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ate1904="1" filterPrivacy="1" codeName="DieseArbeitsmappe"/>
  <xr:revisionPtr revIDLastSave="0" documentId="13_ncr:1_{64B8B287-9599-2D4E-8A55-5537438D709F}" xr6:coauthVersionLast="47" xr6:coauthVersionMax="47" xr10:uidLastSave="{00000000-0000-0000-0000-000000000000}"/>
  <bookViews>
    <workbookView xWindow="15320" yWindow="660" windowWidth="19240" windowHeight="20340" tabRatio="877" activeTab="2" xr2:uid="{00000000-000D-0000-FFFF-FFFF00000000}"/>
  </bookViews>
  <sheets>
    <sheet name="2024_old" sheetId="44" state="hidden" r:id="rId1"/>
    <sheet name="2025" sheetId="51" state="hidden" r:id="rId2"/>
    <sheet name="C2026" sheetId="54" r:id="rId3"/>
    <sheet name="C2025" sheetId="53" r:id="rId4"/>
    <sheet name="C2024" sheetId="47" r:id="rId5"/>
    <sheet name="2024" sheetId="48" state="hidden" r:id="rId6"/>
    <sheet name="2022" sheetId="8" state="hidden" r:id="rId7"/>
    <sheet name="2021" sheetId="7" state="hidden" r:id="rId8"/>
    <sheet name="2020" sheetId="6" state="hidden" r:id="rId9"/>
    <sheet name="COMM-S" sheetId="29" state="hidden" r:id="rId10"/>
    <sheet name="COMM-T" sheetId="24" state="hidden" r:id="rId11"/>
    <sheet name="COMM-I" sheetId="31" state="hidden" r:id="rId12"/>
    <sheet name="AT-TDLv2" sheetId="39" state="hidden" r:id="rId13"/>
    <sheet name="AT-Listv2" sheetId="38" state="hidden" r:id="rId14"/>
    <sheet name="AT-TDLv1" sheetId="32" state="hidden" r:id="rId15"/>
    <sheet name="AT-Listsv1" sheetId="33" state="hidden" r:id="rId16"/>
    <sheet name="example-TDL" sheetId="34" state="hidden" r:id="rId17"/>
    <sheet name="example-TD_DAILY_NOTES" sheetId="36" state="hidden" r:id="rId18"/>
    <sheet name="CYear-ISO" sheetId="35" state="hidden" r:id="rId19"/>
    <sheet name="2019" sheetId="5" state="hidden" r:id="rId20"/>
    <sheet name="2018" sheetId="3" state="hidden" r:id="rId21"/>
    <sheet name="2016" sheetId="4" state="hidden" r:id="rId22"/>
    <sheet name="2017" sheetId="1" state="hidden" r:id="rId23"/>
    <sheet name="2023" sheetId="41" state="hidden" r:id="rId24"/>
    <sheet name="C2023" sheetId="46" r:id="rId25"/>
    <sheet name="C2022" sheetId="26" state="hidden" r:id="rId26"/>
    <sheet name="CFT" sheetId="27" r:id="rId27"/>
    <sheet name="CFK" sheetId="30" r:id="rId28"/>
    <sheet name="..LK.." sheetId="45" state="hidden" r:id="rId29"/>
    <sheet name="TDLW" sheetId="25" r:id="rId30"/>
    <sheet name="CT" sheetId="52" state="hidden" r:id="rId31"/>
    <sheet name="TDLW_old" sheetId="50" state="hidden" r:id="rId32"/>
  </sheets>
  <definedNames>
    <definedName name="Datenschnitt_C">#N/A</definedName>
    <definedName name="Datenschnitt_C_L">#N/A</definedName>
    <definedName name="Datenschnitt_Off_Status">#N/A</definedName>
    <definedName name="Datenschnitt_P_L">#N/A</definedName>
    <definedName name="Datenschnitt_PM">#N/A</definedName>
    <definedName name="ostatus">'AT-Listv2'!$B$3:$B$17</definedName>
    <definedName name="pick">'AT-Listsv1'!$D$3:$D$8</definedName>
    <definedName name="pm">'AT-Listsv1'!$E$3:$E$9</definedName>
    <definedName name="_xlnm.Print_Area" localSheetId="29">TDLW!$C$2:$O$35</definedName>
    <definedName name="_xlnm.Print_Area" localSheetId="31">TDLW_old!$B$2:$L$35</definedName>
    <definedName name="priority">'AT-Listsv1'!$C$3:$C$7</definedName>
    <definedName name="status">'AT-Listsv1'!$B$3:$B$11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3"/>
        <x14:slicerCache r:id="rId34"/>
        <x14:slicerCache r:id="rId35"/>
        <x14:slicerCache r:id="rId36"/>
        <x14:slicerCache r:id="rId3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33" i="54" l="1"/>
  <c r="B33" i="54"/>
  <c r="AF25" i="54"/>
  <c r="AI25" i="54" s="1"/>
  <c r="AF23" i="54"/>
  <c r="T23" i="54"/>
  <c r="K23" i="54"/>
  <c r="B23" i="54"/>
  <c r="T13" i="54"/>
  <c r="B13" i="54"/>
  <c r="AF10" i="54"/>
  <c r="AF29" i="54" s="1"/>
  <c r="AR7" i="54"/>
  <c r="AT7" i="54" s="1"/>
  <c r="AQ7" i="54"/>
  <c r="AS7" i="54" s="1"/>
  <c r="AP7" i="54"/>
  <c r="AM7" i="54"/>
  <c r="AR6" i="54"/>
  <c r="AT6" i="54" s="1"/>
  <c r="AQ6" i="54"/>
  <c r="AS6" i="54" s="1"/>
  <c r="AP6" i="54"/>
  <c r="AR5" i="54"/>
  <c r="AQ5" i="54"/>
  <c r="AS5" i="54" s="1"/>
  <c r="AP5" i="54"/>
  <c r="AT5" i="54" s="1"/>
  <c r="T3" i="54"/>
  <c r="K3" i="54"/>
  <c r="B3" i="54"/>
  <c r="K33" i="54" s="1"/>
  <c r="T33" i="53"/>
  <c r="AF25" i="53"/>
  <c r="AI25" i="53" s="1"/>
  <c r="AF23" i="53"/>
  <c r="T23" i="53"/>
  <c r="K23" i="53"/>
  <c r="T13" i="53"/>
  <c r="AF10" i="53"/>
  <c r="AF29" i="53" s="1"/>
  <c r="AR7" i="53"/>
  <c r="AT7" i="53" s="1"/>
  <c r="AQ7" i="53"/>
  <c r="AS7" i="53" s="1"/>
  <c r="AP7" i="53"/>
  <c r="AM7" i="53"/>
  <c r="AR6" i="53"/>
  <c r="AT6" i="53" s="1"/>
  <c r="AQ6" i="53"/>
  <c r="AS6" i="53" s="1"/>
  <c r="AP6" i="53"/>
  <c r="AT5" i="53"/>
  <c r="AR5" i="53"/>
  <c r="AQ5" i="53"/>
  <c r="AS5" i="53" s="1"/>
  <c r="AP5" i="53"/>
  <c r="T3" i="53"/>
  <c r="K3" i="53"/>
  <c r="B3" i="53"/>
  <c r="K33" i="53" s="1"/>
  <c r="BH227" i="48"/>
  <c r="BH220" i="48"/>
  <c r="BG216" i="48"/>
  <c r="BH213" i="48" s="1"/>
  <c r="C3" i="54" l="1"/>
  <c r="C23" i="54"/>
  <c r="C13" i="54"/>
  <c r="C33" i="54"/>
  <c r="C35" i="54"/>
  <c r="L33" i="54"/>
  <c r="U35" i="54"/>
  <c r="AF28" i="54"/>
  <c r="L5" i="54"/>
  <c r="AF27" i="54"/>
  <c r="L23" i="54"/>
  <c r="U5" i="54"/>
  <c r="L15" i="54"/>
  <c r="L3" i="54"/>
  <c r="U33" i="54"/>
  <c r="AF30" i="54"/>
  <c r="L35" i="54"/>
  <c r="L25" i="54"/>
  <c r="U13" i="54"/>
  <c r="U23" i="54"/>
  <c r="C5" i="54"/>
  <c r="U15" i="54"/>
  <c r="U25" i="54"/>
  <c r="L13" i="54"/>
  <c r="U3" i="54"/>
  <c r="C25" i="54"/>
  <c r="C15" i="54"/>
  <c r="AH25" i="54"/>
  <c r="K13" i="54"/>
  <c r="C3" i="53"/>
  <c r="AH25" i="53"/>
  <c r="C23" i="53"/>
  <c r="C33" i="53"/>
  <c r="C13" i="53"/>
  <c r="C25" i="53"/>
  <c r="C5" i="53"/>
  <c r="L33" i="53"/>
  <c r="U3" i="53"/>
  <c r="C35" i="53"/>
  <c r="AF27" i="53"/>
  <c r="U33" i="53"/>
  <c r="U23" i="53"/>
  <c r="L5" i="53"/>
  <c r="L25" i="53"/>
  <c r="AF28" i="53"/>
  <c r="L3" i="53"/>
  <c r="L13" i="53"/>
  <c r="U5" i="53"/>
  <c r="U13" i="53"/>
  <c r="C15" i="53"/>
  <c r="U25" i="53"/>
  <c r="L35" i="53"/>
  <c r="U15" i="53"/>
  <c r="L23" i="53"/>
  <c r="L15" i="53"/>
  <c r="AF30" i="53"/>
  <c r="U35" i="53"/>
  <c r="B13" i="53"/>
  <c r="B33" i="53"/>
  <c r="B23" i="53"/>
  <c r="K13" i="53"/>
  <c r="BH233" i="48"/>
  <c r="BJ233" i="48" s="1"/>
  <c r="D5" i="54" l="1"/>
  <c r="B5" i="54"/>
  <c r="C4" i="54"/>
  <c r="K5" i="54"/>
  <c r="M5" i="54"/>
  <c r="L4" i="54"/>
  <c r="M25" i="54"/>
  <c r="L24" i="54"/>
  <c r="K25" i="54"/>
  <c r="C14" i="54"/>
  <c r="D15" i="54"/>
  <c r="B15" i="54"/>
  <c r="U34" i="54"/>
  <c r="T35" i="54"/>
  <c r="V35" i="54"/>
  <c r="D25" i="54"/>
  <c r="B25" i="54"/>
  <c r="C24" i="54"/>
  <c r="L34" i="54"/>
  <c r="M35" i="54"/>
  <c r="K35" i="54"/>
  <c r="C34" i="54"/>
  <c r="D35" i="54"/>
  <c r="B35" i="54"/>
  <c r="U24" i="54"/>
  <c r="T25" i="54"/>
  <c r="V25" i="54"/>
  <c r="M15" i="54"/>
  <c r="L14" i="54"/>
  <c r="K15" i="54"/>
  <c r="U14" i="54"/>
  <c r="T15" i="54"/>
  <c r="V15" i="54"/>
  <c r="U4" i="54"/>
  <c r="V5" i="54"/>
  <c r="T5" i="54"/>
  <c r="U24" i="53"/>
  <c r="T25" i="53"/>
  <c r="V25" i="53"/>
  <c r="L24" i="53"/>
  <c r="M25" i="53"/>
  <c r="K25" i="53"/>
  <c r="D35" i="53"/>
  <c r="C34" i="53"/>
  <c r="B35" i="53"/>
  <c r="M5" i="53"/>
  <c r="K5" i="53"/>
  <c r="L4" i="53"/>
  <c r="U4" i="53"/>
  <c r="V5" i="53"/>
  <c r="T5" i="53"/>
  <c r="D5" i="53"/>
  <c r="C4" i="53"/>
  <c r="B5" i="53"/>
  <c r="U14" i="53"/>
  <c r="T15" i="53"/>
  <c r="V15" i="53"/>
  <c r="B15" i="53"/>
  <c r="C14" i="53"/>
  <c r="D15" i="53"/>
  <c r="U34" i="53"/>
  <c r="T35" i="53"/>
  <c r="V35" i="53"/>
  <c r="L14" i="53"/>
  <c r="K15" i="53"/>
  <c r="M15" i="53"/>
  <c r="D25" i="53"/>
  <c r="B25" i="53"/>
  <c r="C24" i="53"/>
  <c r="L34" i="53"/>
  <c r="K35" i="53"/>
  <c r="M35" i="53"/>
  <c r="BI233" i="48"/>
  <c r="N35" i="54" l="1"/>
  <c r="M34" i="54"/>
  <c r="N15" i="54"/>
  <c r="M14" i="54"/>
  <c r="E25" i="54"/>
  <c r="D24" i="54"/>
  <c r="W25" i="54"/>
  <c r="V24" i="54"/>
  <c r="N25" i="54"/>
  <c r="M24" i="54"/>
  <c r="V34" i="54"/>
  <c r="W35" i="54"/>
  <c r="E35" i="54"/>
  <c r="D34" i="54"/>
  <c r="V4" i="54"/>
  <c r="W5" i="54"/>
  <c r="N5" i="54"/>
  <c r="M4" i="54"/>
  <c r="V14" i="54"/>
  <c r="W15" i="54"/>
  <c r="D14" i="54"/>
  <c r="E15" i="54"/>
  <c r="E5" i="54"/>
  <c r="D4" i="54"/>
  <c r="N5" i="53"/>
  <c r="M4" i="53"/>
  <c r="E5" i="53"/>
  <c r="D4" i="53"/>
  <c r="E15" i="53"/>
  <c r="D14" i="53"/>
  <c r="M14" i="53"/>
  <c r="N15" i="53"/>
  <c r="V34" i="53"/>
  <c r="W35" i="53"/>
  <c r="E35" i="53"/>
  <c r="D34" i="53"/>
  <c r="M34" i="53"/>
  <c r="N35" i="53"/>
  <c r="N25" i="53"/>
  <c r="M24" i="53"/>
  <c r="V4" i="53"/>
  <c r="W5" i="53"/>
  <c r="V24" i="53"/>
  <c r="W25" i="53"/>
  <c r="E25" i="53"/>
  <c r="D24" i="53"/>
  <c r="V14" i="53"/>
  <c r="W15" i="53"/>
  <c r="BL204" i="48"/>
  <c r="BM213" i="48"/>
  <c r="BM202" i="48"/>
  <c r="BH202" i="48"/>
  <c r="BH208" i="48" s="1"/>
  <c r="BG191" i="48"/>
  <c r="BH188" i="48" s="1"/>
  <c r="BH195" i="48"/>
  <c r="BM188" i="48"/>
  <c r="BM194" i="48" s="1"/>
  <c r="BO194" i="48" s="1"/>
  <c r="BM174" i="48"/>
  <c r="BM181" i="48"/>
  <c r="BM171" i="48"/>
  <c r="BG161" i="48"/>
  <c r="BH157" i="48" s="1"/>
  <c r="BH171" i="48"/>
  <c r="BH164" i="48"/>
  <c r="BM157" i="48"/>
  <c r="W14" i="54" l="1"/>
  <c r="X15" i="54"/>
  <c r="O25" i="54"/>
  <c r="N24" i="54"/>
  <c r="N4" i="54"/>
  <c r="O5" i="54"/>
  <c r="X25" i="54"/>
  <c r="W24" i="54"/>
  <c r="W4" i="54"/>
  <c r="X5" i="54"/>
  <c r="F25" i="54"/>
  <c r="E24" i="54"/>
  <c r="E4" i="54"/>
  <c r="F5" i="54"/>
  <c r="F35" i="54"/>
  <c r="E34" i="54"/>
  <c r="O15" i="54"/>
  <c r="N14" i="54"/>
  <c r="F15" i="54"/>
  <c r="E14" i="54"/>
  <c r="W34" i="54"/>
  <c r="X35" i="54"/>
  <c r="O35" i="54"/>
  <c r="N34" i="54"/>
  <c r="F35" i="53"/>
  <c r="E34" i="53"/>
  <c r="W34" i="53"/>
  <c r="X35" i="53"/>
  <c r="X5" i="53"/>
  <c r="W4" i="53"/>
  <c r="O25" i="53"/>
  <c r="N24" i="53"/>
  <c r="F15" i="53"/>
  <c r="E14" i="53"/>
  <c r="E4" i="53"/>
  <c r="F5" i="53"/>
  <c r="E24" i="53"/>
  <c r="F25" i="53"/>
  <c r="O5" i="53"/>
  <c r="N4" i="53"/>
  <c r="W24" i="53"/>
  <c r="X25" i="53"/>
  <c r="O15" i="53"/>
  <c r="N14" i="53"/>
  <c r="W14" i="53"/>
  <c r="X15" i="53"/>
  <c r="O35" i="53"/>
  <c r="N34" i="53"/>
  <c r="BM219" i="48"/>
  <c r="BO219" i="48" s="1"/>
  <c r="BJ208" i="48"/>
  <c r="BI208" i="48"/>
  <c r="BN194" i="48"/>
  <c r="BH177" i="48"/>
  <c r="BJ177" i="48" s="1"/>
  <c r="BH145" i="48"/>
  <c r="BM150" i="48"/>
  <c r="BM163" i="48" s="1"/>
  <c r="BN163" i="48" s="1"/>
  <c r="BM139" i="48"/>
  <c r="BH139" i="48"/>
  <c r="BM125" i="48"/>
  <c r="BH132" i="48"/>
  <c r="BH125" i="48"/>
  <c r="P15" i="54" l="1"/>
  <c r="O14" i="54"/>
  <c r="G15" i="54"/>
  <c r="F14" i="54"/>
  <c r="X4" i="54"/>
  <c r="Y5" i="54"/>
  <c r="G35" i="54"/>
  <c r="F34" i="54"/>
  <c r="F4" i="54"/>
  <c r="G5" i="54"/>
  <c r="Y25" i="54"/>
  <c r="X24" i="54"/>
  <c r="P5" i="54"/>
  <c r="O4" i="54"/>
  <c r="P35" i="54"/>
  <c r="O34" i="54"/>
  <c r="P25" i="54"/>
  <c r="O24" i="54"/>
  <c r="Y35" i="54"/>
  <c r="X34" i="54"/>
  <c r="Y15" i="54"/>
  <c r="X14" i="54"/>
  <c r="F24" i="54"/>
  <c r="G25" i="54"/>
  <c r="P15" i="53"/>
  <c r="O14" i="53"/>
  <c r="P25" i="53"/>
  <c r="O24" i="53"/>
  <c r="Y5" i="53"/>
  <c r="X4" i="53"/>
  <c r="G15" i="53"/>
  <c r="F14" i="53"/>
  <c r="Y25" i="53"/>
  <c r="X24" i="53"/>
  <c r="P5" i="53"/>
  <c r="O4" i="53"/>
  <c r="F24" i="53"/>
  <c r="G25" i="53"/>
  <c r="X34" i="53"/>
  <c r="Y35" i="53"/>
  <c r="P35" i="53"/>
  <c r="O34" i="53"/>
  <c r="Y15" i="53"/>
  <c r="X14" i="53"/>
  <c r="F4" i="53"/>
  <c r="G5" i="53"/>
  <c r="G35" i="53"/>
  <c r="F34" i="53"/>
  <c r="BN219" i="48"/>
  <c r="BI177" i="48"/>
  <c r="BO163" i="48"/>
  <c r="BJ145" i="48"/>
  <c r="BI145" i="48"/>
  <c r="G4" i="54" l="1"/>
  <c r="H5" i="54"/>
  <c r="Y34" i="54"/>
  <c r="Z35" i="54"/>
  <c r="Q25" i="54"/>
  <c r="P24" i="54"/>
  <c r="G34" i="54"/>
  <c r="H35" i="54"/>
  <c r="Y4" i="54"/>
  <c r="Z5" i="54"/>
  <c r="Q35" i="54"/>
  <c r="P34" i="54"/>
  <c r="G24" i="54"/>
  <c r="H25" i="54"/>
  <c r="P4" i="54"/>
  <c r="Q5" i="54"/>
  <c r="G14" i="54"/>
  <c r="H15" i="54"/>
  <c r="Y14" i="54"/>
  <c r="Z15" i="54"/>
  <c r="Z25" i="54"/>
  <c r="Y24" i="54"/>
  <c r="Q15" i="54"/>
  <c r="P14" i="54"/>
  <c r="G4" i="53"/>
  <c r="H5" i="53"/>
  <c r="P4" i="53"/>
  <c r="Q5" i="53"/>
  <c r="Z15" i="53"/>
  <c r="Y14" i="53"/>
  <c r="Q35" i="53"/>
  <c r="P34" i="53"/>
  <c r="Z35" i="53"/>
  <c r="Y34" i="53"/>
  <c r="Z5" i="53"/>
  <c r="Y4" i="53"/>
  <c r="G34" i="53"/>
  <c r="H35" i="53"/>
  <c r="Q25" i="53"/>
  <c r="P24" i="53"/>
  <c r="Q15" i="53"/>
  <c r="P14" i="53"/>
  <c r="Z25" i="53"/>
  <c r="Y24" i="53"/>
  <c r="G14" i="53"/>
  <c r="H15" i="53"/>
  <c r="G24" i="53"/>
  <c r="H25" i="53"/>
  <c r="BM121" i="48"/>
  <c r="BM118" i="48" s="1"/>
  <c r="BM131" i="48" s="1"/>
  <c r="K133" i="30"/>
  <c r="M133" i="30" s="1"/>
  <c r="J133" i="30"/>
  <c r="B133" i="30"/>
  <c r="H133" i="30" s="1"/>
  <c r="B135" i="30"/>
  <c r="H135" i="30" s="1"/>
  <c r="J135" i="30"/>
  <c r="L135" i="30" s="1"/>
  <c r="K135" i="30"/>
  <c r="M135" i="30" s="1"/>
  <c r="B136" i="30"/>
  <c r="H136" i="30"/>
  <c r="N136" i="30" s="1"/>
  <c r="J136" i="30"/>
  <c r="L136" i="30" s="1"/>
  <c r="K136" i="30"/>
  <c r="M136" i="30" s="1"/>
  <c r="B137" i="30"/>
  <c r="H137" i="30"/>
  <c r="F137" i="30" s="1"/>
  <c r="J137" i="30"/>
  <c r="K137" i="30"/>
  <c r="L137" i="30"/>
  <c r="M137" i="30"/>
  <c r="N137" i="30"/>
  <c r="B139" i="30"/>
  <c r="H139" i="30" s="1"/>
  <c r="J139" i="30"/>
  <c r="K139" i="30"/>
  <c r="M139" i="30"/>
  <c r="B141" i="30"/>
  <c r="H141" i="30"/>
  <c r="N141" i="30" s="1"/>
  <c r="J141" i="30"/>
  <c r="K141" i="30"/>
  <c r="M141" i="30" s="1"/>
  <c r="L141" i="30"/>
  <c r="B142" i="30"/>
  <c r="H142" i="30"/>
  <c r="F142" i="30" s="1"/>
  <c r="I142" i="30"/>
  <c r="J142" i="30"/>
  <c r="L142" i="30" s="1"/>
  <c r="K142" i="30"/>
  <c r="M142" i="30"/>
  <c r="N142" i="30"/>
  <c r="B143" i="30"/>
  <c r="H143" i="30"/>
  <c r="I143" i="30" s="1"/>
  <c r="J143" i="30"/>
  <c r="K143" i="30"/>
  <c r="M143" i="30"/>
  <c r="B144" i="30"/>
  <c r="H144" i="30" s="1"/>
  <c r="J144" i="30"/>
  <c r="K144" i="30"/>
  <c r="M144" i="30"/>
  <c r="B145" i="30"/>
  <c r="H145" i="30" s="1"/>
  <c r="J145" i="30"/>
  <c r="K145" i="30"/>
  <c r="M145" i="30" s="1"/>
  <c r="B130" i="30"/>
  <c r="H130" i="30" s="1"/>
  <c r="J130" i="30"/>
  <c r="L130" i="30" s="1"/>
  <c r="K130" i="30"/>
  <c r="M130" i="30"/>
  <c r="B131" i="30"/>
  <c r="H131" i="30"/>
  <c r="N131" i="30" s="1"/>
  <c r="J131" i="30"/>
  <c r="L131" i="30" s="1"/>
  <c r="K131" i="30"/>
  <c r="M131" i="30" s="1"/>
  <c r="I155" i="27"/>
  <c r="J155" i="27" s="1"/>
  <c r="B155" i="27"/>
  <c r="I154" i="27"/>
  <c r="J154" i="27" s="1"/>
  <c r="B154" i="27"/>
  <c r="I153" i="27"/>
  <c r="J153" i="27" s="1"/>
  <c r="B153" i="27"/>
  <c r="I152" i="27"/>
  <c r="J152" i="27" s="1"/>
  <c r="G152" i="27"/>
  <c r="B152" i="27"/>
  <c r="I151" i="27"/>
  <c r="J151" i="27" s="1"/>
  <c r="B151" i="27"/>
  <c r="I150" i="27"/>
  <c r="J150" i="27" s="1"/>
  <c r="H150" i="27"/>
  <c r="B150" i="27"/>
  <c r="I149" i="27"/>
  <c r="J149" i="27" s="1"/>
  <c r="H149" i="27"/>
  <c r="B149" i="27"/>
  <c r="B129" i="30"/>
  <c r="B127" i="30"/>
  <c r="H127" i="30" s="1"/>
  <c r="N127" i="30" s="1"/>
  <c r="B125" i="30"/>
  <c r="H125" i="30" s="1"/>
  <c r="N125" i="30" s="1"/>
  <c r="K129" i="30"/>
  <c r="M129" i="30" s="1"/>
  <c r="J129" i="30"/>
  <c r="H129" i="30"/>
  <c r="G129" i="30" s="1"/>
  <c r="K127" i="30"/>
  <c r="M127" i="30" s="1"/>
  <c r="J127" i="30"/>
  <c r="K125" i="30"/>
  <c r="J125" i="30"/>
  <c r="L125" i="30" s="1"/>
  <c r="BM111" i="48"/>
  <c r="AA5" i="54" l="1"/>
  <c r="Z4" i="54"/>
  <c r="AA15" i="54"/>
  <c r="Z14" i="54"/>
  <c r="H14" i="54"/>
  <c r="I15" i="54"/>
  <c r="H34" i="54"/>
  <c r="I35" i="54"/>
  <c r="R5" i="54"/>
  <c r="Q4" i="54"/>
  <c r="R25" i="54"/>
  <c r="Q24" i="54"/>
  <c r="H24" i="54"/>
  <c r="I25" i="54"/>
  <c r="AA35" i="54"/>
  <c r="Z34" i="54"/>
  <c r="R15" i="54"/>
  <c r="Q14" i="54"/>
  <c r="I5" i="54"/>
  <c r="H4" i="54"/>
  <c r="AA25" i="54"/>
  <c r="Z24" i="54"/>
  <c r="R35" i="54"/>
  <c r="Q34" i="54"/>
  <c r="AA25" i="53"/>
  <c r="Z24" i="53"/>
  <c r="AA35" i="53"/>
  <c r="Z34" i="53"/>
  <c r="R15" i="53"/>
  <c r="Q14" i="53"/>
  <c r="R35" i="53"/>
  <c r="Q34" i="53"/>
  <c r="Q24" i="53"/>
  <c r="R25" i="53"/>
  <c r="AA15" i="53"/>
  <c r="Z14" i="53"/>
  <c r="H24" i="53"/>
  <c r="I25" i="53"/>
  <c r="H34" i="53"/>
  <c r="I35" i="53"/>
  <c r="Q4" i="53"/>
  <c r="R5" i="53"/>
  <c r="H14" i="53"/>
  <c r="I15" i="53"/>
  <c r="I5" i="53"/>
  <c r="H4" i="53"/>
  <c r="AA5" i="53"/>
  <c r="Z4" i="53"/>
  <c r="BO131" i="48"/>
  <c r="BN131" i="48"/>
  <c r="N133" i="30"/>
  <c r="G133" i="30"/>
  <c r="F133" i="30"/>
  <c r="I133" i="30"/>
  <c r="L133" i="30"/>
  <c r="G139" i="30"/>
  <c r="L139" i="30"/>
  <c r="I139" i="30"/>
  <c r="F139" i="30"/>
  <c r="N139" i="30"/>
  <c r="L144" i="30"/>
  <c r="F144" i="30"/>
  <c r="G144" i="30"/>
  <c r="I144" i="30"/>
  <c r="N144" i="30"/>
  <c r="F145" i="30"/>
  <c r="L145" i="30"/>
  <c r="G145" i="30"/>
  <c r="I145" i="30"/>
  <c r="N145" i="30"/>
  <c r="F135" i="30"/>
  <c r="G135" i="30"/>
  <c r="I135" i="30"/>
  <c r="N135" i="30"/>
  <c r="F136" i="30"/>
  <c r="G143" i="30"/>
  <c r="F143" i="30"/>
  <c r="G136" i="30"/>
  <c r="G141" i="30"/>
  <c r="F141" i="30"/>
  <c r="I136" i="30"/>
  <c r="I141" i="30"/>
  <c r="I137" i="30"/>
  <c r="G137" i="30"/>
  <c r="G142" i="30"/>
  <c r="L143" i="30"/>
  <c r="N143" i="30"/>
  <c r="F130" i="30"/>
  <c r="G130" i="30"/>
  <c r="I130" i="30"/>
  <c r="N130" i="30"/>
  <c r="G131" i="30"/>
  <c r="F131" i="30"/>
  <c r="I131" i="30"/>
  <c r="G155" i="27"/>
  <c r="H155" i="27"/>
  <c r="G154" i="27"/>
  <c r="H154" i="27"/>
  <c r="G153" i="27"/>
  <c r="H153" i="27"/>
  <c r="H152" i="27"/>
  <c r="G151" i="27"/>
  <c r="H151" i="27"/>
  <c r="G150" i="27"/>
  <c r="G149" i="27"/>
  <c r="L129" i="30"/>
  <c r="F125" i="30"/>
  <c r="G125" i="30"/>
  <c r="I125" i="30"/>
  <c r="M125" i="30"/>
  <c r="I129" i="30"/>
  <c r="F127" i="30"/>
  <c r="G127" i="30"/>
  <c r="N129" i="30"/>
  <c r="I127" i="30"/>
  <c r="F129" i="30"/>
  <c r="L127" i="30"/>
  <c r="I4" i="54" l="1"/>
  <c r="C6" i="54"/>
  <c r="C16" i="54"/>
  <c r="I14" i="54"/>
  <c r="U36" i="54"/>
  <c r="AA34" i="54"/>
  <c r="L16" i="54"/>
  <c r="R14" i="54"/>
  <c r="I24" i="54"/>
  <c r="C26" i="54"/>
  <c r="C36" i="54"/>
  <c r="I34" i="54"/>
  <c r="L36" i="54"/>
  <c r="R34" i="54"/>
  <c r="L6" i="54"/>
  <c r="R4" i="54"/>
  <c r="AA14" i="54"/>
  <c r="U16" i="54"/>
  <c r="AA24" i="54"/>
  <c r="U26" i="54"/>
  <c r="R24" i="54"/>
  <c r="L26" i="54"/>
  <c r="U6" i="54"/>
  <c r="AA4" i="54"/>
  <c r="I4" i="53"/>
  <c r="C6" i="53"/>
  <c r="U26" i="53"/>
  <c r="AA24" i="53"/>
  <c r="R24" i="53"/>
  <c r="L26" i="53"/>
  <c r="R34" i="53"/>
  <c r="L36" i="53"/>
  <c r="C36" i="53"/>
  <c r="I34" i="53"/>
  <c r="C26" i="53"/>
  <c r="I24" i="53"/>
  <c r="AA4" i="53"/>
  <c r="U6" i="53"/>
  <c r="U36" i="53"/>
  <c r="AA34" i="53"/>
  <c r="U16" i="53"/>
  <c r="AA14" i="53"/>
  <c r="C16" i="53"/>
  <c r="I14" i="53"/>
  <c r="R4" i="53"/>
  <c r="L6" i="53"/>
  <c r="L16" i="53"/>
  <c r="R14" i="53"/>
  <c r="BH94" i="48"/>
  <c r="BH111" i="48"/>
  <c r="B26" i="54" l="1"/>
  <c r="D26" i="54"/>
  <c r="E26" i="54" s="1"/>
  <c r="F26" i="54" s="1"/>
  <c r="G26" i="54" s="1"/>
  <c r="H26" i="54" s="1"/>
  <c r="I26" i="54" s="1"/>
  <c r="C27" i="54" s="1"/>
  <c r="T26" i="54"/>
  <c r="V26" i="54"/>
  <c r="W26" i="54" s="1"/>
  <c r="X26" i="54" s="1"/>
  <c r="Y26" i="54" s="1"/>
  <c r="Z26" i="54" s="1"/>
  <c r="AA26" i="54" s="1"/>
  <c r="U27" i="54" s="1"/>
  <c r="V16" i="54"/>
  <c r="W16" i="54" s="1"/>
  <c r="X16" i="54" s="1"/>
  <c r="Y16" i="54" s="1"/>
  <c r="Z16" i="54" s="1"/>
  <c r="AA16" i="54" s="1"/>
  <c r="U17" i="54" s="1"/>
  <c r="T16" i="54"/>
  <c r="V36" i="54"/>
  <c r="W36" i="54" s="1"/>
  <c r="X36" i="54" s="1"/>
  <c r="Y36" i="54" s="1"/>
  <c r="Z36" i="54" s="1"/>
  <c r="AA36" i="54" s="1"/>
  <c r="U37" i="54" s="1"/>
  <c r="T36" i="54"/>
  <c r="M16" i="54"/>
  <c r="N16" i="54" s="1"/>
  <c r="O16" i="54" s="1"/>
  <c r="P16" i="54" s="1"/>
  <c r="Q16" i="54" s="1"/>
  <c r="R16" i="54" s="1"/>
  <c r="L17" i="54" s="1"/>
  <c r="K16" i="54"/>
  <c r="M6" i="54"/>
  <c r="N6" i="54" s="1"/>
  <c r="O6" i="54" s="1"/>
  <c r="P6" i="54" s="1"/>
  <c r="Q6" i="54" s="1"/>
  <c r="R6" i="54" s="1"/>
  <c r="L7" i="54" s="1"/>
  <c r="K6" i="54"/>
  <c r="V6" i="54"/>
  <c r="W6" i="54" s="1"/>
  <c r="X6" i="54" s="1"/>
  <c r="Y6" i="54" s="1"/>
  <c r="Z6" i="54" s="1"/>
  <c r="AA6" i="54" s="1"/>
  <c r="U7" i="54" s="1"/>
  <c r="T6" i="54"/>
  <c r="M36" i="54"/>
  <c r="N36" i="54" s="1"/>
  <c r="O36" i="54" s="1"/>
  <c r="P36" i="54" s="1"/>
  <c r="Q36" i="54" s="1"/>
  <c r="R36" i="54" s="1"/>
  <c r="L37" i="54" s="1"/>
  <c r="K36" i="54"/>
  <c r="B16" i="54"/>
  <c r="D16" i="54"/>
  <c r="E16" i="54" s="1"/>
  <c r="F16" i="54" s="1"/>
  <c r="G16" i="54" s="1"/>
  <c r="H16" i="54" s="1"/>
  <c r="I16" i="54" s="1"/>
  <c r="C17" i="54" s="1"/>
  <c r="M26" i="54"/>
  <c r="N26" i="54" s="1"/>
  <c r="O26" i="54" s="1"/>
  <c r="P26" i="54" s="1"/>
  <c r="Q26" i="54" s="1"/>
  <c r="R26" i="54" s="1"/>
  <c r="L27" i="54" s="1"/>
  <c r="K26" i="54"/>
  <c r="B6" i="54"/>
  <c r="D6" i="54"/>
  <c r="E6" i="54" s="1"/>
  <c r="F6" i="54" s="1"/>
  <c r="G6" i="54" s="1"/>
  <c r="H6" i="54" s="1"/>
  <c r="I6" i="54" s="1"/>
  <c r="C7" i="54" s="1"/>
  <c r="B36" i="54"/>
  <c r="D36" i="54"/>
  <c r="E36" i="54" s="1"/>
  <c r="F36" i="54" s="1"/>
  <c r="G36" i="54" s="1"/>
  <c r="H36" i="54" s="1"/>
  <c r="I36" i="54" s="1"/>
  <c r="C37" i="54" s="1"/>
  <c r="T6" i="53"/>
  <c r="V6" i="53"/>
  <c r="W6" i="53" s="1"/>
  <c r="X6" i="53" s="1"/>
  <c r="Y6" i="53" s="1"/>
  <c r="Z6" i="53" s="1"/>
  <c r="AA6" i="53" s="1"/>
  <c r="U7" i="53" s="1"/>
  <c r="M16" i="53"/>
  <c r="N16" i="53" s="1"/>
  <c r="O16" i="53" s="1"/>
  <c r="P16" i="53" s="1"/>
  <c r="Q16" i="53" s="1"/>
  <c r="R16" i="53" s="1"/>
  <c r="L17" i="53" s="1"/>
  <c r="K16" i="53"/>
  <c r="T26" i="53"/>
  <c r="V26" i="53"/>
  <c r="W26" i="53" s="1"/>
  <c r="X26" i="53" s="1"/>
  <c r="Y26" i="53" s="1"/>
  <c r="Z26" i="53" s="1"/>
  <c r="AA26" i="53" s="1"/>
  <c r="U27" i="53" s="1"/>
  <c r="M6" i="53"/>
  <c r="N6" i="53" s="1"/>
  <c r="O6" i="53" s="1"/>
  <c r="P6" i="53" s="1"/>
  <c r="Q6" i="53" s="1"/>
  <c r="R6" i="53" s="1"/>
  <c r="L7" i="53" s="1"/>
  <c r="K6" i="53"/>
  <c r="D6" i="53"/>
  <c r="E6" i="53" s="1"/>
  <c r="F6" i="53" s="1"/>
  <c r="G6" i="53" s="1"/>
  <c r="H6" i="53" s="1"/>
  <c r="I6" i="53" s="1"/>
  <c r="C7" i="53" s="1"/>
  <c r="B6" i="53"/>
  <c r="B26" i="53"/>
  <c r="D26" i="53"/>
  <c r="E26" i="53" s="1"/>
  <c r="F26" i="53" s="1"/>
  <c r="G26" i="53" s="1"/>
  <c r="H26" i="53" s="1"/>
  <c r="I26" i="53" s="1"/>
  <c r="C27" i="53" s="1"/>
  <c r="B16" i="53"/>
  <c r="D16" i="53"/>
  <c r="E16" i="53" s="1"/>
  <c r="F16" i="53" s="1"/>
  <c r="G16" i="53" s="1"/>
  <c r="H16" i="53" s="1"/>
  <c r="I16" i="53" s="1"/>
  <c r="C17" i="53" s="1"/>
  <c r="B36" i="53"/>
  <c r="D36" i="53"/>
  <c r="E36" i="53" s="1"/>
  <c r="F36" i="53" s="1"/>
  <c r="G36" i="53" s="1"/>
  <c r="H36" i="53" s="1"/>
  <c r="I36" i="53" s="1"/>
  <c r="C37" i="53" s="1"/>
  <c r="M36" i="53"/>
  <c r="N36" i="53" s="1"/>
  <c r="O36" i="53" s="1"/>
  <c r="P36" i="53" s="1"/>
  <c r="Q36" i="53" s="1"/>
  <c r="R36" i="53" s="1"/>
  <c r="L37" i="53" s="1"/>
  <c r="K36" i="53"/>
  <c r="V16" i="53"/>
  <c r="W16" i="53" s="1"/>
  <c r="X16" i="53" s="1"/>
  <c r="Y16" i="53" s="1"/>
  <c r="Z16" i="53" s="1"/>
  <c r="AA16" i="53" s="1"/>
  <c r="U17" i="53" s="1"/>
  <c r="T16" i="53"/>
  <c r="K26" i="53"/>
  <c r="M26" i="53"/>
  <c r="N26" i="53" s="1"/>
  <c r="O26" i="53" s="1"/>
  <c r="P26" i="53" s="1"/>
  <c r="Q26" i="53" s="1"/>
  <c r="R26" i="53" s="1"/>
  <c r="L27" i="53" s="1"/>
  <c r="V36" i="53"/>
  <c r="W36" i="53" s="1"/>
  <c r="X36" i="53" s="1"/>
  <c r="Y36" i="53" s="1"/>
  <c r="Z36" i="53" s="1"/>
  <c r="AA36" i="53" s="1"/>
  <c r="U37" i="53" s="1"/>
  <c r="T36" i="53"/>
  <c r="BM425" i="48"/>
  <c r="BM418" i="48"/>
  <c r="BM431" i="48" s="1"/>
  <c r="BH425" i="48"/>
  <c r="BH418" i="48"/>
  <c r="BH101" i="48"/>
  <c r="BH117" i="48" s="1"/>
  <c r="BI117" i="48" s="1"/>
  <c r="BM88" i="48"/>
  <c r="BM87" i="48" s="1"/>
  <c r="BM94" i="48"/>
  <c r="BH87" i="48"/>
  <c r="BM443" i="48"/>
  <c r="BL443" i="48"/>
  <c r="BM442" i="48"/>
  <c r="BM435" i="48"/>
  <c r="BM436" i="48"/>
  <c r="BL436" i="48"/>
  <c r="BG71" i="48"/>
  <c r="BH67" i="48" s="1"/>
  <c r="BH80" i="48"/>
  <c r="BH68" i="48"/>
  <c r="BG68" i="48"/>
  <c r="BL68" i="48"/>
  <c r="BM68" i="48"/>
  <c r="M27" i="54" l="1"/>
  <c r="N27" i="54" s="1"/>
  <c r="O27" i="54" s="1"/>
  <c r="P27" i="54" s="1"/>
  <c r="Q27" i="54" s="1"/>
  <c r="R27" i="54" s="1"/>
  <c r="L28" i="54" s="1"/>
  <c r="K27" i="54"/>
  <c r="V7" i="54"/>
  <c r="W7" i="54" s="1"/>
  <c r="X7" i="54" s="1"/>
  <c r="Y7" i="54" s="1"/>
  <c r="Z7" i="54" s="1"/>
  <c r="AA7" i="54" s="1"/>
  <c r="U8" i="54" s="1"/>
  <c r="T7" i="54"/>
  <c r="M17" i="54"/>
  <c r="N17" i="54" s="1"/>
  <c r="O17" i="54" s="1"/>
  <c r="P17" i="54" s="1"/>
  <c r="Q17" i="54" s="1"/>
  <c r="R17" i="54" s="1"/>
  <c r="L18" i="54" s="1"/>
  <c r="K17" i="54"/>
  <c r="B17" i="54"/>
  <c r="D17" i="54"/>
  <c r="E17" i="54" s="1"/>
  <c r="F17" i="54" s="1"/>
  <c r="G17" i="54" s="1"/>
  <c r="H17" i="54" s="1"/>
  <c r="I17" i="54" s="1"/>
  <c r="C18" i="54" s="1"/>
  <c r="T17" i="54"/>
  <c r="V17" i="54"/>
  <c r="W17" i="54" s="1"/>
  <c r="X17" i="54" s="1"/>
  <c r="Y17" i="54" s="1"/>
  <c r="Z17" i="54" s="1"/>
  <c r="AA17" i="54" s="1"/>
  <c r="U18" i="54" s="1"/>
  <c r="T37" i="54"/>
  <c r="V37" i="54"/>
  <c r="W37" i="54" s="1"/>
  <c r="X37" i="54" s="1"/>
  <c r="Y37" i="54" s="1"/>
  <c r="Z37" i="54" s="1"/>
  <c r="AA37" i="54" s="1"/>
  <c r="U38" i="54" s="1"/>
  <c r="K37" i="54"/>
  <c r="M37" i="54"/>
  <c r="N37" i="54" s="1"/>
  <c r="O37" i="54" s="1"/>
  <c r="P37" i="54" s="1"/>
  <c r="Q37" i="54" s="1"/>
  <c r="R37" i="54" s="1"/>
  <c r="L38" i="54" s="1"/>
  <c r="D37" i="54"/>
  <c r="E37" i="54" s="1"/>
  <c r="F37" i="54" s="1"/>
  <c r="G37" i="54" s="1"/>
  <c r="H37" i="54" s="1"/>
  <c r="I37" i="54" s="1"/>
  <c r="C38" i="54" s="1"/>
  <c r="B37" i="54"/>
  <c r="V27" i="54"/>
  <c r="W27" i="54" s="1"/>
  <c r="X27" i="54" s="1"/>
  <c r="Y27" i="54" s="1"/>
  <c r="Z27" i="54" s="1"/>
  <c r="AA27" i="54" s="1"/>
  <c r="U28" i="54" s="1"/>
  <c r="T27" i="54"/>
  <c r="D7" i="54"/>
  <c r="E7" i="54" s="1"/>
  <c r="F7" i="54" s="1"/>
  <c r="G7" i="54" s="1"/>
  <c r="H7" i="54" s="1"/>
  <c r="I7" i="54" s="1"/>
  <c r="C8" i="54" s="1"/>
  <c r="B7" i="54"/>
  <c r="D27" i="54"/>
  <c r="E27" i="54" s="1"/>
  <c r="F27" i="54" s="1"/>
  <c r="G27" i="54" s="1"/>
  <c r="H27" i="54" s="1"/>
  <c r="I27" i="54" s="1"/>
  <c r="C28" i="54" s="1"/>
  <c r="B27" i="54"/>
  <c r="K7" i="54"/>
  <c r="M7" i="54"/>
  <c r="N7" i="54" s="1"/>
  <c r="O7" i="54" s="1"/>
  <c r="P7" i="54" s="1"/>
  <c r="Q7" i="54" s="1"/>
  <c r="R7" i="54" s="1"/>
  <c r="L8" i="54" s="1"/>
  <c r="T37" i="53"/>
  <c r="V37" i="53"/>
  <c r="W37" i="53" s="1"/>
  <c r="X37" i="53" s="1"/>
  <c r="Y37" i="53" s="1"/>
  <c r="Z37" i="53" s="1"/>
  <c r="AA37" i="53" s="1"/>
  <c r="U38" i="53" s="1"/>
  <c r="D27" i="53"/>
  <c r="E27" i="53" s="1"/>
  <c r="F27" i="53" s="1"/>
  <c r="G27" i="53" s="1"/>
  <c r="H27" i="53" s="1"/>
  <c r="I27" i="53" s="1"/>
  <c r="C28" i="53" s="1"/>
  <c r="B27" i="53"/>
  <c r="M17" i="53"/>
  <c r="N17" i="53" s="1"/>
  <c r="O17" i="53" s="1"/>
  <c r="P17" i="53" s="1"/>
  <c r="Q17" i="53" s="1"/>
  <c r="R17" i="53" s="1"/>
  <c r="L18" i="53" s="1"/>
  <c r="K17" i="53"/>
  <c r="T17" i="53"/>
  <c r="V17" i="53"/>
  <c r="W17" i="53" s="1"/>
  <c r="X17" i="53" s="1"/>
  <c r="Y17" i="53" s="1"/>
  <c r="Z17" i="53" s="1"/>
  <c r="AA17" i="53" s="1"/>
  <c r="U18" i="53" s="1"/>
  <c r="K37" i="53"/>
  <c r="M37" i="53"/>
  <c r="N37" i="53" s="1"/>
  <c r="O37" i="53" s="1"/>
  <c r="P37" i="53" s="1"/>
  <c r="Q37" i="53" s="1"/>
  <c r="R37" i="53" s="1"/>
  <c r="L38" i="53" s="1"/>
  <c r="V27" i="53"/>
  <c r="W27" i="53" s="1"/>
  <c r="X27" i="53" s="1"/>
  <c r="Y27" i="53" s="1"/>
  <c r="Z27" i="53" s="1"/>
  <c r="AA27" i="53" s="1"/>
  <c r="U28" i="53" s="1"/>
  <c r="T27" i="53"/>
  <c r="D7" i="53"/>
  <c r="E7" i="53" s="1"/>
  <c r="F7" i="53" s="1"/>
  <c r="G7" i="53" s="1"/>
  <c r="H7" i="53" s="1"/>
  <c r="I7" i="53" s="1"/>
  <c r="C8" i="53" s="1"/>
  <c r="B7" i="53"/>
  <c r="M7" i="53"/>
  <c r="N7" i="53" s="1"/>
  <c r="O7" i="53" s="1"/>
  <c r="P7" i="53" s="1"/>
  <c r="Q7" i="53" s="1"/>
  <c r="R7" i="53" s="1"/>
  <c r="L8" i="53" s="1"/>
  <c r="K7" i="53"/>
  <c r="D37" i="53"/>
  <c r="E37" i="53" s="1"/>
  <c r="F37" i="53" s="1"/>
  <c r="G37" i="53" s="1"/>
  <c r="H37" i="53" s="1"/>
  <c r="I37" i="53" s="1"/>
  <c r="C38" i="53" s="1"/>
  <c r="B37" i="53"/>
  <c r="D17" i="53"/>
  <c r="E17" i="53" s="1"/>
  <c r="F17" i="53" s="1"/>
  <c r="G17" i="53" s="1"/>
  <c r="H17" i="53" s="1"/>
  <c r="I17" i="53" s="1"/>
  <c r="C18" i="53" s="1"/>
  <c r="B17" i="53"/>
  <c r="M27" i="53"/>
  <c r="N27" i="53" s="1"/>
  <c r="O27" i="53" s="1"/>
  <c r="P27" i="53" s="1"/>
  <c r="Q27" i="53" s="1"/>
  <c r="R27" i="53" s="1"/>
  <c r="L28" i="53" s="1"/>
  <c r="K27" i="53"/>
  <c r="V7" i="53"/>
  <c r="W7" i="53" s="1"/>
  <c r="X7" i="53" s="1"/>
  <c r="Y7" i="53" s="1"/>
  <c r="Z7" i="53" s="1"/>
  <c r="AA7" i="53" s="1"/>
  <c r="U8" i="53" s="1"/>
  <c r="T7" i="53"/>
  <c r="BH93" i="48"/>
  <c r="BJ93" i="48" s="1"/>
  <c r="BN431" i="48"/>
  <c r="BO431" i="48"/>
  <c r="BH431" i="48"/>
  <c r="BJ431" i="48" s="1"/>
  <c r="BM100" i="48"/>
  <c r="BM449" i="48"/>
  <c r="BO449" i="48" s="1"/>
  <c r="BM61" i="48"/>
  <c r="BL61" i="48"/>
  <c r="BM54" i="48"/>
  <c r="BL54" i="48"/>
  <c r="BL58" i="48" s="1"/>
  <c r="BM53" i="48" s="1"/>
  <c r="BH47" i="48"/>
  <c r="BG47" i="48"/>
  <c r="BH54" i="48"/>
  <c r="BG54" i="48"/>
  <c r="BG58" i="48" s="1"/>
  <c r="T18" i="54" l="1"/>
  <c r="V18" i="54"/>
  <c r="W18" i="54" s="1"/>
  <c r="X18" i="54" s="1"/>
  <c r="Y18" i="54" s="1"/>
  <c r="Z18" i="54" s="1"/>
  <c r="AA18" i="54" s="1"/>
  <c r="U19" i="54" s="1"/>
  <c r="D38" i="54"/>
  <c r="E38" i="54" s="1"/>
  <c r="F38" i="54" s="1"/>
  <c r="G38" i="54" s="1"/>
  <c r="H38" i="54" s="1"/>
  <c r="I38" i="54" s="1"/>
  <c r="C39" i="54" s="1"/>
  <c r="B38" i="54"/>
  <c r="M18" i="54"/>
  <c r="N18" i="54" s="1"/>
  <c r="O18" i="54" s="1"/>
  <c r="P18" i="54" s="1"/>
  <c r="Q18" i="54" s="1"/>
  <c r="R18" i="54" s="1"/>
  <c r="L19" i="54" s="1"/>
  <c r="K18" i="54"/>
  <c r="T28" i="54"/>
  <c r="V28" i="54"/>
  <c r="W28" i="54" s="1"/>
  <c r="X28" i="54" s="1"/>
  <c r="Y28" i="54" s="1"/>
  <c r="Z28" i="54" s="1"/>
  <c r="AA28" i="54" s="1"/>
  <c r="U29" i="54" s="1"/>
  <c r="K8" i="54"/>
  <c r="M8" i="54"/>
  <c r="N8" i="54" s="1"/>
  <c r="O8" i="54" s="1"/>
  <c r="P8" i="54" s="1"/>
  <c r="Q8" i="54" s="1"/>
  <c r="R8" i="54" s="1"/>
  <c r="L9" i="54" s="1"/>
  <c r="M38" i="54"/>
  <c r="N38" i="54" s="1"/>
  <c r="O38" i="54" s="1"/>
  <c r="P38" i="54" s="1"/>
  <c r="Q38" i="54" s="1"/>
  <c r="R38" i="54" s="1"/>
  <c r="L39" i="54" s="1"/>
  <c r="K38" i="54"/>
  <c r="T8" i="54"/>
  <c r="V8" i="54"/>
  <c r="W8" i="54" s="1"/>
  <c r="X8" i="54" s="1"/>
  <c r="Y8" i="54" s="1"/>
  <c r="Z8" i="54" s="1"/>
  <c r="AA8" i="54" s="1"/>
  <c r="U9" i="54" s="1"/>
  <c r="D18" i="54"/>
  <c r="E18" i="54" s="1"/>
  <c r="F18" i="54" s="1"/>
  <c r="G18" i="54" s="1"/>
  <c r="H18" i="54" s="1"/>
  <c r="I18" i="54" s="1"/>
  <c r="C19" i="54" s="1"/>
  <c r="B18" i="54"/>
  <c r="D8" i="54"/>
  <c r="E8" i="54" s="1"/>
  <c r="F8" i="54" s="1"/>
  <c r="G8" i="54" s="1"/>
  <c r="H8" i="54" s="1"/>
  <c r="I8" i="54" s="1"/>
  <c r="C9" i="54" s="1"/>
  <c r="B8" i="54"/>
  <c r="T38" i="54"/>
  <c r="V38" i="54"/>
  <c r="W38" i="54" s="1"/>
  <c r="X38" i="54" s="1"/>
  <c r="Y38" i="54" s="1"/>
  <c r="Z38" i="54" s="1"/>
  <c r="AA38" i="54" s="1"/>
  <c r="U39" i="54" s="1"/>
  <c r="B28" i="54"/>
  <c r="D28" i="54"/>
  <c r="E28" i="54" s="1"/>
  <c r="F28" i="54" s="1"/>
  <c r="G28" i="54" s="1"/>
  <c r="H28" i="54" s="1"/>
  <c r="I28" i="54" s="1"/>
  <c r="C29" i="54" s="1"/>
  <c r="M28" i="54"/>
  <c r="N28" i="54" s="1"/>
  <c r="O28" i="54" s="1"/>
  <c r="P28" i="54" s="1"/>
  <c r="Q28" i="54" s="1"/>
  <c r="R28" i="54" s="1"/>
  <c r="L29" i="54" s="1"/>
  <c r="K28" i="54"/>
  <c r="M38" i="53"/>
  <c r="N38" i="53" s="1"/>
  <c r="O38" i="53" s="1"/>
  <c r="P38" i="53" s="1"/>
  <c r="Q38" i="53" s="1"/>
  <c r="R38" i="53" s="1"/>
  <c r="L39" i="53" s="1"/>
  <c r="K38" i="53"/>
  <c r="D28" i="53"/>
  <c r="E28" i="53" s="1"/>
  <c r="F28" i="53" s="1"/>
  <c r="G28" i="53" s="1"/>
  <c r="H28" i="53" s="1"/>
  <c r="I28" i="53" s="1"/>
  <c r="C29" i="53" s="1"/>
  <c r="B28" i="53"/>
  <c r="D18" i="53"/>
  <c r="E18" i="53" s="1"/>
  <c r="F18" i="53" s="1"/>
  <c r="G18" i="53" s="1"/>
  <c r="H18" i="53" s="1"/>
  <c r="I18" i="53" s="1"/>
  <c r="C19" i="53" s="1"/>
  <c r="B18" i="53"/>
  <c r="T18" i="53"/>
  <c r="V18" i="53"/>
  <c r="W18" i="53" s="1"/>
  <c r="X18" i="53" s="1"/>
  <c r="Y18" i="53" s="1"/>
  <c r="Z18" i="53" s="1"/>
  <c r="AA18" i="53" s="1"/>
  <c r="U19" i="53" s="1"/>
  <c r="M18" i="53"/>
  <c r="N18" i="53" s="1"/>
  <c r="O18" i="53" s="1"/>
  <c r="P18" i="53" s="1"/>
  <c r="Q18" i="53" s="1"/>
  <c r="R18" i="53" s="1"/>
  <c r="L19" i="53" s="1"/>
  <c r="K18" i="53"/>
  <c r="B8" i="53"/>
  <c r="D8" i="53"/>
  <c r="E8" i="53" s="1"/>
  <c r="F8" i="53" s="1"/>
  <c r="G8" i="53" s="1"/>
  <c r="H8" i="53" s="1"/>
  <c r="I8" i="53" s="1"/>
  <c r="C9" i="53" s="1"/>
  <c r="V38" i="53"/>
  <c r="W38" i="53" s="1"/>
  <c r="X38" i="53" s="1"/>
  <c r="Y38" i="53" s="1"/>
  <c r="Z38" i="53" s="1"/>
  <c r="AA38" i="53" s="1"/>
  <c r="U39" i="53" s="1"/>
  <c r="T38" i="53"/>
  <c r="D38" i="53"/>
  <c r="E38" i="53" s="1"/>
  <c r="F38" i="53" s="1"/>
  <c r="G38" i="53" s="1"/>
  <c r="H38" i="53" s="1"/>
  <c r="I38" i="53" s="1"/>
  <c r="C39" i="53" s="1"/>
  <c r="B38" i="53"/>
  <c r="M8" i="53"/>
  <c r="N8" i="53" s="1"/>
  <c r="O8" i="53" s="1"/>
  <c r="P8" i="53" s="1"/>
  <c r="Q8" i="53" s="1"/>
  <c r="R8" i="53" s="1"/>
  <c r="L9" i="53" s="1"/>
  <c r="K8" i="53"/>
  <c r="T8" i="53"/>
  <c r="V8" i="53"/>
  <c r="W8" i="53" s="1"/>
  <c r="X8" i="53" s="1"/>
  <c r="Y8" i="53" s="1"/>
  <c r="Z8" i="53" s="1"/>
  <c r="AA8" i="53" s="1"/>
  <c r="U9" i="53" s="1"/>
  <c r="K28" i="53"/>
  <c r="M28" i="53"/>
  <c r="N28" i="53" s="1"/>
  <c r="O28" i="53" s="1"/>
  <c r="P28" i="53" s="1"/>
  <c r="Q28" i="53" s="1"/>
  <c r="R28" i="53" s="1"/>
  <c r="L29" i="53" s="1"/>
  <c r="T28" i="53"/>
  <c r="V28" i="53"/>
  <c r="W28" i="53" s="1"/>
  <c r="X28" i="53" s="1"/>
  <c r="Y28" i="53" s="1"/>
  <c r="Z28" i="53" s="1"/>
  <c r="AA28" i="53" s="1"/>
  <c r="U29" i="53" s="1"/>
  <c r="BO100" i="48"/>
  <c r="BN100" i="48"/>
  <c r="BN449" i="48"/>
  <c r="BI431" i="48"/>
  <c r="BI93" i="48"/>
  <c r="BL35" i="48"/>
  <c r="BN462" i="48"/>
  <c r="BO462" i="48" s="1"/>
  <c r="BN463" i="48" s="1"/>
  <c r="BO463" i="48" s="1"/>
  <c r="BN464" i="48" s="1"/>
  <c r="BO464" i="48" s="1"/>
  <c r="BN465" i="48" s="1"/>
  <c r="BO465" i="48" s="1"/>
  <c r="BN466" i="48" s="1"/>
  <c r="BO466" i="48" s="1"/>
  <c r="BM461" i="48"/>
  <c r="BM465" i="48" s="1"/>
  <c r="BL461" i="48"/>
  <c r="BL463" i="48" s="1"/>
  <c r="BN455" i="48"/>
  <c r="BO455" i="48" s="1"/>
  <c r="BN456" i="48" s="1"/>
  <c r="BO456" i="48" s="1"/>
  <c r="BN457" i="48" s="1"/>
  <c r="BO457" i="48" s="1"/>
  <c r="BN458" i="48" s="1"/>
  <c r="BO458" i="48" s="1"/>
  <c r="BN459" i="48" s="1"/>
  <c r="BO459" i="48" s="1"/>
  <c r="BM454" i="48"/>
  <c r="BM458" i="48" s="1"/>
  <c r="BL454" i="48"/>
  <c r="BL456" i="48" s="1"/>
  <c r="BI462" i="48"/>
  <c r="BJ462" i="48" s="1"/>
  <c r="BI463" i="48" s="1"/>
  <c r="BJ463" i="48" s="1"/>
  <c r="BI464" i="48" s="1"/>
  <c r="BJ464" i="48" s="1"/>
  <c r="BI465" i="48" s="1"/>
  <c r="BJ465" i="48" s="1"/>
  <c r="BI466" i="48" s="1"/>
  <c r="BJ466" i="48" s="1"/>
  <c r="BH461" i="48"/>
  <c r="BH463" i="48" s="1"/>
  <c r="BG461" i="48"/>
  <c r="BG466" i="48" s="1"/>
  <c r="BI455" i="48"/>
  <c r="BJ455" i="48" s="1"/>
  <c r="BI456" i="48" s="1"/>
  <c r="BJ456" i="48" s="1"/>
  <c r="BI457" i="48" s="1"/>
  <c r="BJ457" i="48" s="1"/>
  <c r="BI458" i="48" s="1"/>
  <c r="BJ458" i="48" s="1"/>
  <c r="BI459" i="48" s="1"/>
  <c r="BJ459" i="48" s="1"/>
  <c r="BH454" i="48"/>
  <c r="BH458" i="48" s="1"/>
  <c r="BG454" i="48"/>
  <c r="BG458" i="48" s="1"/>
  <c r="T39" i="54" l="1"/>
  <c r="V39" i="54"/>
  <c r="W39" i="54" s="1"/>
  <c r="X39" i="54" s="1"/>
  <c r="Y39" i="54" s="1"/>
  <c r="Z39" i="54" s="1"/>
  <c r="AA39" i="54" s="1"/>
  <c r="U40" i="54" s="1"/>
  <c r="M9" i="54"/>
  <c r="N9" i="54" s="1"/>
  <c r="O9" i="54" s="1"/>
  <c r="P9" i="54" s="1"/>
  <c r="Q9" i="54" s="1"/>
  <c r="R9" i="54" s="1"/>
  <c r="L10" i="54" s="1"/>
  <c r="K9" i="54"/>
  <c r="V29" i="54"/>
  <c r="W29" i="54" s="1"/>
  <c r="X29" i="54" s="1"/>
  <c r="Y29" i="54" s="1"/>
  <c r="Z29" i="54" s="1"/>
  <c r="AA29" i="54" s="1"/>
  <c r="U30" i="54" s="1"/>
  <c r="T29" i="54"/>
  <c r="D9" i="54"/>
  <c r="E9" i="54" s="1"/>
  <c r="F9" i="54" s="1"/>
  <c r="G9" i="54" s="1"/>
  <c r="H9" i="54" s="1"/>
  <c r="I9" i="54" s="1"/>
  <c r="C10" i="54" s="1"/>
  <c r="B9" i="54"/>
  <c r="D19" i="54"/>
  <c r="E19" i="54" s="1"/>
  <c r="F19" i="54" s="1"/>
  <c r="G19" i="54" s="1"/>
  <c r="H19" i="54" s="1"/>
  <c r="I19" i="54" s="1"/>
  <c r="C20" i="54" s="1"/>
  <c r="B19" i="54"/>
  <c r="K19" i="54"/>
  <c r="M19" i="54"/>
  <c r="N19" i="54" s="1"/>
  <c r="O19" i="54" s="1"/>
  <c r="P19" i="54" s="1"/>
  <c r="Q19" i="54" s="1"/>
  <c r="R19" i="54" s="1"/>
  <c r="L20" i="54" s="1"/>
  <c r="T9" i="54"/>
  <c r="V9" i="54"/>
  <c r="W9" i="54" s="1"/>
  <c r="X9" i="54" s="1"/>
  <c r="Y9" i="54" s="1"/>
  <c r="Z9" i="54" s="1"/>
  <c r="AA9" i="54" s="1"/>
  <c r="U10" i="54" s="1"/>
  <c r="M29" i="54"/>
  <c r="N29" i="54" s="1"/>
  <c r="O29" i="54" s="1"/>
  <c r="P29" i="54" s="1"/>
  <c r="Q29" i="54" s="1"/>
  <c r="R29" i="54" s="1"/>
  <c r="L30" i="54" s="1"/>
  <c r="K29" i="54"/>
  <c r="D39" i="54"/>
  <c r="E39" i="54" s="1"/>
  <c r="F39" i="54" s="1"/>
  <c r="G39" i="54" s="1"/>
  <c r="H39" i="54" s="1"/>
  <c r="I39" i="54" s="1"/>
  <c r="C40" i="54" s="1"/>
  <c r="B39" i="54"/>
  <c r="D29" i="54"/>
  <c r="E29" i="54" s="1"/>
  <c r="F29" i="54" s="1"/>
  <c r="G29" i="54" s="1"/>
  <c r="H29" i="54" s="1"/>
  <c r="I29" i="54" s="1"/>
  <c r="C30" i="54" s="1"/>
  <c r="B29" i="54"/>
  <c r="AG38" i="54"/>
  <c r="AF38" i="54" s="1"/>
  <c r="V19" i="54"/>
  <c r="W19" i="54" s="1"/>
  <c r="X19" i="54" s="1"/>
  <c r="Y19" i="54" s="1"/>
  <c r="Z19" i="54" s="1"/>
  <c r="AA19" i="54" s="1"/>
  <c r="U20" i="54" s="1"/>
  <c r="T19" i="54"/>
  <c r="K39" i="54"/>
  <c r="M39" i="54"/>
  <c r="N39" i="54" s="1"/>
  <c r="O39" i="54" s="1"/>
  <c r="P39" i="54" s="1"/>
  <c r="Q39" i="54" s="1"/>
  <c r="R39" i="54" s="1"/>
  <c r="L40" i="54" s="1"/>
  <c r="D39" i="53"/>
  <c r="E39" i="53" s="1"/>
  <c r="F39" i="53" s="1"/>
  <c r="G39" i="53" s="1"/>
  <c r="H39" i="53" s="1"/>
  <c r="I39" i="53" s="1"/>
  <c r="C40" i="53" s="1"/>
  <c r="B39" i="53"/>
  <c r="B19" i="53"/>
  <c r="D19" i="53"/>
  <c r="E19" i="53" s="1"/>
  <c r="F19" i="53" s="1"/>
  <c r="G19" i="53" s="1"/>
  <c r="H19" i="53" s="1"/>
  <c r="I19" i="53" s="1"/>
  <c r="C20" i="53" s="1"/>
  <c r="V9" i="53"/>
  <c r="W9" i="53" s="1"/>
  <c r="X9" i="53" s="1"/>
  <c r="Y9" i="53" s="1"/>
  <c r="Z9" i="53" s="1"/>
  <c r="AA9" i="53" s="1"/>
  <c r="U10" i="53" s="1"/>
  <c r="T9" i="53"/>
  <c r="V19" i="53"/>
  <c r="W19" i="53" s="1"/>
  <c r="X19" i="53" s="1"/>
  <c r="Y19" i="53" s="1"/>
  <c r="Z19" i="53" s="1"/>
  <c r="AA19" i="53" s="1"/>
  <c r="U20" i="53" s="1"/>
  <c r="T19" i="53"/>
  <c r="T39" i="53"/>
  <c r="V39" i="53"/>
  <c r="W39" i="53" s="1"/>
  <c r="X39" i="53" s="1"/>
  <c r="Y39" i="53" s="1"/>
  <c r="Z39" i="53" s="1"/>
  <c r="AA39" i="53" s="1"/>
  <c r="U40" i="53" s="1"/>
  <c r="D29" i="53"/>
  <c r="E29" i="53" s="1"/>
  <c r="F29" i="53" s="1"/>
  <c r="G29" i="53" s="1"/>
  <c r="H29" i="53" s="1"/>
  <c r="I29" i="53" s="1"/>
  <c r="C30" i="53" s="1"/>
  <c r="B29" i="53"/>
  <c r="AG38" i="53"/>
  <c r="AF38" i="53" s="1"/>
  <c r="M29" i="53"/>
  <c r="N29" i="53" s="1"/>
  <c r="O29" i="53" s="1"/>
  <c r="P29" i="53" s="1"/>
  <c r="Q29" i="53" s="1"/>
  <c r="R29" i="53" s="1"/>
  <c r="L30" i="53" s="1"/>
  <c r="K29" i="53"/>
  <c r="B9" i="53"/>
  <c r="D9" i="53"/>
  <c r="E9" i="53" s="1"/>
  <c r="F9" i="53" s="1"/>
  <c r="G9" i="53" s="1"/>
  <c r="H9" i="53" s="1"/>
  <c r="I9" i="53" s="1"/>
  <c r="C10" i="53" s="1"/>
  <c r="K19" i="53"/>
  <c r="M19" i="53"/>
  <c r="N19" i="53" s="1"/>
  <c r="O19" i="53" s="1"/>
  <c r="P19" i="53" s="1"/>
  <c r="Q19" i="53" s="1"/>
  <c r="R19" i="53" s="1"/>
  <c r="L20" i="53" s="1"/>
  <c r="M9" i="53"/>
  <c r="N9" i="53" s="1"/>
  <c r="O9" i="53" s="1"/>
  <c r="P9" i="53" s="1"/>
  <c r="Q9" i="53" s="1"/>
  <c r="R9" i="53" s="1"/>
  <c r="L10" i="53" s="1"/>
  <c r="K9" i="53"/>
  <c r="T29" i="53"/>
  <c r="V29" i="53"/>
  <c r="W29" i="53" s="1"/>
  <c r="X29" i="53" s="1"/>
  <c r="Y29" i="53" s="1"/>
  <c r="Z29" i="53" s="1"/>
  <c r="AA29" i="53" s="1"/>
  <c r="U30" i="53" s="1"/>
  <c r="K39" i="53"/>
  <c r="M39" i="53"/>
  <c r="N39" i="53" s="1"/>
  <c r="O39" i="53" s="1"/>
  <c r="P39" i="53" s="1"/>
  <c r="Q39" i="53" s="1"/>
  <c r="R39" i="53" s="1"/>
  <c r="L40" i="53" s="1"/>
  <c r="BH466" i="48"/>
  <c r="BM456" i="48"/>
  <c r="BH456" i="48"/>
  <c r="BM459" i="48"/>
  <c r="BL466" i="48"/>
  <c r="BL457" i="48"/>
  <c r="BM457" i="48"/>
  <c r="BH457" i="48"/>
  <c r="BL462" i="48"/>
  <c r="BH462" i="48"/>
  <c r="BM455" i="48"/>
  <c r="BM67" i="48"/>
  <c r="BM60" i="48"/>
  <c r="BM74" i="48" s="1"/>
  <c r="BM462" i="48"/>
  <c r="BL458" i="48"/>
  <c r="BM463" i="48"/>
  <c r="BL464" i="48"/>
  <c r="BL455" i="48"/>
  <c r="BL459" i="48"/>
  <c r="BM464" i="48"/>
  <c r="BM466" i="48"/>
  <c r="BL465" i="48"/>
  <c r="BG464" i="48"/>
  <c r="BG455" i="48"/>
  <c r="BG459" i="48"/>
  <c r="BH464" i="48"/>
  <c r="BH455" i="48"/>
  <c r="BH459" i="48"/>
  <c r="BG463" i="48"/>
  <c r="BG457" i="48"/>
  <c r="BG465" i="48"/>
  <c r="BG456" i="48"/>
  <c r="BH465" i="48"/>
  <c r="BG462" i="48"/>
  <c r="M30" i="54" l="1"/>
  <c r="N30" i="54" s="1"/>
  <c r="O30" i="54" s="1"/>
  <c r="P30" i="54" s="1"/>
  <c r="Q30" i="54" s="1"/>
  <c r="R30" i="54" s="1"/>
  <c r="K30" i="54"/>
  <c r="M40" i="54"/>
  <c r="N40" i="54" s="1"/>
  <c r="O40" i="54" s="1"/>
  <c r="P40" i="54" s="1"/>
  <c r="Q40" i="54" s="1"/>
  <c r="R40" i="54" s="1"/>
  <c r="K40" i="54"/>
  <c r="B30" i="54"/>
  <c r="D30" i="54"/>
  <c r="E30" i="54" s="1"/>
  <c r="F30" i="54" s="1"/>
  <c r="G30" i="54" s="1"/>
  <c r="H30" i="54" s="1"/>
  <c r="I30" i="54" s="1"/>
  <c r="D20" i="54"/>
  <c r="E20" i="54" s="1"/>
  <c r="F20" i="54" s="1"/>
  <c r="G20" i="54" s="1"/>
  <c r="H20" i="54" s="1"/>
  <c r="I20" i="54" s="1"/>
  <c r="B20" i="54"/>
  <c r="D40" i="54"/>
  <c r="E40" i="54" s="1"/>
  <c r="F40" i="54" s="1"/>
  <c r="G40" i="54" s="1"/>
  <c r="H40" i="54" s="1"/>
  <c r="I40" i="54" s="1"/>
  <c r="B40" i="54"/>
  <c r="D10" i="54"/>
  <c r="E10" i="54" s="1"/>
  <c r="F10" i="54" s="1"/>
  <c r="G10" i="54" s="1"/>
  <c r="H10" i="54" s="1"/>
  <c r="I10" i="54" s="1"/>
  <c r="B10" i="54"/>
  <c r="T30" i="54"/>
  <c r="V30" i="54"/>
  <c r="W30" i="54" s="1"/>
  <c r="X30" i="54" s="1"/>
  <c r="Y30" i="54" s="1"/>
  <c r="Z30" i="54" s="1"/>
  <c r="AA30" i="54" s="1"/>
  <c r="M10" i="54"/>
  <c r="N10" i="54" s="1"/>
  <c r="O10" i="54" s="1"/>
  <c r="P10" i="54" s="1"/>
  <c r="Q10" i="54" s="1"/>
  <c r="R10" i="54" s="1"/>
  <c r="K10" i="54"/>
  <c r="T20" i="54"/>
  <c r="V20" i="54"/>
  <c r="W20" i="54" s="1"/>
  <c r="X20" i="54" s="1"/>
  <c r="Y20" i="54" s="1"/>
  <c r="Z20" i="54" s="1"/>
  <c r="AA20" i="54" s="1"/>
  <c r="M20" i="54"/>
  <c r="N20" i="54" s="1"/>
  <c r="O20" i="54" s="1"/>
  <c r="P20" i="54" s="1"/>
  <c r="Q20" i="54" s="1"/>
  <c r="R20" i="54" s="1"/>
  <c r="K20" i="54"/>
  <c r="V40" i="54"/>
  <c r="W40" i="54" s="1"/>
  <c r="X40" i="54" s="1"/>
  <c r="Y40" i="54" s="1"/>
  <c r="Z40" i="54" s="1"/>
  <c r="AA40" i="54" s="1"/>
  <c r="T40" i="54"/>
  <c r="T10" i="54"/>
  <c r="V10" i="54"/>
  <c r="W10" i="54" s="1"/>
  <c r="X10" i="54" s="1"/>
  <c r="Y10" i="54" s="1"/>
  <c r="Z10" i="54" s="1"/>
  <c r="AA10" i="54" s="1"/>
  <c r="K20" i="53"/>
  <c r="M20" i="53"/>
  <c r="N20" i="53" s="1"/>
  <c r="O20" i="53" s="1"/>
  <c r="P20" i="53" s="1"/>
  <c r="Q20" i="53" s="1"/>
  <c r="R20" i="53" s="1"/>
  <c r="M10" i="53"/>
  <c r="N10" i="53" s="1"/>
  <c r="O10" i="53" s="1"/>
  <c r="P10" i="53" s="1"/>
  <c r="Q10" i="53" s="1"/>
  <c r="R10" i="53" s="1"/>
  <c r="K10" i="53"/>
  <c r="D10" i="53"/>
  <c r="E10" i="53" s="1"/>
  <c r="F10" i="53" s="1"/>
  <c r="G10" i="53" s="1"/>
  <c r="H10" i="53" s="1"/>
  <c r="I10" i="53" s="1"/>
  <c r="B10" i="53"/>
  <c r="M40" i="53"/>
  <c r="N40" i="53" s="1"/>
  <c r="O40" i="53" s="1"/>
  <c r="P40" i="53" s="1"/>
  <c r="Q40" i="53" s="1"/>
  <c r="R40" i="53" s="1"/>
  <c r="K40" i="53"/>
  <c r="T10" i="53"/>
  <c r="V10" i="53"/>
  <c r="W10" i="53" s="1"/>
  <c r="X10" i="53" s="1"/>
  <c r="Y10" i="53" s="1"/>
  <c r="Z10" i="53" s="1"/>
  <c r="AA10" i="53" s="1"/>
  <c r="K30" i="53"/>
  <c r="M30" i="53"/>
  <c r="N30" i="53" s="1"/>
  <c r="O30" i="53" s="1"/>
  <c r="P30" i="53" s="1"/>
  <c r="Q30" i="53" s="1"/>
  <c r="R30" i="53" s="1"/>
  <c r="D20" i="53"/>
  <c r="E20" i="53" s="1"/>
  <c r="F20" i="53" s="1"/>
  <c r="G20" i="53" s="1"/>
  <c r="H20" i="53" s="1"/>
  <c r="I20" i="53" s="1"/>
  <c r="B20" i="53"/>
  <c r="T30" i="53"/>
  <c r="V30" i="53"/>
  <c r="W30" i="53" s="1"/>
  <c r="X30" i="53" s="1"/>
  <c r="Y30" i="53" s="1"/>
  <c r="Z30" i="53" s="1"/>
  <c r="AA30" i="53" s="1"/>
  <c r="T40" i="53"/>
  <c r="V40" i="53"/>
  <c r="W40" i="53" s="1"/>
  <c r="X40" i="53" s="1"/>
  <c r="Y40" i="53" s="1"/>
  <c r="Z40" i="53" s="1"/>
  <c r="AA40" i="53" s="1"/>
  <c r="V20" i="53"/>
  <c r="W20" i="53" s="1"/>
  <c r="X20" i="53" s="1"/>
  <c r="Y20" i="53" s="1"/>
  <c r="Z20" i="53" s="1"/>
  <c r="AA20" i="53" s="1"/>
  <c r="T20" i="53"/>
  <c r="D30" i="53"/>
  <c r="E30" i="53" s="1"/>
  <c r="F30" i="53" s="1"/>
  <c r="G30" i="53" s="1"/>
  <c r="H30" i="53" s="1"/>
  <c r="I30" i="53" s="1"/>
  <c r="B30" i="53"/>
  <c r="B40" i="53"/>
  <c r="D40" i="53"/>
  <c r="E40" i="53" s="1"/>
  <c r="F40" i="53" s="1"/>
  <c r="G40" i="53" s="1"/>
  <c r="H40" i="53" s="1"/>
  <c r="I40" i="53" s="1"/>
  <c r="BM460" i="48"/>
  <c r="BM467" i="48" s="1"/>
  <c r="BH460" i="48"/>
  <c r="BM453" i="48"/>
  <c r="BH453" i="48"/>
  <c r="BH467" i="48" s="1"/>
  <c r="BO74" i="48" l="1"/>
  <c r="BN74" i="48"/>
  <c r="BO467" i="48"/>
  <c r="BN467" i="48"/>
  <c r="BJ467" i="48"/>
  <c r="BI467" i="48"/>
  <c r="BM32" i="48" l="1"/>
  <c r="BG24" i="48"/>
  <c r="T20" i="48" l="1"/>
  <c r="V20" i="48" s="1"/>
  <c r="S20" i="48"/>
  <c r="U20" i="48" s="1"/>
  <c r="BM15" i="48"/>
  <c r="BM21" i="48"/>
  <c r="BM11" i="48"/>
  <c r="BL11" i="48"/>
  <c r="J415" i="51"/>
  <c r="AO414" i="51"/>
  <c r="AM414" i="51"/>
  <c r="AL414" i="51"/>
  <c r="AK414" i="51"/>
  <c r="F414" i="51"/>
  <c r="BN413" i="51"/>
  <c r="BO413" i="51" s="1"/>
  <c r="BN414" i="51" s="1"/>
  <c r="BO414" i="51" s="1"/>
  <c r="BN415" i="51" s="1"/>
  <c r="BO415" i="51" s="1"/>
  <c r="BN416" i="51" s="1"/>
  <c r="BO416" i="51" s="1"/>
  <c r="BN417" i="51" s="1"/>
  <c r="BO417" i="51" s="1"/>
  <c r="AO413" i="51"/>
  <c r="AM413" i="51"/>
  <c r="AL413" i="51"/>
  <c r="AK413" i="51"/>
  <c r="F413" i="51"/>
  <c r="BM412" i="51"/>
  <c r="BM414" i="51" s="1"/>
  <c r="BL412" i="51"/>
  <c r="BL414" i="51" s="1"/>
  <c r="AO412" i="51"/>
  <c r="AM412" i="51"/>
  <c r="AL412" i="51"/>
  <c r="AK412" i="51"/>
  <c r="F412" i="51"/>
  <c r="AO411" i="51"/>
  <c r="AM411" i="51"/>
  <c r="AL411" i="51"/>
  <c r="AK411" i="51"/>
  <c r="F411" i="51"/>
  <c r="BL410" i="51"/>
  <c r="AO410" i="51"/>
  <c r="AM410" i="51"/>
  <c r="AL410" i="51"/>
  <c r="AK410" i="51"/>
  <c r="F410" i="51"/>
  <c r="BM409" i="51"/>
  <c r="AO409" i="51"/>
  <c r="AM409" i="51"/>
  <c r="AL409" i="51"/>
  <c r="AK409" i="51"/>
  <c r="F409" i="51"/>
  <c r="AO408" i="51"/>
  <c r="AM408" i="51"/>
  <c r="AL408" i="51"/>
  <c r="AK408" i="51"/>
  <c r="F408" i="51"/>
  <c r="BM407" i="51"/>
  <c r="AO407" i="51"/>
  <c r="AM407" i="51"/>
  <c r="AL407" i="51"/>
  <c r="AK407" i="51"/>
  <c r="F407" i="51"/>
  <c r="BN406" i="51"/>
  <c r="BO406" i="51" s="1"/>
  <c r="BN407" i="51" s="1"/>
  <c r="BO407" i="51" s="1"/>
  <c r="BN408" i="51" s="1"/>
  <c r="BO408" i="51" s="1"/>
  <c r="BN409" i="51" s="1"/>
  <c r="BO409" i="51" s="1"/>
  <c r="BN410" i="51" s="1"/>
  <c r="BO410" i="51" s="1"/>
  <c r="BL406" i="51"/>
  <c r="AO406" i="51"/>
  <c r="AM406" i="51"/>
  <c r="AL406" i="51"/>
  <c r="AK406" i="51"/>
  <c r="F406" i="51"/>
  <c r="BM405" i="51"/>
  <c r="BM408" i="51" s="1"/>
  <c r="BL405" i="51"/>
  <c r="AO405" i="51"/>
  <c r="AM405" i="51"/>
  <c r="AL405" i="51"/>
  <c r="AK405" i="51"/>
  <c r="F405" i="51"/>
  <c r="AO404" i="51"/>
  <c r="AM404" i="51"/>
  <c r="AL404" i="51"/>
  <c r="AK404" i="51"/>
  <c r="F404" i="51"/>
  <c r="BG403" i="51"/>
  <c r="AO403" i="51"/>
  <c r="AM403" i="51"/>
  <c r="AL403" i="51"/>
  <c r="AK403" i="51"/>
  <c r="F403" i="51"/>
  <c r="BG402" i="51"/>
  <c r="AO402" i="51"/>
  <c r="AM402" i="51"/>
  <c r="AL402" i="51"/>
  <c r="AK402" i="51"/>
  <c r="F402" i="51"/>
  <c r="BG401" i="51"/>
  <c r="AO401" i="51"/>
  <c r="AM401" i="51"/>
  <c r="AL401" i="51"/>
  <c r="AK401" i="51"/>
  <c r="F401" i="51"/>
  <c r="BJ400" i="51"/>
  <c r="BI401" i="51" s="1"/>
  <c r="BJ401" i="51" s="1"/>
  <c r="BI402" i="51" s="1"/>
  <c r="BJ402" i="51" s="1"/>
  <c r="BI403" i="51" s="1"/>
  <c r="BJ403" i="51" s="1"/>
  <c r="AO400" i="51"/>
  <c r="AM400" i="51"/>
  <c r="AL400" i="51"/>
  <c r="AK400" i="51"/>
  <c r="F400" i="51"/>
  <c r="BI399" i="51"/>
  <c r="BJ399" i="51" s="1"/>
  <c r="BI400" i="51" s="1"/>
  <c r="BG399" i="51"/>
  <c r="AO399" i="51"/>
  <c r="AM399" i="51"/>
  <c r="AL399" i="51"/>
  <c r="AK399" i="51"/>
  <c r="F399" i="51"/>
  <c r="BH398" i="51"/>
  <c r="BG398" i="51"/>
  <c r="BG400" i="51" s="1"/>
  <c r="AO398" i="51"/>
  <c r="AM398" i="51"/>
  <c r="AL398" i="51"/>
  <c r="AK398" i="51"/>
  <c r="F398" i="51"/>
  <c r="AO397" i="51"/>
  <c r="AM397" i="51"/>
  <c r="AL397" i="51"/>
  <c r="AK397" i="51"/>
  <c r="F397" i="51"/>
  <c r="BH396" i="51"/>
  <c r="AO396" i="51"/>
  <c r="AM396" i="51"/>
  <c r="AL396" i="51"/>
  <c r="AK396" i="51"/>
  <c r="F396" i="51"/>
  <c r="AO395" i="51"/>
  <c r="AM395" i="51"/>
  <c r="AL395" i="51"/>
  <c r="AK395" i="51"/>
  <c r="F395" i="51"/>
  <c r="AO394" i="51"/>
  <c r="AM394" i="51"/>
  <c r="AL394" i="51"/>
  <c r="AK394" i="51"/>
  <c r="F394" i="51"/>
  <c r="BI393" i="51"/>
  <c r="BJ393" i="51" s="1"/>
  <c r="BI394" i="51" s="1"/>
  <c r="BJ394" i="51" s="1"/>
  <c r="BI395" i="51" s="1"/>
  <c r="BJ395" i="51" s="1"/>
  <c r="BI396" i="51" s="1"/>
  <c r="BJ396" i="51" s="1"/>
  <c r="AO393" i="51"/>
  <c r="AM393" i="51"/>
  <c r="AL393" i="51"/>
  <c r="AK393" i="51"/>
  <c r="F393" i="51"/>
  <c r="BJ392" i="51"/>
  <c r="BI392" i="51"/>
  <c r="BH392" i="51"/>
  <c r="AO392" i="51"/>
  <c r="AM392" i="51"/>
  <c r="AL392" i="51"/>
  <c r="AK392" i="51"/>
  <c r="F392" i="51"/>
  <c r="BH391" i="51"/>
  <c r="BG391" i="51"/>
  <c r="AO391" i="51"/>
  <c r="AM391" i="51"/>
  <c r="AL391" i="51"/>
  <c r="AK391" i="51"/>
  <c r="F391" i="51"/>
  <c r="AO390" i="51"/>
  <c r="AM390" i="51"/>
  <c r="AL390" i="51"/>
  <c r="AK390" i="51"/>
  <c r="F390" i="51"/>
  <c r="AO389" i="51"/>
  <c r="AM389" i="51"/>
  <c r="AL389" i="51"/>
  <c r="AK389" i="51"/>
  <c r="F389" i="51"/>
  <c r="AO388" i="51"/>
  <c r="AM388" i="51"/>
  <c r="AL388" i="51"/>
  <c r="AK388" i="51"/>
  <c r="F388" i="51"/>
  <c r="AO387" i="51"/>
  <c r="AM387" i="51"/>
  <c r="AL387" i="51"/>
  <c r="AK387" i="51"/>
  <c r="F387" i="51"/>
  <c r="AO386" i="51"/>
  <c r="AM386" i="51"/>
  <c r="AL386" i="51"/>
  <c r="AK386" i="51"/>
  <c r="F386" i="51"/>
  <c r="BM385" i="51"/>
  <c r="AO385" i="51"/>
  <c r="AM385" i="51"/>
  <c r="AL385" i="51"/>
  <c r="AK385" i="51"/>
  <c r="F385" i="51"/>
  <c r="BM384" i="51"/>
  <c r="AO384" i="51"/>
  <c r="AM384" i="51"/>
  <c r="AL384" i="51"/>
  <c r="AK384" i="51"/>
  <c r="H384" i="51"/>
  <c r="H385" i="51" s="1"/>
  <c r="H386" i="51" s="1"/>
  <c r="H387" i="51" s="1"/>
  <c r="H388" i="51" s="1"/>
  <c r="H389" i="51" s="1"/>
  <c r="H390" i="51" s="1"/>
  <c r="H391" i="51" s="1"/>
  <c r="H392" i="51" s="1"/>
  <c r="H393" i="51" s="1"/>
  <c r="H394" i="51" s="1"/>
  <c r="H395" i="51" s="1"/>
  <c r="H396" i="51" s="1"/>
  <c r="H397" i="51" s="1"/>
  <c r="H398" i="51" s="1"/>
  <c r="H399" i="51" s="1"/>
  <c r="H400" i="51" s="1"/>
  <c r="H401" i="51" s="1"/>
  <c r="H402" i="51" s="1"/>
  <c r="H403" i="51" s="1"/>
  <c r="H404" i="51" s="1"/>
  <c r="H405" i="51" s="1"/>
  <c r="H406" i="51" s="1"/>
  <c r="H407" i="51" s="1"/>
  <c r="H408" i="51" s="1"/>
  <c r="H409" i="51" s="1"/>
  <c r="H410" i="51" s="1"/>
  <c r="H411" i="51" s="1"/>
  <c r="H412" i="51" s="1"/>
  <c r="H413" i="51" s="1"/>
  <c r="H414" i="51" s="1"/>
  <c r="F384" i="51"/>
  <c r="BM383" i="51"/>
  <c r="B383" i="51"/>
  <c r="BL382" i="51"/>
  <c r="BO381" i="51"/>
  <c r="BN382" i="51" s="1"/>
  <c r="BO382" i="51" s="1"/>
  <c r="BN383" i="51" s="1"/>
  <c r="BO383" i="51" s="1"/>
  <c r="BN384" i="51" s="1"/>
  <c r="BO384" i="51" s="1"/>
  <c r="BN385" i="51" s="1"/>
  <c r="BO385" i="51" s="1"/>
  <c r="BN381" i="51"/>
  <c r="BM381" i="51"/>
  <c r="J381" i="51"/>
  <c r="BM380" i="51"/>
  <c r="BM382" i="51" s="1"/>
  <c r="BL380" i="51"/>
  <c r="AO380" i="51"/>
  <c r="AM380" i="51"/>
  <c r="AL380" i="51"/>
  <c r="AK380" i="51"/>
  <c r="F380" i="51"/>
  <c r="AO379" i="51"/>
  <c r="AM379" i="51"/>
  <c r="AL379" i="51"/>
  <c r="AK379" i="51"/>
  <c r="F379" i="51"/>
  <c r="AO378" i="51"/>
  <c r="AM378" i="51"/>
  <c r="AL378" i="51"/>
  <c r="AK378" i="51"/>
  <c r="F378" i="51"/>
  <c r="AO377" i="51"/>
  <c r="AM377" i="51"/>
  <c r="AL377" i="51"/>
  <c r="AK377" i="51"/>
  <c r="F377" i="51"/>
  <c r="BN376" i="51"/>
  <c r="BO376" i="51" s="1"/>
  <c r="BN377" i="51" s="1"/>
  <c r="BO377" i="51" s="1"/>
  <c r="BN378" i="51" s="1"/>
  <c r="BO378" i="51" s="1"/>
  <c r="BM376" i="51"/>
  <c r="AO376" i="51"/>
  <c r="AM376" i="51"/>
  <c r="AL376" i="51"/>
  <c r="AK376" i="51"/>
  <c r="F376" i="51"/>
  <c r="BM375" i="51"/>
  <c r="BL375" i="51"/>
  <c r="AO375" i="51"/>
  <c r="AM375" i="51"/>
  <c r="AL375" i="51"/>
  <c r="AK375" i="51"/>
  <c r="F375" i="51"/>
  <c r="BN374" i="51"/>
  <c r="BO374" i="51" s="1"/>
  <c r="BN375" i="51" s="1"/>
  <c r="BO375" i="51" s="1"/>
  <c r="AO374" i="51"/>
  <c r="AM374" i="51"/>
  <c r="AL374" i="51"/>
  <c r="AK374" i="51"/>
  <c r="H374" i="51"/>
  <c r="H375" i="51" s="1"/>
  <c r="H376" i="51" s="1"/>
  <c r="H377" i="51" s="1"/>
  <c r="H378" i="51" s="1"/>
  <c r="H379" i="51" s="1"/>
  <c r="H380" i="51" s="1"/>
  <c r="F374" i="51"/>
  <c r="BM373" i="51"/>
  <c r="BM378" i="51" s="1"/>
  <c r="BL373" i="51"/>
  <c r="BL378" i="51" s="1"/>
  <c r="AO373" i="51"/>
  <c r="AM373" i="51"/>
  <c r="AL373" i="51"/>
  <c r="AK373" i="51"/>
  <c r="F373" i="51"/>
  <c r="AO372" i="51"/>
  <c r="AM372" i="51"/>
  <c r="AL372" i="51"/>
  <c r="AK372" i="51"/>
  <c r="F372" i="51"/>
  <c r="AO371" i="51"/>
  <c r="AM371" i="51"/>
  <c r="AL371" i="51"/>
  <c r="AK371" i="51"/>
  <c r="F371" i="51"/>
  <c r="BG370" i="51"/>
  <c r="AO370" i="51"/>
  <c r="AM370" i="51"/>
  <c r="AL370" i="51"/>
  <c r="AK370" i="51"/>
  <c r="F370" i="51"/>
  <c r="BG369" i="51"/>
  <c r="AO369" i="51"/>
  <c r="AM369" i="51"/>
  <c r="AL369" i="51"/>
  <c r="AK369" i="51"/>
  <c r="F369" i="51"/>
  <c r="AO368" i="51"/>
  <c r="AM368" i="51"/>
  <c r="AL368" i="51"/>
  <c r="AK368" i="51"/>
  <c r="F368" i="51"/>
  <c r="BI367" i="51"/>
  <c r="BJ367" i="51" s="1"/>
  <c r="BI368" i="51" s="1"/>
  <c r="BJ368" i="51" s="1"/>
  <c r="BI369" i="51" s="1"/>
  <c r="BJ369" i="51" s="1"/>
  <c r="BI370" i="51" s="1"/>
  <c r="BJ370" i="51" s="1"/>
  <c r="BI371" i="51" s="1"/>
  <c r="BJ371" i="51" s="1"/>
  <c r="BG367" i="51"/>
  <c r="AO367" i="51"/>
  <c r="AM367" i="51"/>
  <c r="AL367" i="51"/>
  <c r="AK367" i="51"/>
  <c r="F367" i="51"/>
  <c r="BH366" i="51"/>
  <c r="BG366" i="51"/>
  <c r="BG371" i="51" s="1"/>
  <c r="AO366" i="51"/>
  <c r="AM366" i="51"/>
  <c r="AL366" i="51"/>
  <c r="AK366" i="51"/>
  <c r="F366" i="51"/>
  <c r="AO365" i="51"/>
  <c r="AM365" i="51"/>
  <c r="AL365" i="51"/>
  <c r="AK365" i="51"/>
  <c r="F365" i="51"/>
  <c r="BH364" i="51"/>
  <c r="BG364" i="51"/>
  <c r="AO364" i="51"/>
  <c r="AM364" i="51"/>
  <c r="AL364" i="51"/>
  <c r="AK364" i="51"/>
  <c r="F364" i="51"/>
  <c r="AO363" i="51"/>
  <c r="AM363" i="51"/>
  <c r="AL363" i="51"/>
  <c r="AK363" i="51"/>
  <c r="F363" i="51"/>
  <c r="BH362" i="51"/>
  <c r="BG362" i="51"/>
  <c r="AO362" i="51"/>
  <c r="AM362" i="51"/>
  <c r="AL362" i="51"/>
  <c r="AK362" i="51"/>
  <c r="F362" i="51"/>
  <c r="BI361" i="51"/>
  <c r="BJ361" i="51" s="1"/>
  <c r="BI362" i="51" s="1"/>
  <c r="BJ362" i="51" s="1"/>
  <c r="BI363" i="51" s="1"/>
  <c r="BJ363" i="51" s="1"/>
  <c r="BI364" i="51" s="1"/>
  <c r="BJ364" i="51" s="1"/>
  <c r="BH361" i="51"/>
  <c r="BG361" i="51"/>
  <c r="AO361" i="51"/>
  <c r="AM361" i="51"/>
  <c r="AL361" i="51"/>
  <c r="AK361" i="51"/>
  <c r="F361" i="51"/>
  <c r="BI360" i="51"/>
  <c r="BJ360" i="51" s="1"/>
  <c r="BH360" i="51"/>
  <c r="BG360" i="51"/>
  <c r="AO360" i="51"/>
  <c r="AM360" i="51"/>
  <c r="AL360" i="51"/>
  <c r="AK360" i="51"/>
  <c r="F360" i="51"/>
  <c r="BH359" i="51"/>
  <c r="BH363" i="51" s="1"/>
  <c r="BG359" i="51"/>
  <c r="BG363" i="51" s="1"/>
  <c r="AO359" i="51"/>
  <c r="AM359" i="51"/>
  <c r="AL359" i="51"/>
  <c r="AK359" i="51"/>
  <c r="H359" i="51"/>
  <c r="H360" i="51" s="1"/>
  <c r="H361" i="51" s="1"/>
  <c r="H362" i="51" s="1"/>
  <c r="H363" i="51" s="1"/>
  <c r="H364" i="51" s="1"/>
  <c r="H365" i="51" s="1"/>
  <c r="H366" i="51" s="1"/>
  <c r="H367" i="51" s="1"/>
  <c r="H368" i="51" s="1"/>
  <c r="H369" i="51" s="1"/>
  <c r="H370" i="51" s="1"/>
  <c r="H371" i="51" s="1"/>
  <c r="H372" i="51" s="1"/>
  <c r="H373" i="51" s="1"/>
  <c r="F359" i="51"/>
  <c r="AO358" i="51"/>
  <c r="AM358" i="51"/>
  <c r="AL358" i="51"/>
  <c r="AK358" i="51"/>
  <c r="F358" i="51"/>
  <c r="AO357" i="51"/>
  <c r="AM357" i="51"/>
  <c r="AL357" i="51"/>
  <c r="AK357" i="51"/>
  <c r="F357" i="51"/>
  <c r="AO356" i="51"/>
  <c r="AM356" i="51"/>
  <c r="AL356" i="51"/>
  <c r="AK356" i="51"/>
  <c r="F356" i="51"/>
  <c r="AO355" i="51"/>
  <c r="AM355" i="51"/>
  <c r="AL355" i="51"/>
  <c r="AK355" i="51"/>
  <c r="F355" i="51"/>
  <c r="BL354" i="51"/>
  <c r="AO354" i="51"/>
  <c r="AM354" i="51"/>
  <c r="AL354" i="51"/>
  <c r="AK354" i="51"/>
  <c r="F354" i="51"/>
  <c r="BL353" i="51"/>
  <c r="AO353" i="51"/>
  <c r="AM353" i="51"/>
  <c r="AL353" i="51"/>
  <c r="AK353" i="51"/>
  <c r="F353" i="51"/>
  <c r="AO352" i="51"/>
  <c r="AM352" i="51"/>
  <c r="AL352" i="51"/>
  <c r="AK352" i="51"/>
  <c r="H352" i="51"/>
  <c r="H353" i="51" s="1"/>
  <c r="H354" i="51" s="1"/>
  <c r="H355" i="51" s="1"/>
  <c r="H356" i="51" s="1"/>
  <c r="H357" i="51" s="1"/>
  <c r="H358" i="51" s="1"/>
  <c r="F352" i="51"/>
  <c r="AO351" i="51"/>
  <c r="AM351" i="51"/>
  <c r="AL351" i="51"/>
  <c r="AK351" i="51"/>
  <c r="F351" i="51"/>
  <c r="BO350" i="51"/>
  <c r="BN351" i="51" s="1"/>
  <c r="BO351" i="51" s="1"/>
  <c r="BN352" i="51" s="1"/>
  <c r="BO352" i="51" s="1"/>
  <c r="BN353" i="51" s="1"/>
  <c r="BO353" i="51" s="1"/>
  <c r="BN354" i="51" s="1"/>
  <c r="BO354" i="51" s="1"/>
  <c r="BN350" i="51"/>
  <c r="BL350" i="51"/>
  <c r="AO350" i="51"/>
  <c r="AM350" i="51"/>
  <c r="AL350" i="51"/>
  <c r="AL381" i="51" s="1"/>
  <c r="AK350" i="51"/>
  <c r="AK381" i="51" s="1"/>
  <c r="H350" i="51"/>
  <c r="H351" i="51" s="1"/>
  <c r="F350" i="51"/>
  <c r="BM349" i="51"/>
  <c r="BL349" i="51"/>
  <c r="BL352" i="51" s="1"/>
  <c r="B349" i="51"/>
  <c r="BM347" i="51"/>
  <c r="BL347" i="51"/>
  <c r="J347" i="51"/>
  <c r="AO346" i="51"/>
  <c r="AM346" i="51"/>
  <c r="AL346" i="51"/>
  <c r="AK346" i="51"/>
  <c r="F346" i="51"/>
  <c r="BM345" i="51"/>
  <c r="BL345" i="51"/>
  <c r="AO345" i="51"/>
  <c r="AM345" i="51"/>
  <c r="AL345" i="51"/>
  <c r="AK345" i="51"/>
  <c r="F345" i="51"/>
  <c r="BN344" i="51"/>
  <c r="BO344" i="51" s="1"/>
  <c r="BN345" i="51" s="1"/>
  <c r="BO345" i="51" s="1"/>
  <c r="BN346" i="51" s="1"/>
  <c r="BO346" i="51" s="1"/>
  <c r="BN347" i="51" s="1"/>
  <c r="BO347" i="51" s="1"/>
  <c r="BM344" i="51"/>
  <c r="BL344" i="51"/>
  <c r="AO344" i="51"/>
  <c r="AM344" i="51"/>
  <c r="AL344" i="51"/>
  <c r="AK344" i="51"/>
  <c r="F344" i="51"/>
  <c r="BO343" i="51"/>
  <c r="BN343" i="51"/>
  <c r="AO343" i="51"/>
  <c r="AM343" i="51"/>
  <c r="AL343" i="51"/>
  <c r="AK343" i="51"/>
  <c r="F343" i="51"/>
  <c r="BM342" i="51"/>
  <c r="BM343" i="51" s="1"/>
  <c r="BL342" i="51"/>
  <c r="BL343" i="51" s="1"/>
  <c r="AO342" i="51"/>
  <c r="AM342" i="51"/>
  <c r="AL342" i="51"/>
  <c r="AK342" i="51"/>
  <c r="F342" i="51"/>
  <c r="AO341" i="51"/>
  <c r="AM341" i="51"/>
  <c r="AL341" i="51"/>
  <c r="AK341" i="51"/>
  <c r="F341" i="51"/>
  <c r="BH340" i="51"/>
  <c r="AO340" i="51"/>
  <c r="AM340" i="51"/>
  <c r="AL340" i="51"/>
  <c r="AK340" i="51"/>
  <c r="F340" i="51"/>
  <c r="BI339" i="51"/>
  <c r="BJ339" i="51" s="1"/>
  <c r="BI340" i="51" s="1"/>
  <c r="BJ340" i="51" s="1"/>
  <c r="AO339" i="51"/>
  <c r="AM339" i="51"/>
  <c r="AL339" i="51"/>
  <c r="AK339" i="51"/>
  <c r="F339" i="51"/>
  <c r="AO338" i="51"/>
  <c r="AM338" i="51"/>
  <c r="AL338" i="51"/>
  <c r="AK338" i="51"/>
  <c r="F338" i="51"/>
  <c r="BH337" i="51"/>
  <c r="AO337" i="51"/>
  <c r="AM337" i="51"/>
  <c r="AL337" i="51"/>
  <c r="AK337" i="51"/>
  <c r="F337" i="51"/>
  <c r="BI336" i="51"/>
  <c r="BJ336" i="51" s="1"/>
  <c r="BI337" i="51" s="1"/>
  <c r="BJ337" i="51" s="1"/>
  <c r="BI338" i="51" s="1"/>
  <c r="BJ338" i="51" s="1"/>
  <c r="BH336" i="51"/>
  <c r="AO336" i="51"/>
  <c r="AM336" i="51"/>
  <c r="AL336" i="51"/>
  <c r="AK336" i="51"/>
  <c r="F336" i="51"/>
  <c r="BH335" i="51"/>
  <c r="BG335" i="51"/>
  <c r="BG340" i="51" s="1"/>
  <c r="AO335" i="51"/>
  <c r="AM335" i="51"/>
  <c r="AL335" i="51"/>
  <c r="AK335" i="51"/>
  <c r="F335" i="51"/>
  <c r="AO334" i="51"/>
  <c r="AM334" i="51"/>
  <c r="AL334" i="51"/>
  <c r="AK334" i="51"/>
  <c r="F334" i="51"/>
  <c r="BH333" i="51"/>
  <c r="AO333" i="51"/>
  <c r="AM333" i="51"/>
  <c r="AL333" i="51"/>
  <c r="AK333" i="51"/>
  <c r="F333" i="51"/>
  <c r="BH332" i="51"/>
  <c r="BG332" i="51"/>
  <c r="AO332" i="51"/>
  <c r="AM332" i="51"/>
  <c r="AL332" i="51"/>
  <c r="AK332" i="51"/>
  <c r="AK347" i="51" s="1"/>
  <c r="F332" i="51"/>
  <c r="BH331" i="51"/>
  <c r="BG331" i="51"/>
  <c r="BH334" i="51" s="1"/>
  <c r="AO331" i="51"/>
  <c r="AM331" i="51"/>
  <c r="AL331" i="51"/>
  <c r="AK331" i="51"/>
  <c r="F331" i="51"/>
  <c r="BJ330" i="51"/>
  <c r="BI331" i="51" s="1"/>
  <c r="BJ331" i="51" s="1"/>
  <c r="BI332" i="51" s="1"/>
  <c r="BJ332" i="51" s="1"/>
  <c r="BI333" i="51" s="1"/>
  <c r="BJ333" i="51" s="1"/>
  <c r="BI330" i="51"/>
  <c r="BH330" i="51"/>
  <c r="BG330" i="51"/>
  <c r="AO330" i="51"/>
  <c r="AM330" i="51"/>
  <c r="AL330" i="51"/>
  <c r="AK330" i="51"/>
  <c r="F330" i="51"/>
  <c r="BJ329" i="51"/>
  <c r="BI329" i="51"/>
  <c r="BH329" i="51"/>
  <c r="BG329" i="51"/>
  <c r="AO329" i="51"/>
  <c r="AM329" i="51"/>
  <c r="AL329" i="51"/>
  <c r="AK329" i="51"/>
  <c r="F329" i="51"/>
  <c r="BH328" i="51"/>
  <c r="BG328" i="51"/>
  <c r="BG333" i="51" s="1"/>
  <c r="AO328" i="51"/>
  <c r="AM328" i="51"/>
  <c r="AL328" i="51"/>
  <c r="AK328" i="51"/>
  <c r="F328" i="51"/>
  <c r="AO327" i="51"/>
  <c r="AM327" i="51"/>
  <c r="AL327" i="51"/>
  <c r="AK327" i="51"/>
  <c r="F327" i="51"/>
  <c r="AO326" i="51"/>
  <c r="AM326" i="51"/>
  <c r="AL326" i="51"/>
  <c r="AK326" i="51"/>
  <c r="F326" i="51"/>
  <c r="AO325" i="51"/>
  <c r="AM325" i="51"/>
  <c r="AL325" i="51"/>
  <c r="AK325" i="51"/>
  <c r="F325" i="51"/>
  <c r="AO324" i="51"/>
  <c r="AM324" i="51"/>
  <c r="AL324" i="51"/>
  <c r="AK324" i="51"/>
  <c r="F324" i="51"/>
  <c r="AO323" i="51"/>
  <c r="AM323" i="51"/>
  <c r="AL323" i="51"/>
  <c r="AK323" i="51"/>
  <c r="F323" i="51"/>
  <c r="BN322" i="51"/>
  <c r="BO322" i="51" s="1"/>
  <c r="AO322" i="51"/>
  <c r="AM322" i="51"/>
  <c r="AL322" i="51"/>
  <c r="AK322" i="51"/>
  <c r="F322" i="51"/>
  <c r="AO321" i="51"/>
  <c r="AM321" i="51"/>
  <c r="AL321" i="51"/>
  <c r="AK321" i="51"/>
  <c r="F321" i="51"/>
  <c r="AO320" i="51"/>
  <c r="AM320" i="51"/>
  <c r="AL320" i="51"/>
  <c r="AK320" i="51"/>
  <c r="F320" i="51"/>
  <c r="AO319" i="51"/>
  <c r="AO347" i="51" s="1"/>
  <c r="AO348" i="51" s="1"/>
  <c r="AM319" i="51"/>
  <c r="AL319" i="51"/>
  <c r="AK319" i="51"/>
  <c r="F319" i="51"/>
  <c r="BN318" i="51"/>
  <c r="BO318" i="51" s="1"/>
  <c r="BN319" i="51" s="1"/>
  <c r="BO319" i="51" s="1"/>
  <c r="BN320" i="51" s="1"/>
  <c r="BO320" i="51" s="1"/>
  <c r="BN321" i="51" s="1"/>
  <c r="BO321" i="51" s="1"/>
  <c r="AO318" i="51"/>
  <c r="AM318" i="51"/>
  <c r="AL318" i="51"/>
  <c r="AK318" i="51"/>
  <c r="F318" i="51"/>
  <c r="BM317" i="51"/>
  <c r="BL317" i="51"/>
  <c r="AO317" i="51"/>
  <c r="AM317" i="51"/>
  <c r="AL317" i="51"/>
  <c r="AK317" i="51"/>
  <c r="H317" i="51"/>
  <c r="H318" i="51" s="1"/>
  <c r="H319" i="51" s="1"/>
  <c r="H320" i="51" s="1"/>
  <c r="H321" i="51" s="1"/>
  <c r="H322" i="51" s="1"/>
  <c r="H323" i="51" s="1"/>
  <c r="H324" i="51" s="1"/>
  <c r="H325" i="51" s="1"/>
  <c r="H326" i="51" s="1"/>
  <c r="H327" i="51" s="1"/>
  <c r="H328" i="51" s="1"/>
  <c r="H329" i="51" s="1"/>
  <c r="H330" i="51" s="1"/>
  <c r="H331" i="51" s="1"/>
  <c r="H332" i="51" s="1"/>
  <c r="H333" i="51" s="1"/>
  <c r="H334" i="51" s="1"/>
  <c r="H335" i="51" s="1"/>
  <c r="H336" i="51" s="1"/>
  <c r="H337" i="51" s="1"/>
  <c r="H338" i="51" s="1"/>
  <c r="H339" i="51" s="1"/>
  <c r="H340" i="51" s="1"/>
  <c r="H341" i="51" s="1"/>
  <c r="H342" i="51" s="1"/>
  <c r="H343" i="51" s="1"/>
  <c r="H344" i="51" s="1"/>
  <c r="H345" i="51" s="1"/>
  <c r="H346" i="51" s="1"/>
  <c r="F317" i="51"/>
  <c r="AO316" i="51"/>
  <c r="AM316" i="51"/>
  <c r="AL316" i="51"/>
  <c r="AL347" i="51" s="1"/>
  <c r="AK316" i="51"/>
  <c r="H316" i="51"/>
  <c r="F316" i="51"/>
  <c r="B315" i="51"/>
  <c r="J313" i="51"/>
  <c r="BO312" i="51"/>
  <c r="BN313" i="51" s="1"/>
  <c r="BO313" i="51" s="1"/>
  <c r="BN314" i="51" s="1"/>
  <c r="BO314" i="51" s="1"/>
  <c r="BN315" i="51" s="1"/>
  <c r="BO315" i="51" s="1"/>
  <c r="AO312" i="51"/>
  <c r="AM312" i="51"/>
  <c r="AL312" i="51"/>
  <c r="AK312" i="51"/>
  <c r="AG312" i="51"/>
  <c r="F312" i="51"/>
  <c r="BN311" i="51"/>
  <c r="BO311" i="51" s="1"/>
  <c r="BN312" i="51" s="1"/>
  <c r="AO311" i="51"/>
  <c r="AM311" i="51"/>
  <c r="AL311" i="51"/>
  <c r="AK311" i="51"/>
  <c r="F311" i="51"/>
  <c r="BM310" i="51"/>
  <c r="BL310" i="51"/>
  <c r="AO310" i="51"/>
  <c r="AM310" i="51"/>
  <c r="AL310" i="51"/>
  <c r="AK310" i="51"/>
  <c r="F310" i="51"/>
  <c r="AO309" i="51"/>
  <c r="AM309" i="51"/>
  <c r="AL309" i="51"/>
  <c r="AK309" i="51"/>
  <c r="F309" i="51"/>
  <c r="AO308" i="51"/>
  <c r="AM308" i="51"/>
  <c r="AL308" i="51"/>
  <c r="AK308" i="51"/>
  <c r="F308" i="51"/>
  <c r="AO307" i="51"/>
  <c r="AM307" i="51"/>
  <c r="AL307" i="51"/>
  <c r="AK307" i="51"/>
  <c r="F307" i="51"/>
  <c r="BH306" i="51"/>
  <c r="AO306" i="51"/>
  <c r="AM306" i="51"/>
  <c r="AL306" i="51"/>
  <c r="AK306" i="51"/>
  <c r="F306" i="51"/>
  <c r="BJ305" i="51"/>
  <c r="BI306" i="51" s="1"/>
  <c r="BJ306" i="51" s="1"/>
  <c r="BI307" i="51" s="1"/>
  <c r="BJ307" i="51" s="1"/>
  <c r="BI308" i="51" s="1"/>
  <c r="BJ308" i="51" s="1"/>
  <c r="BH305" i="51"/>
  <c r="AO305" i="51"/>
  <c r="AM305" i="51"/>
  <c r="AL305" i="51"/>
  <c r="AK305" i="51"/>
  <c r="F305" i="51"/>
  <c r="BI304" i="51"/>
  <c r="BJ304" i="51" s="1"/>
  <c r="BI305" i="51" s="1"/>
  <c r="AO304" i="51"/>
  <c r="AM304" i="51"/>
  <c r="AL304" i="51"/>
  <c r="AK304" i="51"/>
  <c r="F304" i="51"/>
  <c r="BH303" i="51"/>
  <c r="BG303" i="51"/>
  <c r="AO303" i="51"/>
  <c r="AM303" i="51"/>
  <c r="AL303" i="51"/>
  <c r="AK303" i="51"/>
  <c r="F303" i="51"/>
  <c r="AO302" i="51"/>
  <c r="AM302" i="51"/>
  <c r="AL302" i="51"/>
  <c r="AK302" i="51"/>
  <c r="F302" i="51"/>
  <c r="BG301" i="51"/>
  <c r="AO301" i="51"/>
  <c r="AM301" i="51"/>
  <c r="AL301" i="51"/>
  <c r="AK301" i="51"/>
  <c r="F301" i="51"/>
  <c r="BG300" i="51"/>
  <c r="AO300" i="51"/>
  <c r="AM300" i="51"/>
  <c r="AL300" i="51"/>
  <c r="AK300" i="51"/>
  <c r="F300" i="51"/>
  <c r="BI299" i="51"/>
  <c r="BJ299" i="51" s="1"/>
  <c r="BI300" i="51" s="1"/>
  <c r="BJ300" i="51" s="1"/>
  <c r="BI301" i="51" s="1"/>
  <c r="BJ301" i="51" s="1"/>
  <c r="BH299" i="51"/>
  <c r="BG299" i="51"/>
  <c r="AO299" i="51"/>
  <c r="AM299" i="51"/>
  <c r="AL299" i="51"/>
  <c r="AK299" i="51"/>
  <c r="F299" i="51"/>
  <c r="AO298" i="51"/>
  <c r="AM298" i="51"/>
  <c r="AL298" i="51"/>
  <c r="AK298" i="51"/>
  <c r="F298" i="51"/>
  <c r="BJ297" i="51"/>
  <c r="BI298" i="51" s="1"/>
  <c r="BJ298" i="51" s="1"/>
  <c r="BI297" i="51"/>
  <c r="BG297" i="51"/>
  <c r="AO297" i="51"/>
  <c r="AM297" i="51"/>
  <c r="AL297" i="51"/>
  <c r="AK297" i="51"/>
  <c r="F297" i="51"/>
  <c r="BH296" i="51"/>
  <c r="BG296" i="51"/>
  <c r="BG298" i="51" s="1"/>
  <c r="AO296" i="51"/>
  <c r="AM296" i="51"/>
  <c r="AL296" i="51"/>
  <c r="AK296" i="51"/>
  <c r="F296" i="51"/>
  <c r="AO295" i="51"/>
  <c r="AM295" i="51"/>
  <c r="AL295" i="51"/>
  <c r="AK295" i="51"/>
  <c r="F295" i="51"/>
  <c r="AO294" i="51"/>
  <c r="AM294" i="51"/>
  <c r="AL294" i="51"/>
  <c r="AK294" i="51"/>
  <c r="F294" i="51"/>
  <c r="AO293" i="51"/>
  <c r="AM293" i="51"/>
  <c r="AL293" i="51"/>
  <c r="AK293" i="51"/>
  <c r="F293" i="51"/>
  <c r="BL292" i="51"/>
  <c r="AO292" i="51"/>
  <c r="AM292" i="51"/>
  <c r="AL292" i="51"/>
  <c r="AK292" i="51"/>
  <c r="F292" i="51"/>
  <c r="BM291" i="51"/>
  <c r="BL291" i="51"/>
  <c r="AO291" i="51"/>
  <c r="AM291" i="51"/>
  <c r="AL291" i="51"/>
  <c r="AK291" i="51"/>
  <c r="F291" i="51"/>
  <c r="BM290" i="51"/>
  <c r="AO290" i="51"/>
  <c r="AM290" i="51"/>
  <c r="AL290" i="51"/>
  <c r="AK290" i="51"/>
  <c r="F290" i="51"/>
  <c r="BL289" i="51"/>
  <c r="AO289" i="51"/>
  <c r="AM289" i="51"/>
  <c r="AL289" i="51"/>
  <c r="AK289" i="51"/>
  <c r="F289" i="51"/>
  <c r="BO288" i="51"/>
  <c r="BN289" i="51" s="1"/>
  <c r="BO289" i="51" s="1"/>
  <c r="BN290" i="51" s="1"/>
  <c r="BO290" i="51" s="1"/>
  <c r="BN291" i="51" s="1"/>
  <c r="BO291" i="51" s="1"/>
  <c r="BN292" i="51" s="1"/>
  <c r="BO292" i="51" s="1"/>
  <c r="BN288" i="51"/>
  <c r="BL288" i="51"/>
  <c r="AO288" i="51"/>
  <c r="AM288" i="51"/>
  <c r="AL288" i="51"/>
  <c r="AK288" i="51"/>
  <c r="F288" i="51"/>
  <c r="BM287" i="51"/>
  <c r="BL287" i="51"/>
  <c r="BL290" i="51" s="1"/>
  <c r="AO287" i="51"/>
  <c r="AM287" i="51"/>
  <c r="AL287" i="51"/>
  <c r="AK287" i="51"/>
  <c r="F287" i="51"/>
  <c r="AO286" i="51"/>
  <c r="AM286" i="51"/>
  <c r="AL286" i="51"/>
  <c r="AK286" i="51"/>
  <c r="H286" i="51"/>
  <c r="H287" i="51" s="1"/>
  <c r="H288" i="51" s="1"/>
  <c r="H289" i="51" s="1"/>
  <c r="H290" i="51" s="1"/>
  <c r="H291" i="51" s="1"/>
  <c r="H292" i="51" s="1"/>
  <c r="H293" i="51" s="1"/>
  <c r="H294" i="51" s="1"/>
  <c r="H295" i="51" s="1"/>
  <c r="H296" i="51" s="1"/>
  <c r="H297" i="51" s="1"/>
  <c r="H298" i="51" s="1"/>
  <c r="H299" i="51" s="1"/>
  <c r="H300" i="51" s="1"/>
  <c r="H301" i="51" s="1"/>
  <c r="H302" i="51" s="1"/>
  <c r="H303" i="51" s="1"/>
  <c r="H304" i="51" s="1"/>
  <c r="H305" i="51" s="1"/>
  <c r="H306" i="51" s="1"/>
  <c r="H307" i="51" s="1"/>
  <c r="H308" i="51" s="1"/>
  <c r="H309" i="51" s="1"/>
  <c r="H310" i="51" s="1"/>
  <c r="H311" i="51" s="1"/>
  <c r="H312" i="51" s="1"/>
  <c r="F286" i="51"/>
  <c r="AO285" i="51"/>
  <c r="AM285" i="51"/>
  <c r="AL285" i="51"/>
  <c r="AK285" i="51"/>
  <c r="F285" i="51"/>
  <c r="AO284" i="51"/>
  <c r="AM284" i="51"/>
  <c r="AL284" i="51"/>
  <c r="AK284" i="51"/>
  <c r="H284" i="51"/>
  <c r="H285" i="51" s="1"/>
  <c r="F284" i="51"/>
  <c r="BM283" i="51"/>
  <c r="AO283" i="51"/>
  <c r="AM283" i="51"/>
  <c r="AL283" i="51"/>
  <c r="AK283" i="51"/>
  <c r="F283" i="51"/>
  <c r="BO282" i="51"/>
  <c r="BN283" i="51" s="1"/>
  <c r="BO283" i="51" s="1"/>
  <c r="BN284" i="51" s="1"/>
  <c r="BO284" i="51" s="1"/>
  <c r="BN285" i="51" s="1"/>
  <c r="BO285" i="51" s="1"/>
  <c r="AO282" i="51"/>
  <c r="AM282" i="51"/>
  <c r="AL282" i="51"/>
  <c r="AK282" i="51"/>
  <c r="H282" i="51"/>
  <c r="H283" i="51" s="1"/>
  <c r="F282" i="51"/>
  <c r="BN281" i="51"/>
  <c r="BO281" i="51" s="1"/>
  <c r="BN282" i="51" s="1"/>
  <c r="BM281" i="51"/>
  <c r="B281" i="51"/>
  <c r="BM280" i="51"/>
  <c r="BM282" i="51" s="1"/>
  <c r="BL280" i="51"/>
  <c r="J279" i="51"/>
  <c r="AO278" i="51"/>
  <c r="AM278" i="51"/>
  <c r="AL278" i="51"/>
  <c r="AK278" i="51"/>
  <c r="F278" i="51"/>
  <c r="BJ277" i="51"/>
  <c r="BH277" i="51"/>
  <c r="AO277" i="51"/>
  <c r="AM277" i="51"/>
  <c r="AL277" i="51"/>
  <c r="AK277" i="51"/>
  <c r="F277" i="51"/>
  <c r="BH276" i="51"/>
  <c r="AO276" i="51"/>
  <c r="AM276" i="51"/>
  <c r="AL276" i="51"/>
  <c r="AK276" i="51"/>
  <c r="F276" i="51"/>
  <c r="BH275" i="51"/>
  <c r="BG275" i="51"/>
  <c r="AO275" i="51"/>
  <c r="AM275" i="51"/>
  <c r="AL275" i="51"/>
  <c r="AK275" i="51"/>
  <c r="F275" i="51"/>
  <c r="BI274" i="51"/>
  <c r="BJ274" i="51" s="1"/>
  <c r="BI275" i="51" s="1"/>
  <c r="BJ275" i="51" s="1"/>
  <c r="BI276" i="51" s="1"/>
  <c r="BJ276" i="51" s="1"/>
  <c r="BI277" i="51" s="1"/>
  <c r="BH274" i="51"/>
  <c r="BG274" i="51"/>
  <c r="AO274" i="51"/>
  <c r="AM274" i="51"/>
  <c r="AL274" i="51"/>
  <c r="AK274" i="51"/>
  <c r="F274" i="51"/>
  <c r="BJ273" i="51"/>
  <c r="BI273" i="51"/>
  <c r="BH273" i="51"/>
  <c r="BG273" i="51"/>
  <c r="AO273" i="51"/>
  <c r="AM273" i="51"/>
  <c r="AL273" i="51"/>
  <c r="AK273" i="51"/>
  <c r="F273" i="51"/>
  <c r="BH272" i="51"/>
  <c r="BG272" i="51"/>
  <c r="BG276" i="51" s="1"/>
  <c r="AO272" i="51"/>
  <c r="AM272" i="51"/>
  <c r="AL272" i="51"/>
  <c r="AK272" i="51"/>
  <c r="F272" i="51"/>
  <c r="AO271" i="51"/>
  <c r="AM271" i="51"/>
  <c r="AL271" i="51"/>
  <c r="AK271" i="51"/>
  <c r="F271" i="51"/>
  <c r="BH270" i="51"/>
  <c r="BG270" i="51"/>
  <c r="AO270" i="51"/>
  <c r="AM270" i="51"/>
  <c r="AL270" i="51"/>
  <c r="AK270" i="51"/>
  <c r="F270" i="51"/>
  <c r="BH269" i="51"/>
  <c r="BG269" i="51"/>
  <c r="AO269" i="51"/>
  <c r="AM269" i="51"/>
  <c r="AL269" i="51"/>
  <c r="AK269" i="51"/>
  <c r="F269" i="51"/>
  <c r="BH268" i="51"/>
  <c r="BG268" i="51"/>
  <c r="AO268" i="51"/>
  <c r="AM268" i="51"/>
  <c r="AL268" i="51"/>
  <c r="AK268" i="51"/>
  <c r="F268" i="51"/>
  <c r="BJ267" i="51"/>
  <c r="BI268" i="51" s="1"/>
  <c r="BJ268" i="51" s="1"/>
  <c r="BI269" i="51" s="1"/>
  <c r="BJ269" i="51" s="1"/>
  <c r="BI270" i="51" s="1"/>
  <c r="BJ270" i="51" s="1"/>
  <c r="BH267" i="51"/>
  <c r="BG267" i="51"/>
  <c r="AO267" i="51"/>
  <c r="AM267" i="51"/>
  <c r="AL267" i="51"/>
  <c r="AK267" i="51"/>
  <c r="F267" i="51"/>
  <c r="BI266" i="51"/>
  <c r="BJ266" i="51" s="1"/>
  <c r="BI267" i="51" s="1"/>
  <c r="BH266" i="51"/>
  <c r="AO266" i="51"/>
  <c r="AM266" i="51"/>
  <c r="AL266" i="51"/>
  <c r="AK266" i="51"/>
  <c r="F266" i="51"/>
  <c r="BH265" i="51"/>
  <c r="BG265" i="51"/>
  <c r="BG266" i="51" s="1"/>
  <c r="AO265" i="51"/>
  <c r="AM265" i="51"/>
  <c r="AL265" i="51"/>
  <c r="AK265" i="51"/>
  <c r="F265" i="51"/>
  <c r="AO264" i="51"/>
  <c r="AM264" i="51"/>
  <c r="AL264" i="51"/>
  <c r="AK264" i="51"/>
  <c r="F264" i="51"/>
  <c r="AO263" i="51"/>
  <c r="AM263" i="51"/>
  <c r="AL263" i="51"/>
  <c r="AK263" i="51"/>
  <c r="F263" i="51"/>
  <c r="AO262" i="51"/>
  <c r="AM262" i="51"/>
  <c r="AL262" i="51"/>
  <c r="AK262" i="51"/>
  <c r="F262" i="51"/>
  <c r="AO261" i="51"/>
  <c r="AM261" i="51"/>
  <c r="AL261" i="51"/>
  <c r="AK261" i="51"/>
  <c r="F261" i="51"/>
  <c r="AO260" i="51"/>
  <c r="AM260" i="51"/>
  <c r="AL260" i="51"/>
  <c r="AK260" i="51"/>
  <c r="F260" i="51"/>
  <c r="AO259" i="51"/>
  <c r="AM259" i="51"/>
  <c r="AL259" i="51"/>
  <c r="AK259" i="51"/>
  <c r="F259" i="51"/>
  <c r="AO258" i="51"/>
  <c r="AM258" i="51"/>
  <c r="AL258" i="51"/>
  <c r="AK258" i="51"/>
  <c r="H258" i="51"/>
  <c r="H259" i="51" s="1"/>
  <c r="H260" i="51" s="1"/>
  <c r="H261" i="51" s="1"/>
  <c r="H262" i="51" s="1"/>
  <c r="H263" i="51" s="1"/>
  <c r="H264" i="51" s="1"/>
  <c r="H265" i="51" s="1"/>
  <c r="H266" i="51" s="1"/>
  <c r="H267" i="51" s="1"/>
  <c r="H268" i="51" s="1"/>
  <c r="H269" i="51" s="1"/>
  <c r="H270" i="51" s="1"/>
  <c r="H271" i="51" s="1"/>
  <c r="H272" i="51" s="1"/>
  <c r="H273" i="51" s="1"/>
  <c r="H274" i="51" s="1"/>
  <c r="H275" i="51" s="1"/>
  <c r="H276" i="51" s="1"/>
  <c r="H277" i="51" s="1"/>
  <c r="H278" i="51" s="1"/>
  <c r="F258" i="51"/>
  <c r="AO257" i="51"/>
  <c r="AM257" i="51"/>
  <c r="AL257" i="51"/>
  <c r="AK257" i="51"/>
  <c r="F257" i="51"/>
  <c r="AO256" i="51"/>
  <c r="AM256" i="51"/>
  <c r="AL256" i="51"/>
  <c r="AK256" i="51"/>
  <c r="F256" i="51"/>
  <c r="AO255" i="51"/>
  <c r="AM255" i="51"/>
  <c r="AL255" i="51"/>
  <c r="AK255" i="51"/>
  <c r="F255" i="51"/>
  <c r="AO254" i="51"/>
  <c r="AM254" i="51"/>
  <c r="AL254" i="51"/>
  <c r="AK254" i="51"/>
  <c r="F254" i="51"/>
  <c r="AO253" i="51"/>
  <c r="AM253" i="51"/>
  <c r="AL253" i="51"/>
  <c r="AK253" i="51"/>
  <c r="F253" i="51"/>
  <c r="BG252" i="51"/>
  <c r="AO252" i="51"/>
  <c r="AM252" i="51"/>
  <c r="AL252" i="51"/>
  <c r="AK252" i="51"/>
  <c r="F252" i="51"/>
  <c r="AO251" i="51"/>
  <c r="AM251" i="51"/>
  <c r="AL251" i="51"/>
  <c r="AK251" i="51"/>
  <c r="F251" i="51"/>
  <c r="AO250" i="51"/>
  <c r="AM250" i="51"/>
  <c r="AL250" i="51"/>
  <c r="AK250" i="51"/>
  <c r="F250" i="51"/>
  <c r="BI249" i="51"/>
  <c r="BJ249" i="51" s="1"/>
  <c r="BI250" i="51" s="1"/>
  <c r="BJ250" i="51" s="1"/>
  <c r="BI251" i="51" s="1"/>
  <c r="BJ251" i="51" s="1"/>
  <c r="BI252" i="51" s="1"/>
  <c r="BJ252" i="51" s="1"/>
  <c r="BI253" i="51" s="1"/>
  <c r="BJ253" i="51" s="1"/>
  <c r="AO249" i="51"/>
  <c r="AM249" i="51"/>
  <c r="AL249" i="51"/>
  <c r="AK249" i="51"/>
  <c r="H249" i="51"/>
  <c r="H250" i="51" s="1"/>
  <c r="H251" i="51" s="1"/>
  <c r="H252" i="51" s="1"/>
  <c r="H253" i="51" s="1"/>
  <c r="H254" i="51" s="1"/>
  <c r="H255" i="51" s="1"/>
  <c r="H256" i="51" s="1"/>
  <c r="H257" i="51" s="1"/>
  <c r="F249" i="51"/>
  <c r="BH248" i="51"/>
  <c r="BG248" i="51"/>
  <c r="AO248" i="51"/>
  <c r="AO279" i="51" s="1"/>
  <c r="AO280" i="51" s="1"/>
  <c r="AM248" i="51"/>
  <c r="AL248" i="51"/>
  <c r="AK248" i="51"/>
  <c r="H248" i="51"/>
  <c r="F248" i="51"/>
  <c r="B247" i="51"/>
  <c r="BI245" i="51"/>
  <c r="BJ245" i="51" s="1"/>
  <c r="BI246" i="51" s="1"/>
  <c r="BJ246" i="51" s="1"/>
  <c r="BH245" i="51"/>
  <c r="J245" i="51"/>
  <c r="AO244" i="51"/>
  <c r="AM244" i="51"/>
  <c r="AL244" i="51"/>
  <c r="AK244" i="51"/>
  <c r="F244" i="51"/>
  <c r="BI243" i="51"/>
  <c r="BJ243" i="51" s="1"/>
  <c r="BI244" i="51" s="1"/>
  <c r="BJ244" i="51" s="1"/>
  <c r="BH243" i="51"/>
  <c r="AO243" i="51"/>
  <c r="AM243" i="51"/>
  <c r="AL243" i="51"/>
  <c r="AK243" i="51"/>
  <c r="F243" i="51"/>
  <c r="BI242" i="51"/>
  <c r="BJ242" i="51" s="1"/>
  <c r="AO242" i="51"/>
  <c r="AM242" i="51"/>
  <c r="AL242" i="51"/>
  <c r="AK242" i="51"/>
  <c r="F242" i="51"/>
  <c r="BH241" i="51"/>
  <c r="BG241" i="51"/>
  <c r="AO241" i="51"/>
  <c r="AM241" i="51"/>
  <c r="AL241" i="51"/>
  <c r="AK241" i="51"/>
  <c r="F241" i="51"/>
  <c r="AO240" i="51"/>
  <c r="AM240" i="51"/>
  <c r="AL240" i="51"/>
  <c r="AK240" i="51"/>
  <c r="F240" i="51"/>
  <c r="BL239" i="51"/>
  <c r="AO239" i="51"/>
  <c r="AM239" i="51"/>
  <c r="AL239" i="51"/>
  <c r="AK239" i="51"/>
  <c r="F239" i="51"/>
  <c r="AO238" i="51"/>
  <c r="AM238" i="51"/>
  <c r="AL238" i="51"/>
  <c r="AK238" i="51"/>
  <c r="F238" i="51"/>
  <c r="BO237" i="51"/>
  <c r="BN238" i="51" s="1"/>
  <c r="BO238" i="51" s="1"/>
  <c r="BN239" i="51" s="1"/>
  <c r="BO239" i="51" s="1"/>
  <c r="BL237" i="51"/>
  <c r="AO237" i="51"/>
  <c r="AM237" i="51"/>
  <c r="AL237" i="51"/>
  <c r="AK237" i="51"/>
  <c r="F237" i="51"/>
  <c r="BN236" i="51"/>
  <c r="BO236" i="51" s="1"/>
  <c r="BN237" i="51" s="1"/>
  <c r="BM236" i="51"/>
  <c r="BL236" i="51"/>
  <c r="AO236" i="51"/>
  <c r="AM236" i="51"/>
  <c r="AL236" i="51"/>
  <c r="AK236" i="51"/>
  <c r="F236" i="51"/>
  <c r="BN235" i="51"/>
  <c r="BO235" i="51" s="1"/>
  <c r="BL235" i="51"/>
  <c r="AO235" i="51"/>
  <c r="AM235" i="51"/>
  <c r="AL235" i="51"/>
  <c r="AK235" i="51"/>
  <c r="F235" i="51"/>
  <c r="BM234" i="51"/>
  <c r="BL234" i="51"/>
  <c r="BL238" i="51" s="1"/>
  <c r="AO234" i="51"/>
  <c r="AM234" i="51"/>
  <c r="AL234" i="51"/>
  <c r="AK234" i="51"/>
  <c r="F234" i="51"/>
  <c r="AO233" i="51"/>
  <c r="AM233" i="51"/>
  <c r="AL233" i="51"/>
  <c r="AK233" i="51"/>
  <c r="F233" i="51"/>
  <c r="BM232" i="51"/>
  <c r="AO232" i="51"/>
  <c r="AM232" i="51"/>
  <c r="AL232" i="51"/>
  <c r="AK232" i="51"/>
  <c r="F232" i="51"/>
  <c r="BM231" i="51"/>
  <c r="AO231" i="51"/>
  <c r="AM231" i="51"/>
  <c r="AL231" i="51"/>
  <c r="AK231" i="51"/>
  <c r="F231" i="51"/>
  <c r="BM230" i="51"/>
  <c r="AO230" i="51"/>
  <c r="AM230" i="51"/>
  <c r="AL230" i="51"/>
  <c r="AK230" i="51"/>
  <c r="F230" i="51"/>
  <c r="BM229" i="51"/>
  <c r="AO229" i="51"/>
  <c r="AM229" i="51"/>
  <c r="AL229" i="51"/>
  <c r="AK229" i="51"/>
  <c r="F229" i="51"/>
  <c r="BO228" i="51"/>
  <c r="BN229" i="51" s="1"/>
  <c r="BO229" i="51" s="1"/>
  <c r="BN230" i="51" s="1"/>
  <c r="BO230" i="51" s="1"/>
  <c r="BN231" i="51" s="1"/>
  <c r="BO231" i="51" s="1"/>
  <c r="BN232" i="51" s="1"/>
  <c r="BO232" i="51" s="1"/>
  <c r="BN228" i="51"/>
  <c r="BM228" i="51"/>
  <c r="AO228" i="51"/>
  <c r="AM228" i="51"/>
  <c r="AL228" i="51"/>
  <c r="AK228" i="51"/>
  <c r="F228" i="51"/>
  <c r="BM227" i="51"/>
  <c r="BL227" i="51"/>
  <c r="AO227" i="51"/>
  <c r="AM227" i="51"/>
  <c r="AL227" i="51"/>
  <c r="AK227" i="51"/>
  <c r="F227" i="51"/>
  <c r="AO226" i="51"/>
  <c r="AM226" i="51"/>
  <c r="AL226" i="51"/>
  <c r="AK226" i="51"/>
  <c r="F226" i="51"/>
  <c r="BH225" i="51"/>
  <c r="AO225" i="51"/>
  <c r="AM225" i="51"/>
  <c r="AL225" i="51"/>
  <c r="AK225" i="51"/>
  <c r="F225" i="51"/>
  <c r="BG224" i="51"/>
  <c r="AO224" i="51"/>
  <c r="AM224" i="51"/>
  <c r="AL224" i="51"/>
  <c r="AK224" i="51"/>
  <c r="F224" i="51"/>
  <c r="BH223" i="51"/>
  <c r="AO223" i="51"/>
  <c r="AM223" i="51"/>
  <c r="AL223" i="51"/>
  <c r="AK223" i="51"/>
  <c r="F223" i="51"/>
  <c r="BJ222" i="51"/>
  <c r="BI223" i="51" s="1"/>
  <c r="BJ223" i="51" s="1"/>
  <c r="BI224" i="51" s="1"/>
  <c r="BJ224" i="51" s="1"/>
  <c r="BI225" i="51" s="1"/>
  <c r="BJ225" i="51" s="1"/>
  <c r="AO222" i="51"/>
  <c r="AM222" i="51"/>
  <c r="AL222" i="51"/>
  <c r="AK222" i="51"/>
  <c r="F222" i="51"/>
  <c r="BI221" i="51"/>
  <c r="BJ221" i="51" s="1"/>
  <c r="BI222" i="51" s="1"/>
  <c r="BH221" i="51"/>
  <c r="AO221" i="51"/>
  <c r="AM221" i="51"/>
  <c r="AL221" i="51"/>
  <c r="AK221" i="51"/>
  <c r="F221" i="51"/>
  <c r="BH220" i="51"/>
  <c r="BH222" i="51" s="1"/>
  <c r="BG220" i="51"/>
  <c r="AO220" i="51"/>
  <c r="AM220" i="51"/>
  <c r="AL220" i="51"/>
  <c r="AK220" i="51"/>
  <c r="F220" i="51"/>
  <c r="AO219" i="51"/>
  <c r="AM219" i="51"/>
  <c r="AL219" i="51"/>
  <c r="AK219" i="51"/>
  <c r="H219" i="51"/>
  <c r="H220" i="51" s="1"/>
  <c r="H221" i="51" s="1"/>
  <c r="H222" i="51" s="1"/>
  <c r="H223" i="51" s="1"/>
  <c r="H224" i="51" s="1"/>
  <c r="H225" i="51" s="1"/>
  <c r="H226" i="51" s="1"/>
  <c r="H227" i="51" s="1"/>
  <c r="H228" i="51" s="1"/>
  <c r="H229" i="51" s="1"/>
  <c r="H230" i="51" s="1"/>
  <c r="H231" i="51" s="1"/>
  <c r="H232" i="51" s="1"/>
  <c r="H233" i="51" s="1"/>
  <c r="H234" i="51" s="1"/>
  <c r="H235" i="51" s="1"/>
  <c r="H236" i="51" s="1"/>
  <c r="H237" i="51" s="1"/>
  <c r="H238" i="51" s="1"/>
  <c r="H239" i="51" s="1"/>
  <c r="H240" i="51" s="1"/>
  <c r="H241" i="51" s="1"/>
  <c r="H242" i="51" s="1"/>
  <c r="H243" i="51" s="1"/>
  <c r="H244" i="51" s="1"/>
  <c r="F219" i="51"/>
  <c r="AO218" i="51"/>
  <c r="AM218" i="51"/>
  <c r="AL218" i="51"/>
  <c r="AK218" i="51"/>
  <c r="H218" i="51"/>
  <c r="F218" i="51"/>
  <c r="AO217" i="51"/>
  <c r="AM217" i="51"/>
  <c r="AL217" i="51"/>
  <c r="AK217" i="51"/>
  <c r="F217" i="51"/>
  <c r="BI216" i="51"/>
  <c r="BJ216" i="51" s="1"/>
  <c r="BI217" i="51" s="1"/>
  <c r="BJ217" i="51" s="1"/>
  <c r="BI218" i="51" s="1"/>
  <c r="BJ218" i="51" s="1"/>
  <c r="BH216" i="51"/>
  <c r="BG216" i="51"/>
  <c r="AO216" i="51"/>
  <c r="AM216" i="51"/>
  <c r="AL216" i="51"/>
  <c r="AK216" i="51"/>
  <c r="F216" i="51"/>
  <c r="BH215" i="51"/>
  <c r="BG215" i="51"/>
  <c r="AO215" i="51"/>
  <c r="AM215" i="51"/>
  <c r="AL215" i="51"/>
  <c r="AK215" i="51"/>
  <c r="H215" i="51"/>
  <c r="H216" i="51" s="1"/>
  <c r="H217" i="51" s="1"/>
  <c r="F215" i="51"/>
  <c r="BJ214" i="51"/>
  <c r="BI215" i="51" s="1"/>
  <c r="BJ215" i="51" s="1"/>
  <c r="BI214" i="51"/>
  <c r="AO214" i="51"/>
  <c r="AM214" i="51"/>
  <c r="AL214" i="51"/>
  <c r="AK214" i="51"/>
  <c r="H214" i="51"/>
  <c r="F214" i="51"/>
  <c r="B213" i="51"/>
  <c r="J211" i="51"/>
  <c r="AO210" i="51"/>
  <c r="AM210" i="51"/>
  <c r="AL210" i="51"/>
  <c r="AK210" i="51"/>
  <c r="F210" i="51"/>
  <c r="BH209" i="51"/>
  <c r="BG209" i="51"/>
  <c r="AO209" i="51"/>
  <c r="AM209" i="51"/>
  <c r="AL209" i="51"/>
  <c r="AK209" i="51"/>
  <c r="F209" i="51"/>
  <c r="AO208" i="51"/>
  <c r="AM208" i="51"/>
  <c r="AL208" i="51"/>
  <c r="AK208" i="51"/>
  <c r="F208" i="51"/>
  <c r="BM207" i="51"/>
  <c r="BL207" i="51"/>
  <c r="AO207" i="51"/>
  <c r="AM207" i="51"/>
  <c r="AL207" i="51"/>
  <c r="AK207" i="51"/>
  <c r="F207" i="51"/>
  <c r="BL206" i="51"/>
  <c r="AO206" i="51"/>
  <c r="AM206" i="51"/>
  <c r="AL206" i="51"/>
  <c r="AK206" i="51"/>
  <c r="F206" i="51"/>
  <c r="BM205" i="51"/>
  <c r="BL205" i="51"/>
  <c r="AO205" i="51"/>
  <c r="AM205" i="51"/>
  <c r="AL205" i="51"/>
  <c r="AK205" i="51"/>
  <c r="F205" i="51"/>
  <c r="BM204" i="51"/>
  <c r="AO204" i="51"/>
  <c r="AM204" i="51"/>
  <c r="AL204" i="51"/>
  <c r="AK204" i="51"/>
  <c r="F204" i="51"/>
  <c r="BO203" i="51"/>
  <c r="BN204" i="51" s="1"/>
  <c r="BO204" i="51" s="1"/>
  <c r="BN205" i="51" s="1"/>
  <c r="BO205" i="51" s="1"/>
  <c r="BN206" i="51" s="1"/>
  <c r="BO206" i="51" s="1"/>
  <c r="BN207" i="51" s="1"/>
  <c r="BO207" i="51" s="1"/>
  <c r="BN203" i="51"/>
  <c r="BM203" i="51"/>
  <c r="BL203" i="51"/>
  <c r="AO203" i="51"/>
  <c r="AM203" i="51"/>
  <c r="AL203" i="51"/>
  <c r="AK203" i="51"/>
  <c r="F203" i="51"/>
  <c r="BM202" i="51"/>
  <c r="BM206" i="51" s="1"/>
  <c r="BL202" i="51"/>
  <c r="BL204" i="51" s="1"/>
  <c r="AO202" i="51"/>
  <c r="AM202" i="51"/>
  <c r="AL202" i="51"/>
  <c r="AK202" i="51"/>
  <c r="F202" i="51"/>
  <c r="AO201" i="51"/>
  <c r="AM201" i="51"/>
  <c r="AL201" i="51"/>
  <c r="AK201" i="51"/>
  <c r="F201" i="51"/>
  <c r="AO200" i="51"/>
  <c r="AM200" i="51"/>
  <c r="AL200" i="51"/>
  <c r="AK200" i="51"/>
  <c r="F200" i="51"/>
  <c r="AO199" i="51"/>
  <c r="AM199" i="51"/>
  <c r="AL199" i="51"/>
  <c r="AK199" i="51"/>
  <c r="F199" i="51"/>
  <c r="BL198" i="51"/>
  <c r="AO198" i="51"/>
  <c r="AM198" i="51"/>
  <c r="AL198" i="51"/>
  <c r="AK198" i="51"/>
  <c r="F198" i="51"/>
  <c r="AO197" i="51"/>
  <c r="AM197" i="51"/>
  <c r="AL197" i="51"/>
  <c r="AK197" i="51"/>
  <c r="F197" i="51"/>
  <c r="BO196" i="51"/>
  <c r="BN197" i="51" s="1"/>
  <c r="BO197" i="51" s="1"/>
  <c r="BN198" i="51" s="1"/>
  <c r="BO198" i="51" s="1"/>
  <c r="BN199" i="51" s="1"/>
  <c r="BO199" i="51" s="1"/>
  <c r="BN200" i="51" s="1"/>
  <c r="BO200" i="51" s="1"/>
  <c r="BN196" i="51"/>
  <c r="BL196" i="51"/>
  <c r="AO196" i="51"/>
  <c r="AM196" i="51"/>
  <c r="AL196" i="51"/>
  <c r="AK196" i="51"/>
  <c r="F196" i="51"/>
  <c r="BM195" i="51"/>
  <c r="BL195" i="51"/>
  <c r="BL197" i="51" s="1"/>
  <c r="AO195" i="51"/>
  <c r="AM195" i="51"/>
  <c r="AL195" i="51"/>
  <c r="AK195" i="51"/>
  <c r="F195" i="51"/>
  <c r="AO194" i="51"/>
  <c r="AM194" i="51"/>
  <c r="AL194" i="51"/>
  <c r="AK194" i="51"/>
  <c r="F194" i="51"/>
  <c r="BH193" i="51"/>
  <c r="AO193" i="51"/>
  <c r="AM193" i="51"/>
  <c r="AL193" i="51"/>
  <c r="AK193" i="51"/>
  <c r="F193" i="51"/>
  <c r="BH192" i="51"/>
  <c r="BG192" i="51"/>
  <c r="AO192" i="51"/>
  <c r="AM192" i="51"/>
  <c r="AL192" i="51"/>
  <c r="AK192" i="51"/>
  <c r="F192" i="51"/>
  <c r="BH191" i="51"/>
  <c r="BG191" i="51"/>
  <c r="AO191" i="51"/>
  <c r="AM191" i="51"/>
  <c r="AL191" i="51"/>
  <c r="AK191" i="51"/>
  <c r="F191" i="51"/>
  <c r="BJ190" i="51"/>
  <c r="BI191" i="51" s="1"/>
  <c r="BJ191" i="51" s="1"/>
  <c r="BI192" i="51" s="1"/>
  <c r="BJ192" i="51" s="1"/>
  <c r="BI193" i="51" s="1"/>
  <c r="BJ193" i="51" s="1"/>
  <c r="BG190" i="51"/>
  <c r="AO190" i="51"/>
  <c r="AM190" i="51"/>
  <c r="AL190" i="51"/>
  <c r="AK190" i="51"/>
  <c r="F190" i="51"/>
  <c r="BI189" i="51"/>
  <c r="BJ189" i="51" s="1"/>
  <c r="BI190" i="51" s="1"/>
  <c r="BH189" i="51"/>
  <c r="AO189" i="51"/>
  <c r="AM189" i="51"/>
  <c r="AL189" i="51"/>
  <c r="AK189" i="51"/>
  <c r="F189" i="51"/>
  <c r="BH188" i="51"/>
  <c r="BH190" i="51" s="1"/>
  <c r="BG188" i="51"/>
  <c r="BG193" i="51" s="1"/>
  <c r="AO188" i="51"/>
  <c r="AM188" i="51"/>
  <c r="AL188" i="51"/>
  <c r="AK188" i="51"/>
  <c r="F188" i="51"/>
  <c r="AO187" i="51"/>
  <c r="AM187" i="51"/>
  <c r="AL187" i="51"/>
  <c r="AK187" i="51"/>
  <c r="F187" i="51"/>
  <c r="BH186" i="51"/>
  <c r="AO186" i="51"/>
  <c r="AM186" i="51"/>
  <c r="AL186" i="51"/>
  <c r="AK186" i="51"/>
  <c r="F186" i="51"/>
  <c r="AO185" i="51"/>
  <c r="AM185" i="51"/>
  <c r="AL185" i="51"/>
  <c r="AK185" i="51"/>
  <c r="F185" i="51"/>
  <c r="AO184" i="51"/>
  <c r="AM184" i="51"/>
  <c r="AL184" i="51"/>
  <c r="AK184" i="51"/>
  <c r="F184" i="51"/>
  <c r="BI183" i="51"/>
  <c r="BJ183" i="51" s="1"/>
  <c r="BI184" i="51" s="1"/>
  <c r="BJ184" i="51" s="1"/>
  <c r="BI185" i="51" s="1"/>
  <c r="BJ185" i="51" s="1"/>
  <c r="BI186" i="51" s="1"/>
  <c r="BJ186" i="51" s="1"/>
  <c r="BH183" i="51"/>
  <c r="AO183" i="51"/>
  <c r="AM183" i="51"/>
  <c r="AL183" i="51"/>
  <c r="AL211" i="51" s="1"/>
  <c r="AK183" i="51"/>
  <c r="H183" i="51"/>
  <c r="H184" i="51" s="1"/>
  <c r="H185" i="51" s="1"/>
  <c r="H186" i="51" s="1"/>
  <c r="H187" i="51" s="1"/>
  <c r="H188" i="51" s="1"/>
  <c r="H189" i="51" s="1"/>
  <c r="H190" i="51" s="1"/>
  <c r="H191" i="51" s="1"/>
  <c r="H192" i="51" s="1"/>
  <c r="H193" i="51" s="1"/>
  <c r="H194" i="51" s="1"/>
  <c r="H195" i="51" s="1"/>
  <c r="H196" i="51" s="1"/>
  <c r="H197" i="51" s="1"/>
  <c r="H198" i="51" s="1"/>
  <c r="H199" i="51" s="1"/>
  <c r="H200" i="51" s="1"/>
  <c r="H201" i="51" s="1"/>
  <c r="H202" i="51" s="1"/>
  <c r="H203" i="51" s="1"/>
  <c r="H204" i="51" s="1"/>
  <c r="H205" i="51" s="1"/>
  <c r="H206" i="51" s="1"/>
  <c r="H207" i="51" s="1"/>
  <c r="H208" i="51" s="1"/>
  <c r="H209" i="51" s="1"/>
  <c r="H210" i="51" s="1"/>
  <c r="F183" i="51"/>
  <c r="BI182" i="51"/>
  <c r="BJ182" i="51" s="1"/>
  <c r="BH182" i="51"/>
  <c r="BG182" i="51"/>
  <c r="AO182" i="51"/>
  <c r="AM182" i="51"/>
  <c r="AL182" i="51"/>
  <c r="AK182" i="51"/>
  <c r="AK211" i="51" s="1"/>
  <c r="F182" i="51"/>
  <c r="BH181" i="51"/>
  <c r="BH184" i="51" s="1"/>
  <c r="BG181" i="51"/>
  <c r="BG185" i="51" s="1"/>
  <c r="AO181" i="51"/>
  <c r="AM181" i="51"/>
  <c r="AL181" i="51"/>
  <c r="AK181" i="51"/>
  <c r="F181" i="51"/>
  <c r="AO180" i="51"/>
  <c r="AM180" i="51"/>
  <c r="AL180" i="51"/>
  <c r="AK180" i="51"/>
  <c r="H180" i="51"/>
  <c r="H181" i="51" s="1"/>
  <c r="H182" i="51" s="1"/>
  <c r="F180" i="51"/>
  <c r="B179" i="51"/>
  <c r="J177" i="51"/>
  <c r="AO176" i="51"/>
  <c r="AM176" i="51"/>
  <c r="AL176" i="51"/>
  <c r="AK176" i="51"/>
  <c r="F176" i="51"/>
  <c r="BM175" i="51"/>
  <c r="AO175" i="51"/>
  <c r="AM175" i="51"/>
  <c r="AL175" i="51"/>
  <c r="AK175" i="51"/>
  <c r="F175" i="51"/>
  <c r="BM174" i="51"/>
  <c r="AO174" i="51"/>
  <c r="AM174" i="51"/>
  <c r="AL174" i="51"/>
  <c r="AK174" i="51"/>
  <c r="F174" i="51"/>
  <c r="BM173" i="51"/>
  <c r="AO173" i="51"/>
  <c r="AM173" i="51"/>
  <c r="AL173" i="51"/>
  <c r="AK173" i="51"/>
  <c r="F173" i="51"/>
  <c r="BO172" i="51"/>
  <c r="BN173" i="51" s="1"/>
  <c r="BO173" i="51" s="1"/>
  <c r="BN174" i="51" s="1"/>
  <c r="BO174" i="51" s="1"/>
  <c r="BN175" i="51" s="1"/>
  <c r="BO175" i="51" s="1"/>
  <c r="BN176" i="51" s="1"/>
  <c r="BO176" i="51" s="1"/>
  <c r="BN172" i="51"/>
  <c r="AO172" i="51"/>
  <c r="AM172" i="51"/>
  <c r="AL172" i="51"/>
  <c r="AK172" i="51"/>
  <c r="F172" i="51"/>
  <c r="BM171" i="51"/>
  <c r="BM176" i="51" s="1"/>
  <c r="BL171" i="51"/>
  <c r="AO171" i="51"/>
  <c r="AM171" i="51"/>
  <c r="AL171" i="51"/>
  <c r="AK171" i="51"/>
  <c r="F171" i="51"/>
  <c r="AO170" i="51"/>
  <c r="AM170" i="51"/>
  <c r="AL170" i="51"/>
  <c r="AK170" i="51"/>
  <c r="F170" i="51"/>
  <c r="BL169" i="51"/>
  <c r="AO169" i="51"/>
  <c r="AM169" i="51"/>
  <c r="AL169" i="51"/>
  <c r="AK169" i="51"/>
  <c r="F169" i="51"/>
  <c r="BN168" i="51"/>
  <c r="BO168" i="51" s="1"/>
  <c r="BN169" i="51" s="1"/>
  <c r="BO169" i="51" s="1"/>
  <c r="BL168" i="51"/>
  <c r="AO168" i="51"/>
  <c r="AM168" i="51"/>
  <c r="AL168" i="51"/>
  <c r="AK168" i="51"/>
  <c r="F168" i="51"/>
  <c r="BN167" i="51"/>
  <c r="BO167" i="51" s="1"/>
  <c r="AO167" i="51"/>
  <c r="AM167" i="51"/>
  <c r="AL167" i="51"/>
  <c r="AK167" i="51"/>
  <c r="F167" i="51"/>
  <c r="BM166" i="51"/>
  <c r="BL166" i="51"/>
  <c r="AO166" i="51"/>
  <c r="AM166" i="51"/>
  <c r="AL166" i="51"/>
  <c r="AK166" i="51"/>
  <c r="F166" i="51"/>
  <c r="BO165" i="51"/>
  <c r="BN166" i="51" s="1"/>
  <c r="BO166" i="51" s="1"/>
  <c r="BN165" i="51"/>
  <c r="BM165" i="51"/>
  <c r="BL165" i="51"/>
  <c r="AO165" i="51"/>
  <c r="AM165" i="51"/>
  <c r="AL165" i="51"/>
  <c r="AK165" i="51"/>
  <c r="F165" i="51"/>
  <c r="BM164" i="51"/>
  <c r="BL164" i="51"/>
  <c r="BL167" i="51" s="1"/>
  <c r="AO164" i="51"/>
  <c r="AM164" i="51"/>
  <c r="AL164" i="51"/>
  <c r="AK164" i="51"/>
  <c r="F164" i="51"/>
  <c r="AO163" i="51"/>
  <c r="AM163" i="51"/>
  <c r="AL163" i="51"/>
  <c r="AK163" i="51"/>
  <c r="F163" i="51"/>
  <c r="AO162" i="51"/>
  <c r="AM162" i="51"/>
  <c r="AL162" i="51"/>
  <c r="AK162" i="51"/>
  <c r="H162" i="51"/>
  <c r="H163" i="51" s="1"/>
  <c r="H164" i="51" s="1"/>
  <c r="H165" i="51" s="1"/>
  <c r="H166" i="51" s="1"/>
  <c r="H167" i="51" s="1"/>
  <c r="H168" i="51" s="1"/>
  <c r="H169" i="51" s="1"/>
  <c r="H170" i="51" s="1"/>
  <c r="H171" i="51" s="1"/>
  <c r="H172" i="51" s="1"/>
  <c r="H173" i="51" s="1"/>
  <c r="H174" i="51" s="1"/>
  <c r="H175" i="51" s="1"/>
  <c r="H176" i="51" s="1"/>
  <c r="F162" i="51"/>
  <c r="AO161" i="51"/>
  <c r="AM161" i="51"/>
  <c r="AL161" i="51"/>
  <c r="AK161" i="51"/>
  <c r="F161" i="51"/>
  <c r="BI160" i="51"/>
  <c r="BJ160" i="51" s="1"/>
  <c r="BI161" i="51" s="1"/>
  <c r="BJ161" i="51" s="1"/>
  <c r="BI162" i="51" s="1"/>
  <c r="BJ162" i="51" s="1"/>
  <c r="BH160" i="51"/>
  <c r="AO160" i="51"/>
  <c r="AM160" i="51"/>
  <c r="AL160" i="51"/>
  <c r="AK160" i="51"/>
  <c r="F160" i="51"/>
  <c r="BI159" i="51"/>
  <c r="BJ159" i="51" s="1"/>
  <c r="AO159" i="51"/>
  <c r="AM159" i="51"/>
  <c r="AL159" i="51"/>
  <c r="AK159" i="51"/>
  <c r="F159" i="51"/>
  <c r="BJ158" i="51"/>
  <c r="BI158" i="51"/>
  <c r="BG158" i="51"/>
  <c r="AO158" i="51"/>
  <c r="AM158" i="51"/>
  <c r="AL158" i="51"/>
  <c r="AK158" i="51"/>
  <c r="F158" i="51"/>
  <c r="BH157" i="51"/>
  <c r="BG157" i="51"/>
  <c r="BG162" i="51" s="1"/>
  <c r="AO157" i="51"/>
  <c r="AM157" i="51"/>
  <c r="AL157" i="51"/>
  <c r="AK157" i="51"/>
  <c r="F157" i="51"/>
  <c r="AO156" i="51"/>
  <c r="AM156" i="51"/>
  <c r="AL156" i="51"/>
  <c r="AK156" i="51"/>
  <c r="F156" i="51"/>
  <c r="BG155" i="51"/>
  <c r="AO155" i="51"/>
  <c r="AM155" i="51"/>
  <c r="AL155" i="51"/>
  <c r="AK155" i="51"/>
  <c r="F155" i="51"/>
  <c r="BH154" i="51"/>
  <c r="AO154" i="51"/>
  <c r="AM154" i="51"/>
  <c r="AL154" i="51"/>
  <c r="AK154" i="51"/>
  <c r="F154" i="51"/>
  <c r="BG153" i="51"/>
  <c r="AO153" i="51"/>
  <c r="AM153" i="51"/>
  <c r="AL153" i="51"/>
  <c r="AK153" i="51"/>
  <c r="F153" i="51"/>
  <c r="BI152" i="51"/>
  <c r="BJ152" i="51" s="1"/>
  <c r="BI153" i="51" s="1"/>
  <c r="BJ153" i="51" s="1"/>
  <c r="BI154" i="51" s="1"/>
  <c r="BJ154" i="51" s="1"/>
  <c r="BI155" i="51" s="1"/>
  <c r="BJ155" i="51" s="1"/>
  <c r="AO152" i="51"/>
  <c r="AM152" i="51"/>
  <c r="AL152" i="51"/>
  <c r="AK152" i="51"/>
  <c r="F152" i="51"/>
  <c r="BI151" i="51"/>
  <c r="BJ151" i="51" s="1"/>
  <c r="BH151" i="51"/>
  <c r="BG151" i="51"/>
  <c r="AO151" i="51"/>
  <c r="AM151" i="51"/>
  <c r="AL151" i="51"/>
  <c r="AK151" i="51"/>
  <c r="F151" i="51"/>
  <c r="BH150" i="51"/>
  <c r="BH153" i="51" s="1"/>
  <c r="BG150" i="51"/>
  <c r="BG154" i="51" s="1"/>
  <c r="AO150" i="51"/>
  <c r="AM150" i="51"/>
  <c r="AL150" i="51"/>
  <c r="AK150" i="51"/>
  <c r="F150" i="51"/>
  <c r="AO149" i="51"/>
  <c r="AM149" i="51"/>
  <c r="AL149" i="51"/>
  <c r="AK149" i="51"/>
  <c r="F149" i="51"/>
  <c r="AO148" i="51"/>
  <c r="AM148" i="51"/>
  <c r="AL148" i="51"/>
  <c r="AK148" i="51"/>
  <c r="F148" i="51"/>
  <c r="BM147" i="51"/>
  <c r="AO147" i="51"/>
  <c r="AM147" i="51"/>
  <c r="AL147" i="51"/>
  <c r="AK147" i="51"/>
  <c r="H147" i="51"/>
  <c r="H148" i="51" s="1"/>
  <c r="H149" i="51" s="1"/>
  <c r="H150" i="51" s="1"/>
  <c r="H151" i="51" s="1"/>
  <c r="H152" i="51" s="1"/>
  <c r="H153" i="51" s="1"/>
  <c r="H154" i="51" s="1"/>
  <c r="H155" i="51" s="1"/>
  <c r="H156" i="51" s="1"/>
  <c r="H157" i="51" s="1"/>
  <c r="H158" i="51" s="1"/>
  <c r="H159" i="51" s="1"/>
  <c r="H160" i="51" s="1"/>
  <c r="H161" i="51" s="1"/>
  <c r="F147" i="51"/>
  <c r="BM146" i="51"/>
  <c r="AO146" i="51"/>
  <c r="AM146" i="51"/>
  <c r="AL146" i="51"/>
  <c r="AL177" i="51" s="1"/>
  <c r="AK146" i="51"/>
  <c r="H146" i="51"/>
  <c r="F146" i="51"/>
  <c r="B145" i="51"/>
  <c r="J143" i="51"/>
  <c r="AO142" i="51"/>
  <c r="AM142" i="51"/>
  <c r="AL142" i="51"/>
  <c r="AK142" i="51"/>
  <c r="F142" i="51"/>
  <c r="BM141" i="51"/>
  <c r="AO141" i="51"/>
  <c r="AM141" i="51"/>
  <c r="AL141" i="51"/>
  <c r="AK141" i="51"/>
  <c r="F141" i="51"/>
  <c r="BO140" i="51"/>
  <c r="BN141" i="51" s="1"/>
  <c r="BO141" i="51" s="1"/>
  <c r="BN146" i="51" s="1"/>
  <c r="BO146" i="51" s="1"/>
  <c r="BN147" i="51" s="1"/>
  <c r="BO147" i="51" s="1"/>
  <c r="BN148" i="51" s="1"/>
  <c r="BO148" i="51" s="1"/>
  <c r="BN140" i="51"/>
  <c r="AO140" i="51"/>
  <c r="AM140" i="51"/>
  <c r="AL140" i="51"/>
  <c r="AK140" i="51"/>
  <c r="F140" i="51"/>
  <c r="BM139" i="51"/>
  <c r="BM148" i="51" s="1"/>
  <c r="BL139" i="51"/>
  <c r="BL146" i="51" s="1"/>
  <c r="AO139" i="51"/>
  <c r="AM139" i="51"/>
  <c r="AL139" i="51"/>
  <c r="AK139" i="51"/>
  <c r="F139" i="51"/>
  <c r="AO138" i="51"/>
  <c r="AM138" i="51"/>
  <c r="AL138" i="51"/>
  <c r="AK138" i="51"/>
  <c r="F138" i="51"/>
  <c r="AO137" i="51"/>
  <c r="AM137" i="51"/>
  <c r="AL137" i="51"/>
  <c r="AK137" i="51"/>
  <c r="F137" i="51"/>
  <c r="BN136" i="51"/>
  <c r="BO136" i="51" s="1"/>
  <c r="BN137" i="51" s="1"/>
  <c r="BO137" i="51" s="1"/>
  <c r="BM136" i="51"/>
  <c r="AO136" i="51"/>
  <c r="AM136" i="51"/>
  <c r="AL136" i="51"/>
  <c r="AK136" i="51"/>
  <c r="F136" i="51"/>
  <c r="BN135" i="51"/>
  <c r="BO135" i="51" s="1"/>
  <c r="AO135" i="51"/>
  <c r="AM135" i="51"/>
  <c r="AL135" i="51"/>
  <c r="AK135" i="51"/>
  <c r="F135" i="51"/>
  <c r="AO134" i="51"/>
  <c r="AM134" i="51"/>
  <c r="AL134" i="51"/>
  <c r="AK134" i="51"/>
  <c r="F134" i="51"/>
  <c r="BN133" i="51"/>
  <c r="BO133" i="51" s="1"/>
  <c r="BN134" i="51" s="1"/>
  <c r="BO134" i="51" s="1"/>
  <c r="AO133" i="51"/>
  <c r="AM133" i="51"/>
  <c r="AL133" i="51"/>
  <c r="AK133" i="51"/>
  <c r="F133" i="51"/>
  <c r="BM132" i="51"/>
  <c r="BL132" i="51"/>
  <c r="AO132" i="51"/>
  <c r="AM132" i="51"/>
  <c r="AL132" i="51"/>
  <c r="AK132" i="51"/>
  <c r="F132" i="51"/>
  <c r="AO131" i="51"/>
  <c r="AM131" i="51"/>
  <c r="AL131" i="51"/>
  <c r="AK131" i="51"/>
  <c r="F131" i="51"/>
  <c r="AO130" i="51"/>
  <c r="AM130" i="51"/>
  <c r="AL130" i="51"/>
  <c r="AK130" i="51"/>
  <c r="F130" i="51"/>
  <c r="AO129" i="51"/>
  <c r="AM129" i="51"/>
  <c r="AL129" i="51"/>
  <c r="AK129" i="51"/>
  <c r="F129" i="51"/>
  <c r="BI128" i="51"/>
  <c r="BJ128" i="51" s="1"/>
  <c r="BI129" i="51" s="1"/>
  <c r="BJ129" i="51" s="1"/>
  <c r="BI130" i="51" s="1"/>
  <c r="BJ130" i="51" s="1"/>
  <c r="AO128" i="51"/>
  <c r="AM128" i="51"/>
  <c r="AL128" i="51"/>
  <c r="AK128" i="51"/>
  <c r="F128" i="51"/>
  <c r="AO127" i="51"/>
  <c r="AM127" i="51"/>
  <c r="AL127" i="51"/>
  <c r="AK127" i="51"/>
  <c r="F127" i="51"/>
  <c r="BJ126" i="51"/>
  <c r="BI127" i="51" s="1"/>
  <c r="BJ127" i="51" s="1"/>
  <c r="BI126" i="51"/>
  <c r="AO126" i="51"/>
  <c r="AM126" i="51"/>
  <c r="AL126" i="51"/>
  <c r="AK126" i="51"/>
  <c r="F126" i="51"/>
  <c r="BH125" i="51"/>
  <c r="BG125" i="51"/>
  <c r="AO125" i="51"/>
  <c r="AM125" i="51"/>
  <c r="AL125" i="51"/>
  <c r="AK125" i="51"/>
  <c r="F125" i="51"/>
  <c r="AO124" i="51"/>
  <c r="AM124" i="51"/>
  <c r="AL124" i="51"/>
  <c r="AK124" i="51"/>
  <c r="F124" i="51"/>
  <c r="BH123" i="51"/>
  <c r="AO123" i="51"/>
  <c r="AM123" i="51"/>
  <c r="AL123" i="51"/>
  <c r="AK123" i="51"/>
  <c r="F123" i="51"/>
  <c r="BH122" i="51"/>
  <c r="AO122" i="51"/>
  <c r="AM122" i="51"/>
  <c r="AL122" i="51"/>
  <c r="AK122" i="51"/>
  <c r="F122" i="51"/>
  <c r="BG121" i="51"/>
  <c r="AO121" i="51"/>
  <c r="AM121" i="51"/>
  <c r="AL121" i="51"/>
  <c r="AK121" i="51"/>
  <c r="F121" i="51"/>
  <c r="BI120" i="51"/>
  <c r="BJ120" i="51" s="1"/>
  <c r="BI121" i="51" s="1"/>
  <c r="BJ121" i="51" s="1"/>
  <c r="BI122" i="51" s="1"/>
  <c r="BJ122" i="51" s="1"/>
  <c r="BI123" i="51" s="1"/>
  <c r="BJ123" i="51" s="1"/>
  <c r="BH120" i="51"/>
  <c r="AO120" i="51"/>
  <c r="AM120" i="51"/>
  <c r="AL120" i="51"/>
  <c r="AK120" i="51"/>
  <c r="F120" i="51"/>
  <c r="BI119" i="51"/>
  <c r="BJ119" i="51" s="1"/>
  <c r="BG119" i="51"/>
  <c r="AO119" i="51"/>
  <c r="AM119" i="51"/>
  <c r="AL119" i="51"/>
  <c r="AK119" i="51"/>
  <c r="H119" i="51"/>
  <c r="H120" i="51" s="1"/>
  <c r="H121" i="51" s="1"/>
  <c r="H122" i="51" s="1"/>
  <c r="H123" i="51" s="1"/>
  <c r="H124" i="51" s="1"/>
  <c r="H125" i="51" s="1"/>
  <c r="H126" i="51" s="1"/>
  <c r="H127" i="51" s="1"/>
  <c r="H128" i="51" s="1"/>
  <c r="H129" i="51" s="1"/>
  <c r="H130" i="51" s="1"/>
  <c r="H131" i="51" s="1"/>
  <c r="H132" i="51" s="1"/>
  <c r="H133" i="51" s="1"/>
  <c r="H134" i="51" s="1"/>
  <c r="H135" i="51" s="1"/>
  <c r="H136" i="51" s="1"/>
  <c r="H137" i="51" s="1"/>
  <c r="H138" i="51" s="1"/>
  <c r="H139" i="51" s="1"/>
  <c r="H140" i="51" s="1"/>
  <c r="H141" i="51" s="1"/>
  <c r="H142" i="51" s="1"/>
  <c r="F119" i="51"/>
  <c r="BH118" i="51"/>
  <c r="BH119" i="51" s="1"/>
  <c r="BG118" i="51"/>
  <c r="AO118" i="51"/>
  <c r="AM118" i="51"/>
  <c r="AL118" i="51"/>
  <c r="AK118" i="51"/>
  <c r="F118" i="51"/>
  <c r="AO117" i="51"/>
  <c r="AM117" i="51"/>
  <c r="AL117" i="51"/>
  <c r="AK117" i="51"/>
  <c r="F117" i="51"/>
  <c r="AO116" i="51"/>
  <c r="AM116" i="51"/>
  <c r="AL116" i="51"/>
  <c r="AK116" i="51"/>
  <c r="F116" i="51"/>
  <c r="BL115" i="51"/>
  <c r="AO115" i="51"/>
  <c r="AM115" i="51"/>
  <c r="AL115" i="51"/>
  <c r="AK115" i="51"/>
  <c r="F115" i="51"/>
  <c r="BM114" i="51"/>
  <c r="BL114" i="51"/>
  <c r="AO114" i="51"/>
  <c r="AM114" i="51"/>
  <c r="AL114" i="51"/>
  <c r="AK114" i="51"/>
  <c r="F114" i="51"/>
  <c r="BM113" i="51"/>
  <c r="BL113" i="51"/>
  <c r="AO113" i="51"/>
  <c r="AM113" i="51"/>
  <c r="AL113" i="51"/>
  <c r="AK113" i="51"/>
  <c r="F113" i="51"/>
  <c r="BN112" i="51"/>
  <c r="BO112" i="51" s="1"/>
  <c r="BN113" i="51" s="1"/>
  <c r="BO113" i="51" s="1"/>
  <c r="BN114" i="51" s="1"/>
  <c r="BO114" i="51" s="1"/>
  <c r="BN115" i="51" s="1"/>
  <c r="BO115" i="51" s="1"/>
  <c r="BN116" i="51" s="1"/>
  <c r="BO116" i="51" s="1"/>
  <c r="BL112" i="51"/>
  <c r="AO112" i="51"/>
  <c r="AM112" i="51"/>
  <c r="AL112" i="51"/>
  <c r="AK112" i="51"/>
  <c r="H112" i="51"/>
  <c r="H113" i="51" s="1"/>
  <c r="H114" i="51" s="1"/>
  <c r="H115" i="51" s="1"/>
  <c r="H116" i="51" s="1"/>
  <c r="H117" i="51" s="1"/>
  <c r="H118" i="51" s="1"/>
  <c r="F112" i="51"/>
  <c r="B111" i="51"/>
  <c r="AO109" i="51"/>
  <c r="AO110" i="51" s="1"/>
  <c r="AK109" i="51"/>
  <c r="J109" i="51"/>
  <c r="BM108" i="51"/>
  <c r="BM116" i="51" s="1"/>
  <c r="BL108" i="51"/>
  <c r="BL116" i="51" s="1"/>
  <c r="AO108" i="51"/>
  <c r="AM108" i="51"/>
  <c r="AL108" i="51"/>
  <c r="AK108" i="51"/>
  <c r="F108" i="51"/>
  <c r="AO107" i="51"/>
  <c r="AM107" i="51"/>
  <c r="AL107" i="51"/>
  <c r="AK107" i="51"/>
  <c r="F107" i="51"/>
  <c r="BO106" i="51"/>
  <c r="AO106" i="51"/>
  <c r="AM106" i="51"/>
  <c r="AL106" i="51"/>
  <c r="AK106" i="51"/>
  <c r="F106" i="51"/>
  <c r="BL105" i="51"/>
  <c r="AO105" i="51"/>
  <c r="AM105" i="51"/>
  <c r="AL105" i="51"/>
  <c r="AK105" i="51"/>
  <c r="F105" i="51"/>
  <c r="AO104" i="51"/>
  <c r="AM104" i="51"/>
  <c r="AL104" i="51"/>
  <c r="AK104" i="51"/>
  <c r="F104" i="51"/>
  <c r="BN103" i="51"/>
  <c r="BO103" i="51" s="1"/>
  <c r="BN104" i="51" s="1"/>
  <c r="BO104" i="51" s="1"/>
  <c r="BN105" i="51" s="1"/>
  <c r="BO105" i="51" s="1"/>
  <c r="BN106" i="51" s="1"/>
  <c r="BM103" i="51"/>
  <c r="AO103" i="51"/>
  <c r="AM103" i="51"/>
  <c r="AL103" i="51"/>
  <c r="AK103" i="51"/>
  <c r="F103" i="51"/>
  <c r="BN102" i="51"/>
  <c r="BO102" i="51" s="1"/>
  <c r="BL102" i="51"/>
  <c r="AO102" i="51"/>
  <c r="AM102" i="51"/>
  <c r="AL102" i="51"/>
  <c r="AK102" i="51"/>
  <c r="F102" i="51"/>
  <c r="BM101" i="51"/>
  <c r="BL101" i="51"/>
  <c r="BL106" i="51" s="1"/>
  <c r="AO101" i="51"/>
  <c r="AM101" i="51"/>
  <c r="AL101" i="51"/>
  <c r="AK101" i="51"/>
  <c r="F101" i="51"/>
  <c r="AO100" i="51"/>
  <c r="AM100" i="51"/>
  <c r="AL100" i="51"/>
  <c r="AK100" i="51"/>
  <c r="F100" i="51"/>
  <c r="BG99" i="51"/>
  <c r="AO99" i="51"/>
  <c r="AM99" i="51"/>
  <c r="AL99" i="51"/>
  <c r="AK99" i="51"/>
  <c r="F99" i="51"/>
  <c r="BG98" i="51"/>
  <c r="AO98" i="51"/>
  <c r="AM98" i="51"/>
  <c r="AL98" i="51"/>
  <c r="AK98" i="51"/>
  <c r="F98" i="51"/>
  <c r="BG97" i="51"/>
  <c r="AO97" i="51"/>
  <c r="AM97" i="51"/>
  <c r="AL97" i="51"/>
  <c r="AK97" i="51"/>
  <c r="F97" i="51"/>
  <c r="AO96" i="51"/>
  <c r="AM96" i="51"/>
  <c r="AL96" i="51"/>
  <c r="AK96" i="51"/>
  <c r="F96" i="51"/>
  <c r="BI95" i="51"/>
  <c r="BJ95" i="51" s="1"/>
  <c r="BI96" i="51" s="1"/>
  <c r="BJ96" i="51" s="1"/>
  <c r="BI97" i="51" s="1"/>
  <c r="BJ97" i="51" s="1"/>
  <c r="BI98" i="51" s="1"/>
  <c r="BJ98" i="51" s="1"/>
  <c r="BI99" i="51" s="1"/>
  <c r="BJ99" i="51" s="1"/>
  <c r="BG95" i="51"/>
  <c r="AO95" i="51"/>
  <c r="AM95" i="51"/>
  <c r="AL95" i="51"/>
  <c r="AK95" i="51"/>
  <c r="F95" i="51"/>
  <c r="BH94" i="51"/>
  <c r="BG94" i="51"/>
  <c r="BG96" i="51" s="1"/>
  <c r="AO94" i="51"/>
  <c r="AM94" i="51"/>
  <c r="AL94" i="51"/>
  <c r="AK94" i="51"/>
  <c r="F94" i="51"/>
  <c r="AO93" i="51"/>
  <c r="AM93" i="51"/>
  <c r="AL93" i="51"/>
  <c r="AK93" i="51"/>
  <c r="F93" i="51"/>
  <c r="BH92" i="51"/>
  <c r="AO92" i="51"/>
  <c r="AM92" i="51"/>
  <c r="AL92" i="51"/>
  <c r="AK92" i="51"/>
  <c r="F92" i="51"/>
  <c r="AO91" i="51"/>
  <c r="AM91" i="51"/>
  <c r="AL91" i="51"/>
  <c r="AK91" i="51"/>
  <c r="F91" i="51"/>
  <c r="BI90" i="51"/>
  <c r="BJ90" i="51" s="1"/>
  <c r="BI91" i="51" s="1"/>
  <c r="BJ91" i="51" s="1"/>
  <c r="BI92" i="51" s="1"/>
  <c r="BJ92" i="51" s="1"/>
  <c r="BH90" i="51"/>
  <c r="BG90" i="51"/>
  <c r="AO90" i="51"/>
  <c r="AM90" i="51"/>
  <c r="AL90" i="51"/>
  <c r="AK90" i="51"/>
  <c r="F90" i="51"/>
  <c r="AO89" i="51"/>
  <c r="AM89" i="51"/>
  <c r="AL89" i="51"/>
  <c r="AK89" i="51"/>
  <c r="F89" i="51"/>
  <c r="BI88" i="51"/>
  <c r="BJ88" i="51" s="1"/>
  <c r="BI89" i="51" s="1"/>
  <c r="BJ89" i="51" s="1"/>
  <c r="BG88" i="51"/>
  <c r="AO88" i="51"/>
  <c r="AM88" i="51"/>
  <c r="AL88" i="51"/>
  <c r="AK88" i="51"/>
  <c r="F88" i="51"/>
  <c r="BH87" i="51"/>
  <c r="BH88" i="51" s="1"/>
  <c r="BG87" i="51"/>
  <c r="BG89" i="51" s="1"/>
  <c r="AO87" i="51"/>
  <c r="AM87" i="51"/>
  <c r="AL87" i="51"/>
  <c r="AK87" i="51"/>
  <c r="F87" i="51"/>
  <c r="AO86" i="51"/>
  <c r="AM86" i="51"/>
  <c r="AL86" i="51"/>
  <c r="AK86" i="51"/>
  <c r="F86" i="51"/>
  <c r="BM85" i="51"/>
  <c r="BL85" i="51"/>
  <c r="AO85" i="51"/>
  <c r="AM85" i="51"/>
  <c r="AL85" i="51"/>
  <c r="AK85" i="51"/>
  <c r="F85" i="51"/>
  <c r="BM84" i="51"/>
  <c r="BL84" i="51"/>
  <c r="AO84" i="51"/>
  <c r="AM84" i="51"/>
  <c r="AL84" i="51"/>
  <c r="AK84" i="51"/>
  <c r="F84" i="51"/>
  <c r="BO83" i="51"/>
  <c r="BN84" i="51" s="1"/>
  <c r="BO84" i="51" s="1"/>
  <c r="BN85" i="51" s="1"/>
  <c r="BO85" i="51" s="1"/>
  <c r="BM83" i="51"/>
  <c r="BL83" i="51"/>
  <c r="AO83" i="51"/>
  <c r="AM83" i="51"/>
  <c r="AL83" i="51"/>
  <c r="AK83" i="51"/>
  <c r="F83" i="51"/>
  <c r="BM82" i="51"/>
  <c r="BL82" i="51"/>
  <c r="AO82" i="51"/>
  <c r="AM82" i="51"/>
  <c r="AL82" i="51"/>
  <c r="AK82" i="51"/>
  <c r="F82" i="51"/>
  <c r="BO81" i="51"/>
  <c r="BN82" i="51" s="1"/>
  <c r="BO82" i="51" s="1"/>
  <c r="BN83" i="51" s="1"/>
  <c r="BN81" i="51"/>
  <c r="BM81" i="51"/>
  <c r="BL81" i="51"/>
  <c r="AO81" i="51"/>
  <c r="AM81" i="51"/>
  <c r="AL81" i="51"/>
  <c r="AK81" i="51"/>
  <c r="F81" i="51"/>
  <c r="BM80" i="51"/>
  <c r="BL80" i="51"/>
  <c r="AO80" i="51"/>
  <c r="AM80" i="51"/>
  <c r="AL80" i="51"/>
  <c r="AK80" i="51"/>
  <c r="F80" i="51"/>
  <c r="AO79" i="51"/>
  <c r="AM79" i="51"/>
  <c r="AL79" i="51"/>
  <c r="AK79" i="51"/>
  <c r="H79" i="51"/>
  <c r="H80" i="51" s="1"/>
  <c r="H81" i="51" s="1"/>
  <c r="H82" i="51" s="1"/>
  <c r="H83" i="51" s="1"/>
  <c r="H84" i="51" s="1"/>
  <c r="H85" i="51" s="1"/>
  <c r="H86" i="51" s="1"/>
  <c r="H87" i="51" s="1"/>
  <c r="H88" i="51" s="1"/>
  <c r="H89" i="51" s="1"/>
  <c r="H90" i="51" s="1"/>
  <c r="H91" i="51" s="1"/>
  <c r="H92" i="51" s="1"/>
  <c r="H93" i="51" s="1"/>
  <c r="H94" i="51" s="1"/>
  <c r="H95" i="51" s="1"/>
  <c r="H96" i="51" s="1"/>
  <c r="H97" i="51" s="1"/>
  <c r="H98" i="51" s="1"/>
  <c r="H99" i="51" s="1"/>
  <c r="H100" i="51" s="1"/>
  <c r="H101" i="51" s="1"/>
  <c r="H102" i="51" s="1"/>
  <c r="H103" i="51" s="1"/>
  <c r="H104" i="51" s="1"/>
  <c r="H105" i="51" s="1"/>
  <c r="H106" i="51" s="1"/>
  <c r="H107" i="51" s="1"/>
  <c r="H108" i="51" s="1"/>
  <c r="F79" i="51"/>
  <c r="AO78" i="51"/>
  <c r="AM78" i="51"/>
  <c r="AL78" i="51"/>
  <c r="AK78" i="51"/>
  <c r="H78" i="51"/>
  <c r="F78" i="51"/>
  <c r="B77" i="51"/>
  <c r="J75" i="51"/>
  <c r="AO74" i="51"/>
  <c r="AM74" i="51"/>
  <c r="AL74" i="51"/>
  <c r="AK74" i="51"/>
  <c r="F74" i="51"/>
  <c r="AO73" i="51"/>
  <c r="AM73" i="51"/>
  <c r="AL73" i="51"/>
  <c r="AK73" i="51"/>
  <c r="F73" i="51"/>
  <c r="AO72" i="51"/>
  <c r="AM72" i="51"/>
  <c r="AL72" i="51"/>
  <c r="AK72" i="51"/>
  <c r="F72" i="51"/>
  <c r="AO71" i="51"/>
  <c r="AM71" i="51"/>
  <c r="AL71" i="51"/>
  <c r="AK71" i="51"/>
  <c r="F71" i="51"/>
  <c r="BM70" i="51"/>
  <c r="AO70" i="51"/>
  <c r="AM70" i="51"/>
  <c r="AL70" i="51"/>
  <c r="AK70" i="51"/>
  <c r="F70" i="51"/>
  <c r="BO69" i="51"/>
  <c r="BN70" i="51" s="1"/>
  <c r="BO70" i="51" s="1"/>
  <c r="BN71" i="51" s="1"/>
  <c r="BO71" i="51" s="1"/>
  <c r="BN72" i="51" s="1"/>
  <c r="BO72" i="51" s="1"/>
  <c r="BN78" i="51" s="1"/>
  <c r="BO78" i="51" s="1"/>
  <c r="BN69" i="51"/>
  <c r="AO69" i="51"/>
  <c r="AM69" i="51"/>
  <c r="AL69" i="51"/>
  <c r="AK69" i="51"/>
  <c r="F69" i="51"/>
  <c r="BM68" i="51"/>
  <c r="BL68" i="51"/>
  <c r="BL72" i="51" s="1"/>
  <c r="AO68" i="51"/>
  <c r="AM68" i="51"/>
  <c r="AL68" i="51"/>
  <c r="AK68" i="51"/>
  <c r="F68" i="51"/>
  <c r="AO67" i="51"/>
  <c r="AM67" i="51"/>
  <c r="AL67" i="51"/>
  <c r="AK67" i="51"/>
  <c r="F67" i="51"/>
  <c r="BH66" i="51"/>
  <c r="BG66" i="51"/>
  <c r="AO66" i="51"/>
  <c r="AM66" i="51"/>
  <c r="AL66" i="51"/>
  <c r="AK66" i="51"/>
  <c r="F66" i="51"/>
  <c r="BJ65" i="51"/>
  <c r="BI66" i="51" s="1"/>
  <c r="BJ66" i="51" s="1"/>
  <c r="BH65" i="51"/>
  <c r="BG65" i="51"/>
  <c r="AO65" i="51"/>
  <c r="AM65" i="51"/>
  <c r="AL65" i="51"/>
  <c r="AK65" i="51"/>
  <c r="F65" i="51"/>
  <c r="BG64" i="51"/>
  <c r="AO64" i="51"/>
  <c r="AM64" i="51"/>
  <c r="AL64" i="51"/>
  <c r="AK64" i="51"/>
  <c r="F64" i="51"/>
  <c r="BJ63" i="51"/>
  <c r="BI64" i="51" s="1"/>
  <c r="BJ64" i="51" s="1"/>
  <c r="BI65" i="51" s="1"/>
  <c r="BI63" i="51"/>
  <c r="BG63" i="51"/>
  <c r="AO63" i="51"/>
  <c r="AM63" i="51"/>
  <c r="AL63" i="51"/>
  <c r="AK63" i="51"/>
  <c r="F63" i="51"/>
  <c r="BJ62" i="51"/>
  <c r="BI62" i="51"/>
  <c r="BG62" i="51"/>
  <c r="AO62" i="51"/>
  <c r="AM62" i="51"/>
  <c r="AL62" i="51"/>
  <c r="AK62" i="51"/>
  <c r="F62" i="51"/>
  <c r="BH61" i="51"/>
  <c r="BH64" i="51" s="1"/>
  <c r="BG61" i="51"/>
  <c r="AO61" i="51"/>
  <c r="AM61" i="51"/>
  <c r="AL61" i="51"/>
  <c r="AK61" i="51"/>
  <c r="F61" i="51"/>
  <c r="AO60" i="51"/>
  <c r="AM60" i="51"/>
  <c r="AL60" i="51"/>
  <c r="AK60" i="51"/>
  <c r="F60" i="51"/>
  <c r="AO59" i="51"/>
  <c r="AM59" i="51"/>
  <c r="AL59" i="51"/>
  <c r="AK59" i="51"/>
  <c r="F59" i="51"/>
  <c r="BH58" i="51"/>
  <c r="BG58" i="51"/>
  <c r="AO58" i="51"/>
  <c r="AM58" i="51"/>
  <c r="AL58" i="51"/>
  <c r="AK58" i="51"/>
  <c r="F58" i="51"/>
  <c r="BG57" i="51"/>
  <c r="AO57" i="51"/>
  <c r="AM57" i="51"/>
  <c r="AL57" i="51"/>
  <c r="AK57" i="51"/>
  <c r="F57" i="51"/>
  <c r="BI56" i="51"/>
  <c r="BJ56" i="51" s="1"/>
  <c r="BI57" i="51" s="1"/>
  <c r="BJ57" i="51" s="1"/>
  <c r="BI58" i="51" s="1"/>
  <c r="BJ58" i="51" s="1"/>
  <c r="BI59" i="51" s="1"/>
  <c r="BJ59" i="51" s="1"/>
  <c r="AO56" i="51"/>
  <c r="AM56" i="51"/>
  <c r="AL56" i="51"/>
  <c r="AK56" i="51"/>
  <c r="F56" i="51"/>
  <c r="BI55" i="51"/>
  <c r="BJ55" i="51" s="1"/>
  <c r="AO55" i="51"/>
  <c r="AM55" i="51"/>
  <c r="AL55" i="51"/>
  <c r="AK55" i="51"/>
  <c r="F55" i="51"/>
  <c r="BH54" i="51"/>
  <c r="BG54" i="51"/>
  <c r="AO54" i="51"/>
  <c r="AM54" i="51"/>
  <c r="AL54" i="51"/>
  <c r="AK54" i="51"/>
  <c r="F54" i="51"/>
  <c r="AO53" i="51"/>
  <c r="AM53" i="51"/>
  <c r="AL53" i="51"/>
  <c r="AK53" i="51"/>
  <c r="F53" i="51"/>
  <c r="AO52" i="51"/>
  <c r="AM52" i="51"/>
  <c r="AL52" i="51"/>
  <c r="AK52" i="51"/>
  <c r="F52" i="51"/>
  <c r="AO51" i="51"/>
  <c r="AM51" i="51"/>
  <c r="AL51" i="51"/>
  <c r="AK51" i="51"/>
  <c r="F51" i="51"/>
  <c r="AO50" i="51"/>
  <c r="AM50" i="51"/>
  <c r="AL50" i="51"/>
  <c r="AK50" i="51"/>
  <c r="F50" i="51"/>
  <c r="AO49" i="51"/>
  <c r="AM49" i="51"/>
  <c r="AL49" i="51"/>
  <c r="AK49" i="51"/>
  <c r="F49" i="51"/>
  <c r="BO48" i="51"/>
  <c r="BN49" i="51" s="1"/>
  <c r="BO49" i="51" s="1"/>
  <c r="BN50" i="51" s="1"/>
  <c r="BO50" i="51" s="1"/>
  <c r="BN51" i="51" s="1"/>
  <c r="BO51" i="51" s="1"/>
  <c r="BN52" i="51" s="1"/>
  <c r="BO52" i="51" s="1"/>
  <c r="BN48" i="51"/>
  <c r="AO48" i="51"/>
  <c r="AM48" i="51"/>
  <c r="AL48" i="51"/>
  <c r="AK48" i="51"/>
  <c r="F48" i="51"/>
  <c r="BM47" i="51"/>
  <c r="BL47" i="51"/>
  <c r="BL50" i="51" s="1"/>
  <c r="AO47" i="51"/>
  <c r="AM47" i="51"/>
  <c r="AL47" i="51"/>
  <c r="AK47" i="51"/>
  <c r="F47" i="51"/>
  <c r="AO46" i="51"/>
  <c r="AM46" i="51"/>
  <c r="AL46" i="51"/>
  <c r="AK46" i="51"/>
  <c r="F46" i="51"/>
  <c r="AO45" i="51"/>
  <c r="AM45" i="51"/>
  <c r="AM75" i="51" s="1"/>
  <c r="AL45" i="51"/>
  <c r="AK45" i="51"/>
  <c r="H45" i="51"/>
  <c r="H46" i="51" s="1"/>
  <c r="H47" i="51" s="1"/>
  <c r="H48" i="51" s="1"/>
  <c r="H49" i="51" s="1"/>
  <c r="H50" i="51" s="1"/>
  <c r="H51" i="51" s="1"/>
  <c r="H52" i="51" s="1"/>
  <c r="H53" i="51" s="1"/>
  <c r="H54" i="51" s="1"/>
  <c r="H55" i="51" s="1"/>
  <c r="H56" i="51" s="1"/>
  <c r="H57" i="51" s="1"/>
  <c r="H58" i="51" s="1"/>
  <c r="H59" i="51" s="1"/>
  <c r="H60" i="51" s="1"/>
  <c r="H61" i="51" s="1"/>
  <c r="H62" i="51" s="1"/>
  <c r="H63" i="51" s="1"/>
  <c r="H64" i="51" s="1"/>
  <c r="H65" i="51" s="1"/>
  <c r="H66" i="51" s="1"/>
  <c r="H67" i="51" s="1"/>
  <c r="H68" i="51" s="1"/>
  <c r="H69" i="51" s="1"/>
  <c r="H70" i="51" s="1"/>
  <c r="H71" i="51" s="1"/>
  <c r="H72" i="51" s="1"/>
  <c r="H73" i="51" s="1"/>
  <c r="H74" i="51" s="1"/>
  <c r="F45" i="51"/>
  <c r="AO44" i="51"/>
  <c r="AM44" i="51"/>
  <c r="AL44" i="51"/>
  <c r="AK44" i="51"/>
  <c r="H44" i="51"/>
  <c r="F44" i="51"/>
  <c r="B43" i="51"/>
  <c r="J41" i="51"/>
  <c r="AO40" i="51"/>
  <c r="AM40" i="51"/>
  <c r="AL40" i="51"/>
  <c r="AK40" i="51"/>
  <c r="G40" i="51"/>
  <c r="F40" i="51"/>
  <c r="BM39" i="51"/>
  <c r="AO39" i="51"/>
  <c r="AM39" i="51"/>
  <c r="AL39" i="51"/>
  <c r="AK39" i="51"/>
  <c r="F39" i="51"/>
  <c r="BN38" i="51"/>
  <c r="BO38" i="51" s="1"/>
  <c r="BN39" i="51" s="1"/>
  <c r="BO39" i="51" s="1"/>
  <c r="BN40" i="51" s="1"/>
  <c r="BO40" i="51" s="1"/>
  <c r="BN44" i="51" s="1"/>
  <c r="BO44" i="51" s="1"/>
  <c r="BN45" i="51" s="1"/>
  <c r="BO45" i="51" s="1"/>
  <c r="AO38" i="51"/>
  <c r="AM38" i="51"/>
  <c r="AL38" i="51"/>
  <c r="AK38" i="51"/>
  <c r="F38" i="51"/>
  <c r="BM37" i="51"/>
  <c r="BL37" i="51"/>
  <c r="BL40" i="51" s="1"/>
  <c r="AO37" i="51"/>
  <c r="AM37" i="51"/>
  <c r="AL37" i="51"/>
  <c r="AK37" i="51"/>
  <c r="F37" i="51"/>
  <c r="AO36" i="51"/>
  <c r="AM36" i="51"/>
  <c r="AL36" i="51"/>
  <c r="AK36" i="51"/>
  <c r="F36" i="51"/>
  <c r="BH35" i="51"/>
  <c r="AO35" i="51"/>
  <c r="AM35" i="51"/>
  <c r="AL35" i="51"/>
  <c r="AK35" i="51"/>
  <c r="F35" i="51"/>
  <c r="BH34" i="51"/>
  <c r="AO34" i="51"/>
  <c r="AM34" i="51"/>
  <c r="AL34" i="51"/>
  <c r="AK34" i="51"/>
  <c r="F34" i="51"/>
  <c r="BH33" i="51"/>
  <c r="BG33" i="51"/>
  <c r="AO33" i="51"/>
  <c r="AM33" i="51"/>
  <c r="AL33" i="51"/>
  <c r="AK33" i="51"/>
  <c r="F33" i="51"/>
  <c r="AO32" i="51"/>
  <c r="AM32" i="51"/>
  <c r="AL32" i="51"/>
  <c r="AK32" i="51"/>
  <c r="F32" i="51"/>
  <c r="BJ31" i="51"/>
  <c r="BI32" i="51" s="1"/>
  <c r="BJ32" i="51" s="1"/>
  <c r="BI33" i="51" s="1"/>
  <c r="BJ33" i="51" s="1"/>
  <c r="BI34" i="51" s="1"/>
  <c r="BJ34" i="51" s="1"/>
  <c r="BI35" i="51" s="1"/>
  <c r="BJ35" i="51" s="1"/>
  <c r="BI31" i="51"/>
  <c r="BH31" i="51"/>
  <c r="AO31" i="51"/>
  <c r="AM31" i="51"/>
  <c r="AL31" i="51"/>
  <c r="AK31" i="51"/>
  <c r="G31" i="51"/>
  <c r="F31" i="51"/>
  <c r="I31" i="51" s="1"/>
  <c r="E31" i="51" s="1"/>
  <c r="BH30" i="51"/>
  <c r="BH32" i="51" s="1"/>
  <c r="BG30" i="51"/>
  <c r="BG32" i="51" s="1"/>
  <c r="AO30" i="51"/>
  <c r="AM30" i="51"/>
  <c r="AL30" i="51"/>
  <c r="AK30" i="51"/>
  <c r="G30" i="51"/>
  <c r="F30" i="51"/>
  <c r="AO29" i="51"/>
  <c r="AM29" i="51"/>
  <c r="AL29" i="51"/>
  <c r="AK29" i="51"/>
  <c r="F29" i="51"/>
  <c r="BH28" i="51"/>
  <c r="BG28" i="51"/>
  <c r="AO28" i="51"/>
  <c r="AM28" i="51"/>
  <c r="AL28" i="51"/>
  <c r="AK28" i="51"/>
  <c r="F28" i="51"/>
  <c r="AO27" i="51"/>
  <c r="AM27" i="51"/>
  <c r="AL27" i="51"/>
  <c r="AK27" i="51"/>
  <c r="G27" i="51"/>
  <c r="F27" i="51"/>
  <c r="BG26" i="51"/>
  <c r="AO26" i="51"/>
  <c r="AM26" i="51"/>
  <c r="AL26" i="51"/>
  <c r="AK26" i="51"/>
  <c r="F26" i="51"/>
  <c r="BH25" i="51"/>
  <c r="BG25" i="51"/>
  <c r="AO25" i="51"/>
  <c r="AM25" i="51"/>
  <c r="AL25" i="51"/>
  <c r="AK25" i="51"/>
  <c r="F25" i="51"/>
  <c r="BI24" i="51"/>
  <c r="BJ24" i="51" s="1"/>
  <c r="BI25" i="51" s="1"/>
  <c r="BJ25" i="51" s="1"/>
  <c r="BI26" i="51" s="1"/>
  <c r="BJ26" i="51" s="1"/>
  <c r="BI27" i="51" s="1"/>
  <c r="BJ27" i="51" s="1"/>
  <c r="BI28" i="51" s="1"/>
  <c r="BJ28" i="51" s="1"/>
  <c r="BH24" i="51"/>
  <c r="BG24" i="51"/>
  <c r="AO24" i="51"/>
  <c r="AM24" i="51"/>
  <c r="AL24" i="51"/>
  <c r="AK24" i="51"/>
  <c r="F24" i="51"/>
  <c r="BH23" i="51"/>
  <c r="BH27" i="51" s="1"/>
  <c r="BG23" i="51"/>
  <c r="BG27" i="51" s="1"/>
  <c r="AO23" i="51"/>
  <c r="AM23" i="51"/>
  <c r="AL23" i="51"/>
  <c r="AK23" i="51"/>
  <c r="F23" i="51"/>
  <c r="AO22" i="51"/>
  <c r="AM22" i="51"/>
  <c r="AL22" i="51"/>
  <c r="AK22" i="51"/>
  <c r="F22" i="51"/>
  <c r="AO21" i="51"/>
  <c r="AM21" i="51"/>
  <c r="AL21" i="51"/>
  <c r="AK21" i="51"/>
  <c r="F21" i="51"/>
  <c r="AO20" i="51"/>
  <c r="AM20" i="51"/>
  <c r="AL20" i="51"/>
  <c r="AK20" i="51"/>
  <c r="F20" i="51"/>
  <c r="BM19" i="51"/>
  <c r="AO19" i="51"/>
  <c r="AM19" i="51"/>
  <c r="AL19" i="51"/>
  <c r="AK19" i="51"/>
  <c r="G19" i="51"/>
  <c r="F19" i="51"/>
  <c r="I19" i="51" s="1"/>
  <c r="E19" i="51" s="1"/>
  <c r="BL18" i="51"/>
  <c r="AO18" i="51"/>
  <c r="AM18" i="51"/>
  <c r="AL18" i="51"/>
  <c r="AK18" i="51"/>
  <c r="F18" i="51"/>
  <c r="BN17" i="51"/>
  <c r="BO17" i="51" s="1"/>
  <c r="BN18" i="51" s="1"/>
  <c r="BO18" i="51" s="1"/>
  <c r="BN19" i="51" s="1"/>
  <c r="BO19" i="51" s="1"/>
  <c r="BN20" i="51" s="1"/>
  <c r="BO20" i="51" s="1"/>
  <c r="BN21" i="51" s="1"/>
  <c r="BO21" i="51" s="1"/>
  <c r="AO17" i="51"/>
  <c r="AM17" i="51"/>
  <c r="AL17" i="51"/>
  <c r="AK17" i="51"/>
  <c r="F17" i="51"/>
  <c r="BM16" i="51"/>
  <c r="BM18" i="51" s="1"/>
  <c r="BL16" i="51"/>
  <c r="BL21" i="51" s="1"/>
  <c r="AO16" i="51"/>
  <c r="AM16" i="51"/>
  <c r="AL16" i="51"/>
  <c r="AK16" i="51"/>
  <c r="F16" i="51"/>
  <c r="AO15" i="51"/>
  <c r="AM15" i="51"/>
  <c r="AL15" i="51"/>
  <c r="AK15" i="51"/>
  <c r="F15" i="51"/>
  <c r="BM14" i="51"/>
  <c r="BL14" i="51"/>
  <c r="AO14" i="51"/>
  <c r="AM14" i="51"/>
  <c r="AL14" i="51"/>
  <c r="AK14" i="51"/>
  <c r="F14" i="51"/>
  <c r="AO13" i="51"/>
  <c r="AM13" i="51"/>
  <c r="AL13" i="51"/>
  <c r="AK13" i="51"/>
  <c r="F13" i="51"/>
  <c r="BM12" i="51"/>
  <c r="AO12" i="51"/>
  <c r="AM12" i="51"/>
  <c r="AL12" i="51"/>
  <c r="AK12" i="51"/>
  <c r="G12" i="51"/>
  <c r="F12" i="51"/>
  <c r="AO11" i="51"/>
  <c r="AM11" i="51"/>
  <c r="AL11" i="51"/>
  <c r="AL42" i="51" s="1"/>
  <c r="AL76" i="51" s="1"/>
  <c r="AL110" i="51" s="1"/>
  <c r="AL144" i="51" s="1"/>
  <c r="AL178" i="51" s="1"/>
  <c r="AL212" i="51" s="1"/>
  <c r="AL246" i="51" s="1"/>
  <c r="AL280" i="51" s="1"/>
  <c r="AL314" i="51" s="1"/>
  <c r="AL348" i="51" s="1"/>
  <c r="AL382" i="51" s="1"/>
  <c r="AL416" i="51" s="1"/>
  <c r="AK11" i="51"/>
  <c r="F11" i="51"/>
  <c r="BN10" i="51"/>
  <c r="BO10" i="51" s="1"/>
  <c r="BN11" i="51" s="1"/>
  <c r="BO11" i="51" s="1"/>
  <c r="BN12" i="51" s="1"/>
  <c r="BO12" i="51" s="1"/>
  <c r="BN13" i="51" s="1"/>
  <c r="BO13" i="51" s="1"/>
  <c r="BN14" i="51" s="1"/>
  <c r="BO14" i="51" s="1"/>
  <c r="BM10" i="51"/>
  <c r="BL10" i="51"/>
  <c r="AO10" i="51"/>
  <c r="AM10" i="51"/>
  <c r="AM42" i="51" s="1"/>
  <c r="AM76" i="51" s="1"/>
  <c r="AM110" i="51" s="1"/>
  <c r="AM144" i="51" s="1"/>
  <c r="AM178" i="51" s="1"/>
  <c r="AM212" i="51" s="1"/>
  <c r="AM246" i="51" s="1"/>
  <c r="AM280" i="51" s="1"/>
  <c r="AM314" i="51" s="1"/>
  <c r="AM348" i="51" s="1"/>
  <c r="AM382" i="51" s="1"/>
  <c r="AM416" i="51" s="1"/>
  <c r="AL10" i="51"/>
  <c r="AK10" i="51"/>
  <c r="AK42" i="51" s="1"/>
  <c r="AK76" i="51" s="1"/>
  <c r="AK110" i="51" s="1"/>
  <c r="AK144" i="51" s="1"/>
  <c r="AK178" i="51" s="1"/>
  <c r="AK212" i="51" s="1"/>
  <c r="AK246" i="51" s="1"/>
  <c r="AK280" i="51" s="1"/>
  <c r="AK314" i="51" s="1"/>
  <c r="AK348" i="51" s="1"/>
  <c r="AK382" i="51" s="1"/>
  <c r="AK416" i="51" s="1"/>
  <c r="H10" i="51"/>
  <c r="H11" i="51" s="1"/>
  <c r="H12" i="51" s="1"/>
  <c r="H13" i="51" s="1"/>
  <c r="H14" i="51" s="1"/>
  <c r="H15" i="51" s="1"/>
  <c r="H16" i="51" s="1"/>
  <c r="H17" i="51" s="1"/>
  <c r="H18" i="51" s="1"/>
  <c r="H19" i="51" s="1"/>
  <c r="H20" i="51" s="1"/>
  <c r="H21" i="51" s="1"/>
  <c r="H22" i="51" s="1"/>
  <c r="H23" i="51" s="1"/>
  <c r="H24" i="51" s="1"/>
  <c r="H25" i="51" s="1"/>
  <c r="H26" i="51" s="1"/>
  <c r="H27" i="51" s="1"/>
  <c r="H28" i="51" s="1"/>
  <c r="H29" i="51" s="1"/>
  <c r="H30" i="51" s="1"/>
  <c r="H31" i="51" s="1"/>
  <c r="H32" i="51" s="1"/>
  <c r="H33" i="51" s="1"/>
  <c r="H34" i="51" s="1"/>
  <c r="H35" i="51" s="1"/>
  <c r="H36" i="51" s="1"/>
  <c r="H37" i="51" s="1"/>
  <c r="H38" i="51" s="1"/>
  <c r="H39" i="51" s="1"/>
  <c r="H40" i="51" s="1"/>
  <c r="F10" i="51"/>
  <c r="A10" i="51"/>
  <c r="G22" i="51" s="1"/>
  <c r="BM9" i="51"/>
  <c r="BM13" i="51" s="1"/>
  <c r="BL9" i="51"/>
  <c r="BL13" i="51" s="1"/>
  <c r="B9" i="51"/>
  <c r="BH34" i="48"/>
  <c r="BH33" i="48"/>
  <c r="BG33" i="48"/>
  <c r="BH35" i="48"/>
  <c r="BG28" i="48"/>
  <c r="BI24" i="48"/>
  <c r="BI444" i="48"/>
  <c r="BJ444" i="48" s="1"/>
  <c r="BI445" i="48" s="1"/>
  <c r="BJ445" i="48" s="1"/>
  <c r="BI446" i="48" s="1"/>
  <c r="BJ446" i="48" s="1"/>
  <c r="BI447" i="48" s="1"/>
  <c r="BJ447" i="48" s="1"/>
  <c r="BI448" i="48" s="1"/>
  <c r="BJ448" i="48" s="1"/>
  <c r="BH443" i="48"/>
  <c r="BH448" i="48" s="1"/>
  <c r="BG443" i="48"/>
  <c r="BG445" i="48" s="1"/>
  <c r="BI437" i="48"/>
  <c r="BJ437" i="48" s="1"/>
  <c r="BI438" i="48" s="1"/>
  <c r="BJ438" i="48" s="1"/>
  <c r="BI439" i="48" s="1"/>
  <c r="BJ439" i="48" s="1"/>
  <c r="BI440" i="48" s="1"/>
  <c r="BJ440" i="48" s="1"/>
  <c r="BI441" i="48" s="1"/>
  <c r="BJ441" i="48" s="1"/>
  <c r="BH436" i="48"/>
  <c r="BH440" i="48" s="1"/>
  <c r="BG436" i="48"/>
  <c r="BG439" i="48" s="1"/>
  <c r="J415" i="48"/>
  <c r="J381" i="48"/>
  <c r="J347" i="48"/>
  <c r="J313" i="48"/>
  <c r="J279" i="48"/>
  <c r="J245" i="48"/>
  <c r="J211" i="48"/>
  <c r="J177" i="48"/>
  <c r="J143" i="48"/>
  <c r="J109" i="48"/>
  <c r="J75" i="48"/>
  <c r="J41" i="48"/>
  <c r="F210" i="48"/>
  <c r="F380" i="48"/>
  <c r="H380" i="48"/>
  <c r="F312" i="48"/>
  <c r="F142" i="48"/>
  <c r="T35" i="48"/>
  <c r="V35" i="48" s="1"/>
  <c r="T32" i="48"/>
  <c r="V32" i="48" s="1"/>
  <c r="Y31" i="48"/>
  <c r="X28" i="48"/>
  <c r="T27" i="48"/>
  <c r="V27" i="48" s="1"/>
  <c r="Z27" i="48"/>
  <c r="W27" i="48"/>
  <c r="T26" i="48"/>
  <c r="V26" i="48" s="1"/>
  <c r="S26" i="48"/>
  <c r="Y26" i="48"/>
  <c r="T25" i="48"/>
  <c r="V25" i="48" s="1"/>
  <c r="Y25" i="48"/>
  <c r="Z20" i="48"/>
  <c r="W19" i="48"/>
  <c r="T19" i="48"/>
  <c r="V19" i="48" s="1"/>
  <c r="T14" i="48"/>
  <c r="V14" i="48" s="1"/>
  <c r="Y14" i="48"/>
  <c r="T13" i="48"/>
  <c r="V13" i="48" s="1"/>
  <c r="Z13" i="48"/>
  <c r="X12" i="48"/>
  <c r="T12" i="48"/>
  <c r="V12" i="48" s="1"/>
  <c r="Y49" i="48"/>
  <c r="X51" i="48"/>
  <c r="F73" i="48"/>
  <c r="F74" i="48"/>
  <c r="M17" i="25"/>
  <c r="M15" i="25"/>
  <c r="M13" i="25"/>
  <c r="M11" i="25"/>
  <c r="M9" i="25"/>
  <c r="M7" i="25"/>
  <c r="M5" i="25"/>
  <c r="H35" i="25"/>
  <c r="H33" i="25"/>
  <c r="H31" i="25"/>
  <c r="H29" i="25"/>
  <c r="H27" i="25"/>
  <c r="H24" i="25"/>
  <c r="H22" i="25"/>
  <c r="H20" i="25"/>
  <c r="H18" i="25"/>
  <c r="H16" i="25"/>
  <c r="H13" i="25"/>
  <c r="H11" i="25"/>
  <c r="H9" i="25"/>
  <c r="H7" i="25"/>
  <c r="H5" i="25"/>
  <c r="C35" i="25"/>
  <c r="C33" i="25"/>
  <c r="C31" i="25"/>
  <c r="C29" i="25"/>
  <c r="C27" i="25"/>
  <c r="C24" i="25"/>
  <c r="C22" i="25"/>
  <c r="C20" i="25"/>
  <c r="C18" i="25"/>
  <c r="C16" i="25"/>
  <c r="C13" i="25"/>
  <c r="C11" i="25"/>
  <c r="C9" i="25"/>
  <c r="C7" i="25"/>
  <c r="C5" i="25"/>
  <c r="AA13" i="50"/>
  <c r="AA12" i="50"/>
  <c r="AA7" i="50"/>
  <c r="AA9" i="50" s="1"/>
  <c r="BM45" i="48"/>
  <c r="BN31" i="48"/>
  <c r="BM31" i="48"/>
  <c r="AO414" i="48"/>
  <c r="AM414" i="48"/>
  <c r="AL414" i="48"/>
  <c r="AK414" i="48"/>
  <c r="F414" i="48"/>
  <c r="AO413" i="48"/>
  <c r="AM413" i="48"/>
  <c r="AL413" i="48"/>
  <c r="AK413" i="48"/>
  <c r="F413" i="48"/>
  <c r="AO412" i="48"/>
  <c r="AM412" i="48"/>
  <c r="AL412" i="48"/>
  <c r="AK412" i="48"/>
  <c r="F412" i="48"/>
  <c r="AO411" i="48"/>
  <c r="AM411" i="48"/>
  <c r="AL411" i="48"/>
  <c r="AK411" i="48"/>
  <c r="F411" i="48"/>
  <c r="AO410" i="48"/>
  <c r="AM410" i="48"/>
  <c r="AL410" i="48"/>
  <c r="AK410" i="48"/>
  <c r="F410" i="48"/>
  <c r="AO409" i="48"/>
  <c r="AM409" i="48"/>
  <c r="AL409" i="48"/>
  <c r="AK409" i="48"/>
  <c r="F409" i="48"/>
  <c r="AO408" i="48"/>
  <c r="AM408" i="48"/>
  <c r="AL408" i="48"/>
  <c r="AK408" i="48"/>
  <c r="F408" i="48"/>
  <c r="AO407" i="48"/>
  <c r="AM407" i="48"/>
  <c r="AL407" i="48"/>
  <c r="AK407" i="48"/>
  <c r="F407" i="48"/>
  <c r="AO406" i="48"/>
  <c r="AM406" i="48"/>
  <c r="AL406" i="48"/>
  <c r="AK406" i="48"/>
  <c r="F406" i="48"/>
  <c r="AO405" i="48"/>
  <c r="AM405" i="48"/>
  <c r="AL405" i="48"/>
  <c r="AK405" i="48"/>
  <c r="F405" i="48"/>
  <c r="AO404" i="48"/>
  <c r="AM404" i="48"/>
  <c r="AL404" i="48"/>
  <c r="AK404" i="48"/>
  <c r="F404" i="48"/>
  <c r="AO403" i="48"/>
  <c r="AM403" i="48"/>
  <c r="AL403" i="48"/>
  <c r="AK403" i="48"/>
  <c r="F403" i="48"/>
  <c r="AO402" i="48"/>
  <c r="AM402" i="48"/>
  <c r="AL402" i="48"/>
  <c r="AK402" i="48"/>
  <c r="F402" i="48"/>
  <c r="AO401" i="48"/>
  <c r="AM401" i="48"/>
  <c r="AL401" i="48"/>
  <c r="AK401" i="48"/>
  <c r="F401" i="48"/>
  <c r="AO400" i="48"/>
  <c r="AM400" i="48"/>
  <c r="AL400" i="48"/>
  <c r="AK400" i="48"/>
  <c r="F400" i="48"/>
  <c r="AO399" i="48"/>
  <c r="AM399" i="48"/>
  <c r="AL399" i="48"/>
  <c r="AK399" i="48"/>
  <c r="F399" i="48"/>
  <c r="AO398" i="48"/>
  <c r="AM398" i="48"/>
  <c r="AL398" i="48"/>
  <c r="AK398" i="48"/>
  <c r="F398" i="48"/>
  <c r="AO397" i="48"/>
  <c r="AM397" i="48"/>
  <c r="AL397" i="48"/>
  <c r="AK397" i="48"/>
  <c r="F397" i="48"/>
  <c r="AO396" i="48"/>
  <c r="AM396" i="48"/>
  <c r="AL396" i="48"/>
  <c r="AK396" i="48"/>
  <c r="F396" i="48"/>
  <c r="AO395" i="48"/>
  <c r="AM395" i="48"/>
  <c r="AL395" i="48"/>
  <c r="AK395" i="48"/>
  <c r="F395" i="48"/>
  <c r="AO394" i="48"/>
  <c r="AM394" i="48"/>
  <c r="AL394" i="48"/>
  <c r="AK394" i="48"/>
  <c r="F394" i="48"/>
  <c r="AO393" i="48"/>
  <c r="AM393" i="48"/>
  <c r="AL393" i="48"/>
  <c r="AK393" i="48"/>
  <c r="F393" i="48"/>
  <c r="AO392" i="48"/>
  <c r="AM392" i="48"/>
  <c r="AL392" i="48"/>
  <c r="AK392" i="48"/>
  <c r="F392" i="48"/>
  <c r="AO391" i="48"/>
  <c r="AM391" i="48"/>
  <c r="AL391" i="48"/>
  <c r="AK391" i="48"/>
  <c r="F391" i="48"/>
  <c r="AO390" i="48"/>
  <c r="AM390" i="48"/>
  <c r="AL390" i="48"/>
  <c r="AK390" i="48"/>
  <c r="F390" i="48"/>
  <c r="AO389" i="48"/>
  <c r="AM389" i="48"/>
  <c r="AL389" i="48"/>
  <c r="AK389" i="48"/>
  <c r="F389" i="48"/>
  <c r="AO388" i="48"/>
  <c r="AM388" i="48"/>
  <c r="AL388" i="48"/>
  <c r="AK388" i="48"/>
  <c r="F388" i="48"/>
  <c r="AO387" i="48"/>
  <c r="AM387" i="48"/>
  <c r="AL387" i="48"/>
  <c r="AK387" i="48"/>
  <c r="F387" i="48"/>
  <c r="AO386" i="48"/>
  <c r="AM386" i="48"/>
  <c r="AL386" i="48"/>
  <c r="AK386" i="48"/>
  <c r="F386" i="48"/>
  <c r="AO385" i="48"/>
  <c r="AM385" i="48"/>
  <c r="AL385" i="48"/>
  <c r="AK385" i="48"/>
  <c r="F385" i="48"/>
  <c r="AO384" i="48"/>
  <c r="AM384" i="48"/>
  <c r="AL384" i="48"/>
  <c r="AK384" i="48"/>
  <c r="H384" i="48"/>
  <c r="H385" i="48" s="1"/>
  <c r="H386" i="48" s="1"/>
  <c r="H387" i="48" s="1"/>
  <c r="H388" i="48" s="1"/>
  <c r="H389" i="48" s="1"/>
  <c r="H390" i="48" s="1"/>
  <c r="H391" i="48" s="1"/>
  <c r="H392" i="48" s="1"/>
  <c r="H393" i="48" s="1"/>
  <c r="H394" i="48" s="1"/>
  <c r="H395" i="48" s="1"/>
  <c r="H396" i="48" s="1"/>
  <c r="H397" i="48" s="1"/>
  <c r="H398" i="48" s="1"/>
  <c r="H399" i="48" s="1"/>
  <c r="H400" i="48" s="1"/>
  <c r="H401" i="48" s="1"/>
  <c r="H402" i="48" s="1"/>
  <c r="H403" i="48" s="1"/>
  <c r="H404" i="48" s="1"/>
  <c r="H405" i="48" s="1"/>
  <c r="H406" i="48" s="1"/>
  <c r="H407" i="48" s="1"/>
  <c r="H408" i="48" s="1"/>
  <c r="H409" i="48" s="1"/>
  <c r="H410" i="48" s="1"/>
  <c r="H411" i="48" s="1"/>
  <c r="H412" i="48" s="1"/>
  <c r="H413" i="48" s="1"/>
  <c r="H414" i="48" s="1"/>
  <c r="F384" i="48"/>
  <c r="B383" i="48"/>
  <c r="AO380" i="48"/>
  <c r="AM380" i="48"/>
  <c r="AL380" i="48"/>
  <c r="AK380" i="48"/>
  <c r="AO379" i="48"/>
  <c r="AM379" i="48"/>
  <c r="AL379" i="48"/>
  <c r="AK379" i="48"/>
  <c r="F379" i="48"/>
  <c r="AO378" i="48"/>
  <c r="AM378" i="48"/>
  <c r="AL378" i="48"/>
  <c r="AK378" i="48"/>
  <c r="F378" i="48"/>
  <c r="AO377" i="48"/>
  <c r="AM377" i="48"/>
  <c r="AL377" i="48"/>
  <c r="AK377" i="48"/>
  <c r="F377" i="48"/>
  <c r="AO376" i="48"/>
  <c r="AM376" i="48"/>
  <c r="AL376" i="48"/>
  <c r="AK376" i="48"/>
  <c r="F376" i="48"/>
  <c r="AO375" i="48"/>
  <c r="AM375" i="48"/>
  <c r="AL375" i="48"/>
  <c r="AK375" i="48"/>
  <c r="F375" i="48"/>
  <c r="AO374" i="48"/>
  <c r="AM374" i="48"/>
  <c r="AL374" i="48"/>
  <c r="AK374" i="48"/>
  <c r="F374" i="48"/>
  <c r="AO373" i="48"/>
  <c r="AM373" i="48"/>
  <c r="AL373" i="48"/>
  <c r="AK373" i="48"/>
  <c r="F373" i="48"/>
  <c r="AO372" i="48"/>
  <c r="AM372" i="48"/>
  <c r="AL372" i="48"/>
  <c r="AK372" i="48"/>
  <c r="F372" i="48"/>
  <c r="AO371" i="48"/>
  <c r="AM371" i="48"/>
  <c r="AL371" i="48"/>
  <c r="AK371" i="48"/>
  <c r="F371" i="48"/>
  <c r="AO370" i="48"/>
  <c r="AM370" i="48"/>
  <c r="AL370" i="48"/>
  <c r="AK370" i="48"/>
  <c r="F370" i="48"/>
  <c r="AO369" i="48"/>
  <c r="AM369" i="48"/>
  <c r="AL369" i="48"/>
  <c r="AK369" i="48"/>
  <c r="F369" i="48"/>
  <c r="AO368" i="48"/>
  <c r="AM368" i="48"/>
  <c r="AL368" i="48"/>
  <c r="AK368" i="48"/>
  <c r="F368" i="48"/>
  <c r="AO367" i="48"/>
  <c r="AM367" i="48"/>
  <c r="AL367" i="48"/>
  <c r="AK367" i="48"/>
  <c r="F367" i="48"/>
  <c r="AO366" i="48"/>
  <c r="AM366" i="48"/>
  <c r="AL366" i="48"/>
  <c r="AK366" i="48"/>
  <c r="F366" i="48"/>
  <c r="AO365" i="48"/>
  <c r="AM365" i="48"/>
  <c r="AL365" i="48"/>
  <c r="AK365" i="48"/>
  <c r="F365" i="48"/>
  <c r="AO364" i="48"/>
  <c r="AM364" i="48"/>
  <c r="AL364" i="48"/>
  <c r="AK364" i="48"/>
  <c r="F364" i="48"/>
  <c r="AO363" i="48"/>
  <c r="AM363" i="48"/>
  <c r="AL363" i="48"/>
  <c r="AK363" i="48"/>
  <c r="F363" i="48"/>
  <c r="AO362" i="48"/>
  <c r="AM362" i="48"/>
  <c r="AL362" i="48"/>
  <c r="AK362" i="48"/>
  <c r="F362" i="48"/>
  <c r="AO361" i="48"/>
  <c r="AM361" i="48"/>
  <c r="AL361" i="48"/>
  <c r="AK361" i="48"/>
  <c r="F361" i="48"/>
  <c r="AO360" i="48"/>
  <c r="AM360" i="48"/>
  <c r="AL360" i="48"/>
  <c r="AK360" i="48"/>
  <c r="F360" i="48"/>
  <c r="AO359" i="48"/>
  <c r="AM359" i="48"/>
  <c r="AL359" i="48"/>
  <c r="AK359" i="48"/>
  <c r="F359" i="48"/>
  <c r="AO358" i="48"/>
  <c r="AM358" i="48"/>
  <c r="AL358" i="48"/>
  <c r="AK358" i="48"/>
  <c r="F358" i="48"/>
  <c r="AO357" i="48"/>
  <c r="AM357" i="48"/>
  <c r="AL357" i="48"/>
  <c r="AK357" i="48"/>
  <c r="F357" i="48"/>
  <c r="AO356" i="48"/>
  <c r="AM356" i="48"/>
  <c r="AL356" i="48"/>
  <c r="AK356" i="48"/>
  <c r="F356" i="48"/>
  <c r="AO355" i="48"/>
  <c r="AM355" i="48"/>
  <c r="AL355" i="48"/>
  <c r="AK355" i="48"/>
  <c r="F355" i="48"/>
  <c r="AO354" i="48"/>
  <c r="AM354" i="48"/>
  <c r="AL354" i="48"/>
  <c r="AK354" i="48"/>
  <c r="F354" i="48"/>
  <c r="AO353" i="48"/>
  <c r="AM353" i="48"/>
  <c r="AL353" i="48"/>
  <c r="AK353" i="48"/>
  <c r="F353" i="48"/>
  <c r="AO352" i="48"/>
  <c r="AM352" i="48"/>
  <c r="AL352" i="48"/>
  <c r="AK352" i="48"/>
  <c r="F352" i="48"/>
  <c r="AO351" i="48"/>
  <c r="AM351" i="48"/>
  <c r="AL351" i="48"/>
  <c r="AK351" i="48"/>
  <c r="F351" i="48"/>
  <c r="AO350" i="48"/>
  <c r="AM350" i="48"/>
  <c r="AL350" i="48"/>
  <c r="AK350" i="48"/>
  <c r="H350" i="48"/>
  <c r="H351" i="48" s="1"/>
  <c r="H352" i="48" s="1"/>
  <c r="H353" i="48" s="1"/>
  <c r="H354" i="48" s="1"/>
  <c r="H355" i="48" s="1"/>
  <c r="H356" i="48" s="1"/>
  <c r="H357" i="48" s="1"/>
  <c r="H358" i="48" s="1"/>
  <c r="H359" i="48" s="1"/>
  <c r="H360" i="48" s="1"/>
  <c r="H361" i="48" s="1"/>
  <c r="H362" i="48" s="1"/>
  <c r="H363" i="48" s="1"/>
  <c r="H364" i="48" s="1"/>
  <c r="H365" i="48" s="1"/>
  <c r="H366" i="48" s="1"/>
  <c r="H367" i="48" s="1"/>
  <c r="H368" i="48" s="1"/>
  <c r="H369" i="48" s="1"/>
  <c r="H370" i="48" s="1"/>
  <c r="H371" i="48" s="1"/>
  <c r="H372" i="48" s="1"/>
  <c r="H373" i="48" s="1"/>
  <c r="H374" i="48" s="1"/>
  <c r="H375" i="48" s="1"/>
  <c r="H376" i="48" s="1"/>
  <c r="H377" i="48" s="1"/>
  <c r="H378" i="48" s="1"/>
  <c r="H379" i="48" s="1"/>
  <c r="F350" i="48"/>
  <c r="B349" i="48"/>
  <c r="AO346" i="48"/>
  <c r="AM346" i="48"/>
  <c r="AL346" i="48"/>
  <c r="AK346" i="48"/>
  <c r="F346" i="48"/>
  <c r="AO345" i="48"/>
  <c r="AM345" i="48"/>
  <c r="AL345" i="48"/>
  <c r="AK345" i="48"/>
  <c r="F345" i="48"/>
  <c r="AO344" i="48"/>
  <c r="AM344" i="48"/>
  <c r="AL344" i="48"/>
  <c r="AK344" i="48"/>
  <c r="F344" i="48"/>
  <c r="AO343" i="48"/>
  <c r="AM343" i="48"/>
  <c r="AL343" i="48"/>
  <c r="AK343" i="48"/>
  <c r="F343" i="48"/>
  <c r="AO342" i="48"/>
  <c r="AM342" i="48"/>
  <c r="AL342" i="48"/>
  <c r="AK342" i="48"/>
  <c r="F342" i="48"/>
  <c r="AO341" i="48"/>
  <c r="AM341" i="48"/>
  <c r="AL341" i="48"/>
  <c r="AK341" i="48"/>
  <c r="F341" i="48"/>
  <c r="AO340" i="48"/>
  <c r="AM340" i="48"/>
  <c r="AL340" i="48"/>
  <c r="AK340" i="48"/>
  <c r="F340" i="48"/>
  <c r="AO339" i="48"/>
  <c r="AM339" i="48"/>
  <c r="AL339" i="48"/>
  <c r="AK339" i="48"/>
  <c r="F339" i="48"/>
  <c r="AO338" i="48"/>
  <c r="AM338" i="48"/>
  <c r="AL338" i="48"/>
  <c r="AK338" i="48"/>
  <c r="F338" i="48"/>
  <c r="AO337" i="48"/>
  <c r="AM337" i="48"/>
  <c r="AL337" i="48"/>
  <c r="AK337" i="48"/>
  <c r="F337" i="48"/>
  <c r="AO336" i="48"/>
  <c r="AM336" i="48"/>
  <c r="AL336" i="48"/>
  <c r="AK336" i="48"/>
  <c r="F336" i="48"/>
  <c r="AO335" i="48"/>
  <c r="AM335" i="48"/>
  <c r="AL335" i="48"/>
  <c r="AK335" i="48"/>
  <c r="F335" i="48"/>
  <c r="AO334" i="48"/>
  <c r="AM334" i="48"/>
  <c r="AL334" i="48"/>
  <c r="AK334" i="48"/>
  <c r="F334" i="48"/>
  <c r="AO333" i="48"/>
  <c r="AM333" i="48"/>
  <c r="AL333" i="48"/>
  <c r="AK333" i="48"/>
  <c r="F333" i="48"/>
  <c r="AO332" i="48"/>
  <c r="AM332" i="48"/>
  <c r="AL332" i="48"/>
  <c r="AK332" i="48"/>
  <c r="F332" i="48"/>
  <c r="AO331" i="48"/>
  <c r="AM331" i="48"/>
  <c r="AL331" i="48"/>
  <c r="AK331" i="48"/>
  <c r="F331" i="48"/>
  <c r="AO330" i="48"/>
  <c r="AM330" i="48"/>
  <c r="AL330" i="48"/>
  <c r="AK330" i="48"/>
  <c r="F330" i="48"/>
  <c r="AO329" i="48"/>
  <c r="AM329" i="48"/>
  <c r="AL329" i="48"/>
  <c r="AK329" i="48"/>
  <c r="F329" i="48"/>
  <c r="AO328" i="48"/>
  <c r="AM328" i="48"/>
  <c r="AL328" i="48"/>
  <c r="AK328" i="48"/>
  <c r="F328" i="48"/>
  <c r="AO327" i="48"/>
  <c r="AM327" i="48"/>
  <c r="AL327" i="48"/>
  <c r="AK327" i="48"/>
  <c r="F327" i="48"/>
  <c r="AO326" i="48"/>
  <c r="AM326" i="48"/>
  <c r="AL326" i="48"/>
  <c r="AK326" i="48"/>
  <c r="F326" i="48"/>
  <c r="AO325" i="48"/>
  <c r="AM325" i="48"/>
  <c r="AL325" i="48"/>
  <c r="AK325" i="48"/>
  <c r="F325" i="48"/>
  <c r="AO324" i="48"/>
  <c r="AM324" i="48"/>
  <c r="AL324" i="48"/>
  <c r="AK324" i="48"/>
  <c r="F324" i="48"/>
  <c r="AO323" i="48"/>
  <c r="AM323" i="48"/>
  <c r="AL323" i="48"/>
  <c r="AK323" i="48"/>
  <c r="F323" i="48"/>
  <c r="AO322" i="48"/>
  <c r="AM322" i="48"/>
  <c r="AL322" i="48"/>
  <c r="AK322" i="48"/>
  <c r="F322" i="48"/>
  <c r="AO321" i="48"/>
  <c r="AM321" i="48"/>
  <c r="AL321" i="48"/>
  <c r="AK321" i="48"/>
  <c r="F321" i="48"/>
  <c r="AO320" i="48"/>
  <c r="AM320" i="48"/>
  <c r="AL320" i="48"/>
  <c r="AK320" i="48"/>
  <c r="F320" i="48"/>
  <c r="AO319" i="48"/>
  <c r="AM319" i="48"/>
  <c r="AL319" i="48"/>
  <c r="AK319" i="48"/>
  <c r="F319" i="48"/>
  <c r="AO318" i="48"/>
  <c r="AM318" i="48"/>
  <c r="AL318" i="48"/>
  <c r="AK318" i="48"/>
  <c r="F318" i="48"/>
  <c r="AO317" i="48"/>
  <c r="AM317" i="48"/>
  <c r="AL317" i="48"/>
  <c r="AK317" i="48"/>
  <c r="F317" i="48"/>
  <c r="AO316" i="48"/>
  <c r="AM316" i="48"/>
  <c r="AL316" i="48"/>
  <c r="AK316" i="48"/>
  <c r="H316" i="48"/>
  <c r="H317" i="48" s="1"/>
  <c r="H318" i="48" s="1"/>
  <c r="H319" i="48" s="1"/>
  <c r="H320" i="48" s="1"/>
  <c r="H321" i="48" s="1"/>
  <c r="H322" i="48" s="1"/>
  <c r="H323" i="48" s="1"/>
  <c r="H324" i="48" s="1"/>
  <c r="H325" i="48" s="1"/>
  <c r="H326" i="48" s="1"/>
  <c r="H327" i="48" s="1"/>
  <c r="H328" i="48" s="1"/>
  <c r="H329" i="48" s="1"/>
  <c r="H330" i="48" s="1"/>
  <c r="H331" i="48" s="1"/>
  <c r="H332" i="48" s="1"/>
  <c r="H333" i="48" s="1"/>
  <c r="H334" i="48" s="1"/>
  <c r="H335" i="48" s="1"/>
  <c r="H336" i="48" s="1"/>
  <c r="H337" i="48" s="1"/>
  <c r="H338" i="48" s="1"/>
  <c r="H339" i="48" s="1"/>
  <c r="H340" i="48" s="1"/>
  <c r="H341" i="48" s="1"/>
  <c r="H342" i="48" s="1"/>
  <c r="H343" i="48" s="1"/>
  <c r="H344" i="48" s="1"/>
  <c r="H345" i="48" s="1"/>
  <c r="H346" i="48" s="1"/>
  <c r="F316" i="48"/>
  <c r="B315" i="48"/>
  <c r="AO312" i="48"/>
  <c r="AM312" i="48"/>
  <c r="AL312" i="48"/>
  <c r="AK312" i="48"/>
  <c r="AG312" i="48"/>
  <c r="AO311" i="48"/>
  <c r="AM311" i="48"/>
  <c r="AL311" i="48"/>
  <c r="AK311" i="48"/>
  <c r="F311" i="48"/>
  <c r="AO310" i="48"/>
  <c r="AM310" i="48"/>
  <c r="AL310" i="48"/>
  <c r="AK310" i="48"/>
  <c r="F310" i="48"/>
  <c r="AO309" i="48"/>
  <c r="AM309" i="48"/>
  <c r="AL309" i="48"/>
  <c r="AK309" i="48"/>
  <c r="F309" i="48"/>
  <c r="AO308" i="48"/>
  <c r="AM308" i="48"/>
  <c r="AL308" i="48"/>
  <c r="AK308" i="48"/>
  <c r="F308" i="48"/>
  <c r="AO307" i="48"/>
  <c r="AM307" i="48"/>
  <c r="AL307" i="48"/>
  <c r="AK307" i="48"/>
  <c r="F307" i="48"/>
  <c r="AO306" i="48"/>
  <c r="AM306" i="48"/>
  <c r="AL306" i="48"/>
  <c r="AK306" i="48"/>
  <c r="F306" i="48"/>
  <c r="AO305" i="48"/>
  <c r="AM305" i="48"/>
  <c r="AL305" i="48"/>
  <c r="AK305" i="48"/>
  <c r="F305" i="48"/>
  <c r="AO304" i="48"/>
  <c r="AM304" i="48"/>
  <c r="AL304" i="48"/>
  <c r="AK304" i="48"/>
  <c r="F304" i="48"/>
  <c r="AO303" i="48"/>
  <c r="AM303" i="48"/>
  <c r="AL303" i="48"/>
  <c r="AK303" i="48"/>
  <c r="F303" i="48"/>
  <c r="AO302" i="48"/>
  <c r="AM302" i="48"/>
  <c r="AL302" i="48"/>
  <c r="AK302" i="48"/>
  <c r="F302" i="48"/>
  <c r="AO301" i="48"/>
  <c r="AM301" i="48"/>
  <c r="AL301" i="48"/>
  <c r="AK301" i="48"/>
  <c r="F301" i="48"/>
  <c r="AO300" i="48"/>
  <c r="AM300" i="48"/>
  <c r="AL300" i="48"/>
  <c r="AK300" i="48"/>
  <c r="F300" i="48"/>
  <c r="AO299" i="48"/>
  <c r="AM299" i="48"/>
  <c r="AL299" i="48"/>
  <c r="AK299" i="48"/>
  <c r="F299" i="48"/>
  <c r="AO298" i="48"/>
  <c r="AM298" i="48"/>
  <c r="AL298" i="48"/>
  <c r="AK298" i="48"/>
  <c r="F298" i="48"/>
  <c r="AO297" i="48"/>
  <c r="AM297" i="48"/>
  <c r="AL297" i="48"/>
  <c r="AK297" i="48"/>
  <c r="F297" i="48"/>
  <c r="AO296" i="48"/>
  <c r="AM296" i="48"/>
  <c r="AL296" i="48"/>
  <c r="AK296" i="48"/>
  <c r="F296" i="48"/>
  <c r="AO295" i="48"/>
  <c r="AM295" i="48"/>
  <c r="AL295" i="48"/>
  <c r="AK295" i="48"/>
  <c r="F295" i="48"/>
  <c r="AO294" i="48"/>
  <c r="AM294" i="48"/>
  <c r="AL294" i="48"/>
  <c r="AK294" i="48"/>
  <c r="F294" i="48"/>
  <c r="AO293" i="48"/>
  <c r="AM293" i="48"/>
  <c r="AL293" i="48"/>
  <c r="AK293" i="48"/>
  <c r="F293" i="48"/>
  <c r="AO292" i="48"/>
  <c r="AM292" i="48"/>
  <c r="AL292" i="48"/>
  <c r="AK292" i="48"/>
  <c r="F292" i="48"/>
  <c r="AO291" i="48"/>
  <c r="AM291" i="48"/>
  <c r="AL291" i="48"/>
  <c r="AK291" i="48"/>
  <c r="F291" i="48"/>
  <c r="AO290" i="48"/>
  <c r="AM290" i="48"/>
  <c r="AL290" i="48"/>
  <c r="AK290" i="48"/>
  <c r="F290" i="48"/>
  <c r="AO289" i="48"/>
  <c r="AM289" i="48"/>
  <c r="AL289" i="48"/>
  <c r="AK289" i="48"/>
  <c r="F289" i="48"/>
  <c r="AO288" i="48"/>
  <c r="AM288" i="48"/>
  <c r="AL288" i="48"/>
  <c r="AK288" i="48"/>
  <c r="F288" i="48"/>
  <c r="AO287" i="48"/>
  <c r="AM287" i="48"/>
  <c r="AL287" i="48"/>
  <c r="AK287" i="48"/>
  <c r="F287" i="48"/>
  <c r="AO286" i="48"/>
  <c r="AM286" i="48"/>
  <c r="AL286" i="48"/>
  <c r="AK286" i="48"/>
  <c r="F286" i="48"/>
  <c r="AO285" i="48"/>
  <c r="AM285" i="48"/>
  <c r="AL285" i="48"/>
  <c r="AK285" i="48"/>
  <c r="F285" i="48"/>
  <c r="AO284" i="48"/>
  <c r="AM284" i="48"/>
  <c r="AL284" i="48"/>
  <c r="AK284" i="48"/>
  <c r="F284" i="48"/>
  <c r="AO283" i="48"/>
  <c r="AM283" i="48"/>
  <c r="AL283" i="48"/>
  <c r="AK283" i="48"/>
  <c r="F283" i="48"/>
  <c r="AO282" i="48"/>
  <c r="AM282" i="48"/>
  <c r="AL282" i="48"/>
  <c r="AK282" i="48"/>
  <c r="H282" i="48"/>
  <c r="H283" i="48" s="1"/>
  <c r="H284" i="48" s="1"/>
  <c r="H285" i="48" s="1"/>
  <c r="H286" i="48" s="1"/>
  <c r="H287" i="48" s="1"/>
  <c r="H288" i="48" s="1"/>
  <c r="H289" i="48" s="1"/>
  <c r="H290" i="48" s="1"/>
  <c r="H291" i="48" s="1"/>
  <c r="H292" i="48" s="1"/>
  <c r="H293" i="48" s="1"/>
  <c r="H294" i="48" s="1"/>
  <c r="H295" i="48" s="1"/>
  <c r="H296" i="48" s="1"/>
  <c r="H297" i="48" s="1"/>
  <c r="H298" i="48" s="1"/>
  <c r="H299" i="48" s="1"/>
  <c r="H300" i="48" s="1"/>
  <c r="H301" i="48" s="1"/>
  <c r="H302" i="48" s="1"/>
  <c r="H303" i="48" s="1"/>
  <c r="H304" i="48" s="1"/>
  <c r="H305" i="48" s="1"/>
  <c r="H306" i="48" s="1"/>
  <c r="H307" i="48" s="1"/>
  <c r="H308" i="48" s="1"/>
  <c r="H309" i="48" s="1"/>
  <c r="H310" i="48" s="1"/>
  <c r="H311" i="48" s="1"/>
  <c r="H312" i="48" s="1"/>
  <c r="F282" i="48"/>
  <c r="B281" i="48"/>
  <c r="AO278" i="48"/>
  <c r="AM278" i="48"/>
  <c r="AL278" i="48"/>
  <c r="AK278" i="48"/>
  <c r="F278" i="48"/>
  <c r="AO277" i="48"/>
  <c r="AM277" i="48"/>
  <c r="AL277" i="48"/>
  <c r="AK277" i="48"/>
  <c r="F277" i="48"/>
  <c r="AO276" i="48"/>
  <c r="AM276" i="48"/>
  <c r="AL276" i="48"/>
  <c r="AK276" i="48"/>
  <c r="F276" i="48"/>
  <c r="AO275" i="48"/>
  <c r="AM275" i="48"/>
  <c r="AL275" i="48"/>
  <c r="AK275" i="48"/>
  <c r="F275" i="48"/>
  <c r="AO274" i="48"/>
  <c r="AM274" i="48"/>
  <c r="AL274" i="48"/>
  <c r="AK274" i="48"/>
  <c r="F274" i="48"/>
  <c r="AO273" i="48"/>
  <c r="AM273" i="48"/>
  <c r="AL273" i="48"/>
  <c r="AK273" i="48"/>
  <c r="F273" i="48"/>
  <c r="AO272" i="48"/>
  <c r="AM272" i="48"/>
  <c r="AL272" i="48"/>
  <c r="AK272" i="48"/>
  <c r="F272" i="48"/>
  <c r="AO271" i="48"/>
  <c r="AM271" i="48"/>
  <c r="AL271" i="48"/>
  <c r="AK271" i="48"/>
  <c r="F271" i="48"/>
  <c r="AO270" i="48"/>
  <c r="AM270" i="48"/>
  <c r="AL270" i="48"/>
  <c r="AK270" i="48"/>
  <c r="F270" i="48"/>
  <c r="AO269" i="48"/>
  <c r="AM269" i="48"/>
  <c r="AL269" i="48"/>
  <c r="AK269" i="48"/>
  <c r="F269" i="48"/>
  <c r="AO268" i="48"/>
  <c r="AM268" i="48"/>
  <c r="AL268" i="48"/>
  <c r="AK268" i="48"/>
  <c r="F268" i="48"/>
  <c r="AO267" i="48"/>
  <c r="AM267" i="48"/>
  <c r="AL267" i="48"/>
  <c r="AK267" i="48"/>
  <c r="F267" i="48"/>
  <c r="AO266" i="48"/>
  <c r="AM266" i="48"/>
  <c r="AL266" i="48"/>
  <c r="AK266" i="48"/>
  <c r="F266" i="48"/>
  <c r="AO265" i="48"/>
  <c r="AM265" i="48"/>
  <c r="AL265" i="48"/>
  <c r="AK265" i="48"/>
  <c r="F265" i="48"/>
  <c r="AO264" i="48"/>
  <c r="AM264" i="48"/>
  <c r="AL264" i="48"/>
  <c r="AK264" i="48"/>
  <c r="F264" i="48"/>
  <c r="AO263" i="48"/>
  <c r="AM263" i="48"/>
  <c r="AL263" i="48"/>
  <c r="AK263" i="48"/>
  <c r="F263" i="48"/>
  <c r="AO262" i="48"/>
  <c r="AM262" i="48"/>
  <c r="AL262" i="48"/>
  <c r="AK262" i="48"/>
  <c r="F262" i="48"/>
  <c r="AO261" i="48"/>
  <c r="AM261" i="48"/>
  <c r="AL261" i="48"/>
  <c r="AK261" i="48"/>
  <c r="F261" i="48"/>
  <c r="AO260" i="48"/>
  <c r="AM260" i="48"/>
  <c r="AL260" i="48"/>
  <c r="AK260" i="48"/>
  <c r="F260" i="48"/>
  <c r="AO259" i="48"/>
  <c r="AM259" i="48"/>
  <c r="AL259" i="48"/>
  <c r="AK259" i="48"/>
  <c r="F259" i="48"/>
  <c r="AO258" i="48"/>
  <c r="AM258" i="48"/>
  <c r="AL258" i="48"/>
  <c r="AK258" i="48"/>
  <c r="F258" i="48"/>
  <c r="AO257" i="48"/>
  <c r="AM257" i="48"/>
  <c r="AL257" i="48"/>
  <c r="AK257" i="48"/>
  <c r="F257" i="48"/>
  <c r="AO256" i="48"/>
  <c r="AM256" i="48"/>
  <c r="AL256" i="48"/>
  <c r="AK256" i="48"/>
  <c r="F256" i="48"/>
  <c r="AO255" i="48"/>
  <c r="AM255" i="48"/>
  <c r="AL255" i="48"/>
  <c r="AK255" i="48"/>
  <c r="F255" i="48"/>
  <c r="AO254" i="48"/>
  <c r="AM254" i="48"/>
  <c r="AL254" i="48"/>
  <c r="AK254" i="48"/>
  <c r="F254" i="48"/>
  <c r="AO253" i="48"/>
  <c r="AM253" i="48"/>
  <c r="AL253" i="48"/>
  <c r="AK253" i="48"/>
  <c r="F253" i="48"/>
  <c r="AO252" i="48"/>
  <c r="AM252" i="48"/>
  <c r="AL252" i="48"/>
  <c r="AK252" i="48"/>
  <c r="F252" i="48"/>
  <c r="AO251" i="48"/>
  <c r="AM251" i="48"/>
  <c r="AL251" i="48"/>
  <c r="AK251" i="48"/>
  <c r="F251" i="48"/>
  <c r="AO250" i="48"/>
  <c r="AM250" i="48"/>
  <c r="AL250" i="48"/>
  <c r="AK250" i="48"/>
  <c r="F250" i="48"/>
  <c r="AO249" i="48"/>
  <c r="AM249" i="48"/>
  <c r="AL249" i="48"/>
  <c r="AK249" i="48"/>
  <c r="F249" i="48"/>
  <c r="AO248" i="48"/>
  <c r="AM248" i="48"/>
  <c r="AL248" i="48"/>
  <c r="AK248" i="48"/>
  <c r="H248" i="48"/>
  <c r="H249" i="48" s="1"/>
  <c r="H250" i="48" s="1"/>
  <c r="H251" i="48" s="1"/>
  <c r="H252" i="48" s="1"/>
  <c r="H253" i="48" s="1"/>
  <c r="H254" i="48" s="1"/>
  <c r="H255" i="48" s="1"/>
  <c r="H256" i="48" s="1"/>
  <c r="H257" i="48" s="1"/>
  <c r="H258" i="48" s="1"/>
  <c r="H259" i="48" s="1"/>
  <c r="H260" i="48" s="1"/>
  <c r="H261" i="48" s="1"/>
  <c r="H262" i="48" s="1"/>
  <c r="H263" i="48" s="1"/>
  <c r="H264" i="48" s="1"/>
  <c r="H265" i="48" s="1"/>
  <c r="H266" i="48" s="1"/>
  <c r="H267" i="48" s="1"/>
  <c r="H268" i="48" s="1"/>
  <c r="H269" i="48" s="1"/>
  <c r="H270" i="48" s="1"/>
  <c r="H271" i="48" s="1"/>
  <c r="H272" i="48" s="1"/>
  <c r="H273" i="48" s="1"/>
  <c r="H274" i="48" s="1"/>
  <c r="H275" i="48" s="1"/>
  <c r="H276" i="48" s="1"/>
  <c r="H277" i="48" s="1"/>
  <c r="H278" i="48" s="1"/>
  <c r="F248" i="48"/>
  <c r="B247" i="48"/>
  <c r="AO244" i="48"/>
  <c r="AM244" i="48"/>
  <c r="AL244" i="48"/>
  <c r="AK244" i="48"/>
  <c r="F244" i="48"/>
  <c r="AO243" i="48"/>
  <c r="AM243" i="48"/>
  <c r="AL243" i="48"/>
  <c r="AK243" i="48"/>
  <c r="F243" i="48"/>
  <c r="AO242" i="48"/>
  <c r="AM242" i="48"/>
  <c r="AL242" i="48"/>
  <c r="AK242" i="48"/>
  <c r="F242" i="48"/>
  <c r="AO241" i="48"/>
  <c r="AM241" i="48"/>
  <c r="AL241" i="48"/>
  <c r="AK241" i="48"/>
  <c r="F241" i="48"/>
  <c r="AO240" i="48"/>
  <c r="AM240" i="48"/>
  <c r="AL240" i="48"/>
  <c r="AK240" i="48"/>
  <c r="F240" i="48"/>
  <c r="AO239" i="48"/>
  <c r="AM239" i="48"/>
  <c r="AL239" i="48"/>
  <c r="AK239" i="48"/>
  <c r="F239" i="48"/>
  <c r="AO238" i="48"/>
  <c r="AM238" i="48"/>
  <c r="AL238" i="48"/>
  <c r="AK238" i="48"/>
  <c r="F238" i="48"/>
  <c r="AO237" i="48"/>
  <c r="AM237" i="48"/>
  <c r="AL237" i="48"/>
  <c r="AK237" i="48"/>
  <c r="F237" i="48"/>
  <c r="AO236" i="48"/>
  <c r="AM236" i="48"/>
  <c r="AL236" i="48"/>
  <c r="AK236" i="48"/>
  <c r="F236" i="48"/>
  <c r="AO235" i="48"/>
  <c r="AM235" i="48"/>
  <c r="AL235" i="48"/>
  <c r="AK235" i="48"/>
  <c r="F235" i="48"/>
  <c r="AO234" i="48"/>
  <c r="AM234" i="48"/>
  <c r="AL234" i="48"/>
  <c r="AK234" i="48"/>
  <c r="F234" i="48"/>
  <c r="AO233" i="48"/>
  <c r="AM233" i="48"/>
  <c r="AL233" i="48"/>
  <c r="AK233" i="48"/>
  <c r="F233" i="48"/>
  <c r="AO232" i="48"/>
  <c r="AM232" i="48"/>
  <c r="AL232" i="48"/>
  <c r="AK232" i="48"/>
  <c r="F232" i="48"/>
  <c r="AO231" i="48"/>
  <c r="AM231" i="48"/>
  <c r="AL231" i="48"/>
  <c r="AK231" i="48"/>
  <c r="F231" i="48"/>
  <c r="AO230" i="48"/>
  <c r="AM230" i="48"/>
  <c r="AL230" i="48"/>
  <c r="AK230" i="48"/>
  <c r="F230" i="48"/>
  <c r="AO229" i="48"/>
  <c r="AM229" i="48"/>
  <c r="AL229" i="48"/>
  <c r="AK229" i="48"/>
  <c r="F229" i="48"/>
  <c r="AO228" i="48"/>
  <c r="AM228" i="48"/>
  <c r="AL228" i="48"/>
  <c r="AK228" i="48"/>
  <c r="F228" i="48"/>
  <c r="AO227" i="48"/>
  <c r="AM227" i="48"/>
  <c r="AL227" i="48"/>
  <c r="AK227" i="48"/>
  <c r="F227" i="48"/>
  <c r="AO226" i="48"/>
  <c r="AM226" i="48"/>
  <c r="AL226" i="48"/>
  <c r="AK226" i="48"/>
  <c r="F226" i="48"/>
  <c r="AO225" i="48"/>
  <c r="AM225" i="48"/>
  <c r="AL225" i="48"/>
  <c r="AK225" i="48"/>
  <c r="F225" i="48"/>
  <c r="AO224" i="48"/>
  <c r="AM224" i="48"/>
  <c r="AL224" i="48"/>
  <c r="AK224" i="48"/>
  <c r="F224" i="48"/>
  <c r="AO223" i="48"/>
  <c r="AM223" i="48"/>
  <c r="AL223" i="48"/>
  <c r="AK223" i="48"/>
  <c r="F223" i="48"/>
  <c r="AO222" i="48"/>
  <c r="AM222" i="48"/>
  <c r="AL222" i="48"/>
  <c r="AK222" i="48"/>
  <c r="F222" i="48"/>
  <c r="AO221" i="48"/>
  <c r="AM221" i="48"/>
  <c r="AL221" i="48"/>
  <c r="AK221" i="48"/>
  <c r="F221" i="48"/>
  <c r="AO220" i="48"/>
  <c r="AM220" i="48"/>
  <c r="AL220" i="48"/>
  <c r="AK220" i="48"/>
  <c r="F220" i="48"/>
  <c r="AO219" i="48"/>
  <c r="AM219" i="48"/>
  <c r="AL219" i="48"/>
  <c r="AK219" i="48"/>
  <c r="F219" i="48"/>
  <c r="AO218" i="48"/>
  <c r="AM218" i="48"/>
  <c r="AL218" i="48"/>
  <c r="AK218" i="48"/>
  <c r="F218" i="48"/>
  <c r="AO217" i="48"/>
  <c r="AM217" i="48"/>
  <c r="AL217" i="48"/>
  <c r="AK217" i="48"/>
  <c r="F217" i="48"/>
  <c r="AO216" i="48"/>
  <c r="AM216" i="48"/>
  <c r="AL216" i="48"/>
  <c r="AK216" i="48"/>
  <c r="F216" i="48"/>
  <c r="AO215" i="48"/>
  <c r="AM215" i="48"/>
  <c r="AL215" i="48"/>
  <c r="AK215" i="48"/>
  <c r="F215" i="48"/>
  <c r="AO214" i="48"/>
  <c r="AM214" i="48"/>
  <c r="AL214" i="48"/>
  <c r="AK214" i="48"/>
  <c r="H214" i="48"/>
  <c r="H215" i="48" s="1"/>
  <c r="H216" i="48" s="1"/>
  <c r="H217" i="48" s="1"/>
  <c r="H218" i="48" s="1"/>
  <c r="H219" i="48" s="1"/>
  <c r="H220" i="48" s="1"/>
  <c r="H221" i="48" s="1"/>
  <c r="H222" i="48" s="1"/>
  <c r="H223" i="48" s="1"/>
  <c r="H224" i="48" s="1"/>
  <c r="H225" i="48" s="1"/>
  <c r="H226" i="48" s="1"/>
  <c r="H227" i="48" s="1"/>
  <c r="H228" i="48" s="1"/>
  <c r="H229" i="48" s="1"/>
  <c r="H230" i="48" s="1"/>
  <c r="H231" i="48" s="1"/>
  <c r="H232" i="48" s="1"/>
  <c r="H233" i="48" s="1"/>
  <c r="H234" i="48" s="1"/>
  <c r="H235" i="48" s="1"/>
  <c r="H236" i="48" s="1"/>
  <c r="H237" i="48" s="1"/>
  <c r="H238" i="48" s="1"/>
  <c r="H239" i="48" s="1"/>
  <c r="H240" i="48" s="1"/>
  <c r="H241" i="48" s="1"/>
  <c r="H242" i="48" s="1"/>
  <c r="H243" i="48" s="1"/>
  <c r="H244" i="48" s="1"/>
  <c r="F214" i="48"/>
  <c r="B213" i="48"/>
  <c r="AO210" i="48"/>
  <c r="AM210" i="48"/>
  <c r="AL210" i="48"/>
  <c r="AK210" i="48"/>
  <c r="AO209" i="48"/>
  <c r="AM209" i="48"/>
  <c r="AL209" i="48"/>
  <c r="AK209" i="48"/>
  <c r="F209" i="48"/>
  <c r="AO208" i="48"/>
  <c r="AM208" i="48"/>
  <c r="AL208" i="48"/>
  <c r="AK208" i="48"/>
  <c r="F208" i="48"/>
  <c r="AO207" i="48"/>
  <c r="AM207" i="48"/>
  <c r="AL207" i="48"/>
  <c r="AK207" i="48"/>
  <c r="F207" i="48"/>
  <c r="AO206" i="48"/>
  <c r="AM206" i="48"/>
  <c r="AL206" i="48"/>
  <c r="AK206" i="48"/>
  <c r="F206" i="48"/>
  <c r="AO205" i="48"/>
  <c r="AM205" i="48"/>
  <c r="AL205" i="48"/>
  <c r="AK205" i="48"/>
  <c r="F205" i="48"/>
  <c r="AO204" i="48"/>
  <c r="AM204" i="48"/>
  <c r="AL204" i="48"/>
  <c r="AK204" i="48"/>
  <c r="F204" i="48"/>
  <c r="AO203" i="48"/>
  <c r="AM203" i="48"/>
  <c r="AL203" i="48"/>
  <c r="AK203" i="48"/>
  <c r="F203" i="48"/>
  <c r="AO202" i="48"/>
  <c r="AM202" i="48"/>
  <c r="AL202" i="48"/>
  <c r="AK202" i="48"/>
  <c r="F202" i="48"/>
  <c r="AO201" i="48"/>
  <c r="AM201" i="48"/>
  <c r="AL201" i="48"/>
  <c r="AK201" i="48"/>
  <c r="F201" i="48"/>
  <c r="AO200" i="48"/>
  <c r="AM200" i="48"/>
  <c r="AL200" i="48"/>
  <c r="AK200" i="48"/>
  <c r="F200" i="48"/>
  <c r="AO199" i="48"/>
  <c r="AM199" i="48"/>
  <c r="AL199" i="48"/>
  <c r="AK199" i="48"/>
  <c r="F199" i="48"/>
  <c r="AO198" i="48"/>
  <c r="AM198" i="48"/>
  <c r="AL198" i="48"/>
  <c r="AK198" i="48"/>
  <c r="F198" i="48"/>
  <c r="AO197" i="48"/>
  <c r="AM197" i="48"/>
  <c r="AL197" i="48"/>
  <c r="AK197" i="48"/>
  <c r="F197" i="48"/>
  <c r="AO196" i="48"/>
  <c r="AM196" i="48"/>
  <c r="AL196" i="48"/>
  <c r="AK196" i="48"/>
  <c r="F196" i="48"/>
  <c r="AO195" i="48"/>
  <c r="AM195" i="48"/>
  <c r="AL195" i="48"/>
  <c r="AK195" i="48"/>
  <c r="F195" i="48"/>
  <c r="AO194" i="48"/>
  <c r="AM194" i="48"/>
  <c r="AL194" i="48"/>
  <c r="AK194" i="48"/>
  <c r="F194" i="48"/>
  <c r="AO193" i="48"/>
  <c r="AM193" i="48"/>
  <c r="AL193" i="48"/>
  <c r="AK193" i="48"/>
  <c r="F193" i="48"/>
  <c r="AO192" i="48"/>
  <c r="AM192" i="48"/>
  <c r="AL192" i="48"/>
  <c r="AK192" i="48"/>
  <c r="F192" i="48"/>
  <c r="AO191" i="48"/>
  <c r="AM191" i="48"/>
  <c r="AL191" i="48"/>
  <c r="AK191" i="48"/>
  <c r="F191" i="48"/>
  <c r="AO190" i="48"/>
  <c r="AM190" i="48"/>
  <c r="AL190" i="48"/>
  <c r="AK190" i="48"/>
  <c r="F190" i="48"/>
  <c r="AO189" i="48"/>
  <c r="AM189" i="48"/>
  <c r="AL189" i="48"/>
  <c r="AK189" i="48"/>
  <c r="F189" i="48"/>
  <c r="AO188" i="48"/>
  <c r="AM188" i="48"/>
  <c r="AL188" i="48"/>
  <c r="AK188" i="48"/>
  <c r="F188" i="48"/>
  <c r="AO187" i="48"/>
  <c r="AM187" i="48"/>
  <c r="AL187" i="48"/>
  <c r="AK187" i="48"/>
  <c r="F187" i="48"/>
  <c r="AO186" i="48"/>
  <c r="AM186" i="48"/>
  <c r="AL186" i="48"/>
  <c r="AK186" i="48"/>
  <c r="F186" i="48"/>
  <c r="AO185" i="48"/>
  <c r="AM185" i="48"/>
  <c r="AL185" i="48"/>
  <c r="AK185" i="48"/>
  <c r="F185" i="48"/>
  <c r="AO184" i="48"/>
  <c r="AM184" i="48"/>
  <c r="AL184" i="48"/>
  <c r="AK184" i="48"/>
  <c r="F184" i="48"/>
  <c r="AO183" i="48"/>
  <c r="AM183" i="48"/>
  <c r="AL183" i="48"/>
  <c r="AK183" i="48"/>
  <c r="F183" i="48"/>
  <c r="AO182" i="48"/>
  <c r="AM182" i="48"/>
  <c r="AL182" i="48"/>
  <c r="AK182" i="48"/>
  <c r="F182" i="48"/>
  <c r="AO181" i="48"/>
  <c r="AM181" i="48"/>
  <c r="AL181" i="48"/>
  <c r="AK181" i="48"/>
  <c r="F181" i="48"/>
  <c r="AO180" i="48"/>
  <c r="AM180" i="48"/>
  <c r="AL180" i="48"/>
  <c r="AK180" i="48"/>
  <c r="H180" i="48"/>
  <c r="H181" i="48" s="1"/>
  <c r="H182" i="48" s="1"/>
  <c r="H183" i="48" s="1"/>
  <c r="H184" i="48" s="1"/>
  <c r="H185" i="48" s="1"/>
  <c r="H186" i="48" s="1"/>
  <c r="H187" i="48" s="1"/>
  <c r="H188" i="48" s="1"/>
  <c r="H189" i="48" s="1"/>
  <c r="H190" i="48" s="1"/>
  <c r="H191" i="48" s="1"/>
  <c r="H192" i="48" s="1"/>
  <c r="H193" i="48" s="1"/>
  <c r="H194" i="48" s="1"/>
  <c r="H195" i="48" s="1"/>
  <c r="H196" i="48" s="1"/>
  <c r="H197" i="48" s="1"/>
  <c r="H198" i="48" s="1"/>
  <c r="H199" i="48" s="1"/>
  <c r="H200" i="48" s="1"/>
  <c r="H201" i="48" s="1"/>
  <c r="H202" i="48" s="1"/>
  <c r="H203" i="48" s="1"/>
  <c r="H204" i="48" s="1"/>
  <c r="H205" i="48" s="1"/>
  <c r="H206" i="48" s="1"/>
  <c r="H207" i="48" s="1"/>
  <c r="H208" i="48" s="1"/>
  <c r="H209" i="48" s="1"/>
  <c r="H210" i="48" s="1"/>
  <c r="F180" i="48"/>
  <c r="B179" i="48"/>
  <c r="AO176" i="48"/>
  <c r="AM176" i="48"/>
  <c r="AL176" i="48"/>
  <c r="AK176" i="48"/>
  <c r="F176" i="48"/>
  <c r="AO175" i="48"/>
  <c r="AM175" i="48"/>
  <c r="AL175" i="48"/>
  <c r="AK175" i="48"/>
  <c r="F175" i="48"/>
  <c r="AO174" i="48"/>
  <c r="AM174" i="48"/>
  <c r="AL174" i="48"/>
  <c r="AK174" i="48"/>
  <c r="F174" i="48"/>
  <c r="AO173" i="48"/>
  <c r="AM173" i="48"/>
  <c r="AL173" i="48"/>
  <c r="AK173" i="48"/>
  <c r="F173" i="48"/>
  <c r="AO172" i="48"/>
  <c r="AM172" i="48"/>
  <c r="AL172" i="48"/>
  <c r="AK172" i="48"/>
  <c r="F172" i="48"/>
  <c r="AO171" i="48"/>
  <c r="AM171" i="48"/>
  <c r="AL171" i="48"/>
  <c r="AK171" i="48"/>
  <c r="F171" i="48"/>
  <c r="AO170" i="48"/>
  <c r="AM170" i="48"/>
  <c r="AL170" i="48"/>
  <c r="AK170" i="48"/>
  <c r="F170" i="48"/>
  <c r="AO169" i="48"/>
  <c r="AM169" i="48"/>
  <c r="AL169" i="48"/>
  <c r="AK169" i="48"/>
  <c r="F169" i="48"/>
  <c r="AO168" i="48"/>
  <c r="AM168" i="48"/>
  <c r="AL168" i="48"/>
  <c r="AK168" i="48"/>
  <c r="F168" i="48"/>
  <c r="AO167" i="48"/>
  <c r="AM167" i="48"/>
  <c r="AL167" i="48"/>
  <c r="AK167" i="48"/>
  <c r="F167" i="48"/>
  <c r="AO166" i="48"/>
  <c r="AM166" i="48"/>
  <c r="AL166" i="48"/>
  <c r="AK166" i="48"/>
  <c r="F166" i="48"/>
  <c r="AO165" i="48"/>
  <c r="AM165" i="48"/>
  <c r="AL165" i="48"/>
  <c r="AK165" i="48"/>
  <c r="F165" i="48"/>
  <c r="AO164" i="48"/>
  <c r="AM164" i="48"/>
  <c r="AL164" i="48"/>
  <c r="AK164" i="48"/>
  <c r="F164" i="48"/>
  <c r="AO163" i="48"/>
  <c r="AM163" i="48"/>
  <c r="AL163" i="48"/>
  <c r="AK163" i="48"/>
  <c r="F163" i="48"/>
  <c r="AO162" i="48"/>
  <c r="AM162" i="48"/>
  <c r="AL162" i="48"/>
  <c r="AK162" i="48"/>
  <c r="F162" i="48"/>
  <c r="AO161" i="48"/>
  <c r="AM161" i="48"/>
  <c r="AL161" i="48"/>
  <c r="AK161" i="48"/>
  <c r="F161" i="48"/>
  <c r="AO160" i="48"/>
  <c r="AM160" i="48"/>
  <c r="AL160" i="48"/>
  <c r="AK160" i="48"/>
  <c r="F160" i="48"/>
  <c r="AO159" i="48"/>
  <c r="AM159" i="48"/>
  <c r="AL159" i="48"/>
  <c r="AK159" i="48"/>
  <c r="F159" i="48"/>
  <c r="AO158" i="48"/>
  <c r="AM158" i="48"/>
  <c r="AL158" i="48"/>
  <c r="AK158" i="48"/>
  <c r="F158" i="48"/>
  <c r="AO157" i="48"/>
  <c r="AM157" i="48"/>
  <c r="AL157" i="48"/>
  <c r="AK157" i="48"/>
  <c r="F157" i="48"/>
  <c r="AO156" i="48"/>
  <c r="AM156" i="48"/>
  <c r="AL156" i="48"/>
  <c r="AK156" i="48"/>
  <c r="F156" i="48"/>
  <c r="AO155" i="48"/>
  <c r="AM155" i="48"/>
  <c r="AL155" i="48"/>
  <c r="AK155" i="48"/>
  <c r="F155" i="48"/>
  <c r="AO154" i="48"/>
  <c r="AM154" i="48"/>
  <c r="AL154" i="48"/>
  <c r="AK154" i="48"/>
  <c r="F154" i="48"/>
  <c r="AO153" i="48"/>
  <c r="AM153" i="48"/>
  <c r="AL153" i="48"/>
  <c r="AK153" i="48"/>
  <c r="F153" i="48"/>
  <c r="AO152" i="48"/>
  <c r="AM152" i="48"/>
  <c r="AL152" i="48"/>
  <c r="AK152" i="48"/>
  <c r="F152" i="48"/>
  <c r="AO151" i="48"/>
  <c r="AM151" i="48"/>
  <c r="AL151" i="48"/>
  <c r="AK151" i="48"/>
  <c r="F151" i="48"/>
  <c r="AO150" i="48"/>
  <c r="AM150" i="48"/>
  <c r="AL150" i="48"/>
  <c r="AK150" i="48"/>
  <c r="F150" i="48"/>
  <c r="AO149" i="48"/>
  <c r="AM149" i="48"/>
  <c r="AL149" i="48"/>
  <c r="AK149" i="48"/>
  <c r="F149" i="48"/>
  <c r="AO148" i="48"/>
  <c r="AM148" i="48"/>
  <c r="AL148" i="48"/>
  <c r="AK148" i="48"/>
  <c r="F148" i="48"/>
  <c r="AO147" i="48"/>
  <c r="AM147" i="48"/>
  <c r="AL147" i="48"/>
  <c r="AK147" i="48"/>
  <c r="F147" i="48"/>
  <c r="AO146" i="48"/>
  <c r="AM146" i="48"/>
  <c r="AL146" i="48"/>
  <c r="AK146" i="48"/>
  <c r="H146" i="48"/>
  <c r="H147" i="48" s="1"/>
  <c r="H148" i="48" s="1"/>
  <c r="H149" i="48" s="1"/>
  <c r="H150" i="48" s="1"/>
  <c r="H151" i="48" s="1"/>
  <c r="H152" i="48" s="1"/>
  <c r="H153" i="48" s="1"/>
  <c r="H154" i="48" s="1"/>
  <c r="H155" i="48" s="1"/>
  <c r="H156" i="48" s="1"/>
  <c r="H157" i="48" s="1"/>
  <c r="H158" i="48" s="1"/>
  <c r="H159" i="48" s="1"/>
  <c r="H160" i="48" s="1"/>
  <c r="H161" i="48" s="1"/>
  <c r="H162" i="48" s="1"/>
  <c r="H163" i="48" s="1"/>
  <c r="H164" i="48" s="1"/>
  <c r="H165" i="48" s="1"/>
  <c r="H166" i="48" s="1"/>
  <c r="H167" i="48" s="1"/>
  <c r="H168" i="48" s="1"/>
  <c r="H169" i="48" s="1"/>
  <c r="H170" i="48" s="1"/>
  <c r="H171" i="48" s="1"/>
  <c r="H172" i="48" s="1"/>
  <c r="H173" i="48" s="1"/>
  <c r="H174" i="48" s="1"/>
  <c r="H175" i="48" s="1"/>
  <c r="H176" i="48" s="1"/>
  <c r="F146" i="48"/>
  <c r="B145" i="48"/>
  <c r="AO142" i="48"/>
  <c r="AM142" i="48"/>
  <c r="AL142" i="48"/>
  <c r="AK142" i="48"/>
  <c r="AO141" i="48"/>
  <c r="AM141" i="48"/>
  <c r="AL141" i="48"/>
  <c r="AK141" i="48"/>
  <c r="F141" i="48"/>
  <c r="AO140" i="48"/>
  <c r="AM140" i="48"/>
  <c r="AL140" i="48"/>
  <c r="AK140" i="48"/>
  <c r="F140" i="48"/>
  <c r="AO139" i="48"/>
  <c r="AM139" i="48"/>
  <c r="AL139" i="48"/>
  <c r="AK139" i="48"/>
  <c r="F139" i="48"/>
  <c r="AO138" i="48"/>
  <c r="AM138" i="48"/>
  <c r="AL138" i="48"/>
  <c r="AK138" i="48"/>
  <c r="F138" i="48"/>
  <c r="AO137" i="48"/>
  <c r="AM137" i="48"/>
  <c r="AL137" i="48"/>
  <c r="AK137" i="48"/>
  <c r="F137" i="48"/>
  <c r="AO136" i="48"/>
  <c r="AM136" i="48"/>
  <c r="AL136" i="48"/>
  <c r="AK136" i="48"/>
  <c r="F136" i="48"/>
  <c r="AO135" i="48"/>
  <c r="AM135" i="48"/>
  <c r="AL135" i="48"/>
  <c r="AK135" i="48"/>
  <c r="F135" i="48"/>
  <c r="AO134" i="48"/>
  <c r="AM134" i="48"/>
  <c r="AL134" i="48"/>
  <c r="AK134" i="48"/>
  <c r="F134" i="48"/>
  <c r="AO133" i="48"/>
  <c r="AM133" i="48"/>
  <c r="AL133" i="48"/>
  <c r="AK133" i="48"/>
  <c r="F133" i="48"/>
  <c r="AO132" i="48"/>
  <c r="AM132" i="48"/>
  <c r="AL132" i="48"/>
  <c r="AK132" i="48"/>
  <c r="F132" i="48"/>
  <c r="AO131" i="48"/>
  <c r="AM131" i="48"/>
  <c r="AL131" i="48"/>
  <c r="AK131" i="48"/>
  <c r="F131" i="48"/>
  <c r="AO130" i="48"/>
  <c r="AM130" i="48"/>
  <c r="AL130" i="48"/>
  <c r="AK130" i="48"/>
  <c r="F130" i="48"/>
  <c r="AO129" i="48"/>
  <c r="AM129" i="48"/>
  <c r="AL129" i="48"/>
  <c r="AK129" i="48"/>
  <c r="F129" i="48"/>
  <c r="AO128" i="48"/>
  <c r="AM128" i="48"/>
  <c r="AL128" i="48"/>
  <c r="AK128" i="48"/>
  <c r="F128" i="48"/>
  <c r="AO127" i="48"/>
  <c r="AM127" i="48"/>
  <c r="AL127" i="48"/>
  <c r="AK127" i="48"/>
  <c r="F127" i="48"/>
  <c r="AO126" i="48"/>
  <c r="AM126" i="48"/>
  <c r="AL126" i="48"/>
  <c r="AK126" i="48"/>
  <c r="F126" i="48"/>
  <c r="AO125" i="48"/>
  <c r="AM125" i="48"/>
  <c r="AL125" i="48"/>
  <c r="AK125" i="48"/>
  <c r="F125" i="48"/>
  <c r="AO124" i="48"/>
  <c r="AM124" i="48"/>
  <c r="AL124" i="48"/>
  <c r="AK124" i="48"/>
  <c r="F124" i="48"/>
  <c r="AO123" i="48"/>
  <c r="AM123" i="48"/>
  <c r="AL123" i="48"/>
  <c r="AK123" i="48"/>
  <c r="F123" i="48"/>
  <c r="AO122" i="48"/>
  <c r="AM122" i="48"/>
  <c r="AL122" i="48"/>
  <c r="AK122" i="48"/>
  <c r="F122" i="48"/>
  <c r="AO121" i="48"/>
  <c r="AM121" i="48"/>
  <c r="AL121" i="48"/>
  <c r="AK121" i="48"/>
  <c r="F121" i="48"/>
  <c r="AO120" i="48"/>
  <c r="AM120" i="48"/>
  <c r="AL120" i="48"/>
  <c r="AK120" i="48"/>
  <c r="F120" i="48"/>
  <c r="AO119" i="48"/>
  <c r="AM119" i="48"/>
  <c r="AL119" i="48"/>
  <c r="AK119" i="48"/>
  <c r="F119" i="48"/>
  <c r="AO118" i="48"/>
  <c r="AM118" i="48"/>
  <c r="AL118" i="48"/>
  <c r="AK118" i="48"/>
  <c r="F118" i="48"/>
  <c r="AO117" i="48"/>
  <c r="AM117" i="48"/>
  <c r="AL117" i="48"/>
  <c r="AK117" i="48"/>
  <c r="F117" i="48"/>
  <c r="AO116" i="48"/>
  <c r="AM116" i="48"/>
  <c r="AL116" i="48"/>
  <c r="AK116" i="48"/>
  <c r="F116" i="48"/>
  <c r="AO115" i="48"/>
  <c r="AM115" i="48"/>
  <c r="AL115" i="48"/>
  <c r="AK115" i="48"/>
  <c r="F115" i="48"/>
  <c r="AO114" i="48"/>
  <c r="AM114" i="48"/>
  <c r="AL114" i="48"/>
  <c r="AK114" i="48"/>
  <c r="F114" i="48"/>
  <c r="AO113" i="48"/>
  <c r="AM113" i="48"/>
  <c r="AL113" i="48"/>
  <c r="AK113" i="48"/>
  <c r="F113" i="48"/>
  <c r="AO112" i="48"/>
  <c r="AM112" i="48"/>
  <c r="AL112" i="48"/>
  <c r="AK112" i="48"/>
  <c r="H112" i="48"/>
  <c r="H113" i="48" s="1"/>
  <c r="H114" i="48" s="1"/>
  <c r="H115" i="48" s="1"/>
  <c r="H116" i="48" s="1"/>
  <c r="H117" i="48" s="1"/>
  <c r="H118" i="48" s="1"/>
  <c r="H119" i="48" s="1"/>
  <c r="H120" i="48" s="1"/>
  <c r="H121" i="48" s="1"/>
  <c r="H122" i="48" s="1"/>
  <c r="H123" i="48" s="1"/>
  <c r="H124" i="48" s="1"/>
  <c r="H125" i="48" s="1"/>
  <c r="H126" i="48" s="1"/>
  <c r="H127" i="48" s="1"/>
  <c r="H128" i="48" s="1"/>
  <c r="H129" i="48" s="1"/>
  <c r="H130" i="48" s="1"/>
  <c r="H131" i="48" s="1"/>
  <c r="H132" i="48" s="1"/>
  <c r="H133" i="48" s="1"/>
  <c r="H134" i="48" s="1"/>
  <c r="H135" i="48" s="1"/>
  <c r="H136" i="48" s="1"/>
  <c r="H137" i="48" s="1"/>
  <c r="H138" i="48" s="1"/>
  <c r="H139" i="48" s="1"/>
  <c r="H140" i="48" s="1"/>
  <c r="H141" i="48" s="1"/>
  <c r="H142" i="48" s="1"/>
  <c r="F112" i="48"/>
  <c r="B111" i="48"/>
  <c r="AO108" i="48"/>
  <c r="AM108" i="48"/>
  <c r="AL108" i="48"/>
  <c r="AK108" i="48"/>
  <c r="F108" i="48"/>
  <c r="AO107" i="48"/>
  <c r="AM107" i="48"/>
  <c r="AL107" i="48"/>
  <c r="AK107" i="48"/>
  <c r="F107" i="48"/>
  <c r="AO106" i="48"/>
  <c r="AM106" i="48"/>
  <c r="AL106" i="48"/>
  <c r="AK106" i="48"/>
  <c r="F106" i="48"/>
  <c r="AO105" i="48"/>
  <c r="AM105" i="48"/>
  <c r="AL105" i="48"/>
  <c r="AK105" i="48"/>
  <c r="F105" i="48"/>
  <c r="AO104" i="48"/>
  <c r="AM104" i="48"/>
  <c r="AL104" i="48"/>
  <c r="AK104" i="48"/>
  <c r="F104" i="48"/>
  <c r="AO103" i="48"/>
  <c r="AM103" i="48"/>
  <c r="AL103" i="48"/>
  <c r="AK103" i="48"/>
  <c r="F103" i="48"/>
  <c r="AO102" i="48"/>
  <c r="AM102" i="48"/>
  <c r="AL102" i="48"/>
  <c r="AK102" i="48"/>
  <c r="F102" i="48"/>
  <c r="AO101" i="48"/>
  <c r="AM101" i="48"/>
  <c r="AL101" i="48"/>
  <c r="AK101" i="48"/>
  <c r="F101" i="48"/>
  <c r="AO100" i="48"/>
  <c r="AM100" i="48"/>
  <c r="AL100" i="48"/>
  <c r="AK100" i="48"/>
  <c r="F100" i="48"/>
  <c r="AO99" i="48"/>
  <c r="AM99" i="48"/>
  <c r="AL99" i="48"/>
  <c r="AK99" i="48"/>
  <c r="F99" i="48"/>
  <c r="AO98" i="48"/>
  <c r="AM98" i="48"/>
  <c r="AL98" i="48"/>
  <c r="AK98" i="48"/>
  <c r="F98" i="48"/>
  <c r="AO97" i="48"/>
  <c r="AM97" i="48"/>
  <c r="AL97" i="48"/>
  <c r="AK97" i="48"/>
  <c r="F97" i="48"/>
  <c r="AO96" i="48"/>
  <c r="AM96" i="48"/>
  <c r="AL96" i="48"/>
  <c r="AK96" i="48"/>
  <c r="F96" i="48"/>
  <c r="AO95" i="48"/>
  <c r="AM95" i="48"/>
  <c r="AL95" i="48"/>
  <c r="AK95" i="48"/>
  <c r="F95" i="48"/>
  <c r="AO94" i="48"/>
  <c r="AM94" i="48"/>
  <c r="AL94" i="48"/>
  <c r="AK94" i="48"/>
  <c r="F94" i="48"/>
  <c r="AO93" i="48"/>
  <c r="AM93" i="48"/>
  <c r="AL93" i="48"/>
  <c r="AK93" i="48"/>
  <c r="F93" i="48"/>
  <c r="AO92" i="48"/>
  <c r="AM92" i="48"/>
  <c r="AL92" i="48"/>
  <c r="AK92" i="48"/>
  <c r="F92" i="48"/>
  <c r="AO91" i="48"/>
  <c r="AM91" i="48"/>
  <c r="AL91" i="48"/>
  <c r="AK91" i="48"/>
  <c r="F91" i="48"/>
  <c r="AO90" i="48"/>
  <c r="AM90" i="48"/>
  <c r="AL90" i="48"/>
  <c r="AK90" i="48"/>
  <c r="F90" i="48"/>
  <c r="AO89" i="48"/>
  <c r="AM89" i="48"/>
  <c r="AL89" i="48"/>
  <c r="AK89" i="48"/>
  <c r="F89" i="48"/>
  <c r="AO88" i="48"/>
  <c r="AM88" i="48"/>
  <c r="AL88" i="48"/>
  <c r="AK88" i="48"/>
  <c r="F88" i="48"/>
  <c r="AO87" i="48"/>
  <c r="AM87" i="48"/>
  <c r="AL87" i="48"/>
  <c r="AK87" i="48"/>
  <c r="F87" i="48"/>
  <c r="AO86" i="48"/>
  <c r="AM86" i="48"/>
  <c r="AL86" i="48"/>
  <c r="AK86" i="48"/>
  <c r="F86" i="48"/>
  <c r="AO85" i="48"/>
  <c r="AM85" i="48"/>
  <c r="AL85" i="48"/>
  <c r="AK85" i="48"/>
  <c r="F85" i="48"/>
  <c r="AO84" i="48"/>
  <c r="AM84" i="48"/>
  <c r="AL84" i="48"/>
  <c r="AK84" i="48"/>
  <c r="F84" i="48"/>
  <c r="AO83" i="48"/>
  <c r="AM83" i="48"/>
  <c r="AL83" i="48"/>
  <c r="AK83" i="48"/>
  <c r="F83" i="48"/>
  <c r="AO82" i="48"/>
  <c r="AM82" i="48"/>
  <c r="AL82" i="48"/>
  <c r="AK82" i="48"/>
  <c r="F82" i="48"/>
  <c r="AO81" i="48"/>
  <c r="AM81" i="48"/>
  <c r="AL81" i="48"/>
  <c r="AK81" i="48"/>
  <c r="F81" i="48"/>
  <c r="AO80" i="48"/>
  <c r="AM80" i="48"/>
  <c r="AL80" i="48"/>
  <c r="AK80" i="48"/>
  <c r="F80" i="48"/>
  <c r="AO79" i="48"/>
  <c r="AM79" i="48"/>
  <c r="AL79" i="48"/>
  <c r="AK79" i="48"/>
  <c r="F79" i="48"/>
  <c r="AO78" i="48"/>
  <c r="AM78" i="48"/>
  <c r="AL78" i="48"/>
  <c r="AK78" i="48"/>
  <c r="H78" i="48"/>
  <c r="H79" i="48" s="1"/>
  <c r="H80" i="48" s="1"/>
  <c r="H81" i="48" s="1"/>
  <c r="H82" i="48" s="1"/>
  <c r="H83" i="48" s="1"/>
  <c r="H84" i="48" s="1"/>
  <c r="H85" i="48" s="1"/>
  <c r="H86" i="48" s="1"/>
  <c r="H87" i="48" s="1"/>
  <c r="H88" i="48" s="1"/>
  <c r="H89" i="48" s="1"/>
  <c r="H90" i="48" s="1"/>
  <c r="H91" i="48" s="1"/>
  <c r="H92" i="48" s="1"/>
  <c r="H93" i="48" s="1"/>
  <c r="H94" i="48" s="1"/>
  <c r="H95" i="48" s="1"/>
  <c r="H96" i="48" s="1"/>
  <c r="H97" i="48" s="1"/>
  <c r="H98" i="48" s="1"/>
  <c r="H99" i="48" s="1"/>
  <c r="H100" i="48" s="1"/>
  <c r="H101" i="48" s="1"/>
  <c r="H102" i="48" s="1"/>
  <c r="H103" i="48" s="1"/>
  <c r="H104" i="48" s="1"/>
  <c r="H105" i="48" s="1"/>
  <c r="H106" i="48" s="1"/>
  <c r="H107" i="48" s="1"/>
  <c r="H108" i="48" s="1"/>
  <c r="F78" i="48"/>
  <c r="B77" i="48"/>
  <c r="AO74" i="48"/>
  <c r="AM74" i="48"/>
  <c r="AL74" i="48"/>
  <c r="AK74" i="48"/>
  <c r="AO73" i="48"/>
  <c r="AM73" i="48"/>
  <c r="AL73" i="48"/>
  <c r="AK73" i="48"/>
  <c r="AO72" i="48"/>
  <c r="AM72" i="48"/>
  <c r="AL72" i="48"/>
  <c r="AK72" i="48"/>
  <c r="F72" i="48"/>
  <c r="AO71" i="48"/>
  <c r="AM71" i="48"/>
  <c r="AL71" i="48"/>
  <c r="AK71" i="48"/>
  <c r="F71" i="48"/>
  <c r="AO70" i="48"/>
  <c r="AM70" i="48"/>
  <c r="AL70" i="48"/>
  <c r="AK70" i="48"/>
  <c r="F70" i="48"/>
  <c r="AO69" i="48"/>
  <c r="AM69" i="48"/>
  <c r="AL69" i="48"/>
  <c r="AK69" i="48"/>
  <c r="F69" i="48"/>
  <c r="AO68" i="48"/>
  <c r="AM68" i="48"/>
  <c r="AL68" i="48"/>
  <c r="AK68" i="48"/>
  <c r="F68" i="48"/>
  <c r="AO67" i="48"/>
  <c r="AM67" i="48"/>
  <c r="AL67" i="48"/>
  <c r="AK67" i="48"/>
  <c r="F67" i="48"/>
  <c r="AO66" i="48"/>
  <c r="AM66" i="48"/>
  <c r="AL66" i="48"/>
  <c r="AK66" i="48"/>
  <c r="F66" i="48"/>
  <c r="AO65" i="48"/>
  <c r="AM65" i="48"/>
  <c r="AL65" i="48"/>
  <c r="AK65" i="48"/>
  <c r="F65" i="48"/>
  <c r="AO64" i="48"/>
  <c r="AM64" i="48"/>
  <c r="AL64" i="48"/>
  <c r="AK64" i="48"/>
  <c r="F64" i="48"/>
  <c r="AO63" i="48"/>
  <c r="AM63" i="48"/>
  <c r="AL63" i="48"/>
  <c r="AK63" i="48"/>
  <c r="F63" i="48"/>
  <c r="AO62" i="48"/>
  <c r="AM62" i="48"/>
  <c r="AL62" i="48"/>
  <c r="AK62" i="48"/>
  <c r="F62" i="48"/>
  <c r="AO61" i="48"/>
  <c r="AM61" i="48"/>
  <c r="AL61" i="48"/>
  <c r="AK61" i="48"/>
  <c r="F61" i="48"/>
  <c r="AO60" i="48"/>
  <c r="AM60" i="48"/>
  <c r="AL60" i="48"/>
  <c r="AK60" i="48"/>
  <c r="F60" i="48"/>
  <c r="AO59" i="48"/>
  <c r="AM59" i="48"/>
  <c r="AL59" i="48"/>
  <c r="AK59" i="48"/>
  <c r="F59" i="48"/>
  <c r="AO58" i="48"/>
  <c r="AM58" i="48"/>
  <c r="AL58" i="48"/>
  <c r="AK58" i="48"/>
  <c r="F58" i="48"/>
  <c r="AO57" i="48"/>
  <c r="AM57" i="48"/>
  <c r="AL57" i="48"/>
  <c r="AK57" i="48"/>
  <c r="F57" i="48"/>
  <c r="AO56" i="48"/>
  <c r="AM56" i="48"/>
  <c r="AL56" i="48"/>
  <c r="AK56" i="48"/>
  <c r="F56" i="48"/>
  <c r="AO55" i="48"/>
  <c r="AM55" i="48"/>
  <c r="AL55" i="48"/>
  <c r="AK55" i="48"/>
  <c r="F55" i="48"/>
  <c r="AO54" i="48"/>
  <c r="AM54" i="48"/>
  <c r="AL54" i="48"/>
  <c r="AK54" i="48"/>
  <c r="F54" i="48"/>
  <c r="AO53" i="48"/>
  <c r="AM53" i="48"/>
  <c r="AL53" i="48"/>
  <c r="AK53" i="48"/>
  <c r="F53" i="48"/>
  <c r="AO52" i="48"/>
  <c r="AM52" i="48"/>
  <c r="AL52" i="48"/>
  <c r="AK52" i="48"/>
  <c r="F52" i="48"/>
  <c r="AO51" i="48"/>
  <c r="AM51" i="48"/>
  <c r="AL51" i="48"/>
  <c r="AK51" i="48"/>
  <c r="F51" i="48"/>
  <c r="AO50" i="48"/>
  <c r="AM50" i="48"/>
  <c r="AL50" i="48"/>
  <c r="AK50" i="48"/>
  <c r="F50" i="48"/>
  <c r="AO49" i="48"/>
  <c r="AM49" i="48"/>
  <c r="AL49" i="48"/>
  <c r="AK49" i="48"/>
  <c r="F49" i="48"/>
  <c r="AO48" i="48"/>
  <c r="AM48" i="48"/>
  <c r="AL48" i="48"/>
  <c r="AK48" i="48"/>
  <c r="F48" i="48"/>
  <c r="AO47" i="48"/>
  <c r="AM47" i="48"/>
  <c r="AL47" i="48"/>
  <c r="AK47" i="48"/>
  <c r="F47" i="48"/>
  <c r="AO46" i="48"/>
  <c r="AM46" i="48"/>
  <c r="AL46" i="48"/>
  <c r="AK46" i="48"/>
  <c r="F46" i="48"/>
  <c r="AO45" i="48"/>
  <c r="AM45" i="48"/>
  <c r="AL45" i="48"/>
  <c r="AK45" i="48"/>
  <c r="F45" i="48"/>
  <c r="AO44" i="48"/>
  <c r="AM44" i="48"/>
  <c r="AL44" i="48"/>
  <c r="AK44" i="48"/>
  <c r="H44" i="48"/>
  <c r="H45" i="48" s="1"/>
  <c r="H46" i="48" s="1"/>
  <c r="H47" i="48" s="1"/>
  <c r="H48" i="48" s="1"/>
  <c r="H49" i="48" s="1"/>
  <c r="H50" i="48" s="1"/>
  <c r="H51" i="48" s="1"/>
  <c r="H52" i="48" s="1"/>
  <c r="H53" i="48" s="1"/>
  <c r="H54" i="48" s="1"/>
  <c r="H55" i="48" s="1"/>
  <c r="H56" i="48" s="1"/>
  <c r="H57" i="48" s="1"/>
  <c r="H58" i="48" s="1"/>
  <c r="H59" i="48" s="1"/>
  <c r="H60" i="48" s="1"/>
  <c r="H61" i="48" s="1"/>
  <c r="H62" i="48" s="1"/>
  <c r="H63" i="48" s="1"/>
  <c r="H64" i="48" s="1"/>
  <c r="H65" i="48" s="1"/>
  <c r="H66" i="48" s="1"/>
  <c r="H67" i="48" s="1"/>
  <c r="H68" i="48" s="1"/>
  <c r="H69" i="48" s="1"/>
  <c r="H70" i="48" s="1"/>
  <c r="H71" i="48" s="1"/>
  <c r="H72" i="48" s="1"/>
  <c r="H73" i="48" s="1"/>
  <c r="H74" i="48" s="1"/>
  <c r="F44" i="48"/>
  <c r="B43" i="48"/>
  <c r="AO40" i="48"/>
  <c r="AM40" i="48"/>
  <c r="AL40" i="48"/>
  <c r="AK40" i="48"/>
  <c r="F40" i="48"/>
  <c r="AO39" i="48"/>
  <c r="AM39" i="48"/>
  <c r="AL39" i="48"/>
  <c r="AK39" i="48"/>
  <c r="F39" i="48"/>
  <c r="AO38" i="48"/>
  <c r="AM38" i="48"/>
  <c r="AL38" i="48"/>
  <c r="AK38" i="48"/>
  <c r="F38" i="48"/>
  <c r="AO37" i="48"/>
  <c r="AM37" i="48"/>
  <c r="AL37" i="48"/>
  <c r="AK37" i="48"/>
  <c r="F37" i="48"/>
  <c r="AO36" i="48"/>
  <c r="AM36" i="48"/>
  <c r="AL36" i="48"/>
  <c r="AK36" i="48"/>
  <c r="F36" i="48"/>
  <c r="AO35" i="48"/>
  <c r="AM35" i="48"/>
  <c r="AL35" i="48"/>
  <c r="AK35" i="48"/>
  <c r="F35" i="48"/>
  <c r="AO34" i="48"/>
  <c r="AM34" i="48"/>
  <c r="AL34" i="48"/>
  <c r="AK34" i="48"/>
  <c r="F34" i="48"/>
  <c r="AO33" i="48"/>
  <c r="AM33" i="48"/>
  <c r="AL33" i="48"/>
  <c r="AK33" i="48"/>
  <c r="F33" i="48"/>
  <c r="AO32" i="48"/>
  <c r="AM32" i="48"/>
  <c r="AL32" i="48"/>
  <c r="AK32" i="48"/>
  <c r="F32" i="48"/>
  <c r="AO31" i="48"/>
  <c r="AM31" i="48"/>
  <c r="AL31" i="48"/>
  <c r="AK31" i="48"/>
  <c r="F31" i="48"/>
  <c r="AO30" i="48"/>
  <c r="AM30" i="48"/>
  <c r="AL30" i="48"/>
  <c r="AK30" i="48"/>
  <c r="F30" i="48"/>
  <c r="AO29" i="48"/>
  <c r="AM29" i="48"/>
  <c r="AL29" i="48"/>
  <c r="AK29" i="48"/>
  <c r="F29" i="48"/>
  <c r="AO28" i="48"/>
  <c r="AM28" i="48"/>
  <c r="AL28" i="48"/>
  <c r="AK28" i="48"/>
  <c r="F28" i="48"/>
  <c r="AO27" i="48"/>
  <c r="AM27" i="48"/>
  <c r="AL27" i="48"/>
  <c r="AK27" i="48"/>
  <c r="F27" i="48"/>
  <c r="AO26" i="48"/>
  <c r="AM26" i="48"/>
  <c r="AL26" i="48"/>
  <c r="AK26" i="48"/>
  <c r="F26" i="48"/>
  <c r="AO25" i="48"/>
  <c r="AM25" i="48"/>
  <c r="AL25" i="48"/>
  <c r="AK25" i="48"/>
  <c r="F25" i="48"/>
  <c r="AO24" i="48"/>
  <c r="AM24" i="48"/>
  <c r="AL24" i="48"/>
  <c r="AK24" i="48"/>
  <c r="F24" i="48"/>
  <c r="AO23" i="48"/>
  <c r="AM23" i="48"/>
  <c r="AL23" i="48"/>
  <c r="AK23" i="48"/>
  <c r="F23" i="48"/>
  <c r="AO22" i="48"/>
  <c r="AM22" i="48"/>
  <c r="AL22" i="48"/>
  <c r="AK22" i="48"/>
  <c r="F22" i="48"/>
  <c r="AO21" i="48"/>
  <c r="AM21" i="48"/>
  <c r="AL21" i="48"/>
  <c r="AK21" i="48"/>
  <c r="F21" i="48"/>
  <c r="AO20" i="48"/>
  <c r="AM20" i="48"/>
  <c r="AL20" i="48"/>
  <c r="AK20" i="48"/>
  <c r="F20" i="48"/>
  <c r="AO19" i="48"/>
  <c r="AM19" i="48"/>
  <c r="AL19" i="48"/>
  <c r="AK19" i="48"/>
  <c r="F19" i="48"/>
  <c r="AO18" i="48"/>
  <c r="AM18" i="48"/>
  <c r="AL18" i="48"/>
  <c r="AK18" i="48"/>
  <c r="F18" i="48"/>
  <c r="AO17" i="48"/>
  <c r="AM17" i="48"/>
  <c r="AL17" i="48"/>
  <c r="AK17" i="48"/>
  <c r="F17" i="48"/>
  <c r="AO16" i="48"/>
  <c r="AM16" i="48"/>
  <c r="AL16" i="48"/>
  <c r="AK16" i="48"/>
  <c r="F16" i="48"/>
  <c r="AO15" i="48"/>
  <c r="AM15" i="48"/>
  <c r="AL15" i="48"/>
  <c r="AK15" i="48"/>
  <c r="F15" i="48"/>
  <c r="AO14" i="48"/>
  <c r="AM14" i="48"/>
  <c r="AL14" i="48"/>
  <c r="AK14" i="48"/>
  <c r="F14" i="48"/>
  <c r="AO13" i="48"/>
  <c r="AM13" i="48"/>
  <c r="AL13" i="48"/>
  <c r="AK13" i="48"/>
  <c r="F13" i="48"/>
  <c r="AO12" i="48"/>
  <c r="AM12" i="48"/>
  <c r="AL12" i="48"/>
  <c r="AK12" i="48"/>
  <c r="F12" i="48"/>
  <c r="AO11" i="48"/>
  <c r="AM11" i="48"/>
  <c r="AL11" i="48"/>
  <c r="AK11" i="48"/>
  <c r="F11" i="48"/>
  <c r="AO10" i="48"/>
  <c r="AM10" i="48"/>
  <c r="AL10" i="48"/>
  <c r="AK10" i="48"/>
  <c r="H10" i="48"/>
  <c r="H11" i="48" s="1"/>
  <c r="H12" i="48" s="1"/>
  <c r="H13" i="48" s="1"/>
  <c r="H14" i="48" s="1"/>
  <c r="H15" i="48" s="1"/>
  <c r="F10" i="48"/>
  <c r="A10" i="48"/>
  <c r="G34" i="48" s="1"/>
  <c r="B9" i="48"/>
  <c r="AF29" i="47"/>
  <c r="L15" i="47" s="1"/>
  <c r="AF25" i="47"/>
  <c r="AI25" i="47" s="1"/>
  <c r="AF23" i="47"/>
  <c r="AF10" i="47"/>
  <c r="AP7" i="47"/>
  <c r="AM7" i="47"/>
  <c r="AR6" i="47"/>
  <c r="AP6" i="47"/>
  <c r="AR5" i="47"/>
  <c r="AP5" i="47"/>
  <c r="C3" i="47"/>
  <c r="B3" i="47"/>
  <c r="K23" i="47" s="1"/>
  <c r="AO40" i="41"/>
  <c r="AO39" i="41"/>
  <c r="AO38" i="41"/>
  <c r="AO37" i="41"/>
  <c r="AO36" i="41"/>
  <c r="AO35" i="41"/>
  <c r="AO34" i="41"/>
  <c r="AO33" i="41"/>
  <c r="AO32" i="41"/>
  <c r="AO31" i="41"/>
  <c r="AO30" i="41"/>
  <c r="AO29" i="41"/>
  <c r="AO28" i="41"/>
  <c r="AO27" i="41"/>
  <c r="AO26" i="41"/>
  <c r="AO25" i="41"/>
  <c r="AO24" i="41"/>
  <c r="AO23" i="41"/>
  <c r="AO22" i="41"/>
  <c r="AO21" i="41"/>
  <c r="AO20" i="41"/>
  <c r="AO19" i="41"/>
  <c r="AO18" i="41"/>
  <c r="AO17" i="41"/>
  <c r="AO16" i="41"/>
  <c r="AO15" i="41"/>
  <c r="AO14" i="41"/>
  <c r="AO13" i="41"/>
  <c r="AO12" i="41"/>
  <c r="AO11" i="41"/>
  <c r="AO10" i="41"/>
  <c r="AO74" i="41"/>
  <c r="AO73" i="41"/>
  <c r="AO72" i="41"/>
  <c r="AO71" i="41"/>
  <c r="AO70" i="41"/>
  <c r="AO69" i="41"/>
  <c r="AO68" i="41"/>
  <c r="AO67" i="41"/>
  <c r="AO66" i="41"/>
  <c r="AO65" i="41"/>
  <c r="AO64" i="41"/>
  <c r="AO63" i="41"/>
  <c r="AO62" i="41"/>
  <c r="AO61" i="41"/>
  <c r="AO60" i="41"/>
  <c r="AO59" i="41"/>
  <c r="AO58" i="41"/>
  <c r="AO57" i="41"/>
  <c r="AO56" i="41"/>
  <c r="AO55" i="41"/>
  <c r="AO54" i="41"/>
  <c r="AO53" i="41"/>
  <c r="AO52" i="41"/>
  <c r="AO51" i="41"/>
  <c r="AO50" i="41"/>
  <c r="AO49" i="41"/>
  <c r="AO48" i="41"/>
  <c r="AO47" i="41"/>
  <c r="AO46" i="41"/>
  <c r="AO45" i="41"/>
  <c r="AO44" i="41"/>
  <c r="AP380" i="41"/>
  <c r="BG440" i="48" l="1"/>
  <c r="BH445" i="48"/>
  <c r="BG446" i="48"/>
  <c r="BH447" i="48"/>
  <c r="BG438" i="48"/>
  <c r="BM8" i="48"/>
  <c r="J19" i="51"/>
  <c r="P19" i="51" s="1"/>
  <c r="AP19" i="51"/>
  <c r="R19" i="51"/>
  <c r="T19" i="51" s="1"/>
  <c r="V19" i="51" s="1"/>
  <c r="Q19" i="51"/>
  <c r="O19" i="51"/>
  <c r="M19" i="51"/>
  <c r="D19" i="51"/>
  <c r="I14" i="51"/>
  <c r="E14" i="51" s="1"/>
  <c r="I17" i="51"/>
  <c r="E17" i="51" s="1"/>
  <c r="I40" i="51"/>
  <c r="E40" i="51" s="1"/>
  <c r="AD19" i="51"/>
  <c r="I22" i="51"/>
  <c r="E22" i="51" s="1"/>
  <c r="J22" i="51"/>
  <c r="J40" i="51"/>
  <c r="I35" i="51"/>
  <c r="E35" i="51" s="1"/>
  <c r="D31" i="51"/>
  <c r="AP31" i="51"/>
  <c r="R31" i="51"/>
  <c r="T31" i="51" s="1"/>
  <c r="V31" i="51" s="1"/>
  <c r="J31" i="51"/>
  <c r="Q31" i="51" s="1"/>
  <c r="I29" i="51"/>
  <c r="E29" i="51" s="1"/>
  <c r="G13" i="51"/>
  <c r="BL19" i="51"/>
  <c r="G23" i="51"/>
  <c r="G32" i="51"/>
  <c r="BM45" i="51"/>
  <c r="BM38" i="51"/>
  <c r="BM44" i="51"/>
  <c r="BG130" i="51"/>
  <c r="BG126" i="51"/>
  <c r="BG129" i="51"/>
  <c r="BG127" i="51"/>
  <c r="BG128" i="51"/>
  <c r="I27" i="51"/>
  <c r="E27" i="51" s="1"/>
  <c r="G39" i="51"/>
  <c r="BM86" i="51"/>
  <c r="BH128" i="51"/>
  <c r="BH127" i="51"/>
  <c r="BH129" i="51"/>
  <c r="BH126" i="51"/>
  <c r="BH130" i="51"/>
  <c r="G10" i="51"/>
  <c r="G14" i="51"/>
  <c r="BL20" i="51"/>
  <c r="G24" i="51"/>
  <c r="G33" i="51"/>
  <c r="I33" i="51" s="1"/>
  <c r="E33" i="51" s="1"/>
  <c r="BL11" i="51"/>
  <c r="BM20" i="51"/>
  <c r="G28" i="51"/>
  <c r="BG34" i="51"/>
  <c r="BM11" i="51"/>
  <c r="BG35" i="51"/>
  <c r="G38" i="51"/>
  <c r="BL44" i="51"/>
  <c r="G20" i="51"/>
  <c r="BM117" i="51"/>
  <c r="G11" i="51"/>
  <c r="G15" i="51"/>
  <c r="BL17" i="51"/>
  <c r="G34" i="51"/>
  <c r="G37" i="51"/>
  <c r="A44" i="51"/>
  <c r="BL49" i="51"/>
  <c r="BL51" i="51"/>
  <c r="BL12" i="51"/>
  <c r="BM15" i="51" s="1"/>
  <c r="G16" i="51"/>
  <c r="BM17" i="51"/>
  <c r="BM21" i="51"/>
  <c r="G25" i="51"/>
  <c r="G29" i="51"/>
  <c r="BG31" i="51"/>
  <c r="BM40" i="51"/>
  <c r="BM50" i="51"/>
  <c r="BM48" i="51"/>
  <c r="BM49" i="51"/>
  <c r="BM51" i="51"/>
  <c r="BL71" i="51"/>
  <c r="BL70" i="51"/>
  <c r="BL69" i="51"/>
  <c r="BL78" i="51"/>
  <c r="BL39" i="51"/>
  <c r="BL45" i="51"/>
  <c r="G17" i="51"/>
  <c r="G21" i="51"/>
  <c r="BH26" i="51"/>
  <c r="BH29" i="51" s="1"/>
  <c r="G35" i="51"/>
  <c r="BG59" i="51"/>
  <c r="BG55" i="51"/>
  <c r="BG56" i="51"/>
  <c r="AK41" i="51"/>
  <c r="I30" i="51"/>
  <c r="E30" i="51" s="1"/>
  <c r="AK75" i="51"/>
  <c r="BH100" i="51"/>
  <c r="AL41" i="51"/>
  <c r="G26" i="51"/>
  <c r="G36" i="51"/>
  <c r="AL75" i="51"/>
  <c r="BL52" i="51"/>
  <c r="AM41" i="51"/>
  <c r="I12" i="51"/>
  <c r="E12" i="51" s="1"/>
  <c r="BM52" i="51"/>
  <c r="AO41" i="51"/>
  <c r="AO42" i="51" s="1"/>
  <c r="G18" i="51"/>
  <c r="BL38" i="51"/>
  <c r="AO75" i="51"/>
  <c r="AO76" i="51" s="1"/>
  <c r="BL48" i="51"/>
  <c r="BM102" i="51"/>
  <c r="BM106" i="51"/>
  <c r="BM105" i="51"/>
  <c r="BM104" i="51"/>
  <c r="BM78" i="51"/>
  <c r="BM69" i="51"/>
  <c r="BM71" i="51"/>
  <c r="BM72" i="51"/>
  <c r="BH57" i="51"/>
  <c r="BH56" i="51"/>
  <c r="BH59" i="51"/>
  <c r="BH55" i="51"/>
  <c r="BM135" i="51"/>
  <c r="BM134" i="51"/>
  <c r="BM137" i="51"/>
  <c r="BM133" i="51"/>
  <c r="BH63" i="51"/>
  <c r="AK143" i="51"/>
  <c r="AL143" i="51"/>
  <c r="BH98" i="51"/>
  <c r="BH97" i="51"/>
  <c r="BH96" i="51"/>
  <c r="BH99" i="51"/>
  <c r="BH95" i="51"/>
  <c r="BH62" i="51"/>
  <c r="BH67" i="51" s="1"/>
  <c r="AM109" i="51"/>
  <c r="BH89" i="51"/>
  <c r="BL103" i="51"/>
  <c r="BM107" i="51" s="1"/>
  <c r="BM118" i="51" s="1"/>
  <c r="AO143" i="51"/>
  <c r="AO144" i="51" s="1"/>
  <c r="BL135" i="51"/>
  <c r="BL137" i="51"/>
  <c r="BL133" i="51"/>
  <c r="BL136" i="51"/>
  <c r="BL104" i="51"/>
  <c r="BM112" i="51"/>
  <c r="BL148" i="51"/>
  <c r="AK177" i="51"/>
  <c r="AL109" i="51"/>
  <c r="BH187" i="51"/>
  <c r="BG91" i="51"/>
  <c r="BH93" i="51" s="1"/>
  <c r="BH101" i="51" s="1"/>
  <c r="BH91" i="51"/>
  <c r="BL134" i="51"/>
  <c r="BL173" i="51"/>
  <c r="BL176" i="51"/>
  <c r="BL172" i="51"/>
  <c r="BL175" i="51"/>
  <c r="BL174" i="51"/>
  <c r="BG92" i="51"/>
  <c r="BG123" i="51"/>
  <c r="BG122" i="51"/>
  <c r="BG120" i="51"/>
  <c r="BH124" i="51" s="1"/>
  <c r="BM168" i="51"/>
  <c r="BM170" i="51" s="1"/>
  <c r="BM167" i="51"/>
  <c r="BM169" i="51"/>
  <c r="BH159" i="51"/>
  <c r="BH162" i="51"/>
  <c r="BH161" i="51"/>
  <c r="BL141" i="51"/>
  <c r="BL140" i="51"/>
  <c r="BL147" i="51"/>
  <c r="BH158" i="51"/>
  <c r="BM115" i="51"/>
  <c r="AM143" i="51"/>
  <c r="AO177" i="51"/>
  <c r="AO178" i="51" s="1"/>
  <c r="BH152" i="51"/>
  <c r="BH251" i="51"/>
  <c r="BH252" i="51"/>
  <c r="BH253" i="51"/>
  <c r="BH250" i="51"/>
  <c r="BH249" i="51"/>
  <c r="BG161" i="51"/>
  <c r="BH121" i="51"/>
  <c r="BM140" i="51"/>
  <c r="AM211" i="51"/>
  <c r="AO211" i="51"/>
  <c r="AO212" i="51" s="1"/>
  <c r="BL232" i="51"/>
  <c r="BL228" i="51"/>
  <c r="BM233" i="51" s="1"/>
  <c r="BL231" i="51"/>
  <c r="BL229" i="51"/>
  <c r="BL230" i="51"/>
  <c r="BH155" i="51"/>
  <c r="BG160" i="51"/>
  <c r="AM177" i="51"/>
  <c r="BG152" i="51"/>
  <c r="BH156" i="51" s="1"/>
  <c r="BH164" i="51" s="1"/>
  <c r="BG159" i="51"/>
  <c r="BH163" i="51" s="1"/>
  <c r="BM201" i="51"/>
  <c r="BM209" i="51" s="1"/>
  <c r="BH271" i="51"/>
  <c r="BG186" i="51"/>
  <c r="AK245" i="51"/>
  <c r="AO245" i="51"/>
  <c r="AO246" i="51" s="1"/>
  <c r="BH185" i="51"/>
  <c r="BM198" i="51"/>
  <c r="BM197" i="51"/>
  <c r="BM200" i="51"/>
  <c r="BM196" i="51"/>
  <c r="BL199" i="51"/>
  <c r="BG217" i="51"/>
  <c r="BG218" i="51"/>
  <c r="BG214" i="51"/>
  <c r="BM172" i="51"/>
  <c r="BG183" i="51"/>
  <c r="BG184" i="51"/>
  <c r="BM199" i="51"/>
  <c r="BM208" i="51"/>
  <c r="BG223" i="51"/>
  <c r="BG222" i="51"/>
  <c r="BG225" i="51"/>
  <c r="BG221" i="51"/>
  <c r="BG243" i="51"/>
  <c r="BG246" i="51"/>
  <c r="BG245" i="51"/>
  <c r="BG242" i="51"/>
  <c r="BG244" i="51"/>
  <c r="BL281" i="51"/>
  <c r="BL284" i="51"/>
  <c r="BL282" i="51"/>
  <c r="BL283" i="51"/>
  <c r="BL285" i="51"/>
  <c r="BL200" i="51"/>
  <c r="BM238" i="51"/>
  <c r="BM235" i="51"/>
  <c r="BM240" i="51" s="1"/>
  <c r="AM245" i="51"/>
  <c r="BG189" i="51"/>
  <c r="BH194" i="51" s="1"/>
  <c r="BM239" i="51"/>
  <c r="BM237" i="51"/>
  <c r="BH224" i="51"/>
  <c r="AL313" i="51"/>
  <c r="BH218" i="51"/>
  <c r="BH214" i="51"/>
  <c r="BH217" i="51"/>
  <c r="BH246" i="51"/>
  <c r="BH242" i="51"/>
  <c r="BG305" i="51"/>
  <c r="BG306" i="51"/>
  <c r="BG307" i="51"/>
  <c r="BG304" i="51"/>
  <c r="BG308" i="51"/>
  <c r="BL321" i="51"/>
  <c r="BL320" i="51"/>
  <c r="BL319" i="51"/>
  <c r="BL322" i="51"/>
  <c r="BL318" i="51"/>
  <c r="BM320" i="51"/>
  <c r="BM319" i="51"/>
  <c r="BM321" i="51"/>
  <c r="BM318" i="51"/>
  <c r="BH244" i="51"/>
  <c r="AL245" i="51"/>
  <c r="BH301" i="51"/>
  <c r="BH297" i="51"/>
  <c r="BH300" i="51"/>
  <c r="BH298" i="51"/>
  <c r="BH302" i="51" s="1"/>
  <c r="BM322" i="51"/>
  <c r="AM279" i="51"/>
  <c r="BG251" i="51"/>
  <c r="BG250" i="51"/>
  <c r="BG253" i="51"/>
  <c r="BG249" i="51"/>
  <c r="BH254" i="51" s="1"/>
  <c r="BM293" i="51"/>
  <c r="BL315" i="51"/>
  <c r="BL313" i="51"/>
  <c r="BL311" i="51"/>
  <c r="BL314" i="51"/>
  <c r="BL312" i="51"/>
  <c r="BM315" i="51"/>
  <c r="BM313" i="51"/>
  <c r="BM314" i="51"/>
  <c r="BM311" i="51"/>
  <c r="BM312" i="51"/>
  <c r="AK279" i="51"/>
  <c r="BM289" i="51"/>
  <c r="BM292" i="51"/>
  <c r="BM288" i="51"/>
  <c r="AL279" i="51"/>
  <c r="BG277" i="51"/>
  <c r="BH278" i="51" s="1"/>
  <c r="AM347" i="51"/>
  <c r="BM284" i="51"/>
  <c r="BH365" i="51"/>
  <c r="AK313" i="51"/>
  <c r="AM313" i="51"/>
  <c r="BM285" i="51"/>
  <c r="BH369" i="51"/>
  <c r="BH370" i="51"/>
  <c r="BH368" i="51"/>
  <c r="BH371" i="51"/>
  <c r="BH367" i="51"/>
  <c r="AO313" i="51"/>
  <c r="AO314" i="51" s="1"/>
  <c r="BH308" i="51"/>
  <c r="BH304" i="51"/>
  <c r="BH307" i="51"/>
  <c r="BG337" i="51"/>
  <c r="BG339" i="51"/>
  <c r="BG338" i="51"/>
  <c r="AO381" i="51"/>
  <c r="AO382" i="51" s="1"/>
  <c r="BH339" i="51"/>
  <c r="BH338" i="51"/>
  <c r="BM352" i="51"/>
  <c r="BM351" i="51"/>
  <c r="BM353" i="51"/>
  <c r="BM355" i="51"/>
  <c r="BH372" i="51"/>
  <c r="BM350" i="51"/>
  <c r="BM354" i="51"/>
  <c r="BG336" i="51"/>
  <c r="BH341" i="51" s="1"/>
  <c r="BH342" i="51" s="1"/>
  <c r="AM381" i="51"/>
  <c r="BL346" i="51"/>
  <c r="BM348" i="51" s="1"/>
  <c r="BM356" i="51" s="1"/>
  <c r="BM346" i="51"/>
  <c r="AK415" i="51"/>
  <c r="BL351" i="51"/>
  <c r="AL415" i="51"/>
  <c r="BG395" i="51"/>
  <c r="BG394" i="51"/>
  <c r="BG393" i="51"/>
  <c r="BG396" i="51"/>
  <c r="BG392" i="51"/>
  <c r="BH400" i="51"/>
  <c r="BH404" i="51" s="1"/>
  <c r="BH403" i="51"/>
  <c r="BH399" i="51"/>
  <c r="BH402" i="51"/>
  <c r="BH401" i="51"/>
  <c r="BL409" i="51"/>
  <c r="BM411" i="51" s="1"/>
  <c r="BL408" i="51"/>
  <c r="BL407" i="51"/>
  <c r="BG368" i="51"/>
  <c r="AM415" i="51"/>
  <c r="BH395" i="51"/>
  <c r="BH394" i="51"/>
  <c r="BH393" i="51"/>
  <c r="AO415" i="51"/>
  <c r="AO416" i="51" s="1"/>
  <c r="BL383" i="51"/>
  <c r="BL381" i="51"/>
  <c r="BL384" i="51"/>
  <c r="BL385" i="51"/>
  <c r="BM406" i="51"/>
  <c r="BM410" i="51"/>
  <c r="BL376" i="51"/>
  <c r="BL416" i="51"/>
  <c r="BM416" i="51"/>
  <c r="BL377" i="51"/>
  <c r="BL413" i="51"/>
  <c r="BL417" i="51"/>
  <c r="BM377" i="51"/>
  <c r="BM413" i="51"/>
  <c r="BM417" i="51"/>
  <c r="BL415" i="51"/>
  <c r="BM415" i="51"/>
  <c r="BL374" i="51"/>
  <c r="BM374" i="51"/>
  <c r="BH28" i="48"/>
  <c r="BG34" i="48"/>
  <c r="BG35" i="48"/>
  <c r="BG437" i="48"/>
  <c r="BG441" i="48"/>
  <c r="BH446" i="48"/>
  <c r="BH437" i="48"/>
  <c r="BH441" i="48"/>
  <c r="BG447" i="48"/>
  <c r="BH438" i="48"/>
  <c r="BG444" i="48"/>
  <c r="BG448" i="48"/>
  <c r="BH444" i="48"/>
  <c r="BH439" i="48"/>
  <c r="W51" i="48"/>
  <c r="Y51" i="48"/>
  <c r="S13" i="48"/>
  <c r="U13" i="48" s="1"/>
  <c r="Y20" i="48"/>
  <c r="W14" i="48"/>
  <c r="W25" i="48"/>
  <c r="X31" i="48"/>
  <c r="W35" i="48"/>
  <c r="Y39" i="48"/>
  <c r="X14" i="48"/>
  <c r="X25" i="48"/>
  <c r="X27" i="48"/>
  <c r="S17" i="48"/>
  <c r="AB39" i="48"/>
  <c r="Y27" i="48"/>
  <c r="S32" i="48"/>
  <c r="Z32" i="48"/>
  <c r="S33" i="48"/>
  <c r="AB13" i="48"/>
  <c r="AA26" i="48"/>
  <c r="U26" i="48"/>
  <c r="AB26" i="48" s="1"/>
  <c r="S25" i="48"/>
  <c r="Z25" i="48"/>
  <c r="W12" i="48"/>
  <c r="T17" i="48"/>
  <c r="V17" i="48" s="1"/>
  <c r="X18" i="48"/>
  <c r="W28" i="48"/>
  <c r="W31" i="48"/>
  <c r="T33" i="48"/>
  <c r="V33" i="48" s="1"/>
  <c r="X34" i="48"/>
  <c r="Y40" i="48"/>
  <c r="Y21" i="48"/>
  <c r="T24" i="48"/>
  <c r="V24" i="48" s="1"/>
  <c r="S27" i="48"/>
  <c r="W32" i="48"/>
  <c r="Y12" i="48"/>
  <c r="W13" i="48"/>
  <c r="T18" i="48"/>
  <c r="V18" i="48" s="1"/>
  <c r="Z26" i="48"/>
  <c r="Y28" i="48"/>
  <c r="T34" i="48"/>
  <c r="V34" i="48" s="1"/>
  <c r="T31" i="48"/>
  <c r="V31" i="48" s="1"/>
  <c r="X13" i="48"/>
  <c r="Y19" i="48"/>
  <c r="W26" i="48"/>
  <c r="Y35" i="48"/>
  <c r="W39" i="48"/>
  <c r="Y13" i="48"/>
  <c r="W20" i="48"/>
  <c r="X26" i="48"/>
  <c r="Y32" i="48"/>
  <c r="X20" i="48"/>
  <c r="X33" i="48"/>
  <c r="Y17" i="48"/>
  <c r="W18" i="48"/>
  <c r="W21" i="48"/>
  <c r="Y33" i="48"/>
  <c r="W34" i="48"/>
  <c r="Y44" i="48"/>
  <c r="X48" i="48"/>
  <c r="W48" i="48"/>
  <c r="W49" i="48"/>
  <c r="X49" i="48"/>
  <c r="Y50" i="48"/>
  <c r="AB51" i="48"/>
  <c r="Y52" i="48"/>
  <c r="G40" i="48"/>
  <c r="J2" i="50"/>
  <c r="AA10" i="50"/>
  <c r="AA18" i="50" s="1"/>
  <c r="P5" i="50"/>
  <c r="P3" i="50"/>
  <c r="BL32" i="48"/>
  <c r="G12" i="48"/>
  <c r="G15" i="48"/>
  <c r="BM35" i="48"/>
  <c r="BL31" i="48"/>
  <c r="BL45" i="48"/>
  <c r="G13" i="48"/>
  <c r="AK75" i="48"/>
  <c r="G16" i="48"/>
  <c r="AO347" i="48"/>
  <c r="AO348" i="48" s="1"/>
  <c r="G25" i="48"/>
  <c r="AK143" i="48"/>
  <c r="G35" i="48"/>
  <c r="AL211" i="48"/>
  <c r="AL313" i="48"/>
  <c r="AM143" i="48"/>
  <c r="AO211" i="48"/>
  <c r="AO212" i="48" s="1"/>
  <c r="G17" i="48"/>
  <c r="G20" i="48"/>
  <c r="G23" i="48"/>
  <c r="AM381" i="48"/>
  <c r="AO143" i="48"/>
  <c r="AO144" i="48" s="1"/>
  <c r="AM41" i="48"/>
  <c r="AL42" i="48"/>
  <c r="AL76" i="48" s="1"/>
  <c r="AL110" i="48" s="1"/>
  <c r="AL144" i="48" s="1"/>
  <c r="AL178" i="48" s="1"/>
  <c r="AL212" i="48" s="1"/>
  <c r="AL246" i="48" s="1"/>
  <c r="AL280" i="48" s="1"/>
  <c r="AL314" i="48" s="1"/>
  <c r="AL348" i="48" s="1"/>
  <c r="AL382" i="48" s="1"/>
  <c r="AL416" i="48" s="1"/>
  <c r="AL41" i="48"/>
  <c r="H16" i="48"/>
  <c r="H17" i="48" s="1"/>
  <c r="AK42" i="48"/>
  <c r="AK76" i="48" s="1"/>
  <c r="AK110" i="48" s="1"/>
  <c r="AK144" i="48" s="1"/>
  <c r="AK178" i="48" s="1"/>
  <c r="AK212" i="48" s="1"/>
  <c r="AK246" i="48" s="1"/>
  <c r="AK280" i="48" s="1"/>
  <c r="AK314" i="48" s="1"/>
  <c r="AK348" i="48" s="1"/>
  <c r="AK382" i="48" s="1"/>
  <c r="AK416" i="48" s="1"/>
  <c r="G30" i="48"/>
  <c r="AM42" i="48"/>
  <c r="AM76" i="48" s="1"/>
  <c r="AM110" i="48" s="1"/>
  <c r="AM144" i="48" s="1"/>
  <c r="AM178" i="48" s="1"/>
  <c r="AM212" i="48" s="1"/>
  <c r="AM246" i="48" s="1"/>
  <c r="AM280" i="48" s="1"/>
  <c r="AM314" i="48" s="1"/>
  <c r="AM348" i="48" s="1"/>
  <c r="AM382" i="48" s="1"/>
  <c r="AM416" i="48" s="1"/>
  <c r="G28" i="48"/>
  <c r="A44" i="48"/>
  <c r="G31" i="48"/>
  <c r="G27" i="48"/>
  <c r="G29" i="48"/>
  <c r="G33" i="48"/>
  <c r="G38" i="48"/>
  <c r="G19" i="48"/>
  <c r="G21" i="48"/>
  <c r="G14" i="48"/>
  <c r="G18" i="48"/>
  <c r="G26" i="48"/>
  <c r="G36" i="48"/>
  <c r="AL75" i="48"/>
  <c r="G32" i="48"/>
  <c r="AM75" i="48"/>
  <c r="G37" i="48"/>
  <c r="AO75" i="48"/>
  <c r="AO76" i="48" s="1"/>
  <c r="G11" i="48"/>
  <c r="G10" i="48"/>
  <c r="G24" i="48"/>
  <c r="G22" i="48"/>
  <c r="G39" i="48"/>
  <c r="AO41" i="48"/>
  <c r="AO42" i="48" s="1"/>
  <c r="AL109" i="48"/>
  <c r="AL143" i="48"/>
  <c r="AK177" i="48"/>
  <c r="AL177" i="48"/>
  <c r="AK41" i="48"/>
  <c r="AK109" i="48"/>
  <c r="AM109" i="48"/>
  <c r="AO109" i="48"/>
  <c r="AO110" i="48" s="1"/>
  <c r="AO177" i="48"/>
  <c r="AO178" i="48" s="1"/>
  <c r="AM177" i="48"/>
  <c r="AK211" i="48"/>
  <c r="AM211" i="48"/>
  <c r="AK245" i="48"/>
  <c r="AM245" i="48"/>
  <c r="AK313" i="48"/>
  <c r="AM279" i="48"/>
  <c r="AO313" i="48"/>
  <c r="AO314" i="48" s="1"/>
  <c r="AL245" i="48"/>
  <c r="AO245" i="48"/>
  <c r="AO246" i="48" s="1"/>
  <c r="AL381" i="48"/>
  <c r="AL279" i="48"/>
  <c r="AM415" i="48"/>
  <c r="AO279" i="48"/>
  <c r="AO280" i="48" s="1"/>
  <c r="AO381" i="48"/>
  <c r="AO382" i="48" s="1"/>
  <c r="AM347" i="48"/>
  <c r="AK415" i="48"/>
  <c r="AK279" i="48"/>
  <c r="AM313" i="48"/>
  <c r="AL415" i="48"/>
  <c r="AK347" i="48"/>
  <c r="AL347" i="48"/>
  <c r="AO415" i="48"/>
  <c r="AO416" i="48" s="1"/>
  <c r="AK381" i="48"/>
  <c r="AT6" i="47"/>
  <c r="AT5" i="47"/>
  <c r="AF30" i="47"/>
  <c r="U13" i="47"/>
  <c r="L23" i="47"/>
  <c r="K15" i="47"/>
  <c r="L14" i="47"/>
  <c r="M15" i="47"/>
  <c r="C15" i="47"/>
  <c r="U35" i="47"/>
  <c r="C35" i="47"/>
  <c r="U25" i="47"/>
  <c r="C25" i="47"/>
  <c r="L5" i="47"/>
  <c r="L3" i="47"/>
  <c r="U33" i="47"/>
  <c r="L13" i="47"/>
  <c r="C13" i="47"/>
  <c r="L35" i="47"/>
  <c r="AF27" i="47"/>
  <c r="L33" i="47"/>
  <c r="L25" i="47"/>
  <c r="U23" i="47"/>
  <c r="U5" i="47"/>
  <c r="C5" i="47"/>
  <c r="C33" i="47"/>
  <c r="AF28" i="47"/>
  <c r="U3" i="47"/>
  <c r="U15" i="47"/>
  <c r="C23" i="47"/>
  <c r="T13" i="47"/>
  <c r="T3" i="47"/>
  <c r="T33" i="47"/>
  <c r="K13" i="47"/>
  <c r="K33" i="47"/>
  <c r="B13" i="47"/>
  <c r="T23" i="47"/>
  <c r="B23" i="47"/>
  <c r="K3" i="47"/>
  <c r="B33" i="47"/>
  <c r="AH25" i="47"/>
  <c r="BK376" i="41"/>
  <c r="BL402" i="41"/>
  <c r="BL403" i="41"/>
  <c r="BL404" i="41"/>
  <c r="BK402" i="41"/>
  <c r="BK403" i="41"/>
  <c r="BK404" i="41"/>
  <c r="BL401" i="41"/>
  <c r="BK401" i="41"/>
  <c r="BG395" i="41"/>
  <c r="BH395" i="41"/>
  <c r="BH394" i="41"/>
  <c r="BG394" i="41"/>
  <c r="BL370" i="41"/>
  <c r="BL371" i="41"/>
  <c r="BL372" i="41"/>
  <c r="BK370" i="41"/>
  <c r="BK371" i="41"/>
  <c r="BK372" i="41"/>
  <c r="BL369" i="41"/>
  <c r="BK369" i="41"/>
  <c r="BL397" i="41"/>
  <c r="BK397" i="41"/>
  <c r="BL396" i="41"/>
  <c r="BK396" i="41"/>
  <c r="BH388" i="41"/>
  <c r="BH389" i="41"/>
  <c r="BH390" i="41"/>
  <c r="BG388" i="41"/>
  <c r="BG389" i="41"/>
  <c r="BG390" i="41"/>
  <c r="BH387" i="41"/>
  <c r="BG387" i="41"/>
  <c r="I15" i="48" l="1"/>
  <c r="E15" i="48" s="1"/>
  <c r="J15" i="48"/>
  <c r="AD15" i="48" s="1"/>
  <c r="J17" i="48"/>
  <c r="I12" i="48"/>
  <c r="E12" i="48" s="1"/>
  <c r="J12" i="48"/>
  <c r="AD12" i="48" s="1"/>
  <c r="I11" i="48"/>
  <c r="E11" i="48" s="1"/>
  <c r="J11" i="48"/>
  <c r="AD11" i="48" s="1"/>
  <c r="I10" i="48"/>
  <c r="J10" i="48" s="1"/>
  <c r="AD10" i="48" s="1"/>
  <c r="I14" i="48"/>
  <c r="E14" i="48" s="1"/>
  <c r="J14" i="48"/>
  <c r="I13" i="48"/>
  <c r="E13" i="48" s="1"/>
  <c r="D13" i="48" s="1"/>
  <c r="J13" i="48"/>
  <c r="BO44" i="48"/>
  <c r="BN45" i="48" s="1"/>
  <c r="BO45" i="48" s="1"/>
  <c r="BH46" i="48"/>
  <c r="BH22" i="48"/>
  <c r="K19" i="51"/>
  <c r="L19" i="51"/>
  <c r="N19" i="51"/>
  <c r="X19" i="51" s="1"/>
  <c r="Y19" i="51"/>
  <c r="BG164" i="51"/>
  <c r="BG165" i="51"/>
  <c r="D33" i="51"/>
  <c r="BL357" i="51"/>
  <c r="BL356" i="51"/>
  <c r="BM419" i="51"/>
  <c r="BG343" i="51"/>
  <c r="BG342" i="51"/>
  <c r="BL118" i="51"/>
  <c r="BL119" i="51"/>
  <c r="Z31" i="51"/>
  <c r="S31" i="51"/>
  <c r="BG102" i="51"/>
  <c r="BG101" i="51"/>
  <c r="J25" i="51"/>
  <c r="J29" i="51"/>
  <c r="AP29" i="51" s="1"/>
  <c r="J11" i="51"/>
  <c r="I11" i="51"/>
  <c r="E11" i="51" s="1"/>
  <c r="I39" i="51"/>
  <c r="E39" i="51" s="1"/>
  <c r="I25" i="51"/>
  <c r="E25" i="51" s="1"/>
  <c r="D27" i="51"/>
  <c r="M27" i="51"/>
  <c r="BM316" i="51"/>
  <c r="BM324" i="51" s="1"/>
  <c r="I36" i="51"/>
  <c r="E36" i="51" s="1"/>
  <c r="BH226" i="51"/>
  <c r="AD31" i="51"/>
  <c r="J27" i="51"/>
  <c r="P27" i="51" s="1"/>
  <c r="BL210" i="51"/>
  <c r="BL209" i="51"/>
  <c r="BH373" i="51"/>
  <c r="BH195" i="51"/>
  <c r="J14" i="51"/>
  <c r="BH131" i="51"/>
  <c r="BH132" i="51" s="1"/>
  <c r="I24" i="51"/>
  <c r="E24" i="51" s="1"/>
  <c r="D35" i="51"/>
  <c r="D29" i="51"/>
  <c r="BM379" i="51"/>
  <c r="J17" i="51"/>
  <c r="R17" i="51" s="1"/>
  <c r="T17" i="51" s="1"/>
  <c r="V17" i="51" s="1"/>
  <c r="BM79" i="51"/>
  <c r="BM87" i="51" s="1"/>
  <c r="I16" i="51"/>
  <c r="E16" i="51" s="1"/>
  <c r="I20" i="51"/>
  <c r="E20" i="51" s="1"/>
  <c r="J33" i="51"/>
  <c r="AP33" i="51" s="1"/>
  <c r="BM138" i="51"/>
  <c r="BM150" i="51" s="1"/>
  <c r="BM53" i="51"/>
  <c r="I10" i="51"/>
  <c r="W19" i="51"/>
  <c r="R14" i="51"/>
  <c r="T14" i="51" s="1"/>
  <c r="V14" i="51" s="1"/>
  <c r="D14" i="51"/>
  <c r="AP14" i="51"/>
  <c r="BM323" i="51"/>
  <c r="BM149" i="51"/>
  <c r="D30" i="51"/>
  <c r="I26" i="51"/>
  <c r="E26" i="51" s="1"/>
  <c r="AD40" i="51"/>
  <c r="BM241" i="51"/>
  <c r="BM418" i="51"/>
  <c r="BM46" i="51"/>
  <c r="BM54" i="51" s="1"/>
  <c r="I21" i="51"/>
  <c r="E21" i="51" s="1"/>
  <c r="J12" i="51"/>
  <c r="BM386" i="51"/>
  <c r="BM177" i="51"/>
  <c r="BM178" i="51" s="1"/>
  <c r="I18" i="51"/>
  <c r="E18" i="51" s="1"/>
  <c r="K31" i="51"/>
  <c r="AD22" i="51"/>
  <c r="G64" i="51"/>
  <c r="G55" i="51"/>
  <c r="G72" i="51"/>
  <c r="G66" i="51"/>
  <c r="G62" i="51"/>
  <c r="G59" i="51"/>
  <c r="G61" i="51"/>
  <c r="G54" i="51"/>
  <c r="G57" i="51"/>
  <c r="G44" i="51"/>
  <c r="G70" i="51"/>
  <c r="G68" i="51"/>
  <c r="G49" i="51"/>
  <c r="A78" i="51"/>
  <c r="G58" i="51"/>
  <c r="G67" i="51"/>
  <c r="G60" i="51"/>
  <c r="G53" i="51"/>
  <c r="G47" i="51"/>
  <c r="G73" i="51"/>
  <c r="G71" i="51"/>
  <c r="G69" i="51"/>
  <c r="G65" i="51"/>
  <c r="G63" i="51"/>
  <c r="G52" i="51"/>
  <c r="G46" i="51"/>
  <c r="G56" i="51"/>
  <c r="G50" i="51"/>
  <c r="G48" i="51"/>
  <c r="G51" i="51"/>
  <c r="G45" i="51"/>
  <c r="G74" i="51"/>
  <c r="I38" i="51"/>
  <c r="E38" i="51" s="1"/>
  <c r="I32" i="51"/>
  <c r="E32" i="51" s="1"/>
  <c r="M31" i="51"/>
  <c r="D22" i="51"/>
  <c r="AP22" i="51"/>
  <c r="R22" i="51"/>
  <c r="T22" i="51" s="1"/>
  <c r="V22" i="51" s="1"/>
  <c r="Q22" i="51"/>
  <c r="P22" i="51"/>
  <c r="O22" i="51"/>
  <c r="N22" i="51"/>
  <c r="M22" i="51"/>
  <c r="X22" i="51" s="1"/>
  <c r="L22" i="51"/>
  <c r="K22" i="51"/>
  <c r="K17" i="51"/>
  <c r="D17" i="51"/>
  <c r="AP17" i="51"/>
  <c r="O17" i="51"/>
  <c r="N17" i="51"/>
  <c r="L17" i="51"/>
  <c r="BH60" i="51"/>
  <c r="BH68" i="51" s="1"/>
  <c r="J37" i="51"/>
  <c r="I37" i="51"/>
  <c r="E37" i="51" s="1"/>
  <c r="I23" i="51"/>
  <c r="E23" i="51" s="1"/>
  <c r="N31" i="51"/>
  <c r="BM286" i="51"/>
  <c r="BM294" i="51" s="1"/>
  <c r="J34" i="51"/>
  <c r="I34" i="51"/>
  <c r="E34" i="51" s="1"/>
  <c r="I28" i="51"/>
  <c r="E28" i="51" s="1"/>
  <c r="L31" i="51"/>
  <c r="S19" i="51"/>
  <c r="Z19" i="51"/>
  <c r="BH309" i="51"/>
  <c r="BH310" i="51" s="1"/>
  <c r="BH279" i="51"/>
  <c r="L12" i="51"/>
  <c r="D12" i="51"/>
  <c r="BM22" i="51"/>
  <c r="BM23" i="51" s="1"/>
  <c r="J13" i="51"/>
  <c r="I13" i="51"/>
  <c r="E13" i="51" s="1"/>
  <c r="O31" i="51"/>
  <c r="P40" i="51"/>
  <c r="O40" i="51"/>
  <c r="Y40" i="51" s="1"/>
  <c r="N40" i="51"/>
  <c r="M40" i="51"/>
  <c r="D40" i="51"/>
  <c r="R40" i="51"/>
  <c r="T40" i="51" s="1"/>
  <c r="V40" i="51" s="1"/>
  <c r="Q40" i="51"/>
  <c r="AP40" i="51"/>
  <c r="L40" i="51"/>
  <c r="K40" i="51"/>
  <c r="W40" i="51" s="1"/>
  <c r="BH397" i="51"/>
  <c r="BH405" i="51" s="1"/>
  <c r="BH247" i="51"/>
  <c r="BH255" i="51" s="1"/>
  <c r="BH219" i="51"/>
  <c r="BH227" i="51" s="1"/>
  <c r="J35" i="51"/>
  <c r="R35" i="51" s="1"/>
  <c r="T35" i="51" s="1"/>
  <c r="V35" i="51" s="1"/>
  <c r="BH36" i="51"/>
  <c r="BH37" i="51" s="1"/>
  <c r="I15" i="51"/>
  <c r="E15" i="51" s="1"/>
  <c r="P31" i="51"/>
  <c r="J30" i="51"/>
  <c r="M30" i="51" s="1"/>
  <c r="BM22" i="48"/>
  <c r="BH29" i="48"/>
  <c r="BH53" i="48"/>
  <c r="BH442" i="48"/>
  <c r="BH435" i="48"/>
  <c r="AB45" i="48"/>
  <c r="X52" i="48"/>
  <c r="W52" i="48"/>
  <c r="AA13" i="48"/>
  <c r="W24" i="48"/>
  <c r="X17" i="48"/>
  <c r="X35" i="48"/>
  <c r="AA27" i="48"/>
  <c r="U27" i="48"/>
  <c r="AB27" i="48" s="1"/>
  <c r="Z14" i="48"/>
  <c r="S14" i="48"/>
  <c r="Z17" i="48"/>
  <c r="X32" i="48"/>
  <c r="S19" i="48"/>
  <c r="Z19" i="48"/>
  <c r="Z28" i="48"/>
  <c r="Z31" i="48"/>
  <c r="S31" i="48"/>
  <c r="W17" i="48"/>
  <c r="X38" i="48"/>
  <c r="Z21" i="48"/>
  <c r="U25" i="48"/>
  <c r="AB25" i="48" s="1"/>
  <c r="AA25" i="48"/>
  <c r="Z34" i="48"/>
  <c r="S34" i="48"/>
  <c r="W40" i="48"/>
  <c r="Z33" i="48"/>
  <c r="X39" i="48"/>
  <c r="W38" i="48"/>
  <c r="AA33" i="48"/>
  <c r="U33" i="48"/>
  <c r="AB33" i="48" s="1"/>
  <c r="X21" i="48"/>
  <c r="S35" i="48"/>
  <c r="Z35" i="48"/>
  <c r="Y34" i="48"/>
  <c r="W33" i="48"/>
  <c r="X19" i="48"/>
  <c r="Z18" i="48"/>
  <c r="S18" i="48"/>
  <c r="Z24" i="48"/>
  <c r="S24" i="48"/>
  <c r="X40" i="48"/>
  <c r="Y38" i="48"/>
  <c r="Z12" i="48"/>
  <c r="S12" i="48"/>
  <c r="AA20" i="48"/>
  <c r="AB20" i="48"/>
  <c r="Y18" i="48"/>
  <c r="U32" i="48"/>
  <c r="AB32" i="48" s="1"/>
  <c r="AA32" i="48"/>
  <c r="AA17" i="48"/>
  <c r="U17" i="48"/>
  <c r="AB17" i="48" s="1"/>
  <c r="X44" i="48"/>
  <c r="W44" i="48"/>
  <c r="Y48" i="48"/>
  <c r="AB49" i="48"/>
  <c r="X50" i="48"/>
  <c r="W50" i="48"/>
  <c r="G72" i="48"/>
  <c r="G73" i="48"/>
  <c r="G74" i="48"/>
  <c r="P4" i="50"/>
  <c r="AA20" i="50"/>
  <c r="Q5" i="50"/>
  <c r="O5" i="50"/>
  <c r="BM29" i="48"/>
  <c r="BM36" i="48"/>
  <c r="I16" i="48"/>
  <c r="E16" i="48" s="1"/>
  <c r="C9" i="48"/>
  <c r="E10" i="48"/>
  <c r="D11" i="48"/>
  <c r="D14" i="48"/>
  <c r="I17" i="48"/>
  <c r="E17" i="48" s="1"/>
  <c r="H18" i="48"/>
  <c r="H19" i="48" s="1"/>
  <c r="H20" i="48" s="1"/>
  <c r="D15" i="48"/>
  <c r="G56" i="48"/>
  <c r="G48" i="48"/>
  <c r="G65" i="48"/>
  <c r="G49" i="48"/>
  <c r="G46" i="48"/>
  <c r="G64" i="48"/>
  <c r="A78" i="48"/>
  <c r="G51" i="48"/>
  <c r="G59" i="48"/>
  <c r="G70" i="48"/>
  <c r="G66" i="48"/>
  <c r="G54" i="48"/>
  <c r="G45" i="48"/>
  <c r="G58" i="48"/>
  <c r="G50" i="48"/>
  <c r="G62" i="48"/>
  <c r="G57" i="48"/>
  <c r="G71" i="48"/>
  <c r="G61" i="48"/>
  <c r="G60" i="48"/>
  <c r="G69" i="48"/>
  <c r="G47" i="48"/>
  <c r="G63" i="48"/>
  <c r="G55" i="48"/>
  <c r="G53" i="48"/>
  <c r="G44" i="48"/>
  <c r="G52" i="48"/>
  <c r="G68" i="48"/>
  <c r="G67" i="48"/>
  <c r="T25" i="47"/>
  <c r="U24" i="47"/>
  <c r="V25" i="47"/>
  <c r="M35" i="47"/>
  <c r="K35" i="47"/>
  <c r="L34" i="47"/>
  <c r="T15" i="47"/>
  <c r="V15" i="47"/>
  <c r="U14" i="47"/>
  <c r="K5" i="47"/>
  <c r="L4" i="47"/>
  <c r="M5" i="47"/>
  <c r="T35" i="47"/>
  <c r="U34" i="47"/>
  <c r="V35" i="47"/>
  <c r="B15" i="47"/>
  <c r="C14" i="47"/>
  <c r="D15" i="47"/>
  <c r="U4" i="47"/>
  <c r="V5" i="47"/>
  <c r="T5" i="47"/>
  <c r="M14" i="47"/>
  <c r="N15" i="47"/>
  <c r="D25" i="47"/>
  <c r="B25" i="47"/>
  <c r="C24" i="47"/>
  <c r="D35" i="47"/>
  <c r="B35" i="47"/>
  <c r="C34" i="47"/>
  <c r="C4" i="47"/>
  <c r="B5" i="47"/>
  <c r="D5" i="47"/>
  <c r="M25" i="47"/>
  <c r="K25" i="47"/>
  <c r="L24" i="47"/>
  <c r="BK381" i="41"/>
  <c r="BG399" i="41"/>
  <c r="BG392" i="41"/>
  <c r="I125" i="27"/>
  <c r="G125" i="27" s="1"/>
  <c r="I126" i="27"/>
  <c r="J126" i="27" s="1"/>
  <c r="I127" i="27"/>
  <c r="G127" i="27" s="1"/>
  <c r="I128" i="27"/>
  <c r="G128" i="27" s="1"/>
  <c r="J128" i="27"/>
  <c r="I129" i="27"/>
  <c r="G129" i="27" s="1"/>
  <c r="G130" i="27"/>
  <c r="H130" i="27"/>
  <c r="I130" i="27"/>
  <c r="J130" i="27" s="1"/>
  <c r="I131" i="27"/>
  <c r="G131" i="27" s="1"/>
  <c r="I132" i="27"/>
  <c r="G132" i="27" s="1"/>
  <c r="I133" i="27"/>
  <c r="G133" i="27" s="1"/>
  <c r="H134" i="27"/>
  <c r="I134" i="27"/>
  <c r="J134" i="27" s="1"/>
  <c r="I135" i="27"/>
  <c r="H135" i="27" s="1"/>
  <c r="J135" i="27"/>
  <c r="I136" i="27"/>
  <c r="G136" i="27" s="1"/>
  <c r="J136" i="27"/>
  <c r="I137" i="27"/>
  <c r="G137" i="27" s="1"/>
  <c r="J137" i="27"/>
  <c r="H138" i="27"/>
  <c r="I138" i="27"/>
  <c r="J138" i="27" s="1"/>
  <c r="I139" i="27"/>
  <c r="G139" i="27" s="1"/>
  <c r="I140" i="27"/>
  <c r="G140" i="27" s="1"/>
  <c r="I141" i="27"/>
  <c r="G141" i="27" s="1"/>
  <c r="J141" i="27"/>
  <c r="I142" i="27"/>
  <c r="J142" i="27" s="1"/>
  <c r="I143" i="27"/>
  <c r="J143" i="27" s="1"/>
  <c r="I144" i="27"/>
  <c r="G144" i="27" s="1"/>
  <c r="J144" i="27"/>
  <c r="I145" i="27"/>
  <c r="G145" i="27" s="1"/>
  <c r="I146" i="27"/>
  <c r="J146" i="27" s="1"/>
  <c r="I147" i="27"/>
  <c r="H147" i="27" s="1"/>
  <c r="J147" i="27"/>
  <c r="I148" i="27"/>
  <c r="G148" i="27" s="1"/>
  <c r="J148" i="27"/>
  <c r="B126" i="27"/>
  <c r="B127" i="27"/>
  <c r="B128" i="27"/>
  <c r="B129" i="27"/>
  <c r="B130" i="27"/>
  <c r="B131" i="27"/>
  <c r="B132" i="27"/>
  <c r="B133" i="27"/>
  <c r="B134" i="27"/>
  <c r="B135" i="27"/>
  <c r="B136" i="27"/>
  <c r="B137" i="27"/>
  <c r="B138" i="27"/>
  <c r="B139" i="27"/>
  <c r="B140" i="27"/>
  <c r="B141" i="27"/>
  <c r="B142" i="27"/>
  <c r="B143" i="27"/>
  <c r="B144" i="27"/>
  <c r="B145" i="27"/>
  <c r="B146" i="27"/>
  <c r="B147" i="27"/>
  <c r="B148" i="27"/>
  <c r="B125" i="27"/>
  <c r="BH449" i="48" l="1"/>
  <c r="AP12" i="48"/>
  <c r="D12" i="48"/>
  <c r="AP11" i="48"/>
  <c r="L11" i="48"/>
  <c r="K11" i="48"/>
  <c r="W11" i="48" s="1"/>
  <c r="O11" i="48"/>
  <c r="N11" i="48"/>
  <c r="R11" i="48"/>
  <c r="T11" i="48" s="1"/>
  <c r="V11" i="48" s="1"/>
  <c r="Q11" i="48"/>
  <c r="M11" i="48"/>
  <c r="P11" i="48"/>
  <c r="J16" i="48"/>
  <c r="AD16" i="48" s="1"/>
  <c r="AP13" i="48"/>
  <c r="AD13" i="48"/>
  <c r="AP15" i="48"/>
  <c r="M15" i="48"/>
  <c r="K15" i="48"/>
  <c r="AF15" i="48"/>
  <c r="P15" i="48"/>
  <c r="O15" i="48"/>
  <c r="Y15" i="48" s="1"/>
  <c r="N15" i="48"/>
  <c r="R15" i="48"/>
  <c r="T15" i="48" s="1"/>
  <c r="V15" i="48" s="1"/>
  <c r="L15" i="48"/>
  <c r="Q15" i="48"/>
  <c r="AP17" i="48"/>
  <c r="AD17" i="48"/>
  <c r="AP14" i="48"/>
  <c r="AD14" i="48"/>
  <c r="AP10" i="48"/>
  <c r="O10" i="48"/>
  <c r="Y10" i="48" s="1"/>
  <c r="K10" i="48"/>
  <c r="M10" i="48"/>
  <c r="R10" i="48"/>
  <c r="T10" i="48" s="1"/>
  <c r="V10" i="48" s="1"/>
  <c r="Q10" i="48"/>
  <c r="P10" i="48"/>
  <c r="N10" i="48"/>
  <c r="X10" i="48" s="1"/>
  <c r="L10" i="48"/>
  <c r="W10" i="48" s="1"/>
  <c r="AP16" i="48"/>
  <c r="AF16" i="48"/>
  <c r="Q16" i="48"/>
  <c r="R16" i="48"/>
  <c r="T16" i="48" s="1"/>
  <c r="V16" i="48" s="1"/>
  <c r="O16" i="48"/>
  <c r="M16" i="48"/>
  <c r="K16" i="48"/>
  <c r="P16" i="48"/>
  <c r="L16" i="48"/>
  <c r="AF17" i="48"/>
  <c r="AF13" i="48"/>
  <c r="BH60" i="48"/>
  <c r="BI60" i="48" s="1"/>
  <c r="BH36" i="48"/>
  <c r="O29" i="51"/>
  <c r="K27" i="51"/>
  <c r="W27" i="51" s="1"/>
  <c r="M17" i="51"/>
  <c r="K29" i="51"/>
  <c r="L27" i="51"/>
  <c r="N27" i="51"/>
  <c r="X27" i="51" s="1"/>
  <c r="O27" i="51"/>
  <c r="P17" i="51"/>
  <c r="Y17" i="51" s="1"/>
  <c r="Q17" i="51"/>
  <c r="S17" i="51" s="1"/>
  <c r="X31" i="51"/>
  <c r="R29" i="51"/>
  <c r="T29" i="51" s="1"/>
  <c r="V29" i="51" s="1"/>
  <c r="J26" i="51"/>
  <c r="P26" i="51" s="1"/>
  <c r="BG310" i="51"/>
  <c r="BG311" i="51"/>
  <c r="BL179" i="51"/>
  <c r="BL178" i="51"/>
  <c r="BG133" i="51"/>
  <c r="BG132" i="51"/>
  <c r="BG37" i="51"/>
  <c r="BG38" i="51"/>
  <c r="BL23" i="51"/>
  <c r="BL24" i="51"/>
  <c r="X40" i="51"/>
  <c r="AD37" i="51"/>
  <c r="Y22" i="51"/>
  <c r="J46" i="51"/>
  <c r="I46" i="51"/>
  <c r="E46" i="51" s="1"/>
  <c r="I44" i="51"/>
  <c r="AP30" i="51"/>
  <c r="N11" i="51"/>
  <c r="M11" i="51"/>
  <c r="X11" i="51" s="1"/>
  <c r="L11" i="51"/>
  <c r="K11" i="51"/>
  <c r="P11" i="51"/>
  <c r="D11" i="51"/>
  <c r="AP11" i="51"/>
  <c r="R11" i="51"/>
  <c r="T11" i="51" s="1"/>
  <c r="V11" i="51" s="1"/>
  <c r="Q11" i="51"/>
  <c r="O11" i="51"/>
  <c r="Y11" i="51" s="1"/>
  <c r="BL420" i="51"/>
  <c r="BL419" i="51"/>
  <c r="BG69" i="51"/>
  <c r="BG68" i="51"/>
  <c r="I52" i="51"/>
  <c r="E52" i="51" s="1"/>
  <c r="I57" i="51"/>
  <c r="E57" i="51" s="1"/>
  <c r="J57" i="51"/>
  <c r="N30" i="51"/>
  <c r="X30" i="51" s="1"/>
  <c r="D24" i="51"/>
  <c r="BL325" i="51"/>
  <c r="BL324" i="51"/>
  <c r="AD11" i="51"/>
  <c r="BG279" i="51"/>
  <c r="BG280" i="51"/>
  <c r="S22" i="51"/>
  <c r="Z22" i="51"/>
  <c r="AF22" i="51" s="1"/>
  <c r="I63" i="51"/>
  <c r="E63" i="51" s="1"/>
  <c r="J54" i="51"/>
  <c r="I54" i="51"/>
  <c r="E54" i="51" s="1"/>
  <c r="AD12" i="51"/>
  <c r="C9" i="51"/>
  <c r="E10" i="51"/>
  <c r="AD29" i="51"/>
  <c r="D15" i="51"/>
  <c r="AP15" i="51"/>
  <c r="R15" i="51"/>
  <c r="T15" i="51" s="1"/>
  <c r="V15" i="51" s="1"/>
  <c r="J65" i="51"/>
  <c r="I65" i="51"/>
  <c r="E65" i="51" s="1"/>
  <c r="I61" i="51"/>
  <c r="E61" i="51" s="1"/>
  <c r="D21" i="51"/>
  <c r="AP21" i="51"/>
  <c r="Q21" i="51"/>
  <c r="M21" i="51"/>
  <c r="N21" i="51"/>
  <c r="L21" i="51"/>
  <c r="K30" i="51"/>
  <c r="AD14" i="51"/>
  <c r="AD25" i="51"/>
  <c r="J15" i="51"/>
  <c r="N15" i="51" s="1"/>
  <c r="Y31" i="51"/>
  <c r="AF19" i="51"/>
  <c r="I69" i="51"/>
  <c r="E69" i="51" s="1"/>
  <c r="I59" i="51"/>
  <c r="E59" i="51" s="1"/>
  <c r="BL55" i="51"/>
  <c r="BL54" i="51"/>
  <c r="L30" i="51"/>
  <c r="BL150" i="51"/>
  <c r="BL151" i="51"/>
  <c r="W29" i="51"/>
  <c r="BG195" i="51"/>
  <c r="BG196" i="51"/>
  <c r="D13" i="51"/>
  <c r="AP13" i="51"/>
  <c r="R13" i="51"/>
  <c r="T13" i="51" s="1"/>
  <c r="V13" i="51" s="1"/>
  <c r="Q13" i="51"/>
  <c r="P13" i="51"/>
  <c r="O13" i="51"/>
  <c r="Y13" i="51" s="1"/>
  <c r="N13" i="51"/>
  <c r="M13" i="51"/>
  <c r="L13" i="51"/>
  <c r="K13" i="51"/>
  <c r="AA19" i="51"/>
  <c r="U19" i="51"/>
  <c r="AB19" i="51" s="1"/>
  <c r="I71" i="51"/>
  <c r="E71" i="51" s="1"/>
  <c r="I62" i="51"/>
  <c r="E62" i="51" s="1"/>
  <c r="AD33" i="51"/>
  <c r="L29" i="51"/>
  <c r="BG374" i="51"/>
  <c r="BG373" i="51"/>
  <c r="K33" i="51"/>
  <c r="AD35" i="51"/>
  <c r="AD13" i="51"/>
  <c r="Z17" i="51"/>
  <c r="I73" i="51"/>
  <c r="E73" i="51" s="1"/>
  <c r="I66" i="51"/>
  <c r="E66" i="51" s="1"/>
  <c r="J21" i="51"/>
  <c r="K21" i="51" s="1"/>
  <c r="D20" i="51"/>
  <c r="M29" i="51"/>
  <c r="Y27" i="51"/>
  <c r="L33" i="51"/>
  <c r="BG227" i="51"/>
  <c r="BG228" i="51"/>
  <c r="D28" i="51"/>
  <c r="D32" i="51"/>
  <c r="Q32" i="51"/>
  <c r="I47" i="51"/>
  <c r="E47" i="51" s="1"/>
  <c r="J72" i="51"/>
  <c r="I72" i="51"/>
  <c r="E72" i="51" s="1"/>
  <c r="BL242" i="51"/>
  <c r="BL241" i="51"/>
  <c r="D16" i="51"/>
  <c r="L35" i="51"/>
  <c r="M33" i="51"/>
  <c r="BG256" i="51"/>
  <c r="BG255" i="51"/>
  <c r="K12" i="51"/>
  <c r="W12" i="51" s="1"/>
  <c r="J28" i="51"/>
  <c r="J32" i="51"/>
  <c r="AP32" i="51" s="1"/>
  <c r="I53" i="51"/>
  <c r="E53" i="51" s="1"/>
  <c r="I55" i="51"/>
  <c r="E55" i="51" s="1"/>
  <c r="K14" i="51"/>
  <c r="J10" i="51"/>
  <c r="N35" i="51"/>
  <c r="AD27" i="51"/>
  <c r="Q27" i="51"/>
  <c r="N33" i="51"/>
  <c r="BG405" i="51"/>
  <c r="BG406" i="51"/>
  <c r="M12" i="51"/>
  <c r="N34" i="51"/>
  <c r="M34" i="51"/>
  <c r="X34" i="51" s="1"/>
  <c r="L34" i="51"/>
  <c r="K34" i="51"/>
  <c r="P34" i="51"/>
  <c r="D34" i="51"/>
  <c r="AP34" i="51"/>
  <c r="R34" i="51"/>
  <c r="T34" i="51" s="1"/>
  <c r="V34" i="51" s="1"/>
  <c r="Q34" i="51"/>
  <c r="O34" i="51"/>
  <c r="O38" i="51"/>
  <c r="N38" i="51"/>
  <c r="M38" i="51"/>
  <c r="X38" i="51" s="1"/>
  <c r="K38" i="51"/>
  <c r="D38" i="51"/>
  <c r="I60" i="51"/>
  <c r="E60" i="51" s="1"/>
  <c r="I64" i="51"/>
  <c r="E64" i="51" s="1"/>
  <c r="L14" i="51"/>
  <c r="J38" i="51"/>
  <c r="R38" i="51" s="1"/>
  <c r="T38" i="51" s="1"/>
  <c r="V38" i="51" s="1"/>
  <c r="O35" i="51"/>
  <c r="R27" i="51"/>
  <c r="T27" i="51" s="1"/>
  <c r="V27" i="51" s="1"/>
  <c r="U31" i="51"/>
  <c r="AB31" i="51" s="1"/>
  <c r="AA31" i="51"/>
  <c r="O33" i="51"/>
  <c r="N12" i="51"/>
  <c r="X17" i="51"/>
  <c r="I74" i="51"/>
  <c r="E74" i="51" s="1"/>
  <c r="I67" i="51"/>
  <c r="E67" i="51" s="1"/>
  <c r="D26" i="51"/>
  <c r="AP26" i="51"/>
  <c r="R26" i="51"/>
  <c r="T26" i="51" s="1"/>
  <c r="V26" i="51" s="1"/>
  <c r="Q26" i="51"/>
  <c r="M14" i="51"/>
  <c r="BL87" i="51"/>
  <c r="BL88" i="51"/>
  <c r="P35" i="51"/>
  <c r="AP27" i="51"/>
  <c r="P33" i="51"/>
  <c r="O12" i="51"/>
  <c r="BL295" i="51"/>
  <c r="BL294" i="51"/>
  <c r="W17" i="51"/>
  <c r="I45" i="51"/>
  <c r="E45" i="51" s="1"/>
  <c r="I58" i="51"/>
  <c r="E58" i="51" s="1"/>
  <c r="N14" i="51"/>
  <c r="AD17" i="51"/>
  <c r="AP35" i="51"/>
  <c r="J16" i="51"/>
  <c r="L16" i="51" s="1"/>
  <c r="Q33" i="51"/>
  <c r="AD30" i="51"/>
  <c r="AD34" i="51"/>
  <c r="P12" i="51"/>
  <c r="W22" i="51"/>
  <c r="I51" i="51"/>
  <c r="E51" i="51" s="1"/>
  <c r="G102" i="51"/>
  <c r="G107" i="51"/>
  <c r="G97" i="51"/>
  <c r="G100" i="51"/>
  <c r="G96" i="51"/>
  <c r="G86" i="51"/>
  <c r="G82" i="51"/>
  <c r="G104" i="51"/>
  <c r="G90" i="51"/>
  <c r="A112" i="51"/>
  <c r="G99" i="51"/>
  <c r="G103" i="51"/>
  <c r="G94" i="51"/>
  <c r="G84" i="51"/>
  <c r="G98" i="51"/>
  <c r="G108" i="51"/>
  <c r="G91" i="51"/>
  <c r="G88" i="51"/>
  <c r="G95" i="51"/>
  <c r="G85" i="51"/>
  <c r="G106" i="51"/>
  <c r="G93" i="51"/>
  <c r="G89" i="51"/>
  <c r="G87" i="51"/>
  <c r="G83" i="51"/>
  <c r="G79" i="51"/>
  <c r="G101" i="51"/>
  <c r="G81" i="51"/>
  <c r="G105" i="51"/>
  <c r="G78" i="51"/>
  <c r="G92" i="51"/>
  <c r="G80" i="51"/>
  <c r="W31" i="51"/>
  <c r="O30" i="51"/>
  <c r="O14" i="51"/>
  <c r="Y14" i="51" s="1"/>
  <c r="BM387" i="51"/>
  <c r="J36" i="51"/>
  <c r="M36" i="51" s="1"/>
  <c r="X36" i="51" s="1"/>
  <c r="R33" i="51"/>
  <c r="T33" i="51" s="1"/>
  <c r="V33" i="51" s="1"/>
  <c r="S40" i="51"/>
  <c r="Z40" i="51"/>
  <c r="AF40" i="51" s="1"/>
  <c r="Q12" i="51"/>
  <c r="D23" i="51"/>
  <c r="I48" i="51"/>
  <c r="E48" i="51" s="1"/>
  <c r="J49" i="51"/>
  <c r="I49" i="51"/>
  <c r="E49" i="51" s="1"/>
  <c r="D18" i="51"/>
  <c r="L18" i="51"/>
  <c r="K18" i="51"/>
  <c r="P30" i="51"/>
  <c r="N29" i="51"/>
  <c r="M35" i="51"/>
  <c r="X35" i="51" s="1"/>
  <c r="N36" i="51"/>
  <c r="K36" i="51"/>
  <c r="D36" i="51"/>
  <c r="R36" i="51"/>
  <c r="T36" i="51" s="1"/>
  <c r="V36" i="51" s="1"/>
  <c r="Q36" i="51"/>
  <c r="AP36" i="51"/>
  <c r="M25" i="51"/>
  <c r="O25" i="51"/>
  <c r="L25" i="51"/>
  <c r="K25" i="51"/>
  <c r="W25" i="51" s="1"/>
  <c r="D25" i="51"/>
  <c r="AP25" i="51"/>
  <c r="R25" i="51"/>
  <c r="T25" i="51" s="1"/>
  <c r="V25" i="51" s="1"/>
  <c r="Q25" i="51"/>
  <c r="P25" i="51"/>
  <c r="N25" i="51"/>
  <c r="R12" i="51"/>
  <c r="T12" i="51" s="1"/>
  <c r="V12" i="51" s="1"/>
  <c r="J23" i="51"/>
  <c r="I50" i="51"/>
  <c r="E50" i="51" s="1"/>
  <c r="J68" i="51"/>
  <c r="I68" i="51"/>
  <c r="E68" i="51" s="1"/>
  <c r="J18" i="51"/>
  <c r="AP18" i="51" s="1"/>
  <c r="Q30" i="51"/>
  <c r="P14" i="51"/>
  <c r="P29" i="51"/>
  <c r="Y29" i="51" s="1"/>
  <c r="K35" i="51"/>
  <c r="W35" i="51" s="1"/>
  <c r="J24" i="51"/>
  <c r="Q24" i="51" s="1"/>
  <c r="D39" i="51"/>
  <c r="AP12" i="51"/>
  <c r="M37" i="51"/>
  <c r="L37" i="51"/>
  <c r="Q37" i="51"/>
  <c r="AP37" i="51"/>
  <c r="P37" i="51"/>
  <c r="O37" i="51"/>
  <c r="N37" i="51"/>
  <c r="K37" i="51"/>
  <c r="W37" i="51" s="1"/>
  <c r="D37" i="51"/>
  <c r="R37" i="51"/>
  <c r="T37" i="51" s="1"/>
  <c r="V37" i="51" s="1"/>
  <c r="J56" i="51"/>
  <c r="I56" i="51"/>
  <c r="E56" i="51" s="1"/>
  <c r="J70" i="51"/>
  <c r="I70" i="51"/>
  <c r="E70" i="51" s="1"/>
  <c r="R30" i="51"/>
  <c r="T30" i="51" s="1"/>
  <c r="V30" i="51" s="1"/>
  <c r="Q14" i="51"/>
  <c r="Q29" i="51"/>
  <c r="Q35" i="51"/>
  <c r="J20" i="51"/>
  <c r="M20" i="51" s="1"/>
  <c r="J39" i="51"/>
  <c r="AP39" i="51" s="1"/>
  <c r="BO22" i="48"/>
  <c r="BN22" i="48"/>
  <c r="AA31" i="48"/>
  <c r="U31" i="48"/>
  <c r="AB31" i="48" s="1"/>
  <c r="U12" i="48"/>
  <c r="AB12" i="48" s="1"/>
  <c r="AF12" i="48" s="1"/>
  <c r="AA12" i="48"/>
  <c r="U35" i="48"/>
  <c r="AB35" i="48" s="1"/>
  <c r="AA35" i="48"/>
  <c r="U19" i="48"/>
  <c r="AB19" i="48" s="1"/>
  <c r="AA19" i="48"/>
  <c r="AA34" i="48"/>
  <c r="U34" i="48"/>
  <c r="AB34" i="48" s="1"/>
  <c r="AB28" i="48"/>
  <c r="AA28" i="48"/>
  <c r="AA24" i="48"/>
  <c r="U24" i="48"/>
  <c r="AB24" i="48" s="1"/>
  <c r="AB40" i="48"/>
  <c r="AB38" i="48"/>
  <c r="AA18" i="48"/>
  <c r="U18" i="48"/>
  <c r="AB18" i="48" s="1"/>
  <c r="AA14" i="48"/>
  <c r="U14" i="48"/>
  <c r="AB14" i="48" s="1"/>
  <c r="AF14" i="48" s="1"/>
  <c r="AA21" i="48"/>
  <c r="AB21" i="48"/>
  <c r="AB44" i="48"/>
  <c r="AB48" i="48"/>
  <c r="AB50" i="48"/>
  <c r="AB52" i="48"/>
  <c r="I72" i="48"/>
  <c r="E72" i="48" s="1"/>
  <c r="D72" i="48" s="1"/>
  <c r="I63" i="48"/>
  <c r="E63" i="48" s="1"/>
  <c r="I47" i="48"/>
  <c r="E47" i="48" s="1"/>
  <c r="I64" i="48"/>
  <c r="E64" i="48" s="1"/>
  <c r="I69" i="48"/>
  <c r="E69" i="48" s="1"/>
  <c r="I46" i="48"/>
  <c r="E46" i="48" s="1"/>
  <c r="I59" i="48"/>
  <c r="E59" i="48" s="1"/>
  <c r="I58" i="48"/>
  <c r="E58" i="48" s="1"/>
  <c r="I53" i="48"/>
  <c r="E53" i="48" s="1"/>
  <c r="I73" i="48"/>
  <c r="J73" i="48" s="1"/>
  <c r="I55" i="48"/>
  <c r="E55" i="48" s="1"/>
  <c r="D55" i="48" s="1"/>
  <c r="I65" i="48"/>
  <c r="E65" i="48" s="1"/>
  <c r="D65" i="48" s="1"/>
  <c r="I56" i="48"/>
  <c r="E56" i="48" s="1"/>
  <c r="I67" i="48"/>
  <c r="E67" i="48" s="1"/>
  <c r="D67" i="48" s="1"/>
  <c r="I61" i="48"/>
  <c r="E61" i="48" s="1"/>
  <c r="D61" i="48" s="1"/>
  <c r="I71" i="48"/>
  <c r="E71" i="48" s="1"/>
  <c r="I48" i="48"/>
  <c r="E48" i="48" s="1"/>
  <c r="I50" i="48"/>
  <c r="E50" i="48" s="1"/>
  <c r="I51" i="48"/>
  <c r="E51" i="48" s="1"/>
  <c r="D51" i="48" s="1"/>
  <c r="I49" i="48"/>
  <c r="E49" i="48" s="1"/>
  <c r="D49" i="48" s="1"/>
  <c r="I45" i="48"/>
  <c r="E45" i="48" s="1"/>
  <c r="I68" i="48"/>
  <c r="E68" i="48" s="1"/>
  <c r="D68" i="48" s="1"/>
  <c r="I54" i="48"/>
  <c r="E54" i="48" s="1"/>
  <c r="I52" i="48"/>
  <c r="E52" i="48" s="1"/>
  <c r="I66" i="48"/>
  <c r="E66" i="48" s="1"/>
  <c r="D66" i="48" s="1"/>
  <c r="I60" i="48"/>
  <c r="E60" i="48" s="1"/>
  <c r="D60" i="48" s="1"/>
  <c r="I57" i="48"/>
  <c r="E57" i="48" s="1"/>
  <c r="D57" i="48" s="1"/>
  <c r="I62" i="48"/>
  <c r="E62" i="48" s="1"/>
  <c r="I44" i="48"/>
  <c r="E44" i="48" s="1"/>
  <c r="I70" i="48"/>
  <c r="E70" i="48" s="1"/>
  <c r="D70" i="48" s="1"/>
  <c r="I74" i="48"/>
  <c r="E74" i="48" s="1"/>
  <c r="D74" i="48" s="1"/>
  <c r="Q4" i="50"/>
  <c r="R5" i="50"/>
  <c r="BM46" i="48"/>
  <c r="D16" i="48"/>
  <c r="D58" i="48"/>
  <c r="I18" i="48"/>
  <c r="H21" i="48"/>
  <c r="I20" i="48"/>
  <c r="D10" i="48"/>
  <c r="D17" i="48"/>
  <c r="G95" i="48"/>
  <c r="G93" i="48"/>
  <c r="G105" i="48"/>
  <c r="G97" i="48"/>
  <c r="G89" i="48"/>
  <c r="G85" i="48"/>
  <c r="G98" i="48"/>
  <c r="G90" i="48"/>
  <c r="G78" i="48"/>
  <c r="A112" i="48"/>
  <c r="G142" i="48" s="1"/>
  <c r="G103" i="48"/>
  <c r="G83" i="48"/>
  <c r="G86" i="48"/>
  <c r="G80" i="48"/>
  <c r="G96" i="48"/>
  <c r="G92" i="48"/>
  <c r="G107" i="48"/>
  <c r="G84" i="48"/>
  <c r="G104" i="48"/>
  <c r="G102" i="48"/>
  <c r="G94" i="48"/>
  <c r="G91" i="48"/>
  <c r="G101" i="48"/>
  <c r="G100" i="48"/>
  <c r="G82" i="48"/>
  <c r="G87" i="48"/>
  <c r="G106" i="48"/>
  <c r="G88" i="48"/>
  <c r="G79" i="48"/>
  <c r="G81" i="48"/>
  <c r="G108" i="48"/>
  <c r="G99" i="48"/>
  <c r="I19" i="48"/>
  <c r="E5" i="47"/>
  <c r="D4" i="47"/>
  <c r="N5" i="47"/>
  <c r="M4" i="47"/>
  <c r="D34" i="47"/>
  <c r="E35" i="47"/>
  <c r="W5" i="47"/>
  <c r="V4" i="47"/>
  <c r="N35" i="47"/>
  <c r="M34" i="47"/>
  <c r="W25" i="47"/>
  <c r="V24" i="47"/>
  <c r="V34" i="47"/>
  <c r="W35" i="47"/>
  <c r="E25" i="47"/>
  <c r="D24" i="47"/>
  <c r="W15" i="47"/>
  <c r="V14" i="47"/>
  <c r="O15" i="47"/>
  <c r="N14" i="47"/>
  <c r="D14" i="47"/>
  <c r="E15" i="47"/>
  <c r="M24" i="47"/>
  <c r="N25" i="47"/>
  <c r="J127" i="27"/>
  <c r="G142" i="27"/>
  <c r="G134" i="27"/>
  <c r="J140" i="27"/>
  <c r="J133" i="27"/>
  <c r="H126" i="27"/>
  <c r="J129" i="27"/>
  <c r="G126" i="27"/>
  <c r="J139" i="27"/>
  <c r="J132" i="27"/>
  <c r="J125" i="27"/>
  <c r="H146" i="27"/>
  <c r="J131" i="27"/>
  <c r="H142" i="27"/>
  <c r="G146" i="27"/>
  <c r="J145" i="27"/>
  <c r="G138" i="27"/>
  <c r="BG400" i="41"/>
  <c r="BH400" i="41" s="1"/>
  <c r="BK406" i="41"/>
  <c r="BK374" i="41"/>
  <c r="BK382" i="41" s="1"/>
  <c r="BL382" i="41" s="1"/>
  <c r="BK399" i="41"/>
  <c r="H148" i="27"/>
  <c r="H144" i="27"/>
  <c r="H140" i="27"/>
  <c r="H136" i="27"/>
  <c r="H132" i="27"/>
  <c r="H128" i="27"/>
  <c r="H143" i="27"/>
  <c r="H127" i="27"/>
  <c r="H139" i="27"/>
  <c r="H131" i="27"/>
  <c r="G147" i="27"/>
  <c r="G143" i="27"/>
  <c r="G135" i="27"/>
  <c r="H125" i="27"/>
  <c r="H145" i="27"/>
  <c r="H141" i="27"/>
  <c r="H137" i="27"/>
  <c r="H133" i="27"/>
  <c r="H129" i="27"/>
  <c r="J56" i="48" l="1"/>
  <c r="J55" i="48"/>
  <c r="AD55" i="48" s="1"/>
  <c r="J60" i="48"/>
  <c r="AD60" i="48" s="1"/>
  <c r="AD56" i="48"/>
  <c r="J46" i="48"/>
  <c r="AD46" i="48" s="1"/>
  <c r="E73" i="48"/>
  <c r="Q73" i="48" s="1"/>
  <c r="J69" i="48"/>
  <c r="AD69" i="48" s="1"/>
  <c r="J54" i="48"/>
  <c r="AD54" i="48" s="1"/>
  <c r="J67" i="48"/>
  <c r="AD67" i="48" s="1"/>
  <c r="BJ449" i="48"/>
  <c r="BI449" i="48"/>
  <c r="I108" i="48"/>
  <c r="E108" i="48" s="1"/>
  <c r="D108" i="48" s="1"/>
  <c r="AF53" i="48"/>
  <c r="X58" i="48"/>
  <c r="J49" i="48"/>
  <c r="AD49" i="48" s="1"/>
  <c r="I79" i="48"/>
  <c r="E79" i="48" s="1"/>
  <c r="I86" i="48"/>
  <c r="E86" i="48" s="1"/>
  <c r="AF54" i="48"/>
  <c r="I88" i="48"/>
  <c r="E88" i="48" s="1"/>
  <c r="D88" i="48" s="1"/>
  <c r="I83" i="48"/>
  <c r="E83" i="48" s="1"/>
  <c r="AF68" i="48"/>
  <c r="AF46" i="48"/>
  <c r="P46" i="48"/>
  <c r="L46" i="48"/>
  <c r="N46" i="48"/>
  <c r="O46" i="48"/>
  <c r="R46" i="48"/>
  <c r="T46" i="48" s="1"/>
  <c r="V46" i="48" s="1"/>
  <c r="K46" i="48"/>
  <c r="BJ36" i="48"/>
  <c r="BI36" i="48"/>
  <c r="S16" i="48"/>
  <c r="Z16" i="48"/>
  <c r="X11" i="48"/>
  <c r="J64" i="48"/>
  <c r="AD64" i="48" s="1"/>
  <c r="I106" i="48"/>
  <c r="E106" i="48" s="1"/>
  <c r="D106" i="48" s="1"/>
  <c r="I103" i="48"/>
  <c r="E103" i="48" s="1"/>
  <c r="D103" i="48" s="1"/>
  <c r="Y69" i="48"/>
  <c r="W69" i="48"/>
  <c r="R69" i="48"/>
  <c r="T69" i="48" s="1"/>
  <c r="J47" i="48"/>
  <c r="AD47" i="48" s="1"/>
  <c r="I96" i="48"/>
  <c r="E96" i="48" s="1"/>
  <c r="E20" i="48"/>
  <c r="J20" i="48"/>
  <c r="J58" i="48"/>
  <c r="AD58" i="48" s="1"/>
  <c r="AF74" i="48"/>
  <c r="J53" i="48"/>
  <c r="AD53" i="48" s="1"/>
  <c r="AF67" i="48"/>
  <c r="J70" i="48"/>
  <c r="AD70" i="48" s="1"/>
  <c r="J45" i="48"/>
  <c r="AD45" i="48" s="1"/>
  <c r="E19" i="48"/>
  <c r="J19" i="48"/>
  <c r="AD19" i="48" s="1"/>
  <c r="I104" i="48"/>
  <c r="E104" i="48" s="1"/>
  <c r="D104" i="48" s="1"/>
  <c r="I105" i="48"/>
  <c r="E105" i="48" s="1"/>
  <c r="D105" i="48" s="1"/>
  <c r="R56" i="48"/>
  <c r="T56" i="48" s="1"/>
  <c r="W56" i="48"/>
  <c r="Q56" i="48"/>
  <c r="Y56" i="48"/>
  <c r="N16" i="48"/>
  <c r="X16" i="48" s="1"/>
  <c r="S10" i="48"/>
  <c r="Z10" i="48"/>
  <c r="J44" i="48"/>
  <c r="AD44" i="48" s="1"/>
  <c r="J48" i="48"/>
  <c r="AD48" i="48" s="1"/>
  <c r="J50" i="48"/>
  <c r="AD50" i="48" s="1"/>
  <c r="I81" i="48"/>
  <c r="E81" i="48" s="1"/>
  <c r="D81" i="48" s="1"/>
  <c r="X15" i="48"/>
  <c r="AF47" i="48"/>
  <c r="J51" i="48"/>
  <c r="AD51" i="48" s="1"/>
  <c r="I101" i="48"/>
  <c r="E101" i="48" s="1"/>
  <c r="D101" i="48" s="1"/>
  <c r="E18" i="48"/>
  <c r="J18" i="48"/>
  <c r="AD18" i="48" s="1"/>
  <c r="AP73" i="48"/>
  <c r="P73" i="48"/>
  <c r="K73" i="48"/>
  <c r="J59" i="48"/>
  <c r="AD59" i="48" s="1"/>
  <c r="J68" i="48"/>
  <c r="AD68" i="48" s="1"/>
  <c r="D47" i="48"/>
  <c r="I102" i="48"/>
  <c r="E102" i="48" s="1"/>
  <c r="D102" i="48" s="1"/>
  <c r="I97" i="48"/>
  <c r="E97" i="48" s="1"/>
  <c r="D97" i="48" s="1"/>
  <c r="Z15" i="48"/>
  <c r="S15" i="48"/>
  <c r="J71" i="48"/>
  <c r="AD71" i="48" s="1"/>
  <c r="J62" i="48"/>
  <c r="AD62" i="48" s="1"/>
  <c r="I80" i="48"/>
  <c r="E80" i="48" s="1"/>
  <c r="D80" i="48" s="1"/>
  <c r="I142" i="48"/>
  <c r="E142" i="48" s="1"/>
  <c r="I82" i="48"/>
  <c r="E82" i="48" s="1"/>
  <c r="I78" i="48"/>
  <c r="C77" i="48" s="1"/>
  <c r="I98" i="48"/>
  <c r="E98" i="48" s="1"/>
  <c r="D98" i="48" s="1"/>
  <c r="J66" i="48"/>
  <c r="AD66" i="48" s="1"/>
  <c r="D46" i="48"/>
  <c r="I91" i="48"/>
  <c r="E91" i="48" s="1"/>
  <c r="D91" i="48" s="1"/>
  <c r="J91" i="48"/>
  <c r="I85" i="48"/>
  <c r="E85" i="48" s="1"/>
  <c r="D85" i="48" s="1"/>
  <c r="J63" i="48"/>
  <c r="AD63" i="48" s="1"/>
  <c r="J52" i="48"/>
  <c r="AD52" i="48" s="1"/>
  <c r="AF61" i="48"/>
  <c r="W15" i="48"/>
  <c r="J72" i="48"/>
  <c r="AD72" i="48" s="1"/>
  <c r="J65" i="48"/>
  <c r="AD65" i="48" s="1"/>
  <c r="I87" i="48"/>
  <c r="E87" i="48" s="1"/>
  <c r="D87" i="48" s="1"/>
  <c r="Z11" i="48"/>
  <c r="S11" i="48"/>
  <c r="I100" i="48"/>
  <c r="E100" i="48" s="1"/>
  <c r="I90" i="48"/>
  <c r="E90" i="48" s="1"/>
  <c r="D90" i="48" s="1"/>
  <c r="D48" i="48"/>
  <c r="Y11" i="48"/>
  <c r="I94" i="48"/>
  <c r="E94" i="48" s="1"/>
  <c r="D94" i="48" s="1"/>
  <c r="I89" i="48"/>
  <c r="E89" i="48" s="1"/>
  <c r="D89" i="48" s="1"/>
  <c r="D64" i="48"/>
  <c r="I84" i="48"/>
  <c r="E84" i="48" s="1"/>
  <c r="I93" i="48"/>
  <c r="E93" i="48" s="1"/>
  <c r="D52" i="48"/>
  <c r="D69" i="48"/>
  <c r="I107" i="48"/>
  <c r="E107" i="48" s="1"/>
  <c r="D107" i="48" s="1"/>
  <c r="I95" i="48"/>
  <c r="E95" i="48" s="1"/>
  <c r="D50" i="48"/>
  <c r="R55" i="48"/>
  <c r="T55" i="48" s="1"/>
  <c r="W55" i="48"/>
  <c r="X55" i="48"/>
  <c r="Y55" i="48"/>
  <c r="Q55" i="48"/>
  <c r="Y16" i="48"/>
  <c r="J57" i="48"/>
  <c r="AD57" i="48" s="1"/>
  <c r="I99" i="48"/>
  <c r="E99" i="48" s="1"/>
  <c r="I92" i="48"/>
  <c r="E92" i="48" s="1"/>
  <c r="D92" i="48" s="1"/>
  <c r="D53" i="48"/>
  <c r="D45" i="48"/>
  <c r="P60" i="48"/>
  <c r="AF60" i="48"/>
  <c r="M60" i="48"/>
  <c r="R60" i="48"/>
  <c r="T60" i="48" s="1"/>
  <c r="V60" i="48" s="1"/>
  <c r="O60" i="48"/>
  <c r="Q60" i="48"/>
  <c r="K60" i="48"/>
  <c r="N60" i="48"/>
  <c r="L60" i="48"/>
  <c r="W16" i="48"/>
  <c r="J61" i="48"/>
  <c r="O61" i="48" s="1"/>
  <c r="J74" i="48"/>
  <c r="AD74" i="48" s="1"/>
  <c r="BJ60" i="48"/>
  <c r="BN46" i="48"/>
  <c r="BO46" i="48"/>
  <c r="J64" i="51"/>
  <c r="J55" i="51"/>
  <c r="O55" i="51" s="1"/>
  <c r="Q18" i="51"/>
  <c r="S18" i="51" s="1"/>
  <c r="J69" i="51"/>
  <c r="AD69" i="51" s="1"/>
  <c r="R18" i="51"/>
  <c r="T18" i="51" s="1"/>
  <c r="V18" i="51" s="1"/>
  <c r="AF31" i="51"/>
  <c r="Y12" i="51"/>
  <c r="J60" i="51"/>
  <c r="W34" i="51"/>
  <c r="J53" i="51"/>
  <c r="P53" i="51" s="1"/>
  <c r="J52" i="51"/>
  <c r="N52" i="51" s="1"/>
  <c r="AD26" i="51"/>
  <c r="O15" i="51"/>
  <c r="Y15" i="51" s="1"/>
  <c r="J74" i="51"/>
  <c r="N74" i="51" s="1"/>
  <c r="L38" i="51"/>
  <c r="W38" i="51" s="1"/>
  <c r="Q15" i="51"/>
  <c r="J63" i="51"/>
  <c r="AF17" i="51"/>
  <c r="J50" i="51"/>
  <c r="O50" i="51" s="1"/>
  <c r="Y38" i="51"/>
  <c r="J62" i="51"/>
  <c r="O39" i="51"/>
  <c r="Y39" i="51" s="1"/>
  <c r="L26" i="51"/>
  <c r="W26" i="51" s="1"/>
  <c r="P38" i="51"/>
  <c r="P15" i="51"/>
  <c r="J48" i="51"/>
  <c r="K48" i="51" s="1"/>
  <c r="P39" i="51"/>
  <c r="M26" i="51"/>
  <c r="AP38" i="51"/>
  <c r="W21" i="51"/>
  <c r="O21" i="51"/>
  <c r="Y21" i="51" s="1"/>
  <c r="K15" i="51"/>
  <c r="Q38" i="51"/>
  <c r="O16" i="51"/>
  <c r="L15" i="51"/>
  <c r="R39" i="51"/>
  <c r="T39" i="51" s="1"/>
  <c r="V39" i="51" s="1"/>
  <c r="K26" i="51"/>
  <c r="Q39" i="51"/>
  <c r="S39" i="51" s="1"/>
  <c r="N26" i="51"/>
  <c r="J66" i="51"/>
  <c r="W13" i="51"/>
  <c r="P21" i="51"/>
  <c r="M15" i="51"/>
  <c r="X15" i="51" s="1"/>
  <c r="O26" i="51"/>
  <c r="Y26" i="51" s="1"/>
  <c r="W14" i="51"/>
  <c r="J59" i="51"/>
  <c r="M59" i="51" s="1"/>
  <c r="R21" i="51"/>
  <c r="T21" i="51" s="1"/>
  <c r="V21" i="51" s="1"/>
  <c r="L24" i="51"/>
  <c r="W11" i="51"/>
  <c r="S24" i="51"/>
  <c r="AD23" i="51"/>
  <c r="G136" i="51"/>
  <c r="G135" i="51"/>
  <c r="G130" i="51"/>
  <c r="G139" i="51"/>
  <c r="G116" i="51"/>
  <c r="G112" i="51"/>
  <c r="G138" i="51"/>
  <c r="G134" i="51"/>
  <c r="G124" i="51"/>
  <c r="G120" i="51"/>
  <c r="G137" i="51"/>
  <c r="G122" i="51"/>
  <c r="G132" i="51"/>
  <c r="G117" i="51"/>
  <c r="G125" i="51"/>
  <c r="G142" i="51"/>
  <c r="G128" i="51"/>
  <c r="G123" i="51"/>
  <c r="G114" i="51"/>
  <c r="G113" i="51"/>
  <c r="G115" i="51"/>
  <c r="G131" i="51"/>
  <c r="A146" i="51"/>
  <c r="G141" i="51"/>
  <c r="G129" i="51"/>
  <c r="G126" i="51"/>
  <c r="G121" i="51"/>
  <c r="G118" i="51"/>
  <c r="G133" i="51"/>
  <c r="G140" i="51"/>
  <c r="G127" i="51"/>
  <c r="G119" i="51"/>
  <c r="AD46" i="51"/>
  <c r="AD65" i="51"/>
  <c r="Z12" i="51"/>
  <c r="S12" i="51"/>
  <c r="I83" i="51"/>
  <c r="E83" i="51" s="1"/>
  <c r="I90" i="51"/>
  <c r="E90" i="51" s="1"/>
  <c r="J67" i="51"/>
  <c r="L67" i="51" s="1"/>
  <c r="AP53" i="51"/>
  <c r="L53" i="51"/>
  <c r="D53" i="51"/>
  <c r="R53" i="51"/>
  <c r="T53" i="51" s="1"/>
  <c r="V53" i="51" s="1"/>
  <c r="N53" i="51"/>
  <c r="M53" i="51"/>
  <c r="X53" i="51" s="1"/>
  <c r="K53" i="51"/>
  <c r="W53" i="51" s="1"/>
  <c r="K16" i="51"/>
  <c r="W16" i="51" s="1"/>
  <c r="R32" i="51"/>
  <c r="T32" i="51" s="1"/>
  <c r="V32" i="51" s="1"/>
  <c r="J73" i="51"/>
  <c r="M73" i="51" s="1"/>
  <c r="J71" i="51"/>
  <c r="R54" i="51"/>
  <c r="T54" i="51" s="1"/>
  <c r="V54" i="51" s="1"/>
  <c r="N54" i="51"/>
  <c r="K54" i="51"/>
  <c r="AP54" i="51"/>
  <c r="Q54" i="51"/>
  <c r="P54" i="51"/>
  <c r="D54" i="51"/>
  <c r="M54" i="51"/>
  <c r="O54" i="51"/>
  <c r="L54" i="51"/>
  <c r="M24" i="51"/>
  <c r="Z11" i="51"/>
  <c r="AF11" i="51" s="1"/>
  <c r="S11" i="51"/>
  <c r="AD56" i="51"/>
  <c r="I87" i="51"/>
  <c r="E87" i="51" s="1"/>
  <c r="I104" i="51"/>
  <c r="E104" i="51" s="1"/>
  <c r="Z33" i="51"/>
  <c r="S33" i="51"/>
  <c r="D74" i="51"/>
  <c r="M74" i="51"/>
  <c r="P74" i="51"/>
  <c r="Q74" i="51"/>
  <c r="AD53" i="51"/>
  <c r="X29" i="51"/>
  <c r="AA17" i="51"/>
  <c r="U17" i="51"/>
  <c r="AB17" i="51" s="1"/>
  <c r="W30" i="51"/>
  <c r="Z15" i="51"/>
  <c r="S15" i="51"/>
  <c r="AD54" i="51"/>
  <c r="N24" i="51"/>
  <c r="Z36" i="51"/>
  <c r="S36" i="51"/>
  <c r="Z39" i="51"/>
  <c r="R49" i="51"/>
  <c r="T49" i="51" s="1"/>
  <c r="V49" i="51" s="1"/>
  <c r="Q49" i="51"/>
  <c r="P49" i="51"/>
  <c r="O49" i="51"/>
  <c r="Y49" i="51" s="1"/>
  <c r="N49" i="51"/>
  <c r="AP49" i="51"/>
  <c r="M49" i="51"/>
  <c r="L49" i="51"/>
  <c r="K49" i="51"/>
  <c r="W49" i="51" s="1"/>
  <c r="D49" i="51"/>
  <c r="AA40" i="51"/>
  <c r="U40" i="51"/>
  <c r="AB40" i="51" s="1"/>
  <c r="I89" i="51"/>
  <c r="E89" i="51" s="1"/>
  <c r="J82" i="51"/>
  <c r="I82" i="51"/>
  <c r="E82" i="51" s="1"/>
  <c r="AD16" i="51"/>
  <c r="AD74" i="51"/>
  <c r="AD32" i="51"/>
  <c r="M16" i="51"/>
  <c r="P20" i="51"/>
  <c r="R63" i="51"/>
  <c r="T63" i="51" s="1"/>
  <c r="V63" i="51" s="1"/>
  <c r="N63" i="51"/>
  <c r="K63" i="51"/>
  <c r="AP63" i="51"/>
  <c r="P63" i="51"/>
  <c r="O63" i="51"/>
  <c r="Y63" i="51" s="1"/>
  <c r="M63" i="51"/>
  <c r="X63" i="51" s="1"/>
  <c r="L63" i="51"/>
  <c r="D63" i="51"/>
  <c r="Q63" i="51"/>
  <c r="O24" i="51"/>
  <c r="Z25" i="51"/>
  <c r="S25" i="51"/>
  <c r="AD49" i="51"/>
  <c r="I93" i="51"/>
  <c r="E93" i="51" s="1"/>
  <c r="I86" i="51"/>
  <c r="E86" i="51" s="1"/>
  <c r="AD28" i="51"/>
  <c r="AP28" i="51"/>
  <c r="R20" i="51"/>
  <c r="T20" i="51" s="1"/>
  <c r="V20" i="51" s="1"/>
  <c r="AD63" i="51"/>
  <c r="P24" i="51"/>
  <c r="Y37" i="51"/>
  <c r="N48" i="51"/>
  <c r="M48" i="51"/>
  <c r="AP48" i="51"/>
  <c r="D48" i="51"/>
  <c r="R48" i="51"/>
  <c r="T48" i="51" s="1"/>
  <c r="V48" i="51" s="1"/>
  <c r="O48" i="51"/>
  <c r="P48" i="51"/>
  <c r="AD36" i="51"/>
  <c r="I106" i="51"/>
  <c r="E106" i="51" s="1"/>
  <c r="I96" i="51"/>
  <c r="E96" i="51" s="1"/>
  <c r="X14" i="51"/>
  <c r="X12" i="51"/>
  <c r="R28" i="51"/>
  <c r="T28" i="51" s="1"/>
  <c r="V28" i="51" s="1"/>
  <c r="AP20" i="51"/>
  <c r="I79" i="51"/>
  <c r="E79" i="51" s="1"/>
  <c r="AD24" i="51"/>
  <c r="AD48" i="51"/>
  <c r="BL388" i="51"/>
  <c r="BL387" i="51"/>
  <c r="I85" i="51"/>
  <c r="E85" i="51" s="1"/>
  <c r="I100" i="51"/>
  <c r="E100" i="51" s="1"/>
  <c r="Y33" i="51"/>
  <c r="P72" i="51"/>
  <c r="L72" i="51"/>
  <c r="Q72" i="51"/>
  <c r="K72" i="51"/>
  <c r="R72" i="51"/>
  <c r="T72" i="51" s="1"/>
  <c r="V72" i="51" s="1"/>
  <c r="O72" i="51"/>
  <c r="Y72" i="51" s="1"/>
  <c r="AP72" i="51"/>
  <c r="M72" i="51"/>
  <c r="N72" i="51"/>
  <c r="D72" i="51"/>
  <c r="X13" i="51"/>
  <c r="X21" i="51"/>
  <c r="U22" i="51"/>
  <c r="AB22" i="51" s="1"/>
  <c r="AA22" i="51"/>
  <c r="R24" i="51"/>
  <c r="T24" i="51" s="1"/>
  <c r="V24" i="51" s="1"/>
  <c r="AD39" i="51"/>
  <c r="K23" i="51"/>
  <c r="J95" i="51"/>
  <c r="I95" i="51"/>
  <c r="E95" i="51" s="1"/>
  <c r="I97" i="51"/>
  <c r="E97" i="51" s="1"/>
  <c r="AD72" i="51"/>
  <c r="K28" i="51"/>
  <c r="Q20" i="51"/>
  <c r="D59" i="51"/>
  <c r="N67" i="51"/>
  <c r="K67" i="51"/>
  <c r="AP67" i="51"/>
  <c r="D67" i="51"/>
  <c r="P67" i="51"/>
  <c r="L23" i="51"/>
  <c r="Y30" i="51"/>
  <c r="I88" i="51"/>
  <c r="E88" i="51" s="1"/>
  <c r="I107" i="51"/>
  <c r="E107" i="51" s="1"/>
  <c r="P58" i="51"/>
  <c r="D58" i="51"/>
  <c r="O58" i="51"/>
  <c r="Y58" i="51" s="1"/>
  <c r="N58" i="51"/>
  <c r="X33" i="51"/>
  <c r="D47" i="51"/>
  <c r="L28" i="51"/>
  <c r="K20" i="51"/>
  <c r="W33" i="51"/>
  <c r="M69" i="51"/>
  <c r="D69" i="51"/>
  <c r="L69" i="51"/>
  <c r="AP69" i="51"/>
  <c r="Q69" i="51"/>
  <c r="P69" i="51"/>
  <c r="O69" i="51"/>
  <c r="S21" i="51"/>
  <c r="AD57" i="51"/>
  <c r="Z37" i="51"/>
  <c r="S37" i="51"/>
  <c r="Z35" i="51"/>
  <c r="S35" i="51"/>
  <c r="W18" i="51"/>
  <c r="M23" i="51"/>
  <c r="I91" i="51"/>
  <c r="E91" i="51" s="1"/>
  <c r="J102" i="51"/>
  <c r="I102" i="51"/>
  <c r="E102" i="51" s="1"/>
  <c r="J58" i="51"/>
  <c r="Q58" i="51" s="1"/>
  <c r="Z38" i="51"/>
  <c r="S38" i="51"/>
  <c r="S27" i="51"/>
  <c r="Z27" i="51"/>
  <c r="AF27" i="51" s="1"/>
  <c r="J47" i="51"/>
  <c r="M28" i="51"/>
  <c r="L20" i="51"/>
  <c r="Q57" i="51"/>
  <c r="N57" i="51"/>
  <c r="L57" i="51"/>
  <c r="R57" i="51"/>
  <c r="T57" i="51" s="1"/>
  <c r="V57" i="51" s="1"/>
  <c r="P57" i="51"/>
  <c r="O57" i="51"/>
  <c r="M57" i="51"/>
  <c r="K57" i="51"/>
  <c r="W57" i="51" s="1"/>
  <c r="D57" i="51"/>
  <c r="AP57" i="51"/>
  <c r="AD60" i="51"/>
  <c r="Z30" i="51"/>
  <c r="S30" i="51"/>
  <c r="Y25" i="51"/>
  <c r="N23" i="51"/>
  <c r="I80" i="51"/>
  <c r="E80" i="51" s="1"/>
  <c r="I108" i="51"/>
  <c r="E108" i="51" s="1"/>
  <c r="R51" i="51"/>
  <c r="T51" i="51" s="1"/>
  <c r="V51" i="51" s="1"/>
  <c r="O51" i="51"/>
  <c r="N51" i="51"/>
  <c r="AP51" i="51"/>
  <c r="L51" i="51"/>
  <c r="K51" i="51"/>
  <c r="D51" i="51"/>
  <c r="D45" i="51"/>
  <c r="M45" i="51"/>
  <c r="L45" i="51"/>
  <c r="Q45" i="51"/>
  <c r="O45" i="51"/>
  <c r="N45" i="51"/>
  <c r="Y35" i="51"/>
  <c r="N16" i="51"/>
  <c r="K32" i="51"/>
  <c r="W32" i="51" s="1"/>
  <c r="N28" i="51"/>
  <c r="S13" i="51"/>
  <c r="Z13" i="51"/>
  <c r="AD52" i="51"/>
  <c r="S32" i="51"/>
  <c r="AD20" i="51"/>
  <c r="Z14" i="51"/>
  <c r="AF14" i="51" s="1"/>
  <c r="S14" i="51"/>
  <c r="AD18" i="51"/>
  <c r="X25" i="51"/>
  <c r="M18" i="51"/>
  <c r="O23" i="51"/>
  <c r="I92" i="51"/>
  <c r="E92" i="51" s="1"/>
  <c r="I98" i="51"/>
  <c r="E98" i="51" s="1"/>
  <c r="J51" i="51"/>
  <c r="Q51" i="51" s="1"/>
  <c r="J45" i="51"/>
  <c r="P45" i="51" s="1"/>
  <c r="AD38" i="51"/>
  <c r="Y34" i="51"/>
  <c r="P16" i="51"/>
  <c r="L32" i="51"/>
  <c r="O28" i="51"/>
  <c r="N20" i="51"/>
  <c r="X20" i="51" s="1"/>
  <c r="AP52" i="51"/>
  <c r="M52" i="51"/>
  <c r="L52" i="51"/>
  <c r="D52" i="51"/>
  <c r="O52" i="51"/>
  <c r="R52" i="51"/>
  <c r="T52" i="51" s="1"/>
  <c r="V52" i="51" s="1"/>
  <c r="P52" i="51"/>
  <c r="L73" i="51"/>
  <c r="D73" i="51"/>
  <c r="R73" i="51"/>
  <c r="T73" i="51" s="1"/>
  <c r="V73" i="51" s="1"/>
  <c r="Q73" i="51"/>
  <c r="K73" i="51"/>
  <c r="O73" i="51"/>
  <c r="N73" i="51"/>
  <c r="Z29" i="51"/>
  <c r="S29" i="51"/>
  <c r="K39" i="51"/>
  <c r="Q68" i="51"/>
  <c r="M68" i="51"/>
  <c r="R68" i="51"/>
  <c r="T68" i="51" s="1"/>
  <c r="V68" i="51" s="1"/>
  <c r="N68" i="51"/>
  <c r="AP68" i="51"/>
  <c r="L68" i="51"/>
  <c r="K68" i="51"/>
  <c r="O68" i="51"/>
  <c r="P68" i="51"/>
  <c r="D68" i="51"/>
  <c r="O36" i="51"/>
  <c r="N18" i="51"/>
  <c r="P23" i="51"/>
  <c r="I78" i="51"/>
  <c r="J78" i="51" s="1"/>
  <c r="I84" i="51"/>
  <c r="E84" i="51" s="1"/>
  <c r="S26" i="51"/>
  <c r="Z26" i="51"/>
  <c r="Z34" i="51"/>
  <c r="S34" i="51"/>
  <c r="Q16" i="51"/>
  <c r="M32" i="51"/>
  <c r="P28" i="51"/>
  <c r="O20" i="51"/>
  <c r="Y20" i="51" s="1"/>
  <c r="AD15" i="51"/>
  <c r="X37" i="51"/>
  <c r="D70" i="51"/>
  <c r="Q70" i="51"/>
  <c r="P70" i="51"/>
  <c r="O70" i="51"/>
  <c r="Y70" i="51" s="1"/>
  <c r="L70" i="51"/>
  <c r="K70" i="51"/>
  <c r="W70" i="51" s="1"/>
  <c r="R70" i="51"/>
  <c r="T70" i="51" s="1"/>
  <c r="V70" i="51" s="1"/>
  <c r="AP70" i="51"/>
  <c r="M70" i="51"/>
  <c r="N70" i="51"/>
  <c r="L39" i="51"/>
  <c r="AD68" i="51"/>
  <c r="L36" i="51"/>
  <c r="W36" i="51" s="1"/>
  <c r="O18" i="51"/>
  <c r="Q23" i="51"/>
  <c r="I105" i="51"/>
  <c r="E105" i="51" s="1"/>
  <c r="I94" i="51"/>
  <c r="E94" i="51" s="1"/>
  <c r="N64" i="51"/>
  <c r="O64" i="51"/>
  <c r="M64" i="51"/>
  <c r="X64" i="51" s="1"/>
  <c r="AP64" i="51"/>
  <c r="L64" i="51"/>
  <c r="K64" i="51"/>
  <c r="W64" i="51" s="1"/>
  <c r="P64" i="51"/>
  <c r="R64" i="51"/>
  <c r="T64" i="51" s="1"/>
  <c r="V64" i="51" s="1"/>
  <c r="Q64" i="51"/>
  <c r="D64" i="51"/>
  <c r="AD10" i="51"/>
  <c r="R16" i="51"/>
  <c r="T16" i="51" s="1"/>
  <c r="V16" i="51" s="1"/>
  <c r="N32" i="51"/>
  <c r="Q28" i="51"/>
  <c r="AD21" i="51"/>
  <c r="D61" i="51"/>
  <c r="R10" i="51"/>
  <c r="T10" i="51" s="1"/>
  <c r="V10" i="51" s="1"/>
  <c r="Q10" i="51"/>
  <c r="P10" i="51"/>
  <c r="O10" i="51"/>
  <c r="N10" i="51"/>
  <c r="M10" i="51"/>
  <c r="L10" i="51"/>
  <c r="K10" i="51"/>
  <c r="AP10" i="51"/>
  <c r="D10" i="51"/>
  <c r="AP24" i="51"/>
  <c r="E44" i="51"/>
  <c r="C43" i="51"/>
  <c r="AD55" i="51"/>
  <c r="AD70" i="51"/>
  <c r="M39" i="51"/>
  <c r="D50" i="51"/>
  <c r="AP50" i="51"/>
  <c r="N50" i="51"/>
  <c r="L50" i="51"/>
  <c r="R50" i="51"/>
  <c r="T50" i="51" s="1"/>
  <c r="V50" i="51" s="1"/>
  <c r="Q50" i="51"/>
  <c r="K50" i="51"/>
  <c r="W50" i="51" s="1"/>
  <c r="P36" i="51"/>
  <c r="P18" i="51"/>
  <c r="R23" i="51"/>
  <c r="T23" i="51" s="1"/>
  <c r="V23" i="51" s="1"/>
  <c r="I81" i="51"/>
  <c r="E81" i="51" s="1"/>
  <c r="J103" i="51"/>
  <c r="I103" i="51"/>
  <c r="E103" i="51" s="1"/>
  <c r="AD64" i="51"/>
  <c r="AP16" i="51"/>
  <c r="O32" i="51"/>
  <c r="R66" i="51"/>
  <c r="T66" i="51" s="1"/>
  <c r="V66" i="51" s="1"/>
  <c r="O66" i="51"/>
  <c r="N66" i="51"/>
  <c r="M66" i="51"/>
  <c r="X66" i="51" s="1"/>
  <c r="Q66" i="51"/>
  <c r="P66" i="51"/>
  <c r="AP66" i="51"/>
  <c r="K66" i="51"/>
  <c r="W66" i="51" s="1"/>
  <c r="L66" i="51"/>
  <c r="D66" i="51"/>
  <c r="R62" i="51"/>
  <c r="T62" i="51" s="1"/>
  <c r="V62" i="51" s="1"/>
  <c r="O62" i="51"/>
  <c r="N62" i="51"/>
  <c r="M62" i="51"/>
  <c r="X62" i="51" s="1"/>
  <c r="Q62" i="51"/>
  <c r="P62" i="51"/>
  <c r="L62" i="51"/>
  <c r="D62" i="51"/>
  <c r="K62" i="51"/>
  <c r="W62" i="51" s="1"/>
  <c r="AP62" i="51"/>
  <c r="J61" i="51"/>
  <c r="K61" i="51" s="1"/>
  <c r="J44" i="51"/>
  <c r="D71" i="51"/>
  <c r="P71" i="51"/>
  <c r="M71" i="51"/>
  <c r="X71" i="51" s="1"/>
  <c r="L71" i="51"/>
  <c r="K71" i="51"/>
  <c r="R71" i="51"/>
  <c r="T71" i="51" s="1"/>
  <c r="V71" i="51" s="1"/>
  <c r="AP71" i="51"/>
  <c r="Q71" i="51"/>
  <c r="O71" i="51"/>
  <c r="N71" i="51"/>
  <c r="R56" i="51"/>
  <c r="T56" i="51" s="1"/>
  <c r="V56" i="51" s="1"/>
  <c r="P56" i="51"/>
  <c r="O56" i="51"/>
  <c r="Y56" i="51" s="1"/>
  <c r="AP56" i="51"/>
  <c r="N56" i="51"/>
  <c r="M56" i="51"/>
  <c r="L56" i="51"/>
  <c r="K56" i="51"/>
  <c r="Q56" i="51"/>
  <c r="D56" i="51"/>
  <c r="N39" i="51"/>
  <c r="AD50" i="51"/>
  <c r="AP23" i="51"/>
  <c r="I101" i="51"/>
  <c r="E101" i="51" s="1"/>
  <c r="I99" i="51"/>
  <c r="E99" i="51" s="1"/>
  <c r="R60" i="51"/>
  <c r="T60" i="51" s="1"/>
  <c r="V60" i="51" s="1"/>
  <c r="Q60" i="51"/>
  <c r="P60" i="51"/>
  <c r="O60" i="51"/>
  <c r="K60" i="51"/>
  <c r="D60" i="51"/>
  <c r="L60" i="51"/>
  <c r="AP60" i="51"/>
  <c r="N60" i="51"/>
  <c r="M60" i="51"/>
  <c r="X60" i="51" s="1"/>
  <c r="N55" i="51"/>
  <c r="Q55" i="51"/>
  <c r="P55" i="51"/>
  <c r="M55" i="51"/>
  <c r="D55" i="51"/>
  <c r="L55" i="51"/>
  <c r="P32" i="51"/>
  <c r="AD66" i="51"/>
  <c r="AD62" i="51"/>
  <c r="AP65" i="51"/>
  <c r="R65" i="51"/>
  <c r="T65" i="51" s="1"/>
  <c r="V65" i="51" s="1"/>
  <c r="Q65" i="51"/>
  <c r="K65" i="51"/>
  <c r="N65" i="51"/>
  <c r="M65" i="51"/>
  <c r="X65" i="51" s="1"/>
  <c r="L65" i="51"/>
  <c r="D65" i="51"/>
  <c r="P65" i="51"/>
  <c r="O65" i="51"/>
  <c r="Y65" i="51" s="1"/>
  <c r="K24" i="51"/>
  <c r="W24" i="51" s="1"/>
  <c r="Q46" i="51"/>
  <c r="P46" i="51"/>
  <c r="O46" i="51"/>
  <c r="N46" i="51"/>
  <c r="K46" i="51"/>
  <c r="M46" i="51"/>
  <c r="X46" i="51" s="1"/>
  <c r="D46" i="51"/>
  <c r="R46" i="51"/>
  <c r="T46" i="51" s="1"/>
  <c r="V46" i="51" s="1"/>
  <c r="AP46" i="51"/>
  <c r="L46" i="51"/>
  <c r="D73" i="48"/>
  <c r="AP54" i="48"/>
  <c r="AP56" i="48"/>
  <c r="AP46" i="48"/>
  <c r="AP69" i="48"/>
  <c r="C43" i="48"/>
  <c r="AP51" i="48"/>
  <c r="AP55" i="48"/>
  <c r="D63" i="48"/>
  <c r="D62" i="48"/>
  <c r="AD73" i="48"/>
  <c r="AP60" i="48"/>
  <c r="AP50" i="48"/>
  <c r="D71" i="48"/>
  <c r="D59" i="48"/>
  <c r="D54" i="48"/>
  <c r="D56" i="48"/>
  <c r="R4" i="50"/>
  <c r="S5" i="50"/>
  <c r="D44" i="48"/>
  <c r="D19" i="48"/>
  <c r="D20" i="48"/>
  <c r="G134" i="48"/>
  <c r="G124" i="48"/>
  <c r="G141" i="48"/>
  <c r="G126" i="48"/>
  <c r="G137" i="48"/>
  <c r="G127" i="48"/>
  <c r="G116" i="48"/>
  <c r="G136" i="48"/>
  <c r="G118" i="48"/>
  <c r="G122" i="48"/>
  <c r="G129" i="48"/>
  <c r="G117" i="48"/>
  <c r="G135" i="48"/>
  <c r="G132" i="48"/>
  <c r="G125" i="48"/>
  <c r="G114" i="48"/>
  <c r="G139" i="48"/>
  <c r="G138" i="48"/>
  <c r="A146" i="48"/>
  <c r="G119" i="48"/>
  <c r="G133" i="48"/>
  <c r="G131" i="48"/>
  <c r="G128" i="48"/>
  <c r="G121" i="48"/>
  <c r="G120" i="48"/>
  <c r="G130" i="48"/>
  <c r="G123" i="48"/>
  <c r="G115" i="48"/>
  <c r="G113" i="48"/>
  <c r="G112" i="48"/>
  <c r="G140" i="48"/>
  <c r="H22" i="48"/>
  <c r="I21" i="48"/>
  <c r="D18" i="48"/>
  <c r="W34" i="47"/>
  <c r="X35" i="47"/>
  <c r="O25" i="47"/>
  <c r="N24" i="47"/>
  <c r="F25" i="47"/>
  <c r="E24" i="47"/>
  <c r="W24" i="47"/>
  <c r="X25" i="47"/>
  <c r="N34" i="47"/>
  <c r="O35" i="47"/>
  <c r="W4" i="47"/>
  <c r="X5" i="47"/>
  <c r="E14" i="47"/>
  <c r="F15" i="47"/>
  <c r="E34" i="47"/>
  <c r="F35" i="47"/>
  <c r="P15" i="47"/>
  <c r="O14" i="47"/>
  <c r="N4" i="47"/>
  <c r="O5" i="47"/>
  <c r="X15" i="47"/>
  <c r="W14" i="47"/>
  <c r="F5" i="47"/>
  <c r="E4" i="47"/>
  <c r="BH401" i="41"/>
  <c r="BK407" i="41"/>
  <c r="BL408" i="41" s="1"/>
  <c r="BL383" i="41"/>
  <c r="R174" i="41"/>
  <c r="Q174" i="41"/>
  <c r="P174" i="41"/>
  <c r="O174" i="41"/>
  <c r="N174" i="41"/>
  <c r="M174" i="41"/>
  <c r="AN414" i="44"/>
  <c r="AN413" i="44"/>
  <c r="AN412" i="44"/>
  <c r="AN411" i="44"/>
  <c r="AN410" i="44"/>
  <c r="AN409" i="44"/>
  <c r="AN408" i="44"/>
  <c r="AN407" i="44"/>
  <c r="AN406" i="44"/>
  <c r="AN405" i="44"/>
  <c r="AN404" i="44"/>
  <c r="AN403" i="44"/>
  <c r="AN402" i="44"/>
  <c r="AN401" i="44"/>
  <c r="AN400" i="44"/>
  <c r="AN399" i="44"/>
  <c r="AN398" i="44"/>
  <c r="AN397" i="44"/>
  <c r="AN396" i="44"/>
  <c r="AN395" i="44"/>
  <c r="AN394" i="44"/>
  <c r="AN393" i="44"/>
  <c r="AN392" i="44"/>
  <c r="AN391" i="44"/>
  <c r="AN390" i="44"/>
  <c r="AN389" i="44"/>
  <c r="AN388" i="44"/>
  <c r="AN387" i="44"/>
  <c r="AN386" i="44"/>
  <c r="AN385" i="44"/>
  <c r="AN384" i="44"/>
  <c r="AN380" i="44"/>
  <c r="AN379" i="44"/>
  <c r="AN378" i="44"/>
  <c r="AN377" i="44"/>
  <c r="AN376" i="44"/>
  <c r="AN375" i="44"/>
  <c r="AN374" i="44"/>
  <c r="AN373" i="44"/>
  <c r="AN372" i="44"/>
  <c r="AN371" i="44"/>
  <c r="AN370" i="44"/>
  <c r="AN369" i="44"/>
  <c r="AN368" i="44"/>
  <c r="AN367" i="44"/>
  <c r="AN366" i="44"/>
  <c r="AN365" i="44"/>
  <c r="AN364" i="44"/>
  <c r="AN363" i="44"/>
  <c r="AN362" i="44"/>
  <c r="AN361" i="44"/>
  <c r="AN360" i="44"/>
  <c r="AN359" i="44"/>
  <c r="AN358" i="44"/>
  <c r="AN357" i="44"/>
  <c r="AN356" i="44"/>
  <c r="AN355" i="44"/>
  <c r="AN354" i="44"/>
  <c r="AN353" i="44"/>
  <c r="AN352" i="44"/>
  <c r="AN351" i="44"/>
  <c r="AN350" i="44"/>
  <c r="AN346" i="44"/>
  <c r="AN345" i="44"/>
  <c r="AN344" i="44"/>
  <c r="AN343" i="44"/>
  <c r="AN342" i="44"/>
  <c r="AN341" i="44"/>
  <c r="AN340" i="44"/>
  <c r="AN339" i="44"/>
  <c r="AN338" i="44"/>
  <c r="AN337" i="44"/>
  <c r="AN336" i="44"/>
  <c r="AN335" i="44"/>
  <c r="AN334" i="44"/>
  <c r="AN333" i="44"/>
  <c r="AN332" i="44"/>
  <c r="AN331" i="44"/>
  <c r="AN330" i="44"/>
  <c r="AN329" i="44"/>
  <c r="AN328" i="44"/>
  <c r="AN327" i="44"/>
  <c r="AN326" i="44"/>
  <c r="AN325" i="44"/>
  <c r="AN324" i="44"/>
  <c r="AN323" i="44"/>
  <c r="AN322" i="44"/>
  <c r="AN321" i="44"/>
  <c r="AN320" i="44"/>
  <c r="AN319" i="44"/>
  <c r="AN318" i="44"/>
  <c r="AN317" i="44"/>
  <c r="AN316" i="44"/>
  <c r="AN312" i="44"/>
  <c r="AN311" i="44"/>
  <c r="AN310" i="44"/>
  <c r="AN309" i="44"/>
  <c r="AN308" i="44"/>
  <c r="AN307" i="44"/>
  <c r="AN306" i="44"/>
  <c r="AN305" i="44"/>
  <c r="AN304" i="44"/>
  <c r="AN303" i="44"/>
  <c r="AN302" i="44"/>
  <c r="AN301" i="44"/>
  <c r="AN300" i="44"/>
  <c r="AN299" i="44"/>
  <c r="AN298" i="44"/>
  <c r="AN297" i="44"/>
  <c r="AN296" i="44"/>
  <c r="AN295" i="44"/>
  <c r="AN294" i="44"/>
  <c r="AN293" i="44"/>
  <c r="AN292" i="44"/>
  <c r="AN291" i="44"/>
  <c r="AN290" i="44"/>
  <c r="AN289" i="44"/>
  <c r="AN288" i="44"/>
  <c r="AN287" i="44"/>
  <c r="AN286" i="44"/>
  <c r="AN285" i="44"/>
  <c r="AN284" i="44"/>
  <c r="AN283" i="44"/>
  <c r="AN282" i="44"/>
  <c r="AN278" i="44"/>
  <c r="AN277" i="44"/>
  <c r="AN276" i="44"/>
  <c r="AN275" i="44"/>
  <c r="AN274" i="44"/>
  <c r="AN273" i="44"/>
  <c r="AN272" i="44"/>
  <c r="AN271" i="44"/>
  <c r="AN270" i="44"/>
  <c r="AN269" i="44"/>
  <c r="AN268" i="44"/>
  <c r="AN267" i="44"/>
  <c r="AN266" i="44"/>
  <c r="AN265" i="44"/>
  <c r="AN264" i="44"/>
  <c r="AN263" i="44"/>
  <c r="AN262" i="44"/>
  <c r="AN261" i="44"/>
  <c r="AN260" i="44"/>
  <c r="AN259" i="44"/>
  <c r="AN258" i="44"/>
  <c r="AN257" i="44"/>
  <c r="AN256" i="44"/>
  <c r="AN255" i="44"/>
  <c r="AN254" i="44"/>
  <c r="AN253" i="44"/>
  <c r="AN252" i="44"/>
  <c r="AN251" i="44"/>
  <c r="AN250" i="44"/>
  <c r="AN249" i="44"/>
  <c r="AN248" i="44"/>
  <c r="AN244" i="44"/>
  <c r="AN243" i="44"/>
  <c r="AN242" i="44"/>
  <c r="AN241" i="44"/>
  <c r="AN240" i="44"/>
  <c r="AN239" i="44"/>
  <c r="AN238" i="44"/>
  <c r="AN237" i="44"/>
  <c r="AN236" i="44"/>
  <c r="AN235" i="44"/>
  <c r="AN234" i="44"/>
  <c r="AN233" i="44"/>
  <c r="AN232" i="44"/>
  <c r="AN231" i="44"/>
  <c r="AN230" i="44"/>
  <c r="AN229" i="44"/>
  <c r="AN228" i="44"/>
  <c r="AN227" i="44"/>
  <c r="AN226" i="44"/>
  <c r="AN225" i="44"/>
  <c r="AN224" i="44"/>
  <c r="AN223" i="44"/>
  <c r="AN222" i="44"/>
  <c r="AN221" i="44"/>
  <c r="AN220" i="44"/>
  <c r="AN219" i="44"/>
  <c r="AN218" i="44"/>
  <c r="AN217" i="44"/>
  <c r="AN216" i="44"/>
  <c r="AN215" i="44"/>
  <c r="AN214" i="44"/>
  <c r="AN210" i="44"/>
  <c r="AN209" i="44"/>
  <c r="AN208" i="44"/>
  <c r="AN207" i="44"/>
  <c r="AN206" i="44"/>
  <c r="AN205" i="44"/>
  <c r="AN204" i="44"/>
  <c r="AN203" i="44"/>
  <c r="AN202" i="44"/>
  <c r="AN201" i="44"/>
  <c r="AN200" i="44"/>
  <c r="AN199" i="44"/>
  <c r="AN198" i="44"/>
  <c r="AN197" i="44"/>
  <c r="AN196" i="44"/>
  <c r="AN195" i="44"/>
  <c r="AN194" i="44"/>
  <c r="AN193" i="44"/>
  <c r="AN192" i="44"/>
  <c r="AN191" i="44"/>
  <c r="AN190" i="44"/>
  <c r="AN189" i="44"/>
  <c r="AN188" i="44"/>
  <c r="AN187" i="44"/>
  <c r="AN186" i="44"/>
  <c r="AN185" i="44"/>
  <c r="AN184" i="44"/>
  <c r="AN183" i="44"/>
  <c r="AN182" i="44"/>
  <c r="AN181" i="44"/>
  <c r="AN180" i="44"/>
  <c r="AN176" i="44"/>
  <c r="AN175" i="44"/>
  <c r="AN174" i="44"/>
  <c r="AN173" i="44"/>
  <c r="AN172" i="44"/>
  <c r="AN171" i="44"/>
  <c r="AN170" i="44"/>
  <c r="AN169" i="44"/>
  <c r="AN168" i="44"/>
  <c r="AN167" i="44"/>
  <c r="AN166" i="44"/>
  <c r="AN165" i="44"/>
  <c r="AN164" i="44"/>
  <c r="AN163" i="44"/>
  <c r="AN162" i="44"/>
  <c r="AN161" i="44"/>
  <c r="AN160" i="44"/>
  <c r="AN159" i="44"/>
  <c r="AN158" i="44"/>
  <c r="AN157" i="44"/>
  <c r="AN156" i="44"/>
  <c r="AN155" i="44"/>
  <c r="AN154" i="44"/>
  <c r="AN153" i="44"/>
  <c r="AN152" i="44"/>
  <c r="AN151" i="44"/>
  <c r="AN150" i="44"/>
  <c r="AN149" i="44"/>
  <c r="AN148" i="44"/>
  <c r="AN147" i="44"/>
  <c r="AN146" i="44"/>
  <c r="AN142" i="44"/>
  <c r="AN141" i="44"/>
  <c r="AN140" i="44"/>
  <c r="AN139" i="44"/>
  <c r="AN138" i="44"/>
  <c r="AN137" i="44"/>
  <c r="AN136" i="44"/>
  <c r="AN135" i="44"/>
  <c r="AN134" i="44"/>
  <c r="AN133" i="44"/>
  <c r="AN132" i="44"/>
  <c r="AN131" i="44"/>
  <c r="AN130" i="44"/>
  <c r="AN129" i="44"/>
  <c r="AN128" i="44"/>
  <c r="AN127" i="44"/>
  <c r="AN126" i="44"/>
  <c r="AN125" i="44"/>
  <c r="AN124" i="44"/>
  <c r="AN123" i="44"/>
  <c r="AN122" i="44"/>
  <c r="AN121" i="44"/>
  <c r="AN120" i="44"/>
  <c r="AN119" i="44"/>
  <c r="AN118" i="44"/>
  <c r="AN117" i="44"/>
  <c r="AN116" i="44"/>
  <c r="AN115" i="44"/>
  <c r="AN114" i="44"/>
  <c r="AN113" i="44"/>
  <c r="AN112" i="44"/>
  <c r="AN108" i="44"/>
  <c r="AN107" i="44"/>
  <c r="AN106" i="44"/>
  <c r="AN105" i="44"/>
  <c r="AN104" i="44"/>
  <c r="AN103" i="44"/>
  <c r="AN102" i="44"/>
  <c r="AN101" i="44"/>
  <c r="AN100" i="44"/>
  <c r="AN99" i="44"/>
  <c r="AN98" i="44"/>
  <c r="AN97" i="44"/>
  <c r="AN96" i="44"/>
  <c r="AN95" i="44"/>
  <c r="AN94" i="44"/>
  <c r="AN93" i="44"/>
  <c r="AN92" i="44"/>
  <c r="AN91" i="44"/>
  <c r="AN90" i="44"/>
  <c r="AN89" i="44"/>
  <c r="AN88" i="44"/>
  <c r="AN87" i="44"/>
  <c r="AN86" i="44"/>
  <c r="AN85" i="44"/>
  <c r="AN84" i="44"/>
  <c r="AN83" i="44"/>
  <c r="AN82" i="44"/>
  <c r="AN81" i="44"/>
  <c r="AN80" i="44"/>
  <c r="AN79" i="44"/>
  <c r="AN78" i="44"/>
  <c r="AN74" i="44"/>
  <c r="AN73" i="44"/>
  <c r="AN72" i="44"/>
  <c r="AN71" i="44"/>
  <c r="AN70" i="44"/>
  <c r="AN69" i="44"/>
  <c r="AN68" i="44"/>
  <c r="AN67" i="44"/>
  <c r="AN66" i="44"/>
  <c r="AN65" i="44"/>
  <c r="AN64" i="44"/>
  <c r="AN63" i="44"/>
  <c r="AN62" i="44"/>
  <c r="AN61" i="44"/>
  <c r="AN60" i="44"/>
  <c r="AN59" i="44"/>
  <c r="AN58" i="44"/>
  <c r="AN57" i="44"/>
  <c r="AN56" i="44"/>
  <c r="AN55" i="44"/>
  <c r="AN54" i="44"/>
  <c r="AN53" i="44"/>
  <c r="AN52" i="44"/>
  <c r="AN51" i="44"/>
  <c r="AN50" i="44"/>
  <c r="AN49" i="44"/>
  <c r="AN48" i="44"/>
  <c r="AN47" i="44"/>
  <c r="AN46" i="44"/>
  <c r="AN45" i="44"/>
  <c r="AN44" i="44"/>
  <c r="AN40" i="44"/>
  <c r="AN39" i="44"/>
  <c r="AN38" i="44"/>
  <c r="AN37" i="44"/>
  <c r="AN36" i="44"/>
  <c r="AN35" i="44"/>
  <c r="AN34" i="44"/>
  <c r="AN33" i="44"/>
  <c r="AN32" i="44"/>
  <c r="AN31" i="44"/>
  <c r="AN30" i="44"/>
  <c r="AN29" i="44"/>
  <c r="AN28" i="44"/>
  <c r="AN27" i="44"/>
  <c r="AN26" i="44"/>
  <c r="AN25" i="44"/>
  <c r="AN24" i="44"/>
  <c r="AN23" i="44"/>
  <c r="AN22" i="44"/>
  <c r="AN21" i="44"/>
  <c r="AN20" i="44"/>
  <c r="AN19" i="44"/>
  <c r="AN18" i="44"/>
  <c r="AN17" i="44"/>
  <c r="AN16" i="44"/>
  <c r="AN15" i="44"/>
  <c r="AN14" i="44"/>
  <c r="AN13" i="44"/>
  <c r="AN12" i="44"/>
  <c r="AN11" i="44"/>
  <c r="AN10" i="44"/>
  <c r="AO414" i="41"/>
  <c r="AO413" i="41"/>
  <c r="AO412" i="41"/>
  <c r="AO411" i="41"/>
  <c r="AO410" i="41"/>
  <c r="AO409" i="41"/>
  <c r="AO408" i="41"/>
  <c r="AO407" i="41"/>
  <c r="AO406" i="41"/>
  <c r="AO405" i="41"/>
  <c r="AO404" i="41"/>
  <c r="AO403" i="41"/>
  <c r="AO402" i="41"/>
  <c r="AO401" i="41"/>
  <c r="AO400" i="41"/>
  <c r="AO399" i="41"/>
  <c r="AO398" i="41"/>
  <c r="AO397" i="41"/>
  <c r="AO396" i="41"/>
  <c r="AO395" i="41"/>
  <c r="AO394" i="41"/>
  <c r="AO393" i="41"/>
  <c r="AO392" i="41"/>
  <c r="AO391" i="41"/>
  <c r="AO390" i="41"/>
  <c r="AO389" i="41"/>
  <c r="AO388" i="41"/>
  <c r="AO387" i="41"/>
  <c r="AO386" i="41"/>
  <c r="AO385" i="41"/>
  <c r="AO384" i="41"/>
  <c r="AO380" i="41"/>
  <c r="AO379" i="41"/>
  <c r="AO378" i="41"/>
  <c r="AO377" i="41"/>
  <c r="AO376" i="41"/>
  <c r="AO375" i="41"/>
  <c r="AO374" i="41"/>
  <c r="AO373" i="41"/>
  <c r="AO372" i="41"/>
  <c r="AO371" i="41"/>
  <c r="AO370" i="41"/>
  <c r="AO369" i="41"/>
  <c r="AO368" i="41"/>
  <c r="AO367" i="41"/>
  <c r="AO366" i="41"/>
  <c r="AO365" i="41"/>
  <c r="AO364" i="41"/>
  <c r="AO363" i="41"/>
  <c r="AO362" i="41"/>
  <c r="AO361" i="41"/>
  <c r="AO360" i="41"/>
  <c r="AO359" i="41"/>
  <c r="AO358" i="41"/>
  <c r="AO357" i="41"/>
  <c r="AO356" i="41"/>
  <c r="AO355" i="41"/>
  <c r="AO354" i="41"/>
  <c r="AO353" i="41"/>
  <c r="AO352" i="41"/>
  <c r="AO351" i="41"/>
  <c r="AO350" i="41"/>
  <c r="AO346" i="41"/>
  <c r="AO345" i="41"/>
  <c r="AO344" i="41"/>
  <c r="AO343" i="41"/>
  <c r="AO342" i="41"/>
  <c r="AO341" i="41"/>
  <c r="AO340" i="41"/>
  <c r="AO339" i="41"/>
  <c r="AO338" i="41"/>
  <c r="AO337" i="41"/>
  <c r="AO336" i="41"/>
  <c r="AO335" i="41"/>
  <c r="AO334" i="41"/>
  <c r="AO333" i="41"/>
  <c r="AO332" i="41"/>
  <c r="AO331" i="41"/>
  <c r="AO330" i="41"/>
  <c r="AO329" i="41"/>
  <c r="AO328" i="41"/>
  <c r="AO327" i="41"/>
  <c r="AO326" i="41"/>
  <c r="AO325" i="41"/>
  <c r="AO324" i="41"/>
  <c r="AO323" i="41"/>
  <c r="AO322" i="41"/>
  <c r="AO321" i="41"/>
  <c r="AO320" i="41"/>
  <c r="AO319" i="41"/>
  <c r="AO318" i="41"/>
  <c r="AO317" i="41"/>
  <c r="AO316" i="41"/>
  <c r="AO312" i="41"/>
  <c r="AO311" i="41"/>
  <c r="AO310" i="41"/>
  <c r="AO309" i="41"/>
  <c r="AO308" i="41"/>
  <c r="AO307" i="41"/>
  <c r="AO306" i="41"/>
  <c r="AO305" i="41"/>
  <c r="AO304" i="41"/>
  <c r="AO303" i="41"/>
  <c r="AO302" i="41"/>
  <c r="AO301" i="41"/>
  <c r="AO300" i="41"/>
  <c r="AO299" i="41"/>
  <c r="AO298" i="41"/>
  <c r="AO297" i="41"/>
  <c r="AO296" i="41"/>
  <c r="AO295" i="41"/>
  <c r="AO294" i="41"/>
  <c r="AO293" i="41"/>
  <c r="AO292" i="41"/>
  <c r="AO291" i="41"/>
  <c r="AO290" i="41"/>
  <c r="AO289" i="41"/>
  <c r="AO288" i="41"/>
  <c r="AO287" i="41"/>
  <c r="AO286" i="41"/>
  <c r="AO285" i="41"/>
  <c r="AO284" i="41"/>
  <c r="AO283" i="41"/>
  <c r="AO282" i="41"/>
  <c r="AO278" i="41"/>
  <c r="AO277" i="41"/>
  <c r="AO276" i="41"/>
  <c r="AO275" i="41"/>
  <c r="AO274" i="41"/>
  <c r="AO273" i="41"/>
  <c r="AO272" i="41"/>
  <c r="AO271" i="41"/>
  <c r="AO270" i="41"/>
  <c r="AO269" i="41"/>
  <c r="AO268" i="41"/>
  <c r="AO267" i="41"/>
  <c r="AO266" i="41"/>
  <c r="AO265" i="41"/>
  <c r="AO264" i="41"/>
  <c r="AO263" i="41"/>
  <c r="AO262" i="41"/>
  <c r="AO261" i="41"/>
  <c r="AO260" i="41"/>
  <c r="AO259" i="41"/>
  <c r="AO258" i="41"/>
  <c r="AO257" i="41"/>
  <c r="AO256" i="41"/>
  <c r="AO255" i="41"/>
  <c r="AO254" i="41"/>
  <c r="AO253" i="41"/>
  <c r="AO252" i="41"/>
  <c r="AO251" i="41"/>
  <c r="AO250" i="41"/>
  <c r="AO249" i="41"/>
  <c r="AO248" i="41"/>
  <c r="AO244" i="41"/>
  <c r="AO243" i="41"/>
  <c r="AO242" i="41"/>
  <c r="AO241" i="41"/>
  <c r="AO240" i="41"/>
  <c r="AO239" i="41"/>
  <c r="AO238" i="41"/>
  <c r="AO237" i="41"/>
  <c r="AO236" i="41"/>
  <c r="AO235" i="41"/>
  <c r="AO234" i="41"/>
  <c r="AO233" i="41"/>
  <c r="AO232" i="41"/>
  <c r="AO231" i="41"/>
  <c r="AO230" i="41"/>
  <c r="AO229" i="41"/>
  <c r="AO228" i="41"/>
  <c r="AO227" i="41"/>
  <c r="AO226" i="41"/>
  <c r="AO225" i="41"/>
  <c r="AO224" i="41"/>
  <c r="AO223" i="41"/>
  <c r="AO222" i="41"/>
  <c r="AO221" i="41"/>
  <c r="AO220" i="41"/>
  <c r="AO219" i="41"/>
  <c r="AO218" i="41"/>
  <c r="AO217" i="41"/>
  <c r="AO216" i="41"/>
  <c r="AO215" i="41"/>
  <c r="AO214" i="41"/>
  <c r="AO210" i="41"/>
  <c r="AO209" i="41"/>
  <c r="AO208" i="41"/>
  <c r="AO207" i="41"/>
  <c r="AO206" i="41"/>
  <c r="AO205" i="41"/>
  <c r="AO204" i="41"/>
  <c r="AO203" i="41"/>
  <c r="AO202" i="41"/>
  <c r="AO201" i="41"/>
  <c r="AO200" i="41"/>
  <c r="AO199" i="41"/>
  <c r="AO198" i="41"/>
  <c r="AO197" i="41"/>
  <c r="AO196" i="41"/>
  <c r="AO195" i="41"/>
  <c r="AO194" i="41"/>
  <c r="AO193" i="41"/>
  <c r="AO192" i="41"/>
  <c r="AO191" i="41"/>
  <c r="AO190" i="41"/>
  <c r="AO189" i="41"/>
  <c r="AO188" i="41"/>
  <c r="AO187" i="41"/>
  <c r="AO186" i="41"/>
  <c r="AO185" i="41"/>
  <c r="AO184" i="41"/>
  <c r="AO183" i="41"/>
  <c r="AO182" i="41"/>
  <c r="AO181" i="41"/>
  <c r="AO180" i="41"/>
  <c r="AO176" i="41"/>
  <c r="AO175" i="41"/>
  <c r="AO174" i="41"/>
  <c r="AO173" i="41"/>
  <c r="AO172" i="41"/>
  <c r="AO171" i="41"/>
  <c r="AO170" i="41"/>
  <c r="AO169" i="41"/>
  <c r="AO168" i="41"/>
  <c r="AO167" i="41"/>
  <c r="AO166" i="41"/>
  <c r="AO165" i="41"/>
  <c r="AO164" i="41"/>
  <c r="AO163" i="41"/>
  <c r="AO162" i="41"/>
  <c r="AO161" i="41"/>
  <c r="AO160" i="41"/>
  <c r="AO159" i="41"/>
  <c r="AO158" i="41"/>
  <c r="AO157" i="41"/>
  <c r="AO156" i="41"/>
  <c r="AO155" i="41"/>
  <c r="AO154" i="41"/>
  <c r="AO153" i="41"/>
  <c r="AO152" i="41"/>
  <c r="AO151" i="41"/>
  <c r="AO150" i="41"/>
  <c r="AO149" i="41"/>
  <c r="AO148" i="41"/>
  <c r="AO147" i="41"/>
  <c r="AO146" i="41"/>
  <c r="AO113" i="41"/>
  <c r="AO114" i="41"/>
  <c r="AO115" i="41"/>
  <c r="AO116" i="41"/>
  <c r="AO117" i="41"/>
  <c r="AO118" i="41"/>
  <c r="AO119" i="41"/>
  <c r="AO120" i="41"/>
  <c r="AO121" i="41"/>
  <c r="AO122" i="41"/>
  <c r="AO123" i="41"/>
  <c r="AO124" i="41"/>
  <c r="AO125" i="41"/>
  <c r="AO126" i="41"/>
  <c r="AO127" i="41"/>
  <c r="AO128" i="41"/>
  <c r="AO129" i="41"/>
  <c r="AO130" i="41"/>
  <c r="AO131" i="41"/>
  <c r="AO132" i="41"/>
  <c r="AO133" i="41"/>
  <c r="AO134" i="41"/>
  <c r="AO135" i="41"/>
  <c r="AO136" i="41"/>
  <c r="AO137" i="41"/>
  <c r="AO138" i="41"/>
  <c r="AO139" i="41"/>
  <c r="AO140" i="41"/>
  <c r="AO141" i="41"/>
  <c r="AO142" i="41"/>
  <c r="AO112" i="41"/>
  <c r="AO79" i="41"/>
  <c r="AO80" i="41"/>
  <c r="AO81" i="41"/>
  <c r="AO82" i="41"/>
  <c r="AO83" i="41"/>
  <c r="AO84" i="41"/>
  <c r="AO85" i="41"/>
  <c r="AO86" i="41"/>
  <c r="AO87" i="41"/>
  <c r="AO88" i="41"/>
  <c r="AO89" i="41"/>
  <c r="AO90" i="41"/>
  <c r="AO91" i="41"/>
  <c r="AO92" i="41"/>
  <c r="AO93" i="41"/>
  <c r="AO94" i="41"/>
  <c r="AO95" i="41"/>
  <c r="AO96" i="41"/>
  <c r="AO97" i="41"/>
  <c r="AO98" i="41"/>
  <c r="AO99" i="41"/>
  <c r="AO100" i="41"/>
  <c r="AO101" i="41"/>
  <c r="AO102" i="41"/>
  <c r="AO103" i="41"/>
  <c r="AO104" i="41"/>
  <c r="AO105" i="41"/>
  <c r="AO106" i="41"/>
  <c r="AO107" i="41"/>
  <c r="AO108" i="41"/>
  <c r="AO78" i="41"/>
  <c r="J92" i="48" l="1"/>
  <c r="AD92" i="48" s="1"/>
  <c r="J87" i="48"/>
  <c r="K87" i="48" s="1"/>
  <c r="J104" i="48"/>
  <c r="Y46" i="48"/>
  <c r="O65" i="48"/>
  <c r="L67" i="48"/>
  <c r="P67" i="48"/>
  <c r="P54" i="48"/>
  <c r="AP58" i="48"/>
  <c r="X60" i="48"/>
  <c r="Q67" i="48"/>
  <c r="K54" i="48"/>
  <c r="AP48" i="48"/>
  <c r="AP67" i="48"/>
  <c r="R67" i="48"/>
  <c r="T67" i="48" s="1"/>
  <c r="V67" i="48" s="1"/>
  <c r="AP61" i="48"/>
  <c r="R51" i="48"/>
  <c r="T51" i="48" s="1"/>
  <c r="J98" i="48"/>
  <c r="AP98" i="48" s="1"/>
  <c r="M73" i="48"/>
  <c r="AP71" i="48"/>
  <c r="R52" i="48"/>
  <c r="T52" i="48" s="1"/>
  <c r="K59" i="48"/>
  <c r="AD91" i="48"/>
  <c r="R59" i="48"/>
  <c r="T59" i="48" s="1"/>
  <c r="L59" i="48"/>
  <c r="AP52" i="48"/>
  <c r="Q59" i="48"/>
  <c r="J95" i="48"/>
  <c r="AD95" i="48" s="1"/>
  <c r="Q51" i="48"/>
  <c r="Q72" i="48"/>
  <c r="Q49" i="48"/>
  <c r="S49" i="48" s="1"/>
  <c r="AP64" i="48"/>
  <c r="M72" i="48"/>
  <c r="L54" i="48"/>
  <c r="W54" i="48" s="1"/>
  <c r="P64" i="48"/>
  <c r="R62" i="48"/>
  <c r="T62" i="48" s="1"/>
  <c r="N73" i="48"/>
  <c r="N67" i="48"/>
  <c r="M54" i="48"/>
  <c r="L73" i="48"/>
  <c r="O67" i="48"/>
  <c r="Y67" i="48" s="1"/>
  <c r="Q69" i="48"/>
  <c r="N54" i="48"/>
  <c r="AP72" i="48"/>
  <c r="R73" i="48"/>
  <c r="T73" i="48" s="1"/>
  <c r="V73" i="48" s="1"/>
  <c r="K67" i="48"/>
  <c r="W67" i="48" s="1"/>
  <c r="Q46" i="48"/>
  <c r="S46" i="48" s="1"/>
  <c r="R54" i="48"/>
  <c r="T54" i="48" s="1"/>
  <c r="V54" i="48" s="1"/>
  <c r="AP49" i="48"/>
  <c r="O73" i="48"/>
  <c r="Y73" i="48" s="1"/>
  <c r="M67" i="48"/>
  <c r="X67" i="48" s="1"/>
  <c r="R68" i="48"/>
  <c r="T68" i="48" s="1"/>
  <c r="V68" i="48" s="1"/>
  <c r="AP63" i="48"/>
  <c r="P65" i="48"/>
  <c r="N70" i="48"/>
  <c r="Q65" i="48"/>
  <c r="R45" i="48"/>
  <c r="T45" i="48" s="1"/>
  <c r="J94" i="48"/>
  <c r="AD94" i="48" s="1"/>
  <c r="R63" i="48"/>
  <c r="T63" i="48" s="1"/>
  <c r="R50" i="48"/>
  <c r="T50" i="48" s="1"/>
  <c r="P71" i="48"/>
  <c r="Q63" i="48"/>
  <c r="S63" i="48" s="1"/>
  <c r="N68" i="48"/>
  <c r="Y60" i="48"/>
  <c r="Q71" i="48"/>
  <c r="S71" i="48" s="1"/>
  <c r="O63" i="48"/>
  <c r="L47" i="48"/>
  <c r="L68" i="48"/>
  <c r="AP44" i="48"/>
  <c r="N61" i="48"/>
  <c r="P63" i="48"/>
  <c r="M47" i="48"/>
  <c r="K68" i="48"/>
  <c r="Q54" i="48"/>
  <c r="R48" i="48"/>
  <c r="T48" i="48" s="1"/>
  <c r="O54" i="48"/>
  <c r="Y54" i="48" s="1"/>
  <c r="Q48" i="48"/>
  <c r="J86" i="48"/>
  <c r="L86" i="48" s="1"/>
  <c r="AP74" i="48"/>
  <c r="AP57" i="48"/>
  <c r="J81" i="48"/>
  <c r="AD81" i="48" s="1"/>
  <c r="M46" i="48"/>
  <c r="X46" i="48" s="1"/>
  <c r="N59" i="48"/>
  <c r="X59" i="48" s="1"/>
  <c r="J79" i="48"/>
  <c r="AD79" i="48" s="1"/>
  <c r="J100" i="48"/>
  <c r="O100" i="48" s="1"/>
  <c r="J85" i="48"/>
  <c r="AD85" i="48" s="1"/>
  <c r="J82" i="48"/>
  <c r="AD82" i="48" s="1"/>
  <c r="AD104" i="48"/>
  <c r="J80" i="48"/>
  <c r="R80" i="48" s="1"/>
  <c r="T80" i="48" s="1"/>
  <c r="V80" i="48" s="1"/>
  <c r="AD87" i="48"/>
  <c r="J107" i="48"/>
  <c r="AD107" i="48" s="1"/>
  <c r="J97" i="48"/>
  <c r="AD97" i="48" s="1"/>
  <c r="J90" i="48"/>
  <c r="AD90" i="48" s="1"/>
  <c r="J78" i="48"/>
  <c r="J106" i="48"/>
  <c r="R106" i="48" s="1"/>
  <c r="T106" i="48" s="1"/>
  <c r="V106" i="48" s="1"/>
  <c r="J88" i="48"/>
  <c r="AD88" i="48" s="1"/>
  <c r="J99" i="48"/>
  <c r="P99" i="48" s="1"/>
  <c r="J93" i="48"/>
  <c r="AD93" i="48" s="1"/>
  <c r="J84" i="48"/>
  <c r="AP84" i="48" s="1"/>
  <c r="J102" i="48"/>
  <c r="AD102" i="48" s="1"/>
  <c r="J101" i="48"/>
  <c r="AD101" i="48" s="1"/>
  <c r="J103" i="48"/>
  <c r="AD103" i="48" s="1"/>
  <c r="J142" i="48"/>
  <c r="AD142" i="48" s="1"/>
  <c r="I123" i="48"/>
  <c r="E123" i="48" s="1"/>
  <c r="D123" i="48" s="1"/>
  <c r="I129" i="48"/>
  <c r="E129" i="48" s="1"/>
  <c r="D129" i="48" s="1"/>
  <c r="AP47" i="48"/>
  <c r="R71" i="48"/>
  <c r="T71" i="48" s="1"/>
  <c r="AF100" i="48"/>
  <c r="Q100" i="48"/>
  <c r="P100" i="48"/>
  <c r="AF87" i="48"/>
  <c r="AP87" i="48"/>
  <c r="R87" i="48"/>
  <c r="T87" i="48" s="1"/>
  <c r="V87" i="48" s="1"/>
  <c r="L87" i="48"/>
  <c r="N87" i="48"/>
  <c r="P87" i="48"/>
  <c r="M87" i="48"/>
  <c r="O87" i="48"/>
  <c r="Q61" i="48"/>
  <c r="R72" i="48"/>
  <c r="T72" i="48" s="1"/>
  <c r="Q66" i="48"/>
  <c r="N47" i="48"/>
  <c r="X47" i="48" s="1"/>
  <c r="Q74" i="48"/>
  <c r="Q52" i="48"/>
  <c r="W65" i="48"/>
  <c r="I132" i="48"/>
  <c r="E132" i="48" s="1"/>
  <c r="D132" i="48" s="1"/>
  <c r="L93" i="48"/>
  <c r="K93" i="48"/>
  <c r="AF93" i="48"/>
  <c r="S72" i="48"/>
  <c r="X66" i="48"/>
  <c r="I135" i="48"/>
  <c r="E135" i="48" s="1"/>
  <c r="AF94" i="48"/>
  <c r="O94" i="48"/>
  <c r="K94" i="48"/>
  <c r="M94" i="48"/>
  <c r="M61" i="48"/>
  <c r="X61" i="48" s="1"/>
  <c r="Q103" i="48"/>
  <c r="I117" i="48"/>
  <c r="E117" i="48" s="1"/>
  <c r="D117" i="48" s="1"/>
  <c r="W72" i="48"/>
  <c r="AP19" i="48"/>
  <c r="R74" i="48"/>
  <c r="T74" i="48" s="1"/>
  <c r="V74" i="48" s="1"/>
  <c r="S54" i="48"/>
  <c r="I122" i="48"/>
  <c r="E122" i="48" s="1"/>
  <c r="D122" i="48" s="1"/>
  <c r="AP53" i="48"/>
  <c r="L61" i="48"/>
  <c r="Z56" i="48"/>
  <c r="S56" i="48"/>
  <c r="N74" i="48"/>
  <c r="AF86" i="48"/>
  <c r="O72" i="48"/>
  <c r="O71" i="48"/>
  <c r="W82" i="48"/>
  <c r="Y82" i="48"/>
  <c r="Q82" i="48"/>
  <c r="X82" i="48"/>
  <c r="AA15" i="48"/>
  <c r="U15" i="48"/>
  <c r="AB15" i="48" s="1"/>
  <c r="X69" i="48"/>
  <c r="O53" i="48"/>
  <c r="I127" i="48"/>
  <c r="E127" i="48" s="1"/>
  <c r="AP62" i="48"/>
  <c r="AF11" i="48"/>
  <c r="K53" i="48"/>
  <c r="N64" i="48"/>
  <c r="R49" i="48"/>
  <c r="T49" i="48" s="1"/>
  <c r="M53" i="48"/>
  <c r="E21" i="48"/>
  <c r="AF21" i="48" s="1"/>
  <c r="J21" i="48"/>
  <c r="I119" i="48"/>
  <c r="E119" i="48" s="1"/>
  <c r="D119" i="48" s="1"/>
  <c r="I126" i="48"/>
  <c r="E126" i="48" s="1"/>
  <c r="O70" i="48"/>
  <c r="W71" i="48"/>
  <c r="R64" i="48"/>
  <c r="T64" i="48" s="1"/>
  <c r="R98" i="48"/>
  <c r="T98" i="48" s="1"/>
  <c r="M98" i="48"/>
  <c r="AD80" i="48"/>
  <c r="L45" i="48"/>
  <c r="O68" i="48"/>
  <c r="Q58" i="48"/>
  <c r="N53" i="48"/>
  <c r="I125" i="48"/>
  <c r="E125" i="48" s="1"/>
  <c r="D125" i="48" s="1"/>
  <c r="I112" i="48"/>
  <c r="C111" i="48" s="1"/>
  <c r="Y95" i="48"/>
  <c r="P61" i="48"/>
  <c r="Y61" i="48" s="1"/>
  <c r="AD61" i="48"/>
  <c r="AD75" i="48" s="1"/>
  <c r="AD84" i="48"/>
  <c r="R47" i="48"/>
  <c r="T47" i="48" s="1"/>
  <c r="V47" i="48" s="1"/>
  <c r="I130" i="48"/>
  <c r="E130" i="48" s="1"/>
  <c r="D130" i="48" s="1"/>
  <c r="P53" i="48"/>
  <c r="I120" i="48"/>
  <c r="E120" i="48" s="1"/>
  <c r="D120" i="48" s="1"/>
  <c r="Z55" i="48"/>
  <c r="S55" i="48"/>
  <c r="L53" i="48"/>
  <c r="I136" i="48"/>
  <c r="E136" i="48" s="1"/>
  <c r="D136" i="48" s="1"/>
  <c r="AP65" i="48"/>
  <c r="Q62" i="48"/>
  <c r="Z51" i="48"/>
  <c r="S51" i="48"/>
  <c r="AA51" i="48" s="1"/>
  <c r="I128" i="48"/>
  <c r="E128" i="48" s="1"/>
  <c r="S60" i="48"/>
  <c r="Z60" i="48"/>
  <c r="O62" i="48"/>
  <c r="M70" i="48"/>
  <c r="X70" i="48" s="1"/>
  <c r="AA11" i="48"/>
  <c r="U11" i="48"/>
  <c r="AB11" i="48" s="1"/>
  <c r="X57" i="48"/>
  <c r="M74" i="48"/>
  <c r="I141" i="48"/>
  <c r="E141" i="48" s="1"/>
  <c r="D141" i="48" s="1"/>
  <c r="AP45" i="48"/>
  <c r="W62" i="48"/>
  <c r="Q64" i="48"/>
  <c r="N85" i="48"/>
  <c r="Q85" i="48"/>
  <c r="R85" i="48"/>
  <c r="T85" i="48" s="1"/>
  <c r="P85" i="48"/>
  <c r="M63" i="48"/>
  <c r="L80" i="48"/>
  <c r="AF80" i="48"/>
  <c r="P80" i="48"/>
  <c r="M80" i="48"/>
  <c r="N80" i="48"/>
  <c r="M65" i="48"/>
  <c r="Q50" i="48"/>
  <c r="O81" i="48"/>
  <c r="Q81" i="48"/>
  <c r="W81" i="48"/>
  <c r="R44" i="48"/>
  <c r="T44" i="48" s="1"/>
  <c r="AD20" i="48"/>
  <c r="K45" i="48"/>
  <c r="Q68" i="48"/>
  <c r="Q53" i="48"/>
  <c r="I140" i="48"/>
  <c r="E140" i="48" s="1"/>
  <c r="D140" i="48" s="1"/>
  <c r="W64" i="48"/>
  <c r="Q92" i="48"/>
  <c r="AP92" i="48"/>
  <c r="P92" i="48"/>
  <c r="O92" i="48"/>
  <c r="T92" i="48"/>
  <c r="K92" i="48"/>
  <c r="L92" i="48"/>
  <c r="M92" i="48"/>
  <c r="N92" i="48"/>
  <c r="S65" i="48"/>
  <c r="R84" i="48"/>
  <c r="T84" i="48" s="1"/>
  <c r="Q84" i="48"/>
  <c r="P84" i="48"/>
  <c r="O84" i="48"/>
  <c r="M84" i="48"/>
  <c r="N84" i="48"/>
  <c r="K61" i="48"/>
  <c r="I118" i="48"/>
  <c r="E118" i="48" s="1"/>
  <c r="I121" i="48"/>
  <c r="E121" i="48" s="1"/>
  <c r="D121" i="48" s="1"/>
  <c r="W70" i="48"/>
  <c r="P47" i="48"/>
  <c r="AP102" i="48"/>
  <c r="Q102" i="48"/>
  <c r="O102" i="48"/>
  <c r="N102" i="48"/>
  <c r="R102" i="48"/>
  <c r="T102" i="48" s="1"/>
  <c r="M102" i="48"/>
  <c r="P102" i="48"/>
  <c r="AA16" i="48"/>
  <c r="U16" i="48"/>
  <c r="AB16" i="48" s="1"/>
  <c r="N62" i="48"/>
  <c r="R70" i="48"/>
  <c r="T70" i="48" s="1"/>
  <c r="N71" i="48"/>
  <c r="R57" i="48"/>
  <c r="T57" i="48" s="1"/>
  <c r="O74" i="48"/>
  <c r="W68" i="48"/>
  <c r="Y59" i="48"/>
  <c r="E78" i="48"/>
  <c r="I138" i="48"/>
  <c r="E138" i="48" s="1"/>
  <c r="I124" i="48"/>
  <c r="E124" i="48" s="1"/>
  <c r="D124" i="48" s="1"/>
  <c r="P70" i="48"/>
  <c r="O64" i="48"/>
  <c r="Q57" i="48"/>
  <c r="N63" i="48"/>
  <c r="Q44" i="48"/>
  <c r="AP20" i="48"/>
  <c r="AF20" i="48"/>
  <c r="Q45" i="48"/>
  <c r="P68" i="48"/>
  <c r="Y58" i="48"/>
  <c r="R53" i="48"/>
  <c r="T53" i="48" s="1"/>
  <c r="V53" i="48" s="1"/>
  <c r="R104" i="48"/>
  <c r="T104" i="48" s="1"/>
  <c r="Q104" i="48"/>
  <c r="M104" i="48"/>
  <c r="P104" i="48"/>
  <c r="O104" i="48"/>
  <c r="N104" i="48"/>
  <c r="AP104" i="48"/>
  <c r="I113" i="48"/>
  <c r="E113" i="48" s="1"/>
  <c r="I115" i="48"/>
  <c r="E115" i="48" s="1"/>
  <c r="D115" i="48" s="1"/>
  <c r="P107" i="48"/>
  <c r="AF107" i="48"/>
  <c r="AP100" i="48"/>
  <c r="AD100" i="48"/>
  <c r="D99" i="48"/>
  <c r="R61" i="48"/>
  <c r="T61" i="48" s="1"/>
  <c r="V61" i="48" s="1"/>
  <c r="O47" i="48"/>
  <c r="AP66" i="48"/>
  <c r="W60" i="48"/>
  <c r="AP18" i="48"/>
  <c r="AF18" i="48"/>
  <c r="K74" i="48"/>
  <c r="D100" i="48"/>
  <c r="D93" i="48"/>
  <c r="S59" i="48"/>
  <c r="Z59" i="48"/>
  <c r="I131" i="48"/>
  <c r="E131" i="48" s="1"/>
  <c r="P72" i="48"/>
  <c r="I133" i="48"/>
  <c r="E133" i="48" s="1"/>
  <c r="D133" i="48" s="1"/>
  <c r="I137" i="48"/>
  <c r="E137" i="48" s="1"/>
  <c r="D137" i="48" s="1"/>
  <c r="M62" i="48"/>
  <c r="Q70" i="48"/>
  <c r="Y57" i="48"/>
  <c r="M68" i="48"/>
  <c r="X68" i="48" s="1"/>
  <c r="I139" i="48"/>
  <c r="E139" i="48" s="1"/>
  <c r="D139" i="48" s="1"/>
  <c r="I134" i="48"/>
  <c r="E134" i="48" s="1"/>
  <c r="D134" i="48" s="1"/>
  <c r="D86" i="48"/>
  <c r="AP68" i="48"/>
  <c r="P62" i="48"/>
  <c r="AP70" i="48"/>
  <c r="M91" i="48"/>
  <c r="P91" i="48"/>
  <c r="O91" i="48"/>
  <c r="AP91" i="48"/>
  <c r="R91" i="48"/>
  <c r="T91" i="48" s="1"/>
  <c r="Q91" i="48"/>
  <c r="N91" i="48"/>
  <c r="W91" i="48"/>
  <c r="W66" i="48"/>
  <c r="N65" i="48"/>
  <c r="AF19" i="48"/>
  <c r="J105" i="48"/>
  <c r="S67" i="48"/>
  <c r="Z67" i="48"/>
  <c r="O45" i="48"/>
  <c r="Y45" i="48" s="1"/>
  <c r="W46" i="48"/>
  <c r="R58" i="48"/>
  <c r="T58" i="48" s="1"/>
  <c r="J108" i="48"/>
  <c r="AD108" i="48" s="1"/>
  <c r="Y66" i="48"/>
  <c r="D96" i="48"/>
  <c r="U10" i="48"/>
  <c r="AB10" i="48" s="1"/>
  <c r="AF10" i="48" s="1"/>
  <c r="AA10" i="48"/>
  <c r="P74" i="48"/>
  <c r="Y65" i="48"/>
  <c r="S69" i="48"/>
  <c r="Z69" i="48"/>
  <c r="Q47" i="48"/>
  <c r="D84" i="48"/>
  <c r="N72" i="48"/>
  <c r="X72" i="48" s="1"/>
  <c r="X56" i="48"/>
  <c r="L74" i="48"/>
  <c r="D95" i="48"/>
  <c r="I116" i="48"/>
  <c r="E116" i="48" s="1"/>
  <c r="AF79" i="48"/>
  <c r="O79" i="48"/>
  <c r="AP79" i="48"/>
  <c r="K79" i="48"/>
  <c r="Q79" i="48"/>
  <c r="R79" i="48"/>
  <c r="T79" i="48" s="1"/>
  <c r="V79" i="48" s="1"/>
  <c r="P79" i="48"/>
  <c r="M79" i="48"/>
  <c r="N79" i="48"/>
  <c r="D83" i="48"/>
  <c r="AF101" i="48"/>
  <c r="AP101" i="48"/>
  <c r="N101" i="48"/>
  <c r="M101" i="48"/>
  <c r="Q101" i="48"/>
  <c r="P101" i="48"/>
  <c r="R101" i="48"/>
  <c r="T101" i="48" s="1"/>
  <c r="V101" i="48" s="1"/>
  <c r="O101" i="48"/>
  <c r="K101" i="48"/>
  <c r="L101" i="48"/>
  <c r="M71" i="48"/>
  <c r="D82" i="48"/>
  <c r="I114" i="48"/>
  <c r="E114" i="48" s="1"/>
  <c r="D79" i="48"/>
  <c r="AP59" i="48"/>
  <c r="J89" i="48"/>
  <c r="Q89" i="48" s="1"/>
  <c r="S48" i="48"/>
  <c r="M64" i="48"/>
  <c r="W57" i="48"/>
  <c r="W63" i="48"/>
  <c r="R66" i="48"/>
  <c r="T66" i="48" s="1"/>
  <c r="R65" i="48"/>
  <c r="T65" i="48" s="1"/>
  <c r="K47" i="48"/>
  <c r="W47" i="48" s="1"/>
  <c r="J96" i="48"/>
  <c r="AD96" i="48" s="1"/>
  <c r="N45" i="48"/>
  <c r="X45" i="48" s="1"/>
  <c r="J83" i="48"/>
  <c r="P83" i="48" s="1"/>
  <c r="W58" i="48"/>
  <c r="AF108" i="48"/>
  <c r="W48" i="51"/>
  <c r="K55" i="51"/>
  <c r="W55" i="51" s="1"/>
  <c r="P50" i="51"/>
  <c r="Y50" i="51" s="1"/>
  <c r="W10" i="51"/>
  <c r="X32" i="51"/>
  <c r="AP73" i="51"/>
  <c r="Y16" i="51"/>
  <c r="Z21" i="51"/>
  <c r="AF21" i="51" s="1"/>
  <c r="Q67" i="51"/>
  <c r="L48" i="51"/>
  <c r="O74" i="51"/>
  <c r="Y74" i="51" s="1"/>
  <c r="Q53" i="51"/>
  <c r="W15" i="51"/>
  <c r="AF15" i="51" s="1"/>
  <c r="X55" i="51"/>
  <c r="AF34" i="51"/>
  <c r="AP74" i="51"/>
  <c r="J97" i="51"/>
  <c r="AP55" i="51"/>
  <c r="M50" i="51"/>
  <c r="Q52" i="51"/>
  <c r="M51" i="51"/>
  <c r="X57" i="51"/>
  <c r="K69" i="51"/>
  <c r="W69" i="51" s="1"/>
  <c r="K58" i="51"/>
  <c r="R67" i="51"/>
  <c r="T67" i="51" s="1"/>
  <c r="V67" i="51" s="1"/>
  <c r="W72" i="51"/>
  <c r="O53" i="51"/>
  <c r="X26" i="51"/>
  <c r="AF26" i="51" s="1"/>
  <c r="K59" i="51"/>
  <c r="W59" i="51" s="1"/>
  <c r="L74" i="51"/>
  <c r="AP59" i="51"/>
  <c r="W23" i="51"/>
  <c r="J96" i="51"/>
  <c r="M96" i="51" s="1"/>
  <c r="R55" i="51"/>
  <c r="T55" i="51" s="1"/>
  <c r="V55" i="51" s="1"/>
  <c r="Z18" i="51"/>
  <c r="J92" i="51"/>
  <c r="P51" i="51"/>
  <c r="J91" i="51"/>
  <c r="R69" i="51"/>
  <c r="T69" i="51" s="1"/>
  <c r="V69" i="51" s="1"/>
  <c r="L59" i="51"/>
  <c r="X49" i="51"/>
  <c r="AF38" i="51"/>
  <c r="Y51" i="51"/>
  <c r="M61" i="51"/>
  <c r="AF29" i="51"/>
  <c r="K52" i="51"/>
  <c r="Y23" i="51"/>
  <c r="K45" i="51"/>
  <c r="W45" i="51" s="1"/>
  <c r="X23" i="51"/>
  <c r="N69" i="51"/>
  <c r="J107" i="51"/>
  <c r="O59" i="51"/>
  <c r="P59" i="51"/>
  <c r="AF12" i="51"/>
  <c r="X52" i="51"/>
  <c r="J88" i="51"/>
  <c r="Q59" i="51"/>
  <c r="S59" i="51" s="1"/>
  <c r="J100" i="51"/>
  <c r="AD100" i="51" s="1"/>
  <c r="J105" i="51"/>
  <c r="AP105" i="51" s="1"/>
  <c r="P73" i="51"/>
  <c r="Y73" i="51" s="1"/>
  <c r="R59" i="51"/>
  <c r="T59" i="51" s="1"/>
  <c r="V59" i="51" s="1"/>
  <c r="Q48" i="51"/>
  <c r="S48" i="51" s="1"/>
  <c r="W73" i="51"/>
  <c r="W20" i="51"/>
  <c r="N59" i="51"/>
  <c r="X59" i="51" s="1"/>
  <c r="AD59" i="51"/>
  <c r="AF74" i="51"/>
  <c r="R74" i="51"/>
  <c r="T74" i="51" s="1"/>
  <c r="V74" i="51" s="1"/>
  <c r="AD41" i="51"/>
  <c r="K74" i="51"/>
  <c r="W74" i="51" s="1"/>
  <c r="Z32" i="51"/>
  <c r="AF30" i="51"/>
  <c r="Y54" i="51"/>
  <c r="Y46" i="51"/>
  <c r="W71" i="51"/>
  <c r="AD103" i="51"/>
  <c r="X39" i="51"/>
  <c r="Z10" i="51"/>
  <c r="S10" i="51"/>
  <c r="AD92" i="51"/>
  <c r="AD47" i="51"/>
  <c r="Z63" i="51"/>
  <c r="S63" i="51"/>
  <c r="Z49" i="51"/>
  <c r="AF49" i="51" s="1"/>
  <c r="S49" i="51"/>
  <c r="D104" i="51"/>
  <c r="AD67" i="51"/>
  <c r="I121" i="51"/>
  <c r="E121" i="51" s="1"/>
  <c r="I137" i="51"/>
  <c r="E137" i="51" s="1"/>
  <c r="AP81" i="51"/>
  <c r="O81" i="51"/>
  <c r="M81" i="51"/>
  <c r="D81" i="51"/>
  <c r="S23" i="51"/>
  <c r="Z23" i="51"/>
  <c r="R85" i="51"/>
  <c r="T85" i="51" s="1"/>
  <c r="V85" i="51" s="1"/>
  <c r="N85" i="51"/>
  <c r="K85" i="51"/>
  <c r="AP85" i="51"/>
  <c r="Q85" i="51"/>
  <c r="P85" i="51"/>
  <c r="O85" i="51"/>
  <c r="Y85" i="51" s="1"/>
  <c r="D85" i="51"/>
  <c r="L85" i="51"/>
  <c r="D106" i="51"/>
  <c r="D87" i="51"/>
  <c r="K87" i="51"/>
  <c r="D90" i="51"/>
  <c r="I126" i="51"/>
  <c r="E126" i="51" s="1"/>
  <c r="J120" i="51"/>
  <c r="I120" i="51"/>
  <c r="E120" i="51" s="1"/>
  <c r="Z46" i="51"/>
  <c r="S46" i="51"/>
  <c r="W60" i="51"/>
  <c r="Z56" i="51"/>
  <c r="S56" i="51"/>
  <c r="J81" i="51"/>
  <c r="R81" i="51" s="1"/>
  <c r="T81" i="51" s="1"/>
  <c r="V81" i="51" s="1"/>
  <c r="AP61" i="51"/>
  <c r="Y18" i="51"/>
  <c r="Y36" i="51"/>
  <c r="AF36" i="51" s="1"/>
  <c r="X18" i="51"/>
  <c r="X51" i="51"/>
  <c r="U27" i="51"/>
  <c r="AB27" i="51" s="1"/>
  <c r="AA27" i="51"/>
  <c r="Z20" i="51"/>
  <c r="AF20" i="51" s="1"/>
  <c r="S20" i="51"/>
  <c r="J85" i="51"/>
  <c r="M85" i="51" s="1"/>
  <c r="X85" i="51" s="1"/>
  <c r="J106" i="51"/>
  <c r="R106" i="51" s="1"/>
  <c r="T106" i="51" s="1"/>
  <c r="V106" i="51" s="1"/>
  <c r="N82" i="51"/>
  <c r="O82" i="51"/>
  <c r="AP82" i="51"/>
  <c r="L82" i="51"/>
  <c r="K82" i="51"/>
  <c r="W82" i="51" s="1"/>
  <c r="R82" i="51"/>
  <c r="T82" i="51" s="1"/>
  <c r="V82" i="51" s="1"/>
  <c r="Q82" i="51"/>
  <c r="M82" i="51"/>
  <c r="X82" i="51" s="1"/>
  <c r="P82" i="51"/>
  <c r="D82" i="51"/>
  <c r="J87" i="51"/>
  <c r="R87" i="51" s="1"/>
  <c r="T87" i="51" s="1"/>
  <c r="V87" i="51" s="1"/>
  <c r="AD71" i="51"/>
  <c r="J90" i="51"/>
  <c r="J129" i="51"/>
  <c r="I129" i="51"/>
  <c r="E129" i="51" s="1"/>
  <c r="I124" i="51"/>
  <c r="E124" i="51" s="1"/>
  <c r="Y60" i="51"/>
  <c r="W56" i="51"/>
  <c r="L61" i="51"/>
  <c r="W61" i="51" s="1"/>
  <c r="AA38" i="51"/>
  <c r="U38" i="51"/>
  <c r="AB38" i="51" s="1"/>
  <c r="AA21" i="51"/>
  <c r="U21" i="51"/>
  <c r="AB21" i="51" s="1"/>
  <c r="K47" i="51"/>
  <c r="W47" i="51" s="1"/>
  <c r="Z67" i="51"/>
  <c r="S67" i="51"/>
  <c r="W28" i="51"/>
  <c r="AD82" i="51"/>
  <c r="AD73" i="51"/>
  <c r="AF73" i="51"/>
  <c r="R83" i="51"/>
  <c r="T83" i="51" s="1"/>
  <c r="V83" i="51" s="1"/>
  <c r="M83" i="51"/>
  <c r="D83" i="51"/>
  <c r="J141" i="51"/>
  <c r="I141" i="51"/>
  <c r="E141" i="51" s="1"/>
  <c r="I134" i="51"/>
  <c r="E134" i="51" s="1"/>
  <c r="Z64" i="51"/>
  <c r="S64" i="51"/>
  <c r="S73" i="51"/>
  <c r="Z73" i="51"/>
  <c r="AP47" i="51"/>
  <c r="D89" i="51"/>
  <c r="P89" i="51"/>
  <c r="M89" i="51"/>
  <c r="U39" i="51"/>
  <c r="AB39" i="51" s="1"/>
  <c r="AA39" i="51"/>
  <c r="S74" i="51"/>
  <c r="Z74" i="51"/>
  <c r="J83" i="51"/>
  <c r="P83" i="51" s="1"/>
  <c r="G163" i="51"/>
  <c r="G159" i="51"/>
  <c r="G167" i="51"/>
  <c r="G171" i="51"/>
  <c r="G170" i="51"/>
  <c r="G166" i="51"/>
  <c r="G175" i="51"/>
  <c r="G169" i="51"/>
  <c r="G174" i="51"/>
  <c r="G165" i="51"/>
  <c r="G176" i="51"/>
  <c r="G162" i="51"/>
  <c r="A180" i="51"/>
  <c r="G147" i="51"/>
  <c r="G164" i="51"/>
  <c r="G158" i="51"/>
  <c r="G152" i="51"/>
  <c r="G151" i="51"/>
  <c r="G157" i="51"/>
  <c r="G156" i="51"/>
  <c r="G172" i="51"/>
  <c r="G150" i="51"/>
  <c r="G168" i="51"/>
  <c r="G155" i="51"/>
  <c r="G149" i="51"/>
  <c r="G146" i="51"/>
  <c r="G173" i="51"/>
  <c r="G161" i="51"/>
  <c r="G154" i="51"/>
  <c r="G153" i="51"/>
  <c r="G160" i="51"/>
  <c r="G148" i="51"/>
  <c r="I138" i="51"/>
  <c r="E138" i="51" s="1"/>
  <c r="Z60" i="51"/>
  <c r="S60" i="51"/>
  <c r="X56" i="51"/>
  <c r="AD44" i="51"/>
  <c r="Y68" i="51"/>
  <c r="Y28" i="51"/>
  <c r="AD58" i="51"/>
  <c r="Y69" i="51"/>
  <c r="L47" i="51"/>
  <c r="R58" i="51"/>
  <c r="T58" i="51" s="1"/>
  <c r="V58" i="51" s="1"/>
  <c r="W67" i="51"/>
  <c r="J89" i="51"/>
  <c r="N89" i="51" s="1"/>
  <c r="AA36" i="51"/>
  <c r="U36" i="51"/>
  <c r="AB36" i="51" s="1"/>
  <c r="AA11" i="51"/>
  <c r="U11" i="51"/>
  <c r="AB11" i="51" s="1"/>
  <c r="U12" i="51"/>
  <c r="AB12" i="51" s="1"/>
  <c r="AA12" i="51"/>
  <c r="I131" i="51"/>
  <c r="E131" i="51" s="1"/>
  <c r="I112" i="51"/>
  <c r="AD61" i="51"/>
  <c r="S66" i="51"/>
  <c r="Z66" i="51"/>
  <c r="Q44" i="51"/>
  <c r="P44" i="51"/>
  <c r="L44" i="51"/>
  <c r="K44" i="51"/>
  <c r="D44" i="51"/>
  <c r="N44" i="51"/>
  <c r="R44" i="51"/>
  <c r="T44" i="51" s="1"/>
  <c r="V44" i="51" s="1"/>
  <c r="O44" i="51"/>
  <c r="Y44" i="51" s="1"/>
  <c r="AP44" i="51"/>
  <c r="M44" i="51"/>
  <c r="N61" i="51"/>
  <c r="X61" i="51" s="1"/>
  <c r="W68" i="51"/>
  <c r="X73" i="51"/>
  <c r="AA14" i="51"/>
  <c r="U14" i="51"/>
  <c r="AB14" i="51" s="1"/>
  <c r="Y45" i="51"/>
  <c r="Z51" i="51"/>
  <c r="S51" i="51"/>
  <c r="Y57" i="51"/>
  <c r="D102" i="51"/>
  <c r="R102" i="51"/>
  <c r="T102" i="51" s="1"/>
  <c r="V102" i="51" s="1"/>
  <c r="Q102" i="51"/>
  <c r="P102" i="51"/>
  <c r="O102" i="51"/>
  <c r="N102" i="51"/>
  <c r="M102" i="51"/>
  <c r="L102" i="51"/>
  <c r="AP102" i="51"/>
  <c r="K102" i="51"/>
  <c r="Q47" i="51"/>
  <c r="M58" i="51"/>
  <c r="X58" i="51" s="1"/>
  <c r="AP97" i="51"/>
  <c r="R97" i="51"/>
  <c r="T97" i="51" s="1"/>
  <c r="V97" i="51" s="1"/>
  <c r="Q97" i="51"/>
  <c r="P97" i="51"/>
  <c r="N97" i="51"/>
  <c r="M97" i="51"/>
  <c r="D97" i="51"/>
  <c r="O97" i="51"/>
  <c r="K97" i="51"/>
  <c r="L97" i="51"/>
  <c r="X72" i="51"/>
  <c r="Y48" i="51"/>
  <c r="J115" i="51"/>
  <c r="I115" i="51"/>
  <c r="E115" i="51" s="1"/>
  <c r="I116" i="51"/>
  <c r="E116" i="51" s="1"/>
  <c r="N99" i="51"/>
  <c r="D99" i="51"/>
  <c r="R61" i="51"/>
  <c r="T61" i="51" s="1"/>
  <c r="V61" i="51" s="1"/>
  <c r="Z16" i="51"/>
  <c r="S16" i="51"/>
  <c r="AD102" i="51"/>
  <c r="S69" i="51"/>
  <c r="Z69" i="51"/>
  <c r="R47" i="51"/>
  <c r="T47" i="51" s="1"/>
  <c r="V47" i="51" s="1"/>
  <c r="Z58" i="51"/>
  <c r="AF58" i="51" s="1"/>
  <c r="S58" i="51"/>
  <c r="AD97" i="51"/>
  <c r="Z48" i="51"/>
  <c r="O86" i="51"/>
  <c r="D86" i="51"/>
  <c r="W63" i="51"/>
  <c r="X24" i="51"/>
  <c r="I113" i="51"/>
  <c r="E113" i="51" s="1"/>
  <c r="I139" i="51"/>
  <c r="E139" i="51" s="1"/>
  <c r="J99" i="51"/>
  <c r="M99" i="51" s="1"/>
  <c r="X99" i="51" s="1"/>
  <c r="O61" i="51"/>
  <c r="X70" i="51"/>
  <c r="AA34" i="51"/>
  <c r="U34" i="51"/>
  <c r="AB34" i="51" s="1"/>
  <c r="S45" i="51"/>
  <c r="AP108" i="51"/>
  <c r="L108" i="51"/>
  <c r="K108" i="51"/>
  <c r="D108" i="51"/>
  <c r="R108" i="51"/>
  <c r="T108" i="51" s="1"/>
  <c r="V108" i="51" s="1"/>
  <c r="P108" i="51"/>
  <c r="L91" i="51"/>
  <c r="D91" i="51"/>
  <c r="AP91" i="51"/>
  <c r="P91" i="51"/>
  <c r="M91" i="51"/>
  <c r="R91" i="51"/>
  <c r="T91" i="51" s="1"/>
  <c r="V91" i="51" s="1"/>
  <c r="Q91" i="51"/>
  <c r="O91" i="51"/>
  <c r="Y91" i="51" s="1"/>
  <c r="K91" i="51"/>
  <c r="N91" i="51"/>
  <c r="M47" i="51"/>
  <c r="D107" i="51"/>
  <c r="M107" i="51"/>
  <c r="R107" i="51"/>
  <c r="T107" i="51" s="1"/>
  <c r="V107" i="51" s="1"/>
  <c r="AP107" i="51"/>
  <c r="Q107" i="51"/>
  <c r="P107" i="51"/>
  <c r="O107" i="51"/>
  <c r="Y107" i="51" s="1"/>
  <c r="N107" i="51"/>
  <c r="L107" i="51"/>
  <c r="K107" i="51"/>
  <c r="Q95" i="51"/>
  <c r="O95" i="51"/>
  <c r="M95" i="51"/>
  <c r="K95" i="51"/>
  <c r="R95" i="51"/>
  <c r="T95" i="51" s="1"/>
  <c r="V95" i="51" s="1"/>
  <c r="P95" i="51"/>
  <c r="N95" i="51"/>
  <c r="L95" i="51"/>
  <c r="AP95" i="51"/>
  <c r="D95" i="51"/>
  <c r="J86" i="51"/>
  <c r="R86" i="51" s="1"/>
  <c r="T86" i="51" s="1"/>
  <c r="V86" i="51" s="1"/>
  <c r="I114" i="51"/>
  <c r="E114" i="51" s="1"/>
  <c r="I130" i="51"/>
  <c r="E130" i="51" s="1"/>
  <c r="J130" i="51"/>
  <c r="Z55" i="51"/>
  <c r="S55" i="51"/>
  <c r="D101" i="51"/>
  <c r="R101" i="51"/>
  <c r="T101" i="51" s="1"/>
  <c r="V101" i="51" s="1"/>
  <c r="Q101" i="51"/>
  <c r="M101" i="51"/>
  <c r="X101" i="51" s="1"/>
  <c r="N101" i="51"/>
  <c r="Y66" i="51"/>
  <c r="S50" i="51"/>
  <c r="Z50" i="51"/>
  <c r="AP41" i="51"/>
  <c r="AP42" i="51" s="1"/>
  <c r="P61" i="51"/>
  <c r="J108" i="51"/>
  <c r="M108" i="51" s="1"/>
  <c r="AD91" i="51"/>
  <c r="N47" i="51"/>
  <c r="AD107" i="51"/>
  <c r="AD95" i="51"/>
  <c r="D79" i="51"/>
  <c r="D93" i="51"/>
  <c r="R93" i="51"/>
  <c r="T93" i="51" s="1"/>
  <c r="V93" i="51" s="1"/>
  <c r="AP93" i="51"/>
  <c r="X74" i="51"/>
  <c r="I123" i="51"/>
  <c r="E123" i="51" s="1"/>
  <c r="I135" i="51"/>
  <c r="E135" i="51" s="1"/>
  <c r="W65" i="51"/>
  <c r="J101" i="51"/>
  <c r="AP101" i="51" s="1"/>
  <c r="Q61" i="51"/>
  <c r="X45" i="51"/>
  <c r="D80" i="51"/>
  <c r="M80" i="51"/>
  <c r="L80" i="51"/>
  <c r="N80" i="51"/>
  <c r="R80" i="51"/>
  <c r="T80" i="51" s="1"/>
  <c r="V80" i="51" s="1"/>
  <c r="O47" i="51"/>
  <c r="R88" i="51"/>
  <c r="T88" i="51" s="1"/>
  <c r="V88" i="51" s="1"/>
  <c r="Q88" i="51"/>
  <c r="P88" i="51"/>
  <c r="M88" i="51"/>
  <c r="AP88" i="51"/>
  <c r="K88" i="51"/>
  <c r="O88" i="51"/>
  <c r="L88" i="51"/>
  <c r="N88" i="51"/>
  <c r="D88" i="51"/>
  <c r="J79" i="51"/>
  <c r="L79" i="51" s="1"/>
  <c r="J93" i="51"/>
  <c r="M93" i="51" s="1"/>
  <c r="AA15" i="51"/>
  <c r="U15" i="51"/>
  <c r="AB15" i="51" s="1"/>
  <c r="X54" i="51"/>
  <c r="S53" i="51"/>
  <c r="Z53" i="51"/>
  <c r="I128" i="51"/>
  <c r="E128" i="51" s="1"/>
  <c r="I136" i="51"/>
  <c r="E136" i="51" s="1"/>
  <c r="Z65" i="51"/>
  <c r="AF65" i="51" s="1"/>
  <c r="S65" i="51"/>
  <c r="Y55" i="51"/>
  <c r="Y32" i="51"/>
  <c r="AF32" i="51" s="1"/>
  <c r="Y64" i="51"/>
  <c r="AA26" i="51"/>
  <c r="U26" i="51"/>
  <c r="AB26" i="51" s="1"/>
  <c r="X68" i="51"/>
  <c r="S52" i="51"/>
  <c r="Z52" i="51"/>
  <c r="AD45" i="51"/>
  <c r="U32" i="51"/>
  <c r="AB32" i="51" s="1"/>
  <c r="AA32" i="51"/>
  <c r="R45" i="51"/>
  <c r="T45" i="51" s="1"/>
  <c r="V45" i="51" s="1"/>
  <c r="J80" i="51"/>
  <c r="K80" i="51" s="1"/>
  <c r="S57" i="51"/>
  <c r="Z57" i="51"/>
  <c r="P47" i="51"/>
  <c r="AD88" i="51"/>
  <c r="Z72" i="51"/>
  <c r="S72" i="51"/>
  <c r="X16" i="51"/>
  <c r="I119" i="51"/>
  <c r="E119" i="51" s="1"/>
  <c r="I142" i="51"/>
  <c r="E142" i="51" s="1"/>
  <c r="Y71" i="51"/>
  <c r="S62" i="51"/>
  <c r="Z62" i="51"/>
  <c r="X50" i="51"/>
  <c r="X10" i="51"/>
  <c r="J84" i="51"/>
  <c r="Z68" i="51"/>
  <c r="S68" i="51"/>
  <c r="AD51" i="51"/>
  <c r="AF51" i="51"/>
  <c r="AP45" i="51"/>
  <c r="AA35" i="51"/>
  <c r="U35" i="51"/>
  <c r="AB35" i="51" s="1"/>
  <c r="I127" i="51"/>
  <c r="E127" i="51" s="1"/>
  <c r="I125" i="51"/>
  <c r="E125" i="51" s="1"/>
  <c r="U18" i="51"/>
  <c r="AB18" i="51" s="1"/>
  <c r="AA18" i="51"/>
  <c r="S71" i="51"/>
  <c r="Z71" i="51"/>
  <c r="D94" i="51"/>
  <c r="R94" i="51"/>
  <c r="T94" i="51" s="1"/>
  <c r="V94" i="51" s="1"/>
  <c r="M84" i="51"/>
  <c r="D84" i="51"/>
  <c r="Q84" i="51"/>
  <c r="P84" i="51"/>
  <c r="L84" i="51"/>
  <c r="AP84" i="51"/>
  <c r="K84" i="51"/>
  <c r="W84" i="51" s="1"/>
  <c r="W39" i="51"/>
  <c r="AF39" i="51" s="1"/>
  <c r="Y52" i="51"/>
  <c r="D98" i="51"/>
  <c r="Q98" i="51"/>
  <c r="N98" i="51"/>
  <c r="M98" i="51"/>
  <c r="L98" i="51"/>
  <c r="K98" i="51"/>
  <c r="W98" i="51" s="1"/>
  <c r="P98" i="51"/>
  <c r="R98" i="51"/>
  <c r="T98" i="51" s="1"/>
  <c r="V98" i="51" s="1"/>
  <c r="AF35" i="51"/>
  <c r="Z59" i="51"/>
  <c r="X48" i="51"/>
  <c r="AA25" i="51"/>
  <c r="U25" i="51"/>
  <c r="AB25" i="51" s="1"/>
  <c r="AA33" i="51"/>
  <c r="U33" i="51"/>
  <c r="AB33" i="51" s="1"/>
  <c r="S54" i="51"/>
  <c r="Z54" i="51"/>
  <c r="I140" i="51"/>
  <c r="E140" i="51" s="1"/>
  <c r="I117" i="51"/>
  <c r="E117" i="51" s="1"/>
  <c r="AA24" i="51"/>
  <c r="U24" i="51"/>
  <c r="AB24" i="51" s="1"/>
  <c r="W46" i="51"/>
  <c r="Y10" i="51"/>
  <c r="S28" i="51"/>
  <c r="Z28" i="51"/>
  <c r="AF28" i="51" s="1"/>
  <c r="J94" i="51"/>
  <c r="M94" i="51" s="1"/>
  <c r="E78" i="51"/>
  <c r="AD78" i="51" s="1"/>
  <c r="C77" i="51"/>
  <c r="AA29" i="51"/>
  <c r="U29" i="51"/>
  <c r="AB29" i="51" s="1"/>
  <c r="J98" i="51"/>
  <c r="AF13" i="51"/>
  <c r="AA30" i="51"/>
  <c r="U30" i="51"/>
  <c r="AB30" i="51" s="1"/>
  <c r="AA37" i="51"/>
  <c r="U37" i="51"/>
  <c r="AB37" i="51" s="1"/>
  <c r="X69" i="51"/>
  <c r="AP58" i="51"/>
  <c r="M67" i="51"/>
  <c r="X67" i="51" s="1"/>
  <c r="AF25" i="51"/>
  <c r="AF33" i="51"/>
  <c r="Y53" i="51"/>
  <c r="I133" i="51"/>
  <c r="E133" i="51" s="1"/>
  <c r="I132" i="51"/>
  <c r="E132" i="51" s="1"/>
  <c r="Z24" i="51"/>
  <c r="Y62" i="51"/>
  <c r="AP103" i="51"/>
  <c r="R103" i="51"/>
  <c r="T103" i="51" s="1"/>
  <c r="V103" i="51" s="1"/>
  <c r="Q103" i="51"/>
  <c r="O103" i="51"/>
  <c r="M103" i="51"/>
  <c r="L103" i="51"/>
  <c r="K103" i="51"/>
  <c r="D103" i="51"/>
  <c r="P103" i="51"/>
  <c r="N103" i="51"/>
  <c r="L105" i="51"/>
  <c r="K105" i="51"/>
  <c r="D105" i="51"/>
  <c r="R105" i="51"/>
  <c r="T105" i="51" s="1"/>
  <c r="V105" i="51" s="1"/>
  <c r="N105" i="51"/>
  <c r="Z70" i="51"/>
  <c r="AF70" i="51" s="1"/>
  <c r="S70" i="51"/>
  <c r="W52" i="51"/>
  <c r="D92" i="51"/>
  <c r="R92" i="51"/>
  <c r="T92" i="51" s="1"/>
  <c r="V92" i="51" s="1"/>
  <c r="Q92" i="51"/>
  <c r="P92" i="51"/>
  <c r="O92" i="51"/>
  <c r="Y92" i="51" s="1"/>
  <c r="L92" i="51"/>
  <c r="N92" i="51"/>
  <c r="M92" i="51"/>
  <c r="X92" i="51" s="1"/>
  <c r="K92" i="51"/>
  <c r="AP92" i="51"/>
  <c r="U13" i="51"/>
  <c r="AB13" i="51" s="1"/>
  <c r="AA13" i="51"/>
  <c r="W51" i="51"/>
  <c r="X28" i="51"/>
  <c r="AF37" i="51"/>
  <c r="L58" i="51"/>
  <c r="W58" i="51" s="1"/>
  <c r="O67" i="51"/>
  <c r="Y67" i="51" s="1"/>
  <c r="M100" i="51"/>
  <c r="X100" i="51" s="1"/>
  <c r="L100" i="51"/>
  <c r="K100" i="51"/>
  <c r="D100" i="51"/>
  <c r="AP100" i="51"/>
  <c r="R100" i="51"/>
  <c r="T100" i="51" s="1"/>
  <c r="V100" i="51" s="1"/>
  <c r="Q100" i="51"/>
  <c r="N100" i="51"/>
  <c r="P100" i="51"/>
  <c r="O100" i="51"/>
  <c r="D96" i="51"/>
  <c r="Q96" i="51"/>
  <c r="N96" i="51"/>
  <c r="AP96" i="51"/>
  <c r="R96" i="51"/>
  <c r="T96" i="51" s="1"/>
  <c r="V96" i="51" s="1"/>
  <c r="P96" i="51"/>
  <c r="O96" i="51"/>
  <c r="L96" i="51"/>
  <c r="Y24" i="51"/>
  <c r="J104" i="51"/>
  <c r="P104" i="51" s="1"/>
  <c r="W54" i="51"/>
  <c r="I118" i="51"/>
  <c r="E118" i="51" s="1"/>
  <c r="I122" i="51"/>
  <c r="E122" i="51" s="1"/>
  <c r="Z73" i="48"/>
  <c r="S73" i="48"/>
  <c r="W73" i="48"/>
  <c r="T5" i="50"/>
  <c r="S4" i="50"/>
  <c r="H23" i="48"/>
  <c r="I22" i="48"/>
  <c r="D21" i="48"/>
  <c r="G169" i="48"/>
  <c r="G171" i="48"/>
  <c r="G149" i="48"/>
  <c r="A180" i="48"/>
  <c r="G210" i="48" s="1"/>
  <c r="G163" i="48"/>
  <c r="G157" i="48"/>
  <c r="G167" i="48"/>
  <c r="G176" i="48"/>
  <c r="G174" i="48"/>
  <c r="G172" i="48"/>
  <c r="G148" i="48"/>
  <c r="G146" i="48"/>
  <c r="G175" i="48"/>
  <c r="G150" i="48"/>
  <c r="G170" i="48"/>
  <c r="G168" i="48"/>
  <c r="G162" i="48"/>
  <c r="G156" i="48"/>
  <c r="G155" i="48"/>
  <c r="G166" i="48"/>
  <c r="G161" i="48"/>
  <c r="G154" i="48"/>
  <c r="G173" i="48"/>
  <c r="G152" i="48"/>
  <c r="G164" i="48"/>
  <c r="G159" i="48"/>
  <c r="G158" i="48"/>
  <c r="G147" i="48"/>
  <c r="G165" i="48"/>
  <c r="G160" i="48"/>
  <c r="G151" i="48"/>
  <c r="G153" i="48"/>
  <c r="D142" i="48"/>
  <c r="D127" i="48"/>
  <c r="F34" i="47"/>
  <c r="G35" i="47"/>
  <c r="G15" i="47"/>
  <c r="F14" i="47"/>
  <c r="X4" i="47"/>
  <c r="Y5" i="47"/>
  <c r="X24" i="47"/>
  <c r="Y25" i="47"/>
  <c r="P35" i="47"/>
  <c r="O34" i="47"/>
  <c r="O24" i="47"/>
  <c r="P25" i="47"/>
  <c r="F4" i="47"/>
  <c r="G5" i="47"/>
  <c r="F24" i="47"/>
  <c r="G25" i="47"/>
  <c r="P5" i="47"/>
  <c r="O4" i="47"/>
  <c r="X34" i="47"/>
  <c r="Y35" i="47"/>
  <c r="Y15" i="47"/>
  <c r="X14" i="47"/>
  <c r="P14" i="47"/>
  <c r="Q15" i="47"/>
  <c r="BL407" i="41"/>
  <c r="AO109" i="41"/>
  <c r="AO110" i="41" s="1"/>
  <c r="AO245" i="41"/>
  <c r="AO279" i="41"/>
  <c r="AO143" i="41"/>
  <c r="AO211" i="41"/>
  <c r="AO177" i="41"/>
  <c r="AO313" i="41"/>
  <c r="AO381" i="41"/>
  <c r="AO415" i="41"/>
  <c r="AO347" i="41"/>
  <c r="AN109" i="44"/>
  <c r="AN75" i="44"/>
  <c r="AN347" i="44"/>
  <c r="AN415" i="44"/>
  <c r="AN381" i="44"/>
  <c r="AN279" i="44"/>
  <c r="AN211" i="44"/>
  <c r="AN245" i="44"/>
  <c r="AN313" i="44"/>
  <c r="AN143" i="44"/>
  <c r="AN177" i="44"/>
  <c r="P97" i="48" l="1"/>
  <c r="AD78" i="48"/>
  <c r="AP94" i="48"/>
  <c r="R94" i="48"/>
  <c r="T94" i="48" s="1"/>
  <c r="V94" i="48" s="1"/>
  <c r="X80" i="48"/>
  <c r="Q80" i="48"/>
  <c r="R97" i="48"/>
  <c r="T97" i="48" s="1"/>
  <c r="AD98" i="48"/>
  <c r="X87" i="48"/>
  <c r="AP108" i="48"/>
  <c r="Q87" i="48"/>
  <c r="AP80" i="48"/>
  <c r="P89" i="48"/>
  <c r="O107" i="48"/>
  <c r="Y107" i="48" s="1"/>
  <c r="AP97" i="48"/>
  <c r="Q90" i="48"/>
  <c r="S90" i="48" s="1"/>
  <c r="R90" i="48"/>
  <c r="T90" i="48" s="1"/>
  <c r="AP90" i="48"/>
  <c r="K85" i="48"/>
  <c r="Q95" i="48"/>
  <c r="L85" i="48"/>
  <c r="W85" i="48" s="1"/>
  <c r="AP95" i="48"/>
  <c r="R82" i="48"/>
  <c r="T82" i="48" s="1"/>
  <c r="AP82" i="48"/>
  <c r="AF51" i="48"/>
  <c r="R95" i="48"/>
  <c r="T95" i="48" s="1"/>
  <c r="Z54" i="48"/>
  <c r="AP88" i="48"/>
  <c r="O98" i="48"/>
  <c r="AA48" i="48"/>
  <c r="Q98" i="48"/>
  <c r="S98" i="48" s="1"/>
  <c r="AP86" i="48"/>
  <c r="M93" i="48"/>
  <c r="Z48" i="48"/>
  <c r="N98" i="48"/>
  <c r="X98" i="48" s="1"/>
  <c r="P93" i="48"/>
  <c r="Y64" i="48"/>
  <c r="P98" i="48"/>
  <c r="N97" i="48"/>
  <c r="P103" i="48"/>
  <c r="R93" i="48"/>
  <c r="T93" i="48" s="1"/>
  <c r="V93" i="48" s="1"/>
  <c r="M97" i="48"/>
  <c r="M103" i="48"/>
  <c r="O93" i="48"/>
  <c r="X73" i="48"/>
  <c r="W93" i="48"/>
  <c r="O96" i="48"/>
  <c r="W74" i="48"/>
  <c r="O80" i="48"/>
  <c r="X71" i="48"/>
  <c r="Y71" i="48"/>
  <c r="X54" i="48"/>
  <c r="X62" i="48"/>
  <c r="Z63" i="48"/>
  <c r="W53" i="48"/>
  <c r="Q94" i="48"/>
  <c r="W59" i="48"/>
  <c r="N86" i="48"/>
  <c r="Z46" i="48"/>
  <c r="K80" i="48"/>
  <c r="W80" i="48" s="1"/>
  <c r="AP85" i="48"/>
  <c r="O86" i="48"/>
  <c r="P94" i="48"/>
  <c r="Y94" i="48" s="1"/>
  <c r="AD86" i="48"/>
  <c r="Y63" i="48"/>
  <c r="M89" i="48"/>
  <c r="Q86" i="48"/>
  <c r="S86" i="48" s="1"/>
  <c r="P106" i="48"/>
  <c r="M100" i="48"/>
  <c r="R81" i="48"/>
  <c r="T81" i="48" s="1"/>
  <c r="Q88" i="48"/>
  <c r="S88" i="48" s="1"/>
  <c r="AP81" i="48"/>
  <c r="Y68" i="48"/>
  <c r="X53" i="48"/>
  <c r="N107" i="48"/>
  <c r="N89" i="48"/>
  <c r="K107" i="48"/>
  <c r="W107" i="48" s="1"/>
  <c r="X102" i="48"/>
  <c r="W45" i="48"/>
  <c r="AA49" i="48"/>
  <c r="O97" i="48"/>
  <c r="Y97" i="48" s="1"/>
  <c r="Z72" i="48"/>
  <c r="O106" i="48"/>
  <c r="Q107" i="48"/>
  <c r="S107" i="48" s="1"/>
  <c r="Z49" i="48"/>
  <c r="AF49" i="48" s="1"/>
  <c r="M86" i="48"/>
  <c r="Q97" i="48"/>
  <c r="S97" i="48" s="1"/>
  <c r="L106" i="48"/>
  <c r="L107" i="48"/>
  <c r="Y104" i="48"/>
  <c r="R86" i="48"/>
  <c r="T86" i="48" s="1"/>
  <c r="V86" i="48" s="1"/>
  <c r="X74" i="48"/>
  <c r="N106" i="48"/>
  <c r="M81" i="48"/>
  <c r="K86" i="48"/>
  <c r="W86" i="48" s="1"/>
  <c r="M106" i="48"/>
  <c r="X106" i="48" s="1"/>
  <c r="R107" i="48"/>
  <c r="T107" i="48" s="1"/>
  <c r="V107" i="48" s="1"/>
  <c r="X104" i="48"/>
  <c r="P86" i="48"/>
  <c r="L94" i="48"/>
  <c r="W94" i="48" s="1"/>
  <c r="K106" i="48"/>
  <c r="M107" i="48"/>
  <c r="N81" i="48"/>
  <c r="Q108" i="48"/>
  <c r="L79" i="48"/>
  <c r="W79" i="48" s="1"/>
  <c r="AP107" i="48"/>
  <c r="P81" i="48"/>
  <c r="Y81" i="48" s="1"/>
  <c r="X63" i="48"/>
  <c r="J125" i="48"/>
  <c r="N125" i="48" s="1"/>
  <c r="N94" i="48"/>
  <c r="X94" i="48" s="1"/>
  <c r="N93" i="48"/>
  <c r="X93" i="48" s="1"/>
  <c r="AP106" i="48"/>
  <c r="N100" i="48"/>
  <c r="O142" i="48"/>
  <c r="L142" i="48"/>
  <c r="N142" i="48"/>
  <c r="AP142" i="48"/>
  <c r="J129" i="48"/>
  <c r="M129" i="48" s="1"/>
  <c r="J139" i="48"/>
  <c r="O139" i="48" s="1"/>
  <c r="Y84" i="48"/>
  <c r="J130" i="48"/>
  <c r="AP130" i="48" s="1"/>
  <c r="X101" i="48"/>
  <c r="Q106" i="48"/>
  <c r="S106" i="48" s="1"/>
  <c r="AD106" i="48"/>
  <c r="R99" i="48"/>
  <c r="T99" i="48" s="1"/>
  <c r="Q99" i="48"/>
  <c r="R89" i="48"/>
  <c r="T89" i="48" s="1"/>
  <c r="L99" i="48"/>
  <c r="O90" i="48"/>
  <c r="AD99" i="48"/>
  <c r="Y85" i="48"/>
  <c r="K99" i="48"/>
  <c r="O89" i="48"/>
  <c r="P90" i="48"/>
  <c r="AP99" i="48"/>
  <c r="R100" i="48"/>
  <c r="T100" i="48" s="1"/>
  <c r="V100" i="48" s="1"/>
  <c r="Y88" i="48"/>
  <c r="N99" i="48"/>
  <c r="L100" i="48"/>
  <c r="J131" i="48"/>
  <c r="AP131" i="48" s="1"/>
  <c r="N90" i="48"/>
  <c r="R88" i="48"/>
  <c r="T88" i="48" s="1"/>
  <c r="R142" i="48"/>
  <c r="T142" i="48" s="1"/>
  <c r="V142" i="48" s="1"/>
  <c r="K100" i="48"/>
  <c r="M90" i="48"/>
  <c r="Y80" i="48"/>
  <c r="Q142" i="48"/>
  <c r="S142" i="48" s="1"/>
  <c r="P96" i="48"/>
  <c r="J122" i="48"/>
  <c r="AD122" i="48" s="1"/>
  <c r="W103" i="48"/>
  <c r="Y87" i="48"/>
  <c r="X79" i="48"/>
  <c r="J128" i="48"/>
  <c r="W96" i="48"/>
  <c r="Y91" i="48"/>
  <c r="X95" i="48"/>
  <c r="D78" i="48"/>
  <c r="Y101" i="48"/>
  <c r="J113" i="48"/>
  <c r="AD113" i="48" s="1"/>
  <c r="J141" i="48"/>
  <c r="J136" i="48"/>
  <c r="AD136" i="48" s="1"/>
  <c r="W97" i="48"/>
  <c r="N103" i="48"/>
  <c r="J135" i="48"/>
  <c r="N135" i="48" s="1"/>
  <c r="J116" i="48"/>
  <c r="Y92" i="48"/>
  <c r="O103" i="48"/>
  <c r="Y102" i="48"/>
  <c r="R103" i="48"/>
  <c r="T103" i="48" s="1"/>
  <c r="Y100" i="48"/>
  <c r="R108" i="48"/>
  <c r="T108" i="48" s="1"/>
  <c r="V108" i="48" s="1"/>
  <c r="W102" i="48"/>
  <c r="N96" i="48"/>
  <c r="W98" i="48"/>
  <c r="Y99" i="48"/>
  <c r="AP103" i="48"/>
  <c r="L108" i="48"/>
  <c r="M96" i="48"/>
  <c r="P142" i="48"/>
  <c r="N108" i="48"/>
  <c r="X91" i="48"/>
  <c r="AP96" i="48"/>
  <c r="M142" i="48"/>
  <c r="AP93" i="48"/>
  <c r="Q83" i="48"/>
  <c r="S83" i="48" s="1"/>
  <c r="K142" i="48"/>
  <c r="Q93" i="48"/>
  <c r="S93" i="48" s="1"/>
  <c r="J119" i="48"/>
  <c r="O119" i="48" s="1"/>
  <c r="J115" i="48"/>
  <c r="AP115" i="48" s="1"/>
  <c r="J112" i="48"/>
  <c r="J124" i="48"/>
  <c r="AP124" i="48" s="1"/>
  <c r="J133" i="48"/>
  <c r="J140" i="48"/>
  <c r="R140" i="48" s="1"/>
  <c r="T140" i="48" s="1"/>
  <c r="J117" i="48"/>
  <c r="AP117" i="48" s="1"/>
  <c r="AP75" i="48"/>
  <c r="AP76" i="48" s="1"/>
  <c r="AP105" i="48"/>
  <c r="AD105" i="48"/>
  <c r="X92" i="48"/>
  <c r="U60" i="48"/>
  <c r="AB60" i="48" s="1"/>
  <c r="AA60" i="48"/>
  <c r="I161" i="48"/>
  <c r="E161" i="48" s="1"/>
  <c r="D161" i="48" s="1"/>
  <c r="I163" i="48"/>
  <c r="E163" i="48" s="1"/>
  <c r="D163" i="48" s="1"/>
  <c r="P105" i="48"/>
  <c r="AF131" i="48"/>
  <c r="W61" i="48"/>
  <c r="Y70" i="48"/>
  <c r="Z52" i="48"/>
  <c r="S52" i="48"/>
  <c r="AA52" i="48" s="1"/>
  <c r="S66" i="48"/>
  <c r="Z66" i="48"/>
  <c r="I166" i="48"/>
  <c r="E166" i="48" s="1"/>
  <c r="D166" i="48" s="1"/>
  <c r="I210" i="48"/>
  <c r="E210" i="48" s="1"/>
  <c r="S79" i="48"/>
  <c r="Z79" i="48"/>
  <c r="W89" i="48"/>
  <c r="AF124" i="48"/>
  <c r="X84" i="48"/>
  <c r="W92" i="48"/>
  <c r="S80" i="48"/>
  <c r="Z80" i="48"/>
  <c r="I155" i="48"/>
  <c r="E155" i="48" s="1"/>
  <c r="D155" i="48" s="1"/>
  <c r="I149" i="48"/>
  <c r="E149" i="48" s="1"/>
  <c r="D149" i="48" s="1"/>
  <c r="P108" i="48"/>
  <c r="W101" i="48"/>
  <c r="J134" i="48"/>
  <c r="AD134" i="48" s="1"/>
  <c r="AB59" i="48"/>
  <c r="AA59" i="48"/>
  <c r="J138" i="48"/>
  <c r="AD138" i="48" s="1"/>
  <c r="W84" i="48"/>
  <c r="R96" i="48"/>
  <c r="T96" i="48" s="1"/>
  <c r="J126" i="48"/>
  <c r="AD126" i="48" s="1"/>
  <c r="S82" i="48"/>
  <c r="Z82" i="48"/>
  <c r="AA56" i="48"/>
  <c r="AB56" i="48"/>
  <c r="AF56" i="48" s="1"/>
  <c r="AA72" i="48"/>
  <c r="AB72" i="48"/>
  <c r="Z61" i="48"/>
  <c r="S61" i="48"/>
  <c r="AF118" i="48"/>
  <c r="Z74" i="48"/>
  <c r="S74" i="48"/>
  <c r="I157" i="48"/>
  <c r="E157" i="48" s="1"/>
  <c r="D157" i="48" s="1"/>
  <c r="D114" i="48"/>
  <c r="I171" i="48"/>
  <c r="E171" i="48" s="1"/>
  <c r="S108" i="48"/>
  <c r="AF138" i="48"/>
  <c r="P138" i="48"/>
  <c r="AP138" i="48"/>
  <c r="Z64" i="48"/>
  <c r="S64" i="48"/>
  <c r="I162" i="48"/>
  <c r="E162" i="48" s="1"/>
  <c r="I169" i="48"/>
  <c r="E169" i="48" s="1"/>
  <c r="W88" i="48"/>
  <c r="S100" i="48"/>
  <c r="D135" i="48"/>
  <c r="I170" i="48"/>
  <c r="E170" i="48" s="1"/>
  <c r="D170" i="48" s="1"/>
  <c r="S101" i="48"/>
  <c r="Z101" i="48"/>
  <c r="S91" i="48"/>
  <c r="Z91" i="48"/>
  <c r="S45" i="48"/>
  <c r="AA45" i="48" s="1"/>
  <c r="Z45" i="48"/>
  <c r="AP21" i="48"/>
  <c r="AD21" i="48"/>
  <c r="W83" i="48"/>
  <c r="Z84" i="48"/>
  <c r="S84" i="48"/>
  <c r="D116" i="48"/>
  <c r="I175" i="48"/>
  <c r="E175" i="48" s="1"/>
  <c r="D175" i="48" s="1"/>
  <c r="W95" i="48"/>
  <c r="Q96" i="48"/>
  <c r="Z87" i="48"/>
  <c r="S87" i="48"/>
  <c r="AF48" i="48"/>
  <c r="AA71" i="48"/>
  <c r="AB71" i="48"/>
  <c r="S95" i="48"/>
  <c r="Z95" i="48"/>
  <c r="W87" i="48"/>
  <c r="E112" i="48"/>
  <c r="D112" i="48" s="1"/>
  <c r="I158" i="48"/>
  <c r="E158" i="48" s="1"/>
  <c r="I148" i="48"/>
  <c r="E148" i="48" s="1"/>
  <c r="D148" i="48" s="1"/>
  <c r="O105" i="48"/>
  <c r="AP89" i="48"/>
  <c r="AD89" i="48"/>
  <c r="J137" i="48"/>
  <c r="AD137" i="48" s="1"/>
  <c r="Y47" i="48"/>
  <c r="W104" i="48"/>
  <c r="J121" i="48"/>
  <c r="AD121" i="48" s="1"/>
  <c r="AA65" i="48"/>
  <c r="AB65" i="48"/>
  <c r="Z71" i="48"/>
  <c r="J127" i="48"/>
  <c r="AD127" i="48" s="1"/>
  <c r="J123" i="48"/>
  <c r="AD123" i="48" s="1"/>
  <c r="I167" i="48"/>
  <c r="E167" i="48" s="1"/>
  <c r="D167" i="48" s="1"/>
  <c r="Z68" i="48"/>
  <c r="S68" i="48"/>
  <c r="Z58" i="48"/>
  <c r="S58" i="48"/>
  <c r="S103" i="48"/>
  <c r="I168" i="48"/>
  <c r="E168" i="48" s="1"/>
  <c r="D168" i="48" s="1"/>
  <c r="AP83" i="48"/>
  <c r="AD83" i="48"/>
  <c r="Z92" i="48"/>
  <c r="I165" i="48"/>
  <c r="E165" i="48" s="1"/>
  <c r="R83" i="48"/>
  <c r="T83" i="48" s="1"/>
  <c r="AF117" i="48"/>
  <c r="I146" i="48"/>
  <c r="J146" i="48" s="1"/>
  <c r="N105" i="48"/>
  <c r="Z85" i="48"/>
  <c r="S85" i="48"/>
  <c r="AB55" i="48"/>
  <c r="AA55" i="48"/>
  <c r="Y72" i="48"/>
  <c r="S94" i="48"/>
  <c r="Z94" i="48"/>
  <c r="I154" i="48"/>
  <c r="E154" i="48" s="1"/>
  <c r="D154" i="48" s="1"/>
  <c r="I156" i="48"/>
  <c r="E156" i="48" s="1"/>
  <c r="D156" i="48" s="1"/>
  <c r="S89" i="48"/>
  <c r="AA46" i="48"/>
  <c r="U46" i="48"/>
  <c r="AB46" i="48" s="1"/>
  <c r="Y79" i="48"/>
  <c r="AP78" i="48"/>
  <c r="R78" i="48"/>
  <c r="T78" i="48" s="1"/>
  <c r="Q78" i="48"/>
  <c r="E22" i="48"/>
  <c r="J22" i="48"/>
  <c r="Z102" i="48"/>
  <c r="S102" i="48"/>
  <c r="I160" i="48"/>
  <c r="E160" i="48" s="1"/>
  <c r="D160" i="48" s="1"/>
  <c r="X64" i="48"/>
  <c r="Y74" i="48"/>
  <c r="D113" i="48"/>
  <c r="X85" i="48"/>
  <c r="AA54" i="48"/>
  <c r="U54" i="48"/>
  <c r="AB54" i="48" s="1"/>
  <c r="I172" i="48"/>
  <c r="E172" i="48" s="1"/>
  <c r="D172" i="48" s="1"/>
  <c r="M108" i="48"/>
  <c r="M83" i="48"/>
  <c r="D138" i="48"/>
  <c r="I164" i="48"/>
  <c r="E164" i="48" s="1"/>
  <c r="D164" i="48" s="1"/>
  <c r="I174" i="48"/>
  <c r="E174" i="48" s="1"/>
  <c r="O108" i="48"/>
  <c r="W105" i="48"/>
  <c r="N83" i="48"/>
  <c r="W90" i="48"/>
  <c r="Z50" i="48"/>
  <c r="S50" i="48"/>
  <c r="AA50" i="48" s="1"/>
  <c r="AF125" i="48"/>
  <c r="Y53" i="48"/>
  <c r="I173" i="48"/>
  <c r="E173" i="48" s="1"/>
  <c r="D173" i="48" s="1"/>
  <c r="AF132" i="48"/>
  <c r="M105" i="48"/>
  <c r="AA69" i="48"/>
  <c r="AB69" i="48"/>
  <c r="Z104" i="48"/>
  <c r="S104" i="48"/>
  <c r="D126" i="48"/>
  <c r="S62" i="48"/>
  <c r="Z62" i="48"/>
  <c r="AA63" i="48"/>
  <c r="AB63" i="48"/>
  <c r="I153" i="48"/>
  <c r="E153" i="48" s="1"/>
  <c r="D153" i="48" s="1"/>
  <c r="AF139" i="48"/>
  <c r="I151" i="48"/>
  <c r="E151" i="48" s="1"/>
  <c r="O83" i="48"/>
  <c r="Y83" i="48" s="1"/>
  <c r="I150" i="48"/>
  <c r="E150" i="48" s="1"/>
  <c r="D150" i="48" s="1"/>
  <c r="S81" i="48"/>
  <c r="X88" i="48"/>
  <c r="S70" i="48"/>
  <c r="Z70" i="48"/>
  <c r="D131" i="48"/>
  <c r="I147" i="48"/>
  <c r="E147" i="48" s="1"/>
  <c r="D147" i="48" s="1"/>
  <c r="R105" i="48"/>
  <c r="T105" i="48" s="1"/>
  <c r="Z44" i="48"/>
  <c r="AF44" i="48" s="1"/>
  <c r="S44" i="48"/>
  <c r="AA44" i="48" s="1"/>
  <c r="D128" i="48"/>
  <c r="I159" i="48"/>
  <c r="E159" i="48" s="1"/>
  <c r="D159" i="48" s="1"/>
  <c r="Z65" i="48"/>
  <c r="D118" i="48"/>
  <c r="I152" i="48"/>
  <c r="E152" i="48" s="1"/>
  <c r="D152" i="48" s="1"/>
  <c r="I176" i="48"/>
  <c r="E176" i="48" s="1"/>
  <c r="D176" i="48" s="1"/>
  <c r="K108" i="48"/>
  <c r="W108" i="48" s="1"/>
  <c r="Q105" i="48"/>
  <c r="J114" i="48"/>
  <c r="Q114" i="48" s="1"/>
  <c r="Z47" i="48"/>
  <c r="S47" i="48"/>
  <c r="U67" i="48"/>
  <c r="AB67" i="48" s="1"/>
  <c r="AA67" i="48"/>
  <c r="Z90" i="48"/>
  <c r="S57" i="48"/>
  <c r="Z57" i="48"/>
  <c r="J118" i="48"/>
  <c r="AD118" i="48" s="1"/>
  <c r="Z53" i="48"/>
  <c r="S53" i="48"/>
  <c r="X65" i="48"/>
  <c r="Y62" i="48"/>
  <c r="J120" i="48"/>
  <c r="AD120" i="48" s="1"/>
  <c r="J132" i="48"/>
  <c r="P132" i="48" s="1"/>
  <c r="M105" i="51"/>
  <c r="X105" i="51" s="1"/>
  <c r="P80" i="51"/>
  <c r="X102" i="51"/>
  <c r="X44" i="51"/>
  <c r="AF60" i="51"/>
  <c r="Y88" i="51"/>
  <c r="W97" i="51"/>
  <c r="Y102" i="51"/>
  <c r="AF67" i="51"/>
  <c r="Q87" i="51"/>
  <c r="R79" i="51"/>
  <c r="T79" i="51" s="1"/>
  <c r="V79" i="51" s="1"/>
  <c r="J127" i="51"/>
  <c r="W88" i="51"/>
  <c r="Q79" i="51"/>
  <c r="S79" i="51" s="1"/>
  <c r="Y61" i="51"/>
  <c r="M106" i="51"/>
  <c r="X106" i="51" s="1"/>
  <c r="W103" i="51"/>
  <c r="X97" i="51"/>
  <c r="AF18" i="51"/>
  <c r="N106" i="51"/>
  <c r="N83" i="51"/>
  <c r="X83" i="51" s="1"/>
  <c r="L106" i="51"/>
  <c r="AF23" i="51"/>
  <c r="AD96" i="51"/>
  <c r="K96" i="51"/>
  <c r="W96" i="51" s="1"/>
  <c r="X103" i="51"/>
  <c r="L94" i="51"/>
  <c r="J128" i="51"/>
  <c r="O108" i="51"/>
  <c r="J139" i="51"/>
  <c r="K139" i="51" s="1"/>
  <c r="W139" i="51" s="1"/>
  <c r="Q89" i="51"/>
  <c r="S89" i="51" s="1"/>
  <c r="O83" i="51"/>
  <c r="O106" i="51"/>
  <c r="Y106" i="51" s="1"/>
  <c r="Y59" i="51"/>
  <c r="AF59" i="51" s="1"/>
  <c r="O105" i="51"/>
  <c r="J140" i="51"/>
  <c r="P140" i="51" s="1"/>
  <c r="X98" i="51"/>
  <c r="N108" i="51"/>
  <c r="K89" i="51"/>
  <c r="P106" i="51"/>
  <c r="P105" i="51"/>
  <c r="Y105" i="51" s="1"/>
  <c r="AF71" i="51"/>
  <c r="X107" i="51"/>
  <c r="Q108" i="51"/>
  <c r="L89" i="51"/>
  <c r="L83" i="51"/>
  <c r="Q106" i="51"/>
  <c r="Z106" i="51" s="1"/>
  <c r="AF106" i="51" s="1"/>
  <c r="AF62" i="51"/>
  <c r="Y81" i="51"/>
  <c r="AD105" i="51"/>
  <c r="W92" i="51"/>
  <c r="Q105" i="51"/>
  <c r="S105" i="51" s="1"/>
  <c r="AP80" i="51"/>
  <c r="O101" i="51"/>
  <c r="X47" i="51"/>
  <c r="K83" i="51"/>
  <c r="K106" i="51"/>
  <c r="W106" i="51" s="1"/>
  <c r="P81" i="51"/>
  <c r="W108" i="51"/>
  <c r="P101" i="51"/>
  <c r="K81" i="51"/>
  <c r="D133" i="51"/>
  <c r="O133" i="51"/>
  <c r="AP133" i="51"/>
  <c r="U50" i="51"/>
  <c r="AB50" i="51" s="1"/>
  <c r="AA50" i="51"/>
  <c r="M114" i="51"/>
  <c r="D114" i="51"/>
  <c r="P131" i="51"/>
  <c r="L131" i="51"/>
  <c r="K131" i="51"/>
  <c r="W131" i="51" s="1"/>
  <c r="D131" i="51"/>
  <c r="I155" i="51"/>
  <c r="E155" i="51" s="1"/>
  <c r="I169" i="51"/>
  <c r="E169" i="51" s="1"/>
  <c r="AD141" i="51"/>
  <c r="AA67" i="51"/>
  <c r="U67" i="51"/>
  <c r="AB67" i="51" s="1"/>
  <c r="AD90" i="51"/>
  <c r="AA20" i="51"/>
  <c r="U20" i="51"/>
  <c r="AB20" i="51" s="1"/>
  <c r="AD120" i="51"/>
  <c r="Q104" i="51"/>
  <c r="J133" i="51"/>
  <c r="K133" i="51" s="1"/>
  <c r="R78" i="51"/>
  <c r="T78" i="51" s="1"/>
  <c r="V78" i="51" s="1"/>
  <c r="Q78" i="51"/>
  <c r="P78" i="51"/>
  <c r="AP78" i="51"/>
  <c r="M78" i="51"/>
  <c r="L78" i="51"/>
  <c r="K78" i="51"/>
  <c r="N78" i="51"/>
  <c r="D78" i="51"/>
  <c r="O78" i="51"/>
  <c r="U72" i="51"/>
  <c r="AB72" i="51" s="1"/>
  <c r="AA72" i="51"/>
  <c r="AD93" i="51"/>
  <c r="O93" i="51"/>
  <c r="J114" i="51"/>
  <c r="R114" i="51" s="1"/>
  <c r="T114" i="51" s="1"/>
  <c r="V114" i="51" s="1"/>
  <c r="AP75" i="51"/>
  <c r="AP76" i="51" s="1"/>
  <c r="J131" i="51"/>
  <c r="AP131" i="51" s="1"/>
  <c r="AD75" i="51"/>
  <c r="I168" i="51"/>
  <c r="E168" i="51" s="1"/>
  <c r="I175" i="51"/>
  <c r="E175" i="51" s="1"/>
  <c r="W89" i="51"/>
  <c r="J126" i="51"/>
  <c r="O126" i="51" s="1"/>
  <c r="L87" i="51"/>
  <c r="W87" i="51" s="1"/>
  <c r="AD94" i="51"/>
  <c r="K94" i="51"/>
  <c r="AF72" i="51"/>
  <c r="AD79" i="51"/>
  <c r="Q93" i="51"/>
  <c r="M79" i="51"/>
  <c r="AD86" i="51"/>
  <c r="Z107" i="51"/>
  <c r="S107" i="51"/>
  <c r="AD99" i="51"/>
  <c r="N86" i="51"/>
  <c r="AP99" i="51"/>
  <c r="J150" i="51"/>
  <c r="I150" i="51"/>
  <c r="E150" i="51" s="1"/>
  <c r="I166" i="51"/>
  <c r="E166" i="51" s="1"/>
  <c r="Y83" i="51"/>
  <c r="D126" i="51"/>
  <c r="K104" i="51"/>
  <c r="W80" i="51"/>
  <c r="N79" i="51"/>
  <c r="Y108" i="51"/>
  <c r="R139" i="51"/>
  <c r="T139" i="51" s="1"/>
  <c r="V139" i="51" s="1"/>
  <c r="O139" i="51"/>
  <c r="M139" i="51"/>
  <c r="L139" i="51"/>
  <c r="D139" i="51"/>
  <c r="AA48" i="51"/>
  <c r="U48" i="51"/>
  <c r="AB48" i="51" s="1"/>
  <c r="L99" i="51"/>
  <c r="Y97" i="51"/>
  <c r="I172" i="51"/>
  <c r="E172" i="51" s="1"/>
  <c r="I170" i="51"/>
  <c r="E170" i="51" s="1"/>
  <c r="X89" i="51"/>
  <c r="AD87" i="51"/>
  <c r="M90" i="51"/>
  <c r="N87" i="51"/>
  <c r="M104" i="51"/>
  <c r="S92" i="51"/>
  <c r="Z92" i="51"/>
  <c r="AF92" i="51" s="1"/>
  <c r="AF48" i="51"/>
  <c r="Z102" i="51"/>
  <c r="S102" i="51"/>
  <c r="U60" i="51"/>
  <c r="AB60" i="51" s="1"/>
  <c r="AA60" i="51"/>
  <c r="I156" i="51"/>
  <c r="E156" i="51" s="1"/>
  <c r="I171" i="51"/>
  <c r="E171" i="51" s="1"/>
  <c r="N90" i="51"/>
  <c r="S87" i="51"/>
  <c r="Z87" i="51"/>
  <c r="N104" i="51"/>
  <c r="U59" i="51"/>
  <c r="AB59" i="51" s="1"/>
  <c r="AA59" i="51"/>
  <c r="O94" i="51"/>
  <c r="AF68" i="51"/>
  <c r="X80" i="51"/>
  <c r="K93" i="51"/>
  <c r="S108" i="51"/>
  <c r="Z108" i="51"/>
  <c r="N113" i="51"/>
  <c r="M113" i="51"/>
  <c r="X113" i="51" s="1"/>
  <c r="K113" i="51"/>
  <c r="D113" i="51"/>
  <c r="P113" i="51"/>
  <c r="R113" i="51"/>
  <c r="T113" i="51" s="1"/>
  <c r="V113" i="51" s="1"/>
  <c r="Q113" i="51"/>
  <c r="R99" i="51"/>
  <c r="T99" i="51" s="1"/>
  <c r="V99" i="51" s="1"/>
  <c r="I157" i="51"/>
  <c r="E157" i="51" s="1"/>
  <c r="I167" i="51"/>
  <c r="E167" i="51" s="1"/>
  <c r="AP90" i="51"/>
  <c r="N81" i="51"/>
  <c r="X81" i="51" s="1"/>
  <c r="O104" i="51"/>
  <c r="Y104" i="51" s="1"/>
  <c r="AA10" i="51"/>
  <c r="U10" i="51"/>
  <c r="AB10" i="51" s="1"/>
  <c r="AA70" i="51"/>
  <c r="U70" i="51"/>
  <c r="AB70" i="51" s="1"/>
  <c r="AP94" i="51"/>
  <c r="AD84" i="51"/>
  <c r="AF57" i="51"/>
  <c r="AA65" i="51"/>
  <c r="U65" i="51"/>
  <c r="AB65" i="51" s="1"/>
  <c r="L93" i="51"/>
  <c r="Z101" i="51"/>
  <c r="S101" i="51"/>
  <c r="J113" i="51"/>
  <c r="O113" i="51" s="1"/>
  <c r="K99" i="51"/>
  <c r="W44" i="51"/>
  <c r="J138" i="51"/>
  <c r="AP138" i="51" s="1"/>
  <c r="I151" i="51"/>
  <c r="E151" i="51" s="1"/>
  <c r="I159" i="51"/>
  <c r="E159" i="51" s="1"/>
  <c r="K90" i="51"/>
  <c r="M87" i="51"/>
  <c r="Z85" i="51"/>
  <c r="AF85" i="51" s="1"/>
  <c r="S85" i="51"/>
  <c r="AF10" i="51"/>
  <c r="U57" i="51"/>
  <c r="AB57" i="51" s="1"/>
  <c r="AA57" i="51"/>
  <c r="U58" i="51"/>
  <c r="AB58" i="51" s="1"/>
  <c r="AA58" i="51"/>
  <c r="K138" i="51"/>
  <c r="D138" i="51"/>
  <c r="I152" i="51"/>
  <c r="E152" i="51" s="1"/>
  <c r="I163" i="51"/>
  <c r="E163" i="51" s="1"/>
  <c r="Z82" i="51"/>
  <c r="S82" i="51"/>
  <c r="O90" i="51"/>
  <c r="D137" i="51"/>
  <c r="R137" i="51"/>
  <c r="T137" i="51" s="1"/>
  <c r="V137" i="51" s="1"/>
  <c r="AA49" i="51"/>
  <c r="U49" i="51"/>
  <c r="AB49" i="51" s="1"/>
  <c r="J122" i="51"/>
  <c r="Y100" i="51"/>
  <c r="Y103" i="51"/>
  <c r="AA71" i="51"/>
  <c r="U71" i="51"/>
  <c r="AB71" i="51" s="1"/>
  <c r="AD80" i="51"/>
  <c r="J136" i="51"/>
  <c r="R136" i="51" s="1"/>
  <c r="T136" i="51" s="1"/>
  <c r="V136" i="51" s="1"/>
  <c r="N93" i="51"/>
  <c r="X93" i="51" s="1"/>
  <c r="O99" i="51"/>
  <c r="Y99" i="51" s="1"/>
  <c r="S97" i="51"/>
  <c r="Z97" i="51"/>
  <c r="AA51" i="51"/>
  <c r="U51" i="51"/>
  <c r="AB51" i="51" s="1"/>
  <c r="AD89" i="51"/>
  <c r="J148" i="51"/>
  <c r="I148" i="51"/>
  <c r="E148" i="51" s="1"/>
  <c r="I158" i="51"/>
  <c r="E158" i="51" s="1"/>
  <c r="AD83" i="51"/>
  <c r="Q83" i="51"/>
  <c r="R90" i="51"/>
  <c r="T90" i="51" s="1"/>
  <c r="V90" i="51" s="1"/>
  <c r="W85" i="51"/>
  <c r="J137" i="51"/>
  <c r="D122" i="51"/>
  <c r="R122" i="51"/>
  <c r="T122" i="51" s="1"/>
  <c r="V122" i="51" s="1"/>
  <c r="P122" i="51"/>
  <c r="AP122" i="51"/>
  <c r="N122" i="51"/>
  <c r="M122" i="51"/>
  <c r="X122" i="51" s="1"/>
  <c r="K122" i="51"/>
  <c r="S84" i="51"/>
  <c r="AP117" i="51"/>
  <c r="N117" i="51"/>
  <c r="D117" i="51"/>
  <c r="M117" i="51"/>
  <c r="P136" i="51"/>
  <c r="N136" i="51"/>
  <c r="D136" i="51"/>
  <c r="M136" i="51"/>
  <c r="X136" i="51" s="1"/>
  <c r="X88" i="51"/>
  <c r="S61" i="51"/>
  <c r="Z61" i="51"/>
  <c r="AF61" i="51" s="1"/>
  <c r="P93" i="51"/>
  <c r="W95" i="51"/>
  <c r="W91" i="51"/>
  <c r="X108" i="51"/>
  <c r="AF108" i="51" s="1"/>
  <c r="K86" i="51"/>
  <c r="P99" i="51"/>
  <c r="Z44" i="51"/>
  <c r="S44" i="51"/>
  <c r="I160" i="51"/>
  <c r="E160" i="51" s="1"/>
  <c r="I164" i="51"/>
  <c r="E164" i="51" s="1"/>
  <c r="U73" i="51"/>
  <c r="AB73" i="51" s="1"/>
  <c r="AA73" i="51"/>
  <c r="AD81" i="51"/>
  <c r="Q90" i="51"/>
  <c r="R121" i="51"/>
  <c r="T121" i="51" s="1"/>
  <c r="V121" i="51" s="1"/>
  <c r="Q121" i="51"/>
  <c r="N121" i="51"/>
  <c r="M121" i="51"/>
  <c r="D121" i="51"/>
  <c r="AA63" i="51"/>
  <c r="U63" i="51"/>
  <c r="AB63" i="51" s="1"/>
  <c r="J118" i="51"/>
  <c r="J117" i="51"/>
  <c r="Q117" i="51" s="1"/>
  <c r="N84" i="51"/>
  <c r="X84" i="51" s="1"/>
  <c r="AA62" i="51"/>
  <c r="U62" i="51"/>
  <c r="AB62" i="51" s="1"/>
  <c r="Q128" i="51"/>
  <c r="N128" i="51"/>
  <c r="L128" i="51"/>
  <c r="AP128" i="51"/>
  <c r="M128" i="51"/>
  <c r="X128" i="51" s="1"/>
  <c r="K128" i="51"/>
  <c r="D128" i="51"/>
  <c r="O128" i="51"/>
  <c r="Y128" i="51" s="1"/>
  <c r="R128" i="51"/>
  <c r="T128" i="51" s="1"/>
  <c r="V128" i="51" s="1"/>
  <c r="P128" i="51"/>
  <c r="AD101" i="51"/>
  <c r="K101" i="51"/>
  <c r="X95" i="51"/>
  <c r="AP86" i="51"/>
  <c r="AF69" i="51"/>
  <c r="Q99" i="51"/>
  <c r="AF66" i="51"/>
  <c r="I153" i="51"/>
  <c r="E153" i="51" s="1"/>
  <c r="I147" i="51"/>
  <c r="E147" i="51" s="1"/>
  <c r="U74" i="51"/>
  <c r="AB74" i="51" s="1"/>
  <c r="AA74" i="51"/>
  <c r="U64" i="51"/>
  <c r="AB64" i="51" s="1"/>
  <c r="AA64" i="51"/>
  <c r="AP83" i="51"/>
  <c r="U56" i="51"/>
  <c r="AB56" i="51" s="1"/>
  <c r="AA56" i="51"/>
  <c r="J121" i="51"/>
  <c r="L121" i="51" s="1"/>
  <c r="AF63" i="51"/>
  <c r="Z96" i="51"/>
  <c r="S96" i="51"/>
  <c r="AA68" i="51"/>
  <c r="U68" i="51"/>
  <c r="AB68" i="51" s="1"/>
  <c r="O84" i="51"/>
  <c r="Y84" i="51" s="1"/>
  <c r="O125" i="51"/>
  <c r="AP125" i="51"/>
  <c r="L125" i="51"/>
  <c r="D125" i="51"/>
  <c r="AD128" i="51"/>
  <c r="Z88" i="51"/>
  <c r="S88" i="51"/>
  <c r="K79" i="51"/>
  <c r="W79" i="51" s="1"/>
  <c r="L101" i="51"/>
  <c r="Y95" i="51"/>
  <c r="S91" i="51"/>
  <c r="Z91" i="51"/>
  <c r="L86" i="51"/>
  <c r="U69" i="51"/>
  <c r="AB69" i="51" s="1"/>
  <c r="AA69" i="51"/>
  <c r="D116" i="51"/>
  <c r="U66" i="51"/>
  <c r="AB66" i="51" s="1"/>
  <c r="AA66" i="51"/>
  <c r="I154" i="51"/>
  <c r="E154" i="51" s="1"/>
  <c r="A214" i="51"/>
  <c r="G210" i="51"/>
  <c r="G198" i="51"/>
  <c r="G193" i="51"/>
  <c r="G189" i="51"/>
  <c r="G201" i="51"/>
  <c r="G206" i="51"/>
  <c r="G187" i="51"/>
  <c r="G191" i="51"/>
  <c r="G208" i="51"/>
  <c r="G204" i="51"/>
  <c r="G207" i="51"/>
  <c r="G200" i="51"/>
  <c r="G186" i="51"/>
  <c r="G185" i="51"/>
  <c r="G196" i="51"/>
  <c r="G192" i="51"/>
  <c r="G183" i="51"/>
  <c r="G203" i="51"/>
  <c r="G209" i="51"/>
  <c r="G182" i="51"/>
  <c r="G202" i="51"/>
  <c r="G197" i="51"/>
  <c r="G199" i="51"/>
  <c r="G190" i="51"/>
  <c r="G181" i="51"/>
  <c r="G205" i="51"/>
  <c r="G180" i="51"/>
  <c r="G194" i="51"/>
  <c r="G195" i="51"/>
  <c r="G188" i="51"/>
  <c r="G184" i="51"/>
  <c r="AF64" i="51"/>
  <c r="AF56" i="51"/>
  <c r="L90" i="51"/>
  <c r="AA28" i="51"/>
  <c r="U28" i="51"/>
  <c r="AB28" i="51" s="1"/>
  <c r="X96" i="51"/>
  <c r="R118" i="51"/>
  <c r="T118" i="51" s="1"/>
  <c r="V118" i="51" s="1"/>
  <c r="P118" i="51"/>
  <c r="M118" i="51"/>
  <c r="Q118" i="51"/>
  <c r="O118" i="51"/>
  <c r="AP118" i="51"/>
  <c r="N118" i="51"/>
  <c r="L118" i="51"/>
  <c r="K118" i="51"/>
  <c r="D118" i="51"/>
  <c r="L140" i="51"/>
  <c r="D140" i="51"/>
  <c r="AP140" i="51"/>
  <c r="O140" i="51"/>
  <c r="R84" i="51"/>
  <c r="T84" i="51" s="1"/>
  <c r="V84" i="51" s="1"/>
  <c r="J125" i="51"/>
  <c r="K125" i="51" s="1"/>
  <c r="D142" i="51"/>
  <c r="P142" i="51"/>
  <c r="N142" i="51"/>
  <c r="M142" i="51"/>
  <c r="L142" i="51"/>
  <c r="AF53" i="51"/>
  <c r="D135" i="51"/>
  <c r="O79" i="51"/>
  <c r="AD108" i="51"/>
  <c r="U55" i="51"/>
  <c r="AB55" i="51" s="1"/>
  <c r="AA55" i="51"/>
  <c r="Z95" i="51"/>
  <c r="S95" i="51"/>
  <c r="Z45" i="51"/>
  <c r="AF45" i="51" s="1"/>
  <c r="M86" i="51"/>
  <c r="J116" i="51"/>
  <c r="S47" i="51"/>
  <c r="Z47" i="51"/>
  <c r="I161" i="51"/>
  <c r="E161" i="51" s="1"/>
  <c r="I162" i="51"/>
  <c r="E162" i="51" s="1"/>
  <c r="P124" i="51"/>
  <c r="D124" i="51"/>
  <c r="Q124" i="51"/>
  <c r="O124" i="51"/>
  <c r="AP124" i="51"/>
  <c r="N124" i="51"/>
  <c r="M124" i="51"/>
  <c r="X124" i="51" s="1"/>
  <c r="K124" i="51"/>
  <c r="Y82" i="51"/>
  <c r="P90" i="51"/>
  <c r="U23" i="51"/>
  <c r="AB23" i="51" s="1"/>
  <c r="AA23" i="51"/>
  <c r="S103" i="51"/>
  <c r="Z103" i="51"/>
  <c r="AD140" i="51"/>
  <c r="AD104" i="51"/>
  <c r="AF24" i="51"/>
  <c r="AD98" i="51"/>
  <c r="AF54" i="51"/>
  <c r="O98" i="51"/>
  <c r="Y98" i="51" s="1"/>
  <c r="N94" i="51"/>
  <c r="X94" i="51" s="1"/>
  <c r="R127" i="51"/>
  <c r="T127" i="51" s="1"/>
  <c r="V127" i="51" s="1"/>
  <c r="P127" i="51"/>
  <c r="M127" i="51"/>
  <c r="X127" i="51" s="1"/>
  <c r="D127" i="51"/>
  <c r="Q127" i="51"/>
  <c r="O127" i="51"/>
  <c r="AP127" i="51"/>
  <c r="N127" i="51"/>
  <c r="L127" i="51"/>
  <c r="K127" i="51"/>
  <c r="W127" i="51" s="1"/>
  <c r="J142" i="51"/>
  <c r="K142" i="51" s="1"/>
  <c r="U53" i="51"/>
  <c r="AB53" i="51" s="1"/>
  <c r="AA53" i="51"/>
  <c r="Y47" i="51"/>
  <c r="J135" i="51"/>
  <c r="N135" i="51" s="1"/>
  <c r="P79" i="51"/>
  <c r="AF55" i="51"/>
  <c r="W107" i="51"/>
  <c r="X91" i="51"/>
  <c r="U45" i="51"/>
  <c r="AB45" i="51" s="1"/>
  <c r="AA45" i="51"/>
  <c r="P86" i="51"/>
  <c r="Y86" i="51" s="1"/>
  <c r="R115" i="51"/>
  <c r="T115" i="51" s="1"/>
  <c r="V115" i="51" s="1"/>
  <c r="N115" i="51"/>
  <c r="K115" i="51"/>
  <c r="Q115" i="51"/>
  <c r="P115" i="51"/>
  <c r="AP115" i="51"/>
  <c r="O115" i="51"/>
  <c r="Y115" i="51" s="1"/>
  <c r="M115" i="51"/>
  <c r="X115" i="51" s="1"/>
  <c r="L115" i="51"/>
  <c r="D115" i="51"/>
  <c r="W102" i="51"/>
  <c r="I173" i="51"/>
  <c r="E173" i="51" s="1"/>
  <c r="J176" i="51"/>
  <c r="I176" i="51"/>
  <c r="E176" i="51" s="1"/>
  <c r="R89" i="51"/>
  <c r="T89" i="51" s="1"/>
  <c r="V89" i="51" s="1"/>
  <c r="J134" i="51"/>
  <c r="AP134" i="51" s="1"/>
  <c r="J124" i="51"/>
  <c r="AA46" i="51"/>
  <c r="U46" i="51"/>
  <c r="AB46" i="51" s="1"/>
  <c r="O87" i="51"/>
  <c r="Q81" i="51"/>
  <c r="R104" i="51"/>
  <c r="T104" i="51" s="1"/>
  <c r="V104" i="51" s="1"/>
  <c r="S100" i="51"/>
  <c r="Z100" i="51"/>
  <c r="D132" i="51"/>
  <c r="R132" i="51"/>
  <c r="T132" i="51" s="1"/>
  <c r="V132" i="51" s="1"/>
  <c r="AA54" i="51"/>
  <c r="U54" i="51"/>
  <c r="AB54" i="51" s="1"/>
  <c r="S98" i="51"/>
  <c r="Z98" i="51"/>
  <c r="P94" i="51"/>
  <c r="AD127" i="51"/>
  <c r="Q119" i="51"/>
  <c r="N119" i="51"/>
  <c r="L119" i="51"/>
  <c r="D119" i="51"/>
  <c r="P119" i="51"/>
  <c r="AP119" i="51"/>
  <c r="M119" i="51"/>
  <c r="K119" i="51"/>
  <c r="AF52" i="51"/>
  <c r="Q80" i="51"/>
  <c r="D123" i="51"/>
  <c r="P123" i="51"/>
  <c r="K123" i="51"/>
  <c r="AD130" i="51"/>
  <c r="Q86" i="51"/>
  <c r="AA16" i="51"/>
  <c r="U16" i="51"/>
  <c r="AB16" i="51" s="1"/>
  <c r="AD115" i="51"/>
  <c r="E112" i="51"/>
  <c r="C111" i="51"/>
  <c r="I146" i="51"/>
  <c r="I165" i="51"/>
  <c r="E165" i="51" s="1"/>
  <c r="AP89" i="51"/>
  <c r="K134" i="51"/>
  <c r="P134" i="51"/>
  <c r="R134" i="51"/>
  <c r="T134" i="51" s="1"/>
  <c r="V134" i="51" s="1"/>
  <c r="Q134" i="51"/>
  <c r="N134" i="51"/>
  <c r="M134" i="51"/>
  <c r="X134" i="51" s="1"/>
  <c r="L134" i="51"/>
  <c r="D134" i="51"/>
  <c r="Q129" i="51"/>
  <c r="M129" i="51"/>
  <c r="R129" i="51"/>
  <c r="T129" i="51" s="1"/>
  <c r="V129" i="51" s="1"/>
  <c r="P129" i="51"/>
  <c r="O129" i="51"/>
  <c r="Y129" i="51" s="1"/>
  <c r="AP129" i="51"/>
  <c r="N129" i="51"/>
  <c r="L129" i="51"/>
  <c r="K129" i="51"/>
  <c r="D129" i="51"/>
  <c r="AD106" i="51"/>
  <c r="AF46" i="51"/>
  <c r="P87" i="51"/>
  <c r="AP106" i="51"/>
  <c r="AP104" i="51"/>
  <c r="Y96" i="51"/>
  <c r="W100" i="51"/>
  <c r="W105" i="51"/>
  <c r="J132" i="51"/>
  <c r="L132" i="51" s="1"/>
  <c r="AP98" i="51"/>
  <c r="Q94" i="51"/>
  <c r="J119" i="51"/>
  <c r="U52" i="51"/>
  <c r="AB52" i="51" s="1"/>
  <c r="AA52" i="51"/>
  <c r="O80" i="51"/>
  <c r="J123" i="51"/>
  <c r="M123" i="51" s="1"/>
  <c r="AP79" i="51"/>
  <c r="AF50" i="51"/>
  <c r="M130" i="51"/>
  <c r="D130" i="51"/>
  <c r="Q130" i="51"/>
  <c r="R130" i="51"/>
  <c r="T130" i="51" s="1"/>
  <c r="V130" i="51" s="1"/>
  <c r="P130" i="51"/>
  <c r="O130" i="51"/>
  <c r="Y130" i="51" s="1"/>
  <c r="N130" i="51"/>
  <c r="L130" i="51"/>
  <c r="K130" i="51"/>
  <c r="AP130" i="51"/>
  <c r="AF16" i="51"/>
  <c r="J112" i="51"/>
  <c r="I149" i="51"/>
  <c r="E149" i="51" s="1"/>
  <c r="I174" i="51"/>
  <c r="E174" i="51" s="1"/>
  <c r="O89" i="51"/>
  <c r="Y89" i="51" s="1"/>
  <c r="D141" i="51"/>
  <c r="R141" i="51"/>
  <c r="T141" i="51" s="1"/>
  <c r="V141" i="51" s="1"/>
  <c r="Q141" i="51"/>
  <c r="P141" i="51"/>
  <c r="O141" i="51"/>
  <c r="Y141" i="51" s="1"/>
  <c r="L141" i="51"/>
  <c r="N141" i="51"/>
  <c r="M141" i="51"/>
  <c r="X141" i="51" s="1"/>
  <c r="K141" i="51"/>
  <c r="AP141" i="51"/>
  <c r="AD129" i="51"/>
  <c r="AD85" i="51"/>
  <c r="P120" i="51"/>
  <c r="L120" i="51"/>
  <c r="D120" i="51"/>
  <c r="M120" i="51"/>
  <c r="K120" i="51"/>
  <c r="R120" i="51"/>
  <c r="T120" i="51" s="1"/>
  <c r="V120" i="51" s="1"/>
  <c r="AP120" i="51"/>
  <c r="N120" i="51"/>
  <c r="Q120" i="51"/>
  <c r="O120" i="51"/>
  <c r="AP87" i="51"/>
  <c r="L81" i="51"/>
  <c r="W81" i="51" s="1"/>
  <c r="L104" i="51"/>
  <c r="U73" i="48"/>
  <c r="AB73" i="48" s="1"/>
  <c r="AA73" i="48"/>
  <c r="U5" i="50"/>
  <c r="T4" i="50"/>
  <c r="A214" i="48"/>
  <c r="G209" i="48"/>
  <c r="G205" i="48"/>
  <c r="G206" i="48"/>
  <c r="G188" i="48"/>
  <c r="G200" i="48"/>
  <c r="G192" i="48"/>
  <c r="G194" i="48"/>
  <c r="G202" i="48"/>
  <c r="G196" i="48"/>
  <c r="G189" i="48"/>
  <c r="G197" i="48"/>
  <c r="G184" i="48"/>
  <c r="G185" i="48"/>
  <c r="G182" i="48"/>
  <c r="G195" i="48"/>
  <c r="G190" i="48"/>
  <c r="G204" i="48"/>
  <c r="G203" i="48"/>
  <c r="G181" i="48"/>
  <c r="G201" i="48"/>
  <c r="G208" i="48"/>
  <c r="G207" i="48"/>
  <c r="G193" i="48"/>
  <c r="G199" i="48"/>
  <c r="G180" i="48"/>
  <c r="G183" i="48"/>
  <c r="G198" i="48"/>
  <c r="G191" i="48"/>
  <c r="G187" i="48"/>
  <c r="G186" i="48"/>
  <c r="D171" i="48"/>
  <c r="D22" i="48"/>
  <c r="H24" i="48"/>
  <c r="I23" i="48"/>
  <c r="G24" i="47"/>
  <c r="H25" i="47"/>
  <c r="G4" i="47"/>
  <c r="H5" i="47"/>
  <c r="Q25" i="47"/>
  <c r="P24" i="47"/>
  <c r="Q35" i="47"/>
  <c r="P34" i="47"/>
  <c r="R15" i="47"/>
  <c r="Q14" i="47"/>
  <c r="Z25" i="47"/>
  <c r="Y24" i="47"/>
  <c r="Y4" i="47"/>
  <c r="Z5" i="47"/>
  <c r="Y14" i="47"/>
  <c r="Z15" i="47"/>
  <c r="Y34" i="47"/>
  <c r="Z35" i="47"/>
  <c r="G14" i="47"/>
  <c r="H15" i="47"/>
  <c r="G34" i="47"/>
  <c r="H35" i="47"/>
  <c r="P4" i="47"/>
  <c r="Q5" i="47"/>
  <c r="K124" i="30"/>
  <c r="J124" i="30"/>
  <c r="K81" i="30"/>
  <c r="J81" i="30"/>
  <c r="L16" i="30"/>
  <c r="M16" i="30"/>
  <c r="N16" i="30"/>
  <c r="AF25" i="46"/>
  <c r="AI25" i="46" s="1"/>
  <c r="AF23" i="46"/>
  <c r="AF10" i="46"/>
  <c r="AF29" i="46" s="1"/>
  <c r="U35" i="46" s="1"/>
  <c r="AR5" i="46"/>
  <c r="AP5" i="46"/>
  <c r="AR6" i="46"/>
  <c r="AP6" i="46"/>
  <c r="AP7" i="46"/>
  <c r="AM7" i="46"/>
  <c r="B3" i="46"/>
  <c r="T3" i="46" s="1"/>
  <c r="R215" i="41"/>
  <c r="T215" i="41" s="1"/>
  <c r="V215" i="41" s="1"/>
  <c r="Q215" i="41"/>
  <c r="P215" i="41"/>
  <c r="O215" i="41"/>
  <c r="N215" i="41"/>
  <c r="M215" i="41"/>
  <c r="L215" i="41"/>
  <c r="K215" i="41"/>
  <c r="R214" i="41"/>
  <c r="Q214" i="41"/>
  <c r="S214" i="41" s="1"/>
  <c r="P214" i="41"/>
  <c r="O214" i="41"/>
  <c r="N214" i="41"/>
  <c r="M214" i="41"/>
  <c r="L214" i="41"/>
  <c r="K214" i="41"/>
  <c r="H36" i="45"/>
  <c r="H35" i="45"/>
  <c r="H34" i="45"/>
  <c r="H33" i="45"/>
  <c r="H32" i="45"/>
  <c r="H31" i="45"/>
  <c r="H30" i="45"/>
  <c r="H29" i="45"/>
  <c r="H28" i="45"/>
  <c r="H27" i="45"/>
  <c r="H26" i="45"/>
  <c r="H25" i="45"/>
  <c r="H24" i="45"/>
  <c r="H23" i="45"/>
  <c r="H22" i="45"/>
  <c r="H21" i="45"/>
  <c r="H20" i="45"/>
  <c r="H19" i="45"/>
  <c r="H18" i="45"/>
  <c r="D18" i="45"/>
  <c r="J18" i="45" s="1"/>
  <c r="C18" i="45"/>
  <c r="I18" i="45" s="1"/>
  <c r="J17" i="45"/>
  <c r="I17" i="45"/>
  <c r="H17" i="45"/>
  <c r="H16" i="45"/>
  <c r="H15" i="45"/>
  <c r="H14" i="45"/>
  <c r="H13" i="45"/>
  <c r="H12" i="45"/>
  <c r="H11" i="45"/>
  <c r="H10" i="45"/>
  <c r="H9" i="45"/>
  <c r="H8" i="45"/>
  <c r="H7" i="45"/>
  <c r="J6" i="45"/>
  <c r="H6" i="45"/>
  <c r="D6" i="45"/>
  <c r="D7" i="45" s="1"/>
  <c r="C6" i="45"/>
  <c r="C7" i="45" s="1"/>
  <c r="AD176" i="41"/>
  <c r="AD175" i="41"/>
  <c r="AD174" i="41"/>
  <c r="AD244" i="41"/>
  <c r="AG312" i="41"/>
  <c r="AF312" i="41" s="1"/>
  <c r="AE312" i="41" s="1"/>
  <c r="AD312" i="41" s="1"/>
  <c r="AC312" i="41" s="1"/>
  <c r="AB312" i="41" s="1"/>
  <c r="AA312" i="41" s="1"/>
  <c r="Z312" i="41" s="1"/>
  <c r="Y312" i="41" s="1"/>
  <c r="X312" i="41" s="1"/>
  <c r="W312" i="41" s="1"/>
  <c r="V312" i="41" s="1"/>
  <c r="U312" i="41" s="1"/>
  <c r="T312" i="41" s="1"/>
  <c r="S312" i="41" s="1"/>
  <c r="R312" i="41" s="1"/>
  <c r="Q312" i="41" s="1"/>
  <c r="P312" i="41" s="1"/>
  <c r="O312" i="41" s="1"/>
  <c r="N312" i="41" s="1"/>
  <c r="M312" i="41" s="1"/>
  <c r="L312" i="41" s="1"/>
  <c r="K312" i="41" s="1"/>
  <c r="I312" i="41" s="1"/>
  <c r="H312" i="41" s="1"/>
  <c r="G312" i="41" s="1"/>
  <c r="F312" i="41" s="1"/>
  <c r="E312" i="41" s="1"/>
  <c r="AP312" i="41" s="1"/>
  <c r="AD346" i="41"/>
  <c r="AD345" i="41"/>
  <c r="AD208" i="41"/>
  <c r="AD15" i="41"/>
  <c r="Z15" i="41"/>
  <c r="Y15" i="41"/>
  <c r="X15" i="41"/>
  <c r="W15" i="41"/>
  <c r="T15" i="41"/>
  <c r="S15" i="41"/>
  <c r="U15" i="41" s="1"/>
  <c r="AD12" i="41"/>
  <c r="AD11" i="41"/>
  <c r="Z71" i="41"/>
  <c r="Y71" i="41"/>
  <c r="X71" i="41"/>
  <c r="W71" i="41"/>
  <c r="T71" i="41"/>
  <c r="V71" i="41" s="1"/>
  <c r="S71" i="41"/>
  <c r="U71" i="41" s="1"/>
  <c r="Z70" i="41"/>
  <c r="Y70" i="41"/>
  <c r="X70" i="41"/>
  <c r="W70" i="41"/>
  <c r="T70" i="41"/>
  <c r="V70" i="41" s="1"/>
  <c r="S70" i="41"/>
  <c r="U70" i="41" s="1"/>
  <c r="Z67" i="41"/>
  <c r="Y67" i="41"/>
  <c r="X67" i="41"/>
  <c r="W67" i="41"/>
  <c r="T67" i="41"/>
  <c r="V67" i="41" s="1"/>
  <c r="S67" i="41"/>
  <c r="Z66" i="41"/>
  <c r="Y66" i="41"/>
  <c r="X66" i="41"/>
  <c r="W66" i="41"/>
  <c r="T66" i="41"/>
  <c r="V66" i="41" s="1"/>
  <c r="S66" i="41"/>
  <c r="U66" i="41" s="1"/>
  <c r="Z65" i="41"/>
  <c r="Y65" i="41"/>
  <c r="X65" i="41"/>
  <c r="W65" i="41"/>
  <c r="T65" i="41"/>
  <c r="V65" i="41" s="1"/>
  <c r="S65" i="41"/>
  <c r="U65" i="41" s="1"/>
  <c r="Z64" i="41"/>
  <c r="Y64" i="41"/>
  <c r="X64" i="41"/>
  <c r="W64" i="41"/>
  <c r="T64" i="41"/>
  <c r="V64" i="41" s="1"/>
  <c r="S64" i="41"/>
  <c r="U64" i="41" s="1"/>
  <c r="Z63" i="41"/>
  <c r="Y63" i="41"/>
  <c r="X63" i="41"/>
  <c r="W63" i="41"/>
  <c r="T63" i="41"/>
  <c r="V63" i="41" s="1"/>
  <c r="S63" i="41"/>
  <c r="U63" i="41" s="1"/>
  <c r="Z60" i="41"/>
  <c r="Y60" i="41"/>
  <c r="X60" i="41"/>
  <c r="W60" i="41"/>
  <c r="T60" i="41"/>
  <c r="V60" i="41" s="1"/>
  <c r="S60" i="41"/>
  <c r="Z59" i="41"/>
  <c r="Y59" i="41"/>
  <c r="X59" i="41"/>
  <c r="W59" i="41"/>
  <c r="T59" i="41"/>
  <c r="V59" i="41" s="1"/>
  <c r="S59" i="41"/>
  <c r="U59" i="41" s="1"/>
  <c r="Z58" i="41"/>
  <c r="Y58" i="41"/>
  <c r="X58" i="41"/>
  <c r="W58" i="41"/>
  <c r="T58" i="41"/>
  <c r="V58" i="41" s="1"/>
  <c r="S58" i="41"/>
  <c r="U58" i="41" s="1"/>
  <c r="Z57" i="41"/>
  <c r="Y57" i="41"/>
  <c r="X57" i="41"/>
  <c r="W57" i="41"/>
  <c r="T57" i="41"/>
  <c r="S57" i="41"/>
  <c r="U57" i="41" s="1"/>
  <c r="Z56" i="41"/>
  <c r="Y56" i="41"/>
  <c r="X56" i="41"/>
  <c r="W56" i="41"/>
  <c r="T56" i="41"/>
  <c r="V56" i="41" s="1"/>
  <c r="S56" i="41"/>
  <c r="U56" i="41" s="1"/>
  <c r="Z53" i="41"/>
  <c r="Y53" i="41"/>
  <c r="X53" i="41"/>
  <c r="W53" i="41"/>
  <c r="T53" i="41"/>
  <c r="V53" i="41" s="1"/>
  <c r="S53" i="41"/>
  <c r="U53" i="41" s="1"/>
  <c r="Z52" i="41"/>
  <c r="Y52" i="41"/>
  <c r="X52" i="41"/>
  <c r="W52" i="41"/>
  <c r="T52" i="41"/>
  <c r="V52" i="41" s="1"/>
  <c r="S52" i="41"/>
  <c r="U52" i="41" s="1"/>
  <c r="Z51" i="41"/>
  <c r="Y51" i="41"/>
  <c r="X51" i="41"/>
  <c r="W51" i="41"/>
  <c r="T51" i="41"/>
  <c r="V51" i="41" s="1"/>
  <c r="S51" i="41"/>
  <c r="Z50" i="41"/>
  <c r="Y50" i="41"/>
  <c r="X50" i="41"/>
  <c r="W50" i="41"/>
  <c r="T50" i="41"/>
  <c r="S50" i="41"/>
  <c r="U50" i="41" s="1"/>
  <c r="Z49" i="41"/>
  <c r="Y49" i="41"/>
  <c r="X49" i="41"/>
  <c r="W49" i="41"/>
  <c r="T49" i="41"/>
  <c r="V49" i="41" s="1"/>
  <c r="S49" i="41"/>
  <c r="Z46" i="41"/>
  <c r="Y46" i="41"/>
  <c r="X46" i="41"/>
  <c r="W46" i="41"/>
  <c r="T46" i="41"/>
  <c r="V46" i="41" s="1"/>
  <c r="S46" i="41"/>
  <c r="Z45" i="41"/>
  <c r="Y45" i="41"/>
  <c r="X45" i="41"/>
  <c r="W45" i="41"/>
  <c r="T45" i="41"/>
  <c r="V45" i="41" s="1"/>
  <c r="S45" i="41"/>
  <c r="Z44" i="41"/>
  <c r="Y44" i="41"/>
  <c r="X44" i="41"/>
  <c r="W44" i="41"/>
  <c r="T44" i="41"/>
  <c r="V44" i="41" s="1"/>
  <c r="S44" i="41"/>
  <c r="U44" i="41" s="1"/>
  <c r="Z36" i="41"/>
  <c r="Y36" i="41"/>
  <c r="X36" i="41"/>
  <c r="W36" i="41"/>
  <c r="T36" i="41"/>
  <c r="V36" i="41" s="1"/>
  <c r="S36" i="41"/>
  <c r="U36" i="41" s="1"/>
  <c r="Z35" i="41"/>
  <c r="Y35" i="41"/>
  <c r="X35" i="41"/>
  <c r="W35" i="41"/>
  <c r="T35" i="41"/>
  <c r="V35" i="41" s="1"/>
  <c r="S35" i="41"/>
  <c r="Z29" i="41"/>
  <c r="Y29" i="41"/>
  <c r="X29" i="41"/>
  <c r="W29" i="41"/>
  <c r="AA29" i="41"/>
  <c r="Z28" i="41"/>
  <c r="Y28" i="41"/>
  <c r="X28" i="41"/>
  <c r="W28" i="41"/>
  <c r="T28" i="41"/>
  <c r="V28" i="41" s="1"/>
  <c r="S28" i="41"/>
  <c r="S19" i="41"/>
  <c r="T19" i="41"/>
  <c r="V19" i="41" s="1"/>
  <c r="W19" i="41"/>
  <c r="X19" i="41"/>
  <c r="Y19" i="41"/>
  <c r="Z19" i="41"/>
  <c r="AD19" i="41"/>
  <c r="S20" i="41"/>
  <c r="U20" i="41" s="1"/>
  <c r="T20" i="41"/>
  <c r="V20" i="41" s="1"/>
  <c r="W20" i="41"/>
  <c r="X20" i="41"/>
  <c r="Y20" i="41"/>
  <c r="Z20" i="41"/>
  <c r="AD20" i="41"/>
  <c r="S21" i="41"/>
  <c r="U21" i="41" s="1"/>
  <c r="T21" i="41"/>
  <c r="V21" i="41" s="1"/>
  <c r="W21" i="41"/>
  <c r="X21" i="41"/>
  <c r="Y21" i="41"/>
  <c r="Z21" i="41"/>
  <c r="AD21" i="41"/>
  <c r="AD22" i="41"/>
  <c r="Z22" i="41"/>
  <c r="Y22" i="41"/>
  <c r="X22" i="41"/>
  <c r="W22" i="41"/>
  <c r="T22" i="41"/>
  <c r="S22" i="41"/>
  <c r="U22" i="41" s="1"/>
  <c r="R12" i="41"/>
  <c r="T12" i="41" s="1"/>
  <c r="V12" i="41" s="1"/>
  <c r="Q12" i="41"/>
  <c r="S12" i="41" s="1"/>
  <c r="P12" i="41"/>
  <c r="O12" i="41"/>
  <c r="N12" i="41"/>
  <c r="M12" i="41"/>
  <c r="L12" i="41"/>
  <c r="K12" i="41"/>
  <c r="R11" i="41"/>
  <c r="T11" i="41" s="1"/>
  <c r="V11" i="41" s="1"/>
  <c r="Q11" i="41"/>
  <c r="P11" i="41"/>
  <c r="O11" i="41"/>
  <c r="N11" i="41"/>
  <c r="M11" i="41"/>
  <c r="L11" i="41"/>
  <c r="K11" i="41"/>
  <c r="T40" i="41"/>
  <c r="V40" i="41" s="1"/>
  <c r="S40" i="41"/>
  <c r="U40" i="41" s="1"/>
  <c r="T39" i="41"/>
  <c r="V39" i="41" s="1"/>
  <c r="S39" i="41"/>
  <c r="U39" i="41" s="1"/>
  <c r="T34" i="41"/>
  <c r="V34" i="41" s="1"/>
  <c r="S34" i="41"/>
  <c r="U34" i="41" s="1"/>
  <c r="T33" i="41"/>
  <c r="V33" i="41" s="1"/>
  <c r="S33" i="41"/>
  <c r="U33" i="41" s="1"/>
  <c r="T32" i="41"/>
  <c r="V32" i="41" s="1"/>
  <c r="S32" i="41"/>
  <c r="U32" i="41" s="1"/>
  <c r="T27" i="41"/>
  <c r="V27" i="41" s="1"/>
  <c r="S27" i="41"/>
  <c r="U27" i="41" s="1"/>
  <c r="T26" i="41"/>
  <c r="V26" i="41" s="1"/>
  <c r="S26" i="41"/>
  <c r="U26" i="41" s="1"/>
  <c r="T25" i="41"/>
  <c r="V25" i="41" s="1"/>
  <c r="S25" i="41"/>
  <c r="U25" i="41" s="1"/>
  <c r="T18" i="41"/>
  <c r="V18" i="41" s="1"/>
  <c r="S18" i="41"/>
  <c r="U18" i="41" s="1"/>
  <c r="S13" i="41"/>
  <c r="U13" i="41" s="1"/>
  <c r="T13" i="41"/>
  <c r="V13" i="41" s="1"/>
  <c r="S14" i="41"/>
  <c r="U14" i="41" s="1"/>
  <c r="T14" i="41"/>
  <c r="AA406" i="8"/>
  <c r="Z406" i="8"/>
  <c r="AA405" i="8"/>
  <c r="Z405" i="8"/>
  <c r="AN416" i="44"/>
  <c r="AL414" i="44"/>
  <c r="AK414" i="44"/>
  <c r="AJ414" i="44"/>
  <c r="F414" i="44"/>
  <c r="AL413" i="44"/>
  <c r="AK413" i="44"/>
  <c r="AJ413" i="44"/>
  <c r="F413" i="44"/>
  <c r="AL412" i="44"/>
  <c r="AK412" i="44"/>
  <c r="AJ412" i="44"/>
  <c r="F412" i="44"/>
  <c r="AL411" i="44"/>
  <c r="AK411" i="44"/>
  <c r="AJ411" i="44"/>
  <c r="F411" i="44"/>
  <c r="AL410" i="44"/>
  <c r="AK410" i="44"/>
  <c r="AJ410" i="44"/>
  <c r="F410" i="44"/>
  <c r="AL409" i="44"/>
  <c r="AK409" i="44"/>
  <c r="AJ409" i="44"/>
  <c r="F409" i="44"/>
  <c r="AL408" i="44"/>
  <c r="AK408" i="44"/>
  <c r="AJ408" i="44"/>
  <c r="F408" i="44"/>
  <c r="AL407" i="44"/>
  <c r="AK407" i="44"/>
  <c r="AJ407" i="44"/>
  <c r="F407" i="44"/>
  <c r="AL406" i="44"/>
  <c r="AK406" i="44"/>
  <c r="AJ406" i="44"/>
  <c r="F406" i="44"/>
  <c r="AL405" i="44"/>
  <c r="AK405" i="44"/>
  <c r="AJ405" i="44"/>
  <c r="F405" i="44"/>
  <c r="AL404" i="44"/>
  <c r="AK404" i="44"/>
  <c r="AJ404" i="44"/>
  <c r="F404" i="44"/>
  <c r="AL403" i="44"/>
  <c r="AK403" i="44"/>
  <c r="AJ403" i="44"/>
  <c r="F403" i="44"/>
  <c r="AL402" i="44"/>
  <c r="AK402" i="44"/>
  <c r="AJ402" i="44"/>
  <c r="F402" i="44"/>
  <c r="AL401" i="44"/>
  <c r="AK401" i="44"/>
  <c r="AJ401" i="44"/>
  <c r="F401" i="44"/>
  <c r="AL400" i="44"/>
  <c r="AK400" i="44"/>
  <c r="AJ400" i="44"/>
  <c r="F400" i="44"/>
  <c r="AL399" i="44"/>
  <c r="AK399" i="44"/>
  <c r="AJ399" i="44"/>
  <c r="F399" i="44"/>
  <c r="AL398" i="44"/>
  <c r="AK398" i="44"/>
  <c r="AJ398" i="44"/>
  <c r="F398" i="44"/>
  <c r="AL397" i="44"/>
  <c r="AK397" i="44"/>
  <c r="AJ397" i="44"/>
  <c r="F397" i="44"/>
  <c r="AL396" i="44"/>
  <c r="AK396" i="44"/>
  <c r="AJ396" i="44"/>
  <c r="F396" i="44"/>
  <c r="AL395" i="44"/>
  <c r="AK395" i="44"/>
  <c r="AJ395" i="44"/>
  <c r="F395" i="44"/>
  <c r="AL394" i="44"/>
  <c r="AK394" i="44"/>
  <c r="AJ394" i="44"/>
  <c r="F394" i="44"/>
  <c r="AL393" i="44"/>
  <c r="AK393" i="44"/>
  <c r="AJ393" i="44"/>
  <c r="F393" i="44"/>
  <c r="AL392" i="44"/>
  <c r="AK392" i="44"/>
  <c r="AJ392" i="44"/>
  <c r="F392" i="44"/>
  <c r="AL391" i="44"/>
  <c r="AK391" i="44"/>
  <c r="AJ391" i="44"/>
  <c r="F391" i="44"/>
  <c r="AL390" i="44"/>
  <c r="AK390" i="44"/>
  <c r="AJ390" i="44"/>
  <c r="F390" i="44"/>
  <c r="AL389" i="44"/>
  <c r="AK389" i="44"/>
  <c r="AJ389" i="44"/>
  <c r="F389" i="44"/>
  <c r="AL388" i="44"/>
  <c r="AK388" i="44"/>
  <c r="AJ388" i="44"/>
  <c r="F388" i="44"/>
  <c r="AL387" i="44"/>
  <c r="AK387" i="44"/>
  <c r="AJ387" i="44"/>
  <c r="F387" i="44"/>
  <c r="AL386" i="44"/>
  <c r="AK386" i="44"/>
  <c r="AJ386" i="44"/>
  <c r="F386" i="44"/>
  <c r="AL385" i="44"/>
  <c r="AK385" i="44"/>
  <c r="AJ385" i="44"/>
  <c r="F385" i="44"/>
  <c r="AL384" i="44"/>
  <c r="AK384" i="44"/>
  <c r="AJ384" i="44"/>
  <c r="H384" i="44"/>
  <c r="H385" i="44" s="1"/>
  <c r="H386" i="44" s="1"/>
  <c r="H387" i="44" s="1"/>
  <c r="H388" i="44" s="1"/>
  <c r="H389" i="44" s="1"/>
  <c r="H390" i="44" s="1"/>
  <c r="H391" i="44" s="1"/>
  <c r="H392" i="44" s="1"/>
  <c r="H393" i="44" s="1"/>
  <c r="H394" i="44" s="1"/>
  <c r="H395" i="44" s="1"/>
  <c r="H396" i="44" s="1"/>
  <c r="H397" i="44" s="1"/>
  <c r="H398" i="44" s="1"/>
  <c r="H399" i="44" s="1"/>
  <c r="H400" i="44" s="1"/>
  <c r="H401" i="44" s="1"/>
  <c r="H402" i="44" s="1"/>
  <c r="H403" i="44" s="1"/>
  <c r="H404" i="44" s="1"/>
  <c r="H405" i="44" s="1"/>
  <c r="H406" i="44" s="1"/>
  <c r="H407" i="44" s="1"/>
  <c r="H408" i="44" s="1"/>
  <c r="H409" i="44" s="1"/>
  <c r="H410" i="44" s="1"/>
  <c r="H411" i="44" s="1"/>
  <c r="H412" i="44" s="1"/>
  <c r="H413" i="44" s="1"/>
  <c r="H414" i="44" s="1"/>
  <c r="F384" i="44"/>
  <c r="B383" i="44"/>
  <c r="AN382" i="44"/>
  <c r="AL380" i="44"/>
  <c r="AK380" i="44"/>
  <c r="AJ380" i="44"/>
  <c r="F380" i="44"/>
  <c r="AL379" i="44"/>
  <c r="AK379" i="44"/>
  <c r="AJ379" i="44"/>
  <c r="F379" i="44"/>
  <c r="AL378" i="44"/>
  <c r="AK378" i="44"/>
  <c r="AJ378" i="44"/>
  <c r="F378" i="44"/>
  <c r="AL377" i="44"/>
  <c r="AK377" i="44"/>
  <c r="AJ377" i="44"/>
  <c r="F377" i="44"/>
  <c r="AL376" i="44"/>
  <c r="AK376" i="44"/>
  <c r="AJ376" i="44"/>
  <c r="F376" i="44"/>
  <c r="AL375" i="44"/>
  <c r="AK375" i="44"/>
  <c r="AJ375" i="44"/>
  <c r="F375" i="44"/>
  <c r="AL374" i="44"/>
  <c r="AK374" i="44"/>
  <c r="AJ374" i="44"/>
  <c r="F374" i="44"/>
  <c r="AL373" i="44"/>
  <c r="AK373" i="44"/>
  <c r="AJ373" i="44"/>
  <c r="F373" i="44"/>
  <c r="AL372" i="44"/>
  <c r="AK372" i="44"/>
  <c r="AJ372" i="44"/>
  <c r="F372" i="44"/>
  <c r="AL371" i="44"/>
  <c r="AK371" i="44"/>
  <c r="AJ371" i="44"/>
  <c r="F371" i="44"/>
  <c r="AL370" i="44"/>
  <c r="AK370" i="44"/>
  <c r="AJ370" i="44"/>
  <c r="F370" i="44"/>
  <c r="AL369" i="44"/>
  <c r="AK369" i="44"/>
  <c r="AJ369" i="44"/>
  <c r="F369" i="44"/>
  <c r="AL368" i="44"/>
  <c r="AK368" i="44"/>
  <c r="AJ368" i="44"/>
  <c r="F368" i="44"/>
  <c r="AL367" i="44"/>
  <c r="AK367" i="44"/>
  <c r="AJ367" i="44"/>
  <c r="F367" i="44"/>
  <c r="AL366" i="44"/>
  <c r="AK366" i="44"/>
  <c r="AJ366" i="44"/>
  <c r="F366" i="44"/>
  <c r="AL365" i="44"/>
  <c r="AK365" i="44"/>
  <c r="AJ365" i="44"/>
  <c r="F365" i="44"/>
  <c r="AL364" i="44"/>
  <c r="AK364" i="44"/>
  <c r="AJ364" i="44"/>
  <c r="F364" i="44"/>
  <c r="AL363" i="44"/>
  <c r="AK363" i="44"/>
  <c r="AJ363" i="44"/>
  <c r="F363" i="44"/>
  <c r="AL362" i="44"/>
  <c r="AK362" i="44"/>
  <c r="AJ362" i="44"/>
  <c r="F362" i="44"/>
  <c r="AL361" i="44"/>
  <c r="AK361" i="44"/>
  <c r="AJ361" i="44"/>
  <c r="F361" i="44"/>
  <c r="AL360" i="44"/>
  <c r="AK360" i="44"/>
  <c r="AJ360" i="44"/>
  <c r="F360" i="44"/>
  <c r="AL359" i="44"/>
  <c r="AK359" i="44"/>
  <c r="AJ359" i="44"/>
  <c r="F359" i="44"/>
  <c r="AL358" i="44"/>
  <c r="AK358" i="44"/>
  <c r="AJ358" i="44"/>
  <c r="F358" i="44"/>
  <c r="AL357" i="44"/>
  <c r="AK357" i="44"/>
  <c r="AJ357" i="44"/>
  <c r="F357" i="44"/>
  <c r="AL356" i="44"/>
  <c r="AK356" i="44"/>
  <c r="AJ356" i="44"/>
  <c r="F356" i="44"/>
  <c r="AL355" i="44"/>
  <c r="AK355" i="44"/>
  <c r="AJ355" i="44"/>
  <c r="F355" i="44"/>
  <c r="AL354" i="44"/>
  <c r="AK354" i="44"/>
  <c r="AJ354" i="44"/>
  <c r="F354" i="44"/>
  <c r="AL353" i="44"/>
  <c r="AK353" i="44"/>
  <c r="AJ353" i="44"/>
  <c r="F353" i="44"/>
  <c r="AL352" i="44"/>
  <c r="AK352" i="44"/>
  <c r="AJ352" i="44"/>
  <c r="F352" i="44"/>
  <c r="AL351" i="44"/>
  <c r="AK351" i="44"/>
  <c r="AJ351" i="44"/>
  <c r="F351" i="44"/>
  <c r="AL350" i="44"/>
  <c r="AK350" i="44"/>
  <c r="AJ350" i="44"/>
  <c r="H350" i="44"/>
  <c r="H351" i="44" s="1"/>
  <c r="H352" i="44" s="1"/>
  <c r="H353" i="44" s="1"/>
  <c r="H354" i="44" s="1"/>
  <c r="H355" i="44" s="1"/>
  <c r="H356" i="44" s="1"/>
  <c r="H357" i="44" s="1"/>
  <c r="H358" i="44" s="1"/>
  <c r="H359" i="44" s="1"/>
  <c r="H360" i="44" s="1"/>
  <c r="H361" i="44" s="1"/>
  <c r="H362" i="44" s="1"/>
  <c r="H363" i="44" s="1"/>
  <c r="H364" i="44" s="1"/>
  <c r="H365" i="44" s="1"/>
  <c r="H366" i="44" s="1"/>
  <c r="H367" i="44" s="1"/>
  <c r="H368" i="44" s="1"/>
  <c r="H369" i="44" s="1"/>
  <c r="H370" i="44" s="1"/>
  <c r="H371" i="44" s="1"/>
  <c r="H372" i="44" s="1"/>
  <c r="H373" i="44" s="1"/>
  <c r="H374" i="44" s="1"/>
  <c r="H375" i="44" s="1"/>
  <c r="H376" i="44" s="1"/>
  <c r="H377" i="44" s="1"/>
  <c r="H378" i="44" s="1"/>
  <c r="H379" i="44" s="1"/>
  <c r="H380" i="44" s="1"/>
  <c r="F350" i="44"/>
  <c r="B349" i="44"/>
  <c r="AN348" i="44"/>
  <c r="AL346" i="44"/>
  <c r="AK346" i="44"/>
  <c r="AJ346" i="44"/>
  <c r="F346" i="44"/>
  <c r="AL345" i="44"/>
  <c r="AK345" i="44"/>
  <c r="AJ345" i="44"/>
  <c r="F345" i="44"/>
  <c r="AL344" i="44"/>
  <c r="AK344" i="44"/>
  <c r="AJ344" i="44"/>
  <c r="F344" i="44"/>
  <c r="AL343" i="44"/>
  <c r="AK343" i="44"/>
  <c r="AJ343" i="44"/>
  <c r="F343" i="44"/>
  <c r="AL342" i="44"/>
  <c r="AK342" i="44"/>
  <c r="AJ342" i="44"/>
  <c r="F342" i="44"/>
  <c r="AL341" i="44"/>
  <c r="AK341" i="44"/>
  <c r="AJ341" i="44"/>
  <c r="F341" i="44"/>
  <c r="AL340" i="44"/>
  <c r="AK340" i="44"/>
  <c r="AJ340" i="44"/>
  <c r="F340" i="44"/>
  <c r="AL339" i="44"/>
  <c r="AK339" i="44"/>
  <c r="AJ339" i="44"/>
  <c r="F339" i="44"/>
  <c r="AL338" i="44"/>
  <c r="AK338" i="44"/>
  <c r="AJ338" i="44"/>
  <c r="F338" i="44"/>
  <c r="AL337" i="44"/>
  <c r="AK337" i="44"/>
  <c r="AJ337" i="44"/>
  <c r="F337" i="44"/>
  <c r="AL336" i="44"/>
  <c r="AK336" i="44"/>
  <c r="AJ336" i="44"/>
  <c r="F336" i="44"/>
  <c r="AL335" i="44"/>
  <c r="AK335" i="44"/>
  <c r="AJ335" i="44"/>
  <c r="F335" i="44"/>
  <c r="AL334" i="44"/>
  <c r="AK334" i="44"/>
  <c r="AJ334" i="44"/>
  <c r="F334" i="44"/>
  <c r="AL333" i="44"/>
  <c r="AK333" i="44"/>
  <c r="AJ333" i="44"/>
  <c r="F333" i="44"/>
  <c r="AL332" i="44"/>
  <c r="AK332" i="44"/>
  <c r="AJ332" i="44"/>
  <c r="F332" i="44"/>
  <c r="AL331" i="44"/>
  <c r="AK331" i="44"/>
  <c r="AJ331" i="44"/>
  <c r="F331" i="44"/>
  <c r="AL330" i="44"/>
  <c r="AK330" i="44"/>
  <c r="AJ330" i="44"/>
  <c r="F330" i="44"/>
  <c r="AL329" i="44"/>
  <c r="AK329" i="44"/>
  <c r="AJ329" i="44"/>
  <c r="F329" i="44"/>
  <c r="AL328" i="44"/>
  <c r="AK328" i="44"/>
  <c r="AJ328" i="44"/>
  <c r="F328" i="44"/>
  <c r="AL327" i="44"/>
  <c r="AK327" i="44"/>
  <c r="AJ327" i="44"/>
  <c r="F327" i="44"/>
  <c r="AL326" i="44"/>
  <c r="AK326" i="44"/>
  <c r="AJ326" i="44"/>
  <c r="F326" i="44"/>
  <c r="AL325" i="44"/>
  <c r="AK325" i="44"/>
  <c r="AJ325" i="44"/>
  <c r="F325" i="44"/>
  <c r="AL324" i="44"/>
  <c r="AK324" i="44"/>
  <c r="AJ324" i="44"/>
  <c r="F324" i="44"/>
  <c r="AL323" i="44"/>
  <c r="AK323" i="44"/>
  <c r="AJ323" i="44"/>
  <c r="F323" i="44"/>
  <c r="AL322" i="44"/>
  <c r="AK322" i="44"/>
  <c r="AJ322" i="44"/>
  <c r="F322" i="44"/>
  <c r="AL321" i="44"/>
  <c r="AK321" i="44"/>
  <c r="AJ321" i="44"/>
  <c r="F321" i="44"/>
  <c r="AL320" i="44"/>
  <c r="AK320" i="44"/>
  <c r="AJ320" i="44"/>
  <c r="F320" i="44"/>
  <c r="AL319" i="44"/>
  <c r="AK319" i="44"/>
  <c r="AJ319" i="44"/>
  <c r="F319" i="44"/>
  <c r="AL318" i="44"/>
  <c r="AK318" i="44"/>
  <c r="AJ318" i="44"/>
  <c r="F318" i="44"/>
  <c r="AL317" i="44"/>
  <c r="AK317" i="44"/>
  <c r="AJ317" i="44"/>
  <c r="F317" i="44"/>
  <c r="AL316" i="44"/>
  <c r="AK316" i="44"/>
  <c r="AJ316" i="44"/>
  <c r="H316" i="44"/>
  <c r="H317" i="44" s="1"/>
  <c r="H318" i="44" s="1"/>
  <c r="H319" i="44" s="1"/>
  <c r="H320" i="44" s="1"/>
  <c r="H321" i="44" s="1"/>
  <c r="H322" i="44" s="1"/>
  <c r="H323" i="44" s="1"/>
  <c r="H324" i="44" s="1"/>
  <c r="H325" i="44" s="1"/>
  <c r="H326" i="44" s="1"/>
  <c r="H327" i="44" s="1"/>
  <c r="H328" i="44" s="1"/>
  <c r="H329" i="44" s="1"/>
  <c r="H330" i="44" s="1"/>
  <c r="H331" i="44" s="1"/>
  <c r="H332" i="44" s="1"/>
  <c r="H333" i="44" s="1"/>
  <c r="H334" i="44" s="1"/>
  <c r="H335" i="44" s="1"/>
  <c r="H336" i="44" s="1"/>
  <c r="H337" i="44" s="1"/>
  <c r="H338" i="44" s="1"/>
  <c r="H339" i="44" s="1"/>
  <c r="H340" i="44" s="1"/>
  <c r="H341" i="44" s="1"/>
  <c r="H342" i="44" s="1"/>
  <c r="H343" i="44" s="1"/>
  <c r="H344" i="44" s="1"/>
  <c r="H345" i="44" s="1"/>
  <c r="H346" i="44" s="1"/>
  <c r="F316" i="44"/>
  <c r="B315" i="44"/>
  <c r="AN314" i="44"/>
  <c r="AL312" i="44"/>
  <c r="AK312" i="44"/>
  <c r="AJ312" i="44"/>
  <c r="F312" i="44"/>
  <c r="AL311" i="44"/>
  <c r="AK311" i="44"/>
  <c r="AJ311" i="44"/>
  <c r="F311" i="44"/>
  <c r="AL310" i="44"/>
  <c r="AK310" i="44"/>
  <c r="AJ310" i="44"/>
  <c r="F310" i="44"/>
  <c r="AL309" i="44"/>
  <c r="AK309" i="44"/>
  <c r="AJ309" i="44"/>
  <c r="F309" i="44"/>
  <c r="AL308" i="44"/>
  <c r="AK308" i="44"/>
  <c r="AJ308" i="44"/>
  <c r="F308" i="44"/>
  <c r="AL307" i="44"/>
  <c r="AK307" i="44"/>
  <c r="AJ307" i="44"/>
  <c r="F307" i="44"/>
  <c r="AL306" i="44"/>
  <c r="AK306" i="44"/>
  <c r="AJ306" i="44"/>
  <c r="F306" i="44"/>
  <c r="AL305" i="44"/>
  <c r="AK305" i="44"/>
  <c r="AJ305" i="44"/>
  <c r="F305" i="44"/>
  <c r="AL304" i="44"/>
  <c r="AK304" i="44"/>
  <c r="AJ304" i="44"/>
  <c r="F304" i="44"/>
  <c r="AL303" i="44"/>
  <c r="AK303" i="44"/>
  <c r="AJ303" i="44"/>
  <c r="F303" i="44"/>
  <c r="AL302" i="44"/>
  <c r="AK302" i="44"/>
  <c r="AJ302" i="44"/>
  <c r="F302" i="44"/>
  <c r="AL301" i="44"/>
  <c r="AK301" i="44"/>
  <c r="AJ301" i="44"/>
  <c r="F301" i="44"/>
  <c r="AL300" i="44"/>
  <c r="AK300" i="44"/>
  <c r="AJ300" i="44"/>
  <c r="F300" i="44"/>
  <c r="AL299" i="44"/>
  <c r="AK299" i="44"/>
  <c r="AJ299" i="44"/>
  <c r="F299" i="44"/>
  <c r="AL298" i="44"/>
  <c r="AK298" i="44"/>
  <c r="AJ298" i="44"/>
  <c r="F298" i="44"/>
  <c r="AL297" i="44"/>
  <c r="AK297" i="44"/>
  <c r="AJ297" i="44"/>
  <c r="F297" i="44"/>
  <c r="AL296" i="44"/>
  <c r="AK296" i="44"/>
  <c r="AJ296" i="44"/>
  <c r="F296" i="44"/>
  <c r="AL295" i="44"/>
  <c r="AK295" i="44"/>
  <c r="AJ295" i="44"/>
  <c r="F295" i="44"/>
  <c r="AL294" i="44"/>
  <c r="AK294" i="44"/>
  <c r="AJ294" i="44"/>
  <c r="F294" i="44"/>
  <c r="AL293" i="44"/>
  <c r="AK293" i="44"/>
  <c r="AJ293" i="44"/>
  <c r="F293" i="44"/>
  <c r="AL292" i="44"/>
  <c r="AK292" i="44"/>
  <c r="AJ292" i="44"/>
  <c r="F292" i="44"/>
  <c r="AL291" i="44"/>
  <c r="AK291" i="44"/>
  <c r="AJ291" i="44"/>
  <c r="F291" i="44"/>
  <c r="AL290" i="44"/>
  <c r="AK290" i="44"/>
  <c r="AJ290" i="44"/>
  <c r="F290" i="44"/>
  <c r="AL289" i="44"/>
  <c r="AK289" i="44"/>
  <c r="AJ289" i="44"/>
  <c r="F289" i="44"/>
  <c r="AL288" i="44"/>
  <c r="AK288" i="44"/>
  <c r="AJ288" i="44"/>
  <c r="F288" i="44"/>
  <c r="AL287" i="44"/>
  <c r="AK287" i="44"/>
  <c r="AJ287" i="44"/>
  <c r="F287" i="44"/>
  <c r="AL286" i="44"/>
  <c r="AK286" i="44"/>
  <c r="AJ286" i="44"/>
  <c r="F286" i="44"/>
  <c r="AL285" i="44"/>
  <c r="AK285" i="44"/>
  <c r="AJ285" i="44"/>
  <c r="F285" i="44"/>
  <c r="AL284" i="44"/>
  <c r="AK284" i="44"/>
  <c r="AJ284" i="44"/>
  <c r="F284" i="44"/>
  <c r="AL283" i="44"/>
  <c r="AK283" i="44"/>
  <c r="AJ283" i="44"/>
  <c r="F283" i="44"/>
  <c r="AL282" i="44"/>
  <c r="AK282" i="44"/>
  <c r="AJ282" i="44"/>
  <c r="H282" i="44"/>
  <c r="H283" i="44" s="1"/>
  <c r="H284" i="44" s="1"/>
  <c r="H285" i="44" s="1"/>
  <c r="H286" i="44" s="1"/>
  <c r="H287" i="44" s="1"/>
  <c r="H288" i="44" s="1"/>
  <c r="H289" i="44" s="1"/>
  <c r="H290" i="44" s="1"/>
  <c r="H291" i="44" s="1"/>
  <c r="H292" i="44" s="1"/>
  <c r="H293" i="44" s="1"/>
  <c r="H294" i="44" s="1"/>
  <c r="H295" i="44" s="1"/>
  <c r="H296" i="44" s="1"/>
  <c r="H297" i="44" s="1"/>
  <c r="H298" i="44" s="1"/>
  <c r="H299" i="44" s="1"/>
  <c r="H300" i="44" s="1"/>
  <c r="H301" i="44" s="1"/>
  <c r="H302" i="44" s="1"/>
  <c r="H303" i="44" s="1"/>
  <c r="H304" i="44" s="1"/>
  <c r="H305" i="44" s="1"/>
  <c r="H306" i="44" s="1"/>
  <c r="H307" i="44" s="1"/>
  <c r="H308" i="44" s="1"/>
  <c r="H309" i="44" s="1"/>
  <c r="H310" i="44" s="1"/>
  <c r="H311" i="44" s="1"/>
  <c r="H312" i="44" s="1"/>
  <c r="F282" i="44"/>
  <c r="B281" i="44"/>
  <c r="AL278" i="44"/>
  <c r="AK278" i="44"/>
  <c r="AJ278" i="44"/>
  <c r="F278" i="44"/>
  <c r="AL277" i="44"/>
  <c r="AK277" i="44"/>
  <c r="AJ277" i="44"/>
  <c r="F277" i="44"/>
  <c r="AL276" i="44"/>
  <c r="AK276" i="44"/>
  <c r="AJ276" i="44"/>
  <c r="F276" i="44"/>
  <c r="AL275" i="44"/>
  <c r="AK275" i="44"/>
  <c r="AJ275" i="44"/>
  <c r="F275" i="44"/>
  <c r="AL274" i="44"/>
  <c r="AK274" i="44"/>
  <c r="AJ274" i="44"/>
  <c r="F274" i="44"/>
  <c r="AL273" i="44"/>
  <c r="AK273" i="44"/>
  <c r="AJ273" i="44"/>
  <c r="F273" i="44"/>
  <c r="AL272" i="44"/>
  <c r="AK272" i="44"/>
  <c r="AJ272" i="44"/>
  <c r="F272" i="44"/>
  <c r="AL271" i="44"/>
  <c r="AK271" i="44"/>
  <c r="AJ271" i="44"/>
  <c r="F271" i="44"/>
  <c r="AL270" i="44"/>
  <c r="AK270" i="44"/>
  <c r="AJ270" i="44"/>
  <c r="F270" i="44"/>
  <c r="AL269" i="44"/>
  <c r="AK269" i="44"/>
  <c r="AJ269" i="44"/>
  <c r="F269" i="44"/>
  <c r="AL268" i="44"/>
  <c r="AK268" i="44"/>
  <c r="AJ268" i="44"/>
  <c r="F268" i="44"/>
  <c r="AL267" i="44"/>
  <c r="AK267" i="44"/>
  <c r="AJ267" i="44"/>
  <c r="F267" i="44"/>
  <c r="AL266" i="44"/>
  <c r="AK266" i="44"/>
  <c r="AJ266" i="44"/>
  <c r="F266" i="44"/>
  <c r="AL265" i="44"/>
  <c r="AK265" i="44"/>
  <c r="AJ265" i="44"/>
  <c r="F265" i="44"/>
  <c r="AL264" i="44"/>
  <c r="AK264" i="44"/>
  <c r="AJ264" i="44"/>
  <c r="F264" i="44"/>
  <c r="AL263" i="44"/>
  <c r="AK263" i="44"/>
  <c r="AJ263" i="44"/>
  <c r="F263" i="44"/>
  <c r="AL262" i="44"/>
  <c r="AK262" i="44"/>
  <c r="AJ262" i="44"/>
  <c r="F262" i="44"/>
  <c r="AL261" i="44"/>
  <c r="AK261" i="44"/>
  <c r="AJ261" i="44"/>
  <c r="F261" i="44"/>
  <c r="AL260" i="44"/>
  <c r="AK260" i="44"/>
  <c r="AJ260" i="44"/>
  <c r="F260" i="44"/>
  <c r="AL259" i="44"/>
  <c r="AK259" i="44"/>
  <c r="AJ259" i="44"/>
  <c r="F259" i="44"/>
  <c r="AL258" i="44"/>
  <c r="AK258" i="44"/>
  <c r="AJ258" i="44"/>
  <c r="F258" i="44"/>
  <c r="AL257" i="44"/>
  <c r="AK257" i="44"/>
  <c r="AJ257" i="44"/>
  <c r="F257" i="44"/>
  <c r="AL256" i="44"/>
  <c r="AK256" i="44"/>
  <c r="AJ256" i="44"/>
  <c r="F256" i="44"/>
  <c r="AL255" i="44"/>
  <c r="AK255" i="44"/>
  <c r="AJ255" i="44"/>
  <c r="F255" i="44"/>
  <c r="AL254" i="44"/>
  <c r="AK254" i="44"/>
  <c r="AJ254" i="44"/>
  <c r="F254" i="44"/>
  <c r="AL253" i="44"/>
  <c r="AK253" i="44"/>
  <c r="AJ253" i="44"/>
  <c r="F253" i="44"/>
  <c r="AL252" i="44"/>
  <c r="AK252" i="44"/>
  <c r="AJ252" i="44"/>
  <c r="F252" i="44"/>
  <c r="AL251" i="44"/>
  <c r="AK251" i="44"/>
  <c r="AJ251" i="44"/>
  <c r="F251" i="44"/>
  <c r="AL250" i="44"/>
  <c r="AK250" i="44"/>
  <c r="AJ250" i="44"/>
  <c r="F250" i="44"/>
  <c r="AL249" i="44"/>
  <c r="AK249" i="44"/>
  <c r="AJ249" i="44"/>
  <c r="F249" i="44"/>
  <c r="AL248" i="44"/>
  <c r="AK248" i="44"/>
  <c r="AJ248" i="44"/>
  <c r="H248" i="44"/>
  <c r="H249" i="44" s="1"/>
  <c r="H250" i="44" s="1"/>
  <c r="H251" i="44" s="1"/>
  <c r="H252" i="44" s="1"/>
  <c r="H253" i="44" s="1"/>
  <c r="H254" i="44" s="1"/>
  <c r="H255" i="44" s="1"/>
  <c r="H256" i="44" s="1"/>
  <c r="H257" i="44" s="1"/>
  <c r="H258" i="44" s="1"/>
  <c r="H259" i="44" s="1"/>
  <c r="H260" i="44" s="1"/>
  <c r="H261" i="44" s="1"/>
  <c r="H262" i="44" s="1"/>
  <c r="H263" i="44" s="1"/>
  <c r="H264" i="44" s="1"/>
  <c r="H265" i="44" s="1"/>
  <c r="H266" i="44" s="1"/>
  <c r="H267" i="44" s="1"/>
  <c r="H268" i="44" s="1"/>
  <c r="H269" i="44" s="1"/>
  <c r="H270" i="44" s="1"/>
  <c r="H271" i="44" s="1"/>
  <c r="H272" i="44" s="1"/>
  <c r="H273" i="44" s="1"/>
  <c r="H274" i="44" s="1"/>
  <c r="H275" i="44" s="1"/>
  <c r="H276" i="44" s="1"/>
  <c r="H277" i="44" s="1"/>
  <c r="H278" i="44" s="1"/>
  <c r="F248" i="44"/>
  <c r="B247" i="44"/>
  <c r="AL244" i="44"/>
  <c r="AK244" i="44"/>
  <c r="AJ244" i="44"/>
  <c r="F244" i="44"/>
  <c r="AL243" i="44"/>
  <c r="AK243" i="44"/>
  <c r="AJ243" i="44"/>
  <c r="F243" i="44"/>
  <c r="AL242" i="44"/>
  <c r="AK242" i="44"/>
  <c r="AJ242" i="44"/>
  <c r="F242" i="44"/>
  <c r="AL241" i="44"/>
  <c r="AK241" i="44"/>
  <c r="AJ241" i="44"/>
  <c r="F241" i="44"/>
  <c r="AL240" i="44"/>
  <c r="AK240" i="44"/>
  <c r="AJ240" i="44"/>
  <c r="F240" i="44"/>
  <c r="AL239" i="44"/>
  <c r="AK239" i="44"/>
  <c r="AJ239" i="44"/>
  <c r="F239" i="44"/>
  <c r="AL238" i="44"/>
  <c r="AK238" i="44"/>
  <c r="AJ238" i="44"/>
  <c r="F238" i="44"/>
  <c r="AL237" i="44"/>
  <c r="AK237" i="44"/>
  <c r="AJ237" i="44"/>
  <c r="F237" i="44"/>
  <c r="AL236" i="44"/>
  <c r="AK236" i="44"/>
  <c r="AJ236" i="44"/>
  <c r="F236" i="44"/>
  <c r="AL235" i="44"/>
  <c r="AK235" i="44"/>
  <c r="AJ235" i="44"/>
  <c r="F235" i="44"/>
  <c r="AL234" i="44"/>
  <c r="AK234" i="44"/>
  <c r="AJ234" i="44"/>
  <c r="F234" i="44"/>
  <c r="AL233" i="44"/>
  <c r="AK233" i="44"/>
  <c r="AJ233" i="44"/>
  <c r="F233" i="44"/>
  <c r="AL232" i="44"/>
  <c r="AK232" i="44"/>
  <c r="AJ232" i="44"/>
  <c r="F232" i="44"/>
  <c r="AL231" i="44"/>
  <c r="AK231" i="44"/>
  <c r="AJ231" i="44"/>
  <c r="F231" i="44"/>
  <c r="AL230" i="44"/>
  <c r="AK230" i="44"/>
  <c r="AJ230" i="44"/>
  <c r="F230" i="44"/>
  <c r="AL229" i="44"/>
  <c r="AK229" i="44"/>
  <c r="AJ229" i="44"/>
  <c r="F229" i="44"/>
  <c r="AL228" i="44"/>
  <c r="AK228" i="44"/>
  <c r="AJ228" i="44"/>
  <c r="F228" i="44"/>
  <c r="AL227" i="44"/>
  <c r="AK227" i="44"/>
  <c r="AJ227" i="44"/>
  <c r="F227" i="44"/>
  <c r="AL226" i="44"/>
  <c r="AK226" i="44"/>
  <c r="AJ226" i="44"/>
  <c r="F226" i="44"/>
  <c r="AL225" i="44"/>
  <c r="AK225" i="44"/>
  <c r="AJ225" i="44"/>
  <c r="F225" i="44"/>
  <c r="AL224" i="44"/>
  <c r="AK224" i="44"/>
  <c r="AJ224" i="44"/>
  <c r="F224" i="44"/>
  <c r="AL223" i="44"/>
  <c r="AK223" i="44"/>
  <c r="AJ223" i="44"/>
  <c r="F223" i="44"/>
  <c r="AL222" i="44"/>
  <c r="AK222" i="44"/>
  <c r="AJ222" i="44"/>
  <c r="F222" i="44"/>
  <c r="AL221" i="44"/>
  <c r="AK221" i="44"/>
  <c r="AJ221" i="44"/>
  <c r="F221" i="44"/>
  <c r="AL220" i="44"/>
  <c r="AK220" i="44"/>
  <c r="AJ220" i="44"/>
  <c r="F220" i="44"/>
  <c r="AL219" i="44"/>
  <c r="AK219" i="44"/>
  <c r="AJ219" i="44"/>
  <c r="F219" i="44"/>
  <c r="AL218" i="44"/>
  <c r="AK218" i="44"/>
  <c r="AJ218" i="44"/>
  <c r="F218" i="44"/>
  <c r="AL217" i="44"/>
  <c r="AK217" i="44"/>
  <c r="AJ217" i="44"/>
  <c r="F217" i="44"/>
  <c r="AL216" i="44"/>
  <c r="AK216" i="44"/>
  <c r="AJ216" i="44"/>
  <c r="F216" i="44"/>
  <c r="AL215" i="44"/>
  <c r="AK215" i="44"/>
  <c r="AJ215" i="44"/>
  <c r="F215" i="44"/>
  <c r="AL214" i="44"/>
  <c r="AK214" i="44"/>
  <c r="AJ214" i="44"/>
  <c r="H214" i="44"/>
  <c r="H215" i="44" s="1"/>
  <c r="H216" i="44" s="1"/>
  <c r="H217" i="44" s="1"/>
  <c r="H218" i="44" s="1"/>
  <c r="H219" i="44" s="1"/>
  <c r="H220" i="44" s="1"/>
  <c r="H221" i="44" s="1"/>
  <c r="H222" i="44" s="1"/>
  <c r="H223" i="44" s="1"/>
  <c r="H224" i="44" s="1"/>
  <c r="H225" i="44" s="1"/>
  <c r="H226" i="44" s="1"/>
  <c r="H227" i="44" s="1"/>
  <c r="H228" i="44" s="1"/>
  <c r="H229" i="44" s="1"/>
  <c r="H230" i="44" s="1"/>
  <c r="H231" i="44" s="1"/>
  <c r="H232" i="44" s="1"/>
  <c r="H233" i="44" s="1"/>
  <c r="H234" i="44" s="1"/>
  <c r="H235" i="44" s="1"/>
  <c r="H236" i="44" s="1"/>
  <c r="H237" i="44" s="1"/>
  <c r="H238" i="44" s="1"/>
  <c r="H239" i="44" s="1"/>
  <c r="H240" i="44" s="1"/>
  <c r="H241" i="44" s="1"/>
  <c r="H242" i="44" s="1"/>
  <c r="H243" i="44" s="1"/>
  <c r="H244" i="44" s="1"/>
  <c r="F214" i="44"/>
  <c r="B213" i="44"/>
  <c r="AN212" i="44"/>
  <c r="AL210" i="44"/>
  <c r="AK210" i="44"/>
  <c r="AJ210" i="44"/>
  <c r="F210" i="44"/>
  <c r="AL209" i="44"/>
  <c r="AK209" i="44"/>
  <c r="AJ209" i="44"/>
  <c r="F209" i="44"/>
  <c r="AL208" i="44"/>
  <c r="AK208" i="44"/>
  <c r="AJ208" i="44"/>
  <c r="F208" i="44"/>
  <c r="AL207" i="44"/>
  <c r="AK207" i="44"/>
  <c r="AJ207" i="44"/>
  <c r="F207" i="44"/>
  <c r="AL206" i="44"/>
  <c r="AK206" i="44"/>
  <c r="AJ206" i="44"/>
  <c r="F206" i="44"/>
  <c r="AL205" i="44"/>
  <c r="AK205" i="44"/>
  <c r="AJ205" i="44"/>
  <c r="F205" i="44"/>
  <c r="AL204" i="44"/>
  <c r="AK204" i="44"/>
  <c r="AJ204" i="44"/>
  <c r="F204" i="44"/>
  <c r="AL203" i="44"/>
  <c r="AK203" i="44"/>
  <c r="AJ203" i="44"/>
  <c r="F203" i="44"/>
  <c r="AL202" i="44"/>
  <c r="AK202" i="44"/>
  <c r="AJ202" i="44"/>
  <c r="F202" i="44"/>
  <c r="AL201" i="44"/>
  <c r="AK201" i="44"/>
  <c r="AJ201" i="44"/>
  <c r="F201" i="44"/>
  <c r="AL200" i="44"/>
  <c r="AK200" i="44"/>
  <c r="AJ200" i="44"/>
  <c r="F200" i="44"/>
  <c r="AL199" i="44"/>
  <c r="AK199" i="44"/>
  <c r="AJ199" i="44"/>
  <c r="F199" i="44"/>
  <c r="AL198" i="44"/>
  <c r="AK198" i="44"/>
  <c r="AJ198" i="44"/>
  <c r="F198" i="44"/>
  <c r="AL197" i="44"/>
  <c r="AK197" i="44"/>
  <c r="AJ197" i="44"/>
  <c r="F197" i="44"/>
  <c r="AL196" i="44"/>
  <c r="AK196" i="44"/>
  <c r="AJ196" i="44"/>
  <c r="F196" i="44"/>
  <c r="AL195" i="44"/>
  <c r="AK195" i="44"/>
  <c r="AJ195" i="44"/>
  <c r="F195" i="44"/>
  <c r="AL194" i="44"/>
  <c r="AK194" i="44"/>
  <c r="AJ194" i="44"/>
  <c r="F194" i="44"/>
  <c r="AL193" i="44"/>
  <c r="AK193" i="44"/>
  <c r="AJ193" i="44"/>
  <c r="F193" i="44"/>
  <c r="AL192" i="44"/>
  <c r="AK192" i="44"/>
  <c r="AJ192" i="44"/>
  <c r="F192" i="44"/>
  <c r="AL191" i="44"/>
  <c r="AK191" i="44"/>
  <c r="AJ191" i="44"/>
  <c r="F191" i="44"/>
  <c r="AL190" i="44"/>
  <c r="AK190" i="44"/>
  <c r="AJ190" i="44"/>
  <c r="F190" i="44"/>
  <c r="AL189" i="44"/>
  <c r="AK189" i="44"/>
  <c r="AJ189" i="44"/>
  <c r="F189" i="44"/>
  <c r="AL188" i="44"/>
  <c r="AK188" i="44"/>
  <c r="AJ188" i="44"/>
  <c r="F188" i="44"/>
  <c r="AL187" i="44"/>
  <c r="AK187" i="44"/>
  <c r="AJ187" i="44"/>
  <c r="F187" i="44"/>
  <c r="AL186" i="44"/>
  <c r="AK186" i="44"/>
  <c r="AJ186" i="44"/>
  <c r="F186" i="44"/>
  <c r="AL185" i="44"/>
  <c r="AK185" i="44"/>
  <c r="AJ185" i="44"/>
  <c r="F185" i="44"/>
  <c r="AL184" i="44"/>
  <c r="AK184" i="44"/>
  <c r="AJ184" i="44"/>
  <c r="F184" i="44"/>
  <c r="AL183" i="44"/>
  <c r="AK183" i="44"/>
  <c r="AJ183" i="44"/>
  <c r="F183" i="44"/>
  <c r="AL182" i="44"/>
  <c r="AK182" i="44"/>
  <c r="AJ182" i="44"/>
  <c r="F182" i="44"/>
  <c r="AL181" i="44"/>
  <c r="AK181" i="44"/>
  <c r="AJ181" i="44"/>
  <c r="F181" i="44"/>
  <c r="AL180" i="44"/>
  <c r="AK180" i="44"/>
  <c r="AJ180" i="44"/>
  <c r="H180" i="44"/>
  <c r="H181" i="44" s="1"/>
  <c r="H182" i="44" s="1"/>
  <c r="H183" i="44" s="1"/>
  <c r="H184" i="44" s="1"/>
  <c r="H185" i="44" s="1"/>
  <c r="H186" i="44" s="1"/>
  <c r="H187" i="44" s="1"/>
  <c r="H188" i="44" s="1"/>
  <c r="H189" i="44" s="1"/>
  <c r="H190" i="44" s="1"/>
  <c r="H191" i="44" s="1"/>
  <c r="H192" i="44" s="1"/>
  <c r="H193" i="44" s="1"/>
  <c r="H194" i="44" s="1"/>
  <c r="H195" i="44" s="1"/>
  <c r="H196" i="44" s="1"/>
  <c r="H197" i="44" s="1"/>
  <c r="H198" i="44" s="1"/>
  <c r="H199" i="44" s="1"/>
  <c r="H200" i="44" s="1"/>
  <c r="H201" i="44" s="1"/>
  <c r="H202" i="44" s="1"/>
  <c r="H203" i="44" s="1"/>
  <c r="H204" i="44" s="1"/>
  <c r="H205" i="44" s="1"/>
  <c r="H206" i="44" s="1"/>
  <c r="H207" i="44" s="1"/>
  <c r="H208" i="44" s="1"/>
  <c r="H209" i="44" s="1"/>
  <c r="H210" i="44" s="1"/>
  <c r="F180" i="44"/>
  <c r="B179" i="44"/>
  <c r="AN178" i="44"/>
  <c r="AL176" i="44"/>
  <c r="AK176" i="44"/>
  <c r="AJ176" i="44"/>
  <c r="F176" i="44"/>
  <c r="AL175" i="44"/>
  <c r="AK175" i="44"/>
  <c r="AJ175" i="44"/>
  <c r="F175" i="44"/>
  <c r="AL174" i="44"/>
  <c r="AK174" i="44"/>
  <c r="AJ174" i="44"/>
  <c r="F174" i="44"/>
  <c r="AL173" i="44"/>
  <c r="AK173" i="44"/>
  <c r="AJ173" i="44"/>
  <c r="F173" i="44"/>
  <c r="AL172" i="44"/>
  <c r="AK172" i="44"/>
  <c r="AJ172" i="44"/>
  <c r="F172" i="44"/>
  <c r="AL171" i="44"/>
  <c r="AK171" i="44"/>
  <c r="AJ171" i="44"/>
  <c r="F171" i="44"/>
  <c r="AL170" i="44"/>
  <c r="AK170" i="44"/>
  <c r="AJ170" i="44"/>
  <c r="F170" i="44"/>
  <c r="AL169" i="44"/>
  <c r="AK169" i="44"/>
  <c r="AJ169" i="44"/>
  <c r="F169" i="44"/>
  <c r="AL168" i="44"/>
  <c r="AK168" i="44"/>
  <c r="AJ168" i="44"/>
  <c r="F168" i="44"/>
  <c r="AL167" i="44"/>
  <c r="AK167" i="44"/>
  <c r="AJ167" i="44"/>
  <c r="F167" i="44"/>
  <c r="AL166" i="44"/>
  <c r="AK166" i="44"/>
  <c r="AJ166" i="44"/>
  <c r="F166" i="44"/>
  <c r="AL165" i="44"/>
  <c r="AK165" i="44"/>
  <c r="AJ165" i="44"/>
  <c r="F165" i="44"/>
  <c r="AL164" i="44"/>
  <c r="AK164" i="44"/>
  <c r="AJ164" i="44"/>
  <c r="F164" i="44"/>
  <c r="AL163" i="44"/>
  <c r="AK163" i="44"/>
  <c r="AJ163" i="44"/>
  <c r="F163" i="44"/>
  <c r="AL162" i="44"/>
  <c r="AK162" i="44"/>
  <c r="AJ162" i="44"/>
  <c r="F162" i="44"/>
  <c r="AL161" i="44"/>
  <c r="AK161" i="44"/>
  <c r="AJ161" i="44"/>
  <c r="F161" i="44"/>
  <c r="AL160" i="44"/>
  <c r="AK160" i="44"/>
  <c r="AJ160" i="44"/>
  <c r="F160" i="44"/>
  <c r="AL159" i="44"/>
  <c r="AK159" i="44"/>
  <c r="AJ159" i="44"/>
  <c r="F159" i="44"/>
  <c r="AL158" i="44"/>
  <c r="AK158" i="44"/>
  <c r="AJ158" i="44"/>
  <c r="F158" i="44"/>
  <c r="AL157" i="44"/>
  <c r="AK157" i="44"/>
  <c r="AJ157" i="44"/>
  <c r="F157" i="44"/>
  <c r="AL156" i="44"/>
  <c r="AK156" i="44"/>
  <c r="AJ156" i="44"/>
  <c r="F156" i="44"/>
  <c r="AL155" i="44"/>
  <c r="AK155" i="44"/>
  <c r="AJ155" i="44"/>
  <c r="F155" i="44"/>
  <c r="AL154" i="44"/>
  <c r="AK154" i="44"/>
  <c r="AJ154" i="44"/>
  <c r="F154" i="44"/>
  <c r="AL153" i="44"/>
  <c r="AK153" i="44"/>
  <c r="AJ153" i="44"/>
  <c r="F153" i="44"/>
  <c r="AL152" i="44"/>
  <c r="AK152" i="44"/>
  <c r="AJ152" i="44"/>
  <c r="F152" i="44"/>
  <c r="AL151" i="44"/>
  <c r="AK151" i="44"/>
  <c r="AJ151" i="44"/>
  <c r="F151" i="44"/>
  <c r="AL150" i="44"/>
  <c r="AK150" i="44"/>
  <c r="AJ150" i="44"/>
  <c r="F150" i="44"/>
  <c r="AL149" i="44"/>
  <c r="AK149" i="44"/>
  <c r="AJ149" i="44"/>
  <c r="F149" i="44"/>
  <c r="AL148" i="44"/>
  <c r="AK148" i="44"/>
  <c r="AJ148" i="44"/>
  <c r="F148" i="44"/>
  <c r="AL147" i="44"/>
  <c r="AK147" i="44"/>
  <c r="AJ147" i="44"/>
  <c r="F147" i="44"/>
  <c r="AL146" i="44"/>
  <c r="AK146" i="44"/>
  <c r="AJ146" i="44"/>
  <c r="H146" i="44"/>
  <c r="H147" i="44" s="1"/>
  <c r="H148" i="44" s="1"/>
  <c r="H149" i="44" s="1"/>
  <c r="H150" i="44" s="1"/>
  <c r="H151" i="44" s="1"/>
  <c r="H152" i="44" s="1"/>
  <c r="H153" i="44" s="1"/>
  <c r="H154" i="44" s="1"/>
  <c r="H155" i="44" s="1"/>
  <c r="H156" i="44" s="1"/>
  <c r="H157" i="44" s="1"/>
  <c r="H158" i="44" s="1"/>
  <c r="H159" i="44" s="1"/>
  <c r="H160" i="44" s="1"/>
  <c r="H161" i="44" s="1"/>
  <c r="H162" i="44" s="1"/>
  <c r="H163" i="44" s="1"/>
  <c r="H164" i="44" s="1"/>
  <c r="H165" i="44" s="1"/>
  <c r="H166" i="44" s="1"/>
  <c r="H167" i="44" s="1"/>
  <c r="H168" i="44" s="1"/>
  <c r="H169" i="44" s="1"/>
  <c r="H170" i="44" s="1"/>
  <c r="H171" i="44" s="1"/>
  <c r="H172" i="44" s="1"/>
  <c r="H173" i="44" s="1"/>
  <c r="H174" i="44" s="1"/>
  <c r="H175" i="44" s="1"/>
  <c r="H176" i="44" s="1"/>
  <c r="F146" i="44"/>
  <c r="B145" i="44"/>
  <c r="AN144" i="44"/>
  <c r="AL142" i="44"/>
  <c r="AK142" i="44"/>
  <c r="AJ142" i="44"/>
  <c r="F142" i="44"/>
  <c r="AL141" i="44"/>
  <c r="AK141" i="44"/>
  <c r="AJ141" i="44"/>
  <c r="F141" i="44"/>
  <c r="AL140" i="44"/>
  <c r="AK140" i="44"/>
  <c r="AJ140" i="44"/>
  <c r="F140" i="44"/>
  <c r="AL139" i="44"/>
  <c r="AK139" i="44"/>
  <c r="AJ139" i="44"/>
  <c r="F139" i="44"/>
  <c r="AL138" i="44"/>
  <c r="AK138" i="44"/>
  <c r="AJ138" i="44"/>
  <c r="F138" i="44"/>
  <c r="AL137" i="44"/>
  <c r="AK137" i="44"/>
  <c r="AJ137" i="44"/>
  <c r="F137" i="44"/>
  <c r="AL136" i="44"/>
  <c r="AK136" i="44"/>
  <c r="AJ136" i="44"/>
  <c r="F136" i="44"/>
  <c r="AL135" i="44"/>
  <c r="AK135" i="44"/>
  <c r="AJ135" i="44"/>
  <c r="F135" i="44"/>
  <c r="AL134" i="44"/>
  <c r="AK134" i="44"/>
  <c r="AJ134" i="44"/>
  <c r="F134" i="44"/>
  <c r="AL133" i="44"/>
  <c r="AK133" i="44"/>
  <c r="AJ133" i="44"/>
  <c r="F133" i="44"/>
  <c r="AL132" i="44"/>
  <c r="AK132" i="44"/>
  <c r="AJ132" i="44"/>
  <c r="F132" i="44"/>
  <c r="AL131" i="44"/>
  <c r="AK131" i="44"/>
  <c r="AJ131" i="44"/>
  <c r="F131" i="44"/>
  <c r="AL130" i="44"/>
  <c r="AK130" i="44"/>
  <c r="AJ130" i="44"/>
  <c r="F130" i="44"/>
  <c r="AL129" i="44"/>
  <c r="AK129" i="44"/>
  <c r="AJ129" i="44"/>
  <c r="F129" i="44"/>
  <c r="AL128" i="44"/>
  <c r="AK128" i="44"/>
  <c r="AJ128" i="44"/>
  <c r="F128" i="44"/>
  <c r="AL127" i="44"/>
  <c r="AK127" i="44"/>
  <c r="AJ127" i="44"/>
  <c r="F127" i="44"/>
  <c r="AL126" i="44"/>
  <c r="AK126" i="44"/>
  <c r="AJ126" i="44"/>
  <c r="F126" i="44"/>
  <c r="AL125" i="44"/>
  <c r="AK125" i="44"/>
  <c r="AJ125" i="44"/>
  <c r="F125" i="44"/>
  <c r="AL124" i="44"/>
  <c r="AK124" i="44"/>
  <c r="AJ124" i="44"/>
  <c r="F124" i="44"/>
  <c r="AL123" i="44"/>
  <c r="AK123" i="44"/>
  <c r="AJ123" i="44"/>
  <c r="F123" i="44"/>
  <c r="AL122" i="44"/>
  <c r="AK122" i="44"/>
  <c r="AJ122" i="44"/>
  <c r="F122" i="44"/>
  <c r="AL121" i="44"/>
  <c r="AK121" i="44"/>
  <c r="AJ121" i="44"/>
  <c r="F121" i="44"/>
  <c r="AL120" i="44"/>
  <c r="AK120" i="44"/>
  <c r="AJ120" i="44"/>
  <c r="F120" i="44"/>
  <c r="AL119" i="44"/>
  <c r="AK119" i="44"/>
  <c r="AJ119" i="44"/>
  <c r="F119" i="44"/>
  <c r="AL118" i="44"/>
  <c r="AK118" i="44"/>
  <c r="AJ118" i="44"/>
  <c r="F118" i="44"/>
  <c r="AL117" i="44"/>
  <c r="AK117" i="44"/>
  <c r="AJ117" i="44"/>
  <c r="F117" i="44"/>
  <c r="AL116" i="44"/>
  <c r="AK116" i="44"/>
  <c r="AJ116" i="44"/>
  <c r="F116" i="44"/>
  <c r="AL115" i="44"/>
  <c r="AK115" i="44"/>
  <c r="AJ115" i="44"/>
  <c r="F115" i="44"/>
  <c r="AL114" i="44"/>
  <c r="AK114" i="44"/>
  <c r="AJ114" i="44"/>
  <c r="F114" i="44"/>
  <c r="AL113" i="44"/>
  <c r="AK113" i="44"/>
  <c r="AJ113" i="44"/>
  <c r="F113" i="44"/>
  <c r="AL112" i="44"/>
  <c r="AK112" i="44"/>
  <c r="AJ112" i="44"/>
  <c r="H112" i="44"/>
  <c r="H113" i="44" s="1"/>
  <c r="H114" i="44" s="1"/>
  <c r="H115" i="44" s="1"/>
  <c r="H116" i="44" s="1"/>
  <c r="H117" i="44" s="1"/>
  <c r="H118" i="44" s="1"/>
  <c r="H119" i="44" s="1"/>
  <c r="H120" i="44" s="1"/>
  <c r="H121" i="44" s="1"/>
  <c r="H122" i="44" s="1"/>
  <c r="H123" i="44" s="1"/>
  <c r="H124" i="44" s="1"/>
  <c r="H125" i="44" s="1"/>
  <c r="H126" i="44" s="1"/>
  <c r="H127" i="44" s="1"/>
  <c r="H128" i="44" s="1"/>
  <c r="H129" i="44" s="1"/>
  <c r="H130" i="44" s="1"/>
  <c r="H131" i="44" s="1"/>
  <c r="H132" i="44" s="1"/>
  <c r="H133" i="44" s="1"/>
  <c r="H134" i="44" s="1"/>
  <c r="H135" i="44" s="1"/>
  <c r="H136" i="44" s="1"/>
  <c r="H137" i="44" s="1"/>
  <c r="H138" i="44" s="1"/>
  <c r="H139" i="44" s="1"/>
  <c r="H140" i="44" s="1"/>
  <c r="H141" i="44" s="1"/>
  <c r="H142" i="44" s="1"/>
  <c r="F112" i="44"/>
  <c r="B111" i="44"/>
  <c r="AN110" i="44"/>
  <c r="AL108" i="44"/>
  <c r="AK108" i="44"/>
  <c r="AJ108" i="44"/>
  <c r="F108" i="44"/>
  <c r="AL107" i="44"/>
  <c r="AK107" i="44"/>
  <c r="AJ107" i="44"/>
  <c r="F107" i="44"/>
  <c r="AL106" i="44"/>
  <c r="AK106" i="44"/>
  <c r="AJ106" i="44"/>
  <c r="F106" i="44"/>
  <c r="AL105" i="44"/>
  <c r="AK105" i="44"/>
  <c r="AJ105" i="44"/>
  <c r="F105" i="44"/>
  <c r="AL104" i="44"/>
  <c r="AK104" i="44"/>
  <c r="AJ104" i="44"/>
  <c r="F104" i="44"/>
  <c r="AL103" i="44"/>
  <c r="AK103" i="44"/>
  <c r="AJ103" i="44"/>
  <c r="F103" i="44"/>
  <c r="AL102" i="44"/>
  <c r="AK102" i="44"/>
  <c r="AJ102" i="44"/>
  <c r="F102" i="44"/>
  <c r="AL101" i="44"/>
  <c r="AK101" i="44"/>
  <c r="AJ101" i="44"/>
  <c r="F101" i="44"/>
  <c r="AL100" i="44"/>
  <c r="AK100" i="44"/>
  <c r="AJ100" i="44"/>
  <c r="F100" i="44"/>
  <c r="AL99" i="44"/>
  <c r="AK99" i="44"/>
  <c r="AJ99" i="44"/>
  <c r="F99" i="44"/>
  <c r="AL98" i="44"/>
  <c r="AK98" i="44"/>
  <c r="AJ98" i="44"/>
  <c r="F98" i="44"/>
  <c r="AL97" i="44"/>
  <c r="AK97" i="44"/>
  <c r="AJ97" i="44"/>
  <c r="F97" i="44"/>
  <c r="AL96" i="44"/>
  <c r="AK96" i="44"/>
  <c r="AJ96" i="44"/>
  <c r="F96" i="44"/>
  <c r="AL95" i="44"/>
  <c r="AK95" i="44"/>
  <c r="AJ95" i="44"/>
  <c r="F95" i="44"/>
  <c r="AL94" i="44"/>
  <c r="AK94" i="44"/>
  <c r="AJ94" i="44"/>
  <c r="F94" i="44"/>
  <c r="AL93" i="44"/>
  <c r="AK93" i="44"/>
  <c r="AJ93" i="44"/>
  <c r="F93" i="44"/>
  <c r="AL92" i="44"/>
  <c r="AK92" i="44"/>
  <c r="AJ92" i="44"/>
  <c r="F92" i="44"/>
  <c r="AL91" i="44"/>
  <c r="AK91" i="44"/>
  <c r="AJ91" i="44"/>
  <c r="F91" i="44"/>
  <c r="AL90" i="44"/>
  <c r="AK90" i="44"/>
  <c r="AJ90" i="44"/>
  <c r="F90" i="44"/>
  <c r="AL89" i="44"/>
  <c r="AK89" i="44"/>
  <c r="AJ89" i="44"/>
  <c r="F89" i="44"/>
  <c r="AL88" i="44"/>
  <c r="AK88" i="44"/>
  <c r="AJ88" i="44"/>
  <c r="F88" i="44"/>
  <c r="AL87" i="44"/>
  <c r="AK87" i="44"/>
  <c r="AJ87" i="44"/>
  <c r="F87" i="44"/>
  <c r="AL86" i="44"/>
  <c r="AK86" i="44"/>
  <c r="AJ86" i="44"/>
  <c r="F86" i="44"/>
  <c r="AL85" i="44"/>
  <c r="AK85" i="44"/>
  <c r="AJ85" i="44"/>
  <c r="F85" i="44"/>
  <c r="AL84" i="44"/>
  <c r="AK84" i="44"/>
  <c r="AJ84" i="44"/>
  <c r="F84" i="44"/>
  <c r="AL83" i="44"/>
  <c r="AK83" i="44"/>
  <c r="AJ83" i="44"/>
  <c r="F83" i="44"/>
  <c r="AL82" i="44"/>
  <c r="AK82" i="44"/>
  <c r="AJ82" i="44"/>
  <c r="F82" i="44"/>
  <c r="AL81" i="44"/>
  <c r="AK81" i="44"/>
  <c r="AJ81" i="44"/>
  <c r="F81" i="44"/>
  <c r="AL80" i="44"/>
  <c r="AK80" i="44"/>
  <c r="AJ80" i="44"/>
  <c r="F80" i="44"/>
  <c r="AL79" i="44"/>
  <c r="AK79" i="44"/>
  <c r="AJ79" i="44"/>
  <c r="F79" i="44"/>
  <c r="AL78" i="44"/>
  <c r="AK78" i="44"/>
  <c r="AJ78" i="44"/>
  <c r="H78" i="44"/>
  <c r="H79" i="44" s="1"/>
  <c r="H80" i="44" s="1"/>
  <c r="H81" i="44" s="1"/>
  <c r="H82" i="44" s="1"/>
  <c r="H83" i="44" s="1"/>
  <c r="H84" i="44" s="1"/>
  <c r="H85" i="44" s="1"/>
  <c r="H86" i="44" s="1"/>
  <c r="H87" i="44" s="1"/>
  <c r="H88" i="44" s="1"/>
  <c r="H89" i="44" s="1"/>
  <c r="H90" i="44" s="1"/>
  <c r="H91" i="44" s="1"/>
  <c r="H92" i="44" s="1"/>
  <c r="H93" i="44" s="1"/>
  <c r="H94" i="44" s="1"/>
  <c r="H95" i="44" s="1"/>
  <c r="H96" i="44" s="1"/>
  <c r="H97" i="44" s="1"/>
  <c r="H98" i="44" s="1"/>
  <c r="H99" i="44" s="1"/>
  <c r="H100" i="44" s="1"/>
  <c r="H101" i="44" s="1"/>
  <c r="H102" i="44" s="1"/>
  <c r="H103" i="44" s="1"/>
  <c r="H104" i="44" s="1"/>
  <c r="H105" i="44" s="1"/>
  <c r="H106" i="44" s="1"/>
  <c r="H107" i="44" s="1"/>
  <c r="H108" i="44" s="1"/>
  <c r="F78" i="44"/>
  <c r="B77" i="44"/>
  <c r="AN76" i="44"/>
  <c r="AL74" i="44"/>
  <c r="AK74" i="44"/>
  <c r="AJ74" i="44"/>
  <c r="F74" i="44"/>
  <c r="AL73" i="44"/>
  <c r="AK73" i="44"/>
  <c r="AJ73" i="44"/>
  <c r="F73" i="44"/>
  <c r="AL72" i="44"/>
  <c r="AK72" i="44"/>
  <c r="AJ72" i="44"/>
  <c r="F72" i="44"/>
  <c r="AL71" i="44"/>
  <c r="AK71" i="44"/>
  <c r="AJ71" i="44"/>
  <c r="F71" i="44"/>
  <c r="AL70" i="44"/>
  <c r="AK70" i="44"/>
  <c r="AJ70" i="44"/>
  <c r="F70" i="44"/>
  <c r="AL69" i="44"/>
  <c r="AK69" i="44"/>
  <c r="AJ69" i="44"/>
  <c r="F69" i="44"/>
  <c r="AL68" i="44"/>
  <c r="AK68" i="44"/>
  <c r="AJ68" i="44"/>
  <c r="F68" i="44"/>
  <c r="AL67" i="44"/>
  <c r="AK67" i="44"/>
  <c r="AJ67" i="44"/>
  <c r="F67" i="44"/>
  <c r="AL66" i="44"/>
  <c r="AK66" i="44"/>
  <c r="AJ66" i="44"/>
  <c r="F66" i="44"/>
  <c r="AL65" i="44"/>
  <c r="AK65" i="44"/>
  <c r="AJ65" i="44"/>
  <c r="F65" i="44"/>
  <c r="AL64" i="44"/>
  <c r="AK64" i="44"/>
  <c r="AJ64" i="44"/>
  <c r="F64" i="44"/>
  <c r="AL63" i="44"/>
  <c r="AK63" i="44"/>
  <c r="AJ63" i="44"/>
  <c r="F63" i="44"/>
  <c r="AL62" i="44"/>
  <c r="AK62" i="44"/>
  <c r="AJ62" i="44"/>
  <c r="F62" i="44"/>
  <c r="AL61" i="44"/>
  <c r="AK61" i="44"/>
  <c r="AJ61" i="44"/>
  <c r="F61" i="44"/>
  <c r="AL60" i="44"/>
  <c r="AK60" i="44"/>
  <c r="AJ60" i="44"/>
  <c r="F60" i="44"/>
  <c r="AL59" i="44"/>
  <c r="AK59" i="44"/>
  <c r="AJ59" i="44"/>
  <c r="F59" i="44"/>
  <c r="AL58" i="44"/>
  <c r="AK58" i="44"/>
  <c r="AJ58" i="44"/>
  <c r="F58" i="44"/>
  <c r="AL57" i="44"/>
  <c r="AK57" i="44"/>
  <c r="AJ57" i="44"/>
  <c r="F57" i="44"/>
  <c r="AL56" i="44"/>
  <c r="AK56" i="44"/>
  <c r="AJ56" i="44"/>
  <c r="F56" i="44"/>
  <c r="AL55" i="44"/>
  <c r="AK55" i="44"/>
  <c r="AJ55" i="44"/>
  <c r="F55" i="44"/>
  <c r="AL54" i="44"/>
  <c r="AK54" i="44"/>
  <c r="AJ54" i="44"/>
  <c r="F54" i="44"/>
  <c r="AL53" i="44"/>
  <c r="AK53" i="44"/>
  <c r="AJ53" i="44"/>
  <c r="F53" i="44"/>
  <c r="AL52" i="44"/>
  <c r="AK52" i="44"/>
  <c r="AJ52" i="44"/>
  <c r="F52" i="44"/>
  <c r="AL51" i="44"/>
  <c r="AK51" i="44"/>
  <c r="AJ51" i="44"/>
  <c r="F51" i="44"/>
  <c r="AL50" i="44"/>
  <c r="AK50" i="44"/>
  <c r="AJ50" i="44"/>
  <c r="F50" i="44"/>
  <c r="AL49" i="44"/>
  <c r="AK49" i="44"/>
  <c r="AJ49" i="44"/>
  <c r="F49" i="44"/>
  <c r="AL48" i="44"/>
  <c r="AK48" i="44"/>
  <c r="AJ48" i="44"/>
  <c r="F48" i="44"/>
  <c r="AL47" i="44"/>
  <c r="AK47" i="44"/>
  <c r="AJ47" i="44"/>
  <c r="F47" i="44"/>
  <c r="AL46" i="44"/>
  <c r="AK46" i="44"/>
  <c r="AJ46" i="44"/>
  <c r="F46" i="44"/>
  <c r="AL45" i="44"/>
  <c r="AK45" i="44"/>
  <c r="AJ45" i="44"/>
  <c r="F45" i="44"/>
  <c r="AL44" i="44"/>
  <c r="AK44" i="44"/>
  <c r="AJ44" i="44"/>
  <c r="H44" i="44"/>
  <c r="H45" i="44" s="1"/>
  <c r="H46" i="44" s="1"/>
  <c r="H47" i="44" s="1"/>
  <c r="H48" i="44" s="1"/>
  <c r="H49" i="44" s="1"/>
  <c r="H50" i="44" s="1"/>
  <c r="H51" i="44" s="1"/>
  <c r="H52" i="44" s="1"/>
  <c r="H53" i="44" s="1"/>
  <c r="H54" i="44" s="1"/>
  <c r="H55" i="44" s="1"/>
  <c r="H56" i="44" s="1"/>
  <c r="H57" i="44" s="1"/>
  <c r="H58" i="44" s="1"/>
  <c r="H59" i="44" s="1"/>
  <c r="H60" i="44" s="1"/>
  <c r="H61" i="44" s="1"/>
  <c r="H62" i="44" s="1"/>
  <c r="H63" i="44" s="1"/>
  <c r="H64" i="44" s="1"/>
  <c r="H65" i="44" s="1"/>
  <c r="H66" i="44" s="1"/>
  <c r="H67" i="44" s="1"/>
  <c r="H68" i="44" s="1"/>
  <c r="H69" i="44" s="1"/>
  <c r="H70" i="44" s="1"/>
  <c r="H71" i="44" s="1"/>
  <c r="H72" i="44" s="1"/>
  <c r="H73" i="44" s="1"/>
  <c r="H74" i="44" s="1"/>
  <c r="F44" i="44"/>
  <c r="B43" i="44"/>
  <c r="AL40" i="44"/>
  <c r="AK40" i="44"/>
  <c r="AJ40" i="44"/>
  <c r="F40" i="44"/>
  <c r="AL39" i="44"/>
  <c r="AK39" i="44"/>
  <c r="AJ39" i="44"/>
  <c r="F39" i="44"/>
  <c r="AL38" i="44"/>
  <c r="AK38" i="44"/>
  <c r="AJ38" i="44"/>
  <c r="F38" i="44"/>
  <c r="AL37" i="44"/>
  <c r="AK37" i="44"/>
  <c r="AJ37" i="44"/>
  <c r="F37" i="44"/>
  <c r="AL36" i="44"/>
  <c r="AK36" i="44"/>
  <c r="AJ36" i="44"/>
  <c r="F36" i="44"/>
  <c r="AL35" i="44"/>
  <c r="AK35" i="44"/>
  <c r="AJ35" i="44"/>
  <c r="F35" i="44"/>
  <c r="AL34" i="44"/>
  <c r="AK34" i="44"/>
  <c r="AJ34" i="44"/>
  <c r="F34" i="44"/>
  <c r="AL33" i="44"/>
  <c r="AK33" i="44"/>
  <c r="AJ33" i="44"/>
  <c r="F33" i="44"/>
  <c r="AL32" i="44"/>
  <c r="AK32" i="44"/>
  <c r="AJ32" i="44"/>
  <c r="F32" i="44"/>
  <c r="AL31" i="44"/>
  <c r="AK31" i="44"/>
  <c r="AJ31" i="44"/>
  <c r="F31" i="44"/>
  <c r="AL30" i="44"/>
  <c r="AK30" i="44"/>
  <c r="AJ30" i="44"/>
  <c r="F30" i="44"/>
  <c r="AL29" i="44"/>
  <c r="AK29" i="44"/>
  <c r="AJ29" i="44"/>
  <c r="F29" i="44"/>
  <c r="AL28" i="44"/>
  <c r="AK28" i="44"/>
  <c r="AJ28" i="44"/>
  <c r="F28" i="44"/>
  <c r="AL27" i="44"/>
  <c r="AK27" i="44"/>
  <c r="AJ27" i="44"/>
  <c r="F27" i="44"/>
  <c r="AL26" i="44"/>
  <c r="AK26" i="44"/>
  <c r="AJ26" i="44"/>
  <c r="F26" i="44"/>
  <c r="AL25" i="44"/>
  <c r="AK25" i="44"/>
  <c r="AJ25" i="44"/>
  <c r="F25" i="44"/>
  <c r="AL24" i="44"/>
  <c r="AK24" i="44"/>
  <c r="AJ24" i="44"/>
  <c r="F24" i="44"/>
  <c r="AL23" i="44"/>
  <c r="AK23" i="44"/>
  <c r="AJ23" i="44"/>
  <c r="F23" i="44"/>
  <c r="AL22" i="44"/>
  <c r="AK22" i="44"/>
  <c r="AJ22" i="44"/>
  <c r="F22" i="44"/>
  <c r="AL21" i="44"/>
  <c r="AK21" i="44"/>
  <c r="AJ21" i="44"/>
  <c r="F21" i="44"/>
  <c r="AL20" i="44"/>
  <c r="AK20" i="44"/>
  <c r="AJ20" i="44"/>
  <c r="F20" i="44"/>
  <c r="AL19" i="44"/>
  <c r="AK19" i="44"/>
  <c r="AJ19" i="44"/>
  <c r="F19" i="44"/>
  <c r="AL18" i="44"/>
  <c r="AK18" i="44"/>
  <c r="AJ18" i="44"/>
  <c r="F18" i="44"/>
  <c r="AL17" i="44"/>
  <c r="AK17" i="44"/>
  <c r="AJ17" i="44"/>
  <c r="F17" i="44"/>
  <c r="AL16" i="44"/>
  <c r="AK16" i="44"/>
  <c r="AJ16" i="44"/>
  <c r="F16" i="44"/>
  <c r="AL15" i="44"/>
  <c r="AK15" i="44"/>
  <c r="AJ15" i="44"/>
  <c r="F15" i="44"/>
  <c r="AL14" i="44"/>
  <c r="AK14" i="44"/>
  <c r="AJ14" i="44"/>
  <c r="F14" i="44"/>
  <c r="AL13" i="44"/>
  <c r="AK13" i="44"/>
  <c r="AJ13" i="44"/>
  <c r="F13" i="44"/>
  <c r="AL12" i="44"/>
  <c r="AK12" i="44"/>
  <c r="AJ12" i="44"/>
  <c r="F12" i="44"/>
  <c r="AL11" i="44"/>
  <c r="AK11" i="44"/>
  <c r="AJ11" i="44"/>
  <c r="F11" i="44"/>
  <c r="AL10" i="44"/>
  <c r="AK10" i="44"/>
  <c r="AJ10" i="44"/>
  <c r="H10" i="44"/>
  <c r="H11" i="44" s="1"/>
  <c r="H12" i="44" s="1"/>
  <c r="F10" i="44"/>
  <c r="A10" i="44"/>
  <c r="G27" i="44" s="1"/>
  <c r="B9" i="44"/>
  <c r="AA346" i="8"/>
  <c r="Z346" i="8"/>
  <c r="AA345" i="8"/>
  <c r="Z345" i="8"/>
  <c r="AA344" i="8"/>
  <c r="Z344" i="8"/>
  <c r="AA343" i="8"/>
  <c r="Z343" i="8"/>
  <c r="AA342" i="8"/>
  <c r="Z342" i="8"/>
  <c r="AA341" i="8"/>
  <c r="Z341" i="8"/>
  <c r="AA340" i="8"/>
  <c r="Z340" i="8"/>
  <c r="AA339" i="8"/>
  <c r="Z339" i="8"/>
  <c r="AA338" i="8"/>
  <c r="Z338" i="8"/>
  <c r="AA337" i="8"/>
  <c r="Z337" i="8"/>
  <c r="AA336" i="8"/>
  <c r="Z336" i="8"/>
  <c r="AA335" i="8"/>
  <c r="Z335" i="8"/>
  <c r="AA334" i="8"/>
  <c r="Z334" i="8"/>
  <c r="AA333" i="8"/>
  <c r="Z333" i="8"/>
  <c r="AA332" i="8"/>
  <c r="Z332" i="8"/>
  <c r="AA331" i="8"/>
  <c r="Z331" i="8"/>
  <c r="AA330" i="8"/>
  <c r="Z330" i="8"/>
  <c r="AA329" i="8"/>
  <c r="Z329" i="8"/>
  <c r="AA328" i="8"/>
  <c r="Z328" i="8"/>
  <c r="AA327" i="8"/>
  <c r="Z327" i="8"/>
  <c r="AA326" i="8"/>
  <c r="Z326" i="8"/>
  <c r="AA325" i="8"/>
  <c r="Z325" i="8"/>
  <c r="AA324" i="8"/>
  <c r="Z324" i="8"/>
  <c r="AA323" i="8"/>
  <c r="Z323" i="8"/>
  <c r="AA322" i="8"/>
  <c r="Z322" i="8"/>
  <c r="AA321" i="8"/>
  <c r="Z321" i="8"/>
  <c r="AN210" i="8"/>
  <c r="AL210" i="8"/>
  <c r="AK210" i="8"/>
  <c r="AJ210" i="8"/>
  <c r="AN209" i="8"/>
  <c r="AL209" i="8"/>
  <c r="AK209" i="8"/>
  <c r="AJ209" i="8"/>
  <c r="AN208" i="8"/>
  <c r="AL208" i="8"/>
  <c r="AK208" i="8"/>
  <c r="AJ208" i="8"/>
  <c r="AN207" i="8"/>
  <c r="AL207" i="8"/>
  <c r="AK207" i="8"/>
  <c r="AJ207" i="8"/>
  <c r="AN206" i="8"/>
  <c r="AL206" i="8"/>
  <c r="AK206" i="8"/>
  <c r="AJ206" i="8"/>
  <c r="AN205" i="8"/>
  <c r="AL205" i="8"/>
  <c r="AK205" i="8"/>
  <c r="AJ205" i="8"/>
  <c r="AN204" i="8"/>
  <c r="AL204" i="8"/>
  <c r="AK204" i="8"/>
  <c r="AJ204" i="8"/>
  <c r="AN203" i="8"/>
  <c r="AL203" i="8"/>
  <c r="AK203" i="8"/>
  <c r="AJ203" i="8"/>
  <c r="AN202" i="8"/>
  <c r="AL202" i="8"/>
  <c r="AK202" i="8"/>
  <c r="AJ202" i="8"/>
  <c r="AN201" i="8"/>
  <c r="AL201" i="8"/>
  <c r="AK201" i="8"/>
  <c r="AJ201" i="8"/>
  <c r="AN200" i="8"/>
  <c r="AL200" i="8"/>
  <c r="AK200" i="8"/>
  <c r="AJ200" i="8"/>
  <c r="AN199" i="8"/>
  <c r="AL199" i="8"/>
  <c r="AK199" i="8"/>
  <c r="AJ199" i="8"/>
  <c r="AN198" i="8"/>
  <c r="AL198" i="8"/>
  <c r="AK198" i="8"/>
  <c r="AJ198" i="8"/>
  <c r="AN197" i="8"/>
  <c r="AL197" i="8"/>
  <c r="AK197" i="8"/>
  <c r="AJ197" i="8"/>
  <c r="AN196" i="8"/>
  <c r="AL196" i="8"/>
  <c r="AK196" i="8"/>
  <c r="AJ196" i="8"/>
  <c r="AN195" i="8"/>
  <c r="AL195" i="8"/>
  <c r="AK195" i="8"/>
  <c r="AJ195" i="8"/>
  <c r="AN194" i="8"/>
  <c r="AL194" i="8"/>
  <c r="AK194" i="8"/>
  <c r="AJ194" i="8"/>
  <c r="AN193" i="8"/>
  <c r="AL193" i="8"/>
  <c r="AK193" i="8"/>
  <c r="AJ193" i="8"/>
  <c r="AN192" i="8"/>
  <c r="AL192" i="8"/>
  <c r="AK192" i="8"/>
  <c r="AJ192" i="8"/>
  <c r="AN191" i="8"/>
  <c r="AL191" i="8"/>
  <c r="AK191" i="8"/>
  <c r="AJ191" i="8"/>
  <c r="AN190" i="8"/>
  <c r="AL190" i="8"/>
  <c r="AK190" i="8"/>
  <c r="AJ190" i="8"/>
  <c r="AN189" i="8"/>
  <c r="AL189" i="8"/>
  <c r="AK189" i="8"/>
  <c r="AJ189" i="8"/>
  <c r="AN188" i="8"/>
  <c r="AL188" i="8"/>
  <c r="AK188" i="8"/>
  <c r="AJ188" i="8"/>
  <c r="AN187" i="8"/>
  <c r="AL187" i="8"/>
  <c r="AK187" i="8"/>
  <c r="AJ187" i="8"/>
  <c r="AN186" i="8"/>
  <c r="AL186" i="8"/>
  <c r="AK186" i="8"/>
  <c r="AJ186" i="8"/>
  <c r="AN185" i="8"/>
  <c r="AL185" i="8"/>
  <c r="AK185" i="8"/>
  <c r="AJ185" i="8"/>
  <c r="AN184" i="8"/>
  <c r="AL184" i="8"/>
  <c r="AK184" i="8"/>
  <c r="AJ184" i="8"/>
  <c r="AN183" i="8"/>
  <c r="AL183" i="8"/>
  <c r="AK183" i="8"/>
  <c r="AJ183" i="8"/>
  <c r="AN182" i="8"/>
  <c r="AL182" i="8"/>
  <c r="AK182" i="8"/>
  <c r="AJ182" i="8"/>
  <c r="AN181" i="8"/>
  <c r="AL181" i="8"/>
  <c r="AK181" i="8"/>
  <c r="AJ181" i="8"/>
  <c r="AN180" i="8"/>
  <c r="AL180" i="8"/>
  <c r="AK180" i="8"/>
  <c r="AJ180" i="8"/>
  <c r="AN176" i="8"/>
  <c r="AL176" i="8"/>
  <c r="AK176" i="8"/>
  <c r="AJ176" i="8"/>
  <c r="AN175" i="8"/>
  <c r="AL175" i="8"/>
  <c r="AK175" i="8"/>
  <c r="AJ175" i="8"/>
  <c r="AN174" i="8"/>
  <c r="AL174" i="8"/>
  <c r="AK174" i="8"/>
  <c r="AJ174" i="8"/>
  <c r="AN173" i="8"/>
  <c r="AL173" i="8"/>
  <c r="AK173" i="8"/>
  <c r="AJ173" i="8"/>
  <c r="AN172" i="8"/>
  <c r="AL172" i="8"/>
  <c r="AK172" i="8"/>
  <c r="AJ172" i="8"/>
  <c r="AN171" i="8"/>
  <c r="AL171" i="8"/>
  <c r="AK171" i="8"/>
  <c r="AJ171" i="8"/>
  <c r="AN170" i="8"/>
  <c r="AL170" i="8"/>
  <c r="AK170" i="8"/>
  <c r="AJ170" i="8"/>
  <c r="AN169" i="8"/>
  <c r="AL169" i="8"/>
  <c r="AK169" i="8"/>
  <c r="AJ169" i="8"/>
  <c r="AN168" i="8"/>
  <c r="AL168" i="8"/>
  <c r="AK168" i="8"/>
  <c r="AJ168" i="8"/>
  <c r="AN167" i="8"/>
  <c r="AL167" i="8"/>
  <c r="AK167" i="8"/>
  <c r="AJ167" i="8"/>
  <c r="AN166" i="8"/>
  <c r="AL166" i="8"/>
  <c r="AK166" i="8"/>
  <c r="AJ166" i="8"/>
  <c r="AN165" i="8"/>
  <c r="AL165" i="8"/>
  <c r="AK165" i="8"/>
  <c r="AJ165" i="8"/>
  <c r="AN164" i="8"/>
  <c r="AL164" i="8"/>
  <c r="AK164" i="8"/>
  <c r="AJ164" i="8"/>
  <c r="AN163" i="8"/>
  <c r="AL163" i="8"/>
  <c r="AK163" i="8"/>
  <c r="AJ163" i="8"/>
  <c r="AN162" i="8"/>
  <c r="AL162" i="8"/>
  <c r="AK162" i="8"/>
  <c r="AJ162" i="8"/>
  <c r="AN161" i="8"/>
  <c r="AL161" i="8"/>
  <c r="AK161" i="8"/>
  <c r="AJ161" i="8"/>
  <c r="AN160" i="8"/>
  <c r="AL160" i="8"/>
  <c r="AK160" i="8"/>
  <c r="AJ160" i="8"/>
  <c r="AN159" i="8"/>
  <c r="AL159" i="8"/>
  <c r="AK159" i="8"/>
  <c r="AJ159" i="8"/>
  <c r="AN158" i="8"/>
  <c r="AL158" i="8"/>
  <c r="AK158" i="8"/>
  <c r="AJ158" i="8"/>
  <c r="AN157" i="8"/>
  <c r="AL157" i="8"/>
  <c r="AK157" i="8"/>
  <c r="AJ157" i="8"/>
  <c r="AN156" i="8"/>
  <c r="AL156" i="8"/>
  <c r="AK156" i="8"/>
  <c r="AJ156" i="8"/>
  <c r="AN155" i="8"/>
  <c r="AL155" i="8"/>
  <c r="AK155" i="8"/>
  <c r="AJ155" i="8"/>
  <c r="AN154" i="8"/>
  <c r="AL154" i="8"/>
  <c r="AK154" i="8"/>
  <c r="AJ154" i="8"/>
  <c r="AN153" i="8"/>
  <c r="AL153" i="8"/>
  <c r="AK153" i="8"/>
  <c r="AJ153" i="8"/>
  <c r="AN152" i="8"/>
  <c r="AL152" i="8"/>
  <c r="AK152" i="8"/>
  <c r="AJ152" i="8"/>
  <c r="AN151" i="8"/>
  <c r="AL151" i="8"/>
  <c r="AK151" i="8"/>
  <c r="AJ151" i="8"/>
  <c r="AN150" i="8"/>
  <c r="AL150" i="8"/>
  <c r="AK150" i="8"/>
  <c r="AJ150" i="8"/>
  <c r="AN149" i="8"/>
  <c r="AL149" i="8"/>
  <c r="AK149" i="8"/>
  <c r="AJ149" i="8"/>
  <c r="AN148" i="8"/>
  <c r="AL148" i="8"/>
  <c r="AK148" i="8"/>
  <c r="AJ148" i="8"/>
  <c r="AN147" i="8"/>
  <c r="AL147" i="8"/>
  <c r="AK147" i="8"/>
  <c r="AJ147" i="8"/>
  <c r="AN146" i="8"/>
  <c r="AL146" i="8"/>
  <c r="AK146" i="8"/>
  <c r="AJ146" i="8"/>
  <c r="AN142" i="8"/>
  <c r="AL142" i="8"/>
  <c r="AK142" i="8"/>
  <c r="AJ142" i="8"/>
  <c r="AN141" i="8"/>
  <c r="AL141" i="8"/>
  <c r="AK141" i="8"/>
  <c r="AJ141" i="8"/>
  <c r="AN140" i="8"/>
  <c r="AL140" i="8"/>
  <c r="AK140" i="8"/>
  <c r="AJ140" i="8"/>
  <c r="AN139" i="8"/>
  <c r="AL139" i="8"/>
  <c r="AK139" i="8"/>
  <c r="AJ139" i="8"/>
  <c r="AN138" i="8"/>
  <c r="AL138" i="8"/>
  <c r="AK138" i="8"/>
  <c r="AJ138" i="8"/>
  <c r="AN137" i="8"/>
  <c r="AL137" i="8"/>
  <c r="AK137" i="8"/>
  <c r="AJ137" i="8"/>
  <c r="AN136" i="8"/>
  <c r="AL136" i="8"/>
  <c r="AK136" i="8"/>
  <c r="AJ136" i="8"/>
  <c r="AN135" i="8"/>
  <c r="AL135" i="8"/>
  <c r="AK135" i="8"/>
  <c r="AJ135" i="8"/>
  <c r="AN134" i="8"/>
  <c r="AL134" i="8"/>
  <c r="AK134" i="8"/>
  <c r="AJ134" i="8"/>
  <c r="AN133" i="8"/>
  <c r="AL133" i="8"/>
  <c r="AK133" i="8"/>
  <c r="AJ133" i="8"/>
  <c r="AN132" i="8"/>
  <c r="AL132" i="8"/>
  <c r="AK132" i="8"/>
  <c r="AJ132" i="8"/>
  <c r="AN131" i="8"/>
  <c r="AL131" i="8"/>
  <c r="AK131" i="8"/>
  <c r="AJ131" i="8"/>
  <c r="AN130" i="8"/>
  <c r="AL130" i="8"/>
  <c r="AK130" i="8"/>
  <c r="AJ130" i="8"/>
  <c r="AN129" i="8"/>
  <c r="AL129" i="8"/>
  <c r="AK129" i="8"/>
  <c r="AJ129" i="8"/>
  <c r="AN128" i="8"/>
  <c r="AL128" i="8"/>
  <c r="AK128" i="8"/>
  <c r="AJ128" i="8"/>
  <c r="AN127" i="8"/>
  <c r="AL127" i="8"/>
  <c r="AK127" i="8"/>
  <c r="AJ127" i="8"/>
  <c r="AN126" i="8"/>
  <c r="AL126" i="8"/>
  <c r="AK126" i="8"/>
  <c r="AJ126" i="8"/>
  <c r="AN125" i="8"/>
  <c r="AL125" i="8"/>
  <c r="AK125" i="8"/>
  <c r="AJ125" i="8"/>
  <c r="AN124" i="8"/>
  <c r="AL124" i="8"/>
  <c r="AK124" i="8"/>
  <c r="AJ124" i="8"/>
  <c r="AN123" i="8"/>
  <c r="AL123" i="8"/>
  <c r="AK123" i="8"/>
  <c r="AJ123" i="8"/>
  <c r="AN122" i="8"/>
  <c r="AL122" i="8"/>
  <c r="AK122" i="8"/>
  <c r="AJ122" i="8"/>
  <c r="AN121" i="8"/>
  <c r="AL121" i="8"/>
  <c r="AK121" i="8"/>
  <c r="AJ121" i="8"/>
  <c r="AN120" i="8"/>
  <c r="AL120" i="8"/>
  <c r="AK120" i="8"/>
  <c r="AJ120" i="8"/>
  <c r="AN119" i="8"/>
  <c r="AL119" i="8"/>
  <c r="AK119" i="8"/>
  <c r="AJ119" i="8"/>
  <c r="AN118" i="8"/>
  <c r="AL118" i="8"/>
  <c r="AK118" i="8"/>
  <c r="AJ118" i="8"/>
  <c r="AN117" i="8"/>
  <c r="AL117" i="8"/>
  <c r="AK117" i="8"/>
  <c r="AJ117" i="8"/>
  <c r="AN116" i="8"/>
  <c r="AL116" i="8"/>
  <c r="AK116" i="8"/>
  <c r="AJ116" i="8"/>
  <c r="AN115" i="8"/>
  <c r="AL115" i="8"/>
  <c r="AK115" i="8"/>
  <c r="AJ115" i="8"/>
  <c r="AN114" i="8"/>
  <c r="AL114" i="8"/>
  <c r="AK114" i="8"/>
  <c r="AJ114" i="8"/>
  <c r="AN113" i="8"/>
  <c r="AL113" i="8"/>
  <c r="AK113" i="8"/>
  <c r="AJ113" i="8"/>
  <c r="AN112" i="8"/>
  <c r="AL112" i="8"/>
  <c r="AK112" i="8"/>
  <c r="AJ112" i="8"/>
  <c r="AN108" i="8"/>
  <c r="AL108" i="8"/>
  <c r="AK108" i="8"/>
  <c r="AJ108" i="8"/>
  <c r="AN107" i="8"/>
  <c r="AL107" i="8"/>
  <c r="AK107" i="8"/>
  <c r="AJ107" i="8"/>
  <c r="AN106" i="8"/>
  <c r="AL106" i="8"/>
  <c r="AK106" i="8"/>
  <c r="AJ106" i="8"/>
  <c r="AN105" i="8"/>
  <c r="AL105" i="8"/>
  <c r="AK105" i="8"/>
  <c r="AJ105" i="8"/>
  <c r="AN104" i="8"/>
  <c r="AL104" i="8"/>
  <c r="AK104" i="8"/>
  <c r="AJ104" i="8"/>
  <c r="AN103" i="8"/>
  <c r="AL103" i="8"/>
  <c r="AK103" i="8"/>
  <c r="AJ103" i="8"/>
  <c r="AN102" i="8"/>
  <c r="AL102" i="8"/>
  <c r="AK102" i="8"/>
  <c r="AJ102" i="8"/>
  <c r="AN101" i="8"/>
  <c r="AL101" i="8"/>
  <c r="AK101" i="8"/>
  <c r="AJ101" i="8"/>
  <c r="AN100" i="8"/>
  <c r="AL100" i="8"/>
  <c r="AK100" i="8"/>
  <c r="AJ100" i="8"/>
  <c r="AN99" i="8"/>
  <c r="AL99" i="8"/>
  <c r="AK99" i="8"/>
  <c r="AJ99" i="8"/>
  <c r="AN98" i="8"/>
  <c r="AL98" i="8"/>
  <c r="AK98" i="8"/>
  <c r="AJ98" i="8"/>
  <c r="AN97" i="8"/>
  <c r="AL97" i="8"/>
  <c r="AK97" i="8"/>
  <c r="AJ97" i="8"/>
  <c r="AN96" i="8"/>
  <c r="AL96" i="8"/>
  <c r="AK96" i="8"/>
  <c r="AJ96" i="8"/>
  <c r="AN95" i="8"/>
  <c r="AL95" i="8"/>
  <c r="AK95" i="8"/>
  <c r="AJ95" i="8"/>
  <c r="AN94" i="8"/>
  <c r="AL94" i="8"/>
  <c r="AK94" i="8"/>
  <c r="AJ94" i="8"/>
  <c r="AN93" i="8"/>
  <c r="AL93" i="8"/>
  <c r="AK93" i="8"/>
  <c r="AJ93" i="8"/>
  <c r="AN92" i="8"/>
  <c r="AL92" i="8"/>
  <c r="AK92" i="8"/>
  <c r="AJ92" i="8"/>
  <c r="AN91" i="8"/>
  <c r="AL91" i="8"/>
  <c r="AK91" i="8"/>
  <c r="AJ91" i="8"/>
  <c r="AN90" i="8"/>
  <c r="AL90" i="8"/>
  <c r="AK90" i="8"/>
  <c r="AJ90" i="8"/>
  <c r="AN89" i="8"/>
  <c r="AL89" i="8"/>
  <c r="AK89" i="8"/>
  <c r="AJ89" i="8"/>
  <c r="AN88" i="8"/>
  <c r="AL88" i="8"/>
  <c r="AK88" i="8"/>
  <c r="AJ88" i="8"/>
  <c r="AN87" i="8"/>
  <c r="AL87" i="8"/>
  <c r="AK87" i="8"/>
  <c r="AJ87" i="8"/>
  <c r="AN86" i="8"/>
  <c r="AL86" i="8"/>
  <c r="AK86" i="8"/>
  <c r="AJ86" i="8"/>
  <c r="AN85" i="8"/>
  <c r="AL85" i="8"/>
  <c r="AK85" i="8"/>
  <c r="AJ85" i="8"/>
  <c r="AN84" i="8"/>
  <c r="AL84" i="8"/>
  <c r="AK84" i="8"/>
  <c r="AJ84" i="8"/>
  <c r="AN83" i="8"/>
  <c r="AL83" i="8"/>
  <c r="AK83" i="8"/>
  <c r="AJ83" i="8"/>
  <c r="AN82" i="8"/>
  <c r="AL82" i="8"/>
  <c r="AK82" i="8"/>
  <c r="AJ82" i="8"/>
  <c r="AN81" i="8"/>
  <c r="AL81" i="8"/>
  <c r="AK81" i="8"/>
  <c r="AJ81" i="8"/>
  <c r="AN80" i="8"/>
  <c r="AL80" i="8"/>
  <c r="AK80" i="8"/>
  <c r="AJ80" i="8"/>
  <c r="AN79" i="8"/>
  <c r="AL79" i="8"/>
  <c r="AK79" i="8"/>
  <c r="AJ79" i="8"/>
  <c r="AN78" i="8"/>
  <c r="AL78" i="8"/>
  <c r="AK78" i="8"/>
  <c r="AJ78" i="8"/>
  <c r="AN74" i="8"/>
  <c r="AL74" i="8"/>
  <c r="AK74" i="8"/>
  <c r="AJ74" i="8"/>
  <c r="AN73" i="8"/>
  <c r="AL73" i="8"/>
  <c r="AK73" i="8"/>
  <c r="AJ73" i="8"/>
  <c r="AN72" i="8"/>
  <c r="AL72" i="8"/>
  <c r="AK72" i="8"/>
  <c r="AJ72" i="8"/>
  <c r="AN71" i="8"/>
  <c r="AL71" i="8"/>
  <c r="AK71" i="8"/>
  <c r="AJ71" i="8"/>
  <c r="AN70" i="8"/>
  <c r="AL70" i="8"/>
  <c r="AK70" i="8"/>
  <c r="AJ70" i="8"/>
  <c r="AN69" i="8"/>
  <c r="AL69" i="8"/>
  <c r="AK69" i="8"/>
  <c r="AJ69" i="8"/>
  <c r="AN68" i="8"/>
  <c r="AL68" i="8"/>
  <c r="AK68" i="8"/>
  <c r="AJ68" i="8"/>
  <c r="AN67" i="8"/>
  <c r="AL67" i="8"/>
  <c r="AK67" i="8"/>
  <c r="AJ67" i="8"/>
  <c r="AN66" i="8"/>
  <c r="AL66" i="8"/>
  <c r="AK66" i="8"/>
  <c r="AJ66" i="8"/>
  <c r="AN65" i="8"/>
  <c r="AL65" i="8"/>
  <c r="AK65" i="8"/>
  <c r="AJ65" i="8"/>
  <c r="AN64" i="8"/>
  <c r="AL64" i="8"/>
  <c r="AK64" i="8"/>
  <c r="AJ64" i="8"/>
  <c r="AN63" i="8"/>
  <c r="AL63" i="8"/>
  <c r="AK63" i="8"/>
  <c r="AJ63" i="8"/>
  <c r="AN62" i="8"/>
  <c r="AL62" i="8"/>
  <c r="AK62" i="8"/>
  <c r="AJ62" i="8"/>
  <c r="AN61" i="8"/>
  <c r="AL61" i="8"/>
  <c r="AK61" i="8"/>
  <c r="AJ61" i="8"/>
  <c r="AN60" i="8"/>
  <c r="AL60" i="8"/>
  <c r="AK60" i="8"/>
  <c r="AJ60" i="8"/>
  <c r="AN59" i="8"/>
  <c r="AL59" i="8"/>
  <c r="AK59" i="8"/>
  <c r="AJ59" i="8"/>
  <c r="AN58" i="8"/>
  <c r="AL58" i="8"/>
  <c r="AK58" i="8"/>
  <c r="AJ58" i="8"/>
  <c r="AN57" i="8"/>
  <c r="AL57" i="8"/>
  <c r="AK57" i="8"/>
  <c r="AJ57" i="8"/>
  <c r="AN56" i="8"/>
  <c r="AL56" i="8"/>
  <c r="AK56" i="8"/>
  <c r="AJ56" i="8"/>
  <c r="AN55" i="8"/>
  <c r="AL55" i="8"/>
  <c r="AK55" i="8"/>
  <c r="AJ55" i="8"/>
  <c r="AN54" i="8"/>
  <c r="AL54" i="8"/>
  <c r="AK54" i="8"/>
  <c r="AJ54" i="8"/>
  <c r="AN53" i="8"/>
  <c r="AL53" i="8"/>
  <c r="AK53" i="8"/>
  <c r="AJ53" i="8"/>
  <c r="AN52" i="8"/>
  <c r="AL52" i="8"/>
  <c r="AK52" i="8"/>
  <c r="AJ52" i="8"/>
  <c r="AN51" i="8"/>
  <c r="AL51" i="8"/>
  <c r="AK51" i="8"/>
  <c r="AJ51" i="8"/>
  <c r="AN50" i="8"/>
  <c r="AL50" i="8"/>
  <c r="AK50" i="8"/>
  <c r="AJ50" i="8"/>
  <c r="AN49" i="8"/>
  <c r="AL49" i="8"/>
  <c r="AK49" i="8"/>
  <c r="AJ49" i="8"/>
  <c r="AN48" i="8"/>
  <c r="AL48" i="8"/>
  <c r="AK48" i="8"/>
  <c r="AJ48" i="8"/>
  <c r="AN47" i="8"/>
  <c r="AL47" i="8"/>
  <c r="AK47" i="8"/>
  <c r="AJ47" i="8"/>
  <c r="AN46" i="8"/>
  <c r="AL46" i="8"/>
  <c r="AK46" i="8"/>
  <c r="AJ46" i="8"/>
  <c r="AN45" i="8"/>
  <c r="AL45" i="8"/>
  <c r="AK45" i="8"/>
  <c r="AJ45" i="8"/>
  <c r="AN44" i="8"/>
  <c r="AL44" i="8"/>
  <c r="AK44" i="8"/>
  <c r="AJ44" i="8"/>
  <c r="AN40" i="8"/>
  <c r="AL40" i="8"/>
  <c r="AK40" i="8"/>
  <c r="AJ40" i="8"/>
  <c r="AN39" i="8"/>
  <c r="AL39" i="8"/>
  <c r="AK39" i="8"/>
  <c r="AJ39" i="8"/>
  <c r="AN38" i="8"/>
  <c r="AL38" i="8"/>
  <c r="AK38" i="8"/>
  <c r="AJ38" i="8"/>
  <c r="AN37" i="8"/>
  <c r="AL37" i="8"/>
  <c r="AK37" i="8"/>
  <c r="AJ37" i="8"/>
  <c r="AN36" i="8"/>
  <c r="AL36" i="8"/>
  <c r="AK36" i="8"/>
  <c r="AJ36" i="8"/>
  <c r="AN35" i="8"/>
  <c r="AL35" i="8"/>
  <c r="AK35" i="8"/>
  <c r="AJ35" i="8"/>
  <c r="AN34" i="8"/>
  <c r="AL34" i="8"/>
  <c r="AK34" i="8"/>
  <c r="AJ34" i="8"/>
  <c r="AN33" i="8"/>
  <c r="AL33" i="8"/>
  <c r="AK33" i="8"/>
  <c r="AJ33" i="8"/>
  <c r="AN32" i="8"/>
  <c r="AL32" i="8"/>
  <c r="AK32" i="8"/>
  <c r="AJ32" i="8"/>
  <c r="AN31" i="8"/>
  <c r="AL31" i="8"/>
  <c r="AK31" i="8"/>
  <c r="AJ31" i="8"/>
  <c r="AN30" i="8"/>
  <c r="AL30" i="8"/>
  <c r="AK30" i="8"/>
  <c r="AJ30" i="8"/>
  <c r="AN29" i="8"/>
  <c r="AL29" i="8"/>
  <c r="AK29" i="8"/>
  <c r="AJ29" i="8"/>
  <c r="AN28" i="8"/>
  <c r="AL28" i="8"/>
  <c r="AK28" i="8"/>
  <c r="AJ28" i="8"/>
  <c r="AN27" i="8"/>
  <c r="AL27" i="8"/>
  <c r="AK27" i="8"/>
  <c r="AJ27" i="8"/>
  <c r="AN26" i="8"/>
  <c r="AL26" i="8"/>
  <c r="AK26" i="8"/>
  <c r="AJ26" i="8"/>
  <c r="AN25" i="8"/>
  <c r="AL25" i="8"/>
  <c r="AK25" i="8"/>
  <c r="AJ25" i="8"/>
  <c r="AN24" i="8"/>
  <c r="AL24" i="8"/>
  <c r="AK24" i="8"/>
  <c r="AJ24" i="8"/>
  <c r="AN23" i="8"/>
  <c r="AL23" i="8"/>
  <c r="AK23" i="8"/>
  <c r="AJ23" i="8"/>
  <c r="AN22" i="8"/>
  <c r="AL22" i="8"/>
  <c r="AK22" i="8"/>
  <c r="AJ22" i="8"/>
  <c r="AN21" i="8"/>
  <c r="AL21" i="8"/>
  <c r="AK21" i="8"/>
  <c r="AJ21" i="8"/>
  <c r="AN20" i="8"/>
  <c r="AL20" i="8"/>
  <c r="AK20" i="8"/>
  <c r="AJ20" i="8"/>
  <c r="AN19" i="8"/>
  <c r="AL19" i="8"/>
  <c r="AK19" i="8"/>
  <c r="AJ19" i="8"/>
  <c r="AN18" i="8"/>
  <c r="AL18" i="8"/>
  <c r="AK18" i="8"/>
  <c r="AJ18" i="8"/>
  <c r="AN17" i="8"/>
  <c r="AL17" i="8"/>
  <c r="AK17" i="8"/>
  <c r="AJ17" i="8"/>
  <c r="AN16" i="8"/>
  <c r="AL16" i="8"/>
  <c r="AK16" i="8"/>
  <c r="AJ16" i="8"/>
  <c r="AN15" i="8"/>
  <c r="AL15" i="8"/>
  <c r="AK15" i="8"/>
  <c r="AJ15" i="8"/>
  <c r="AN14" i="8"/>
  <c r="AL14" i="8"/>
  <c r="AK14" i="8"/>
  <c r="AJ14" i="8"/>
  <c r="AN13" i="8"/>
  <c r="AL13" i="8"/>
  <c r="AK13" i="8"/>
  <c r="AJ13" i="8"/>
  <c r="AN12" i="8"/>
  <c r="AL12" i="8"/>
  <c r="AK12" i="8"/>
  <c r="AJ12" i="8"/>
  <c r="AN11" i="8"/>
  <c r="AL11" i="8"/>
  <c r="AK11" i="8"/>
  <c r="AJ11" i="8"/>
  <c r="AN10" i="8"/>
  <c r="AL10" i="8"/>
  <c r="AK10" i="8"/>
  <c r="AJ10" i="8"/>
  <c r="AM210" i="41"/>
  <c r="AL210" i="41"/>
  <c r="AK210" i="41"/>
  <c r="AM209" i="41"/>
  <c r="AL209" i="41"/>
  <c r="AK209" i="41"/>
  <c r="AM208" i="41"/>
  <c r="AL208" i="41"/>
  <c r="AK208" i="41"/>
  <c r="AM207" i="41"/>
  <c r="AL207" i="41"/>
  <c r="AK207" i="41"/>
  <c r="AM206" i="41"/>
  <c r="AL206" i="41"/>
  <c r="AK206" i="41"/>
  <c r="AM205" i="41"/>
  <c r="AL205" i="41"/>
  <c r="AK205" i="41"/>
  <c r="AM204" i="41"/>
  <c r="AL204" i="41"/>
  <c r="AK204" i="41"/>
  <c r="AM203" i="41"/>
  <c r="AL203" i="41"/>
  <c r="AK203" i="41"/>
  <c r="AM202" i="41"/>
  <c r="AL202" i="41"/>
  <c r="AK202" i="41"/>
  <c r="AM201" i="41"/>
  <c r="AL201" i="41"/>
  <c r="AK201" i="41"/>
  <c r="AM200" i="41"/>
  <c r="AL200" i="41"/>
  <c r="AK200" i="41"/>
  <c r="AM199" i="41"/>
  <c r="AL199" i="41"/>
  <c r="AK199" i="41"/>
  <c r="AM198" i="41"/>
  <c r="AL198" i="41"/>
  <c r="AK198" i="41"/>
  <c r="AM197" i="41"/>
  <c r="AL197" i="41"/>
  <c r="AK197" i="41"/>
  <c r="AM196" i="41"/>
  <c r="AL196" i="41"/>
  <c r="AK196" i="41"/>
  <c r="AM195" i="41"/>
  <c r="AL195" i="41"/>
  <c r="AK195" i="41"/>
  <c r="AM194" i="41"/>
  <c r="AL194" i="41"/>
  <c r="AK194" i="41"/>
  <c r="AM193" i="41"/>
  <c r="AL193" i="41"/>
  <c r="AK193" i="41"/>
  <c r="AM192" i="41"/>
  <c r="AL192" i="41"/>
  <c r="AK192" i="41"/>
  <c r="AM191" i="41"/>
  <c r="AL191" i="41"/>
  <c r="AK191" i="41"/>
  <c r="AM190" i="41"/>
  <c r="AL190" i="41"/>
  <c r="AK190" i="41"/>
  <c r="AM189" i="41"/>
  <c r="AL189" i="41"/>
  <c r="AK189" i="41"/>
  <c r="AM188" i="41"/>
  <c r="AL188" i="41"/>
  <c r="AK188" i="41"/>
  <c r="AM187" i="41"/>
  <c r="AL187" i="41"/>
  <c r="AK187" i="41"/>
  <c r="AM186" i="41"/>
  <c r="AL186" i="41"/>
  <c r="AK186" i="41"/>
  <c r="AM185" i="41"/>
  <c r="AL185" i="41"/>
  <c r="AK185" i="41"/>
  <c r="AM184" i="41"/>
  <c r="AL184" i="41"/>
  <c r="AK184" i="41"/>
  <c r="AM183" i="41"/>
  <c r="AL183" i="41"/>
  <c r="AK183" i="41"/>
  <c r="AM182" i="41"/>
  <c r="AL182" i="41"/>
  <c r="AK182" i="41"/>
  <c r="AM181" i="41"/>
  <c r="AL181" i="41"/>
  <c r="AK181" i="41"/>
  <c r="AM180" i="41"/>
  <c r="AL180" i="41"/>
  <c r="AK180" i="41"/>
  <c r="AM176" i="41"/>
  <c r="AL176" i="41"/>
  <c r="AK176" i="41"/>
  <c r="AM175" i="41"/>
  <c r="AL175" i="41"/>
  <c r="AK175" i="41"/>
  <c r="AM174" i="41"/>
  <c r="AL174" i="41"/>
  <c r="AK174" i="41"/>
  <c r="AM173" i="41"/>
  <c r="AL173" i="41"/>
  <c r="AK173" i="41"/>
  <c r="AM172" i="41"/>
  <c r="AL172" i="41"/>
  <c r="AK172" i="41"/>
  <c r="AM171" i="41"/>
  <c r="AL171" i="41"/>
  <c r="AK171" i="41"/>
  <c r="AM170" i="41"/>
  <c r="AL170" i="41"/>
  <c r="AK170" i="41"/>
  <c r="AM169" i="41"/>
  <c r="AL169" i="41"/>
  <c r="AK169" i="41"/>
  <c r="AM168" i="41"/>
  <c r="AL168" i="41"/>
  <c r="AK168" i="41"/>
  <c r="AM167" i="41"/>
  <c r="AL167" i="41"/>
  <c r="AK167" i="41"/>
  <c r="AM166" i="41"/>
  <c r="AL166" i="41"/>
  <c r="AK166" i="41"/>
  <c r="AM165" i="41"/>
  <c r="AL165" i="41"/>
  <c r="AK165" i="41"/>
  <c r="AM164" i="41"/>
  <c r="AL164" i="41"/>
  <c r="AK164" i="41"/>
  <c r="AM163" i="41"/>
  <c r="AL163" i="41"/>
  <c r="AK163" i="41"/>
  <c r="AM162" i="41"/>
  <c r="AL162" i="41"/>
  <c r="AK162" i="41"/>
  <c r="AM161" i="41"/>
  <c r="AL161" i="41"/>
  <c r="AK161" i="41"/>
  <c r="AM160" i="41"/>
  <c r="AL160" i="41"/>
  <c r="AK160" i="41"/>
  <c r="AM159" i="41"/>
  <c r="AL159" i="41"/>
  <c r="AK159" i="41"/>
  <c r="AM158" i="41"/>
  <c r="AL158" i="41"/>
  <c r="AK158" i="41"/>
  <c r="AM157" i="41"/>
  <c r="AL157" i="41"/>
  <c r="AK157" i="41"/>
  <c r="AM156" i="41"/>
  <c r="AL156" i="41"/>
  <c r="AK156" i="41"/>
  <c r="AM155" i="41"/>
  <c r="AL155" i="41"/>
  <c r="AK155" i="41"/>
  <c r="AM154" i="41"/>
  <c r="AL154" i="41"/>
  <c r="AK154" i="41"/>
  <c r="AM153" i="41"/>
  <c r="AL153" i="41"/>
  <c r="AK153" i="41"/>
  <c r="AM152" i="41"/>
  <c r="AL152" i="41"/>
  <c r="AK152" i="41"/>
  <c r="AM151" i="41"/>
  <c r="AL151" i="41"/>
  <c r="AK151" i="41"/>
  <c r="AM150" i="41"/>
  <c r="AL150" i="41"/>
  <c r="AK150" i="41"/>
  <c r="AM149" i="41"/>
  <c r="AL149" i="41"/>
  <c r="AK149" i="41"/>
  <c r="AM148" i="41"/>
  <c r="AL148" i="41"/>
  <c r="AK148" i="41"/>
  <c r="AM147" i="41"/>
  <c r="AL147" i="41"/>
  <c r="AK147" i="41"/>
  <c r="AM146" i="41"/>
  <c r="AL146" i="41"/>
  <c r="AK146" i="41"/>
  <c r="AM142" i="41"/>
  <c r="AL142" i="41"/>
  <c r="AK142" i="41"/>
  <c r="AM141" i="41"/>
  <c r="AL141" i="41"/>
  <c r="AK141" i="41"/>
  <c r="AM140" i="41"/>
  <c r="AL140" i="41"/>
  <c r="AK140" i="41"/>
  <c r="AM139" i="41"/>
  <c r="AL139" i="41"/>
  <c r="AK139" i="41"/>
  <c r="AM138" i="41"/>
  <c r="AL138" i="41"/>
  <c r="AK138" i="41"/>
  <c r="AM137" i="41"/>
  <c r="AL137" i="41"/>
  <c r="AK137" i="41"/>
  <c r="AM136" i="41"/>
  <c r="AL136" i="41"/>
  <c r="AK136" i="41"/>
  <c r="AM135" i="41"/>
  <c r="AL135" i="41"/>
  <c r="AK135" i="41"/>
  <c r="AM134" i="41"/>
  <c r="AL134" i="41"/>
  <c r="AK134" i="41"/>
  <c r="AM133" i="41"/>
  <c r="AL133" i="41"/>
  <c r="AK133" i="41"/>
  <c r="AM132" i="41"/>
  <c r="AL132" i="41"/>
  <c r="AK132" i="41"/>
  <c r="AM131" i="41"/>
  <c r="AL131" i="41"/>
  <c r="AK131" i="41"/>
  <c r="AM130" i="41"/>
  <c r="AL130" i="41"/>
  <c r="AK130" i="41"/>
  <c r="AM129" i="41"/>
  <c r="AL129" i="41"/>
  <c r="AK129" i="41"/>
  <c r="AM128" i="41"/>
  <c r="AL128" i="41"/>
  <c r="AK128" i="41"/>
  <c r="AM127" i="41"/>
  <c r="AL127" i="41"/>
  <c r="AK127" i="41"/>
  <c r="AM126" i="41"/>
  <c r="AL126" i="41"/>
  <c r="AK126" i="41"/>
  <c r="AM125" i="41"/>
  <c r="AL125" i="41"/>
  <c r="AK125" i="41"/>
  <c r="AM124" i="41"/>
  <c r="AL124" i="41"/>
  <c r="AK124" i="41"/>
  <c r="AM123" i="41"/>
  <c r="AL123" i="41"/>
  <c r="AK123" i="41"/>
  <c r="AM122" i="41"/>
  <c r="AL122" i="41"/>
  <c r="AK122" i="41"/>
  <c r="AM121" i="41"/>
  <c r="AL121" i="41"/>
  <c r="AK121" i="41"/>
  <c r="AM120" i="41"/>
  <c r="AL120" i="41"/>
  <c r="AK120" i="41"/>
  <c r="AM119" i="41"/>
  <c r="AL119" i="41"/>
  <c r="AK119" i="41"/>
  <c r="AM118" i="41"/>
  <c r="AL118" i="41"/>
  <c r="AK118" i="41"/>
  <c r="AM117" i="41"/>
  <c r="AL117" i="41"/>
  <c r="AK117" i="41"/>
  <c r="AM116" i="41"/>
  <c r="AL116" i="41"/>
  <c r="AK116" i="41"/>
  <c r="AM115" i="41"/>
  <c r="AL115" i="41"/>
  <c r="AK115" i="41"/>
  <c r="AM114" i="41"/>
  <c r="AL114" i="41"/>
  <c r="AK114" i="41"/>
  <c r="AM113" i="41"/>
  <c r="AL113" i="41"/>
  <c r="AK113" i="41"/>
  <c r="AM112" i="41"/>
  <c r="AL112" i="41"/>
  <c r="AK112" i="41"/>
  <c r="AM108" i="41"/>
  <c r="AL108" i="41"/>
  <c r="AK108" i="41"/>
  <c r="AM107" i="41"/>
  <c r="AL107" i="41"/>
  <c r="AK107" i="41"/>
  <c r="AM106" i="41"/>
  <c r="AL106" i="41"/>
  <c r="AK106" i="41"/>
  <c r="AM105" i="41"/>
  <c r="AL105" i="41"/>
  <c r="AK105" i="41"/>
  <c r="AM104" i="41"/>
  <c r="AL104" i="41"/>
  <c r="AK104" i="41"/>
  <c r="AM103" i="41"/>
  <c r="AL103" i="41"/>
  <c r="AK103" i="41"/>
  <c r="AM102" i="41"/>
  <c r="AL102" i="41"/>
  <c r="AK102" i="41"/>
  <c r="AM101" i="41"/>
  <c r="AL101" i="41"/>
  <c r="AK101" i="41"/>
  <c r="AM100" i="41"/>
  <c r="AL100" i="41"/>
  <c r="AK100" i="41"/>
  <c r="AM99" i="41"/>
  <c r="AL99" i="41"/>
  <c r="AK99" i="41"/>
  <c r="AM98" i="41"/>
  <c r="AL98" i="41"/>
  <c r="AK98" i="41"/>
  <c r="AM97" i="41"/>
  <c r="AL97" i="41"/>
  <c r="AK97" i="41"/>
  <c r="AM96" i="41"/>
  <c r="AL96" i="41"/>
  <c r="AK96" i="41"/>
  <c r="AM95" i="41"/>
  <c r="AL95" i="41"/>
  <c r="AK95" i="41"/>
  <c r="AM94" i="41"/>
  <c r="AL94" i="41"/>
  <c r="AK94" i="41"/>
  <c r="AM93" i="41"/>
  <c r="AL93" i="41"/>
  <c r="AK93" i="41"/>
  <c r="AM92" i="41"/>
  <c r="AL92" i="41"/>
  <c r="AK92" i="41"/>
  <c r="AM91" i="41"/>
  <c r="AL91" i="41"/>
  <c r="AK91" i="41"/>
  <c r="AM90" i="41"/>
  <c r="AL90" i="41"/>
  <c r="AK90" i="41"/>
  <c r="AM89" i="41"/>
  <c r="AL89" i="41"/>
  <c r="AK89" i="41"/>
  <c r="AM88" i="41"/>
  <c r="AL88" i="41"/>
  <c r="AK88" i="41"/>
  <c r="AM87" i="41"/>
  <c r="AL87" i="41"/>
  <c r="AK87" i="41"/>
  <c r="AM86" i="41"/>
  <c r="AL86" i="41"/>
  <c r="AK86" i="41"/>
  <c r="AM85" i="41"/>
  <c r="AL85" i="41"/>
  <c r="AK85" i="41"/>
  <c r="AM84" i="41"/>
  <c r="AL84" i="41"/>
  <c r="AK84" i="41"/>
  <c r="AM83" i="41"/>
  <c r="AL83" i="41"/>
  <c r="AK83" i="41"/>
  <c r="AM82" i="41"/>
  <c r="AL82" i="41"/>
  <c r="AK82" i="41"/>
  <c r="AM81" i="41"/>
  <c r="AL81" i="41"/>
  <c r="AK81" i="41"/>
  <c r="AM80" i="41"/>
  <c r="AL80" i="41"/>
  <c r="AK80" i="41"/>
  <c r="AM79" i="41"/>
  <c r="AL79" i="41"/>
  <c r="AK79" i="41"/>
  <c r="AM78" i="41"/>
  <c r="AL78" i="41"/>
  <c r="AK78" i="41"/>
  <c r="AM74" i="41"/>
  <c r="AL74" i="41"/>
  <c r="AK74" i="41"/>
  <c r="AM73" i="41"/>
  <c r="AL73" i="41"/>
  <c r="AK73" i="41"/>
  <c r="AM72" i="41"/>
  <c r="AL72" i="41"/>
  <c r="AK72" i="41"/>
  <c r="AM71" i="41"/>
  <c r="AL71" i="41"/>
  <c r="AK71" i="41"/>
  <c r="AM70" i="41"/>
  <c r="AL70" i="41"/>
  <c r="AK70" i="41"/>
  <c r="AM69" i="41"/>
  <c r="AL69" i="41"/>
  <c r="AK69" i="41"/>
  <c r="AM68" i="41"/>
  <c r="AL68" i="41"/>
  <c r="AK68" i="41"/>
  <c r="AM67" i="41"/>
  <c r="AL67" i="41"/>
  <c r="AK67" i="41"/>
  <c r="AM66" i="41"/>
  <c r="AL66" i="41"/>
  <c r="AK66" i="41"/>
  <c r="AM65" i="41"/>
  <c r="AL65" i="41"/>
  <c r="AK65" i="41"/>
  <c r="AM64" i="41"/>
  <c r="AL64" i="41"/>
  <c r="AK64" i="41"/>
  <c r="AM63" i="41"/>
  <c r="AL63" i="41"/>
  <c r="AK63" i="41"/>
  <c r="AM62" i="41"/>
  <c r="AL62" i="41"/>
  <c r="AK62" i="41"/>
  <c r="AM61" i="41"/>
  <c r="AL61" i="41"/>
  <c r="AK61" i="41"/>
  <c r="AM60" i="41"/>
  <c r="AL60" i="41"/>
  <c r="AK60" i="41"/>
  <c r="AM59" i="41"/>
  <c r="AL59" i="41"/>
  <c r="AK59" i="41"/>
  <c r="AM58" i="41"/>
  <c r="AL58" i="41"/>
  <c r="AK58" i="41"/>
  <c r="AM57" i="41"/>
  <c r="AL57" i="41"/>
  <c r="AK57" i="41"/>
  <c r="AM56" i="41"/>
  <c r="AL56" i="41"/>
  <c r="AK56" i="41"/>
  <c r="AM55" i="41"/>
  <c r="AL55" i="41"/>
  <c r="AK55" i="41"/>
  <c r="AM54" i="41"/>
  <c r="AL54" i="41"/>
  <c r="AK54" i="41"/>
  <c r="AM53" i="41"/>
  <c r="AL53" i="41"/>
  <c r="AK53" i="41"/>
  <c r="AM52" i="41"/>
  <c r="AL52" i="41"/>
  <c r="AK52" i="41"/>
  <c r="AM51" i="41"/>
  <c r="AL51" i="41"/>
  <c r="AK51" i="41"/>
  <c r="AM50" i="41"/>
  <c r="AL50" i="41"/>
  <c r="AK50" i="41"/>
  <c r="AM49" i="41"/>
  <c r="AL49" i="41"/>
  <c r="AK49" i="41"/>
  <c r="AM48" i="41"/>
  <c r="AL48" i="41"/>
  <c r="AK48" i="41"/>
  <c r="AM47" i="41"/>
  <c r="AL47" i="41"/>
  <c r="AK47" i="41"/>
  <c r="AM46" i="41"/>
  <c r="AL46" i="41"/>
  <c r="AK46" i="41"/>
  <c r="AM45" i="41"/>
  <c r="AL45" i="41"/>
  <c r="AK45" i="41"/>
  <c r="AM44" i="41"/>
  <c r="AL44" i="41"/>
  <c r="AK44" i="41"/>
  <c r="AM40" i="41"/>
  <c r="AL40" i="41"/>
  <c r="AK40" i="41"/>
  <c r="AM39" i="41"/>
  <c r="AL39" i="41"/>
  <c r="AK39" i="41"/>
  <c r="AM38" i="41"/>
  <c r="AL38" i="41"/>
  <c r="AK38" i="41"/>
  <c r="AM37" i="41"/>
  <c r="AL37" i="41"/>
  <c r="AK37" i="41"/>
  <c r="AM36" i="41"/>
  <c r="AL36" i="41"/>
  <c r="AK36" i="41"/>
  <c r="AM35" i="41"/>
  <c r="AL35" i="41"/>
  <c r="AK35" i="41"/>
  <c r="AM34" i="41"/>
  <c r="AL34" i="41"/>
  <c r="AK34" i="41"/>
  <c r="AM33" i="41"/>
  <c r="AL33" i="41"/>
  <c r="AK33" i="41"/>
  <c r="AM32" i="41"/>
  <c r="AL32" i="41"/>
  <c r="AK32" i="41"/>
  <c r="AM31" i="41"/>
  <c r="AL31" i="41"/>
  <c r="AK31" i="41"/>
  <c r="AM30" i="41"/>
  <c r="AL30" i="41"/>
  <c r="AK30" i="41"/>
  <c r="AM29" i="41"/>
  <c r="AL29" i="41"/>
  <c r="AK29" i="41"/>
  <c r="AM28" i="41"/>
  <c r="AL28" i="41"/>
  <c r="AK28" i="41"/>
  <c r="AM27" i="41"/>
  <c r="AL27" i="41"/>
  <c r="AK27" i="41"/>
  <c r="AM26" i="41"/>
  <c r="AL26" i="41"/>
  <c r="AK26" i="41"/>
  <c r="AM25" i="41"/>
  <c r="AL25" i="41"/>
  <c r="AK25" i="41"/>
  <c r="AM24" i="41"/>
  <c r="AL24" i="41"/>
  <c r="AK24" i="41"/>
  <c r="AM23" i="41"/>
  <c r="AL23" i="41"/>
  <c r="AK23" i="41"/>
  <c r="AM22" i="41"/>
  <c r="AL22" i="41"/>
  <c r="AK22" i="41"/>
  <c r="AM21" i="41"/>
  <c r="AL21" i="41"/>
  <c r="AK21" i="41"/>
  <c r="AM20" i="41"/>
  <c r="AL20" i="41"/>
  <c r="AK20" i="41"/>
  <c r="AM19" i="41"/>
  <c r="AL19" i="41"/>
  <c r="AK19" i="41"/>
  <c r="AM18" i="41"/>
  <c r="AL18" i="41"/>
  <c r="AK18" i="41"/>
  <c r="AM17" i="41"/>
  <c r="AL17" i="41"/>
  <c r="AK17" i="41"/>
  <c r="AM16" i="41"/>
  <c r="AL16" i="41"/>
  <c r="AK16" i="41"/>
  <c r="AM15" i="41"/>
  <c r="AL15" i="41"/>
  <c r="AK15" i="41"/>
  <c r="AM14" i="41"/>
  <c r="AL14" i="41"/>
  <c r="AK14" i="41"/>
  <c r="AM13" i="41"/>
  <c r="AL13" i="41"/>
  <c r="AK13" i="41"/>
  <c r="AM12" i="41"/>
  <c r="AL12" i="41"/>
  <c r="AK12" i="41"/>
  <c r="AM11" i="41"/>
  <c r="AL11" i="41"/>
  <c r="AK11" i="41"/>
  <c r="AM10" i="41"/>
  <c r="AL10" i="41"/>
  <c r="AK10" i="41"/>
  <c r="AO416" i="41"/>
  <c r="AM414" i="41"/>
  <c r="AL414" i="41"/>
  <c r="AK414" i="41"/>
  <c r="F414" i="41"/>
  <c r="AM413" i="41"/>
  <c r="AL413" i="41"/>
  <c r="AK413" i="41"/>
  <c r="F413" i="41"/>
  <c r="AM412" i="41"/>
  <c r="AL412" i="41"/>
  <c r="AK412" i="41"/>
  <c r="F412" i="41"/>
  <c r="AM411" i="41"/>
  <c r="AL411" i="41"/>
  <c r="AK411" i="41"/>
  <c r="F411" i="41"/>
  <c r="AM410" i="41"/>
  <c r="AL410" i="41"/>
  <c r="AK410" i="41"/>
  <c r="F410" i="41"/>
  <c r="AM409" i="41"/>
  <c r="AL409" i="41"/>
  <c r="AK409" i="41"/>
  <c r="F409" i="41"/>
  <c r="AM408" i="41"/>
  <c r="AL408" i="41"/>
  <c r="AK408" i="41"/>
  <c r="F408" i="41"/>
  <c r="AM407" i="41"/>
  <c r="AL407" i="41"/>
  <c r="AK407" i="41"/>
  <c r="F407" i="41"/>
  <c r="AM406" i="41"/>
  <c r="AL406" i="41"/>
  <c r="AK406" i="41"/>
  <c r="F406" i="41"/>
  <c r="AM405" i="41"/>
  <c r="AL405" i="41"/>
  <c r="AK405" i="41"/>
  <c r="F405" i="41"/>
  <c r="AM404" i="41"/>
  <c r="AL404" i="41"/>
  <c r="AK404" i="41"/>
  <c r="F404" i="41"/>
  <c r="AM403" i="41"/>
  <c r="AL403" i="41"/>
  <c r="AK403" i="41"/>
  <c r="F403" i="41"/>
  <c r="AM402" i="41"/>
  <c r="AL402" i="41"/>
  <c r="AK402" i="41"/>
  <c r="F402" i="41"/>
  <c r="AM401" i="41"/>
  <c r="AL401" i="41"/>
  <c r="AK401" i="41"/>
  <c r="F401" i="41"/>
  <c r="AM400" i="41"/>
  <c r="AL400" i="41"/>
  <c r="AK400" i="41"/>
  <c r="F400" i="41"/>
  <c r="AM399" i="41"/>
  <c r="AL399" i="41"/>
  <c r="AK399" i="41"/>
  <c r="F399" i="41"/>
  <c r="AM398" i="41"/>
  <c r="AL398" i="41"/>
  <c r="AK398" i="41"/>
  <c r="F398" i="41"/>
  <c r="AM397" i="41"/>
  <c r="AL397" i="41"/>
  <c r="AK397" i="41"/>
  <c r="F397" i="41"/>
  <c r="AM396" i="41"/>
  <c r="AL396" i="41"/>
  <c r="AK396" i="41"/>
  <c r="F396" i="41"/>
  <c r="AM395" i="41"/>
  <c r="AL395" i="41"/>
  <c r="AK395" i="41"/>
  <c r="F395" i="41"/>
  <c r="AM394" i="41"/>
  <c r="AL394" i="41"/>
  <c r="AK394" i="41"/>
  <c r="F394" i="41"/>
  <c r="AM393" i="41"/>
  <c r="AL393" i="41"/>
  <c r="AK393" i="41"/>
  <c r="F393" i="41"/>
  <c r="AM392" i="41"/>
  <c r="AL392" i="41"/>
  <c r="AK392" i="41"/>
  <c r="F392" i="41"/>
  <c r="AM391" i="41"/>
  <c r="AL391" i="41"/>
  <c r="AK391" i="41"/>
  <c r="F391" i="41"/>
  <c r="AM390" i="41"/>
  <c r="AL390" i="41"/>
  <c r="AK390" i="41"/>
  <c r="F390" i="41"/>
  <c r="AM389" i="41"/>
  <c r="AL389" i="41"/>
  <c r="AK389" i="41"/>
  <c r="F389" i="41"/>
  <c r="AM388" i="41"/>
  <c r="AL388" i="41"/>
  <c r="AK388" i="41"/>
  <c r="F388" i="41"/>
  <c r="AM387" i="41"/>
  <c r="AL387" i="41"/>
  <c r="AK387" i="41"/>
  <c r="F387" i="41"/>
  <c r="AM386" i="41"/>
  <c r="AL386" i="41"/>
  <c r="AK386" i="41"/>
  <c r="F386" i="41"/>
  <c r="AM385" i="41"/>
  <c r="AL385" i="41"/>
  <c r="AK385" i="41"/>
  <c r="F385" i="41"/>
  <c r="AM384" i="41"/>
  <c r="AL384" i="41"/>
  <c r="AK384" i="41"/>
  <c r="H384" i="41"/>
  <c r="H385" i="41" s="1"/>
  <c r="H386" i="41" s="1"/>
  <c r="H387" i="41" s="1"/>
  <c r="H388" i="41" s="1"/>
  <c r="H389" i="41" s="1"/>
  <c r="H390" i="41" s="1"/>
  <c r="H391" i="41" s="1"/>
  <c r="H392" i="41" s="1"/>
  <c r="H393" i="41" s="1"/>
  <c r="H394" i="41" s="1"/>
  <c r="H395" i="41" s="1"/>
  <c r="H396" i="41" s="1"/>
  <c r="H397" i="41" s="1"/>
  <c r="H398" i="41" s="1"/>
  <c r="H399" i="41" s="1"/>
  <c r="H400" i="41" s="1"/>
  <c r="H401" i="41" s="1"/>
  <c r="H402" i="41" s="1"/>
  <c r="H403" i="41" s="1"/>
  <c r="H404" i="41" s="1"/>
  <c r="H405" i="41" s="1"/>
  <c r="H406" i="41" s="1"/>
  <c r="H407" i="41" s="1"/>
  <c r="H408" i="41" s="1"/>
  <c r="H409" i="41" s="1"/>
  <c r="H410" i="41" s="1"/>
  <c r="H411" i="41" s="1"/>
  <c r="H412" i="41" s="1"/>
  <c r="H413" i="41" s="1"/>
  <c r="H414" i="41" s="1"/>
  <c r="F384" i="41"/>
  <c r="B383" i="41"/>
  <c r="AO382" i="41"/>
  <c r="AM380" i="41"/>
  <c r="AL380" i="41"/>
  <c r="AK380" i="41"/>
  <c r="AM379" i="41"/>
  <c r="AL379" i="41"/>
  <c r="AK379" i="41"/>
  <c r="F379" i="41"/>
  <c r="AM378" i="41"/>
  <c r="AL378" i="41"/>
  <c r="AK378" i="41"/>
  <c r="F378" i="41"/>
  <c r="AM377" i="41"/>
  <c r="AL377" i="41"/>
  <c r="AK377" i="41"/>
  <c r="F377" i="41"/>
  <c r="AM376" i="41"/>
  <c r="AL376" i="41"/>
  <c r="AK376" i="41"/>
  <c r="F376" i="41"/>
  <c r="AM375" i="41"/>
  <c r="AL375" i="41"/>
  <c r="AK375" i="41"/>
  <c r="F375" i="41"/>
  <c r="AM374" i="41"/>
  <c r="AL374" i="41"/>
  <c r="AK374" i="41"/>
  <c r="F374" i="41"/>
  <c r="AM373" i="41"/>
  <c r="AL373" i="41"/>
  <c r="AK373" i="41"/>
  <c r="F373" i="41"/>
  <c r="AM372" i="41"/>
  <c r="AL372" i="41"/>
  <c r="AK372" i="41"/>
  <c r="F372" i="41"/>
  <c r="AM371" i="41"/>
  <c r="AL371" i="41"/>
  <c r="AK371" i="41"/>
  <c r="F371" i="41"/>
  <c r="AM370" i="41"/>
  <c r="AL370" i="41"/>
  <c r="AK370" i="41"/>
  <c r="F370" i="41"/>
  <c r="AM369" i="41"/>
  <c r="AL369" i="41"/>
  <c r="AK369" i="41"/>
  <c r="F369" i="41"/>
  <c r="AM368" i="41"/>
  <c r="AL368" i="41"/>
  <c r="AK368" i="41"/>
  <c r="F368" i="41"/>
  <c r="AM367" i="41"/>
  <c r="AL367" i="41"/>
  <c r="AK367" i="41"/>
  <c r="F367" i="41"/>
  <c r="AM366" i="41"/>
  <c r="AL366" i="41"/>
  <c r="AK366" i="41"/>
  <c r="F366" i="41"/>
  <c r="AM365" i="41"/>
  <c r="AL365" i="41"/>
  <c r="AK365" i="41"/>
  <c r="F365" i="41"/>
  <c r="AM364" i="41"/>
  <c r="AL364" i="41"/>
  <c r="AK364" i="41"/>
  <c r="F364" i="41"/>
  <c r="AM363" i="41"/>
  <c r="AL363" i="41"/>
  <c r="AK363" i="41"/>
  <c r="F363" i="41"/>
  <c r="AM362" i="41"/>
  <c r="AL362" i="41"/>
  <c r="AK362" i="41"/>
  <c r="F362" i="41"/>
  <c r="AM361" i="41"/>
  <c r="AL361" i="41"/>
  <c r="AK361" i="41"/>
  <c r="F361" i="41"/>
  <c r="AM360" i="41"/>
  <c r="AL360" i="41"/>
  <c r="AK360" i="41"/>
  <c r="F360" i="41"/>
  <c r="AM359" i="41"/>
  <c r="AL359" i="41"/>
  <c r="AK359" i="41"/>
  <c r="F359" i="41"/>
  <c r="AM358" i="41"/>
  <c r="AL358" i="41"/>
  <c r="AK358" i="41"/>
  <c r="F358" i="41"/>
  <c r="AM357" i="41"/>
  <c r="AL357" i="41"/>
  <c r="AK357" i="41"/>
  <c r="F357" i="41"/>
  <c r="AM356" i="41"/>
  <c r="AL356" i="41"/>
  <c r="AK356" i="41"/>
  <c r="F356" i="41"/>
  <c r="AM355" i="41"/>
  <c r="AL355" i="41"/>
  <c r="AK355" i="41"/>
  <c r="F355" i="41"/>
  <c r="AM354" i="41"/>
  <c r="AL354" i="41"/>
  <c r="AK354" i="41"/>
  <c r="F354" i="41"/>
  <c r="AM353" i="41"/>
  <c r="AL353" i="41"/>
  <c r="AK353" i="41"/>
  <c r="F353" i="41"/>
  <c r="AM352" i="41"/>
  <c r="AL352" i="41"/>
  <c r="AK352" i="41"/>
  <c r="F352" i="41"/>
  <c r="AM351" i="41"/>
  <c r="AL351" i="41"/>
  <c r="AK351" i="41"/>
  <c r="F351" i="41"/>
  <c r="AM350" i="41"/>
  <c r="AL350" i="41"/>
  <c r="AK350" i="41"/>
  <c r="H350" i="41"/>
  <c r="H351" i="41" s="1"/>
  <c r="H352" i="41" s="1"/>
  <c r="H353" i="41" s="1"/>
  <c r="H354" i="41" s="1"/>
  <c r="H355" i="41" s="1"/>
  <c r="H356" i="41" s="1"/>
  <c r="H357" i="41" s="1"/>
  <c r="H358" i="41" s="1"/>
  <c r="H359" i="41" s="1"/>
  <c r="H360" i="41" s="1"/>
  <c r="H361" i="41" s="1"/>
  <c r="H362" i="41" s="1"/>
  <c r="H363" i="41" s="1"/>
  <c r="H364" i="41" s="1"/>
  <c r="H365" i="41" s="1"/>
  <c r="H366" i="41" s="1"/>
  <c r="H367" i="41" s="1"/>
  <c r="H368" i="41" s="1"/>
  <c r="H369" i="41" s="1"/>
  <c r="H370" i="41" s="1"/>
  <c r="H371" i="41" s="1"/>
  <c r="H372" i="41" s="1"/>
  <c r="H373" i="41" s="1"/>
  <c r="H374" i="41" s="1"/>
  <c r="H375" i="41" s="1"/>
  <c r="H376" i="41" s="1"/>
  <c r="H377" i="41" s="1"/>
  <c r="H378" i="41" s="1"/>
  <c r="H379" i="41" s="1"/>
  <c r="F350" i="41"/>
  <c r="B349" i="41"/>
  <c r="AO348" i="41"/>
  <c r="AM346" i="41"/>
  <c r="AL346" i="41"/>
  <c r="AK346" i="41"/>
  <c r="F346" i="41"/>
  <c r="AM345" i="41"/>
  <c r="AL345" i="41"/>
  <c r="AK345" i="41"/>
  <c r="F345" i="41"/>
  <c r="AM344" i="41"/>
  <c r="AL344" i="41"/>
  <c r="AK344" i="41"/>
  <c r="F344" i="41"/>
  <c r="AM343" i="41"/>
  <c r="AL343" i="41"/>
  <c r="AK343" i="41"/>
  <c r="F343" i="41"/>
  <c r="AM342" i="41"/>
  <c r="AL342" i="41"/>
  <c r="AK342" i="41"/>
  <c r="F342" i="41"/>
  <c r="AM341" i="41"/>
  <c r="AL341" i="41"/>
  <c r="AK341" i="41"/>
  <c r="F341" i="41"/>
  <c r="AM340" i="41"/>
  <c r="AL340" i="41"/>
  <c r="AK340" i="41"/>
  <c r="F340" i="41"/>
  <c r="AM339" i="41"/>
  <c r="AL339" i="41"/>
  <c r="AK339" i="41"/>
  <c r="F339" i="41"/>
  <c r="AM338" i="41"/>
  <c r="AL338" i="41"/>
  <c r="AK338" i="41"/>
  <c r="F338" i="41"/>
  <c r="AM337" i="41"/>
  <c r="AL337" i="41"/>
  <c r="AK337" i="41"/>
  <c r="F337" i="41"/>
  <c r="AM336" i="41"/>
  <c r="AL336" i="41"/>
  <c r="AK336" i="41"/>
  <c r="F336" i="41"/>
  <c r="AM335" i="41"/>
  <c r="AL335" i="41"/>
  <c r="AK335" i="41"/>
  <c r="F335" i="41"/>
  <c r="AM334" i="41"/>
  <c r="AL334" i="41"/>
  <c r="AK334" i="41"/>
  <c r="F334" i="41"/>
  <c r="AM333" i="41"/>
  <c r="AL333" i="41"/>
  <c r="AK333" i="41"/>
  <c r="F333" i="41"/>
  <c r="AM332" i="41"/>
  <c r="AL332" i="41"/>
  <c r="AK332" i="41"/>
  <c r="F332" i="41"/>
  <c r="AM331" i="41"/>
  <c r="AL331" i="41"/>
  <c r="AK331" i="41"/>
  <c r="F331" i="41"/>
  <c r="AM330" i="41"/>
  <c r="AL330" i="41"/>
  <c r="AK330" i="41"/>
  <c r="F330" i="41"/>
  <c r="AM329" i="41"/>
  <c r="AL329" i="41"/>
  <c r="AK329" i="41"/>
  <c r="F329" i="41"/>
  <c r="AM328" i="41"/>
  <c r="AL328" i="41"/>
  <c r="AK328" i="41"/>
  <c r="F328" i="41"/>
  <c r="AM327" i="41"/>
  <c r="AL327" i="41"/>
  <c r="AK327" i="41"/>
  <c r="F327" i="41"/>
  <c r="AM326" i="41"/>
  <c r="AL326" i="41"/>
  <c r="AK326" i="41"/>
  <c r="F326" i="41"/>
  <c r="AM325" i="41"/>
  <c r="AL325" i="41"/>
  <c r="AK325" i="41"/>
  <c r="F325" i="41"/>
  <c r="AM324" i="41"/>
  <c r="AL324" i="41"/>
  <c r="AK324" i="41"/>
  <c r="F324" i="41"/>
  <c r="AM323" i="41"/>
  <c r="AL323" i="41"/>
  <c r="AK323" i="41"/>
  <c r="F323" i="41"/>
  <c r="AM322" i="41"/>
  <c r="AL322" i="41"/>
  <c r="AK322" i="41"/>
  <c r="F322" i="41"/>
  <c r="AM321" i="41"/>
  <c r="AL321" i="41"/>
  <c r="AK321" i="41"/>
  <c r="F321" i="41"/>
  <c r="AM320" i="41"/>
  <c r="AL320" i="41"/>
  <c r="AK320" i="41"/>
  <c r="F320" i="41"/>
  <c r="AM319" i="41"/>
  <c r="AL319" i="41"/>
  <c r="AK319" i="41"/>
  <c r="F319" i="41"/>
  <c r="AM318" i="41"/>
  <c r="AL318" i="41"/>
  <c r="AK318" i="41"/>
  <c r="F318" i="41"/>
  <c r="AM317" i="41"/>
  <c r="AL317" i="41"/>
  <c r="AK317" i="41"/>
  <c r="F317" i="41"/>
  <c r="AM316" i="41"/>
  <c r="AL316" i="41"/>
  <c r="AK316" i="41"/>
  <c r="H316" i="41"/>
  <c r="H317" i="41" s="1"/>
  <c r="H318" i="41" s="1"/>
  <c r="H319" i="41" s="1"/>
  <c r="H320" i="41" s="1"/>
  <c r="H321" i="41" s="1"/>
  <c r="H322" i="41" s="1"/>
  <c r="H323" i="41" s="1"/>
  <c r="H324" i="41" s="1"/>
  <c r="H325" i="41" s="1"/>
  <c r="H326" i="41" s="1"/>
  <c r="H327" i="41" s="1"/>
  <c r="H328" i="41" s="1"/>
  <c r="H329" i="41" s="1"/>
  <c r="H330" i="41" s="1"/>
  <c r="H331" i="41" s="1"/>
  <c r="H332" i="41" s="1"/>
  <c r="H333" i="41" s="1"/>
  <c r="H334" i="41" s="1"/>
  <c r="H335" i="41" s="1"/>
  <c r="H336" i="41" s="1"/>
  <c r="H337" i="41" s="1"/>
  <c r="H338" i="41" s="1"/>
  <c r="H339" i="41" s="1"/>
  <c r="H340" i="41" s="1"/>
  <c r="H341" i="41" s="1"/>
  <c r="H342" i="41" s="1"/>
  <c r="H343" i="41" s="1"/>
  <c r="H344" i="41" s="1"/>
  <c r="H345" i="41" s="1"/>
  <c r="H346" i="41" s="1"/>
  <c r="F316" i="41"/>
  <c r="B315" i="41"/>
  <c r="AO314" i="41"/>
  <c r="AM312" i="41"/>
  <c r="AL312" i="41"/>
  <c r="AK312" i="41"/>
  <c r="AM311" i="41"/>
  <c r="AL311" i="41"/>
  <c r="AK311" i="41"/>
  <c r="F311" i="41"/>
  <c r="AM310" i="41"/>
  <c r="AL310" i="41"/>
  <c r="AK310" i="41"/>
  <c r="F310" i="41"/>
  <c r="AM309" i="41"/>
  <c r="AL309" i="41"/>
  <c r="AK309" i="41"/>
  <c r="F309" i="41"/>
  <c r="AM308" i="41"/>
  <c r="AL308" i="41"/>
  <c r="AK308" i="41"/>
  <c r="F308" i="41"/>
  <c r="AM307" i="41"/>
  <c r="AL307" i="41"/>
  <c r="AK307" i="41"/>
  <c r="F307" i="41"/>
  <c r="AM306" i="41"/>
  <c r="AL306" i="41"/>
  <c r="AK306" i="41"/>
  <c r="F306" i="41"/>
  <c r="AM305" i="41"/>
  <c r="AL305" i="41"/>
  <c r="AK305" i="41"/>
  <c r="F305" i="41"/>
  <c r="AM304" i="41"/>
  <c r="AL304" i="41"/>
  <c r="AK304" i="41"/>
  <c r="F304" i="41"/>
  <c r="AM303" i="41"/>
  <c r="AL303" i="41"/>
  <c r="AK303" i="41"/>
  <c r="F303" i="41"/>
  <c r="AM302" i="41"/>
  <c r="AL302" i="41"/>
  <c r="AK302" i="41"/>
  <c r="F302" i="41"/>
  <c r="AM301" i="41"/>
  <c r="AL301" i="41"/>
  <c r="AK301" i="41"/>
  <c r="F301" i="41"/>
  <c r="AM300" i="41"/>
  <c r="AL300" i="41"/>
  <c r="AK300" i="41"/>
  <c r="F300" i="41"/>
  <c r="AM299" i="41"/>
  <c r="AL299" i="41"/>
  <c r="AK299" i="41"/>
  <c r="F299" i="41"/>
  <c r="AM298" i="41"/>
  <c r="AL298" i="41"/>
  <c r="AK298" i="41"/>
  <c r="F298" i="41"/>
  <c r="AM297" i="41"/>
  <c r="AL297" i="41"/>
  <c r="AK297" i="41"/>
  <c r="F297" i="41"/>
  <c r="AM296" i="41"/>
  <c r="AL296" i="41"/>
  <c r="AK296" i="41"/>
  <c r="F296" i="41"/>
  <c r="AM295" i="41"/>
  <c r="AL295" i="41"/>
  <c r="AK295" i="41"/>
  <c r="F295" i="41"/>
  <c r="AM294" i="41"/>
  <c r="AL294" i="41"/>
  <c r="AK294" i="41"/>
  <c r="F294" i="41"/>
  <c r="AM293" i="41"/>
  <c r="AL293" i="41"/>
  <c r="AK293" i="41"/>
  <c r="F293" i="41"/>
  <c r="AM292" i="41"/>
  <c r="AL292" i="41"/>
  <c r="AK292" i="41"/>
  <c r="F292" i="41"/>
  <c r="AM291" i="41"/>
  <c r="AL291" i="41"/>
  <c r="AK291" i="41"/>
  <c r="F291" i="41"/>
  <c r="AM290" i="41"/>
  <c r="AL290" i="41"/>
  <c r="AK290" i="41"/>
  <c r="F290" i="41"/>
  <c r="AM289" i="41"/>
  <c r="AL289" i="41"/>
  <c r="AK289" i="41"/>
  <c r="F289" i="41"/>
  <c r="AM288" i="41"/>
  <c r="AL288" i="41"/>
  <c r="AK288" i="41"/>
  <c r="F288" i="41"/>
  <c r="AM287" i="41"/>
  <c r="AL287" i="41"/>
  <c r="AK287" i="41"/>
  <c r="F287" i="41"/>
  <c r="AM286" i="41"/>
  <c r="AL286" i="41"/>
  <c r="AK286" i="41"/>
  <c r="F286" i="41"/>
  <c r="AM285" i="41"/>
  <c r="AL285" i="41"/>
  <c r="AK285" i="41"/>
  <c r="F285" i="41"/>
  <c r="AM284" i="41"/>
  <c r="AL284" i="41"/>
  <c r="AK284" i="41"/>
  <c r="F284" i="41"/>
  <c r="AM283" i="41"/>
  <c r="AL283" i="41"/>
  <c r="AK283" i="41"/>
  <c r="F283" i="41"/>
  <c r="AM282" i="41"/>
  <c r="AL282" i="41"/>
  <c r="AK282" i="41"/>
  <c r="H282" i="41"/>
  <c r="H283" i="41" s="1"/>
  <c r="H284" i="41" s="1"/>
  <c r="H285" i="41" s="1"/>
  <c r="H286" i="41" s="1"/>
  <c r="H287" i="41" s="1"/>
  <c r="H288" i="41" s="1"/>
  <c r="H289" i="41" s="1"/>
  <c r="H290" i="41" s="1"/>
  <c r="H291" i="41" s="1"/>
  <c r="H292" i="41" s="1"/>
  <c r="H293" i="41" s="1"/>
  <c r="H294" i="41" s="1"/>
  <c r="H295" i="41" s="1"/>
  <c r="H296" i="41" s="1"/>
  <c r="H297" i="41" s="1"/>
  <c r="H298" i="41" s="1"/>
  <c r="H299" i="41" s="1"/>
  <c r="H300" i="41" s="1"/>
  <c r="H301" i="41" s="1"/>
  <c r="H302" i="41" s="1"/>
  <c r="H303" i="41" s="1"/>
  <c r="H304" i="41" s="1"/>
  <c r="H305" i="41" s="1"/>
  <c r="H306" i="41" s="1"/>
  <c r="H307" i="41" s="1"/>
  <c r="H308" i="41" s="1"/>
  <c r="H309" i="41" s="1"/>
  <c r="H310" i="41" s="1"/>
  <c r="H311" i="41" s="1"/>
  <c r="F282" i="41"/>
  <c r="B281" i="41"/>
  <c r="AM278" i="41"/>
  <c r="AL278" i="41"/>
  <c r="AK278" i="41"/>
  <c r="F278" i="41"/>
  <c r="AM277" i="41"/>
  <c r="AL277" i="41"/>
  <c r="AK277" i="41"/>
  <c r="F277" i="41"/>
  <c r="AM276" i="41"/>
  <c r="AL276" i="41"/>
  <c r="AK276" i="41"/>
  <c r="F276" i="41"/>
  <c r="AM275" i="41"/>
  <c r="AL275" i="41"/>
  <c r="AK275" i="41"/>
  <c r="F275" i="41"/>
  <c r="AM274" i="41"/>
  <c r="AL274" i="41"/>
  <c r="AK274" i="41"/>
  <c r="F274" i="41"/>
  <c r="AM273" i="41"/>
  <c r="AL273" i="41"/>
  <c r="AK273" i="41"/>
  <c r="F273" i="41"/>
  <c r="AM272" i="41"/>
  <c r="AL272" i="41"/>
  <c r="AK272" i="41"/>
  <c r="F272" i="41"/>
  <c r="AM271" i="41"/>
  <c r="AL271" i="41"/>
  <c r="AK271" i="41"/>
  <c r="F271" i="41"/>
  <c r="AM270" i="41"/>
  <c r="AL270" i="41"/>
  <c r="AK270" i="41"/>
  <c r="F270" i="41"/>
  <c r="AM269" i="41"/>
  <c r="AL269" i="41"/>
  <c r="AK269" i="41"/>
  <c r="F269" i="41"/>
  <c r="AM268" i="41"/>
  <c r="AL268" i="41"/>
  <c r="AK268" i="41"/>
  <c r="F268" i="41"/>
  <c r="AM267" i="41"/>
  <c r="AL267" i="41"/>
  <c r="AK267" i="41"/>
  <c r="F267" i="41"/>
  <c r="AM266" i="41"/>
  <c r="AL266" i="41"/>
  <c r="AK266" i="41"/>
  <c r="F266" i="41"/>
  <c r="AM265" i="41"/>
  <c r="AL265" i="41"/>
  <c r="AK265" i="41"/>
  <c r="F265" i="41"/>
  <c r="AM264" i="41"/>
  <c r="AL264" i="41"/>
  <c r="AK264" i="41"/>
  <c r="F264" i="41"/>
  <c r="AM263" i="41"/>
  <c r="AL263" i="41"/>
  <c r="AK263" i="41"/>
  <c r="F263" i="41"/>
  <c r="AM262" i="41"/>
  <c r="AL262" i="41"/>
  <c r="AK262" i="41"/>
  <c r="F262" i="41"/>
  <c r="AM261" i="41"/>
  <c r="AL261" i="41"/>
  <c r="AK261" i="41"/>
  <c r="F261" i="41"/>
  <c r="AM260" i="41"/>
  <c r="AL260" i="41"/>
  <c r="AK260" i="41"/>
  <c r="F260" i="41"/>
  <c r="AM259" i="41"/>
  <c r="AL259" i="41"/>
  <c r="AK259" i="41"/>
  <c r="F259" i="41"/>
  <c r="AM258" i="41"/>
  <c r="AL258" i="41"/>
  <c r="AK258" i="41"/>
  <c r="F258" i="41"/>
  <c r="AM257" i="41"/>
  <c r="AL257" i="41"/>
  <c r="AK257" i="41"/>
  <c r="F257" i="41"/>
  <c r="AM256" i="41"/>
  <c r="AL256" i="41"/>
  <c r="AK256" i="41"/>
  <c r="F256" i="41"/>
  <c r="AM255" i="41"/>
  <c r="AL255" i="41"/>
  <c r="AK255" i="41"/>
  <c r="F255" i="41"/>
  <c r="AM254" i="41"/>
  <c r="AL254" i="41"/>
  <c r="AK254" i="41"/>
  <c r="F254" i="41"/>
  <c r="AM253" i="41"/>
  <c r="AL253" i="41"/>
  <c r="AK253" i="41"/>
  <c r="F253" i="41"/>
  <c r="AM252" i="41"/>
  <c r="AL252" i="41"/>
  <c r="AK252" i="41"/>
  <c r="F252" i="41"/>
  <c r="AM251" i="41"/>
  <c r="AL251" i="41"/>
  <c r="AK251" i="41"/>
  <c r="F251" i="41"/>
  <c r="AM250" i="41"/>
  <c r="AL250" i="41"/>
  <c r="AK250" i="41"/>
  <c r="F250" i="41"/>
  <c r="AM249" i="41"/>
  <c r="AL249" i="41"/>
  <c r="AK249" i="41"/>
  <c r="F249" i="41"/>
  <c r="AM248" i="41"/>
  <c r="AL248" i="41"/>
  <c r="AK248" i="41"/>
  <c r="H248" i="41"/>
  <c r="H249" i="41" s="1"/>
  <c r="H250" i="41" s="1"/>
  <c r="H251" i="41" s="1"/>
  <c r="H252" i="41" s="1"/>
  <c r="H253" i="41" s="1"/>
  <c r="H254" i="41" s="1"/>
  <c r="H255" i="41" s="1"/>
  <c r="H256" i="41" s="1"/>
  <c r="H257" i="41" s="1"/>
  <c r="H258" i="41" s="1"/>
  <c r="H259" i="41" s="1"/>
  <c r="H260" i="41" s="1"/>
  <c r="H261" i="41" s="1"/>
  <c r="H262" i="41" s="1"/>
  <c r="H263" i="41" s="1"/>
  <c r="H264" i="41" s="1"/>
  <c r="H265" i="41" s="1"/>
  <c r="H266" i="41" s="1"/>
  <c r="H267" i="41" s="1"/>
  <c r="H268" i="41" s="1"/>
  <c r="H269" i="41" s="1"/>
  <c r="H270" i="41" s="1"/>
  <c r="H271" i="41" s="1"/>
  <c r="H272" i="41" s="1"/>
  <c r="H273" i="41" s="1"/>
  <c r="H274" i="41" s="1"/>
  <c r="H275" i="41" s="1"/>
  <c r="H276" i="41" s="1"/>
  <c r="H277" i="41" s="1"/>
  <c r="H278" i="41" s="1"/>
  <c r="F248" i="41"/>
  <c r="B247" i="41"/>
  <c r="AM244" i="41"/>
  <c r="AL244" i="41"/>
  <c r="AK244" i="41"/>
  <c r="F244" i="41"/>
  <c r="AM243" i="41"/>
  <c r="AL243" i="41"/>
  <c r="AK243" i="41"/>
  <c r="F243" i="41"/>
  <c r="AM242" i="41"/>
  <c r="AL242" i="41"/>
  <c r="AK242" i="41"/>
  <c r="F242" i="41"/>
  <c r="AM241" i="41"/>
  <c r="AL241" i="41"/>
  <c r="AK241" i="41"/>
  <c r="F241" i="41"/>
  <c r="AM240" i="41"/>
  <c r="AL240" i="41"/>
  <c r="AK240" i="41"/>
  <c r="F240" i="41"/>
  <c r="AM239" i="41"/>
  <c r="AL239" i="41"/>
  <c r="AK239" i="41"/>
  <c r="F239" i="41"/>
  <c r="AM238" i="41"/>
  <c r="AL238" i="41"/>
  <c r="AK238" i="41"/>
  <c r="F238" i="41"/>
  <c r="AM237" i="41"/>
  <c r="AL237" i="41"/>
  <c r="AK237" i="41"/>
  <c r="F237" i="41"/>
  <c r="AM236" i="41"/>
  <c r="AL236" i="41"/>
  <c r="AK236" i="41"/>
  <c r="F236" i="41"/>
  <c r="AM235" i="41"/>
  <c r="AL235" i="41"/>
  <c r="AK235" i="41"/>
  <c r="F235" i="41"/>
  <c r="AM234" i="41"/>
  <c r="AL234" i="41"/>
  <c r="AK234" i="41"/>
  <c r="F234" i="41"/>
  <c r="AM233" i="41"/>
  <c r="AL233" i="41"/>
  <c r="AK233" i="41"/>
  <c r="F233" i="41"/>
  <c r="AM232" i="41"/>
  <c r="AL232" i="41"/>
  <c r="AK232" i="41"/>
  <c r="F232" i="41"/>
  <c r="AM231" i="41"/>
  <c r="AL231" i="41"/>
  <c r="AK231" i="41"/>
  <c r="F231" i="41"/>
  <c r="AM230" i="41"/>
  <c r="AL230" i="41"/>
  <c r="AK230" i="41"/>
  <c r="F230" i="41"/>
  <c r="AM229" i="41"/>
  <c r="AL229" i="41"/>
  <c r="AK229" i="41"/>
  <c r="F229" i="41"/>
  <c r="AM228" i="41"/>
  <c r="AL228" i="41"/>
  <c r="AK228" i="41"/>
  <c r="F228" i="41"/>
  <c r="AM227" i="41"/>
  <c r="AL227" i="41"/>
  <c r="AK227" i="41"/>
  <c r="F227" i="41"/>
  <c r="AM226" i="41"/>
  <c r="AL226" i="41"/>
  <c r="AK226" i="41"/>
  <c r="F226" i="41"/>
  <c r="AM225" i="41"/>
  <c r="AL225" i="41"/>
  <c r="AK225" i="41"/>
  <c r="F225" i="41"/>
  <c r="AM224" i="41"/>
  <c r="AL224" i="41"/>
  <c r="AK224" i="41"/>
  <c r="F224" i="41"/>
  <c r="AM223" i="41"/>
  <c r="AL223" i="41"/>
  <c r="AK223" i="41"/>
  <c r="F223" i="41"/>
  <c r="AM222" i="41"/>
  <c r="AL222" i="41"/>
  <c r="AK222" i="41"/>
  <c r="F222" i="41"/>
  <c r="AM221" i="41"/>
  <c r="AL221" i="41"/>
  <c r="AK221" i="41"/>
  <c r="F221" i="41"/>
  <c r="AM220" i="41"/>
  <c r="AL220" i="41"/>
  <c r="AK220" i="41"/>
  <c r="F220" i="41"/>
  <c r="AM219" i="41"/>
  <c r="AL219" i="41"/>
  <c r="AK219" i="41"/>
  <c r="F219" i="41"/>
  <c r="AM218" i="41"/>
  <c r="AL218" i="41"/>
  <c r="AK218" i="41"/>
  <c r="F218" i="41"/>
  <c r="AM217" i="41"/>
  <c r="AL217" i="41"/>
  <c r="AK217" i="41"/>
  <c r="F217" i="41"/>
  <c r="AM216" i="41"/>
  <c r="AL216" i="41"/>
  <c r="AK216" i="41"/>
  <c r="F216" i="41"/>
  <c r="AM215" i="41"/>
  <c r="AL215" i="41"/>
  <c r="AK215" i="41"/>
  <c r="F215" i="41"/>
  <c r="AM214" i="41"/>
  <c r="AL214" i="41"/>
  <c r="AK214" i="41"/>
  <c r="H214" i="41"/>
  <c r="H215" i="41" s="1"/>
  <c r="H216" i="41" s="1"/>
  <c r="H217" i="41" s="1"/>
  <c r="H218" i="41" s="1"/>
  <c r="H219" i="41" s="1"/>
  <c r="H220" i="41" s="1"/>
  <c r="H221" i="41" s="1"/>
  <c r="H222" i="41" s="1"/>
  <c r="H223" i="41" s="1"/>
  <c r="H224" i="41" s="1"/>
  <c r="H225" i="41" s="1"/>
  <c r="H226" i="41" s="1"/>
  <c r="H227" i="41" s="1"/>
  <c r="H228" i="41" s="1"/>
  <c r="H229" i="41" s="1"/>
  <c r="H230" i="41" s="1"/>
  <c r="H231" i="41" s="1"/>
  <c r="H232" i="41" s="1"/>
  <c r="H233" i="41" s="1"/>
  <c r="H234" i="41" s="1"/>
  <c r="H235" i="41" s="1"/>
  <c r="H236" i="41" s="1"/>
  <c r="H237" i="41" s="1"/>
  <c r="H238" i="41" s="1"/>
  <c r="H239" i="41" s="1"/>
  <c r="H240" i="41" s="1"/>
  <c r="H241" i="41" s="1"/>
  <c r="H242" i="41" s="1"/>
  <c r="H243" i="41" s="1"/>
  <c r="H244" i="41" s="1"/>
  <c r="F214" i="41"/>
  <c r="B213" i="41"/>
  <c r="AO212" i="41"/>
  <c r="F210" i="41"/>
  <c r="F209" i="41"/>
  <c r="T208" i="41"/>
  <c r="V208" i="41" s="1"/>
  <c r="W208" i="41"/>
  <c r="F208" i="41"/>
  <c r="T207" i="41"/>
  <c r="V207" i="41" s="1"/>
  <c r="F207" i="41"/>
  <c r="Z206" i="41"/>
  <c r="X206" i="41"/>
  <c r="F206" i="41"/>
  <c r="X205" i="41"/>
  <c r="W205" i="41"/>
  <c r="F205" i="41"/>
  <c r="F204" i="41"/>
  <c r="F203" i="41"/>
  <c r="F202" i="41"/>
  <c r="F201" i="41"/>
  <c r="F200" i="41"/>
  <c r="F199" i="41"/>
  <c r="F198" i="41"/>
  <c r="F197" i="41"/>
  <c r="F196" i="41"/>
  <c r="F195" i="41"/>
  <c r="F194" i="41"/>
  <c r="F193" i="41"/>
  <c r="F192" i="41"/>
  <c r="F191" i="41"/>
  <c r="F190" i="41"/>
  <c r="F189" i="41"/>
  <c r="F188" i="41"/>
  <c r="F187" i="41"/>
  <c r="F186" i="41"/>
  <c r="F185" i="41"/>
  <c r="F184" i="41"/>
  <c r="F183" i="41"/>
  <c r="F182" i="41"/>
  <c r="F181" i="41"/>
  <c r="H180" i="41"/>
  <c r="H181" i="41" s="1"/>
  <c r="H182" i="41" s="1"/>
  <c r="H183" i="41" s="1"/>
  <c r="H184" i="41" s="1"/>
  <c r="H185" i="41" s="1"/>
  <c r="H186" i="41" s="1"/>
  <c r="H187" i="41" s="1"/>
  <c r="H188" i="41" s="1"/>
  <c r="H189" i="41" s="1"/>
  <c r="H190" i="41" s="1"/>
  <c r="H191" i="41" s="1"/>
  <c r="H192" i="41" s="1"/>
  <c r="H193" i="41" s="1"/>
  <c r="H194" i="41" s="1"/>
  <c r="H195" i="41" s="1"/>
  <c r="H196" i="41" s="1"/>
  <c r="H197" i="41" s="1"/>
  <c r="H198" i="41" s="1"/>
  <c r="H199" i="41" s="1"/>
  <c r="H200" i="41" s="1"/>
  <c r="H201" i="41" s="1"/>
  <c r="H202" i="41" s="1"/>
  <c r="H203" i="41" s="1"/>
  <c r="H204" i="41" s="1"/>
  <c r="H205" i="41" s="1"/>
  <c r="H206" i="41" s="1"/>
  <c r="H207" i="41" s="1"/>
  <c r="H208" i="41" s="1"/>
  <c r="H209" i="41" s="1"/>
  <c r="H210" i="41" s="1"/>
  <c r="F180" i="41"/>
  <c r="B179" i="41"/>
  <c r="AO178" i="41"/>
  <c r="T176" i="41"/>
  <c r="V176" i="41" s="1"/>
  <c r="F176" i="41"/>
  <c r="T175" i="41"/>
  <c r="V175" i="41" s="1"/>
  <c r="F175" i="41"/>
  <c r="T174" i="41"/>
  <c r="V174" i="41" s="1"/>
  <c r="S174" i="41"/>
  <c r="U174" i="41" s="1"/>
  <c r="L174" i="41"/>
  <c r="K174" i="41"/>
  <c r="F174" i="41"/>
  <c r="F173" i="41"/>
  <c r="F172" i="41"/>
  <c r="F171" i="41"/>
  <c r="F170" i="41"/>
  <c r="F169" i="41"/>
  <c r="F168" i="41"/>
  <c r="F167" i="41"/>
  <c r="F166" i="41"/>
  <c r="F165" i="41"/>
  <c r="F164" i="41"/>
  <c r="F163" i="41"/>
  <c r="F162" i="41"/>
  <c r="F161" i="41"/>
  <c r="F160" i="41"/>
  <c r="F159" i="41"/>
  <c r="F158" i="41"/>
  <c r="F157" i="41"/>
  <c r="F156" i="41"/>
  <c r="F155" i="41"/>
  <c r="F154" i="41"/>
  <c r="F153" i="41"/>
  <c r="F152" i="41"/>
  <c r="F151" i="41"/>
  <c r="F150" i="41"/>
  <c r="F149" i="41"/>
  <c r="F148" i="41"/>
  <c r="F147" i="41"/>
  <c r="H146" i="41"/>
  <c r="H147" i="41" s="1"/>
  <c r="H148" i="41" s="1"/>
  <c r="H149" i="41" s="1"/>
  <c r="H150" i="41" s="1"/>
  <c r="H151" i="41" s="1"/>
  <c r="H152" i="41" s="1"/>
  <c r="H153" i="41" s="1"/>
  <c r="H154" i="41" s="1"/>
  <c r="H155" i="41" s="1"/>
  <c r="H156" i="41" s="1"/>
  <c r="H157" i="41" s="1"/>
  <c r="H158" i="41" s="1"/>
  <c r="H159" i="41" s="1"/>
  <c r="H160" i="41" s="1"/>
  <c r="H161" i="41" s="1"/>
  <c r="H162" i="41" s="1"/>
  <c r="H163" i="41" s="1"/>
  <c r="H164" i="41" s="1"/>
  <c r="H165" i="41" s="1"/>
  <c r="H166" i="41" s="1"/>
  <c r="H167" i="41" s="1"/>
  <c r="H168" i="41" s="1"/>
  <c r="H169" i="41" s="1"/>
  <c r="H170" i="41" s="1"/>
  <c r="H171" i="41" s="1"/>
  <c r="H172" i="41" s="1"/>
  <c r="H173" i="41" s="1"/>
  <c r="H174" i="41" s="1"/>
  <c r="H175" i="41" s="1"/>
  <c r="H176" i="41" s="1"/>
  <c r="F146" i="41"/>
  <c r="B145" i="41"/>
  <c r="AO144" i="41"/>
  <c r="F142" i="41"/>
  <c r="F141" i="41"/>
  <c r="F140" i="41"/>
  <c r="F139" i="41"/>
  <c r="F138" i="41"/>
  <c r="F137" i="41"/>
  <c r="F136" i="41"/>
  <c r="F135" i="41"/>
  <c r="F134" i="41"/>
  <c r="F133" i="41"/>
  <c r="F132" i="41"/>
  <c r="F131" i="41"/>
  <c r="F130" i="41"/>
  <c r="F129" i="41"/>
  <c r="F128" i="41"/>
  <c r="F127" i="41"/>
  <c r="F126" i="41"/>
  <c r="F125" i="41"/>
  <c r="F124" i="41"/>
  <c r="F123" i="41"/>
  <c r="F122" i="41"/>
  <c r="F121" i="41"/>
  <c r="F120" i="41"/>
  <c r="F119" i="41"/>
  <c r="F118" i="41"/>
  <c r="F117" i="41"/>
  <c r="F116" i="41"/>
  <c r="F115" i="41"/>
  <c r="F114" i="41"/>
  <c r="F113" i="41"/>
  <c r="H112" i="41"/>
  <c r="H113" i="41" s="1"/>
  <c r="H114" i="41" s="1"/>
  <c r="H115" i="41" s="1"/>
  <c r="H116" i="41" s="1"/>
  <c r="H117" i="41" s="1"/>
  <c r="H118" i="41" s="1"/>
  <c r="H119" i="41" s="1"/>
  <c r="H120" i="41" s="1"/>
  <c r="H121" i="41" s="1"/>
  <c r="H122" i="41" s="1"/>
  <c r="H123" i="41" s="1"/>
  <c r="H124" i="41" s="1"/>
  <c r="H125" i="41" s="1"/>
  <c r="H126" i="41" s="1"/>
  <c r="H127" i="41" s="1"/>
  <c r="H128" i="41" s="1"/>
  <c r="H129" i="41" s="1"/>
  <c r="H130" i="41" s="1"/>
  <c r="H131" i="41" s="1"/>
  <c r="H132" i="41" s="1"/>
  <c r="H133" i="41" s="1"/>
  <c r="H134" i="41" s="1"/>
  <c r="H135" i="41" s="1"/>
  <c r="H136" i="41" s="1"/>
  <c r="H137" i="41" s="1"/>
  <c r="H138" i="41" s="1"/>
  <c r="H139" i="41" s="1"/>
  <c r="H140" i="41" s="1"/>
  <c r="H141" i="41" s="1"/>
  <c r="H142" i="41" s="1"/>
  <c r="F112" i="41"/>
  <c r="B111" i="41"/>
  <c r="F108" i="41"/>
  <c r="F107" i="41"/>
  <c r="F106" i="41"/>
  <c r="F105" i="41"/>
  <c r="F104" i="41"/>
  <c r="F103" i="41"/>
  <c r="F102" i="41"/>
  <c r="F101" i="41"/>
  <c r="F100" i="41"/>
  <c r="F99" i="41"/>
  <c r="F98" i="41"/>
  <c r="F97" i="41"/>
  <c r="F96" i="41"/>
  <c r="F95" i="41"/>
  <c r="F94" i="41"/>
  <c r="F93" i="41"/>
  <c r="F92" i="41"/>
  <c r="F91" i="41"/>
  <c r="F90" i="41"/>
  <c r="F89" i="41"/>
  <c r="F88" i="41"/>
  <c r="F87" i="41"/>
  <c r="F86" i="41"/>
  <c r="F85" i="41"/>
  <c r="F84" i="41"/>
  <c r="F83" i="41"/>
  <c r="F82" i="41"/>
  <c r="F81" i="41"/>
  <c r="F80" i="41"/>
  <c r="F79" i="41"/>
  <c r="H78" i="41"/>
  <c r="H79" i="41" s="1"/>
  <c r="H80" i="41" s="1"/>
  <c r="H81" i="41" s="1"/>
  <c r="H82" i="41" s="1"/>
  <c r="H83" i="41" s="1"/>
  <c r="H84" i="41" s="1"/>
  <c r="H85" i="41" s="1"/>
  <c r="H86" i="41" s="1"/>
  <c r="H87" i="41" s="1"/>
  <c r="H88" i="41" s="1"/>
  <c r="H89" i="41" s="1"/>
  <c r="H90" i="41" s="1"/>
  <c r="H91" i="41" s="1"/>
  <c r="H92" i="41" s="1"/>
  <c r="H93" i="41" s="1"/>
  <c r="H94" i="41" s="1"/>
  <c r="H95" i="41" s="1"/>
  <c r="H96" i="41" s="1"/>
  <c r="H97" i="41" s="1"/>
  <c r="H98" i="41" s="1"/>
  <c r="H99" i="41" s="1"/>
  <c r="H100" i="41" s="1"/>
  <c r="H101" i="41" s="1"/>
  <c r="H102" i="41" s="1"/>
  <c r="H103" i="41" s="1"/>
  <c r="H104" i="41" s="1"/>
  <c r="H105" i="41" s="1"/>
  <c r="H106" i="41" s="1"/>
  <c r="H107" i="41" s="1"/>
  <c r="H108" i="41" s="1"/>
  <c r="F78" i="41"/>
  <c r="B77" i="41"/>
  <c r="F74" i="41"/>
  <c r="F73" i="41"/>
  <c r="F72" i="41"/>
  <c r="AD71" i="41"/>
  <c r="F71" i="41"/>
  <c r="AD70" i="41"/>
  <c r="F70" i="41"/>
  <c r="F69" i="41"/>
  <c r="F68" i="41"/>
  <c r="AD67" i="41"/>
  <c r="F67" i="41"/>
  <c r="AD66" i="41"/>
  <c r="F66" i="41"/>
  <c r="AD65" i="41"/>
  <c r="F65" i="41"/>
  <c r="AD64" i="41"/>
  <c r="F64" i="41"/>
  <c r="AD63" i="41"/>
  <c r="F63" i="41"/>
  <c r="F62" i="41"/>
  <c r="F61" i="41"/>
  <c r="AD60" i="41"/>
  <c r="F60" i="41"/>
  <c r="AD59" i="41"/>
  <c r="F59" i="41"/>
  <c r="AD58" i="41"/>
  <c r="F58" i="41"/>
  <c r="AD57" i="41"/>
  <c r="F57" i="41"/>
  <c r="AD56" i="41"/>
  <c r="F56" i="41"/>
  <c r="F55" i="41"/>
  <c r="F54" i="41"/>
  <c r="AD53" i="41"/>
  <c r="F53" i="41"/>
  <c r="AD52" i="41"/>
  <c r="F52" i="41"/>
  <c r="AD51" i="41"/>
  <c r="F51" i="41"/>
  <c r="AD50" i="41"/>
  <c r="F50" i="41"/>
  <c r="AD49" i="41"/>
  <c r="F49" i="41"/>
  <c r="F48" i="41"/>
  <c r="F47" i="41"/>
  <c r="AD46" i="41"/>
  <c r="F46" i="41"/>
  <c r="AD45" i="41"/>
  <c r="F45" i="41"/>
  <c r="AD44" i="41"/>
  <c r="H44" i="41"/>
  <c r="H45" i="41" s="1"/>
  <c r="H46" i="41" s="1"/>
  <c r="H47" i="41" s="1"/>
  <c r="H48" i="41" s="1"/>
  <c r="H49" i="41" s="1"/>
  <c r="H50" i="41" s="1"/>
  <c r="H51" i="41" s="1"/>
  <c r="H52" i="41" s="1"/>
  <c r="H53" i="41" s="1"/>
  <c r="H54" i="41" s="1"/>
  <c r="H55" i="41" s="1"/>
  <c r="H56" i="41" s="1"/>
  <c r="H57" i="41" s="1"/>
  <c r="H58" i="41" s="1"/>
  <c r="H59" i="41" s="1"/>
  <c r="H60" i="41" s="1"/>
  <c r="H61" i="41" s="1"/>
  <c r="H62" i="41" s="1"/>
  <c r="H63" i="41" s="1"/>
  <c r="H64" i="41" s="1"/>
  <c r="H65" i="41" s="1"/>
  <c r="H66" i="41" s="1"/>
  <c r="H67" i="41" s="1"/>
  <c r="H68" i="41" s="1"/>
  <c r="H69" i="41" s="1"/>
  <c r="H70" i="41" s="1"/>
  <c r="H71" i="41" s="1"/>
  <c r="H72" i="41" s="1"/>
  <c r="H73" i="41" s="1"/>
  <c r="H74" i="41" s="1"/>
  <c r="F44" i="41"/>
  <c r="B43" i="41"/>
  <c r="AD40" i="41"/>
  <c r="Z40" i="41"/>
  <c r="W40" i="41"/>
  <c r="F40" i="41"/>
  <c r="AD39" i="41"/>
  <c r="F39" i="41"/>
  <c r="F38" i="41"/>
  <c r="F37" i="41"/>
  <c r="AD36" i="41"/>
  <c r="F36" i="41"/>
  <c r="AD35" i="41"/>
  <c r="F35" i="41"/>
  <c r="AD34" i="41"/>
  <c r="Z34" i="41"/>
  <c r="Y34" i="41"/>
  <c r="W34" i="41"/>
  <c r="F34" i="41"/>
  <c r="AD33" i="41"/>
  <c r="Y33" i="41"/>
  <c r="F33" i="41"/>
  <c r="AD32" i="41"/>
  <c r="P32" i="41"/>
  <c r="O32" i="41"/>
  <c r="N32" i="41"/>
  <c r="M32" i="41"/>
  <c r="F32" i="41"/>
  <c r="F31" i="41"/>
  <c r="F30" i="41"/>
  <c r="AD29" i="41"/>
  <c r="F29" i="41"/>
  <c r="AD28" i="41"/>
  <c r="F28" i="41"/>
  <c r="AD27" i="41"/>
  <c r="Y27" i="41"/>
  <c r="W27" i="41"/>
  <c r="F27" i="41"/>
  <c r="AD26" i="41"/>
  <c r="Y26" i="41"/>
  <c r="F26" i="41"/>
  <c r="AD25" i="41"/>
  <c r="X25" i="41"/>
  <c r="F25" i="41"/>
  <c r="F24" i="41"/>
  <c r="F23" i="41"/>
  <c r="F22" i="41"/>
  <c r="F21" i="41"/>
  <c r="F20" i="41"/>
  <c r="F19" i="41"/>
  <c r="AD18" i="41"/>
  <c r="X18" i="41"/>
  <c r="W18" i="41"/>
  <c r="F18" i="41"/>
  <c r="F17" i="41"/>
  <c r="F16" i="41"/>
  <c r="F15" i="41"/>
  <c r="AD14" i="41"/>
  <c r="W14" i="41"/>
  <c r="F14" i="41"/>
  <c r="AD13" i="41"/>
  <c r="W13" i="41"/>
  <c r="Z13" i="41"/>
  <c r="Y13" i="41"/>
  <c r="X13" i="41"/>
  <c r="F13" i="41"/>
  <c r="F12" i="41"/>
  <c r="F11" i="41"/>
  <c r="H10" i="41"/>
  <c r="H11" i="41" s="1"/>
  <c r="H12" i="41" s="1"/>
  <c r="H13" i="41" s="1"/>
  <c r="H14" i="41" s="1"/>
  <c r="F10" i="41"/>
  <c r="A10" i="41"/>
  <c r="G39" i="41" s="1"/>
  <c r="B9" i="41"/>
  <c r="AN346" i="8"/>
  <c r="AL346" i="8"/>
  <c r="AK346" i="8"/>
  <c r="AJ346" i="8"/>
  <c r="AN345" i="8"/>
  <c r="AL345" i="8"/>
  <c r="AK345" i="8"/>
  <c r="AJ345" i="8"/>
  <c r="AN344" i="8"/>
  <c r="AL344" i="8"/>
  <c r="AK344" i="8"/>
  <c r="AJ344" i="8"/>
  <c r="AN343" i="8"/>
  <c r="AL343" i="8"/>
  <c r="AK343" i="8"/>
  <c r="AJ343" i="8"/>
  <c r="AN342" i="8"/>
  <c r="AL342" i="8"/>
  <c r="AK342" i="8"/>
  <c r="AJ342" i="8"/>
  <c r="AN341" i="8"/>
  <c r="AL341" i="8"/>
  <c r="AK341" i="8"/>
  <c r="AJ341" i="8"/>
  <c r="AN340" i="8"/>
  <c r="AL340" i="8"/>
  <c r="AK340" i="8"/>
  <c r="AJ340" i="8"/>
  <c r="AN339" i="8"/>
  <c r="AL339" i="8"/>
  <c r="AK339" i="8"/>
  <c r="AJ339" i="8"/>
  <c r="AN338" i="8"/>
  <c r="AL338" i="8"/>
  <c r="AK338" i="8"/>
  <c r="AJ338" i="8"/>
  <c r="AN337" i="8"/>
  <c r="AL337" i="8"/>
  <c r="AK337" i="8"/>
  <c r="AJ337" i="8"/>
  <c r="AN336" i="8"/>
  <c r="AL336" i="8"/>
  <c r="AK336" i="8"/>
  <c r="AJ336" i="8"/>
  <c r="AN335" i="8"/>
  <c r="AL335" i="8"/>
  <c r="AK335" i="8"/>
  <c r="AJ335" i="8"/>
  <c r="AN334" i="8"/>
  <c r="AL334" i="8"/>
  <c r="AK334" i="8"/>
  <c r="AJ334" i="8"/>
  <c r="AN333" i="8"/>
  <c r="AL333" i="8"/>
  <c r="AK333" i="8"/>
  <c r="AJ333" i="8"/>
  <c r="AN332" i="8"/>
  <c r="AL332" i="8"/>
  <c r="AK332" i="8"/>
  <c r="AJ332" i="8"/>
  <c r="AN331" i="8"/>
  <c r="AL331" i="8"/>
  <c r="AK331" i="8"/>
  <c r="AJ331" i="8"/>
  <c r="AN330" i="8"/>
  <c r="AL330" i="8"/>
  <c r="AK330" i="8"/>
  <c r="AJ330" i="8"/>
  <c r="AN329" i="8"/>
  <c r="AL329" i="8"/>
  <c r="AK329" i="8"/>
  <c r="AJ329" i="8"/>
  <c r="AN328" i="8"/>
  <c r="AL328" i="8"/>
  <c r="AK328" i="8"/>
  <c r="AJ328" i="8"/>
  <c r="AN327" i="8"/>
  <c r="AL327" i="8"/>
  <c r="AK327" i="8"/>
  <c r="AJ327" i="8"/>
  <c r="AN326" i="8"/>
  <c r="AL326" i="8"/>
  <c r="AK326" i="8"/>
  <c r="AJ326" i="8"/>
  <c r="AN325" i="8"/>
  <c r="AL325" i="8"/>
  <c r="AK325" i="8"/>
  <c r="AJ325" i="8"/>
  <c r="AN324" i="8"/>
  <c r="AL324" i="8"/>
  <c r="AK324" i="8"/>
  <c r="AJ324" i="8"/>
  <c r="AN323" i="8"/>
  <c r="AL323" i="8"/>
  <c r="AK323" i="8"/>
  <c r="AJ323" i="8"/>
  <c r="AN322" i="8"/>
  <c r="AL322" i="8"/>
  <c r="AK322" i="8"/>
  <c r="AJ322" i="8"/>
  <c r="AN321" i="8"/>
  <c r="AL321" i="8"/>
  <c r="AK321" i="8"/>
  <c r="AJ321" i="8"/>
  <c r="AN320" i="8"/>
  <c r="AL320" i="8"/>
  <c r="AK320" i="8"/>
  <c r="AJ320" i="8"/>
  <c r="AN319" i="8"/>
  <c r="AL319" i="8"/>
  <c r="AK319" i="8"/>
  <c r="AJ319" i="8"/>
  <c r="AN318" i="8"/>
  <c r="AL318" i="8"/>
  <c r="AK318" i="8"/>
  <c r="AJ318" i="8"/>
  <c r="AN317" i="8"/>
  <c r="AL317" i="8"/>
  <c r="AK317" i="8"/>
  <c r="AJ317" i="8"/>
  <c r="AN316" i="8"/>
  <c r="AL316" i="8"/>
  <c r="AK316" i="8"/>
  <c r="AJ316" i="8"/>
  <c r="AN380" i="8"/>
  <c r="AL380" i="8"/>
  <c r="AK380" i="8"/>
  <c r="AJ380" i="8"/>
  <c r="AN379" i="8"/>
  <c r="AL379" i="8"/>
  <c r="AK379" i="8"/>
  <c r="AJ379" i="8"/>
  <c r="AN378" i="8"/>
  <c r="AL378" i="8"/>
  <c r="AK378" i="8"/>
  <c r="AJ378" i="8"/>
  <c r="AN377" i="8"/>
  <c r="AL377" i="8"/>
  <c r="AK377" i="8"/>
  <c r="AJ377" i="8"/>
  <c r="AN376" i="8"/>
  <c r="AL376" i="8"/>
  <c r="AK376" i="8"/>
  <c r="AJ376" i="8"/>
  <c r="AN375" i="8"/>
  <c r="AL375" i="8"/>
  <c r="AK375" i="8"/>
  <c r="AJ375" i="8"/>
  <c r="AN374" i="8"/>
  <c r="AL374" i="8"/>
  <c r="AK374" i="8"/>
  <c r="AJ374" i="8"/>
  <c r="AN373" i="8"/>
  <c r="AL373" i="8"/>
  <c r="AK373" i="8"/>
  <c r="AJ373" i="8"/>
  <c r="AN372" i="8"/>
  <c r="AL372" i="8"/>
  <c r="AK372" i="8"/>
  <c r="AJ372" i="8"/>
  <c r="AN371" i="8"/>
  <c r="AL371" i="8"/>
  <c r="AK371" i="8"/>
  <c r="AJ371" i="8"/>
  <c r="AN370" i="8"/>
  <c r="AL370" i="8"/>
  <c r="AK370" i="8"/>
  <c r="AJ370" i="8"/>
  <c r="AN369" i="8"/>
  <c r="AL369" i="8"/>
  <c r="AK369" i="8"/>
  <c r="AJ369" i="8"/>
  <c r="AN368" i="8"/>
  <c r="AL368" i="8"/>
  <c r="AK368" i="8"/>
  <c r="AJ368" i="8"/>
  <c r="AN367" i="8"/>
  <c r="AL367" i="8"/>
  <c r="AK367" i="8"/>
  <c r="AJ367" i="8"/>
  <c r="AN366" i="8"/>
  <c r="AL366" i="8"/>
  <c r="AK366" i="8"/>
  <c r="AJ366" i="8"/>
  <c r="AN365" i="8"/>
  <c r="AL365" i="8"/>
  <c r="AK365" i="8"/>
  <c r="AJ365" i="8"/>
  <c r="AN364" i="8"/>
  <c r="AL364" i="8"/>
  <c r="AK364" i="8"/>
  <c r="AJ364" i="8"/>
  <c r="AN363" i="8"/>
  <c r="AL363" i="8"/>
  <c r="AK363" i="8"/>
  <c r="AJ363" i="8"/>
  <c r="AN362" i="8"/>
  <c r="AL362" i="8"/>
  <c r="AK362" i="8"/>
  <c r="AJ362" i="8"/>
  <c r="AN361" i="8"/>
  <c r="AL361" i="8"/>
  <c r="AK361" i="8"/>
  <c r="AJ361" i="8"/>
  <c r="AN360" i="8"/>
  <c r="AL360" i="8"/>
  <c r="AK360" i="8"/>
  <c r="AJ360" i="8"/>
  <c r="AN359" i="8"/>
  <c r="AL359" i="8"/>
  <c r="AK359" i="8"/>
  <c r="AJ359" i="8"/>
  <c r="AN358" i="8"/>
  <c r="AL358" i="8"/>
  <c r="AK358" i="8"/>
  <c r="AJ358" i="8"/>
  <c r="AN357" i="8"/>
  <c r="AL357" i="8"/>
  <c r="AK357" i="8"/>
  <c r="AJ357" i="8"/>
  <c r="AN356" i="8"/>
  <c r="AL356" i="8"/>
  <c r="AK356" i="8"/>
  <c r="AJ356" i="8"/>
  <c r="AN355" i="8"/>
  <c r="AL355" i="8"/>
  <c r="AK355" i="8"/>
  <c r="AJ355" i="8"/>
  <c r="AN354" i="8"/>
  <c r="AL354" i="8"/>
  <c r="AK354" i="8"/>
  <c r="AJ354" i="8"/>
  <c r="AN353" i="8"/>
  <c r="AL353" i="8"/>
  <c r="AK353" i="8"/>
  <c r="AJ353" i="8"/>
  <c r="AN352" i="8"/>
  <c r="AL352" i="8"/>
  <c r="AK352" i="8"/>
  <c r="AJ352" i="8"/>
  <c r="AN351" i="8"/>
  <c r="AL351" i="8"/>
  <c r="AK351" i="8"/>
  <c r="AJ351" i="8"/>
  <c r="AN350" i="8"/>
  <c r="AL350" i="8"/>
  <c r="AK350" i="8"/>
  <c r="AJ350" i="8"/>
  <c r="AN414" i="8"/>
  <c r="AL414" i="8"/>
  <c r="AK414" i="8"/>
  <c r="AJ414" i="8"/>
  <c r="AN413" i="8"/>
  <c r="AL413" i="8"/>
  <c r="AK413" i="8"/>
  <c r="AJ413" i="8"/>
  <c r="AN412" i="8"/>
  <c r="AL412" i="8"/>
  <c r="AK412" i="8"/>
  <c r="AJ412" i="8"/>
  <c r="AN411" i="8"/>
  <c r="AL411" i="8"/>
  <c r="AK411" i="8"/>
  <c r="AJ411" i="8"/>
  <c r="AN410" i="8"/>
  <c r="AL410" i="8"/>
  <c r="AK410" i="8"/>
  <c r="AJ410" i="8"/>
  <c r="AN409" i="8"/>
  <c r="AL409" i="8"/>
  <c r="AK409" i="8"/>
  <c r="AJ409" i="8"/>
  <c r="AN408" i="8"/>
  <c r="AL408" i="8"/>
  <c r="AK408" i="8"/>
  <c r="AJ408" i="8"/>
  <c r="AN407" i="8"/>
  <c r="AL407" i="8"/>
  <c r="AK407" i="8"/>
  <c r="AJ407" i="8"/>
  <c r="AN406" i="8"/>
  <c r="AL406" i="8"/>
  <c r="AK406" i="8"/>
  <c r="AJ406" i="8"/>
  <c r="AN405" i="8"/>
  <c r="AL405" i="8"/>
  <c r="AK405" i="8"/>
  <c r="AJ405" i="8"/>
  <c r="AN404" i="8"/>
  <c r="AL404" i="8"/>
  <c r="AK404" i="8"/>
  <c r="AJ404" i="8"/>
  <c r="AN403" i="8"/>
  <c r="AL403" i="8"/>
  <c r="AK403" i="8"/>
  <c r="AJ403" i="8"/>
  <c r="AN402" i="8"/>
  <c r="AL402" i="8"/>
  <c r="AK402" i="8"/>
  <c r="AJ402" i="8"/>
  <c r="AN401" i="8"/>
  <c r="AL401" i="8"/>
  <c r="AK401" i="8"/>
  <c r="AJ401" i="8"/>
  <c r="AN400" i="8"/>
  <c r="AL400" i="8"/>
  <c r="AK400" i="8"/>
  <c r="AJ400" i="8"/>
  <c r="AN399" i="8"/>
  <c r="AL399" i="8"/>
  <c r="AK399" i="8"/>
  <c r="AJ399" i="8"/>
  <c r="AN398" i="8"/>
  <c r="AL398" i="8"/>
  <c r="AK398" i="8"/>
  <c r="AJ398" i="8"/>
  <c r="AN397" i="8"/>
  <c r="AL397" i="8"/>
  <c r="AK397" i="8"/>
  <c r="AJ397" i="8"/>
  <c r="AN396" i="8"/>
  <c r="AL396" i="8"/>
  <c r="AK396" i="8"/>
  <c r="AJ396" i="8"/>
  <c r="AN395" i="8"/>
  <c r="AL395" i="8"/>
  <c r="AK395" i="8"/>
  <c r="AJ395" i="8"/>
  <c r="AN394" i="8"/>
  <c r="AL394" i="8"/>
  <c r="AK394" i="8"/>
  <c r="AJ394" i="8"/>
  <c r="AN393" i="8"/>
  <c r="AL393" i="8"/>
  <c r="AK393" i="8"/>
  <c r="AJ393" i="8"/>
  <c r="AN392" i="8"/>
  <c r="AL392" i="8"/>
  <c r="AK392" i="8"/>
  <c r="AJ392" i="8"/>
  <c r="AN391" i="8"/>
  <c r="AL391" i="8"/>
  <c r="AK391" i="8"/>
  <c r="AJ391" i="8"/>
  <c r="AN390" i="8"/>
  <c r="AL390" i="8"/>
  <c r="AK390" i="8"/>
  <c r="AJ390" i="8"/>
  <c r="AN389" i="8"/>
  <c r="AL389" i="8"/>
  <c r="AK389" i="8"/>
  <c r="AJ389" i="8"/>
  <c r="AN388" i="8"/>
  <c r="AL388" i="8"/>
  <c r="AK388" i="8"/>
  <c r="AJ388" i="8"/>
  <c r="AN387" i="8"/>
  <c r="AL387" i="8"/>
  <c r="AK387" i="8"/>
  <c r="AJ387" i="8"/>
  <c r="AN386" i="8"/>
  <c r="AL386" i="8"/>
  <c r="AK386" i="8"/>
  <c r="AJ386" i="8"/>
  <c r="AN385" i="8"/>
  <c r="AL385" i="8"/>
  <c r="AK385" i="8"/>
  <c r="AJ385" i="8"/>
  <c r="AN384" i="8"/>
  <c r="AL384" i="8"/>
  <c r="AK384" i="8"/>
  <c r="AJ384" i="8"/>
  <c r="AJ283" i="8"/>
  <c r="AK283" i="8"/>
  <c r="AL283" i="8"/>
  <c r="AN283" i="8"/>
  <c r="AJ284" i="8"/>
  <c r="AK284" i="8"/>
  <c r="AL284" i="8"/>
  <c r="AN284" i="8"/>
  <c r="AJ285" i="8"/>
  <c r="AK285" i="8"/>
  <c r="AL285" i="8"/>
  <c r="AN285" i="8"/>
  <c r="AJ286" i="8"/>
  <c r="AK286" i="8"/>
  <c r="AL286" i="8"/>
  <c r="AN286" i="8"/>
  <c r="AJ287" i="8"/>
  <c r="AK287" i="8"/>
  <c r="AL287" i="8"/>
  <c r="AN287" i="8"/>
  <c r="AJ288" i="8"/>
  <c r="AK288" i="8"/>
  <c r="AL288" i="8"/>
  <c r="AN288" i="8"/>
  <c r="AJ289" i="8"/>
  <c r="AK289" i="8"/>
  <c r="AL289" i="8"/>
  <c r="AN289" i="8"/>
  <c r="AJ290" i="8"/>
  <c r="AK290" i="8"/>
  <c r="AL290" i="8"/>
  <c r="AN290" i="8"/>
  <c r="AJ291" i="8"/>
  <c r="AK291" i="8"/>
  <c r="AL291" i="8"/>
  <c r="AN291" i="8"/>
  <c r="AJ292" i="8"/>
  <c r="AK292" i="8"/>
  <c r="AL292" i="8"/>
  <c r="AN292" i="8"/>
  <c r="AJ293" i="8"/>
  <c r="AK293" i="8"/>
  <c r="AL293" i="8"/>
  <c r="AN293" i="8"/>
  <c r="AJ294" i="8"/>
  <c r="AK294" i="8"/>
  <c r="AL294" i="8"/>
  <c r="AN294" i="8"/>
  <c r="AJ295" i="8"/>
  <c r="AK295" i="8"/>
  <c r="AL295" i="8"/>
  <c r="AN295" i="8"/>
  <c r="AJ296" i="8"/>
  <c r="AK296" i="8"/>
  <c r="AL296" i="8"/>
  <c r="AN296" i="8"/>
  <c r="AJ297" i="8"/>
  <c r="AK297" i="8"/>
  <c r="AL297" i="8"/>
  <c r="AN297" i="8"/>
  <c r="AJ298" i="8"/>
  <c r="AK298" i="8"/>
  <c r="AL298" i="8"/>
  <c r="AN298" i="8"/>
  <c r="AJ299" i="8"/>
  <c r="AK299" i="8"/>
  <c r="AL299" i="8"/>
  <c r="AN299" i="8"/>
  <c r="AJ300" i="8"/>
  <c r="AK300" i="8"/>
  <c r="AL300" i="8"/>
  <c r="AN300" i="8"/>
  <c r="AJ301" i="8"/>
  <c r="AK301" i="8"/>
  <c r="AL301" i="8"/>
  <c r="AN301" i="8"/>
  <c r="AJ302" i="8"/>
  <c r="AK302" i="8"/>
  <c r="AL302" i="8"/>
  <c r="AN302" i="8"/>
  <c r="AJ303" i="8"/>
  <c r="AK303" i="8"/>
  <c r="AL303" i="8"/>
  <c r="AN303" i="8"/>
  <c r="AJ304" i="8"/>
  <c r="AK304" i="8"/>
  <c r="AL304" i="8"/>
  <c r="AN304" i="8"/>
  <c r="AJ305" i="8"/>
  <c r="AK305" i="8"/>
  <c r="AL305" i="8"/>
  <c r="AN305" i="8"/>
  <c r="AJ306" i="8"/>
  <c r="AK306" i="8"/>
  <c r="AL306" i="8"/>
  <c r="AN306" i="8"/>
  <c r="AJ307" i="8"/>
  <c r="AK307" i="8"/>
  <c r="AL307" i="8"/>
  <c r="AN307" i="8"/>
  <c r="AJ308" i="8"/>
  <c r="AK308" i="8"/>
  <c r="AL308" i="8"/>
  <c r="AN308" i="8"/>
  <c r="AJ309" i="8"/>
  <c r="AK309" i="8"/>
  <c r="AL309" i="8"/>
  <c r="AN309" i="8"/>
  <c r="AJ310" i="8"/>
  <c r="AK310" i="8"/>
  <c r="AL310" i="8"/>
  <c r="AN310" i="8"/>
  <c r="AJ311" i="8"/>
  <c r="AK311" i="8"/>
  <c r="AL311" i="8"/>
  <c r="AN311" i="8"/>
  <c r="AJ312" i="8"/>
  <c r="AK312" i="8"/>
  <c r="AL312" i="8"/>
  <c r="AN312" i="8"/>
  <c r="AN282" i="8"/>
  <c r="AL282" i="8"/>
  <c r="AK282" i="8"/>
  <c r="AJ282" i="8"/>
  <c r="AJ249" i="8"/>
  <c r="AK249" i="8"/>
  <c r="AL249" i="8"/>
  <c r="AJ250" i="8"/>
  <c r="AK250" i="8"/>
  <c r="AL250" i="8"/>
  <c r="AJ251" i="8"/>
  <c r="AK251" i="8"/>
  <c r="AL251" i="8"/>
  <c r="AJ252" i="8"/>
  <c r="AK252" i="8"/>
  <c r="AL252" i="8"/>
  <c r="AJ253" i="8"/>
  <c r="AK253" i="8"/>
  <c r="AL253" i="8"/>
  <c r="AJ254" i="8"/>
  <c r="AK254" i="8"/>
  <c r="AL254" i="8"/>
  <c r="AJ255" i="8"/>
  <c r="AK255" i="8"/>
  <c r="AL255" i="8"/>
  <c r="AJ256" i="8"/>
  <c r="AK256" i="8"/>
  <c r="AL256" i="8"/>
  <c r="AJ257" i="8"/>
  <c r="AK257" i="8"/>
  <c r="AL257" i="8"/>
  <c r="AJ258" i="8"/>
  <c r="AK258" i="8"/>
  <c r="AL258" i="8"/>
  <c r="AJ259" i="8"/>
  <c r="AK259" i="8"/>
  <c r="AL259" i="8"/>
  <c r="AJ260" i="8"/>
  <c r="AK260" i="8"/>
  <c r="AL260" i="8"/>
  <c r="AJ261" i="8"/>
  <c r="AK261" i="8"/>
  <c r="AL261" i="8"/>
  <c r="AJ262" i="8"/>
  <c r="AK262" i="8"/>
  <c r="AL262" i="8"/>
  <c r="AJ263" i="8"/>
  <c r="AK263" i="8"/>
  <c r="AL263" i="8"/>
  <c r="AJ264" i="8"/>
  <c r="AK264" i="8"/>
  <c r="AL264" i="8"/>
  <c r="AJ265" i="8"/>
  <c r="AK265" i="8"/>
  <c r="AL265" i="8"/>
  <c r="AJ266" i="8"/>
  <c r="AK266" i="8"/>
  <c r="AL266" i="8"/>
  <c r="AJ267" i="8"/>
  <c r="AK267" i="8"/>
  <c r="AL267" i="8"/>
  <c r="AJ268" i="8"/>
  <c r="AK268" i="8"/>
  <c r="AL268" i="8"/>
  <c r="AJ269" i="8"/>
  <c r="AK269" i="8"/>
  <c r="AL269" i="8"/>
  <c r="AJ270" i="8"/>
  <c r="AK270" i="8"/>
  <c r="AL270" i="8"/>
  <c r="AJ271" i="8"/>
  <c r="AK271" i="8"/>
  <c r="AL271" i="8"/>
  <c r="AJ272" i="8"/>
  <c r="AK272" i="8"/>
  <c r="AL272" i="8"/>
  <c r="AJ273" i="8"/>
  <c r="AK273" i="8"/>
  <c r="AL273" i="8"/>
  <c r="AJ274" i="8"/>
  <c r="AK274" i="8"/>
  <c r="AL274" i="8"/>
  <c r="AJ275" i="8"/>
  <c r="AK275" i="8"/>
  <c r="AL275" i="8"/>
  <c r="AJ276" i="8"/>
  <c r="AK276" i="8"/>
  <c r="AL276" i="8"/>
  <c r="AJ277" i="8"/>
  <c r="AK277" i="8"/>
  <c r="AL277" i="8"/>
  <c r="AJ278" i="8"/>
  <c r="AK278" i="8"/>
  <c r="AL278" i="8"/>
  <c r="AL248" i="8"/>
  <c r="AK248" i="8"/>
  <c r="AJ248" i="8"/>
  <c r="AJ215" i="8"/>
  <c r="AK215" i="8"/>
  <c r="AL215" i="8"/>
  <c r="AJ216" i="8"/>
  <c r="AK216" i="8"/>
  <c r="AL216" i="8"/>
  <c r="AJ217" i="8"/>
  <c r="AK217" i="8"/>
  <c r="AL217" i="8"/>
  <c r="AJ218" i="8"/>
  <c r="AK218" i="8"/>
  <c r="AL218" i="8"/>
  <c r="AJ219" i="8"/>
  <c r="AK219" i="8"/>
  <c r="AL219" i="8"/>
  <c r="AJ220" i="8"/>
  <c r="AK220" i="8"/>
  <c r="AL220" i="8"/>
  <c r="AJ221" i="8"/>
  <c r="AK221" i="8"/>
  <c r="AL221" i="8"/>
  <c r="AJ222" i="8"/>
  <c r="AK222" i="8"/>
  <c r="AL222" i="8"/>
  <c r="AJ223" i="8"/>
  <c r="AK223" i="8"/>
  <c r="AL223" i="8"/>
  <c r="AJ224" i="8"/>
  <c r="AK224" i="8"/>
  <c r="AL224" i="8"/>
  <c r="AJ225" i="8"/>
  <c r="AK225" i="8"/>
  <c r="AL225" i="8"/>
  <c r="AJ226" i="8"/>
  <c r="AK226" i="8"/>
  <c r="AL226" i="8"/>
  <c r="AJ227" i="8"/>
  <c r="AK227" i="8"/>
  <c r="AL227" i="8"/>
  <c r="AJ228" i="8"/>
  <c r="AK228" i="8"/>
  <c r="AL228" i="8"/>
  <c r="AJ229" i="8"/>
  <c r="AK229" i="8"/>
  <c r="AL229" i="8"/>
  <c r="AJ230" i="8"/>
  <c r="AK230" i="8"/>
  <c r="AL230" i="8"/>
  <c r="AJ231" i="8"/>
  <c r="AK231" i="8"/>
  <c r="AL231" i="8"/>
  <c r="AJ232" i="8"/>
  <c r="AK232" i="8"/>
  <c r="AL232" i="8"/>
  <c r="AJ233" i="8"/>
  <c r="AK233" i="8"/>
  <c r="AL233" i="8"/>
  <c r="AJ234" i="8"/>
  <c r="AK234" i="8"/>
  <c r="AL234" i="8"/>
  <c r="AJ235" i="8"/>
  <c r="AK235" i="8"/>
  <c r="AL235" i="8"/>
  <c r="AJ236" i="8"/>
  <c r="AK236" i="8"/>
  <c r="AL236" i="8"/>
  <c r="AJ237" i="8"/>
  <c r="AK237" i="8"/>
  <c r="AL237" i="8"/>
  <c r="AJ238" i="8"/>
  <c r="AK238" i="8"/>
  <c r="AL238" i="8"/>
  <c r="AJ239" i="8"/>
  <c r="AK239" i="8"/>
  <c r="AL239" i="8"/>
  <c r="AJ240" i="8"/>
  <c r="AK240" i="8"/>
  <c r="AL240" i="8"/>
  <c r="AJ241" i="8"/>
  <c r="AK241" i="8"/>
  <c r="AL241" i="8"/>
  <c r="AJ242" i="8"/>
  <c r="AK242" i="8"/>
  <c r="AL242" i="8"/>
  <c r="AJ243" i="8"/>
  <c r="AK243" i="8"/>
  <c r="AL243" i="8"/>
  <c r="AJ244" i="8"/>
  <c r="AK244" i="8"/>
  <c r="AL244" i="8"/>
  <c r="AN214" i="8"/>
  <c r="AL214" i="8"/>
  <c r="AJ214" i="8"/>
  <c r="AK214" i="8"/>
  <c r="AN249" i="8"/>
  <c r="AN250" i="8"/>
  <c r="AN251" i="8"/>
  <c r="AN252" i="8"/>
  <c r="AN253" i="8"/>
  <c r="AN254" i="8"/>
  <c r="AN255" i="8"/>
  <c r="AN256" i="8"/>
  <c r="AN257" i="8"/>
  <c r="AN258" i="8"/>
  <c r="AN259" i="8"/>
  <c r="AN260" i="8"/>
  <c r="AN261" i="8"/>
  <c r="AN262" i="8"/>
  <c r="AN263" i="8"/>
  <c r="AN264" i="8"/>
  <c r="AN265" i="8"/>
  <c r="AN266" i="8"/>
  <c r="AN267" i="8"/>
  <c r="AN268" i="8"/>
  <c r="AN269" i="8"/>
  <c r="AN270" i="8"/>
  <c r="AN271" i="8"/>
  <c r="AN272" i="8"/>
  <c r="AN273" i="8"/>
  <c r="AN274" i="8"/>
  <c r="AN275" i="8"/>
  <c r="AN276" i="8"/>
  <c r="AN277" i="8"/>
  <c r="AN278" i="8"/>
  <c r="AN248" i="8"/>
  <c r="AN215" i="8"/>
  <c r="AN216" i="8"/>
  <c r="AN217" i="8"/>
  <c r="AN218" i="8"/>
  <c r="AN219" i="8"/>
  <c r="AN220" i="8"/>
  <c r="AN221" i="8"/>
  <c r="AN222" i="8"/>
  <c r="AN223" i="8"/>
  <c r="AN224" i="8"/>
  <c r="AN225" i="8"/>
  <c r="AN226" i="8"/>
  <c r="AN227" i="8"/>
  <c r="AN228" i="8"/>
  <c r="AN229" i="8"/>
  <c r="AN230" i="8"/>
  <c r="AN231" i="8"/>
  <c r="AN232" i="8"/>
  <c r="AN233" i="8"/>
  <c r="AN234" i="8"/>
  <c r="AN235" i="8"/>
  <c r="AN236" i="8"/>
  <c r="AN237" i="8"/>
  <c r="AN238" i="8"/>
  <c r="AN239" i="8"/>
  <c r="AN240" i="8"/>
  <c r="AN241" i="8"/>
  <c r="AN242" i="8"/>
  <c r="AN243" i="8"/>
  <c r="AN244" i="8"/>
  <c r="P141" i="48" l="1"/>
  <c r="AP141" i="48"/>
  <c r="Z98" i="48"/>
  <c r="M141" i="48"/>
  <c r="X100" i="48"/>
  <c r="Y96" i="48"/>
  <c r="Y86" i="48"/>
  <c r="Y93" i="48"/>
  <c r="Z89" i="48"/>
  <c r="X81" i="48"/>
  <c r="Y89" i="48"/>
  <c r="N126" i="48"/>
  <c r="AD125" i="48"/>
  <c r="AP125" i="48"/>
  <c r="X107" i="48"/>
  <c r="X86" i="48"/>
  <c r="X97" i="48"/>
  <c r="X103" i="48"/>
  <c r="K125" i="48"/>
  <c r="W142" i="48"/>
  <c r="O125" i="48"/>
  <c r="X89" i="48"/>
  <c r="L125" i="48"/>
  <c r="M125" i="48"/>
  <c r="P125" i="48"/>
  <c r="AD141" i="48"/>
  <c r="Z97" i="48"/>
  <c r="L139" i="48"/>
  <c r="W139" i="48" s="1"/>
  <c r="O133" i="48"/>
  <c r="K139" i="48"/>
  <c r="Z133" i="48"/>
  <c r="R139" i="48"/>
  <c r="T139" i="48" s="1"/>
  <c r="V139" i="48" s="1"/>
  <c r="P139" i="48"/>
  <c r="Y139" i="48" s="1"/>
  <c r="AD133" i="48"/>
  <c r="N122" i="48"/>
  <c r="N139" i="48"/>
  <c r="AP133" i="48"/>
  <c r="AP122" i="48"/>
  <c r="Q139" i="48"/>
  <c r="S139" i="48" s="1"/>
  <c r="Y98" i="48"/>
  <c r="N141" i="48"/>
  <c r="X141" i="48" s="1"/>
  <c r="AP139" i="48"/>
  <c r="O122" i="48"/>
  <c r="Q141" i="48"/>
  <c r="S141" i="48" s="1"/>
  <c r="Z81" i="48"/>
  <c r="R122" i="48"/>
  <c r="T122" i="48" s="1"/>
  <c r="R141" i="48"/>
  <c r="T141" i="48" s="1"/>
  <c r="Q122" i="48"/>
  <c r="Y103" i="48"/>
  <c r="N136" i="48"/>
  <c r="Q129" i="48"/>
  <c r="R136" i="48"/>
  <c r="T136" i="48" s="1"/>
  <c r="R129" i="48"/>
  <c r="T129" i="48" s="1"/>
  <c r="AD129" i="48"/>
  <c r="N129" i="48"/>
  <c r="O129" i="48"/>
  <c r="AF63" i="48"/>
  <c r="AP129" i="48"/>
  <c r="W106" i="48"/>
  <c r="AF55" i="48"/>
  <c r="Y90" i="48"/>
  <c r="Y106" i="48"/>
  <c r="W133" i="48"/>
  <c r="M126" i="48"/>
  <c r="Q125" i="48"/>
  <c r="S125" i="48" s="1"/>
  <c r="Z100" i="48"/>
  <c r="P136" i="48"/>
  <c r="Z106" i="48"/>
  <c r="Z86" i="48"/>
  <c r="P126" i="48"/>
  <c r="R125" i="48"/>
  <c r="T125" i="48" s="1"/>
  <c r="V125" i="48" s="1"/>
  <c r="P129" i="48"/>
  <c r="X90" i="48"/>
  <c r="M139" i="48"/>
  <c r="L136" i="48"/>
  <c r="Z99" i="48"/>
  <c r="AP136" i="48"/>
  <c r="AD139" i="48"/>
  <c r="Z108" i="48"/>
  <c r="AF69" i="48"/>
  <c r="M113" i="48"/>
  <c r="W100" i="48"/>
  <c r="AF73" i="48"/>
  <c r="Q113" i="48"/>
  <c r="O113" i="48"/>
  <c r="Z107" i="48"/>
  <c r="Y142" i="48"/>
  <c r="AP113" i="48"/>
  <c r="AF65" i="48"/>
  <c r="AF59" i="48"/>
  <c r="Z103" i="48"/>
  <c r="Q135" i="48"/>
  <c r="S135" i="48" s="1"/>
  <c r="AF45" i="48"/>
  <c r="P119" i="48"/>
  <c r="Y119" i="48" s="1"/>
  <c r="P130" i="48"/>
  <c r="K119" i="48"/>
  <c r="Q132" i="48"/>
  <c r="L119" i="48"/>
  <c r="W119" i="48" s="1"/>
  <c r="AD119" i="48"/>
  <c r="AP132" i="48"/>
  <c r="N119" i="48"/>
  <c r="J156" i="48"/>
  <c r="AD156" i="48" s="1"/>
  <c r="M119" i="48"/>
  <c r="K136" i="48"/>
  <c r="R119" i="48"/>
  <c r="T119" i="48" s="1"/>
  <c r="V119" i="48" s="1"/>
  <c r="P113" i="48"/>
  <c r="K130" i="48"/>
  <c r="Q136" i="48"/>
  <c r="S136" i="48" s="1"/>
  <c r="Q119" i="48"/>
  <c r="S119" i="48" s="1"/>
  <c r="N130" i="48"/>
  <c r="R128" i="48"/>
  <c r="T128" i="48" s="1"/>
  <c r="J161" i="48"/>
  <c r="O161" i="48" s="1"/>
  <c r="O140" i="48"/>
  <c r="AD128" i="48"/>
  <c r="AP127" i="48"/>
  <c r="Q128" i="48"/>
  <c r="S128" i="48" s="1"/>
  <c r="E146" i="48"/>
  <c r="AP146" i="48" s="1"/>
  <c r="AD124" i="48"/>
  <c r="AD131" i="48"/>
  <c r="AP120" i="48"/>
  <c r="R124" i="48"/>
  <c r="T124" i="48" s="1"/>
  <c r="V124" i="48" s="1"/>
  <c r="P131" i="48"/>
  <c r="O126" i="48"/>
  <c r="M122" i="48"/>
  <c r="J160" i="48"/>
  <c r="AD160" i="48" s="1"/>
  <c r="O141" i="48"/>
  <c r="Y141" i="48" s="1"/>
  <c r="R130" i="48"/>
  <c r="T130" i="48" s="1"/>
  <c r="AD130" i="48"/>
  <c r="O131" i="48"/>
  <c r="L131" i="48"/>
  <c r="Q130" i="48"/>
  <c r="Q131" i="48"/>
  <c r="S131" i="48" s="1"/>
  <c r="X142" i="48"/>
  <c r="P122" i="48"/>
  <c r="N131" i="48"/>
  <c r="J171" i="48"/>
  <c r="O171" i="48" s="1"/>
  <c r="W99" i="48"/>
  <c r="J157" i="48"/>
  <c r="R157" i="48" s="1"/>
  <c r="T157" i="48" s="1"/>
  <c r="V157" i="48" s="1"/>
  <c r="J154" i="48"/>
  <c r="AD154" i="48" s="1"/>
  <c r="P117" i="48"/>
  <c r="Q124" i="48"/>
  <c r="K124" i="48"/>
  <c r="M131" i="48"/>
  <c r="AD135" i="48"/>
  <c r="M124" i="48"/>
  <c r="K131" i="48"/>
  <c r="AP135" i="48"/>
  <c r="X99" i="48"/>
  <c r="P124" i="48"/>
  <c r="R131" i="48"/>
  <c r="T131" i="48" s="1"/>
  <c r="V131" i="48" s="1"/>
  <c r="S99" i="48"/>
  <c r="AA99" i="48" s="1"/>
  <c r="X105" i="48"/>
  <c r="N124" i="48"/>
  <c r="Q137" i="48"/>
  <c r="AP119" i="48"/>
  <c r="L132" i="48"/>
  <c r="X108" i="48"/>
  <c r="AD116" i="48"/>
  <c r="Q127" i="48"/>
  <c r="S127" i="48" s="1"/>
  <c r="AP128" i="48"/>
  <c r="O124" i="48"/>
  <c r="AD109" i="48"/>
  <c r="Z142" i="48"/>
  <c r="M132" i="48"/>
  <c r="Z88" i="48"/>
  <c r="AF72" i="48"/>
  <c r="AP116" i="48"/>
  <c r="L117" i="48"/>
  <c r="K117" i="48"/>
  <c r="AD115" i="48"/>
  <c r="J169" i="48"/>
  <c r="AD169" i="48" s="1"/>
  <c r="M117" i="48"/>
  <c r="N115" i="48"/>
  <c r="O115" i="48"/>
  <c r="Q117" i="48"/>
  <c r="S117" i="48" s="1"/>
  <c r="N116" i="48"/>
  <c r="J170" i="48"/>
  <c r="AD170" i="48" s="1"/>
  <c r="J162" i="48"/>
  <c r="AD162" i="48" s="1"/>
  <c r="R117" i="48"/>
  <c r="T117" i="48" s="1"/>
  <c r="V117" i="48" s="1"/>
  <c r="M115" i="48"/>
  <c r="L116" i="48"/>
  <c r="R115" i="48"/>
  <c r="T115" i="48" s="1"/>
  <c r="M135" i="48"/>
  <c r="X135" i="48" s="1"/>
  <c r="X96" i="48"/>
  <c r="R135" i="48"/>
  <c r="T135" i="48" s="1"/>
  <c r="Q115" i="48"/>
  <c r="S115" i="48" s="1"/>
  <c r="Z116" i="48"/>
  <c r="Z83" i="48"/>
  <c r="N138" i="48"/>
  <c r="J166" i="48"/>
  <c r="P135" i="48"/>
  <c r="P115" i="48"/>
  <c r="P116" i="48"/>
  <c r="K116" i="48"/>
  <c r="W116" i="48" s="1"/>
  <c r="M121" i="48"/>
  <c r="R138" i="48"/>
  <c r="T138" i="48" s="1"/>
  <c r="V138" i="48" s="1"/>
  <c r="O135" i="48"/>
  <c r="W78" i="48"/>
  <c r="Q138" i="48"/>
  <c r="S138" i="48" s="1"/>
  <c r="AP114" i="48"/>
  <c r="N132" i="48"/>
  <c r="X78" i="48"/>
  <c r="R113" i="48"/>
  <c r="T113" i="48" s="1"/>
  <c r="L138" i="48"/>
  <c r="K132" i="48"/>
  <c r="N117" i="48"/>
  <c r="Z93" i="48"/>
  <c r="AD117" i="48"/>
  <c r="N113" i="48"/>
  <c r="M138" i="48"/>
  <c r="O132" i="48"/>
  <c r="Y132" i="48" s="1"/>
  <c r="X83" i="48"/>
  <c r="O117" i="48"/>
  <c r="W113" i="48"/>
  <c r="L124" i="48"/>
  <c r="P121" i="48"/>
  <c r="Y121" i="48" s="1"/>
  <c r="N140" i="48"/>
  <c r="R121" i="48"/>
  <c r="T121" i="48" s="1"/>
  <c r="J151" i="48"/>
  <c r="AD151" i="48" s="1"/>
  <c r="L140" i="48"/>
  <c r="AP140" i="48"/>
  <c r="K118" i="48"/>
  <c r="R118" i="48"/>
  <c r="T118" i="48" s="1"/>
  <c r="V118" i="48" s="1"/>
  <c r="R114" i="48"/>
  <c r="T114" i="48" s="1"/>
  <c r="N134" i="48"/>
  <c r="N114" i="48"/>
  <c r="Q126" i="48"/>
  <c r="S126" i="48" s="1"/>
  <c r="W126" i="48"/>
  <c r="R126" i="48"/>
  <c r="T126" i="48" s="1"/>
  <c r="P140" i="48"/>
  <c r="R137" i="48"/>
  <c r="T137" i="48" s="1"/>
  <c r="AP126" i="48"/>
  <c r="Q140" i="48"/>
  <c r="Z140" i="48" s="1"/>
  <c r="AD140" i="48"/>
  <c r="AP121" i="48"/>
  <c r="W141" i="48"/>
  <c r="M140" i="48"/>
  <c r="O121" i="48"/>
  <c r="J165" i="48"/>
  <c r="AP165" i="48" s="1"/>
  <c r="J147" i="48"/>
  <c r="O147" i="48" s="1"/>
  <c r="J172" i="48"/>
  <c r="AD172" i="48" s="1"/>
  <c r="J167" i="48"/>
  <c r="AD167" i="48" s="1"/>
  <c r="J152" i="48"/>
  <c r="AD152" i="48" s="1"/>
  <c r="J163" i="48"/>
  <c r="N163" i="48" s="1"/>
  <c r="J168" i="48"/>
  <c r="AD168" i="48" s="1"/>
  <c r="J150" i="48"/>
  <c r="P150" i="48" s="1"/>
  <c r="J173" i="48"/>
  <c r="J164" i="48"/>
  <c r="M164" i="48" s="1"/>
  <c r="J148" i="48"/>
  <c r="AD148" i="48" s="1"/>
  <c r="J155" i="48"/>
  <c r="AD155" i="48" s="1"/>
  <c r="S114" i="48"/>
  <c r="U80" i="48"/>
  <c r="AB80" i="48" s="1"/>
  <c r="AA80" i="48"/>
  <c r="I203" i="48"/>
  <c r="E203" i="48" s="1"/>
  <c r="D203" i="48" s="1"/>
  <c r="I205" i="48"/>
  <c r="E205" i="48" s="1"/>
  <c r="D205" i="48" s="1"/>
  <c r="AP109" i="48"/>
  <c r="AP110" i="48" s="1"/>
  <c r="AA68" i="48"/>
  <c r="U68" i="48"/>
  <c r="AB68" i="48" s="1"/>
  <c r="I204" i="48"/>
  <c r="E204" i="48" s="1"/>
  <c r="D204" i="48" s="1"/>
  <c r="I209" i="48"/>
  <c r="E209" i="48" s="1"/>
  <c r="D209" i="48" s="1"/>
  <c r="M112" i="48"/>
  <c r="P112" i="48"/>
  <c r="R112" i="48"/>
  <c r="T112" i="48" s="1"/>
  <c r="V112" i="48" s="1"/>
  <c r="L112" i="48"/>
  <c r="N112" i="48"/>
  <c r="O112" i="48"/>
  <c r="AP112" i="48"/>
  <c r="K112" i="48"/>
  <c r="AA97" i="48"/>
  <c r="AB97" i="48"/>
  <c r="D165" i="48"/>
  <c r="I190" i="48"/>
  <c r="E190" i="48" s="1"/>
  <c r="D190" i="48" s="1"/>
  <c r="AF164" i="48"/>
  <c r="Y129" i="48"/>
  <c r="U86" i="48"/>
  <c r="AB86" i="48" s="1"/>
  <c r="AA86" i="48"/>
  <c r="U108" i="48"/>
  <c r="AB108" i="48" s="1"/>
  <c r="AA108" i="48"/>
  <c r="M114" i="48"/>
  <c r="I195" i="48"/>
  <c r="E195" i="48" s="1"/>
  <c r="D195" i="48" s="1"/>
  <c r="AP137" i="48"/>
  <c r="AB62" i="48"/>
  <c r="AA62" i="48"/>
  <c r="AF62" i="48" s="1"/>
  <c r="AP123" i="48"/>
  <c r="AA107" i="48"/>
  <c r="U107" i="48"/>
  <c r="AB107" i="48" s="1"/>
  <c r="AA142" i="48"/>
  <c r="U142" i="48"/>
  <c r="AB142" i="48" s="1"/>
  <c r="I186" i="48"/>
  <c r="E186" i="48" s="1"/>
  <c r="D186" i="48" s="1"/>
  <c r="I182" i="48"/>
  <c r="E182" i="48" s="1"/>
  <c r="C145" i="48"/>
  <c r="X125" i="48"/>
  <c r="AB89" i="48"/>
  <c r="AA89" i="48"/>
  <c r="AF89" i="48" s="1"/>
  <c r="AA92" i="48"/>
  <c r="AB92" i="48"/>
  <c r="X129" i="48"/>
  <c r="AF171" i="48"/>
  <c r="R171" i="48"/>
  <c r="T171" i="48" s="1"/>
  <c r="V171" i="48" s="1"/>
  <c r="Q171" i="48"/>
  <c r="K171" i="48"/>
  <c r="M171" i="48"/>
  <c r="P171" i="48"/>
  <c r="L171" i="48"/>
  <c r="N171" i="48"/>
  <c r="N118" i="48"/>
  <c r="J149" i="48"/>
  <c r="AD149" i="48" s="1"/>
  <c r="I185" i="48"/>
  <c r="E185" i="48" s="1"/>
  <c r="S137" i="48"/>
  <c r="AA94" i="48"/>
  <c r="U94" i="48"/>
  <c r="AB94" i="48" s="1"/>
  <c r="U87" i="48"/>
  <c r="AB87" i="48" s="1"/>
  <c r="AA87" i="48"/>
  <c r="I198" i="48"/>
  <c r="E198" i="48" s="1"/>
  <c r="D198" i="48" s="1"/>
  <c r="AA47" i="48"/>
  <c r="U47" i="48"/>
  <c r="AB47" i="48" s="1"/>
  <c r="AF156" i="48"/>
  <c r="AA85" i="48"/>
  <c r="AB85" i="48"/>
  <c r="U106" i="48"/>
  <c r="AB106" i="48" s="1"/>
  <c r="AA106" i="48"/>
  <c r="L118" i="48"/>
  <c r="I183" i="48"/>
  <c r="E183" i="48" s="1"/>
  <c r="D183" i="48" s="1"/>
  <c r="AB102" i="48"/>
  <c r="AA102" i="48"/>
  <c r="M118" i="48"/>
  <c r="I196" i="48"/>
  <c r="E196" i="48" s="1"/>
  <c r="D196" i="48" s="1"/>
  <c r="P114" i="48"/>
  <c r="AD114" i="48"/>
  <c r="S122" i="48"/>
  <c r="O118" i="48"/>
  <c r="S124" i="48"/>
  <c r="AB99" i="48"/>
  <c r="I202" i="48"/>
  <c r="E202" i="48" s="1"/>
  <c r="Z105" i="48"/>
  <c r="S105" i="48"/>
  <c r="AB81" i="48"/>
  <c r="AA81" i="48"/>
  <c r="AB88" i="48"/>
  <c r="AA88" i="48"/>
  <c r="AB84" i="48"/>
  <c r="AA84" i="48"/>
  <c r="I193" i="48"/>
  <c r="E193" i="48" s="1"/>
  <c r="S78" i="48"/>
  <c r="Z78" i="48"/>
  <c r="I207" i="48"/>
  <c r="E207" i="48" s="1"/>
  <c r="D207" i="48" s="1"/>
  <c r="I192" i="48"/>
  <c r="E192" i="48" s="1"/>
  <c r="D192" i="48" s="1"/>
  <c r="X133" i="48"/>
  <c r="J176" i="48"/>
  <c r="AD176" i="48" s="1"/>
  <c r="J159" i="48"/>
  <c r="AD159" i="48" s="1"/>
  <c r="AF150" i="48"/>
  <c r="J153" i="48"/>
  <c r="AD153" i="48" s="1"/>
  <c r="AD22" i="48"/>
  <c r="Y105" i="48"/>
  <c r="J175" i="48"/>
  <c r="AD175" i="48" s="1"/>
  <c r="P134" i="48"/>
  <c r="O120" i="48"/>
  <c r="AP118" i="48"/>
  <c r="Q112" i="48"/>
  <c r="L146" i="48"/>
  <c r="AA53" i="48"/>
  <c r="U53" i="48"/>
  <c r="AB53" i="48" s="1"/>
  <c r="L157" i="48"/>
  <c r="K157" i="48"/>
  <c r="M157" i="48"/>
  <c r="AF157" i="48"/>
  <c r="P157" i="48"/>
  <c r="AA61" i="48"/>
  <c r="U61" i="48"/>
  <c r="AB61" i="48" s="1"/>
  <c r="AA79" i="48"/>
  <c r="U79" i="48"/>
  <c r="AB79" i="48" s="1"/>
  <c r="AA93" i="48"/>
  <c r="U93" i="48"/>
  <c r="AB93" i="48" s="1"/>
  <c r="J210" i="48"/>
  <c r="AD210" i="48" s="1"/>
  <c r="AA98" i="48"/>
  <c r="AB98" i="48"/>
  <c r="P120" i="48"/>
  <c r="D151" i="48"/>
  <c r="I208" i="48"/>
  <c r="E208" i="48" s="1"/>
  <c r="I200" i="48"/>
  <c r="E200" i="48" s="1"/>
  <c r="D200" i="48" s="1"/>
  <c r="Y108" i="48"/>
  <c r="AF22" i="48"/>
  <c r="AP22" i="48"/>
  <c r="R22" i="48"/>
  <c r="T22" i="48" s="1"/>
  <c r="V22" i="48" s="1"/>
  <c r="M22" i="48"/>
  <c r="X22" i="48" s="1"/>
  <c r="P22" i="48"/>
  <c r="Q22" i="48"/>
  <c r="O22" i="48"/>
  <c r="K22" i="48"/>
  <c r="W22" i="48" s="1"/>
  <c r="N22" i="48"/>
  <c r="L22" i="48"/>
  <c r="AB103" i="48"/>
  <c r="AA103" i="48"/>
  <c r="AA83" i="48"/>
  <c r="AB83" i="48"/>
  <c r="Q134" i="48"/>
  <c r="Q120" i="48"/>
  <c r="AA66" i="48"/>
  <c r="AB66" i="48"/>
  <c r="I187" i="48"/>
  <c r="E187" i="48" s="1"/>
  <c r="D187" i="48" s="1"/>
  <c r="AF149" i="48"/>
  <c r="I184" i="48"/>
  <c r="E184" i="48" s="1"/>
  <c r="D184" i="48" s="1"/>
  <c r="AB70" i="48"/>
  <c r="AA70" i="48"/>
  <c r="I197" i="48"/>
  <c r="E197" i="48" s="1"/>
  <c r="D197" i="48" s="1"/>
  <c r="AP160" i="48"/>
  <c r="M160" i="48"/>
  <c r="O160" i="48"/>
  <c r="P160" i="48"/>
  <c r="Q160" i="48"/>
  <c r="N160" i="48"/>
  <c r="R160" i="48"/>
  <c r="T160" i="48" s="1"/>
  <c r="I189" i="48"/>
  <c r="E189" i="48" s="1"/>
  <c r="D189" i="48" s="1"/>
  <c r="AA74" i="48"/>
  <c r="U74" i="48"/>
  <c r="AB74" i="48" s="1"/>
  <c r="AA57" i="48"/>
  <c r="AB57" i="48"/>
  <c r="AF170" i="48"/>
  <c r="AF71" i="48"/>
  <c r="P118" i="48"/>
  <c r="AB64" i="48"/>
  <c r="AA64" i="48"/>
  <c r="Q118" i="48"/>
  <c r="AD112" i="48"/>
  <c r="D169" i="48"/>
  <c r="I201" i="48"/>
  <c r="E201" i="48" s="1"/>
  <c r="D201" i="48" s="1"/>
  <c r="I188" i="48"/>
  <c r="E188" i="48" s="1"/>
  <c r="D158" i="48"/>
  <c r="Y133" i="48"/>
  <c r="AF50" i="48"/>
  <c r="Y78" i="48"/>
  <c r="Q121" i="48"/>
  <c r="AA58" i="48"/>
  <c r="AB58" i="48"/>
  <c r="S113" i="48"/>
  <c r="K138" i="48"/>
  <c r="AP134" i="48"/>
  <c r="N120" i="48"/>
  <c r="AB82" i="48"/>
  <c r="AA82" i="48"/>
  <c r="AB91" i="48"/>
  <c r="AA91" i="48"/>
  <c r="I191" i="48"/>
  <c r="E191" i="48" s="1"/>
  <c r="AF163" i="48"/>
  <c r="AA101" i="48"/>
  <c r="U101" i="48"/>
  <c r="AB101" i="48" s="1"/>
  <c r="S132" i="48"/>
  <c r="I180" i="48"/>
  <c r="J180" i="48" s="1"/>
  <c r="Z96" i="48"/>
  <c r="S96" i="48"/>
  <c r="I199" i="48"/>
  <c r="E199" i="48" s="1"/>
  <c r="M134" i="48"/>
  <c r="I194" i="48"/>
  <c r="E194" i="48" s="1"/>
  <c r="AA90" i="48"/>
  <c r="AB90" i="48"/>
  <c r="O134" i="48"/>
  <c r="M120" i="48"/>
  <c r="E23" i="48"/>
  <c r="J23" i="48"/>
  <c r="D162" i="48"/>
  <c r="I181" i="48"/>
  <c r="E181" i="48" s="1"/>
  <c r="D181" i="48" s="1"/>
  <c r="I206" i="48"/>
  <c r="E206" i="48" s="1"/>
  <c r="D206" i="48" s="1"/>
  <c r="D174" i="48"/>
  <c r="R132" i="48"/>
  <c r="T132" i="48" s="1"/>
  <c r="V132" i="48" s="1"/>
  <c r="AD132" i="48"/>
  <c r="AB104" i="48"/>
  <c r="AA104" i="48"/>
  <c r="J174" i="48"/>
  <c r="R127" i="48"/>
  <c r="T127" i="48" s="1"/>
  <c r="N121" i="48"/>
  <c r="J158" i="48"/>
  <c r="AA95" i="48"/>
  <c r="AB95" i="48"/>
  <c r="U100" i="48"/>
  <c r="AB100" i="48" s="1"/>
  <c r="AA100" i="48"/>
  <c r="O138" i="48"/>
  <c r="Y138" i="48" s="1"/>
  <c r="R134" i="48"/>
  <c r="T134" i="48" s="1"/>
  <c r="R120" i="48"/>
  <c r="T120" i="48" s="1"/>
  <c r="O114" i="48"/>
  <c r="X128" i="48"/>
  <c r="AF52" i="48"/>
  <c r="AD109" i="51"/>
  <c r="W125" i="51"/>
  <c r="J153" i="51"/>
  <c r="N139" i="51"/>
  <c r="N131" i="51"/>
  <c r="Z105" i="51"/>
  <c r="X129" i="51"/>
  <c r="Y118" i="51"/>
  <c r="X87" i="51"/>
  <c r="O131" i="51"/>
  <c r="Y131" i="51" s="1"/>
  <c r="W120" i="51"/>
  <c r="Q135" i="51"/>
  <c r="K140" i="51"/>
  <c r="W90" i="51"/>
  <c r="J172" i="51"/>
  <c r="L172" i="51" s="1"/>
  <c r="Q131" i="51"/>
  <c r="P135" i="51"/>
  <c r="N140" i="51"/>
  <c r="J163" i="51"/>
  <c r="M131" i="51"/>
  <c r="M135" i="51"/>
  <c r="Y140" i="51"/>
  <c r="L123" i="51"/>
  <c r="W123" i="51" s="1"/>
  <c r="L135" i="51"/>
  <c r="Q140" i="51"/>
  <c r="L117" i="51"/>
  <c r="J152" i="51"/>
  <c r="K126" i="51"/>
  <c r="R131" i="51"/>
  <c r="T131" i="51" s="1"/>
  <c r="V131" i="51" s="1"/>
  <c r="W83" i="51"/>
  <c r="N123" i="51"/>
  <c r="X123" i="51" s="1"/>
  <c r="R135" i="51"/>
  <c r="T135" i="51" s="1"/>
  <c r="V135" i="51" s="1"/>
  <c r="R140" i="51"/>
  <c r="T140" i="51" s="1"/>
  <c r="V140" i="51" s="1"/>
  <c r="O117" i="51"/>
  <c r="AD139" i="51"/>
  <c r="N126" i="51"/>
  <c r="J149" i="51"/>
  <c r="Y80" i="51"/>
  <c r="AP123" i="51"/>
  <c r="AP135" i="51"/>
  <c r="M140" i="51"/>
  <c r="R117" i="51"/>
  <c r="T117" i="51" s="1"/>
  <c r="V117" i="51" s="1"/>
  <c r="M138" i="51"/>
  <c r="Z79" i="51"/>
  <c r="Q139" i="51"/>
  <c r="Z139" i="51" s="1"/>
  <c r="Y78" i="51"/>
  <c r="N114" i="51"/>
  <c r="X114" i="51" s="1"/>
  <c r="Y101" i="51"/>
  <c r="O123" i="51"/>
  <c r="Y123" i="51" s="1"/>
  <c r="Q138" i="51"/>
  <c r="Y113" i="51"/>
  <c r="P139" i="51"/>
  <c r="W94" i="51"/>
  <c r="P114" i="51"/>
  <c r="AF98" i="51"/>
  <c r="S106" i="51"/>
  <c r="AA106" i="51" s="1"/>
  <c r="X86" i="51"/>
  <c r="AF88" i="51"/>
  <c r="K121" i="51"/>
  <c r="W121" i="51" s="1"/>
  <c r="AP139" i="51"/>
  <c r="J166" i="51"/>
  <c r="W78" i="51"/>
  <c r="O114" i="51"/>
  <c r="Y114" i="51" s="1"/>
  <c r="W130" i="51"/>
  <c r="X104" i="51"/>
  <c r="P132" i="51"/>
  <c r="W118" i="51"/>
  <c r="J154" i="51"/>
  <c r="O154" i="51" s="1"/>
  <c r="X139" i="51"/>
  <c r="D164" i="51"/>
  <c r="Q164" i="51"/>
  <c r="P164" i="51"/>
  <c r="O164" i="51"/>
  <c r="L164" i="51"/>
  <c r="K164" i="51"/>
  <c r="AP164" i="51"/>
  <c r="N164" i="51"/>
  <c r="M164" i="51"/>
  <c r="R164" i="51"/>
  <c r="T164" i="51" s="1"/>
  <c r="V164" i="51" s="1"/>
  <c r="AD137" i="51"/>
  <c r="X138" i="51"/>
  <c r="J165" i="51"/>
  <c r="Q132" i="51"/>
  <c r="J173" i="51"/>
  <c r="N173" i="51" s="1"/>
  <c r="J162" i="51"/>
  <c r="X142" i="51"/>
  <c r="I184" i="51"/>
  <c r="E184" i="51" s="1"/>
  <c r="I196" i="51"/>
  <c r="E196" i="51" s="1"/>
  <c r="D154" i="51"/>
  <c r="Q154" i="51"/>
  <c r="AP154" i="51"/>
  <c r="P154" i="51"/>
  <c r="N154" i="51"/>
  <c r="M154" i="51"/>
  <c r="L154" i="51"/>
  <c r="K154" i="51"/>
  <c r="R154" i="51"/>
  <c r="T154" i="51" s="1"/>
  <c r="V154" i="51" s="1"/>
  <c r="J164" i="51"/>
  <c r="N138" i="51"/>
  <c r="W104" i="51"/>
  <c r="AD150" i="51"/>
  <c r="Z141" i="51"/>
  <c r="S141" i="51"/>
  <c r="E146" i="51"/>
  <c r="C145" i="51"/>
  <c r="S119" i="51"/>
  <c r="D173" i="51"/>
  <c r="R173" i="51"/>
  <c r="T173" i="51" s="1"/>
  <c r="V173" i="51" s="1"/>
  <c r="O173" i="51"/>
  <c r="L173" i="51"/>
  <c r="K173" i="51"/>
  <c r="W173" i="51" s="1"/>
  <c r="M173" i="51"/>
  <c r="AP173" i="51"/>
  <c r="U106" i="51"/>
  <c r="AB106" i="51" s="1"/>
  <c r="O161" i="51"/>
  <c r="M161" i="51"/>
  <c r="D161" i="51"/>
  <c r="R161" i="51"/>
  <c r="T161" i="51" s="1"/>
  <c r="V161" i="51" s="1"/>
  <c r="P161" i="51"/>
  <c r="X135" i="51"/>
  <c r="I188" i="51"/>
  <c r="E188" i="51" s="1"/>
  <c r="I185" i="51"/>
  <c r="E185" i="51" s="1"/>
  <c r="AD154" i="51"/>
  <c r="AF91" i="51"/>
  <c r="D160" i="51"/>
  <c r="S117" i="51"/>
  <c r="AD136" i="51"/>
  <c r="K137" i="51"/>
  <c r="W137" i="51" s="1"/>
  <c r="S138" i="51"/>
  <c r="D159" i="51"/>
  <c r="W126" i="51"/>
  <c r="AD126" i="51"/>
  <c r="AD176" i="51"/>
  <c r="X120" i="51"/>
  <c r="Z130" i="51"/>
  <c r="S130" i="51"/>
  <c r="AF105" i="51"/>
  <c r="J146" i="51"/>
  <c r="J161" i="51"/>
  <c r="Q161" i="51" s="1"/>
  <c r="I195" i="51"/>
  <c r="E195" i="51" s="1"/>
  <c r="I186" i="51"/>
  <c r="E186" i="51" s="1"/>
  <c r="U91" i="51"/>
  <c r="AB91" i="51" s="1"/>
  <c r="AA91" i="51"/>
  <c r="J147" i="51"/>
  <c r="AP147" i="51" s="1"/>
  <c r="W128" i="51"/>
  <c r="X121" i="51"/>
  <c r="J160" i="51"/>
  <c r="AP160" i="51" s="1"/>
  <c r="K136" i="51"/>
  <c r="Z83" i="51"/>
  <c r="S83" i="51"/>
  <c r="L137" i="51"/>
  <c r="R138" i="51"/>
  <c r="T138" i="51" s="1"/>
  <c r="V138" i="51" s="1"/>
  <c r="J159" i="51"/>
  <c r="R159" i="51" s="1"/>
  <c r="T159" i="51" s="1"/>
  <c r="V159" i="51" s="1"/>
  <c r="U79" i="51"/>
  <c r="AB79" i="51" s="1"/>
  <c r="AA79" i="51"/>
  <c r="L126" i="51"/>
  <c r="AA105" i="51"/>
  <c r="U105" i="51"/>
  <c r="AB105" i="51" s="1"/>
  <c r="Z129" i="51"/>
  <c r="S129" i="51"/>
  <c r="AF100" i="51"/>
  <c r="AF47" i="51"/>
  <c r="I194" i="51"/>
  <c r="E194" i="51" s="1"/>
  <c r="I200" i="51"/>
  <c r="E200" i="51" s="1"/>
  <c r="D147" i="51"/>
  <c r="P147" i="51"/>
  <c r="K147" i="51"/>
  <c r="AA44" i="51"/>
  <c r="U44" i="51"/>
  <c r="AB44" i="51" s="1"/>
  <c r="Z84" i="51"/>
  <c r="AF84" i="51" s="1"/>
  <c r="M137" i="51"/>
  <c r="P138" i="51"/>
  <c r="D151" i="51"/>
  <c r="O151" i="51"/>
  <c r="D175" i="51"/>
  <c r="S131" i="51"/>
  <c r="Z131" i="51"/>
  <c r="AF131" i="51" s="1"/>
  <c r="K162" i="51"/>
  <c r="D162" i="51"/>
  <c r="Q162" i="51"/>
  <c r="P162" i="51"/>
  <c r="M162" i="51"/>
  <c r="N162" i="51"/>
  <c r="AP162" i="51"/>
  <c r="R162" i="51"/>
  <c r="T162" i="51" s="1"/>
  <c r="V162" i="51" s="1"/>
  <c r="O162" i="51"/>
  <c r="Y162" i="51" s="1"/>
  <c r="L162" i="51"/>
  <c r="X130" i="51"/>
  <c r="N112" i="51"/>
  <c r="O112" i="51"/>
  <c r="M112" i="51"/>
  <c r="L112" i="51"/>
  <c r="D112" i="51"/>
  <c r="P112" i="51"/>
  <c r="R112" i="51"/>
  <c r="T112" i="51" s="1"/>
  <c r="V112" i="51" s="1"/>
  <c r="Q112" i="51"/>
  <c r="K112" i="51"/>
  <c r="AP112" i="51"/>
  <c r="AA100" i="51"/>
  <c r="U100" i="51"/>
  <c r="AB100" i="51" s="1"/>
  <c r="AD135" i="51"/>
  <c r="U47" i="51"/>
  <c r="AB47" i="51" s="1"/>
  <c r="AA47" i="51"/>
  <c r="O135" i="51"/>
  <c r="AD125" i="51"/>
  <c r="I180" i="51"/>
  <c r="I207" i="51"/>
  <c r="E207" i="51" s="1"/>
  <c r="O153" i="51"/>
  <c r="Y153" i="51" s="1"/>
  <c r="M153" i="51"/>
  <c r="L153" i="51"/>
  <c r="K153" i="51"/>
  <c r="D153" i="51"/>
  <c r="R153" i="51"/>
  <c r="T153" i="51" s="1"/>
  <c r="V153" i="51" s="1"/>
  <c r="Q153" i="51"/>
  <c r="P153" i="51"/>
  <c r="N153" i="51"/>
  <c r="AP153" i="51"/>
  <c r="O121" i="51"/>
  <c r="AF44" i="51"/>
  <c r="AF75" i="51" s="1"/>
  <c r="O136" i="51"/>
  <c r="Y136" i="51" s="1"/>
  <c r="AA84" i="51"/>
  <c r="U84" i="51"/>
  <c r="AB84" i="51" s="1"/>
  <c r="O137" i="51"/>
  <c r="J151" i="51"/>
  <c r="K151" i="51" s="1"/>
  <c r="L113" i="51"/>
  <c r="W113" i="51" s="1"/>
  <c r="U87" i="51"/>
  <c r="AB87" i="51" s="1"/>
  <c r="AA87" i="51"/>
  <c r="U92" i="51"/>
  <c r="AB92" i="51" s="1"/>
  <c r="AA92" i="51"/>
  <c r="AP126" i="51"/>
  <c r="AA107" i="51"/>
  <c r="U107" i="51"/>
  <c r="AB107" i="51" s="1"/>
  <c r="J175" i="51"/>
  <c r="M175" i="51" s="1"/>
  <c r="X131" i="51"/>
  <c r="D174" i="51"/>
  <c r="AD116" i="51"/>
  <c r="I205" i="51"/>
  <c r="E205" i="51" s="1"/>
  <c r="I204" i="51"/>
  <c r="E204" i="51" s="1"/>
  <c r="K116" i="51"/>
  <c r="W116" i="51" s="1"/>
  <c r="AD153" i="51"/>
  <c r="S121" i="51"/>
  <c r="Z121" i="51"/>
  <c r="D158" i="51"/>
  <c r="AP137" i="51"/>
  <c r="AD138" i="51"/>
  <c r="AF107" i="51"/>
  <c r="D168" i="51"/>
  <c r="X78" i="51"/>
  <c r="G242" i="51"/>
  <c r="G243" i="51"/>
  <c r="G227" i="51"/>
  <c r="G217" i="51"/>
  <c r="A248" i="51"/>
  <c r="G230" i="51"/>
  <c r="G236" i="51"/>
  <c r="G225" i="51"/>
  <c r="G221" i="51"/>
  <c r="G238" i="51"/>
  <c r="G232" i="51"/>
  <c r="G219" i="51"/>
  <c r="G240" i="51"/>
  <c r="G239" i="51"/>
  <c r="G216" i="51"/>
  <c r="G215" i="51"/>
  <c r="G237" i="51"/>
  <c r="G224" i="51"/>
  <c r="G241" i="51"/>
  <c r="G229" i="51"/>
  <c r="G222" i="51"/>
  <c r="G220" i="51"/>
  <c r="G235" i="51"/>
  <c r="G226" i="51"/>
  <c r="G244" i="51"/>
  <c r="G223" i="51"/>
  <c r="G214" i="51"/>
  <c r="G234" i="51"/>
  <c r="G228" i="51"/>
  <c r="G231" i="51"/>
  <c r="G233" i="51"/>
  <c r="G218" i="51"/>
  <c r="J174" i="51"/>
  <c r="N174" i="51" s="1"/>
  <c r="Z80" i="51"/>
  <c r="S80" i="51"/>
  <c r="U98" i="51"/>
  <c r="AB98" i="51" s="1"/>
  <c r="AA98" i="51"/>
  <c r="W140" i="51"/>
  <c r="S118" i="51"/>
  <c r="Z118" i="51"/>
  <c r="I181" i="51"/>
  <c r="E181" i="51" s="1"/>
  <c r="J208" i="51"/>
  <c r="I208" i="51"/>
  <c r="E208" i="51" s="1"/>
  <c r="L116" i="51"/>
  <c r="U88" i="51"/>
  <c r="AB88" i="51" s="1"/>
  <c r="AA88" i="51"/>
  <c r="W86" i="51"/>
  <c r="Q136" i="51"/>
  <c r="J158" i="51"/>
  <c r="Y90" i="51"/>
  <c r="O138" i="51"/>
  <c r="D171" i="51"/>
  <c r="P126" i="51"/>
  <c r="Y126" i="51" s="1"/>
  <c r="J168" i="51"/>
  <c r="AP109" i="51"/>
  <c r="AP110" i="51" s="1"/>
  <c r="I192" i="51"/>
  <c r="E192" i="51" s="1"/>
  <c r="Q149" i="51"/>
  <c r="O149" i="51"/>
  <c r="N149" i="51"/>
  <c r="M149" i="51"/>
  <c r="X149" i="51" s="1"/>
  <c r="L149" i="51"/>
  <c r="R149" i="51"/>
  <c r="T149" i="51" s="1"/>
  <c r="V149" i="51" s="1"/>
  <c r="P149" i="51"/>
  <c r="K149" i="51"/>
  <c r="AP149" i="51"/>
  <c r="D149" i="51"/>
  <c r="AD123" i="51"/>
  <c r="Z81" i="51"/>
  <c r="AF81" i="51" s="1"/>
  <c r="S81" i="51"/>
  <c r="X118" i="51"/>
  <c r="AF118" i="51" s="1"/>
  <c r="I190" i="51"/>
  <c r="E190" i="51" s="1"/>
  <c r="J191" i="51"/>
  <c r="I191" i="51"/>
  <c r="E191" i="51" s="1"/>
  <c r="M116" i="51"/>
  <c r="AA96" i="51"/>
  <c r="U96" i="51"/>
  <c r="AB96" i="51" s="1"/>
  <c r="Z99" i="51"/>
  <c r="S99" i="51"/>
  <c r="Z128" i="51"/>
  <c r="S128" i="51"/>
  <c r="P121" i="51"/>
  <c r="AP136" i="51"/>
  <c r="AP148" i="51"/>
  <c r="R148" i="51"/>
  <c r="T148" i="51" s="1"/>
  <c r="V148" i="51" s="1"/>
  <c r="Q148" i="51"/>
  <c r="P148" i="51"/>
  <c r="M148" i="51"/>
  <c r="O148" i="51"/>
  <c r="N148" i="51"/>
  <c r="L148" i="51"/>
  <c r="K148" i="51"/>
  <c r="D148" i="51"/>
  <c r="U82" i="51"/>
  <c r="AB82" i="51" s="1"/>
  <c r="AA82" i="51"/>
  <c r="W99" i="51"/>
  <c r="J171" i="51"/>
  <c r="N171" i="51" s="1"/>
  <c r="X90" i="51"/>
  <c r="R126" i="51"/>
  <c r="T126" i="51" s="1"/>
  <c r="V126" i="51" s="1"/>
  <c r="Q133" i="51"/>
  <c r="S135" i="51"/>
  <c r="Z135" i="51"/>
  <c r="AD149" i="51"/>
  <c r="S134" i="51"/>
  <c r="Z134" i="51"/>
  <c r="W119" i="51"/>
  <c r="Y87" i="51"/>
  <c r="AF87" i="51" s="1"/>
  <c r="AF142" i="51"/>
  <c r="AD142" i="51"/>
  <c r="AA95" i="51"/>
  <c r="U95" i="51"/>
  <c r="AB95" i="51" s="1"/>
  <c r="K135" i="51"/>
  <c r="W135" i="51" s="1"/>
  <c r="I199" i="51"/>
  <c r="E199" i="51" s="1"/>
  <c r="I187" i="51"/>
  <c r="E187" i="51" s="1"/>
  <c r="AP116" i="51"/>
  <c r="AF96" i="51"/>
  <c r="AP121" i="51"/>
  <c r="AD148" i="51"/>
  <c r="AF82" i="51"/>
  <c r="AD113" i="51"/>
  <c r="AP113" i="51"/>
  <c r="N156" i="51"/>
  <c r="L156" i="51"/>
  <c r="R156" i="51"/>
  <c r="T156" i="51" s="1"/>
  <c r="V156" i="51" s="1"/>
  <c r="Q156" i="51"/>
  <c r="AP156" i="51"/>
  <c r="D156" i="51"/>
  <c r="Q126" i="51"/>
  <c r="X79" i="51"/>
  <c r="AD131" i="51"/>
  <c r="Z78" i="51"/>
  <c r="S78" i="51"/>
  <c r="AA89" i="51"/>
  <c r="U89" i="51"/>
  <c r="AB89" i="51" s="1"/>
  <c r="R133" i="51"/>
  <c r="T133" i="51" s="1"/>
  <c r="V133" i="51" s="1"/>
  <c r="R165" i="51"/>
  <c r="T165" i="51" s="1"/>
  <c r="V165" i="51" s="1"/>
  <c r="P165" i="51"/>
  <c r="M165" i="51"/>
  <c r="L165" i="51"/>
  <c r="K165" i="51"/>
  <c r="W165" i="51" s="1"/>
  <c r="D165" i="51"/>
  <c r="Q165" i="51"/>
  <c r="O165" i="51"/>
  <c r="N165" i="51"/>
  <c r="AP165" i="51"/>
  <c r="AD112" i="51"/>
  <c r="Z86" i="51"/>
  <c r="S86" i="51"/>
  <c r="X119" i="51"/>
  <c r="N132" i="51"/>
  <c r="S115" i="51"/>
  <c r="Z115" i="51"/>
  <c r="Y124" i="51"/>
  <c r="AF95" i="51"/>
  <c r="S140" i="51"/>
  <c r="I197" i="51"/>
  <c r="E197" i="51" s="1"/>
  <c r="I206" i="51"/>
  <c r="E206" i="51" s="1"/>
  <c r="O116" i="51"/>
  <c r="X117" i="51"/>
  <c r="AD122" i="51"/>
  <c r="R163" i="51"/>
  <c r="T163" i="51" s="1"/>
  <c r="V163" i="51" s="1"/>
  <c r="Q163" i="51"/>
  <c r="P163" i="51"/>
  <c r="M163" i="51"/>
  <c r="L163" i="51"/>
  <c r="O163" i="51"/>
  <c r="Y163" i="51" s="1"/>
  <c r="N163" i="51"/>
  <c r="D163" i="51"/>
  <c r="AP163" i="51"/>
  <c r="K163" i="51"/>
  <c r="AA101" i="51"/>
  <c r="U101" i="51"/>
  <c r="AB101" i="51" s="1"/>
  <c r="J156" i="51"/>
  <c r="P156" i="51" s="1"/>
  <c r="S93" i="51"/>
  <c r="Z93" i="51"/>
  <c r="Z89" i="51"/>
  <c r="AF89" i="51" s="1"/>
  <c r="Z113" i="51"/>
  <c r="S113" i="51"/>
  <c r="M132" i="51"/>
  <c r="X132" i="51" s="1"/>
  <c r="W115" i="51"/>
  <c r="S124" i="51"/>
  <c r="R142" i="51"/>
  <c r="T142" i="51" s="1"/>
  <c r="V142" i="51" s="1"/>
  <c r="I202" i="51"/>
  <c r="E202" i="51" s="1"/>
  <c r="I201" i="51"/>
  <c r="E201" i="51" s="1"/>
  <c r="P116" i="51"/>
  <c r="N125" i="51"/>
  <c r="AD121" i="51"/>
  <c r="Z90" i="51"/>
  <c r="S90" i="51"/>
  <c r="AD163" i="51"/>
  <c r="D167" i="51"/>
  <c r="U108" i="51"/>
  <c r="AB108" i="51" s="1"/>
  <c r="AA108" i="51"/>
  <c r="Y139" i="51"/>
  <c r="M126" i="51"/>
  <c r="X126" i="51" s="1"/>
  <c r="AD114" i="51"/>
  <c r="AD133" i="51"/>
  <c r="O169" i="51"/>
  <c r="D169" i="51"/>
  <c r="Q114" i="51"/>
  <c r="L133" i="51"/>
  <c r="W133" i="51" s="1"/>
  <c r="W141" i="51"/>
  <c r="AD119" i="51"/>
  <c r="W129" i="51"/>
  <c r="O119" i="51"/>
  <c r="Y119" i="51" s="1"/>
  <c r="AP132" i="51"/>
  <c r="AD124" i="51"/>
  <c r="R124" i="51"/>
  <c r="T124" i="51" s="1"/>
  <c r="V124" i="51" s="1"/>
  <c r="AP142" i="51"/>
  <c r="X140" i="51"/>
  <c r="I182" i="51"/>
  <c r="E182" i="51" s="1"/>
  <c r="I189" i="51"/>
  <c r="E189" i="51" s="1"/>
  <c r="Q116" i="51"/>
  <c r="P125" i="51"/>
  <c r="Y125" i="51" s="1"/>
  <c r="W101" i="51"/>
  <c r="AF101" i="51" s="1"/>
  <c r="AD117" i="51"/>
  <c r="K117" i="51"/>
  <c r="L122" i="51"/>
  <c r="W122" i="51" s="1"/>
  <c r="N152" i="51"/>
  <c r="L152" i="51"/>
  <c r="Q152" i="51"/>
  <c r="K152" i="51"/>
  <c r="R152" i="51"/>
  <c r="T152" i="51" s="1"/>
  <c r="V152" i="51" s="1"/>
  <c r="P152" i="51"/>
  <c r="O152" i="51"/>
  <c r="Y152" i="51" s="1"/>
  <c r="M152" i="51"/>
  <c r="AP152" i="51"/>
  <c r="D152" i="51"/>
  <c r="J167" i="51"/>
  <c r="AP167" i="51" s="1"/>
  <c r="W93" i="51"/>
  <c r="J170" i="51"/>
  <c r="O170" i="51" s="1"/>
  <c r="Y93" i="51"/>
  <c r="Z104" i="51"/>
  <c r="S104" i="51"/>
  <c r="J169" i="51"/>
  <c r="Q169" i="51" s="1"/>
  <c r="AP114" i="51"/>
  <c r="M133" i="51"/>
  <c r="Y120" i="51"/>
  <c r="S94" i="51"/>
  <c r="Z94" i="51"/>
  <c r="W134" i="51"/>
  <c r="R123" i="51"/>
  <c r="T123" i="51" s="1"/>
  <c r="V123" i="51" s="1"/>
  <c r="K132" i="51"/>
  <c r="W132" i="51" s="1"/>
  <c r="AD134" i="51"/>
  <c r="O142" i="51"/>
  <c r="Y142" i="51" s="1"/>
  <c r="I209" i="51"/>
  <c r="E209" i="51" s="1"/>
  <c r="I193" i="51"/>
  <c r="E193" i="51" s="1"/>
  <c r="R116" i="51"/>
  <c r="T116" i="51" s="1"/>
  <c r="V116" i="51" s="1"/>
  <c r="M125" i="51"/>
  <c r="X125" i="51" s="1"/>
  <c r="AD118" i="51"/>
  <c r="U61" i="51"/>
  <c r="AB61" i="51" s="1"/>
  <c r="AA61" i="51"/>
  <c r="O122" i="51"/>
  <c r="Y122" i="51" s="1"/>
  <c r="N137" i="51"/>
  <c r="AD152" i="51"/>
  <c r="AF41" i="51"/>
  <c r="L157" i="51"/>
  <c r="D157" i="51"/>
  <c r="Q157" i="51"/>
  <c r="AA102" i="51"/>
  <c r="U102" i="51"/>
  <c r="AB102" i="51" s="1"/>
  <c r="P170" i="51"/>
  <c r="N170" i="51"/>
  <c r="Q170" i="51"/>
  <c r="D170" i="51"/>
  <c r="AD166" i="51"/>
  <c r="D155" i="51"/>
  <c r="N133" i="51"/>
  <c r="Z120" i="51"/>
  <c r="S120" i="51"/>
  <c r="O134" i="51"/>
  <c r="Y134" i="51" s="1"/>
  <c r="AF134" i="51" s="1"/>
  <c r="Q123" i="51"/>
  <c r="R119" i="51"/>
  <c r="T119" i="51" s="1"/>
  <c r="V119" i="51" s="1"/>
  <c r="Y127" i="51"/>
  <c r="AF103" i="51"/>
  <c r="L124" i="51"/>
  <c r="W124" i="51" s="1"/>
  <c r="Q142" i="51"/>
  <c r="I203" i="51"/>
  <c r="E203" i="51" s="1"/>
  <c r="J203" i="51"/>
  <c r="J198" i="51"/>
  <c r="I198" i="51"/>
  <c r="E198" i="51" s="1"/>
  <c r="N116" i="51"/>
  <c r="Q125" i="51"/>
  <c r="P117" i="51"/>
  <c r="Y117" i="51" s="1"/>
  <c r="Q122" i="51"/>
  <c r="AF97" i="51"/>
  <c r="P137" i="51"/>
  <c r="AA85" i="51"/>
  <c r="U85" i="51"/>
  <c r="AB85" i="51" s="1"/>
  <c r="J157" i="51"/>
  <c r="R157" i="51" s="1"/>
  <c r="T157" i="51" s="1"/>
  <c r="V157" i="51" s="1"/>
  <c r="AF102" i="51"/>
  <c r="D172" i="51"/>
  <c r="M172" i="51"/>
  <c r="Q172" i="51"/>
  <c r="M166" i="51"/>
  <c r="K166" i="51"/>
  <c r="AP166" i="51"/>
  <c r="R166" i="51"/>
  <c r="T166" i="51" s="1"/>
  <c r="V166" i="51" s="1"/>
  <c r="O166" i="51"/>
  <c r="D166" i="51"/>
  <c r="P166" i="51"/>
  <c r="N166" i="51"/>
  <c r="L166" i="51"/>
  <c r="Q166" i="51"/>
  <c r="J155" i="51"/>
  <c r="L155" i="51" s="1"/>
  <c r="K114" i="51"/>
  <c r="W114" i="51" s="1"/>
  <c r="P133" i="51"/>
  <c r="Y133" i="51" s="1"/>
  <c r="AD132" i="51"/>
  <c r="O132" i="51"/>
  <c r="Y132" i="51" s="1"/>
  <c r="D176" i="51"/>
  <c r="AP176" i="51"/>
  <c r="P176" i="51"/>
  <c r="O176" i="51"/>
  <c r="Y176" i="51" s="1"/>
  <c r="M176" i="51"/>
  <c r="K176" i="51"/>
  <c r="R176" i="51"/>
  <c r="T176" i="51" s="1"/>
  <c r="V176" i="51" s="1"/>
  <c r="L176" i="51"/>
  <c r="Q176" i="51"/>
  <c r="N176" i="51"/>
  <c r="Z127" i="51"/>
  <c r="AF127" i="51" s="1"/>
  <c r="S127" i="51"/>
  <c r="AA103" i="51"/>
  <c r="U103" i="51"/>
  <c r="AB103" i="51" s="1"/>
  <c r="Y79" i="51"/>
  <c r="W142" i="51"/>
  <c r="I183" i="51"/>
  <c r="E183" i="51" s="1"/>
  <c r="I210" i="51"/>
  <c r="E210" i="51" s="1"/>
  <c r="R125" i="51"/>
  <c r="T125" i="51" s="1"/>
  <c r="V125" i="51" s="1"/>
  <c r="L136" i="51"/>
  <c r="U97" i="51"/>
  <c r="AB97" i="51" s="1"/>
  <c r="AA97" i="51"/>
  <c r="Q137" i="51"/>
  <c r="L138" i="51"/>
  <c r="W138" i="51" s="1"/>
  <c r="Y94" i="51"/>
  <c r="D150" i="51"/>
  <c r="P150" i="51"/>
  <c r="N150" i="51"/>
  <c r="M150" i="51"/>
  <c r="L150" i="51"/>
  <c r="K150" i="51"/>
  <c r="Q150" i="51"/>
  <c r="O150" i="51"/>
  <c r="AP150" i="51"/>
  <c r="R150" i="51"/>
  <c r="T150" i="51" s="1"/>
  <c r="V150" i="51" s="1"/>
  <c r="L114" i="51"/>
  <c r="V5" i="50"/>
  <c r="U4" i="50"/>
  <c r="D210" i="48"/>
  <c r="G244" i="48"/>
  <c r="G236" i="48"/>
  <c r="G239" i="48"/>
  <c r="G233" i="48"/>
  <c r="G241" i="48"/>
  <c r="G221" i="48"/>
  <c r="G217" i="48"/>
  <c r="G243" i="48"/>
  <c r="G226" i="48"/>
  <c r="G222" i="48"/>
  <c r="G223" i="48"/>
  <c r="G220" i="48"/>
  <c r="G216" i="48"/>
  <c r="G232" i="48"/>
  <c r="G234" i="48"/>
  <c r="G218" i="48"/>
  <c r="G229" i="48"/>
  <c r="G238" i="48"/>
  <c r="G215" i="48"/>
  <c r="G225" i="48"/>
  <c r="G224" i="48"/>
  <c r="G237" i="48"/>
  <c r="A248" i="48"/>
  <c r="G235" i="48"/>
  <c r="G219" i="48"/>
  <c r="G231" i="48"/>
  <c r="G242" i="48"/>
  <c r="G240" i="48"/>
  <c r="G227" i="48"/>
  <c r="G228" i="48"/>
  <c r="G214" i="48"/>
  <c r="G230" i="48"/>
  <c r="D182" i="48"/>
  <c r="D23" i="48"/>
  <c r="H25" i="48"/>
  <c r="I24" i="48"/>
  <c r="Z14" i="47"/>
  <c r="AA15" i="47"/>
  <c r="AA5" i="47"/>
  <c r="Z4" i="47"/>
  <c r="Z24" i="47"/>
  <c r="AA25" i="47"/>
  <c r="R14" i="47"/>
  <c r="L16" i="47"/>
  <c r="R5" i="47"/>
  <c r="Q4" i="47"/>
  <c r="R35" i="47"/>
  <c r="Q34" i="47"/>
  <c r="H34" i="47"/>
  <c r="I35" i="47"/>
  <c r="Q24" i="47"/>
  <c r="R25" i="47"/>
  <c r="I15" i="47"/>
  <c r="H14" i="47"/>
  <c r="H4" i="47"/>
  <c r="I5" i="47"/>
  <c r="Z34" i="47"/>
  <c r="AA35" i="47"/>
  <c r="H24" i="47"/>
  <c r="I25" i="47"/>
  <c r="AN313" i="8"/>
  <c r="B17" i="45"/>
  <c r="G17" i="45" s="1"/>
  <c r="F17" i="45" s="1"/>
  <c r="B18" i="45"/>
  <c r="G18" i="45" s="1"/>
  <c r="F18" i="45" s="1"/>
  <c r="I6" i="45"/>
  <c r="B6" i="45" s="1"/>
  <c r="G6" i="45" s="1"/>
  <c r="F6" i="45" s="1"/>
  <c r="C19" i="45"/>
  <c r="C20" i="45" s="1"/>
  <c r="AN279" i="8"/>
  <c r="AN347" i="8"/>
  <c r="AN245" i="8"/>
  <c r="AN109" i="8"/>
  <c r="AN381" i="8"/>
  <c r="AN75" i="8"/>
  <c r="AN211" i="8"/>
  <c r="AN415" i="8"/>
  <c r="AN143" i="8"/>
  <c r="AN177" i="8"/>
  <c r="Z176" i="41"/>
  <c r="AO75" i="41"/>
  <c r="AO76" i="41" s="1"/>
  <c r="Y215" i="41"/>
  <c r="Z175" i="41"/>
  <c r="Y208" i="41"/>
  <c r="Y12" i="41"/>
  <c r="W206" i="41"/>
  <c r="Y11" i="41"/>
  <c r="X12" i="41"/>
  <c r="X214" i="41"/>
  <c r="Y207" i="41"/>
  <c r="Z215" i="41"/>
  <c r="Y206" i="41"/>
  <c r="W12" i="41"/>
  <c r="Y214" i="41"/>
  <c r="Z214" i="41"/>
  <c r="W207" i="41"/>
  <c r="AA19" i="41"/>
  <c r="X174" i="41"/>
  <c r="X215" i="41"/>
  <c r="Y174" i="41"/>
  <c r="Z11" i="41"/>
  <c r="W11" i="41"/>
  <c r="X208" i="41"/>
  <c r="Z208" i="41"/>
  <c r="AA15" i="41"/>
  <c r="W174" i="41"/>
  <c r="Z207" i="41"/>
  <c r="X11" i="41"/>
  <c r="W176" i="41"/>
  <c r="X176" i="41"/>
  <c r="Y176" i="41"/>
  <c r="W175" i="41"/>
  <c r="X175" i="41"/>
  <c r="AB21" i="41"/>
  <c r="Y205" i="41"/>
  <c r="X207" i="41"/>
  <c r="T214" i="41"/>
  <c r="V214" i="41" s="1"/>
  <c r="Y175" i="41"/>
  <c r="G16" i="41"/>
  <c r="AA12" i="41"/>
  <c r="G10" i="44"/>
  <c r="I10" i="44" s="1"/>
  <c r="E10" i="44" s="1"/>
  <c r="G16" i="44"/>
  <c r="G32" i="44"/>
  <c r="G36" i="44"/>
  <c r="G15" i="44"/>
  <c r="S208" i="41"/>
  <c r="U208" i="41" s="1"/>
  <c r="AB208" i="41" s="1"/>
  <c r="Z174" i="41"/>
  <c r="W214" i="41"/>
  <c r="S175" i="41"/>
  <c r="AA175" i="41" s="1"/>
  <c r="Z205" i="41"/>
  <c r="Z12" i="41"/>
  <c r="AA206" i="41"/>
  <c r="S215" i="41"/>
  <c r="AA215" i="41" s="1"/>
  <c r="U19" i="41"/>
  <c r="AB19" i="41" s="1"/>
  <c r="AA20" i="41"/>
  <c r="AA28" i="41"/>
  <c r="S11" i="41"/>
  <c r="U11" i="41" s="1"/>
  <c r="AB11" i="41" s="1"/>
  <c r="S176" i="41"/>
  <c r="AA176" i="41" s="1"/>
  <c r="S207" i="41"/>
  <c r="U207" i="41" s="1"/>
  <c r="AB207" i="41" s="1"/>
  <c r="G14" i="41"/>
  <c r="I14" i="41" s="1"/>
  <c r="E14" i="41" s="1"/>
  <c r="AP14" i="41" s="1"/>
  <c r="W215" i="41"/>
  <c r="X32" i="41"/>
  <c r="B23" i="46"/>
  <c r="K23" i="46"/>
  <c r="AT5" i="46"/>
  <c r="AT6" i="46"/>
  <c r="C3" i="46"/>
  <c r="C13" i="46"/>
  <c r="U13" i="46"/>
  <c r="U3" i="46"/>
  <c r="L15" i="46"/>
  <c r="K15" i="46" s="1"/>
  <c r="AH25" i="46"/>
  <c r="AF28" i="46"/>
  <c r="AF30" i="46"/>
  <c r="L33" i="46"/>
  <c r="T35" i="46"/>
  <c r="V35" i="46"/>
  <c r="U34" i="46"/>
  <c r="C15" i="46"/>
  <c r="U15" i="46"/>
  <c r="C23" i="46"/>
  <c r="L23" i="46"/>
  <c r="B33" i="46"/>
  <c r="T23" i="46"/>
  <c r="C33" i="46"/>
  <c r="C5" i="46"/>
  <c r="U5" i="46"/>
  <c r="B13" i="46"/>
  <c r="U23" i="46"/>
  <c r="L25" i="46"/>
  <c r="K33" i="46"/>
  <c r="K13" i="46"/>
  <c r="AF27" i="46"/>
  <c r="T33" i="46"/>
  <c r="L35" i="46"/>
  <c r="L13" i="46"/>
  <c r="U33" i="46"/>
  <c r="T13" i="46"/>
  <c r="K3" i="46"/>
  <c r="L3" i="46"/>
  <c r="L5" i="46"/>
  <c r="C25" i="46"/>
  <c r="U25" i="46"/>
  <c r="C35" i="46"/>
  <c r="AA205" i="41"/>
  <c r="U214" i="41"/>
  <c r="AB33" i="41"/>
  <c r="AA14" i="41"/>
  <c r="AA21" i="41"/>
  <c r="AB20" i="41"/>
  <c r="AB13" i="41"/>
  <c r="AA13" i="41"/>
  <c r="AA22" i="41"/>
  <c r="AA57" i="41"/>
  <c r="AB174" i="41"/>
  <c r="AA67" i="41"/>
  <c r="AA63" i="41"/>
  <c r="AA60" i="41"/>
  <c r="AA51" i="41"/>
  <c r="AA49" i="41"/>
  <c r="AA46" i="41"/>
  <c r="U46" i="41"/>
  <c r="AB46" i="41" s="1"/>
  <c r="AA70" i="41"/>
  <c r="AA50" i="41"/>
  <c r="AB64" i="41"/>
  <c r="AB40" i="41"/>
  <c r="AA40" i="41"/>
  <c r="AB39" i="41"/>
  <c r="AA39" i="41"/>
  <c r="AA36" i="41"/>
  <c r="C8" i="45"/>
  <c r="I7" i="45"/>
  <c r="B7" i="45" s="1"/>
  <c r="G7" i="45" s="1"/>
  <c r="F7" i="45" s="1"/>
  <c r="D8" i="45"/>
  <c r="J7" i="45"/>
  <c r="I20" i="45"/>
  <c r="C21" i="45"/>
  <c r="D19" i="45"/>
  <c r="I19" i="45"/>
  <c r="AA35" i="41"/>
  <c r="AB34" i="41"/>
  <c r="AA34" i="41"/>
  <c r="AA33" i="41"/>
  <c r="AB32" i="41"/>
  <c r="AA32" i="41"/>
  <c r="AA64" i="41"/>
  <c r="AB65" i="41"/>
  <c r="AA58" i="41"/>
  <c r="AB59" i="41"/>
  <c r="AB70" i="41"/>
  <c r="AB44" i="41"/>
  <c r="AB53" i="41"/>
  <c r="V57" i="41"/>
  <c r="AB57" i="41" s="1"/>
  <c r="AA65" i="41"/>
  <c r="AB66" i="41"/>
  <c r="AB52" i="41"/>
  <c r="AA44" i="41"/>
  <c r="AA53" i="41"/>
  <c r="AB58" i="41"/>
  <c r="AA71" i="41"/>
  <c r="AA45" i="41"/>
  <c r="AA52" i="41"/>
  <c r="AA56" i="41"/>
  <c r="AB71" i="41"/>
  <c r="AB205" i="41"/>
  <c r="AA174" i="41"/>
  <c r="V15" i="41"/>
  <c r="AB15" i="41" s="1"/>
  <c r="U12" i="41"/>
  <c r="AB12" i="41" s="1"/>
  <c r="AB63" i="41"/>
  <c r="AA66" i="41"/>
  <c r="U67" i="41"/>
  <c r="AB67" i="41" s="1"/>
  <c r="AB56" i="41"/>
  <c r="AA59" i="41"/>
  <c r="U60" i="41"/>
  <c r="AB60" i="41" s="1"/>
  <c r="U51" i="41"/>
  <c r="AB51" i="41" s="1"/>
  <c r="V50" i="41"/>
  <c r="AB50" i="41" s="1"/>
  <c r="U49" i="41"/>
  <c r="AB49" i="41" s="1"/>
  <c r="U45" i="41"/>
  <c r="AB45" i="41" s="1"/>
  <c r="AB36" i="41"/>
  <c r="U35" i="41"/>
  <c r="AB35" i="41" s="1"/>
  <c r="AB29" i="41"/>
  <c r="AF29" i="41" s="1"/>
  <c r="U28" i="41"/>
  <c r="AB28" i="41" s="1"/>
  <c r="AB27" i="41"/>
  <c r="AA27" i="41"/>
  <c r="V22" i="41"/>
  <c r="AB22" i="41" s="1"/>
  <c r="AB26" i="41"/>
  <c r="AA26" i="41"/>
  <c r="AB25" i="41"/>
  <c r="AA25" i="41"/>
  <c r="AB18" i="41"/>
  <c r="AA18" i="41"/>
  <c r="V14" i="41"/>
  <c r="AB14" i="41" s="1"/>
  <c r="G29" i="44"/>
  <c r="G28" i="44"/>
  <c r="G39" i="44"/>
  <c r="G17" i="44"/>
  <c r="G37" i="44"/>
  <c r="G14" i="44"/>
  <c r="G31" i="44"/>
  <c r="G33" i="44"/>
  <c r="G34" i="44"/>
  <c r="G30" i="44"/>
  <c r="AK313" i="44"/>
  <c r="G12" i="44"/>
  <c r="I12" i="44" s="1"/>
  <c r="E12" i="44" s="1"/>
  <c r="G13" i="44"/>
  <c r="AL41" i="44"/>
  <c r="A44" i="44"/>
  <c r="G70" i="44" s="1"/>
  <c r="I70" i="44" s="1"/>
  <c r="E70" i="44" s="1"/>
  <c r="AJ42" i="44"/>
  <c r="AJ76" i="44" s="1"/>
  <c r="AJ110" i="44" s="1"/>
  <c r="AJ144" i="44" s="1"/>
  <c r="AJ178" i="44" s="1"/>
  <c r="AJ212" i="44" s="1"/>
  <c r="AJ246" i="44" s="1"/>
  <c r="AJ280" i="44" s="1"/>
  <c r="AJ314" i="44" s="1"/>
  <c r="AJ348" i="44" s="1"/>
  <c r="AJ382" i="44" s="1"/>
  <c r="AJ416" i="44" s="1"/>
  <c r="AN41" i="44"/>
  <c r="AN42" i="44" s="1"/>
  <c r="AK41" i="44"/>
  <c r="G20" i="44"/>
  <c r="G21" i="44"/>
  <c r="G23" i="44"/>
  <c r="AL245" i="44"/>
  <c r="G18" i="44"/>
  <c r="AK279" i="44"/>
  <c r="AL279" i="44"/>
  <c r="AK415" i="44"/>
  <c r="AJ279" i="44"/>
  <c r="AL313" i="44"/>
  <c r="AJ75" i="44"/>
  <c r="AM75" i="41"/>
  <c r="W32" i="41"/>
  <c r="Z33" i="41"/>
  <c r="X14" i="41"/>
  <c r="G11" i="41"/>
  <c r="I11" i="41" s="1"/>
  <c r="E11" i="41" s="1"/>
  <c r="AP11" i="41" s="1"/>
  <c r="Z26" i="41"/>
  <c r="G21" i="41"/>
  <c r="X39" i="41"/>
  <c r="G10" i="41"/>
  <c r="I10" i="41" s="1"/>
  <c r="C9" i="41" s="1"/>
  <c r="Y18" i="41"/>
  <c r="G35" i="41"/>
  <c r="Z18" i="41"/>
  <c r="G26" i="41"/>
  <c r="Z27" i="41"/>
  <c r="Y14" i="41"/>
  <c r="X40" i="41"/>
  <c r="Z32" i="41"/>
  <c r="X34" i="41"/>
  <c r="Y40" i="41"/>
  <c r="W39" i="41"/>
  <c r="G17" i="41"/>
  <c r="G32" i="41"/>
  <c r="AL75" i="41"/>
  <c r="W25" i="41"/>
  <c r="G24" i="41"/>
  <c r="Y25" i="41"/>
  <c r="Y39" i="41"/>
  <c r="Z14" i="41"/>
  <c r="Z25" i="41"/>
  <c r="Z39" i="41"/>
  <c r="Y32" i="41"/>
  <c r="X27" i="41"/>
  <c r="W26" i="41"/>
  <c r="W33" i="41"/>
  <c r="X26" i="41"/>
  <c r="X33" i="41"/>
  <c r="H13" i="44"/>
  <c r="AK177" i="44"/>
  <c r="AJ177" i="44"/>
  <c r="AL42" i="44"/>
  <c r="AL76" i="44" s="1"/>
  <c r="AL110" i="44" s="1"/>
  <c r="AL144" i="44" s="1"/>
  <c r="AL178" i="44" s="1"/>
  <c r="AL212" i="44" s="1"/>
  <c r="AL246" i="44" s="1"/>
  <c r="AL280" i="44" s="1"/>
  <c r="AL314" i="44" s="1"/>
  <c r="AL348" i="44" s="1"/>
  <c r="AL382" i="44" s="1"/>
  <c r="AL416" i="44" s="1"/>
  <c r="AK143" i="44"/>
  <c r="AK109" i="44"/>
  <c r="AK75" i="44"/>
  <c r="AJ41" i="44"/>
  <c r="AL75" i="44"/>
  <c r="AK42" i="44"/>
  <c r="AK76" i="44" s="1"/>
  <c r="AK110" i="44" s="1"/>
  <c r="AK144" i="44" s="1"/>
  <c r="AK178" i="44" s="1"/>
  <c r="AK212" i="44" s="1"/>
  <c r="AK246" i="44" s="1"/>
  <c r="AK280" i="44" s="1"/>
  <c r="AK314" i="44" s="1"/>
  <c r="AK348" i="44" s="1"/>
  <c r="AK382" i="44" s="1"/>
  <c r="AK416" i="44" s="1"/>
  <c r="G22" i="44"/>
  <c r="G38" i="44"/>
  <c r="AL177" i="44"/>
  <c r="G24" i="44"/>
  <c r="G40" i="44"/>
  <c r="G26" i="44"/>
  <c r="G19" i="44"/>
  <c r="G35" i="44"/>
  <c r="AJ109" i="44"/>
  <c r="AJ211" i="44"/>
  <c r="AJ245" i="44"/>
  <c r="AK211" i="44"/>
  <c r="AL109" i="44"/>
  <c r="AL211" i="44"/>
  <c r="G25" i="44"/>
  <c r="AJ143" i="44"/>
  <c r="G11" i="44"/>
  <c r="I11" i="44" s="1"/>
  <c r="E11" i="44" s="1"/>
  <c r="AL143" i="44"/>
  <c r="AN246" i="44"/>
  <c r="AN280" i="44"/>
  <c r="AK245" i="44"/>
  <c r="AJ381" i="44"/>
  <c r="AJ313" i="44"/>
  <c r="AL415" i="44"/>
  <c r="AK347" i="44"/>
  <c r="AJ415" i="44"/>
  <c r="AL381" i="44"/>
  <c r="AJ347" i="44"/>
  <c r="AL347" i="44"/>
  <c r="AK381" i="44"/>
  <c r="AN41" i="8"/>
  <c r="AM415" i="41"/>
  <c r="AL211" i="41"/>
  <c r="AK381" i="41"/>
  <c r="AL313" i="41"/>
  <c r="AK211" i="41"/>
  <c r="AM211" i="41"/>
  <c r="AM177" i="41"/>
  <c r="AK177" i="41"/>
  <c r="AL177" i="41"/>
  <c r="AM143" i="41"/>
  <c r="AL143" i="41"/>
  <c r="AK143" i="41"/>
  <c r="AK109" i="41"/>
  <c r="AL109" i="41"/>
  <c r="AM109" i="41"/>
  <c r="AK75" i="41"/>
  <c r="AK41" i="41"/>
  <c r="AM347" i="41"/>
  <c r="AM42" i="41"/>
  <c r="AM76" i="41" s="1"/>
  <c r="AM110" i="41" s="1"/>
  <c r="AM144" i="41" s="1"/>
  <c r="AM178" i="41" s="1"/>
  <c r="AM212" i="41" s="1"/>
  <c r="AM246" i="41" s="1"/>
  <c r="AM280" i="41" s="1"/>
  <c r="AM314" i="41" s="1"/>
  <c r="AM348" i="41" s="1"/>
  <c r="AM382" i="41" s="1"/>
  <c r="AM416" i="41" s="1"/>
  <c r="AL42" i="41"/>
  <c r="AL76" i="41" s="1"/>
  <c r="AL110" i="41" s="1"/>
  <c r="AL144" i="41" s="1"/>
  <c r="AL178" i="41" s="1"/>
  <c r="AL212" i="41" s="1"/>
  <c r="AL246" i="41" s="1"/>
  <c r="AL280" i="41" s="1"/>
  <c r="AL314" i="41" s="1"/>
  <c r="AL348" i="41" s="1"/>
  <c r="AL382" i="41" s="1"/>
  <c r="AL416" i="41" s="1"/>
  <c r="AM41" i="41"/>
  <c r="H15" i="41"/>
  <c r="H16" i="41" s="1"/>
  <c r="H17" i="41" s="1"/>
  <c r="H18" i="41" s="1"/>
  <c r="H19" i="41" s="1"/>
  <c r="H20" i="41" s="1"/>
  <c r="H21" i="41" s="1"/>
  <c r="H22" i="41" s="1"/>
  <c r="H23" i="41" s="1"/>
  <c r="H24" i="41" s="1"/>
  <c r="H25" i="41" s="1"/>
  <c r="H26" i="41" s="1"/>
  <c r="H27" i="41" s="1"/>
  <c r="H28" i="41" s="1"/>
  <c r="H29" i="41" s="1"/>
  <c r="H30" i="41" s="1"/>
  <c r="H31" i="41" s="1"/>
  <c r="H32" i="41" s="1"/>
  <c r="H33" i="41" s="1"/>
  <c r="H34" i="41" s="1"/>
  <c r="H35" i="41" s="1"/>
  <c r="H36" i="41" s="1"/>
  <c r="H37" i="41" s="1"/>
  <c r="H38" i="41" s="1"/>
  <c r="H39" i="41" s="1"/>
  <c r="H40" i="41" s="1"/>
  <c r="G25" i="41"/>
  <c r="G38" i="41"/>
  <c r="G18" i="41"/>
  <c r="G34" i="41"/>
  <c r="G36" i="41"/>
  <c r="AK42" i="41"/>
  <c r="AK76" i="41" s="1"/>
  <c r="AK110" i="41" s="1"/>
  <c r="AK144" i="41" s="1"/>
  <c r="AK178" i="41" s="1"/>
  <c r="AK212" i="41" s="1"/>
  <c r="AK246" i="41" s="1"/>
  <c r="AK280" i="41" s="1"/>
  <c r="AK314" i="41" s="1"/>
  <c r="AK348" i="41" s="1"/>
  <c r="AK382" i="41" s="1"/>
  <c r="AK416" i="41" s="1"/>
  <c r="G27" i="41"/>
  <c r="G20" i="41"/>
  <c r="AK245" i="41"/>
  <c r="G13" i="41"/>
  <c r="I13" i="41" s="1"/>
  <c r="E13" i="41" s="1"/>
  <c r="AP13" i="41" s="1"/>
  <c r="G29" i="41"/>
  <c r="G22" i="41"/>
  <c r="G15" i="41"/>
  <c r="G31" i="41"/>
  <c r="A44" i="41"/>
  <c r="G33" i="41"/>
  <c r="G37" i="41"/>
  <c r="G19" i="41"/>
  <c r="G40" i="41"/>
  <c r="AL41" i="41"/>
  <c r="G12" i="41"/>
  <c r="I12" i="41" s="1"/>
  <c r="E12" i="41" s="1"/>
  <c r="AP12" i="41" s="1"/>
  <c r="G28" i="41"/>
  <c r="AO41" i="41"/>
  <c r="AO42" i="41" s="1"/>
  <c r="G30" i="41"/>
  <c r="G23" i="41"/>
  <c r="AL279" i="41"/>
  <c r="AO246" i="41"/>
  <c r="AM279" i="41"/>
  <c r="AO280" i="41"/>
  <c r="AK279" i="41"/>
  <c r="AL245" i="41"/>
  <c r="AM245" i="41"/>
  <c r="AK313" i="41"/>
  <c r="AM313" i="41"/>
  <c r="AL347" i="41"/>
  <c r="AK347" i="41"/>
  <c r="AL415" i="41"/>
  <c r="AK415" i="41"/>
  <c r="AL381" i="41"/>
  <c r="AM381" i="41"/>
  <c r="AP171" i="48" l="1"/>
  <c r="O157" i="48"/>
  <c r="Z141" i="48"/>
  <c r="Y124" i="48"/>
  <c r="N157" i="48"/>
  <c r="X115" i="48"/>
  <c r="X119" i="48"/>
  <c r="Q157" i="48"/>
  <c r="AD157" i="48"/>
  <c r="AP157" i="48"/>
  <c r="R156" i="48"/>
  <c r="T156" i="48" s="1"/>
  <c r="V156" i="48" s="1"/>
  <c r="W125" i="48"/>
  <c r="X126" i="48"/>
  <c r="W160" i="48"/>
  <c r="Y115" i="48"/>
  <c r="Z130" i="48"/>
  <c r="X130" i="48"/>
  <c r="Y125" i="48"/>
  <c r="AA116" i="48"/>
  <c r="Y126" i="48"/>
  <c r="Y135" i="48"/>
  <c r="X131" i="48"/>
  <c r="Y131" i="48"/>
  <c r="Y122" i="48"/>
  <c r="W128" i="48"/>
  <c r="X116" i="48"/>
  <c r="Y113" i="48"/>
  <c r="X136" i="48"/>
  <c r="X139" i="48"/>
  <c r="Z131" i="48"/>
  <c r="W129" i="48"/>
  <c r="R173" i="48"/>
  <c r="T173" i="48" s="1"/>
  <c r="X117" i="48"/>
  <c r="W173" i="48"/>
  <c r="Q173" i="48"/>
  <c r="Z173" i="48" s="1"/>
  <c r="AF85" i="48"/>
  <c r="Z124" i="48"/>
  <c r="W130" i="48"/>
  <c r="X173" i="48"/>
  <c r="X127" i="48"/>
  <c r="AP173" i="48"/>
  <c r="AD173" i="48"/>
  <c r="Z129" i="48"/>
  <c r="Y137" i="48"/>
  <c r="Q152" i="48"/>
  <c r="S152" i="48" s="1"/>
  <c r="P170" i="48"/>
  <c r="L163" i="48"/>
  <c r="Y136" i="48"/>
  <c r="R168" i="48"/>
  <c r="T168" i="48" s="1"/>
  <c r="S129" i="48"/>
  <c r="Y130" i="48"/>
  <c r="W122" i="48"/>
  <c r="Z136" i="48"/>
  <c r="Z139" i="48"/>
  <c r="W136" i="48"/>
  <c r="W124" i="48"/>
  <c r="Q170" i="48"/>
  <c r="S170" i="48" s="1"/>
  <c r="Q169" i="48"/>
  <c r="M170" i="48"/>
  <c r="R169" i="48"/>
  <c r="T169" i="48" s="1"/>
  <c r="K156" i="48"/>
  <c r="R167" i="48"/>
  <c r="T167" i="48" s="1"/>
  <c r="R170" i="48"/>
  <c r="T170" i="48" s="1"/>
  <c r="V170" i="48" s="1"/>
  <c r="O156" i="48"/>
  <c r="K170" i="48"/>
  <c r="X169" i="48"/>
  <c r="Z122" i="48"/>
  <c r="P156" i="48"/>
  <c r="X113" i="48"/>
  <c r="L170" i="48"/>
  <c r="M156" i="48"/>
  <c r="X122" i="48"/>
  <c r="N170" i="48"/>
  <c r="AP156" i="48"/>
  <c r="AF97" i="48"/>
  <c r="O170" i="48"/>
  <c r="AP169" i="48"/>
  <c r="N156" i="48"/>
  <c r="Z125" i="48"/>
  <c r="Y140" i="48"/>
  <c r="AF104" i="48"/>
  <c r="W127" i="48"/>
  <c r="Y114" i="48"/>
  <c r="Z135" i="48"/>
  <c r="J182" i="48"/>
  <c r="W135" i="48"/>
  <c r="W131" i="48"/>
  <c r="Y128" i="48"/>
  <c r="AF103" i="48"/>
  <c r="O146" i="48"/>
  <c r="AF81" i="48"/>
  <c r="P146" i="48"/>
  <c r="AF64" i="48"/>
  <c r="AF70" i="48"/>
  <c r="AF90" i="48"/>
  <c r="AF57" i="48"/>
  <c r="Y117" i="48"/>
  <c r="AD146" i="48"/>
  <c r="Z119" i="48"/>
  <c r="D146" i="48"/>
  <c r="Q148" i="48"/>
  <c r="S148" i="48" s="1"/>
  <c r="Z128" i="48"/>
  <c r="AF66" i="48"/>
  <c r="M146" i="48"/>
  <c r="Q146" i="48"/>
  <c r="AF91" i="48"/>
  <c r="S130" i="48"/>
  <c r="AA130" i="48" s="1"/>
  <c r="K146" i="48"/>
  <c r="W146" i="48" s="1"/>
  <c r="AF84" i="48"/>
  <c r="R146" i="48"/>
  <c r="T146" i="48" s="1"/>
  <c r="V146" i="48" s="1"/>
  <c r="Q156" i="48"/>
  <c r="Z156" i="48" s="1"/>
  <c r="P164" i="48"/>
  <c r="AF83" i="48"/>
  <c r="X157" i="48"/>
  <c r="N146" i="48"/>
  <c r="L156" i="48"/>
  <c r="Z138" i="48"/>
  <c r="X132" i="48"/>
  <c r="AP154" i="48"/>
  <c r="R176" i="48"/>
  <c r="T176" i="48" s="1"/>
  <c r="V176" i="48" s="1"/>
  <c r="AP176" i="48"/>
  <c r="W120" i="48"/>
  <c r="M161" i="48"/>
  <c r="P161" i="48"/>
  <c r="Y161" i="48" s="1"/>
  <c r="AP172" i="48"/>
  <c r="W117" i="48"/>
  <c r="X112" i="48"/>
  <c r="Y116" i="48"/>
  <c r="AP168" i="48"/>
  <c r="L165" i="48"/>
  <c r="W118" i="48"/>
  <c r="AP210" i="48"/>
  <c r="M154" i="48"/>
  <c r="R152" i="48"/>
  <c r="T152" i="48" s="1"/>
  <c r="Q161" i="48"/>
  <c r="S161" i="48" s="1"/>
  <c r="AD161" i="48"/>
  <c r="AP152" i="48"/>
  <c r="K148" i="48"/>
  <c r="P154" i="48"/>
  <c r="O148" i="48"/>
  <c r="M150" i="48"/>
  <c r="L150" i="48"/>
  <c r="Q154" i="48"/>
  <c r="S154" i="48" s="1"/>
  <c r="P148" i="48"/>
  <c r="Q150" i="48"/>
  <c r="X124" i="48"/>
  <c r="AD150" i="48"/>
  <c r="K154" i="48"/>
  <c r="N148" i="48"/>
  <c r="N150" i="48"/>
  <c r="W140" i="48"/>
  <c r="L154" i="48"/>
  <c r="AP148" i="48"/>
  <c r="R161" i="48"/>
  <c r="T161" i="48" s="1"/>
  <c r="R150" i="48"/>
  <c r="T150" i="48" s="1"/>
  <c r="V150" i="48" s="1"/>
  <c r="AD171" i="48"/>
  <c r="N154" i="48"/>
  <c r="L148" i="48"/>
  <c r="O150" i="48"/>
  <c r="Y150" i="48" s="1"/>
  <c r="Q168" i="48"/>
  <c r="Z168" i="48" s="1"/>
  <c r="O154" i="48"/>
  <c r="M148" i="48"/>
  <c r="AP161" i="48"/>
  <c r="K150" i="48"/>
  <c r="R154" i="48"/>
  <c r="T154" i="48" s="1"/>
  <c r="V154" i="48" s="1"/>
  <c r="R148" i="48"/>
  <c r="T148" i="48" s="1"/>
  <c r="V148" i="48" s="1"/>
  <c r="X137" i="48"/>
  <c r="N161" i="48"/>
  <c r="AP150" i="48"/>
  <c r="Q172" i="48"/>
  <c r="S172" i="48" s="1"/>
  <c r="AF92" i="48"/>
  <c r="O159" i="48"/>
  <c r="J200" i="48"/>
  <c r="R200" i="48" s="1"/>
  <c r="T200" i="48" s="1"/>
  <c r="AF88" i="48"/>
  <c r="AF98" i="48"/>
  <c r="R172" i="48"/>
  <c r="T172" i="48" s="1"/>
  <c r="Z137" i="48"/>
  <c r="X140" i="48"/>
  <c r="AF82" i="48"/>
  <c r="Y167" i="48"/>
  <c r="R175" i="48"/>
  <c r="T175" i="48" s="1"/>
  <c r="K210" i="48"/>
  <c r="Q167" i="48"/>
  <c r="S167" i="48" s="1"/>
  <c r="W132" i="48"/>
  <c r="AP170" i="48"/>
  <c r="AP153" i="48"/>
  <c r="X138" i="48"/>
  <c r="Q166" i="48"/>
  <c r="S166" i="48" s="1"/>
  <c r="S140" i="48"/>
  <c r="AB140" i="48" s="1"/>
  <c r="W138" i="48"/>
  <c r="AF106" i="48"/>
  <c r="AP151" i="48"/>
  <c r="AP163" i="48"/>
  <c r="Q163" i="48"/>
  <c r="Z113" i="48"/>
  <c r="R166" i="48"/>
  <c r="T166" i="48" s="1"/>
  <c r="AF142" i="48"/>
  <c r="W115" i="48"/>
  <c r="Y166" i="48"/>
  <c r="Q162" i="48"/>
  <c r="Y134" i="48"/>
  <c r="P162" i="48"/>
  <c r="Z114" i="48"/>
  <c r="R153" i="48"/>
  <c r="T153" i="48" s="1"/>
  <c r="AP166" i="48"/>
  <c r="AP167" i="48"/>
  <c r="AP162" i="48"/>
  <c r="AF95" i="48"/>
  <c r="X123" i="48"/>
  <c r="P159" i="48"/>
  <c r="K162" i="48"/>
  <c r="AD163" i="48"/>
  <c r="K163" i="48"/>
  <c r="AD166" i="48"/>
  <c r="W121" i="48"/>
  <c r="N162" i="48"/>
  <c r="K164" i="48"/>
  <c r="P163" i="48"/>
  <c r="L162" i="48"/>
  <c r="X121" i="48"/>
  <c r="M163" i="48"/>
  <c r="X163" i="48" s="1"/>
  <c r="R162" i="48"/>
  <c r="T162" i="48" s="1"/>
  <c r="R163" i="48"/>
  <c r="T163" i="48" s="1"/>
  <c r="V163" i="48" s="1"/>
  <c r="X134" i="48"/>
  <c r="O163" i="48"/>
  <c r="Z115" i="48"/>
  <c r="AP164" i="48"/>
  <c r="Z117" i="48"/>
  <c r="AF99" i="48"/>
  <c r="AF102" i="48"/>
  <c r="K147" i="48"/>
  <c r="AD147" i="48"/>
  <c r="M147" i="48"/>
  <c r="AP147" i="48"/>
  <c r="N165" i="48"/>
  <c r="AD165" i="48"/>
  <c r="N147" i="48"/>
  <c r="W137" i="48"/>
  <c r="K165" i="48"/>
  <c r="M165" i="48"/>
  <c r="Z126" i="48"/>
  <c r="L147" i="48"/>
  <c r="O165" i="48"/>
  <c r="R147" i="48"/>
  <c r="T147" i="48" s="1"/>
  <c r="V147" i="48" s="1"/>
  <c r="R165" i="48"/>
  <c r="T165" i="48" s="1"/>
  <c r="V165" i="48" s="1"/>
  <c r="W123" i="48"/>
  <c r="P147" i="48"/>
  <c r="Y147" i="48" s="1"/>
  <c r="P165" i="48"/>
  <c r="Q147" i="48"/>
  <c r="S147" i="48" s="1"/>
  <c r="Q165" i="48"/>
  <c r="S165" i="48" s="1"/>
  <c r="W114" i="48"/>
  <c r="J183" i="48"/>
  <c r="Q151" i="48"/>
  <c r="S151" i="48" s="1"/>
  <c r="AD164" i="48"/>
  <c r="X120" i="48"/>
  <c r="Y118" i="48"/>
  <c r="O155" i="48"/>
  <c r="X114" i="48"/>
  <c r="Q155" i="48"/>
  <c r="S155" i="48" s="1"/>
  <c r="R155" i="48"/>
  <c r="T155" i="48" s="1"/>
  <c r="V155" i="48" s="1"/>
  <c r="R151" i="48"/>
  <c r="T151" i="48" s="1"/>
  <c r="AP155" i="48"/>
  <c r="Y112" i="48"/>
  <c r="J199" i="48"/>
  <c r="J194" i="48"/>
  <c r="AD194" i="48" s="1"/>
  <c r="N210" i="48"/>
  <c r="L164" i="48"/>
  <c r="J206" i="48"/>
  <c r="AD206" i="48" s="1"/>
  <c r="Q153" i="48"/>
  <c r="Q210" i="48"/>
  <c r="S210" i="48" s="1"/>
  <c r="W157" i="48"/>
  <c r="J186" i="48"/>
  <c r="AD186" i="48" s="1"/>
  <c r="Y174" i="48"/>
  <c r="AP174" i="48"/>
  <c r="Q159" i="48"/>
  <c r="S159" i="48" s="1"/>
  <c r="O164" i="48"/>
  <c r="E180" i="48"/>
  <c r="AD180" i="48" s="1"/>
  <c r="J188" i="48"/>
  <c r="O188" i="48" s="1"/>
  <c r="N159" i="48"/>
  <c r="P155" i="48"/>
  <c r="N164" i="48"/>
  <c r="X164" i="48" s="1"/>
  <c r="N155" i="48"/>
  <c r="R164" i="48"/>
  <c r="T164" i="48" s="1"/>
  <c r="V164" i="48" s="1"/>
  <c r="K176" i="48"/>
  <c r="K155" i="48"/>
  <c r="Q164" i="48"/>
  <c r="C179" i="48"/>
  <c r="P176" i="48"/>
  <c r="L155" i="48"/>
  <c r="O176" i="48"/>
  <c r="Y157" i="48"/>
  <c r="M155" i="48"/>
  <c r="J187" i="48"/>
  <c r="AD187" i="48" s="1"/>
  <c r="J181" i="48"/>
  <c r="L181" i="48" s="1"/>
  <c r="J208" i="48"/>
  <c r="AD208" i="48" s="1"/>
  <c r="J204" i="48"/>
  <c r="P204" i="48" s="1"/>
  <c r="O210" i="48"/>
  <c r="R210" i="48"/>
  <c r="T210" i="48" s="1"/>
  <c r="V210" i="48" s="1"/>
  <c r="J185" i="48"/>
  <c r="R185" i="48" s="1"/>
  <c r="T185" i="48" s="1"/>
  <c r="J195" i="48"/>
  <c r="AD195" i="48" s="1"/>
  <c r="J190" i="48"/>
  <c r="AD190" i="48" s="1"/>
  <c r="J205" i="48"/>
  <c r="AD205" i="48" s="1"/>
  <c r="P210" i="48"/>
  <c r="J196" i="48"/>
  <c r="AD196" i="48" s="1"/>
  <c r="J203" i="48"/>
  <c r="AD203" i="48" s="1"/>
  <c r="J191" i="48"/>
  <c r="J201" i="48"/>
  <c r="P201" i="48" s="1"/>
  <c r="J192" i="48"/>
  <c r="R192" i="48" s="1"/>
  <c r="T192" i="48" s="1"/>
  <c r="M210" i="48"/>
  <c r="J198" i="48"/>
  <c r="AD198" i="48" s="1"/>
  <c r="AD182" i="48"/>
  <c r="AF58" i="48"/>
  <c r="AF75" i="48" s="1"/>
  <c r="AI75" i="48" s="1"/>
  <c r="I239" i="48"/>
  <c r="E239" i="48" s="1"/>
  <c r="D239" i="48" s="1"/>
  <c r="Z157" i="48"/>
  <c r="S157" i="48"/>
  <c r="AA138" i="48"/>
  <c r="U138" i="48"/>
  <c r="AB138" i="48" s="1"/>
  <c r="I238" i="48"/>
  <c r="E238" i="48" s="1"/>
  <c r="D238" i="48" s="1"/>
  <c r="I236" i="48"/>
  <c r="E236" i="48" s="1"/>
  <c r="AA139" i="48"/>
  <c r="U139" i="48"/>
  <c r="AB139" i="48" s="1"/>
  <c r="J189" i="48"/>
  <c r="AD189" i="48" s="1"/>
  <c r="J184" i="48"/>
  <c r="U131" i="48"/>
  <c r="AB131" i="48" s="1"/>
  <c r="AA131" i="48"/>
  <c r="L176" i="48"/>
  <c r="J193" i="48"/>
  <c r="U124" i="48"/>
  <c r="AB124" i="48" s="1"/>
  <c r="AA124" i="48"/>
  <c r="W134" i="48"/>
  <c r="J209" i="48"/>
  <c r="O209" i="48" s="1"/>
  <c r="I224" i="48"/>
  <c r="E224" i="48" s="1"/>
  <c r="D224" i="48" s="1"/>
  <c r="AF187" i="48"/>
  <c r="AA133" i="48"/>
  <c r="AB133" i="48"/>
  <c r="I215" i="48"/>
  <c r="E215" i="48" s="1"/>
  <c r="I229" i="48"/>
  <c r="E229" i="48" s="1"/>
  <c r="M149" i="48"/>
  <c r="U117" i="48"/>
  <c r="AB117" i="48" s="1"/>
  <c r="AA117" i="48"/>
  <c r="AF195" i="48"/>
  <c r="I232" i="48"/>
  <c r="E232" i="48" s="1"/>
  <c r="D232" i="48" s="1"/>
  <c r="S120" i="48"/>
  <c r="Z120" i="48"/>
  <c r="AF194" i="48"/>
  <c r="AF188" i="48"/>
  <c r="Y160" i="48"/>
  <c r="K149" i="48"/>
  <c r="AP159" i="48"/>
  <c r="X160" i="48"/>
  <c r="AF208" i="48"/>
  <c r="Y158" i="48"/>
  <c r="AA119" i="48"/>
  <c r="U119" i="48"/>
  <c r="AB119" i="48" s="1"/>
  <c r="I231" i="48"/>
  <c r="E231" i="48" s="1"/>
  <c r="D231" i="48" s="1"/>
  <c r="AF181" i="48"/>
  <c r="Z169" i="48"/>
  <c r="S169" i="48"/>
  <c r="P149" i="48"/>
  <c r="R159" i="48"/>
  <c r="T159" i="48" s="1"/>
  <c r="AA136" i="48"/>
  <c r="AB136" i="48"/>
  <c r="W171" i="48"/>
  <c r="Q158" i="48"/>
  <c r="I241" i="48"/>
  <c r="E241" i="48" s="1"/>
  <c r="D241" i="48" s="1"/>
  <c r="AA141" i="48"/>
  <c r="AB141" i="48"/>
  <c r="AF202" i="48"/>
  <c r="I233" i="48"/>
  <c r="E233" i="48" s="1"/>
  <c r="AA122" i="48"/>
  <c r="AB122" i="48"/>
  <c r="S121" i="48"/>
  <c r="Z121" i="48"/>
  <c r="N149" i="48"/>
  <c r="AP175" i="48"/>
  <c r="I228" i="48"/>
  <c r="E228" i="48" s="1"/>
  <c r="D228" i="48" s="1"/>
  <c r="I216" i="48"/>
  <c r="E216" i="48" s="1"/>
  <c r="D216" i="48" s="1"/>
  <c r="AB126" i="48"/>
  <c r="AA126" i="48"/>
  <c r="AF201" i="48"/>
  <c r="Y127" i="48"/>
  <c r="M159" i="48"/>
  <c r="I222" i="48"/>
  <c r="E222" i="48" s="1"/>
  <c r="D194" i="48"/>
  <c r="I219" i="48"/>
  <c r="E219" i="48" s="1"/>
  <c r="I226" i="48"/>
  <c r="E226" i="48" s="1"/>
  <c r="D188" i="48"/>
  <c r="AD143" i="48"/>
  <c r="Q149" i="48"/>
  <c r="J207" i="48"/>
  <c r="K207" i="48" s="1"/>
  <c r="AB137" i="48"/>
  <c r="AA137" i="48"/>
  <c r="Y171" i="48"/>
  <c r="W112" i="48"/>
  <c r="AF209" i="48"/>
  <c r="I218" i="48"/>
  <c r="E218" i="48" s="1"/>
  <c r="D218" i="48" s="1"/>
  <c r="Z127" i="48"/>
  <c r="Z123" i="48"/>
  <c r="AB128" i="48"/>
  <c r="AA128" i="48"/>
  <c r="R174" i="48"/>
  <c r="T174" i="48" s="1"/>
  <c r="AD174" i="48"/>
  <c r="AA132" i="48"/>
  <c r="U132" i="48"/>
  <c r="AB132" i="48" s="1"/>
  <c r="AB130" i="48"/>
  <c r="AA96" i="48"/>
  <c r="AB96" i="48"/>
  <c r="I240" i="48"/>
  <c r="E240" i="48" s="1"/>
  <c r="L149" i="48"/>
  <c r="I223" i="48"/>
  <c r="E223" i="48" s="1"/>
  <c r="AB129" i="48"/>
  <c r="AA129" i="48"/>
  <c r="D193" i="48"/>
  <c r="D191" i="48"/>
  <c r="I235" i="48"/>
  <c r="E235" i="48" s="1"/>
  <c r="D235" i="48" s="1"/>
  <c r="I243" i="48"/>
  <c r="E243" i="48" s="1"/>
  <c r="D243" i="48" s="1"/>
  <c r="AD23" i="48"/>
  <c r="AA125" i="48"/>
  <c r="U125" i="48"/>
  <c r="AB125" i="48" s="1"/>
  <c r="S118" i="48"/>
  <c r="Z118" i="48"/>
  <c r="J197" i="48"/>
  <c r="AP149" i="48"/>
  <c r="N176" i="48"/>
  <c r="X146" i="48"/>
  <c r="Y120" i="48"/>
  <c r="AA105" i="48"/>
  <c r="AB105" i="48"/>
  <c r="S171" i="48"/>
  <c r="Z171" i="48"/>
  <c r="Y123" i="48"/>
  <c r="AP143" i="48"/>
  <c r="AP144" i="48" s="1"/>
  <c r="I225" i="48"/>
  <c r="E225" i="48" s="1"/>
  <c r="D225" i="48" s="1"/>
  <c r="Z160" i="48"/>
  <c r="S160" i="48"/>
  <c r="AA115" i="48"/>
  <c r="AB115" i="48"/>
  <c r="I214" i="48"/>
  <c r="E214" i="48" s="1"/>
  <c r="AA113" i="48"/>
  <c r="AB113" i="48"/>
  <c r="X118" i="48"/>
  <c r="S112" i="48"/>
  <c r="Z112" i="48"/>
  <c r="I227" i="48"/>
  <c r="E227" i="48" s="1"/>
  <c r="D227" i="48" s="1"/>
  <c r="R182" i="48"/>
  <c r="T182" i="48" s="1"/>
  <c r="AP182" i="48"/>
  <c r="Q182" i="48"/>
  <c r="O149" i="48"/>
  <c r="D202" i="48"/>
  <c r="O23" i="48"/>
  <c r="Y23" i="48" s="1"/>
  <c r="L23" i="48"/>
  <c r="AF23" i="48"/>
  <c r="P23" i="48"/>
  <c r="AP23" i="48"/>
  <c r="Q23" i="48"/>
  <c r="R23" i="48"/>
  <c r="T23" i="48" s="1"/>
  <c r="V23" i="48" s="1"/>
  <c r="K23" i="48"/>
  <c r="M23" i="48"/>
  <c r="N23" i="48"/>
  <c r="R149" i="48"/>
  <c r="T149" i="48" s="1"/>
  <c r="V149" i="48" s="1"/>
  <c r="Q176" i="48"/>
  <c r="S146" i="48"/>
  <c r="Q174" i="48"/>
  <c r="S22" i="48"/>
  <c r="Z22" i="48"/>
  <c r="AA78" i="48"/>
  <c r="AB78" i="48"/>
  <c r="AF180" i="48"/>
  <c r="R158" i="48"/>
  <c r="T158" i="48" s="1"/>
  <c r="AD158" i="48"/>
  <c r="I244" i="48"/>
  <c r="E244" i="48" s="1"/>
  <c r="D244" i="48" s="1"/>
  <c r="I230" i="48"/>
  <c r="E230" i="48" s="1"/>
  <c r="D230" i="48" s="1"/>
  <c r="I234" i="48"/>
  <c r="E234" i="48" s="1"/>
  <c r="D234" i="48" s="1"/>
  <c r="AB127" i="48"/>
  <c r="AA127" i="48"/>
  <c r="E24" i="48"/>
  <c r="J24" i="48"/>
  <c r="Z132" i="48"/>
  <c r="S134" i="48"/>
  <c r="Z134" i="48"/>
  <c r="I220" i="48"/>
  <c r="E220" i="48" s="1"/>
  <c r="D220" i="48" s="1"/>
  <c r="AA135" i="48"/>
  <c r="AB135" i="48"/>
  <c r="I242" i="48"/>
  <c r="E242" i="48" s="1"/>
  <c r="D242" i="48" s="1"/>
  <c r="X171" i="48"/>
  <c r="I217" i="48"/>
  <c r="E217" i="48" s="1"/>
  <c r="D208" i="48"/>
  <c r="D199" i="48"/>
  <c r="D185" i="48"/>
  <c r="I237" i="48"/>
  <c r="E237" i="48" s="1"/>
  <c r="D237" i="48" s="1"/>
  <c r="I221" i="48"/>
  <c r="E221" i="48" s="1"/>
  <c r="D221" i="48" s="1"/>
  <c r="Y169" i="48"/>
  <c r="Q175" i="48"/>
  <c r="Y22" i="48"/>
  <c r="M176" i="48"/>
  <c r="L210" i="48"/>
  <c r="W210" i="48" s="1"/>
  <c r="S150" i="48"/>
  <c r="J202" i="48"/>
  <c r="AD202" i="48" s="1"/>
  <c r="AP158" i="48"/>
  <c r="AA114" i="48"/>
  <c r="AB114" i="48"/>
  <c r="R172" i="51"/>
  <c r="T172" i="51" s="1"/>
  <c r="V172" i="51" s="1"/>
  <c r="O155" i="51"/>
  <c r="W152" i="51"/>
  <c r="J202" i="51"/>
  <c r="M151" i="51"/>
  <c r="AD172" i="51"/>
  <c r="O172" i="51"/>
  <c r="N167" i="51"/>
  <c r="Z124" i="51"/>
  <c r="AF124" i="51" s="1"/>
  <c r="L159" i="51"/>
  <c r="X154" i="51"/>
  <c r="X164" i="51"/>
  <c r="P172" i="51"/>
  <c r="O167" i="51"/>
  <c r="Y167" i="51" s="1"/>
  <c r="AP172" i="51"/>
  <c r="R167" i="51"/>
  <c r="T167" i="51" s="1"/>
  <c r="V167" i="51" s="1"/>
  <c r="X162" i="51"/>
  <c r="N159" i="51"/>
  <c r="AF104" i="51"/>
  <c r="W117" i="51"/>
  <c r="Q159" i="51"/>
  <c r="Z159" i="51" s="1"/>
  <c r="Z119" i="51"/>
  <c r="AF119" i="51" s="1"/>
  <c r="W164" i="51"/>
  <c r="Y170" i="51"/>
  <c r="AF113" i="51"/>
  <c r="J190" i="51"/>
  <c r="J192" i="51"/>
  <c r="K192" i="51" s="1"/>
  <c r="W192" i="51" s="1"/>
  <c r="Z138" i="51"/>
  <c r="Y164" i="51"/>
  <c r="AF135" i="51"/>
  <c r="W162" i="51"/>
  <c r="L147" i="51"/>
  <c r="W147" i="51" s="1"/>
  <c r="X166" i="51"/>
  <c r="K157" i="51"/>
  <c r="W157" i="51" s="1"/>
  <c r="J189" i="51"/>
  <c r="K156" i="51"/>
  <c r="Y137" i="51"/>
  <c r="W150" i="51"/>
  <c r="J183" i="51"/>
  <c r="N172" i="51"/>
  <c r="AF120" i="51"/>
  <c r="M157" i="51"/>
  <c r="J182" i="51"/>
  <c r="R182" i="51" s="1"/>
  <c r="T182" i="51" s="1"/>
  <c r="V182" i="51" s="1"/>
  <c r="M156" i="51"/>
  <c r="X156" i="51" s="1"/>
  <c r="J187" i="51"/>
  <c r="Q187" i="51" s="1"/>
  <c r="S139" i="51"/>
  <c r="AA139" i="51" s="1"/>
  <c r="AF130" i="51"/>
  <c r="Z117" i="51"/>
  <c r="AF117" i="51" s="1"/>
  <c r="K172" i="51"/>
  <c r="Z140" i="51"/>
  <c r="AF140" i="51" s="1"/>
  <c r="O156" i="51"/>
  <c r="Y138" i="51"/>
  <c r="AF138" i="51" s="1"/>
  <c r="AF83" i="51"/>
  <c r="X173" i="51"/>
  <c r="AF79" i="51"/>
  <c r="J201" i="51"/>
  <c r="M201" i="51" s="1"/>
  <c r="W149" i="51"/>
  <c r="AF80" i="51"/>
  <c r="Y135" i="51"/>
  <c r="K155" i="51"/>
  <c r="X165" i="51"/>
  <c r="L174" i="51"/>
  <c r="U104" i="51"/>
  <c r="AB104" i="51" s="1"/>
  <c r="AA104" i="51"/>
  <c r="X150" i="51"/>
  <c r="AD183" i="51"/>
  <c r="AA120" i="51"/>
  <c r="U120" i="51"/>
  <c r="AB120" i="51" s="1"/>
  <c r="L170" i="51"/>
  <c r="Z157" i="51"/>
  <c r="S157" i="51"/>
  <c r="AD169" i="51"/>
  <c r="M169" i="51"/>
  <c r="AD202" i="51"/>
  <c r="W156" i="51"/>
  <c r="AF156" i="51" s="1"/>
  <c r="AD190" i="51"/>
  <c r="M192" i="51"/>
  <c r="D192" i="51"/>
  <c r="Q192" i="51"/>
  <c r="O192" i="51"/>
  <c r="L192" i="51"/>
  <c r="I229" i="51"/>
  <c r="E229" i="51" s="1"/>
  <c r="I217" i="51"/>
  <c r="E217" i="51" s="1"/>
  <c r="K174" i="51"/>
  <c r="AD151" i="51"/>
  <c r="Z112" i="51"/>
  <c r="S112" i="51"/>
  <c r="Z162" i="51"/>
  <c r="AF162" i="51" s="1"/>
  <c r="S162" i="51"/>
  <c r="AF139" i="51"/>
  <c r="W136" i="51"/>
  <c r="N160" i="51"/>
  <c r="S170" i="51"/>
  <c r="W172" i="51"/>
  <c r="J193" i="51"/>
  <c r="AP193" i="51" s="1"/>
  <c r="S169" i="51"/>
  <c r="Y156" i="51"/>
  <c r="L187" i="51"/>
  <c r="R187" i="51"/>
  <c r="T187" i="51" s="1"/>
  <c r="V187" i="51" s="1"/>
  <c r="AP187" i="51"/>
  <c r="N187" i="51"/>
  <c r="K187" i="51"/>
  <c r="W187" i="51" s="1"/>
  <c r="D187" i="51"/>
  <c r="P187" i="51"/>
  <c r="AA135" i="51"/>
  <c r="U135" i="51"/>
  <c r="AB135" i="51" s="1"/>
  <c r="AA81" i="51"/>
  <c r="U81" i="51"/>
  <c r="AB81" i="51" s="1"/>
  <c r="AD158" i="51"/>
  <c r="I224" i="51"/>
  <c r="E224" i="51" s="1"/>
  <c r="I243" i="51"/>
  <c r="E243" i="51" s="1"/>
  <c r="M174" i="51"/>
  <c r="X174" i="51" s="1"/>
  <c r="J207" i="51"/>
  <c r="O147" i="51"/>
  <c r="Y147" i="51" s="1"/>
  <c r="U119" i="51"/>
  <c r="AB119" i="51" s="1"/>
  <c r="AA119" i="51"/>
  <c r="AD170" i="51"/>
  <c r="AD168" i="51"/>
  <c r="Y151" i="51"/>
  <c r="U127" i="51"/>
  <c r="AB127" i="51" s="1"/>
  <c r="AA127" i="51"/>
  <c r="R198" i="51"/>
  <c r="T198" i="51" s="1"/>
  <c r="V198" i="51" s="1"/>
  <c r="Q198" i="51"/>
  <c r="P198" i="51"/>
  <c r="M198" i="51"/>
  <c r="D198" i="51"/>
  <c r="N198" i="51"/>
  <c r="AP198" i="51"/>
  <c r="K198" i="51"/>
  <c r="O198" i="51"/>
  <c r="L198" i="51"/>
  <c r="R170" i="51"/>
  <c r="T170" i="51" s="1"/>
  <c r="V170" i="51" s="1"/>
  <c r="AJ41" i="51"/>
  <c r="AI41" i="51"/>
  <c r="AJ42" i="51" s="1"/>
  <c r="AA115" i="51"/>
  <c r="U115" i="51"/>
  <c r="AB115" i="51" s="1"/>
  <c r="Z156" i="51"/>
  <c r="S156" i="51"/>
  <c r="J199" i="51"/>
  <c r="AP199" i="51" s="1"/>
  <c r="I233" i="51"/>
  <c r="E233" i="51" s="1"/>
  <c r="I216" i="51"/>
  <c r="E216" i="51" s="1"/>
  <c r="N158" i="51"/>
  <c r="D204" i="51"/>
  <c r="AP204" i="51"/>
  <c r="R174" i="51"/>
  <c r="T174" i="51" s="1"/>
  <c r="V174" i="51" s="1"/>
  <c r="AJ75" i="51"/>
  <c r="AI75" i="51"/>
  <c r="X112" i="51"/>
  <c r="R175" i="51"/>
  <c r="T175" i="51" s="1"/>
  <c r="V175" i="51" s="1"/>
  <c r="P151" i="51"/>
  <c r="R147" i="51"/>
  <c r="T147" i="51" s="1"/>
  <c r="V147" i="51" s="1"/>
  <c r="Y161" i="51"/>
  <c r="Q146" i="51"/>
  <c r="M146" i="51"/>
  <c r="K146" i="51"/>
  <c r="R146" i="51"/>
  <c r="T146" i="51" s="1"/>
  <c r="V146" i="51" s="1"/>
  <c r="P146" i="51"/>
  <c r="O146" i="51"/>
  <c r="Y146" i="51" s="1"/>
  <c r="N146" i="51"/>
  <c r="L146" i="51"/>
  <c r="AP146" i="51"/>
  <c r="D146" i="51"/>
  <c r="Z154" i="51"/>
  <c r="S154" i="51"/>
  <c r="D207" i="51"/>
  <c r="AD155" i="51"/>
  <c r="X172" i="51"/>
  <c r="AD198" i="51"/>
  <c r="N155" i="51"/>
  <c r="AP170" i="51"/>
  <c r="AD167" i="51"/>
  <c r="AA113" i="51"/>
  <c r="U113" i="51"/>
  <c r="AB113" i="51" s="1"/>
  <c r="S163" i="51"/>
  <c r="Z163" i="51"/>
  <c r="AD171" i="51"/>
  <c r="U128" i="51"/>
  <c r="AB128" i="51" s="1"/>
  <c r="AA128" i="51"/>
  <c r="P171" i="51"/>
  <c r="I231" i="51"/>
  <c r="E231" i="51" s="1"/>
  <c r="I239" i="51"/>
  <c r="E239" i="51" s="1"/>
  <c r="L168" i="51"/>
  <c r="O158" i="51"/>
  <c r="J204" i="51"/>
  <c r="R204" i="51" s="1"/>
  <c r="T204" i="51" s="1"/>
  <c r="V204" i="51" s="1"/>
  <c r="Y121" i="51"/>
  <c r="AF121" i="51" s="1"/>
  <c r="Y112" i="51"/>
  <c r="R151" i="51"/>
  <c r="T151" i="51" s="1"/>
  <c r="V151" i="51" s="1"/>
  <c r="AA141" i="51"/>
  <c r="U141" i="51"/>
  <c r="AB141" i="51" s="1"/>
  <c r="Z161" i="51"/>
  <c r="S161" i="51"/>
  <c r="AD147" i="51"/>
  <c r="S166" i="51"/>
  <c r="Z166" i="51"/>
  <c r="K170" i="51"/>
  <c r="Z116" i="51"/>
  <c r="S116" i="51"/>
  <c r="U90" i="51"/>
  <c r="AB90" i="51" s="1"/>
  <c r="AA90" i="51"/>
  <c r="AF128" i="51"/>
  <c r="I228" i="51"/>
  <c r="E228" i="51" s="1"/>
  <c r="J228" i="51"/>
  <c r="I240" i="51"/>
  <c r="E240" i="51" s="1"/>
  <c r="M168" i="51"/>
  <c r="M158" i="51"/>
  <c r="X158" i="51" s="1"/>
  <c r="D205" i="51"/>
  <c r="AD175" i="51"/>
  <c r="P175" i="51"/>
  <c r="N147" i="51"/>
  <c r="D186" i="51"/>
  <c r="AA117" i="51"/>
  <c r="U117" i="51"/>
  <c r="AB117" i="51" s="1"/>
  <c r="D185" i="51"/>
  <c r="M185" i="51"/>
  <c r="P185" i="51"/>
  <c r="N185" i="51"/>
  <c r="K185" i="51"/>
  <c r="AF141" i="51"/>
  <c r="D196" i="51"/>
  <c r="S148" i="51"/>
  <c r="Z148" i="51"/>
  <c r="AD160" i="51"/>
  <c r="AD174" i="51"/>
  <c r="S137" i="51"/>
  <c r="Z137" i="51"/>
  <c r="Z176" i="51"/>
  <c r="S176" i="51"/>
  <c r="D203" i="51"/>
  <c r="AP203" i="51"/>
  <c r="R203" i="51"/>
  <c r="T203" i="51" s="1"/>
  <c r="V203" i="51" s="1"/>
  <c r="Q203" i="51"/>
  <c r="N203" i="51"/>
  <c r="K203" i="51"/>
  <c r="O203" i="51"/>
  <c r="L203" i="51"/>
  <c r="M203" i="51"/>
  <c r="X203" i="51" s="1"/>
  <c r="P203" i="51"/>
  <c r="Q155" i="51"/>
  <c r="M170" i="51"/>
  <c r="X170" i="51" s="1"/>
  <c r="D189" i="51"/>
  <c r="R189" i="51"/>
  <c r="T189" i="51" s="1"/>
  <c r="V189" i="51" s="1"/>
  <c r="O189" i="51"/>
  <c r="K189" i="51"/>
  <c r="Q189" i="51"/>
  <c r="AP189" i="51"/>
  <c r="N189" i="51"/>
  <c r="L189" i="51"/>
  <c r="P189" i="51"/>
  <c r="M189" i="51"/>
  <c r="X189" i="51" s="1"/>
  <c r="Z114" i="51"/>
  <c r="AF114" i="51" s="1"/>
  <c r="S114" i="51"/>
  <c r="AF90" i="51"/>
  <c r="U86" i="51"/>
  <c r="AB86" i="51" s="1"/>
  <c r="AA86" i="51"/>
  <c r="AA99" i="51"/>
  <c r="U99" i="51"/>
  <c r="AB99" i="51" s="1"/>
  <c r="AP171" i="51"/>
  <c r="D208" i="51"/>
  <c r="R208" i="51"/>
  <c r="T208" i="51" s="1"/>
  <c r="V208" i="51" s="1"/>
  <c r="P208" i="51"/>
  <c r="O208" i="51"/>
  <c r="Y208" i="51" s="1"/>
  <c r="N208" i="51"/>
  <c r="M208" i="51"/>
  <c r="Q208" i="51"/>
  <c r="L208" i="51"/>
  <c r="AP208" i="51"/>
  <c r="K208" i="51"/>
  <c r="I234" i="51"/>
  <c r="E234" i="51" s="1"/>
  <c r="I219" i="51"/>
  <c r="E219" i="51" s="1"/>
  <c r="R168" i="51"/>
  <c r="T168" i="51" s="1"/>
  <c r="V168" i="51" s="1"/>
  <c r="R158" i="51"/>
  <c r="T158" i="51" s="1"/>
  <c r="V158" i="51" s="1"/>
  <c r="J205" i="51"/>
  <c r="R205" i="51" s="1"/>
  <c r="T205" i="51" s="1"/>
  <c r="V205" i="51" s="1"/>
  <c r="K175" i="51"/>
  <c r="L151" i="51"/>
  <c r="W151" i="51" s="1"/>
  <c r="Q147" i="51"/>
  <c r="J186" i="51"/>
  <c r="P186" i="51" s="1"/>
  <c r="J185" i="51"/>
  <c r="Q185" i="51" s="1"/>
  <c r="J196" i="51"/>
  <c r="M196" i="51" s="1"/>
  <c r="Z122" i="51"/>
  <c r="AF122" i="51" s="1"/>
  <c r="S122" i="51"/>
  <c r="AA80" i="51"/>
  <c r="U80" i="51"/>
  <c r="AB80" i="51" s="1"/>
  <c r="U124" i="51"/>
  <c r="AB124" i="51" s="1"/>
  <c r="AA124" i="51"/>
  <c r="AD203" i="51"/>
  <c r="AP155" i="51"/>
  <c r="X152" i="51"/>
  <c r="AD189" i="51"/>
  <c r="P169" i="51"/>
  <c r="Y169" i="51" s="1"/>
  <c r="AF93" i="51"/>
  <c r="AF86" i="51"/>
  <c r="U78" i="51"/>
  <c r="AB78" i="51" s="1"/>
  <c r="AA78" i="51"/>
  <c r="AF99" i="51"/>
  <c r="AD208" i="51"/>
  <c r="I214" i="51"/>
  <c r="I232" i="51"/>
  <c r="E232" i="51" s="1"/>
  <c r="K168" i="51"/>
  <c r="O175" i="51"/>
  <c r="Y175" i="51" s="1"/>
  <c r="Q151" i="51"/>
  <c r="D195" i="51"/>
  <c r="N195" i="51"/>
  <c r="M195" i="51"/>
  <c r="AP195" i="51"/>
  <c r="D188" i="51"/>
  <c r="AP184" i="51"/>
  <c r="P184" i="51"/>
  <c r="D184" i="51"/>
  <c r="Z133" i="51"/>
  <c r="AF133" i="51" s="1"/>
  <c r="S133" i="51"/>
  <c r="AF129" i="51"/>
  <c r="M155" i="51"/>
  <c r="AD182" i="51"/>
  <c r="R169" i="51"/>
  <c r="T169" i="51" s="1"/>
  <c r="V169" i="51" s="1"/>
  <c r="AA93" i="51"/>
  <c r="U93" i="51"/>
  <c r="AB93" i="51" s="1"/>
  <c r="AD143" i="51"/>
  <c r="AF78" i="51"/>
  <c r="AF109" i="51" s="1"/>
  <c r="M171" i="51"/>
  <c r="X171" i="51" s="1"/>
  <c r="D181" i="51"/>
  <c r="I223" i="51"/>
  <c r="E223" i="51" s="1"/>
  <c r="I238" i="51"/>
  <c r="E238" i="51" s="1"/>
  <c r="N168" i="51"/>
  <c r="Q158" i="51"/>
  <c r="Z153" i="51"/>
  <c r="S153" i="51"/>
  <c r="Q175" i="51"/>
  <c r="N151" i="51"/>
  <c r="M147" i="51"/>
  <c r="J195" i="51"/>
  <c r="R195" i="51" s="1"/>
  <c r="T195" i="51" s="1"/>
  <c r="V195" i="51" s="1"/>
  <c r="M160" i="51"/>
  <c r="J188" i="51"/>
  <c r="M188" i="51" s="1"/>
  <c r="J184" i="51"/>
  <c r="O184" i="51" s="1"/>
  <c r="U140" i="51"/>
  <c r="AB140" i="51" s="1"/>
  <c r="AA140" i="51"/>
  <c r="Q160" i="51"/>
  <c r="S136" i="51"/>
  <c r="Z136" i="51"/>
  <c r="AF136" i="51" s="1"/>
  <c r="E180" i="51"/>
  <c r="C179" i="51"/>
  <c r="U129" i="51"/>
  <c r="AB129" i="51" s="1"/>
  <c r="AA129" i="51"/>
  <c r="Z142" i="51"/>
  <c r="S142" i="51"/>
  <c r="W176" i="51"/>
  <c r="P155" i="51"/>
  <c r="Y155" i="51" s="1"/>
  <c r="AF94" i="51"/>
  <c r="M182" i="51"/>
  <c r="X182" i="51" s="1"/>
  <c r="K182" i="51"/>
  <c r="AP182" i="51"/>
  <c r="P182" i="51"/>
  <c r="D182" i="51"/>
  <c r="Q182" i="51"/>
  <c r="O182" i="51"/>
  <c r="Y182" i="51" s="1"/>
  <c r="L182" i="51"/>
  <c r="N182" i="51"/>
  <c r="AP169" i="51"/>
  <c r="K167" i="51"/>
  <c r="AD156" i="51"/>
  <c r="Y116" i="51"/>
  <c r="W148" i="51"/>
  <c r="K171" i="51"/>
  <c r="W171" i="51" s="1"/>
  <c r="J181" i="51"/>
  <c r="N181" i="51" s="1"/>
  <c r="J244" i="51"/>
  <c r="I244" i="51"/>
  <c r="E244" i="51" s="1"/>
  <c r="I221" i="51"/>
  <c r="E221" i="51" s="1"/>
  <c r="O168" i="51"/>
  <c r="L158" i="51"/>
  <c r="AP175" i="51"/>
  <c r="AP151" i="51"/>
  <c r="AD159" i="51"/>
  <c r="AD161" i="51"/>
  <c r="O159" i="51"/>
  <c r="P160" i="51"/>
  <c r="S164" i="51"/>
  <c r="Z164" i="51"/>
  <c r="I242" i="51"/>
  <c r="E242" i="51" s="1"/>
  <c r="W155" i="51"/>
  <c r="I215" i="51"/>
  <c r="E215" i="51" s="1"/>
  <c r="Y150" i="51"/>
  <c r="X176" i="51"/>
  <c r="Y166" i="51"/>
  <c r="AD157" i="51"/>
  <c r="R155" i="51"/>
  <c r="T155" i="51" s="1"/>
  <c r="V155" i="51" s="1"/>
  <c r="P157" i="51"/>
  <c r="AA94" i="51"/>
  <c r="U94" i="51"/>
  <c r="AB94" i="51" s="1"/>
  <c r="N169" i="51"/>
  <c r="M167" i="51"/>
  <c r="X167" i="51" s="1"/>
  <c r="L206" i="51"/>
  <c r="R206" i="51"/>
  <c r="T206" i="51" s="1"/>
  <c r="V206" i="51" s="1"/>
  <c r="O206" i="51"/>
  <c r="P206" i="51"/>
  <c r="M206" i="51"/>
  <c r="AP206" i="51"/>
  <c r="D206" i="51"/>
  <c r="X116" i="51"/>
  <c r="O171" i="51"/>
  <c r="I226" i="51"/>
  <c r="E226" i="51" s="1"/>
  <c r="I225" i="51"/>
  <c r="E225" i="51" s="1"/>
  <c r="P168" i="51"/>
  <c r="P158" i="51"/>
  <c r="O174" i="51"/>
  <c r="O200" i="51"/>
  <c r="K200" i="51"/>
  <c r="D200" i="51"/>
  <c r="P159" i="51"/>
  <c r="R160" i="51"/>
  <c r="T160" i="51" s="1"/>
  <c r="V160" i="51" s="1"/>
  <c r="AP161" i="51"/>
  <c r="AF164" i="51"/>
  <c r="AD164" i="51"/>
  <c r="AD162" i="51"/>
  <c r="I227" i="51"/>
  <c r="E227" i="51" s="1"/>
  <c r="D209" i="51"/>
  <c r="N199" i="51"/>
  <c r="M199" i="51"/>
  <c r="X199" i="51" s="1"/>
  <c r="L199" i="51"/>
  <c r="D199" i="51"/>
  <c r="I218" i="51"/>
  <c r="E218" i="51" s="1"/>
  <c r="P174" i="51"/>
  <c r="J180" i="51"/>
  <c r="U131" i="51"/>
  <c r="AB131" i="51" s="1"/>
  <c r="AA131" i="51"/>
  <c r="Z150" i="51"/>
  <c r="S150" i="51"/>
  <c r="D210" i="51"/>
  <c r="AP157" i="51"/>
  <c r="P167" i="51"/>
  <c r="K201" i="51"/>
  <c r="D201" i="51"/>
  <c r="R201" i="51"/>
  <c r="T201" i="51" s="1"/>
  <c r="V201" i="51" s="1"/>
  <c r="P201" i="51"/>
  <c r="O201" i="51"/>
  <c r="J206" i="51"/>
  <c r="Q191" i="51"/>
  <c r="O191" i="51"/>
  <c r="L191" i="51"/>
  <c r="D191" i="51"/>
  <c r="R191" i="51"/>
  <c r="T191" i="51" s="1"/>
  <c r="V191" i="51" s="1"/>
  <c r="M191" i="51"/>
  <c r="K191" i="51"/>
  <c r="P191" i="51"/>
  <c r="N191" i="51"/>
  <c r="AP191" i="51"/>
  <c r="Q171" i="51"/>
  <c r="U118" i="51"/>
  <c r="AB118" i="51" s="1"/>
  <c r="AA118" i="51"/>
  <c r="I235" i="51"/>
  <c r="E235" i="51" s="1"/>
  <c r="I236" i="51"/>
  <c r="E236" i="51" s="1"/>
  <c r="Q168" i="51"/>
  <c r="AP158" i="51"/>
  <c r="AP174" i="51"/>
  <c r="W153" i="51"/>
  <c r="L175" i="51"/>
  <c r="X137" i="51"/>
  <c r="J200" i="51"/>
  <c r="R200" i="51" s="1"/>
  <c r="T200" i="51" s="1"/>
  <c r="V200" i="51" s="1"/>
  <c r="AD146" i="51"/>
  <c r="AP159" i="51"/>
  <c r="K160" i="51"/>
  <c r="W160" i="51" s="1"/>
  <c r="L161" i="51"/>
  <c r="Y154" i="51"/>
  <c r="AD173" i="51"/>
  <c r="U121" i="51"/>
  <c r="AB121" i="51" s="1"/>
  <c r="AA121" i="51"/>
  <c r="AA138" i="51"/>
  <c r="U138" i="51"/>
  <c r="AB138" i="51" s="1"/>
  <c r="Z172" i="51"/>
  <c r="S172" i="51"/>
  <c r="AF115" i="51"/>
  <c r="J210" i="51"/>
  <c r="R210" i="51" s="1"/>
  <c r="T210" i="51" s="1"/>
  <c r="V210" i="51" s="1"/>
  <c r="Z123" i="51"/>
  <c r="AF123" i="51" s="1"/>
  <c r="S123" i="51"/>
  <c r="O157" i="51"/>
  <c r="X133" i="51"/>
  <c r="Z152" i="51"/>
  <c r="S152" i="51"/>
  <c r="K169" i="51"/>
  <c r="L167" i="51"/>
  <c r="W163" i="51"/>
  <c r="K197" i="51"/>
  <c r="D197" i="51"/>
  <c r="Q197" i="51"/>
  <c r="R197" i="51"/>
  <c r="T197" i="51" s="1"/>
  <c r="V197" i="51" s="1"/>
  <c r="O197" i="51"/>
  <c r="N197" i="51"/>
  <c r="AP197" i="51"/>
  <c r="M197" i="51"/>
  <c r="Y165" i="51"/>
  <c r="S126" i="51"/>
  <c r="Z126" i="51"/>
  <c r="AF126" i="51" s="1"/>
  <c r="AA134" i="51"/>
  <c r="U134" i="51"/>
  <c r="AB134" i="51" s="1"/>
  <c r="Y148" i="51"/>
  <c r="AD191" i="51"/>
  <c r="Y149" i="51"/>
  <c r="R171" i="51"/>
  <c r="T171" i="51" s="1"/>
  <c r="V171" i="51" s="1"/>
  <c r="I220" i="51"/>
  <c r="E220" i="51" s="1"/>
  <c r="J230" i="51"/>
  <c r="I230" i="51"/>
  <c r="E230" i="51" s="1"/>
  <c r="AP168" i="51"/>
  <c r="K158" i="51"/>
  <c r="AP143" i="51"/>
  <c r="AP144" i="51" s="1"/>
  <c r="N175" i="51"/>
  <c r="X175" i="51" s="1"/>
  <c r="D194" i="51"/>
  <c r="M194" i="51"/>
  <c r="L194" i="51"/>
  <c r="AA83" i="51"/>
  <c r="U83" i="51"/>
  <c r="AB83" i="51" s="1"/>
  <c r="K159" i="51"/>
  <c r="W159" i="51" s="1"/>
  <c r="L160" i="51"/>
  <c r="N161" i="51"/>
  <c r="P173" i="51"/>
  <c r="Y173" i="51" s="1"/>
  <c r="Z132" i="51"/>
  <c r="AF132" i="51" s="1"/>
  <c r="S132" i="51"/>
  <c r="D193" i="51"/>
  <c r="R193" i="51"/>
  <c r="T193" i="51" s="1"/>
  <c r="V193" i="51" s="1"/>
  <c r="O193" i="51"/>
  <c r="Q193" i="51"/>
  <c r="N193" i="51"/>
  <c r="M193" i="51"/>
  <c r="X193" i="51" s="1"/>
  <c r="K193" i="51"/>
  <c r="I241" i="51"/>
  <c r="E241" i="51" s="1"/>
  <c r="S125" i="51"/>
  <c r="Z125" i="51"/>
  <c r="AF125" i="51" s="1"/>
  <c r="I237" i="51"/>
  <c r="E237" i="51" s="1"/>
  <c r="J209" i="51"/>
  <c r="R209" i="51" s="1"/>
  <c r="T209" i="51" s="1"/>
  <c r="V209" i="51" s="1"/>
  <c r="X163" i="51"/>
  <c r="X161" i="51"/>
  <c r="D183" i="51"/>
  <c r="AP183" i="51"/>
  <c r="R183" i="51"/>
  <c r="T183" i="51" s="1"/>
  <c r="V183" i="51" s="1"/>
  <c r="O183" i="51"/>
  <c r="N183" i="51"/>
  <c r="L183" i="51"/>
  <c r="Q183" i="51"/>
  <c r="P183" i="51"/>
  <c r="K183" i="51"/>
  <c r="M183" i="51"/>
  <c r="W166" i="51"/>
  <c r="N157" i="51"/>
  <c r="X157" i="51" s="1"/>
  <c r="L169" i="51"/>
  <c r="Q167" i="51"/>
  <c r="D202" i="51"/>
  <c r="AP202" i="51"/>
  <c r="P202" i="51"/>
  <c r="M202" i="51"/>
  <c r="Q202" i="51"/>
  <c r="O202" i="51"/>
  <c r="N202" i="51"/>
  <c r="L202" i="51"/>
  <c r="R202" i="51"/>
  <c r="T202" i="51" s="1"/>
  <c r="V202" i="51" s="1"/>
  <c r="K202" i="51"/>
  <c r="J197" i="51"/>
  <c r="S165" i="51"/>
  <c r="Z165" i="51"/>
  <c r="X148" i="51"/>
  <c r="AP190" i="51"/>
  <c r="P190" i="51"/>
  <c r="N190" i="51"/>
  <c r="K190" i="51"/>
  <c r="R190" i="51"/>
  <c r="T190" i="51" s="1"/>
  <c r="V190" i="51" s="1"/>
  <c r="O190" i="51"/>
  <c r="L190" i="51"/>
  <c r="D190" i="51"/>
  <c r="Q190" i="51"/>
  <c r="M190" i="51"/>
  <c r="X190" i="51" s="1"/>
  <c r="S149" i="51"/>
  <c r="Z149" i="51"/>
  <c r="L171" i="51"/>
  <c r="I222" i="51"/>
  <c r="E222" i="51" s="1"/>
  <c r="G276" i="51"/>
  <c r="G270" i="51"/>
  <c r="G275" i="51"/>
  <c r="G256" i="51"/>
  <c r="G269" i="51"/>
  <c r="G271" i="51"/>
  <c r="G255" i="51"/>
  <c r="G277" i="51"/>
  <c r="G254" i="51"/>
  <c r="G250" i="51"/>
  <c r="A282" i="51"/>
  <c r="G253" i="51"/>
  <c r="G249" i="51"/>
  <c r="G278" i="51"/>
  <c r="G266" i="51"/>
  <c r="G268" i="51"/>
  <c r="G263" i="51"/>
  <c r="G262" i="51"/>
  <c r="G261" i="51"/>
  <c r="G252" i="51"/>
  <c r="G260" i="51"/>
  <c r="G258" i="51"/>
  <c r="G273" i="51"/>
  <c r="G272" i="51"/>
  <c r="G265" i="51"/>
  <c r="G259" i="51"/>
  <c r="G257" i="51"/>
  <c r="G251" i="51"/>
  <c r="G267" i="51"/>
  <c r="G248" i="51"/>
  <c r="G274" i="51"/>
  <c r="G264" i="51"/>
  <c r="Q174" i="51"/>
  <c r="X153" i="51"/>
  <c r="W112" i="51"/>
  <c r="U139" i="51"/>
  <c r="AB139" i="51" s="1"/>
  <c r="J194" i="51"/>
  <c r="O194" i="51" s="1"/>
  <c r="AA130" i="51"/>
  <c r="U130" i="51"/>
  <c r="AB130" i="51" s="1"/>
  <c r="M159" i="51"/>
  <c r="X159" i="51" s="1"/>
  <c r="O160" i="51"/>
  <c r="Y160" i="51" s="1"/>
  <c r="K161" i="51"/>
  <c r="Q173" i="51"/>
  <c r="W154" i="51"/>
  <c r="AD165" i="51"/>
  <c r="P6" i="50"/>
  <c r="V4" i="50"/>
  <c r="G277" i="48"/>
  <c r="G272" i="48"/>
  <c r="A282" i="48"/>
  <c r="G312" i="48" s="1"/>
  <c r="G278" i="48"/>
  <c r="G263" i="48"/>
  <c r="G258" i="48"/>
  <c r="G271" i="48"/>
  <c r="G268" i="48"/>
  <c r="G264" i="48"/>
  <c r="G259" i="48"/>
  <c r="G252" i="48"/>
  <c r="G254" i="48"/>
  <c r="G262" i="48"/>
  <c r="G251" i="48"/>
  <c r="G248" i="48"/>
  <c r="G276" i="48"/>
  <c r="G270" i="48"/>
  <c r="G265" i="48"/>
  <c r="G255" i="48"/>
  <c r="G275" i="48"/>
  <c r="G269" i="48"/>
  <c r="G253" i="48"/>
  <c r="G250" i="48"/>
  <c r="G249" i="48"/>
  <c r="G267" i="48"/>
  <c r="G256" i="48"/>
  <c r="G257" i="48"/>
  <c r="G273" i="48"/>
  <c r="G274" i="48"/>
  <c r="G260" i="48"/>
  <c r="G261" i="48"/>
  <c r="G266" i="48"/>
  <c r="H26" i="48"/>
  <c r="I25" i="48"/>
  <c r="D24" i="48"/>
  <c r="D180" i="48"/>
  <c r="L36" i="47"/>
  <c r="R34" i="47"/>
  <c r="R4" i="47"/>
  <c r="L6" i="47"/>
  <c r="I34" i="47"/>
  <c r="C36" i="47"/>
  <c r="I24" i="47"/>
  <c r="C26" i="47"/>
  <c r="K16" i="47"/>
  <c r="M16" i="47"/>
  <c r="N16" i="47" s="1"/>
  <c r="O16" i="47" s="1"/>
  <c r="P16" i="47" s="1"/>
  <c r="Q16" i="47" s="1"/>
  <c r="R16" i="47" s="1"/>
  <c r="L17" i="47" s="1"/>
  <c r="AA34" i="47"/>
  <c r="U36" i="47"/>
  <c r="U26" i="47"/>
  <c r="AA24" i="47"/>
  <c r="I4" i="47"/>
  <c r="C6" i="47"/>
  <c r="U6" i="47"/>
  <c r="AA4" i="47"/>
  <c r="R24" i="47"/>
  <c r="L26" i="47"/>
  <c r="AA14" i="47"/>
  <c r="U16" i="47"/>
  <c r="I14" i="47"/>
  <c r="C16" i="47"/>
  <c r="AF15" i="41"/>
  <c r="AF19" i="41"/>
  <c r="AB214" i="41"/>
  <c r="AF71" i="41"/>
  <c r="U215" i="41"/>
  <c r="AB215" i="41" s="1"/>
  <c r="AA214" i="41"/>
  <c r="U176" i="41"/>
  <c r="AB176" i="41" s="1"/>
  <c r="AF176" i="41" s="1"/>
  <c r="AF51" i="41"/>
  <c r="AF60" i="41"/>
  <c r="AA11" i="41"/>
  <c r="AF11" i="41" s="1"/>
  <c r="AF21" i="41"/>
  <c r="AF13" i="41"/>
  <c r="AF20" i="41"/>
  <c r="AF22" i="41"/>
  <c r="AF35" i="41"/>
  <c r="G72" i="44"/>
  <c r="I72" i="44" s="1"/>
  <c r="E72" i="44" s="1"/>
  <c r="P72" i="44" s="1"/>
  <c r="G58" i="44"/>
  <c r="I58" i="44" s="1"/>
  <c r="E58" i="44" s="1"/>
  <c r="D58" i="44" s="1"/>
  <c r="G57" i="44"/>
  <c r="I57" i="44" s="1"/>
  <c r="E57" i="44" s="1"/>
  <c r="N57" i="44" s="1"/>
  <c r="G46" i="44"/>
  <c r="I46" i="44" s="1"/>
  <c r="E46" i="44" s="1"/>
  <c r="Q46" i="44" s="1"/>
  <c r="S46" i="44" s="1"/>
  <c r="U46" i="44" s="1"/>
  <c r="G55" i="44"/>
  <c r="I55" i="44" s="1"/>
  <c r="E55" i="44" s="1"/>
  <c r="O55" i="44" s="1"/>
  <c r="G65" i="44"/>
  <c r="I65" i="44" s="1"/>
  <c r="E65" i="44" s="1"/>
  <c r="AO65" i="44" s="1"/>
  <c r="AA208" i="41"/>
  <c r="AF208" i="41" s="1"/>
  <c r="J12" i="44"/>
  <c r="AC12" i="44"/>
  <c r="Q12" i="44"/>
  <c r="S12" i="44" s="1"/>
  <c r="U12" i="44" s="1"/>
  <c r="P12" i="44"/>
  <c r="O12" i="44"/>
  <c r="N12" i="44"/>
  <c r="M12" i="44"/>
  <c r="L12" i="44"/>
  <c r="K12" i="44"/>
  <c r="O10" i="44"/>
  <c r="N10" i="44"/>
  <c r="M10" i="44"/>
  <c r="L10" i="44"/>
  <c r="P10" i="44"/>
  <c r="K10" i="44"/>
  <c r="J10" i="44"/>
  <c r="Q10" i="44"/>
  <c r="S10" i="44" s="1"/>
  <c r="U10" i="44" s="1"/>
  <c r="AC10" i="44"/>
  <c r="D10" i="44"/>
  <c r="G56" i="44"/>
  <c r="I56" i="44" s="1"/>
  <c r="E56" i="44" s="1"/>
  <c r="O56" i="44" s="1"/>
  <c r="AO10" i="44"/>
  <c r="G44" i="44"/>
  <c r="I44" i="44" s="1"/>
  <c r="C43" i="44" s="1"/>
  <c r="G60" i="44"/>
  <c r="I60" i="44" s="1"/>
  <c r="E60" i="44" s="1"/>
  <c r="AC60" i="44" s="1"/>
  <c r="G64" i="44"/>
  <c r="I64" i="44" s="1"/>
  <c r="E64" i="44" s="1"/>
  <c r="AC64" i="44" s="1"/>
  <c r="G53" i="44"/>
  <c r="I53" i="44" s="1"/>
  <c r="E53" i="44" s="1"/>
  <c r="K53" i="44" s="1"/>
  <c r="Q11" i="44"/>
  <c r="S11" i="44" s="1"/>
  <c r="U11" i="44" s="1"/>
  <c r="P11" i="44"/>
  <c r="O11" i="44"/>
  <c r="N11" i="44"/>
  <c r="M11" i="44"/>
  <c r="L11" i="44"/>
  <c r="K11" i="44"/>
  <c r="AC11" i="44"/>
  <c r="J11" i="44"/>
  <c r="G49" i="44"/>
  <c r="I49" i="44" s="1"/>
  <c r="E49" i="44" s="1"/>
  <c r="AC49" i="44" s="1"/>
  <c r="U175" i="41"/>
  <c r="AB175" i="41" s="1"/>
  <c r="AF175" i="41" s="1"/>
  <c r="AB206" i="41"/>
  <c r="AA207" i="41"/>
  <c r="AF12" i="41"/>
  <c r="AF63" i="41"/>
  <c r="M15" i="46"/>
  <c r="N15" i="46" s="1"/>
  <c r="L14" i="46"/>
  <c r="C4" i="46"/>
  <c r="D5" i="46"/>
  <c r="B5" i="46"/>
  <c r="V25" i="46"/>
  <c r="T25" i="46"/>
  <c r="U24" i="46"/>
  <c r="M5" i="46"/>
  <c r="K5" i="46"/>
  <c r="L4" i="46"/>
  <c r="D25" i="46"/>
  <c r="B25" i="46"/>
  <c r="C24" i="46"/>
  <c r="U4" i="46"/>
  <c r="V5" i="46"/>
  <c r="T5" i="46"/>
  <c r="U14" i="46"/>
  <c r="V15" i="46"/>
  <c r="T15" i="46"/>
  <c r="B15" i="46"/>
  <c r="C14" i="46"/>
  <c r="D15" i="46"/>
  <c r="B35" i="46"/>
  <c r="C34" i="46"/>
  <c r="D35" i="46"/>
  <c r="V34" i="46"/>
  <c r="W35" i="46"/>
  <c r="L34" i="46"/>
  <c r="M35" i="46"/>
  <c r="K35" i="46"/>
  <c r="L24" i="46"/>
  <c r="M25" i="46"/>
  <c r="K25" i="46"/>
  <c r="AO70" i="44"/>
  <c r="Q70" i="44"/>
  <c r="S70" i="44" s="1"/>
  <c r="U70" i="44" s="1"/>
  <c r="N70" i="44"/>
  <c r="AC70" i="44"/>
  <c r="P70" i="44"/>
  <c r="O70" i="44"/>
  <c r="M70" i="44"/>
  <c r="L70" i="44"/>
  <c r="K70" i="44"/>
  <c r="J70" i="44"/>
  <c r="AF32" i="41"/>
  <c r="AF36" i="41"/>
  <c r="AF57" i="41"/>
  <c r="AF66" i="41"/>
  <c r="AF53" i="41"/>
  <c r="AF174" i="41"/>
  <c r="AF70" i="41"/>
  <c r="AF67" i="41"/>
  <c r="AF65" i="41"/>
  <c r="AF59" i="41"/>
  <c r="AF58" i="41"/>
  <c r="AF56" i="41"/>
  <c r="AF50" i="41"/>
  <c r="AF49" i="41"/>
  <c r="AF46" i="41"/>
  <c r="AF45" i="41"/>
  <c r="AF64" i="41"/>
  <c r="AF44" i="41"/>
  <c r="AF52" i="41"/>
  <c r="AF40" i="41"/>
  <c r="AF39" i="41"/>
  <c r="D20" i="45"/>
  <c r="J19" i="45"/>
  <c r="B19" i="45" s="1"/>
  <c r="G19" i="45" s="1"/>
  <c r="F19" i="45" s="1"/>
  <c r="C22" i="45"/>
  <c r="I21" i="45"/>
  <c r="C9" i="45"/>
  <c r="I8" i="45"/>
  <c r="D9" i="45"/>
  <c r="J8" i="45"/>
  <c r="AF34" i="41"/>
  <c r="AF33" i="41"/>
  <c r="AF27" i="41"/>
  <c r="AF28" i="41"/>
  <c r="AF26" i="41"/>
  <c r="AF25" i="41"/>
  <c r="AF18" i="41"/>
  <c r="AF14" i="41"/>
  <c r="C9" i="44"/>
  <c r="G47" i="44"/>
  <c r="I47" i="44" s="1"/>
  <c r="E47" i="44" s="1"/>
  <c r="G66" i="44"/>
  <c r="I66" i="44" s="1"/>
  <c r="E66" i="44" s="1"/>
  <c r="G73" i="44"/>
  <c r="I73" i="44" s="1"/>
  <c r="E73" i="44" s="1"/>
  <c r="G68" i="44"/>
  <c r="I68" i="44" s="1"/>
  <c r="E68" i="44" s="1"/>
  <c r="AO68" i="44" s="1"/>
  <c r="G62" i="44"/>
  <c r="I62" i="44" s="1"/>
  <c r="E62" i="44" s="1"/>
  <c r="G61" i="44"/>
  <c r="I61" i="44" s="1"/>
  <c r="E61" i="44" s="1"/>
  <c r="A78" i="44"/>
  <c r="G105" i="44" s="1"/>
  <c r="I105" i="44" s="1"/>
  <c r="E105" i="44" s="1"/>
  <c r="G71" i="44"/>
  <c r="I71" i="44" s="1"/>
  <c r="E71" i="44" s="1"/>
  <c r="G51" i="44"/>
  <c r="I51" i="44" s="1"/>
  <c r="E51" i="44" s="1"/>
  <c r="AO51" i="44" s="1"/>
  <c r="G69" i="44"/>
  <c r="I69" i="44" s="1"/>
  <c r="E69" i="44" s="1"/>
  <c r="G59" i="44"/>
  <c r="I59" i="44" s="1"/>
  <c r="E59" i="44" s="1"/>
  <c r="G74" i="44"/>
  <c r="I74" i="44" s="1"/>
  <c r="E74" i="44" s="1"/>
  <c r="G48" i="44"/>
  <c r="I48" i="44" s="1"/>
  <c r="E48" i="44" s="1"/>
  <c r="G50" i="44"/>
  <c r="I50" i="44" s="1"/>
  <c r="E50" i="44" s="1"/>
  <c r="G52" i="44"/>
  <c r="I52" i="44" s="1"/>
  <c r="E52" i="44" s="1"/>
  <c r="G54" i="44"/>
  <c r="I54" i="44" s="1"/>
  <c r="E54" i="44" s="1"/>
  <c r="G45" i="44"/>
  <c r="I45" i="44" s="1"/>
  <c r="E45" i="44" s="1"/>
  <c r="D70" i="44"/>
  <c r="G63" i="44"/>
  <c r="I63" i="44" s="1"/>
  <c r="E63" i="44" s="1"/>
  <c r="G67" i="44"/>
  <c r="I67" i="44" s="1"/>
  <c r="E67" i="44" s="1"/>
  <c r="AO67" i="44" s="1"/>
  <c r="AO11" i="44"/>
  <c r="D11" i="44"/>
  <c r="AO12" i="44"/>
  <c r="D12" i="44"/>
  <c r="H14" i="44"/>
  <c r="I13" i="44"/>
  <c r="E13" i="44" s="1"/>
  <c r="I31" i="41"/>
  <c r="E31" i="41" s="1"/>
  <c r="AP31" i="41" s="1"/>
  <c r="I15" i="41"/>
  <c r="E15" i="41" s="1"/>
  <c r="AP15" i="41" s="1"/>
  <c r="I23" i="41"/>
  <c r="E23" i="41" s="1"/>
  <c r="AP23" i="41" s="1"/>
  <c r="I38" i="41"/>
  <c r="E38" i="41" s="1"/>
  <c r="AP38" i="41" s="1"/>
  <c r="I25" i="41"/>
  <c r="E25" i="41" s="1"/>
  <c r="AP25" i="41" s="1"/>
  <c r="I40" i="41"/>
  <c r="E40" i="41" s="1"/>
  <c r="AP40" i="41" s="1"/>
  <c r="E10" i="41"/>
  <c r="AP10" i="41" s="1"/>
  <c r="I37" i="41"/>
  <c r="E37" i="41" s="1"/>
  <c r="AP37" i="41" s="1"/>
  <c r="I36" i="41"/>
  <c r="E36" i="41" s="1"/>
  <c r="AP36" i="41" s="1"/>
  <c r="I34" i="41"/>
  <c r="E34" i="41" s="1"/>
  <c r="AP34" i="41" s="1"/>
  <c r="I20" i="41"/>
  <c r="E20" i="41" s="1"/>
  <c r="AP20" i="41" s="1"/>
  <c r="D13" i="41"/>
  <c r="I32" i="41"/>
  <c r="E32" i="41" s="1"/>
  <c r="AP32" i="41" s="1"/>
  <c r="I28" i="41"/>
  <c r="E28" i="41" s="1"/>
  <c r="AP28" i="41" s="1"/>
  <c r="G74" i="41"/>
  <c r="I74" i="41" s="1"/>
  <c r="E74" i="41" s="1"/>
  <c r="AP74" i="41" s="1"/>
  <c r="G70" i="41"/>
  <c r="I70" i="41" s="1"/>
  <c r="E70" i="41" s="1"/>
  <c r="AP70" i="41" s="1"/>
  <c r="G66" i="41"/>
  <c r="I66" i="41" s="1"/>
  <c r="E66" i="41" s="1"/>
  <c r="AP66" i="41" s="1"/>
  <c r="G62" i="41"/>
  <c r="I62" i="41" s="1"/>
  <c r="E62" i="41" s="1"/>
  <c r="AP62" i="41" s="1"/>
  <c r="G58" i="41"/>
  <c r="I58" i="41" s="1"/>
  <c r="E58" i="41" s="1"/>
  <c r="AP58" i="41" s="1"/>
  <c r="G54" i="41"/>
  <c r="I54" i="41" s="1"/>
  <c r="E54" i="41" s="1"/>
  <c r="AP54" i="41" s="1"/>
  <c r="G50" i="41"/>
  <c r="I50" i="41" s="1"/>
  <c r="E50" i="41" s="1"/>
  <c r="AP50" i="41" s="1"/>
  <c r="G46" i="41"/>
  <c r="I46" i="41" s="1"/>
  <c r="E46" i="41" s="1"/>
  <c r="AP46" i="41" s="1"/>
  <c r="G72" i="41"/>
  <c r="I72" i="41" s="1"/>
  <c r="E72" i="41" s="1"/>
  <c r="AP72" i="41" s="1"/>
  <c r="G68" i="41"/>
  <c r="I68" i="41" s="1"/>
  <c r="E68" i="41" s="1"/>
  <c r="AP68" i="41" s="1"/>
  <c r="G64" i="41"/>
  <c r="I64" i="41" s="1"/>
  <c r="E64" i="41" s="1"/>
  <c r="AP64" i="41" s="1"/>
  <c r="G60" i="41"/>
  <c r="I60" i="41" s="1"/>
  <c r="E60" i="41" s="1"/>
  <c r="AP60" i="41" s="1"/>
  <c r="G56" i="41"/>
  <c r="I56" i="41" s="1"/>
  <c r="E56" i="41" s="1"/>
  <c r="AP56" i="41" s="1"/>
  <c r="G52" i="41"/>
  <c r="I52" i="41" s="1"/>
  <c r="E52" i="41" s="1"/>
  <c r="AP52" i="41" s="1"/>
  <c r="G48" i="41"/>
  <c r="I48" i="41" s="1"/>
  <c r="E48" i="41" s="1"/>
  <c r="AP48" i="41" s="1"/>
  <c r="G44" i="41"/>
  <c r="I44" i="41" s="1"/>
  <c r="G67" i="41"/>
  <c r="I67" i="41" s="1"/>
  <c r="E67" i="41" s="1"/>
  <c r="AP67" i="41" s="1"/>
  <c r="G65" i="41"/>
  <c r="I65" i="41" s="1"/>
  <c r="E65" i="41" s="1"/>
  <c r="AP65" i="41" s="1"/>
  <c r="G47" i="41"/>
  <c r="I47" i="41" s="1"/>
  <c r="E47" i="41" s="1"/>
  <c r="AP47" i="41" s="1"/>
  <c r="A78" i="41"/>
  <c r="G51" i="41"/>
  <c r="I51" i="41" s="1"/>
  <c r="E51" i="41" s="1"/>
  <c r="AP51" i="41" s="1"/>
  <c r="G45" i="41"/>
  <c r="I45" i="41" s="1"/>
  <c r="E45" i="41" s="1"/>
  <c r="AP45" i="41" s="1"/>
  <c r="G71" i="41"/>
  <c r="I71" i="41" s="1"/>
  <c r="E71" i="41" s="1"/>
  <c r="AP71" i="41" s="1"/>
  <c r="G69" i="41"/>
  <c r="I69" i="41" s="1"/>
  <c r="E69" i="41" s="1"/>
  <c r="AP69" i="41" s="1"/>
  <c r="G55" i="41"/>
  <c r="I55" i="41" s="1"/>
  <c r="E55" i="41" s="1"/>
  <c r="AP55" i="41" s="1"/>
  <c r="G49" i="41"/>
  <c r="I49" i="41" s="1"/>
  <c r="E49" i="41" s="1"/>
  <c r="AP49" i="41" s="1"/>
  <c r="G59" i="41"/>
  <c r="I59" i="41" s="1"/>
  <c r="E59" i="41" s="1"/>
  <c r="AP59" i="41" s="1"/>
  <c r="G53" i="41"/>
  <c r="I53" i="41" s="1"/>
  <c r="E53" i="41" s="1"/>
  <c r="AP53" i="41" s="1"/>
  <c r="G73" i="41"/>
  <c r="I73" i="41" s="1"/>
  <c r="E73" i="41" s="1"/>
  <c r="AP73" i="41" s="1"/>
  <c r="G63" i="41"/>
  <c r="I63" i="41" s="1"/>
  <c r="E63" i="41" s="1"/>
  <c r="AP63" i="41" s="1"/>
  <c r="G57" i="41"/>
  <c r="I57" i="41" s="1"/>
  <c r="E57" i="41" s="1"/>
  <c r="AP57" i="41" s="1"/>
  <c r="G61" i="41"/>
  <c r="I61" i="41" s="1"/>
  <c r="E61" i="41" s="1"/>
  <c r="AP61" i="41" s="1"/>
  <c r="I39" i="41"/>
  <c r="E39" i="41" s="1"/>
  <c r="AP39" i="41" s="1"/>
  <c r="D12" i="41"/>
  <c r="I24" i="41"/>
  <c r="E24" i="41" s="1"/>
  <c r="AP24" i="41" s="1"/>
  <c r="I22" i="41"/>
  <c r="E22" i="41" s="1"/>
  <c r="AP22" i="41" s="1"/>
  <c r="I18" i="41"/>
  <c r="E18" i="41" s="1"/>
  <c r="AP18" i="41" s="1"/>
  <c r="I16" i="41"/>
  <c r="E16" i="41" s="1"/>
  <c r="AP16" i="41" s="1"/>
  <c r="I26" i="41"/>
  <c r="E26" i="41" s="1"/>
  <c r="AP26" i="41" s="1"/>
  <c r="I33" i="41"/>
  <c r="E33" i="41" s="1"/>
  <c r="AP33" i="41" s="1"/>
  <c r="D14" i="41"/>
  <c r="I29" i="41"/>
  <c r="E29" i="41" s="1"/>
  <c r="AP29" i="41" s="1"/>
  <c r="I27" i="41"/>
  <c r="E27" i="41" s="1"/>
  <c r="AP27" i="41" s="1"/>
  <c r="I30" i="41"/>
  <c r="E30" i="41" s="1"/>
  <c r="AP30" i="41" s="1"/>
  <c r="I19" i="41"/>
  <c r="E19" i="41" s="1"/>
  <c r="AP19" i="41" s="1"/>
  <c r="I35" i="41"/>
  <c r="E35" i="41" s="1"/>
  <c r="AP35" i="41" s="1"/>
  <c r="I17" i="41"/>
  <c r="E17" i="41" s="1"/>
  <c r="AP17" i="41" s="1"/>
  <c r="I21" i="41"/>
  <c r="E21" i="41" s="1"/>
  <c r="AP21" i="41" s="1"/>
  <c r="D11" i="41"/>
  <c r="AL415" i="8"/>
  <c r="AK415" i="8"/>
  <c r="AJ415" i="8"/>
  <c r="AN416" i="8"/>
  <c r="AL381" i="8"/>
  <c r="AK381" i="8"/>
  <c r="AJ381" i="8"/>
  <c r="AN382" i="8"/>
  <c r="AL347" i="8"/>
  <c r="AK347" i="8"/>
  <c r="AJ347" i="8"/>
  <c r="AN348" i="8"/>
  <c r="AL313" i="8"/>
  <c r="AK313" i="8"/>
  <c r="AJ313" i="8"/>
  <c r="AN314" i="8"/>
  <c r="AL279" i="8"/>
  <c r="AK279" i="8"/>
  <c r="AJ279" i="8"/>
  <c r="AN280" i="8"/>
  <c r="AL245" i="8"/>
  <c r="AK245" i="8"/>
  <c r="AJ245" i="8"/>
  <c r="AN246" i="8"/>
  <c r="AL211" i="8"/>
  <c r="AK211" i="8"/>
  <c r="AJ211" i="8"/>
  <c r="AN212" i="8"/>
  <c r="AL177" i="8"/>
  <c r="AK177" i="8"/>
  <c r="AJ177" i="8"/>
  <c r="AN178" i="8"/>
  <c r="AL143" i="8"/>
  <c r="AK143" i="8"/>
  <c r="AJ143" i="8"/>
  <c r="AN144" i="8"/>
  <c r="AL109" i="8"/>
  <c r="AK109" i="8"/>
  <c r="AJ109" i="8"/>
  <c r="AN110" i="8"/>
  <c r="AL75" i="8"/>
  <c r="AK75" i="8"/>
  <c r="AJ75" i="8"/>
  <c r="AN76" i="8"/>
  <c r="AN42" i="8"/>
  <c r="AL41" i="8"/>
  <c r="AK41" i="8"/>
  <c r="AJ41" i="8"/>
  <c r="AB116" i="48" l="1"/>
  <c r="X170" i="48"/>
  <c r="Z170" i="48"/>
  <c r="X172" i="48"/>
  <c r="S173" i="48"/>
  <c r="Z151" i="48"/>
  <c r="X152" i="48"/>
  <c r="Y168" i="48"/>
  <c r="Y170" i="48"/>
  <c r="W169" i="48"/>
  <c r="W168" i="48"/>
  <c r="W148" i="48"/>
  <c r="X156" i="48"/>
  <c r="Y173" i="48"/>
  <c r="W172" i="48"/>
  <c r="Y156" i="48"/>
  <c r="AA140" i="48"/>
  <c r="AD199" i="48"/>
  <c r="Z148" i="48"/>
  <c r="W153" i="48"/>
  <c r="AP180" i="48"/>
  <c r="W174" i="48"/>
  <c r="Z162" i="48"/>
  <c r="X167" i="48"/>
  <c r="S168" i="48"/>
  <c r="AB168" i="48" s="1"/>
  <c r="Y163" i="48"/>
  <c r="W150" i="48"/>
  <c r="Y152" i="48"/>
  <c r="W170" i="48"/>
  <c r="X168" i="48"/>
  <c r="W167" i="48"/>
  <c r="W154" i="48"/>
  <c r="Y154" i="48"/>
  <c r="Z150" i="48"/>
  <c r="AP198" i="48"/>
  <c r="W152" i="48"/>
  <c r="Q198" i="48"/>
  <c r="P194" i="48"/>
  <c r="X161" i="48"/>
  <c r="W156" i="48"/>
  <c r="Z161" i="48"/>
  <c r="S162" i="48"/>
  <c r="AB162" i="48" s="1"/>
  <c r="W163" i="48"/>
  <c r="S156" i="48"/>
  <c r="AA156" i="48" s="1"/>
  <c r="AP208" i="48"/>
  <c r="Y164" i="48"/>
  <c r="X148" i="48"/>
  <c r="L180" i="48"/>
  <c r="Y146" i="48"/>
  <c r="AF78" i="48"/>
  <c r="Z172" i="48"/>
  <c r="Q186" i="48"/>
  <c r="S186" i="48" s="1"/>
  <c r="Z153" i="48"/>
  <c r="X210" i="48"/>
  <c r="AF105" i="48"/>
  <c r="AD200" i="48"/>
  <c r="O200" i="48"/>
  <c r="Z146" i="48"/>
  <c r="M200" i="48"/>
  <c r="L200" i="48"/>
  <c r="Q200" i="48"/>
  <c r="N200" i="48"/>
  <c r="AP200" i="48"/>
  <c r="X154" i="48"/>
  <c r="P200" i="48"/>
  <c r="X151" i="48"/>
  <c r="Y148" i="48"/>
  <c r="Z152" i="48"/>
  <c r="K200" i="48"/>
  <c r="AF116" i="48"/>
  <c r="W165" i="48"/>
  <c r="R198" i="48"/>
  <c r="T198" i="48" s="1"/>
  <c r="N201" i="48"/>
  <c r="Y172" i="48"/>
  <c r="Q180" i="48"/>
  <c r="P180" i="48"/>
  <c r="M180" i="48"/>
  <c r="W161" i="48"/>
  <c r="Z164" i="48"/>
  <c r="X150" i="48"/>
  <c r="W162" i="48"/>
  <c r="N181" i="48"/>
  <c r="Q199" i="48"/>
  <c r="S199" i="48" s="1"/>
  <c r="M181" i="48"/>
  <c r="L187" i="48"/>
  <c r="Z163" i="48"/>
  <c r="R199" i="48"/>
  <c r="T199" i="48" s="1"/>
  <c r="N187" i="48"/>
  <c r="S153" i="48"/>
  <c r="AB153" i="48" s="1"/>
  <c r="J238" i="48"/>
  <c r="AP238" i="48" s="1"/>
  <c r="X166" i="48"/>
  <c r="Q190" i="48"/>
  <c r="R190" i="48"/>
  <c r="T190" i="48" s="1"/>
  <c r="Y159" i="48"/>
  <c r="Y151" i="48"/>
  <c r="AF140" i="48"/>
  <c r="AP190" i="48"/>
  <c r="W176" i="48"/>
  <c r="N180" i="48"/>
  <c r="N204" i="48"/>
  <c r="AP186" i="48"/>
  <c r="X162" i="48"/>
  <c r="K180" i="48"/>
  <c r="O204" i="48"/>
  <c r="R180" i="48"/>
  <c r="T180" i="48" s="1"/>
  <c r="V180" i="48" s="1"/>
  <c r="Z154" i="48"/>
  <c r="L208" i="48"/>
  <c r="AF114" i="48"/>
  <c r="O180" i="48"/>
  <c r="AP199" i="48"/>
  <c r="AF136" i="48"/>
  <c r="Q208" i="48"/>
  <c r="J224" i="48"/>
  <c r="O224" i="48" s="1"/>
  <c r="X174" i="48"/>
  <c r="R193" i="48"/>
  <c r="T193" i="48" s="1"/>
  <c r="Y149" i="48"/>
  <c r="AP193" i="48"/>
  <c r="J239" i="48"/>
  <c r="O239" i="48" s="1"/>
  <c r="W147" i="48"/>
  <c r="AF133" i="48"/>
  <c r="Z167" i="48"/>
  <c r="Q207" i="48"/>
  <c r="S207" i="48" s="1"/>
  <c r="AF96" i="48"/>
  <c r="S163" i="48"/>
  <c r="AA163" i="48" s="1"/>
  <c r="R195" i="48"/>
  <c r="T195" i="48" s="1"/>
  <c r="V195" i="48" s="1"/>
  <c r="X147" i="48"/>
  <c r="X186" i="48"/>
  <c r="AP181" i="48"/>
  <c r="AD181" i="48"/>
  <c r="N195" i="48"/>
  <c r="X155" i="48"/>
  <c r="W151" i="48"/>
  <c r="Y162" i="48"/>
  <c r="W166" i="48"/>
  <c r="R186" i="48"/>
  <c r="T186" i="48" s="1"/>
  <c r="K181" i="48"/>
  <c r="W181" i="48" s="1"/>
  <c r="O195" i="48"/>
  <c r="X165" i="48"/>
  <c r="Z155" i="48"/>
  <c r="Q181" i="48"/>
  <c r="S181" i="48" s="1"/>
  <c r="S164" i="48"/>
  <c r="AA164" i="48" s="1"/>
  <c r="Y176" i="48"/>
  <c r="W175" i="48"/>
  <c r="AF126" i="48"/>
  <c r="AP194" i="48"/>
  <c r="AF141" i="48"/>
  <c r="Q192" i="48"/>
  <c r="S192" i="48" s="1"/>
  <c r="X183" i="48"/>
  <c r="AF130" i="48"/>
  <c r="W164" i="48"/>
  <c r="AP192" i="48"/>
  <c r="X153" i="48"/>
  <c r="AD183" i="48"/>
  <c r="AF129" i="48"/>
  <c r="AF122" i="48"/>
  <c r="Y165" i="48"/>
  <c r="R183" i="48"/>
  <c r="T183" i="48" s="1"/>
  <c r="J244" i="48"/>
  <c r="AD244" i="48" s="1"/>
  <c r="AF113" i="48"/>
  <c r="AF137" i="48"/>
  <c r="Z166" i="48"/>
  <c r="P195" i="48"/>
  <c r="X182" i="48"/>
  <c r="Q185" i="48"/>
  <c r="S185" i="48" s="1"/>
  <c r="Q195" i="48"/>
  <c r="S195" i="48" s="1"/>
  <c r="Y153" i="48"/>
  <c r="L194" i="48"/>
  <c r="AF115" i="48"/>
  <c r="O201" i="48"/>
  <c r="Y201" i="48" s="1"/>
  <c r="R194" i="48"/>
  <c r="T194" i="48" s="1"/>
  <c r="V194" i="48" s="1"/>
  <c r="K209" i="48"/>
  <c r="AP183" i="48"/>
  <c r="R208" i="48"/>
  <c r="T208" i="48" s="1"/>
  <c r="V208" i="48" s="1"/>
  <c r="P188" i="48"/>
  <c r="Y188" i="48" s="1"/>
  <c r="J236" i="48"/>
  <c r="M236" i="48" s="1"/>
  <c r="L209" i="48"/>
  <c r="X149" i="48"/>
  <c r="M188" i="48"/>
  <c r="AD204" i="48"/>
  <c r="R209" i="48"/>
  <c r="T209" i="48" s="1"/>
  <c r="V209" i="48" s="1"/>
  <c r="K188" i="48"/>
  <c r="AP204" i="48"/>
  <c r="J231" i="48"/>
  <c r="M231" i="48" s="1"/>
  <c r="Q188" i="48"/>
  <c r="S188" i="48" s="1"/>
  <c r="Q206" i="48"/>
  <c r="S206" i="48" s="1"/>
  <c r="Q183" i="48"/>
  <c r="S183" i="48" s="1"/>
  <c r="Y155" i="48"/>
  <c r="AF119" i="48"/>
  <c r="M194" i="48"/>
  <c r="K187" i="48"/>
  <c r="P206" i="48"/>
  <c r="X176" i="48"/>
  <c r="L207" i="48"/>
  <c r="W207" i="48" s="1"/>
  <c r="J223" i="48"/>
  <c r="AD223" i="48" s="1"/>
  <c r="M206" i="48"/>
  <c r="R181" i="48"/>
  <c r="T181" i="48" s="1"/>
  <c r="V181" i="48" s="1"/>
  <c r="N194" i="48"/>
  <c r="M187" i="48"/>
  <c r="Q204" i="48"/>
  <c r="S204" i="48" s="1"/>
  <c r="AF135" i="48"/>
  <c r="AD188" i="48"/>
  <c r="J230" i="48"/>
  <c r="AD230" i="48" s="1"/>
  <c r="O206" i="48"/>
  <c r="R204" i="48"/>
  <c r="T204" i="48" s="1"/>
  <c r="AD192" i="48"/>
  <c r="AP205" i="48"/>
  <c r="K194" i="48"/>
  <c r="AP187" i="48"/>
  <c r="N188" i="48"/>
  <c r="Q197" i="48"/>
  <c r="AP206" i="48"/>
  <c r="M204" i="48"/>
  <c r="M208" i="48"/>
  <c r="O194" i="48"/>
  <c r="X207" i="48"/>
  <c r="AF128" i="48"/>
  <c r="R206" i="48"/>
  <c r="T206" i="48" s="1"/>
  <c r="P181" i="48"/>
  <c r="K208" i="48"/>
  <c r="N206" i="48"/>
  <c r="AP197" i="48"/>
  <c r="X158" i="48"/>
  <c r="Z147" i="48"/>
  <c r="Z165" i="48"/>
  <c r="O181" i="48"/>
  <c r="O208" i="48"/>
  <c r="Q194" i="48"/>
  <c r="S194" i="48" s="1"/>
  <c r="R205" i="48"/>
  <c r="T205" i="48" s="1"/>
  <c r="Q196" i="48"/>
  <c r="S196" i="48" s="1"/>
  <c r="R189" i="48"/>
  <c r="T189" i="48" s="1"/>
  <c r="J220" i="48"/>
  <c r="AD220" i="48" s="1"/>
  <c r="J225" i="48"/>
  <c r="Q225" i="48" s="1"/>
  <c r="AP196" i="48"/>
  <c r="R196" i="48"/>
  <c r="T196" i="48" s="1"/>
  <c r="AD177" i="48"/>
  <c r="J222" i="48"/>
  <c r="AD222" i="48" s="1"/>
  <c r="W155" i="48"/>
  <c r="X159" i="48"/>
  <c r="Z210" i="48"/>
  <c r="J217" i="48"/>
  <c r="R217" i="48" s="1"/>
  <c r="T217" i="48" s="1"/>
  <c r="AP188" i="48"/>
  <c r="O187" i="48"/>
  <c r="L188" i="48"/>
  <c r="P187" i="48"/>
  <c r="Z159" i="48"/>
  <c r="R188" i="48"/>
  <c r="T188" i="48" s="1"/>
  <c r="V188" i="48" s="1"/>
  <c r="Q187" i="48"/>
  <c r="S187" i="48" s="1"/>
  <c r="W159" i="48"/>
  <c r="AP185" i="48"/>
  <c r="AD185" i="48"/>
  <c r="Q205" i="48"/>
  <c r="S205" i="48" s="1"/>
  <c r="Q193" i="48"/>
  <c r="S193" i="48" s="1"/>
  <c r="R187" i="48"/>
  <c r="T187" i="48" s="1"/>
  <c r="V187" i="48" s="1"/>
  <c r="L201" i="48"/>
  <c r="J237" i="48"/>
  <c r="AD237" i="48" s="1"/>
  <c r="AP201" i="48"/>
  <c r="R191" i="48"/>
  <c r="T191" i="48" s="1"/>
  <c r="AP189" i="48"/>
  <c r="AP203" i="48"/>
  <c r="Q191" i="48"/>
  <c r="S191" i="48" s="1"/>
  <c r="W182" i="48"/>
  <c r="K201" i="48"/>
  <c r="Y198" i="48"/>
  <c r="Q201" i="48"/>
  <c r="S201" i="48" s="1"/>
  <c r="L202" i="48"/>
  <c r="Q203" i="48"/>
  <c r="J240" i="48"/>
  <c r="R240" i="48" s="1"/>
  <c r="T240" i="48" s="1"/>
  <c r="V240" i="48" s="1"/>
  <c r="J219" i="48"/>
  <c r="AD219" i="48" s="1"/>
  <c r="R201" i="48"/>
  <c r="T201" i="48" s="1"/>
  <c r="V201" i="48" s="1"/>
  <c r="M202" i="48"/>
  <c r="R203" i="48"/>
  <c r="T203" i="48" s="1"/>
  <c r="J232" i="48"/>
  <c r="AD232" i="48" s="1"/>
  <c r="N202" i="48"/>
  <c r="P202" i="48"/>
  <c r="AD191" i="48"/>
  <c r="M201" i="48"/>
  <c r="C213" i="48"/>
  <c r="AP191" i="48"/>
  <c r="Y210" i="48"/>
  <c r="O202" i="48"/>
  <c r="N205" i="48"/>
  <c r="L195" i="48"/>
  <c r="Y199" i="48"/>
  <c r="Q209" i="48"/>
  <c r="S209" i="48" s="1"/>
  <c r="M205" i="48"/>
  <c r="K195" i="48"/>
  <c r="P208" i="48"/>
  <c r="O205" i="48"/>
  <c r="AP195" i="48"/>
  <c r="X193" i="48"/>
  <c r="AD201" i="48"/>
  <c r="N208" i="48"/>
  <c r="P205" i="48"/>
  <c r="M195" i="48"/>
  <c r="J242" i="48"/>
  <c r="AP242" i="48" s="1"/>
  <c r="J214" i="48"/>
  <c r="AP214" i="48" s="1"/>
  <c r="J234" i="48"/>
  <c r="O234" i="48" s="1"/>
  <c r="J233" i="48"/>
  <c r="R233" i="48" s="1"/>
  <c r="T233" i="48" s="1"/>
  <c r="V233" i="48" s="1"/>
  <c r="J229" i="48"/>
  <c r="AD229" i="48" s="1"/>
  <c r="J243" i="48"/>
  <c r="Q243" i="48" s="1"/>
  <c r="J215" i="48"/>
  <c r="J221" i="48"/>
  <c r="AD221" i="48" s="1"/>
  <c r="J227" i="48"/>
  <c r="R227" i="48" s="1"/>
  <c r="T227" i="48" s="1"/>
  <c r="V227" i="48" s="1"/>
  <c r="J235" i="48"/>
  <c r="AD235" i="48" s="1"/>
  <c r="J216" i="48"/>
  <c r="AD216" i="48" s="1"/>
  <c r="AD238" i="48"/>
  <c r="J241" i="48"/>
  <c r="L241" i="48" s="1"/>
  <c r="AJ75" i="48"/>
  <c r="I258" i="48"/>
  <c r="E258" i="48" s="1"/>
  <c r="D258" i="48" s="1"/>
  <c r="U118" i="48"/>
  <c r="AB118" i="48" s="1"/>
  <c r="AA118" i="48"/>
  <c r="AF226" i="48"/>
  <c r="I263" i="48"/>
  <c r="E263" i="48" s="1"/>
  <c r="D263" i="48" s="1"/>
  <c r="S200" i="48"/>
  <c r="Z200" i="48"/>
  <c r="AA120" i="48"/>
  <c r="AB120" i="48"/>
  <c r="I275" i="48"/>
  <c r="E275" i="48" s="1"/>
  <c r="Z198" i="48"/>
  <c r="S198" i="48"/>
  <c r="S174" i="48"/>
  <c r="Z174" i="48"/>
  <c r="AF219" i="48"/>
  <c r="I312" i="48"/>
  <c r="E312" i="48" s="1"/>
  <c r="S175" i="48"/>
  <c r="Z175" i="48"/>
  <c r="S180" i="48"/>
  <c r="D226" i="48"/>
  <c r="I265" i="48"/>
  <c r="E265" i="48" s="1"/>
  <c r="AA112" i="48"/>
  <c r="U112" i="48"/>
  <c r="AB112" i="48" s="1"/>
  <c r="D219" i="48"/>
  <c r="I270" i="48"/>
  <c r="E270" i="48" s="1"/>
  <c r="D270" i="48" s="1"/>
  <c r="AP24" i="48"/>
  <c r="O24" i="48"/>
  <c r="Y24" i="48" s="1"/>
  <c r="N24" i="48"/>
  <c r="M24" i="48"/>
  <c r="X24" i="48" s="1"/>
  <c r="AF24" i="48"/>
  <c r="AA173" i="48"/>
  <c r="AB173" i="48"/>
  <c r="AB169" i="48"/>
  <c r="AA169" i="48"/>
  <c r="P209" i="48"/>
  <c r="Y209" i="48" s="1"/>
  <c r="AD209" i="48"/>
  <c r="U165" i="48"/>
  <c r="AB165" i="48" s="1"/>
  <c r="AA165" i="48"/>
  <c r="AB161" i="48"/>
  <c r="AA161" i="48"/>
  <c r="AA167" i="48"/>
  <c r="AB167" i="48"/>
  <c r="AD207" i="48"/>
  <c r="AB121" i="48"/>
  <c r="AA121" i="48"/>
  <c r="AA151" i="48"/>
  <c r="AB151" i="48"/>
  <c r="U148" i="48"/>
  <c r="AB148" i="48" s="1"/>
  <c r="AA148" i="48"/>
  <c r="I260" i="48"/>
  <c r="E260" i="48" s="1"/>
  <c r="D260" i="48" s="1"/>
  <c r="W180" i="48"/>
  <c r="Y204" i="48"/>
  <c r="Z192" i="48"/>
  <c r="X23" i="48"/>
  <c r="I257" i="48"/>
  <c r="E257" i="48" s="1"/>
  <c r="D257" i="48" s="1"/>
  <c r="I252" i="48"/>
  <c r="E252" i="48" s="1"/>
  <c r="D252" i="48" s="1"/>
  <c r="AP177" i="48"/>
  <c r="AP178" i="48" s="1"/>
  <c r="U150" i="48"/>
  <c r="AB150" i="48" s="1"/>
  <c r="AA150" i="48"/>
  <c r="R197" i="48"/>
  <c r="T197" i="48" s="1"/>
  <c r="AD197" i="48"/>
  <c r="AA123" i="48"/>
  <c r="AB123" i="48"/>
  <c r="Q202" i="48"/>
  <c r="P189" i="48"/>
  <c r="Y193" i="48"/>
  <c r="AD193" i="48"/>
  <c r="P238" i="48"/>
  <c r="AP239" i="48"/>
  <c r="Q239" i="48"/>
  <c r="R239" i="48"/>
  <c r="T239" i="48" s="1"/>
  <c r="V239" i="48" s="1"/>
  <c r="M239" i="48"/>
  <c r="N239" i="48"/>
  <c r="I253" i="48"/>
  <c r="E253" i="48" s="1"/>
  <c r="D253" i="48" s="1"/>
  <c r="AF227" i="48"/>
  <c r="AA159" i="48"/>
  <c r="AB159" i="48"/>
  <c r="W184" i="48"/>
  <c r="AD184" i="48"/>
  <c r="I272" i="48"/>
  <c r="E272" i="48" s="1"/>
  <c r="D272" i="48" s="1"/>
  <c r="P24" i="48"/>
  <c r="AD24" i="48"/>
  <c r="Z158" i="48"/>
  <c r="S158" i="48"/>
  <c r="O184" i="48"/>
  <c r="I276" i="48"/>
  <c r="E276" i="48" s="1"/>
  <c r="D276" i="48" s="1"/>
  <c r="AA172" i="48"/>
  <c r="AB172" i="48"/>
  <c r="I248" i="48"/>
  <c r="E248" i="48" s="1"/>
  <c r="Q184" i="48"/>
  <c r="AP209" i="48"/>
  <c r="D222" i="48"/>
  <c r="I274" i="48"/>
  <c r="E274" i="48" s="1"/>
  <c r="D274" i="48" s="1"/>
  <c r="Z182" i="48"/>
  <c r="S182" i="48"/>
  <c r="N209" i="48"/>
  <c r="AF241" i="48"/>
  <c r="W149" i="48"/>
  <c r="M189" i="48"/>
  <c r="AA157" i="48"/>
  <c r="U157" i="48"/>
  <c r="AB157" i="48" s="1"/>
  <c r="I254" i="48"/>
  <c r="E254" i="48" s="1"/>
  <c r="D254" i="48" s="1"/>
  <c r="W23" i="48"/>
  <c r="AP184" i="48"/>
  <c r="Q189" i="48"/>
  <c r="AF240" i="48"/>
  <c r="L240" i="48"/>
  <c r="W183" i="48"/>
  <c r="O189" i="48"/>
  <c r="I256" i="48"/>
  <c r="E256" i="48" s="1"/>
  <c r="D256" i="48" s="1"/>
  <c r="I259" i="48"/>
  <c r="E259" i="48" s="1"/>
  <c r="S23" i="48"/>
  <c r="Z23" i="48"/>
  <c r="AF127" i="48"/>
  <c r="W158" i="48"/>
  <c r="U154" i="48"/>
  <c r="AB154" i="48" s="1"/>
  <c r="AA154" i="48"/>
  <c r="AP202" i="48"/>
  <c r="U210" i="48"/>
  <c r="AB210" i="48" s="1"/>
  <c r="AA210" i="48"/>
  <c r="N189" i="48"/>
  <c r="U22" i="48"/>
  <c r="AB22" i="48" s="1"/>
  <c r="AA22" i="48"/>
  <c r="AB166" i="48"/>
  <c r="AA166" i="48"/>
  <c r="I269" i="48"/>
  <c r="E269" i="48" s="1"/>
  <c r="D269" i="48" s="1"/>
  <c r="S203" i="48"/>
  <c r="I278" i="48"/>
  <c r="E278" i="48" s="1"/>
  <c r="D278" i="48" s="1"/>
  <c r="AA147" i="48"/>
  <c r="U147" i="48"/>
  <c r="AB147" i="48" s="1"/>
  <c r="W191" i="48"/>
  <c r="I277" i="48"/>
  <c r="E277" i="48" s="1"/>
  <c r="AA170" i="48"/>
  <c r="U170" i="48"/>
  <c r="AB170" i="48" s="1"/>
  <c r="I266" i="48"/>
  <c r="E266" i="48" s="1"/>
  <c r="D266" i="48" s="1"/>
  <c r="I261" i="48"/>
  <c r="E261" i="48" s="1"/>
  <c r="D261" i="48" s="1"/>
  <c r="I251" i="48"/>
  <c r="E251" i="48" s="1"/>
  <c r="D251" i="48" s="1"/>
  <c r="M209" i="48"/>
  <c r="I262" i="48"/>
  <c r="E262" i="48" s="1"/>
  <c r="Z176" i="48"/>
  <c r="S176" i="48"/>
  <c r="M184" i="48"/>
  <c r="I273" i="48"/>
  <c r="E273" i="48" s="1"/>
  <c r="D273" i="48" s="1"/>
  <c r="Y175" i="48"/>
  <c r="S149" i="48"/>
  <c r="Z149" i="48"/>
  <c r="D236" i="48"/>
  <c r="Y182" i="48"/>
  <c r="R184" i="48"/>
  <c r="T184" i="48" s="1"/>
  <c r="I264" i="48"/>
  <c r="E264" i="48" s="1"/>
  <c r="D215" i="48"/>
  <c r="I249" i="48"/>
  <c r="E249" i="48" s="1"/>
  <c r="I268" i="48"/>
  <c r="E268" i="48" s="1"/>
  <c r="AP244" i="48"/>
  <c r="O244" i="48"/>
  <c r="M244" i="48"/>
  <c r="Q244" i="48"/>
  <c r="N244" i="48"/>
  <c r="R244" i="48"/>
  <c r="T244" i="48" s="1"/>
  <c r="V244" i="48" s="1"/>
  <c r="K244" i="48"/>
  <c r="R207" i="48"/>
  <c r="T207" i="48" s="1"/>
  <c r="R202" i="48"/>
  <c r="T202" i="48" s="1"/>
  <c r="V202" i="48" s="1"/>
  <c r="S208" i="48"/>
  <c r="S197" i="48"/>
  <c r="R225" i="48"/>
  <c r="T225" i="48" s="1"/>
  <c r="V225" i="48" s="1"/>
  <c r="AB134" i="48"/>
  <c r="AA134" i="48"/>
  <c r="I255" i="48"/>
  <c r="E255" i="48" s="1"/>
  <c r="AA160" i="48"/>
  <c r="AB160" i="48"/>
  <c r="E25" i="48"/>
  <c r="AF25" i="48" s="1"/>
  <c r="J25" i="48"/>
  <c r="U155" i="48"/>
  <c r="AB155" i="48" s="1"/>
  <c r="AA155" i="48"/>
  <c r="AF234" i="48"/>
  <c r="D217" i="48"/>
  <c r="U146" i="48"/>
  <c r="AB146" i="48" s="1"/>
  <c r="AA146" i="48"/>
  <c r="U171" i="48"/>
  <c r="AB171" i="48" s="1"/>
  <c r="AA171" i="48"/>
  <c r="D229" i="48"/>
  <c r="X175" i="48"/>
  <c r="AB152" i="48"/>
  <c r="AA152" i="48"/>
  <c r="D223" i="48"/>
  <c r="AF233" i="48"/>
  <c r="AF220" i="48"/>
  <c r="I267" i="48"/>
  <c r="E267" i="48" s="1"/>
  <c r="D267" i="48" s="1"/>
  <c r="D240" i="48"/>
  <c r="D233" i="48"/>
  <c r="I250" i="48"/>
  <c r="E250" i="48" s="1"/>
  <c r="D250" i="48" s="1"/>
  <c r="I271" i="48"/>
  <c r="E271" i="48" s="1"/>
  <c r="W197" i="48"/>
  <c r="AP207" i="48"/>
  <c r="J218" i="48"/>
  <c r="R218" i="48" s="1"/>
  <c r="T218" i="48" s="1"/>
  <c r="J226" i="48"/>
  <c r="M226" i="48" s="1"/>
  <c r="X200" i="48"/>
  <c r="J228" i="48"/>
  <c r="AD228" i="48" s="1"/>
  <c r="X199" i="48"/>
  <c r="K202" i="48"/>
  <c r="L193" i="51"/>
  <c r="L201" i="51"/>
  <c r="Q184" i="51"/>
  <c r="W168" i="51"/>
  <c r="W208" i="51"/>
  <c r="N186" i="51"/>
  <c r="W161" i="51"/>
  <c r="AF161" i="51" s="1"/>
  <c r="J242" i="51"/>
  <c r="R242" i="51" s="1"/>
  <c r="T242" i="51" s="1"/>
  <c r="V242" i="51" s="1"/>
  <c r="X160" i="51"/>
  <c r="L188" i="51"/>
  <c r="Y202" i="51"/>
  <c r="Y183" i="51"/>
  <c r="P193" i="51"/>
  <c r="Y157" i="51"/>
  <c r="AF157" i="51" s="1"/>
  <c r="N201" i="51"/>
  <c r="X201" i="51" s="1"/>
  <c r="J218" i="51"/>
  <c r="J239" i="51"/>
  <c r="R239" i="51" s="1"/>
  <c r="T239" i="51" s="1"/>
  <c r="V239" i="51" s="1"/>
  <c r="J216" i="51"/>
  <c r="X198" i="51"/>
  <c r="W174" i="51"/>
  <c r="Q201" i="51"/>
  <c r="K195" i="51"/>
  <c r="Y190" i="51"/>
  <c r="W191" i="51"/>
  <c r="M200" i="51"/>
  <c r="X151" i="51"/>
  <c r="L195" i="51"/>
  <c r="L185" i="51"/>
  <c r="K205" i="51"/>
  <c r="W205" i="51" s="1"/>
  <c r="AF166" i="51"/>
  <c r="J231" i="51"/>
  <c r="AP231" i="51" s="1"/>
  <c r="L205" i="51"/>
  <c r="AF154" i="51"/>
  <c r="AJ76" i="51"/>
  <c r="Y174" i="51"/>
  <c r="X155" i="51"/>
  <c r="P195" i="51"/>
  <c r="AP185" i="51"/>
  <c r="N205" i="51"/>
  <c r="N192" i="51"/>
  <c r="Q195" i="51"/>
  <c r="Z195" i="51" s="1"/>
  <c r="P205" i="51"/>
  <c r="P192" i="51"/>
  <c r="Y172" i="51"/>
  <c r="J237" i="51"/>
  <c r="O210" i="51"/>
  <c r="O195" i="51"/>
  <c r="L204" i="51"/>
  <c r="M187" i="51"/>
  <c r="S159" i="51"/>
  <c r="R192" i="51"/>
  <c r="T192" i="51" s="1"/>
  <c r="V192" i="51" s="1"/>
  <c r="N210" i="51"/>
  <c r="AF165" i="51"/>
  <c r="Y171" i="51"/>
  <c r="Y168" i="51"/>
  <c r="J238" i="51"/>
  <c r="K184" i="51"/>
  <c r="O186" i="51"/>
  <c r="Q204" i="51"/>
  <c r="AD187" i="51"/>
  <c r="O187" i="51"/>
  <c r="Y187" i="51" s="1"/>
  <c r="K204" i="51"/>
  <c r="W204" i="51" s="1"/>
  <c r="AD201" i="51"/>
  <c r="AP201" i="51"/>
  <c r="N184" i="51"/>
  <c r="AP186" i="51"/>
  <c r="M204" i="51"/>
  <c r="AP192" i="51"/>
  <c r="AD192" i="51"/>
  <c r="J227" i="51"/>
  <c r="M227" i="51" s="1"/>
  <c r="J235" i="51"/>
  <c r="J219" i="51"/>
  <c r="AF148" i="51"/>
  <c r="Q186" i="51"/>
  <c r="S186" i="51" s="1"/>
  <c r="N204" i="51"/>
  <c r="K186" i="51"/>
  <c r="P204" i="51"/>
  <c r="S185" i="51"/>
  <c r="I259" i="51"/>
  <c r="E259" i="51" s="1"/>
  <c r="Z171" i="51"/>
  <c r="S171" i="51"/>
  <c r="Z173" i="51"/>
  <c r="AF173" i="51" s="1"/>
  <c r="S173" i="51"/>
  <c r="I251" i="51"/>
  <c r="E251" i="51" s="1"/>
  <c r="J253" i="51"/>
  <c r="I253" i="51"/>
  <c r="E253" i="51" s="1"/>
  <c r="U149" i="51"/>
  <c r="AB149" i="51" s="1"/>
  <c r="AA149" i="51"/>
  <c r="S183" i="51"/>
  <c r="Z183" i="51"/>
  <c r="W193" i="51"/>
  <c r="L230" i="51"/>
  <c r="R230" i="51"/>
  <c r="T230" i="51" s="1"/>
  <c r="V230" i="51" s="1"/>
  <c r="P230" i="51"/>
  <c r="M230" i="51"/>
  <c r="N230" i="51"/>
  <c r="K230" i="51"/>
  <c r="D230" i="51"/>
  <c r="AP230" i="51"/>
  <c r="Q230" i="51"/>
  <c r="O230" i="51"/>
  <c r="Y230" i="51" s="1"/>
  <c r="X197" i="51"/>
  <c r="Y201" i="51"/>
  <c r="M210" i="51"/>
  <c r="X210" i="51" s="1"/>
  <c r="R199" i="51"/>
  <c r="T199" i="51" s="1"/>
  <c r="V199" i="51" s="1"/>
  <c r="D227" i="51"/>
  <c r="AP227" i="51"/>
  <c r="R227" i="51"/>
  <c r="T227" i="51" s="1"/>
  <c r="V227" i="51" s="1"/>
  <c r="O227" i="51"/>
  <c r="Y227" i="51" s="1"/>
  <c r="P227" i="51"/>
  <c r="Q227" i="51"/>
  <c r="Z158" i="51"/>
  <c r="S158" i="51"/>
  <c r="W195" i="51"/>
  <c r="E214" i="51"/>
  <c r="C213" i="51"/>
  <c r="AD219" i="51"/>
  <c r="S155" i="51"/>
  <c r="Z155" i="51"/>
  <c r="AF155" i="51" s="1"/>
  <c r="W185" i="51"/>
  <c r="Y186" i="51"/>
  <c r="P239" i="51"/>
  <c r="O239" i="51"/>
  <c r="Y239" i="51" s="1"/>
  <c r="N239" i="51"/>
  <c r="D239" i="51"/>
  <c r="AP239" i="51"/>
  <c r="M239" i="51"/>
  <c r="K239" i="51"/>
  <c r="L239" i="51"/>
  <c r="AA154" i="51"/>
  <c r="U154" i="51"/>
  <c r="AB154" i="51" s="1"/>
  <c r="AD216" i="51"/>
  <c r="S190" i="51"/>
  <c r="Z190" i="51"/>
  <c r="D215" i="51"/>
  <c r="S182" i="51"/>
  <c r="Z182" i="51"/>
  <c r="D238" i="51"/>
  <c r="AP238" i="51"/>
  <c r="R238" i="51"/>
  <c r="T238" i="51" s="1"/>
  <c r="V238" i="51" s="1"/>
  <c r="P238" i="51"/>
  <c r="O238" i="51"/>
  <c r="N238" i="51"/>
  <c r="M238" i="51"/>
  <c r="Q238" i="51"/>
  <c r="L238" i="51"/>
  <c r="K238" i="51"/>
  <c r="Y184" i="51"/>
  <c r="J234" i="51"/>
  <c r="L234" i="51" s="1"/>
  <c r="AA166" i="51"/>
  <c r="U166" i="51"/>
  <c r="AB166" i="51" s="1"/>
  <c r="D231" i="51"/>
  <c r="J233" i="51"/>
  <c r="Q233" i="51" s="1"/>
  <c r="AD207" i="51"/>
  <c r="Y192" i="51"/>
  <c r="AJ109" i="51"/>
  <c r="AI109" i="51"/>
  <c r="Z198" i="51"/>
  <c r="S198" i="51"/>
  <c r="I272" i="51"/>
  <c r="E272" i="51" s="1"/>
  <c r="I277" i="51"/>
  <c r="E277" i="51" s="1"/>
  <c r="Z202" i="51"/>
  <c r="S202" i="51"/>
  <c r="R194" i="51"/>
  <c r="T194" i="51" s="1"/>
  <c r="V194" i="51" s="1"/>
  <c r="AD177" i="51"/>
  <c r="AA150" i="51"/>
  <c r="U150" i="51"/>
  <c r="AB150" i="51" s="1"/>
  <c r="Q199" i="51"/>
  <c r="Y206" i="51"/>
  <c r="J221" i="51"/>
  <c r="N221" i="51" s="1"/>
  <c r="S160" i="51"/>
  <c r="Z160" i="51"/>
  <c r="AF160" i="51" s="1"/>
  <c r="D223" i="51"/>
  <c r="S184" i="51"/>
  <c r="S195" i="51"/>
  <c r="AA122" i="51"/>
  <c r="U122" i="51"/>
  <c r="AB122" i="51" s="1"/>
  <c r="Y203" i="51"/>
  <c r="U148" i="51"/>
  <c r="AB148" i="51" s="1"/>
  <c r="AA148" i="51"/>
  <c r="X185" i="51"/>
  <c r="AA156" i="51"/>
  <c r="U156" i="51"/>
  <c r="AB156" i="51" s="1"/>
  <c r="D243" i="51"/>
  <c r="P243" i="51"/>
  <c r="AA162" i="51"/>
  <c r="U162" i="51"/>
  <c r="AB162" i="51" s="1"/>
  <c r="I257" i="51"/>
  <c r="E257" i="51" s="1"/>
  <c r="O180" i="51"/>
  <c r="M180" i="51"/>
  <c r="X180" i="51" s="1"/>
  <c r="K180" i="51"/>
  <c r="D180" i="51"/>
  <c r="R180" i="51"/>
  <c r="T180" i="51" s="1"/>
  <c r="V180" i="51" s="1"/>
  <c r="P180" i="51"/>
  <c r="L180" i="51"/>
  <c r="Q180" i="51"/>
  <c r="N180" i="51"/>
  <c r="AP180" i="51"/>
  <c r="J220" i="51"/>
  <c r="I273" i="51"/>
  <c r="E273" i="51" s="1"/>
  <c r="I255" i="51"/>
  <c r="E255" i="51" s="1"/>
  <c r="X202" i="51"/>
  <c r="S193" i="51"/>
  <c r="Z193" i="51"/>
  <c r="Q194" i="51"/>
  <c r="Z197" i="51"/>
  <c r="S197" i="51"/>
  <c r="U172" i="51"/>
  <c r="AB172" i="51" s="1"/>
  <c r="AA172" i="51"/>
  <c r="AD200" i="51"/>
  <c r="S201" i="51"/>
  <c r="Z201" i="51"/>
  <c r="AF150" i="51"/>
  <c r="P242" i="51"/>
  <c r="N242" i="51"/>
  <c r="M242" i="51"/>
  <c r="X242" i="51" s="1"/>
  <c r="AP242" i="51"/>
  <c r="L242" i="51"/>
  <c r="D242" i="51"/>
  <c r="Q242" i="51"/>
  <c r="K242" i="51"/>
  <c r="P244" i="51"/>
  <c r="O244" i="51"/>
  <c r="N244" i="51"/>
  <c r="M244" i="51"/>
  <c r="X244" i="51" s="1"/>
  <c r="L244" i="51"/>
  <c r="R244" i="51"/>
  <c r="T244" i="51" s="1"/>
  <c r="V244" i="51" s="1"/>
  <c r="Q244" i="51"/>
  <c r="K244" i="51"/>
  <c r="D244" i="51"/>
  <c r="AP244" i="51"/>
  <c r="J223" i="51"/>
  <c r="R223" i="51" s="1"/>
  <c r="T223" i="51" s="1"/>
  <c r="V223" i="51" s="1"/>
  <c r="X195" i="51"/>
  <c r="W203" i="51"/>
  <c r="X168" i="51"/>
  <c r="J243" i="51"/>
  <c r="M243" i="51" s="1"/>
  <c r="P233" i="51"/>
  <c r="N233" i="51"/>
  <c r="L233" i="51"/>
  <c r="K233" i="51"/>
  <c r="W233" i="51" s="1"/>
  <c r="AP233" i="51"/>
  <c r="D233" i="51"/>
  <c r="AP177" i="51"/>
  <c r="AP178" i="51" s="1"/>
  <c r="Y193" i="51"/>
  <c r="AF172" i="51"/>
  <c r="AD242" i="51"/>
  <c r="AD244" i="51"/>
  <c r="AD196" i="51"/>
  <c r="Z208" i="51"/>
  <c r="AF208" i="51" s="1"/>
  <c r="S208" i="51"/>
  <c r="O196" i="51"/>
  <c r="M240" i="51"/>
  <c r="D240" i="51"/>
  <c r="U161" i="51"/>
  <c r="AB161" i="51" s="1"/>
  <c r="AA161" i="51"/>
  <c r="M207" i="51"/>
  <c r="D224" i="51"/>
  <c r="AA112" i="51"/>
  <c r="U112" i="51"/>
  <c r="AB112" i="51" s="1"/>
  <c r="AA157" i="51"/>
  <c r="U157" i="51"/>
  <c r="AB157" i="51" s="1"/>
  <c r="I260" i="51"/>
  <c r="E260" i="51" s="1"/>
  <c r="I269" i="51"/>
  <c r="E269" i="51" s="1"/>
  <c r="W190" i="51"/>
  <c r="K194" i="51"/>
  <c r="W194" i="51" s="1"/>
  <c r="X191" i="51"/>
  <c r="W201" i="51"/>
  <c r="K209" i="51"/>
  <c r="D225" i="51"/>
  <c r="AD181" i="51"/>
  <c r="W182" i="51"/>
  <c r="AD184" i="51"/>
  <c r="AP181" i="51"/>
  <c r="Y195" i="51"/>
  <c r="AD185" i="51"/>
  <c r="X208" i="51"/>
  <c r="S203" i="51"/>
  <c r="Z203" i="51"/>
  <c r="R196" i="51"/>
  <c r="T196" i="51" s="1"/>
  <c r="V196" i="51" s="1"/>
  <c r="O185" i="51"/>
  <c r="Y185" i="51" s="1"/>
  <c r="J240" i="51"/>
  <c r="N240" i="51" s="1"/>
  <c r="L207" i="51"/>
  <c r="Z204" i="51"/>
  <c r="S204" i="51"/>
  <c r="J224" i="51"/>
  <c r="K224" i="51" s="1"/>
  <c r="AF112" i="51"/>
  <c r="Y197" i="51"/>
  <c r="AA136" i="51"/>
  <c r="U136" i="51"/>
  <c r="AB136" i="51" s="1"/>
  <c r="S192" i="51"/>
  <c r="Z192" i="51"/>
  <c r="I252" i="51"/>
  <c r="E252" i="51" s="1"/>
  <c r="I256" i="51"/>
  <c r="E256" i="51" s="1"/>
  <c r="N194" i="51"/>
  <c r="X194" i="51" s="1"/>
  <c r="AD180" i="51"/>
  <c r="J225" i="51"/>
  <c r="N225" i="51" s="1"/>
  <c r="AA164" i="51"/>
  <c r="U164" i="51"/>
  <c r="AB164" i="51" s="1"/>
  <c r="AD188" i="51"/>
  <c r="Q181" i="51"/>
  <c r="N188" i="51"/>
  <c r="X188" i="51" s="1"/>
  <c r="AD186" i="51"/>
  <c r="Q196" i="51"/>
  <c r="R185" i="51"/>
  <c r="T185" i="51" s="1"/>
  <c r="V185" i="51" s="1"/>
  <c r="AD228" i="51"/>
  <c r="O207" i="51"/>
  <c r="Y207" i="51" s="1"/>
  <c r="X192" i="51"/>
  <c r="U159" i="51"/>
  <c r="AB159" i="51" s="1"/>
  <c r="AA159" i="51"/>
  <c r="Q210" i="51"/>
  <c r="AD199" i="51"/>
  <c r="I261" i="51"/>
  <c r="E261" i="51" s="1"/>
  <c r="I275" i="51"/>
  <c r="E275" i="51" s="1"/>
  <c r="S167" i="51"/>
  <c r="Z167" i="51"/>
  <c r="AD209" i="51"/>
  <c r="P209" i="51"/>
  <c r="D226" i="51"/>
  <c r="AP226" i="51"/>
  <c r="P226" i="51"/>
  <c r="R226" i="51"/>
  <c r="T226" i="51" s="1"/>
  <c r="V226" i="51" s="1"/>
  <c r="O226" i="51"/>
  <c r="Y226" i="51" s="1"/>
  <c r="N226" i="51"/>
  <c r="L181" i="51"/>
  <c r="AP188" i="51"/>
  <c r="Z147" i="51"/>
  <c r="S147" i="51"/>
  <c r="AP228" i="51"/>
  <c r="Q228" i="51"/>
  <c r="P228" i="51"/>
  <c r="O228" i="51"/>
  <c r="N228" i="51"/>
  <c r="K228" i="51"/>
  <c r="M228" i="51"/>
  <c r="X228" i="51" s="1"/>
  <c r="R228" i="51"/>
  <c r="T228" i="51" s="1"/>
  <c r="V228" i="51" s="1"/>
  <c r="D228" i="51"/>
  <c r="L228" i="51"/>
  <c r="AF163" i="51"/>
  <c r="P207" i="51"/>
  <c r="W146" i="51"/>
  <c r="AA169" i="51"/>
  <c r="U169" i="51"/>
  <c r="AB169" i="51" s="1"/>
  <c r="A316" i="51"/>
  <c r="G312" i="51"/>
  <c r="G311" i="51"/>
  <c r="G307" i="51"/>
  <c r="G308" i="51"/>
  <c r="G296" i="51"/>
  <c r="G290" i="51"/>
  <c r="G309" i="51"/>
  <c r="G295" i="51"/>
  <c r="G300" i="51"/>
  <c r="G294" i="51"/>
  <c r="G284" i="51"/>
  <c r="G293" i="51"/>
  <c r="G289" i="51"/>
  <c r="G299" i="51"/>
  <c r="G305" i="51"/>
  <c r="G303" i="51"/>
  <c r="G306" i="51"/>
  <c r="G304" i="51"/>
  <c r="G302" i="51"/>
  <c r="G298" i="51"/>
  <c r="G291" i="51"/>
  <c r="G285" i="51"/>
  <c r="G287" i="51"/>
  <c r="G282" i="51"/>
  <c r="G297" i="51"/>
  <c r="G286" i="51"/>
  <c r="G310" i="51"/>
  <c r="G301" i="51"/>
  <c r="G288" i="51"/>
  <c r="G283" i="51"/>
  <c r="G292" i="51"/>
  <c r="P220" i="51"/>
  <c r="N220" i="51"/>
  <c r="K220" i="51"/>
  <c r="W220" i="51" s="1"/>
  <c r="Q220" i="51"/>
  <c r="AP220" i="51"/>
  <c r="M220" i="51"/>
  <c r="X220" i="51" s="1"/>
  <c r="L220" i="51"/>
  <c r="D220" i="51"/>
  <c r="R220" i="51"/>
  <c r="T220" i="51" s="1"/>
  <c r="V220" i="51" s="1"/>
  <c r="O220" i="51"/>
  <c r="I265" i="51"/>
  <c r="E265" i="51" s="1"/>
  <c r="AD194" i="51"/>
  <c r="I262" i="51"/>
  <c r="E262" i="51" s="1"/>
  <c r="J262" i="51"/>
  <c r="J270" i="51"/>
  <c r="I270" i="51"/>
  <c r="E270" i="51" s="1"/>
  <c r="Q237" i="51"/>
  <c r="O237" i="51"/>
  <c r="N237" i="51"/>
  <c r="M237" i="51"/>
  <c r="L237" i="51"/>
  <c r="P237" i="51"/>
  <c r="AP237" i="51"/>
  <c r="D237" i="51"/>
  <c r="K237" i="51"/>
  <c r="W237" i="51" s="1"/>
  <c r="R237" i="51"/>
  <c r="T237" i="51" s="1"/>
  <c r="V237" i="51" s="1"/>
  <c r="AA132" i="51"/>
  <c r="U132" i="51"/>
  <c r="AB132" i="51" s="1"/>
  <c r="P194" i="51"/>
  <c r="Y194" i="51" s="1"/>
  <c r="K210" i="51"/>
  <c r="AP218" i="51"/>
  <c r="P218" i="51"/>
  <c r="O218" i="51"/>
  <c r="N218" i="51"/>
  <c r="R218" i="51"/>
  <c r="T218" i="51" s="1"/>
  <c r="V218" i="51" s="1"/>
  <c r="Q218" i="51"/>
  <c r="M218" i="51"/>
  <c r="X218" i="51" s="1"/>
  <c r="L218" i="51"/>
  <c r="K218" i="51"/>
  <c r="D218" i="51"/>
  <c r="L209" i="51"/>
  <c r="AP200" i="51"/>
  <c r="J226" i="51"/>
  <c r="M226" i="51" s="1"/>
  <c r="X226" i="51" s="1"/>
  <c r="Y159" i="51"/>
  <c r="AF159" i="51" s="1"/>
  <c r="AD195" i="51"/>
  <c r="P181" i="51"/>
  <c r="AA133" i="51"/>
  <c r="U133" i="51"/>
  <c r="AB133" i="51" s="1"/>
  <c r="O188" i="51"/>
  <c r="Z151" i="51"/>
  <c r="AF151" i="51" s="1"/>
  <c r="S151" i="51"/>
  <c r="Z189" i="51"/>
  <c r="S189" i="51"/>
  <c r="L196" i="51"/>
  <c r="U163" i="51"/>
  <c r="AB163" i="51" s="1"/>
  <c r="AA163" i="51"/>
  <c r="K207" i="51"/>
  <c r="W207" i="51" s="1"/>
  <c r="X146" i="51"/>
  <c r="O204" i="51"/>
  <c r="Y204" i="51" s="1"/>
  <c r="Z169" i="51"/>
  <c r="AA123" i="51"/>
  <c r="U123" i="51"/>
  <c r="AB123" i="51" s="1"/>
  <c r="D221" i="51"/>
  <c r="M221" i="51"/>
  <c r="I271" i="51"/>
  <c r="E271" i="51" s="1"/>
  <c r="Z174" i="51"/>
  <c r="AF174" i="51" s="1"/>
  <c r="S174" i="51"/>
  <c r="I263" i="51"/>
  <c r="E263" i="51" s="1"/>
  <c r="I276" i="51"/>
  <c r="E276" i="51" s="1"/>
  <c r="AD237" i="51"/>
  <c r="AP194" i="51"/>
  <c r="S168" i="51"/>
  <c r="Z168" i="51"/>
  <c r="AF168" i="51" s="1"/>
  <c r="Y191" i="51"/>
  <c r="P210" i="51"/>
  <c r="AD218" i="51"/>
  <c r="M209" i="51"/>
  <c r="L200" i="51"/>
  <c r="W200" i="51" s="1"/>
  <c r="X147" i="51"/>
  <c r="R181" i="51"/>
  <c r="T181" i="51" s="1"/>
  <c r="V181" i="51" s="1"/>
  <c r="P188" i="51"/>
  <c r="W175" i="51"/>
  <c r="W189" i="51"/>
  <c r="U176" i="51"/>
  <c r="AB176" i="51" s="1"/>
  <c r="AA176" i="51"/>
  <c r="AP196" i="51"/>
  <c r="N207" i="51"/>
  <c r="Z146" i="51"/>
  <c r="AF146" i="51" s="1"/>
  <c r="S146" i="51"/>
  <c r="AD193" i="51"/>
  <c r="D217" i="51"/>
  <c r="M217" i="51"/>
  <c r="K217" i="51"/>
  <c r="O217" i="51"/>
  <c r="AD239" i="51"/>
  <c r="AD238" i="51"/>
  <c r="D222" i="51"/>
  <c r="U126" i="51"/>
  <c r="AB126" i="51" s="1"/>
  <c r="AA126" i="51"/>
  <c r="W169" i="51"/>
  <c r="D236" i="51"/>
  <c r="Z191" i="51"/>
  <c r="S191" i="51"/>
  <c r="P199" i="51"/>
  <c r="N209" i="51"/>
  <c r="N200" i="51"/>
  <c r="X200" i="51" s="1"/>
  <c r="AA142" i="51"/>
  <c r="U142" i="51"/>
  <c r="AB142" i="51" s="1"/>
  <c r="R188" i="51"/>
  <c r="T188" i="51" s="1"/>
  <c r="V188" i="51" s="1"/>
  <c r="AD205" i="51"/>
  <c r="Y189" i="51"/>
  <c r="AF176" i="51"/>
  <c r="K196" i="51"/>
  <c r="M205" i="51"/>
  <c r="X205" i="51" s="1"/>
  <c r="Q207" i="51"/>
  <c r="Y198" i="51"/>
  <c r="J217" i="51"/>
  <c r="L217" i="51" s="1"/>
  <c r="AD227" i="51"/>
  <c r="Z187" i="51"/>
  <c r="S187" i="51"/>
  <c r="I250" i="51"/>
  <c r="E250" i="51" s="1"/>
  <c r="AF210" i="51"/>
  <c r="AD210" i="51"/>
  <c r="I264" i="51"/>
  <c r="E264" i="51" s="1"/>
  <c r="I274" i="51"/>
  <c r="E274" i="51" s="1"/>
  <c r="J266" i="51"/>
  <c r="I266" i="51"/>
  <c r="E266" i="51" s="1"/>
  <c r="J222" i="51"/>
  <c r="O222" i="51" s="1"/>
  <c r="AA165" i="51"/>
  <c r="U165" i="51"/>
  <c r="AB165" i="51" s="1"/>
  <c r="X183" i="51"/>
  <c r="AA125" i="51"/>
  <c r="U125" i="51"/>
  <c r="AB125" i="51" s="1"/>
  <c r="AA152" i="51"/>
  <c r="U152" i="51"/>
  <c r="AB152" i="51" s="1"/>
  <c r="J236" i="51"/>
  <c r="K236" i="51" s="1"/>
  <c r="AD206" i="51"/>
  <c r="AP210" i="51"/>
  <c r="O209" i="51"/>
  <c r="Q200" i="51"/>
  <c r="K206" i="51"/>
  <c r="W206" i="51" s="1"/>
  <c r="W167" i="51"/>
  <c r="Z175" i="51"/>
  <c r="AF175" i="51" s="1"/>
  <c r="S175" i="51"/>
  <c r="K181" i="51"/>
  <c r="W181" i="51" s="1"/>
  <c r="L184" i="51"/>
  <c r="W184" i="51" s="1"/>
  <c r="Q188" i="51"/>
  <c r="D232" i="51"/>
  <c r="P232" i="51"/>
  <c r="AF137" i="51"/>
  <c r="N196" i="51"/>
  <c r="X196" i="51" s="1"/>
  <c r="M186" i="51"/>
  <c r="X186" i="51" s="1"/>
  <c r="O205" i="51"/>
  <c r="Y205" i="51" s="1"/>
  <c r="U116" i="51"/>
  <c r="AB116" i="51" s="1"/>
  <c r="AA116" i="51"/>
  <c r="AD204" i="51"/>
  <c r="R207" i="51"/>
  <c r="T207" i="51" s="1"/>
  <c r="V207" i="51" s="1"/>
  <c r="W198" i="51"/>
  <c r="Z170" i="51"/>
  <c r="D229" i="51"/>
  <c r="AP234" i="51"/>
  <c r="O234" i="51"/>
  <c r="Y234" i="51" s="1"/>
  <c r="M234" i="51"/>
  <c r="K234" i="51"/>
  <c r="R234" i="51"/>
  <c r="T234" i="51" s="1"/>
  <c r="V234" i="51" s="1"/>
  <c r="N234" i="51"/>
  <c r="Q234" i="51"/>
  <c r="P234" i="51"/>
  <c r="D234" i="51"/>
  <c r="I254" i="51"/>
  <c r="E254" i="51" s="1"/>
  <c r="J215" i="51"/>
  <c r="Q215" i="51" s="1"/>
  <c r="W186" i="51"/>
  <c r="I258" i="51"/>
  <c r="E258" i="51" s="1"/>
  <c r="I248" i="51"/>
  <c r="J248" i="51" s="1"/>
  <c r="I278" i="51"/>
  <c r="E278" i="51" s="1"/>
  <c r="AD197" i="51"/>
  <c r="W183" i="51"/>
  <c r="N241" i="51"/>
  <c r="D241" i="51"/>
  <c r="W158" i="51"/>
  <c r="P197" i="51"/>
  <c r="AF152" i="51"/>
  <c r="R235" i="51"/>
  <c r="T235" i="51" s="1"/>
  <c r="V235" i="51" s="1"/>
  <c r="Q235" i="51"/>
  <c r="P235" i="51"/>
  <c r="O235" i="51"/>
  <c r="M235" i="51"/>
  <c r="K235" i="51"/>
  <c r="AP235" i="51"/>
  <c r="L235" i="51"/>
  <c r="D235" i="51"/>
  <c r="N235" i="51"/>
  <c r="K199" i="51"/>
  <c r="W199" i="51" s="1"/>
  <c r="Q209" i="51"/>
  <c r="P200" i="51"/>
  <c r="Y200" i="51" s="1"/>
  <c r="N206" i="51"/>
  <c r="X206" i="51" s="1"/>
  <c r="U153" i="51"/>
  <c r="AB153" i="51" s="1"/>
  <c r="AA153" i="51"/>
  <c r="M181" i="51"/>
  <c r="X181" i="51" s="1"/>
  <c r="M184" i="51"/>
  <c r="X184" i="51" s="1"/>
  <c r="J232" i="51"/>
  <c r="K232" i="51" s="1"/>
  <c r="AA137" i="51"/>
  <c r="U137" i="51"/>
  <c r="AB137" i="51" s="1"/>
  <c r="P196" i="51"/>
  <c r="R186" i="51"/>
  <c r="T186" i="51" s="1"/>
  <c r="V186" i="51" s="1"/>
  <c r="Q205" i="51"/>
  <c r="AF116" i="51"/>
  <c r="Y158" i="51"/>
  <c r="AP207" i="51"/>
  <c r="AA170" i="51"/>
  <c r="U170" i="51"/>
  <c r="AB170" i="51" s="1"/>
  <c r="J229" i="51"/>
  <c r="X169" i="51"/>
  <c r="AD230" i="51"/>
  <c r="AA114" i="51"/>
  <c r="U114" i="51"/>
  <c r="AB114" i="51" s="1"/>
  <c r="I268" i="51"/>
  <c r="E268" i="51" s="1"/>
  <c r="I267" i="51"/>
  <c r="E267" i="51" s="1"/>
  <c r="I249" i="51"/>
  <c r="E249" i="51" s="1"/>
  <c r="AF149" i="51"/>
  <c r="W202" i="51"/>
  <c r="J241" i="51"/>
  <c r="Q241" i="51" s="1"/>
  <c r="L197" i="51"/>
  <c r="W197" i="51" s="1"/>
  <c r="AF197" i="51" s="1"/>
  <c r="AD235" i="51"/>
  <c r="L210" i="51"/>
  <c r="O199" i="51"/>
  <c r="AP209" i="51"/>
  <c r="Q206" i="51"/>
  <c r="AF153" i="51"/>
  <c r="O181" i="51"/>
  <c r="Y181" i="51" s="1"/>
  <c r="R184" i="51"/>
  <c r="T184" i="51" s="1"/>
  <c r="V184" i="51" s="1"/>
  <c r="K188" i="51"/>
  <c r="W188" i="51" s="1"/>
  <c r="J214" i="51"/>
  <c r="Q219" i="51"/>
  <c r="O219" i="51"/>
  <c r="Y219" i="51" s="1"/>
  <c r="L219" i="51"/>
  <c r="K219" i="51"/>
  <c r="W219" i="51" s="1"/>
  <c r="R219" i="51"/>
  <c r="T219" i="51" s="1"/>
  <c r="V219" i="51" s="1"/>
  <c r="M219" i="51"/>
  <c r="N219" i="51"/>
  <c r="AP219" i="51"/>
  <c r="P219" i="51"/>
  <c r="D219" i="51"/>
  <c r="L186" i="51"/>
  <c r="AP205" i="51"/>
  <c r="W170" i="51"/>
  <c r="M216" i="51"/>
  <c r="K216" i="51"/>
  <c r="D216" i="51"/>
  <c r="R216" i="51"/>
  <c r="T216" i="51" s="1"/>
  <c r="V216" i="51" s="1"/>
  <c r="O216" i="51"/>
  <c r="L216" i="51"/>
  <c r="AP216" i="51"/>
  <c r="Q216" i="51"/>
  <c r="P216" i="51"/>
  <c r="N216" i="51"/>
  <c r="X187" i="51"/>
  <c r="Q6" i="50"/>
  <c r="R6" i="50" s="1"/>
  <c r="S6" i="50" s="1"/>
  <c r="T6" i="50" s="1"/>
  <c r="U6" i="50" s="1"/>
  <c r="V6" i="50" s="1"/>
  <c r="P7" i="50" s="1"/>
  <c r="O6" i="50"/>
  <c r="D214" i="48"/>
  <c r="G311" i="48"/>
  <c r="G297" i="48"/>
  <c r="G303" i="48"/>
  <c r="G300" i="48"/>
  <c r="G283" i="48"/>
  <c r="G298" i="48"/>
  <c r="G285" i="48"/>
  <c r="G286" i="48"/>
  <c r="A316" i="48"/>
  <c r="G301" i="48"/>
  <c r="G292" i="48"/>
  <c r="G306" i="48"/>
  <c r="G290" i="48"/>
  <c r="G294" i="48"/>
  <c r="G284" i="48"/>
  <c r="G291" i="48"/>
  <c r="G296" i="48"/>
  <c r="G305" i="48"/>
  <c r="G310" i="48"/>
  <c r="G308" i="48"/>
  <c r="G304" i="48"/>
  <c r="G299" i="48"/>
  <c r="G288" i="48"/>
  <c r="G282" i="48"/>
  <c r="G309" i="48"/>
  <c r="G287" i="48"/>
  <c r="G293" i="48"/>
  <c r="G302" i="48"/>
  <c r="G289" i="48"/>
  <c r="G307" i="48"/>
  <c r="G295" i="48"/>
  <c r="H27" i="48"/>
  <c r="I26" i="48"/>
  <c r="D6" i="47"/>
  <c r="E6" i="47" s="1"/>
  <c r="F6" i="47" s="1"/>
  <c r="G6" i="47" s="1"/>
  <c r="H6" i="47" s="1"/>
  <c r="I6" i="47" s="1"/>
  <c r="C7" i="47" s="1"/>
  <c r="B6" i="47"/>
  <c r="T26" i="47"/>
  <c r="V26" i="47"/>
  <c r="W26" i="47" s="1"/>
  <c r="X26" i="47" s="1"/>
  <c r="Y26" i="47" s="1"/>
  <c r="Z26" i="47" s="1"/>
  <c r="AA26" i="47" s="1"/>
  <c r="U27" i="47" s="1"/>
  <c r="V36" i="47"/>
  <c r="W36" i="47" s="1"/>
  <c r="X36" i="47" s="1"/>
  <c r="Y36" i="47" s="1"/>
  <c r="Z36" i="47" s="1"/>
  <c r="AA36" i="47" s="1"/>
  <c r="U37" i="47" s="1"/>
  <c r="T36" i="47"/>
  <c r="K17" i="47"/>
  <c r="M17" i="47"/>
  <c r="N17" i="47" s="1"/>
  <c r="O17" i="47" s="1"/>
  <c r="P17" i="47" s="1"/>
  <c r="Q17" i="47" s="1"/>
  <c r="R17" i="47" s="1"/>
  <c r="L18" i="47" s="1"/>
  <c r="B16" i="47"/>
  <c r="D16" i="47"/>
  <c r="E16" i="47" s="1"/>
  <c r="F16" i="47" s="1"/>
  <c r="G16" i="47" s="1"/>
  <c r="H16" i="47" s="1"/>
  <c r="I16" i="47" s="1"/>
  <c r="C17" i="47" s="1"/>
  <c r="B26" i="47"/>
  <c r="D26" i="47"/>
  <c r="E26" i="47" s="1"/>
  <c r="F26" i="47" s="1"/>
  <c r="G26" i="47" s="1"/>
  <c r="H26" i="47" s="1"/>
  <c r="I26" i="47" s="1"/>
  <c r="C27" i="47" s="1"/>
  <c r="D36" i="47"/>
  <c r="E36" i="47" s="1"/>
  <c r="F36" i="47" s="1"/>
  <c r="G36" i="47" s="1"/>
  <c r="H36" i="47" s="1"/>
  <c r="I36" i="47" s="1"/>
  <c r="C37" i="47" s="1"/>
  <c r="B36" i="47"/>
  <c r="K26" i="47"/>
  <c r="M26" i="47"/>
  <c r="N26" i="47" s="1"/>
  <c r="O26" i="47" s="1"/>
  <c r="P26" i="47" s="1"/>
  <c r="Q26" i="47" s="1"/>
  <c r="R26" i="47" s="1"/>
  <c r="L27" i="47" s="1"/>
  <c r="M6" i="47"/>
  <c r="N6" i="47" s="1"/>
  <c r="O6" i="47" s="1"/>
  <c r="P6" i="47" s="1"/>
  <c r="Q6" i="47" s="1"/>
  <c r="R6" i="47" s="1"/>
  <c r="L7" i="47" s="1"/>
  <c r="K6" i="47"/>
  <c r="T16" i="47"/>
  <c r="V16" i="47"/>
  <c r="W16" i="47" s="1"/>
  <c r="X16" i="47" s="1"/>
  <c r="Y16" i="47" s="1"/>
  <c r="Z16" i="47" s="1"/>
  <c r="AA16" i="47" s="1"/>
  <c r="U17" i="47" s="1"/>
  <c r="T6" i="47"/>
  <c r="V6" i="47"/>
  <c r="W6" i="47" s="1"/>
  <c r="X6" i="47" s="1"/>
  <c r="Y6" i="47" s="1"/>
  <c r="Z6" i="47" s="1"/>
  <c r="AA6" i="47" s="1"/>
  <c r="U7" i="47" s="1"/>
  <c r="M36" i="47"/>
  <c r="N36" i="47" s="1"/>
  <c r="O36" i="47" s="1"/>
  <c r="P36" i="47" s="1"/>
  <c r="Q36" i="47" s="1"/>
  <c r="R36" i="47" s="1"/>
  <c r="L37" i="47" s="1"/>
  <c r="K36" i="47"/>
  <c r="D72" i="44"/>
  <c r="AO72" i="44"/>
  <c r="Q72" i="44"/>
  <c r="S72" i="44" s="1"/>
  <c r="U72" i="44" s="1"/>
  <c r="AO53" i="44"/>
  <c r="AC72" i="44"/>
  <c r="L72" i="44"/>
  <c r="K72" i="44"/>
  <c r="N72" i="44"/>
  <c r="J72" i="44"/>
  <c r="M72" i="44"/>
  <c r="O72" i="44"/>
  <c r="D53" i="44"/>
  <c r="J49" i="44"/>
  <c r="L58" i="44"/>
  <c r="P58" i="44"/>
  <c r="R58" i="44" s="1"/>
  <c r="AE46" i="44"/>
  <c r="Q58" i="44"/>
  <c r="S58" i="44" s="1"/>
  <c r="U58" i="44" s="1"/>
  <c r="AC58" i="44"/>
  <c r="J58" i="44"/>
  <c r="M58" i="44"/>
  <c r="N58" i="44"/>
  <c r="O58" i="44"/>
  <c r="L46" i="44"/>
  <c r="K58" i="44"/>
  <c r="AO58" i="44"/>
  <c r="N46" i="44"/>
  <c r="P46" i="44"/>
  <c r="R46" i="44" s="1"/>
  <c r="AC65" i="44"/>
  <c r="N53" i="44"/>
  <c r="L53" i="44"/>
  <c r="L65" i="44"/>
  <c r="N65" i="44"/>
  <c r="O53" i="44"/>
  <c r="K46" i="44"/>
  <c r="P53" i="44"/>
  <c r="R53" i="44" s="1"/>
  <c r="K57" i="44"/>
  <c r="M46" i="44"/>
  <c r="AE53" i="44"/>
  <c r="M57" i="44"/>
  <c r="AC46" i="44"/>
  <c r="AO55" i="44"/>
  <c r="L64" i="44"/>
  <c r="O57" i="44"/>
  <c r="X57" i="44" s="1"/>
  <c r="O65" i="44"/>
  <c r="J55" i="44"/>
  <c r="AC57" i="44"/>
  <c r="D55" i="44"/>
  <c r="N55" i="44"/>
  <c r="X55" i="44" s="1"/>
  <c r="K65" i="44"/>
  <c r="P65" i="44"/>
  <c r="P55" i="44"/>
  <c r="R55" i="44" s="1"/>
  <c r="M65" i="44"/>
  <c r="AO46" i="44"/>
  <c r="D65" i="44"/>
  <c r="J46" i="44"/>
  <c r="Q65" i="44"/>
  <c r="S65" i="44" s="1"/>
  <c r="U65" i="44" s="1"/>
  <c r="D46" i="44"/>
  <c r="AC53" i="44"/>
  <c r="O46" i="44"/>
  <c r="J65" i="44"/>
  <c r="L49" i="44"/>
  <c r="J53" i="44"/>
  <c r="V53" i="44" s="1"/>
  <c r="P57" i="44"/>
  <c r="R57" i="44" s="1"/>
  <c r="T57" i="44" s="1"/>
  <c r="Q57" i="44"/>
  <c r="S57" i="44" s="1"/>
  <c r="U57" i="44" s="1"/>
  <c r="J60" i="44"/>
  <c r="AC55" i="44"/>
  <c r="P60" i="44"/>
  <c r="R60" i="44" s="1"/>
  <c r="K55" i="44"/>
  <c r="V12" i="44"/>
  <c r="AO60" i="44"/>
  <c r="M55" i="44"/>
  <c r="V10" i="44"/>
  <c r="D57" i="44"/>
  <c r="AO57" i="44"/>
  <c r="Q55" i="44"/>
  <c r="S55" i="44" s="1"/>
  <c r="U55" i="44" s="1"/>
  <c r="J57" i="44"/>
  <c r="W11" i="44"/>
  <c r="L55" i="44"/>
  <c r="L57" i="44"/>
  <c r="X11" i="44"/>
  <c r="W10" i="44"/>
  <c r="AO49" i="44"/>
  <c r="W70" i="44"/>
  <c r="N64" i="44"/>
  <c r="AC56" i="44"/>
  <c r="X10" i="44"/>
  <c r="D49" i="44"/>
  <c r="L60" i="44"/>
  <c r="N56" i="44"/>
  <c r="X56" i="44" s="1"/>
  <c r="Q56" i="44"/>
  <c r="S56" i="44" s="1"/>
  <c r="U56" i="44" s="1"/>
  <c r="M60" i="44"/>
  <c r="O49" i="44"/>
  <c r="Q49" i="44"/>
  <c r="S49" i="44" s="1"/>
  <c r="U49" i="44" s="1"/>
  <c r="K49" i="44"/>
  <c r="O60" i="44"/>
  <c r="M49" i="44"/>
  <c r="N49" i="44"/>
  <c r="D60" i="44"/>
  <c r="P49" i="44"/>
  <c r="R49" i="44" s="1"/>
  <c r="K60" i="44"/>
  <c r="X12" i="44"/>
  <c r="J56" i="44"/>
  <c r="N60" i="44"/>
  <c r="AE60" i="44"/>
  <c r="K64" i="44"/>
  <c r="K56" i="44"/>
  <c r="Q60" i="44"/>
  <c r="S60" i="44" s="1"/>
  <c r="U60" i="44" s="1"/>
  <c r="D56" i="44"/>
  <c r="P56" i="44"/>
  <c r="R56" i="44" s="1"/>
  <c r="L56" i="44"/>
  <c r="M56" i="44"/>
  <c r="AO56" i="44"/>
  <c r="D68" i="44"/>
  <c r="X70" i="44"/>
  <c r="E44" i="44"/>
  <c r="AC44" i="44" s="1"/>
  <c r="Y10" i="44"/>
  <c r="R10" i="44"/>
  <c r="O64" i="44"/>
  <c r="G102" i="44"/>
  <c r="I102" i="44" s="1"/>
  <c r="E102" i="44" s="1"/>
  <c r="Q102" i="44" s="1"/>
  <c r="S102" i="44" s="1"/>
  <c r="U102" i="44" s="1"/>
  <c r="AO64" i="44"/>
  <c r="P64" i="44"/>
  <c r="R64" i="44" s="1"/>
  <c r="Y11" i="44"/>
  <c r="R11" i="44"/>
  <c r="D64" i="44"/>
  <c r="J64" i="44"/>
  <c r="M64" i="44"/>
  <c r="W12" i="44"/>
  <c r="M53" i="44"/>
  <c r="Q64" i="44"/>
  <c r="S64" i="44" s="1"/>
  <c r="U64" i="44" s="1"/>
  <c r="O13" i="44"/>
  <c r="N13" i="44"/>
  <c r="M13" i="44"/>
  <c r="L13" i="44"/>
  <c r="K13" i="44"/>
  <c r="J13" i="44"/>
  <c r="Q13" i="44"/>
  <c r="S13" i="44" s="1"/>
  <c r="U13" i="44" s="1"/>
  <c r="AC13" i="44"/>
  <c r="P13" i="44"/>
  <c r="Q53" i="44"/>
  <c r="S53" i="44" s="1"/>
  <c r="U53" i="44" s="1"/>
  <c r="Y12" i="44"/>
  <c r="R12" i="44"/>
  <c r="V11" i="44"/>
  <c r="AF68" i="41"/>
  <c r="AD68" i="41"/>
  <c r="R68" i="41"/>
  <c r="T68" i="41" s="1"/>
  <c r="V68" i="41" s="1"/>
  <c r="Q68" i="41"/>
  <c r="P68" i="41"/>
  <c r="O68" i="41"/>
  <c r="N68" i="41"/>
  <c r="M68" i="41"/>
  <c r="L68" i="41"/>
  <c r="K68" i="41"/>
  <c r="L72" i="41"/>
  <c r="AD72" i="41"/>
  <c r="R72" i="41"/>
  <c r="T72" i="41" s="1"/>
  <c r="V72" i="41" s="1"/>
  <c r="Q72" i="41"/>
  <c r="P72" i="41"/>
  <c r="O72" i="41"/>
  <c r="M72" i="41"/>
  <c r="N72" i="41"/>
  <c r="K72" i="41"/>
  <c r="AD54" i="41"/>
  <c r="R54" i="41"/>
  <c r="Q54" i="41"/>
  <c r="S54" i="41" s="1"/>
  <c r="P54" i="41"/>
  <c r="O54" i="41"/>
  <c r="N54" i="41"/>
  <c r="M54" i="41"/>
  <c r="L54" i="41"/>
  <c r="K54" i="41"/>
  <c r="AF54" i="41"/>
  <c r="AF55" i="41"/>
  <c r="K55" i="41"/>
  <c r="AD55" i="41"/>
  <c r="R55" i="41"/>
  <c r="T55" i="41" s="1"/>
  <c r="V55" i="41" s="1"/>
  <c r="L55" i="41"/>
  <c r="Q55" i="41"/>
  <c r="P55" i="41"/>
  <c r="O55" i="41"/>
  <c r="N55" i="41"/>
  <c r="M55" i="41"/>
  <c r="O73" i="41"/>
  <c r="N73" i="41"/>
  <c r="Q73" i="41"/>
  <c r="S73" i="41" s="1"/>
  <c r="M73" i="41"/>
  <c r="L73" i="41"/>
  <c r="K73" i="41"/>
  <c r="AD73" i="41"/>
  <c r="R73" i="41"/>
  <c r="P73" i="41"/>
  <c r="P62" i="41"/>
  <c r="O62" i="41"/>
  <c r="N62" i="41"/>
  <c r="M62" i="41"/>
  <c r="L62" i="41"/>
  <c r="AD62" i="41"/>
  <c r="K62" i="41"/>
  <c r="R62" i="41"/>
  <c r="T62" i="41" s="1"/>
  <c r="V62" i="41" s="1"/>
  <c r="AF62" i="41"/>
  <c r="Q62" i="41"/>
  <c r="L47" i="41"/>
  <c r="N47" i="41"/>
  <c r="K47" i="41"/>
  <c r="O47" i="41"/>
  <c r="AF47" i="41"/>
  <c r="AD47" i="41"/>
  <c r="R47" i="41"/>
  <c r="Q47" i="41"/>
  <c r="S47" i="41" s="1"/>
  <c r="P47" i="41"/>
  <c r="M47" i="41"/>
  <c r="L69" i="41"/>
  <c r="K69" i="41"/>
  <c r="O69" i="41"/>
  <c r="AF69" i="41"/>
  <c r="AD69" i="41"/>
  <c r="R69" i="41"/>
  <c r="T69" i="41" s="1"/>
  <c r="V69" i="41" s="1"/>
  <c r="Q69" i="41"/>
  <c r="P69" i="41"/>
  <c r="M69" i="41"/>
  <c r="N69" i="41"/>
  <c r="AD74" i="41"/>
  <c r="R74" i="41"/>
  <c r="Q74" i="41"/>
  <c r="S74" i="41" s="1"/>
  <c r="P74" i="41"/>
  <c r="O74" i="41"/>
  <c r="N74" i="41"/>
  <c r="M74" i="41"/>
  <c r="L74" i="41"/>
  <c r="K74" i="41"/>
  <c r="M61" i="41"/>
  <c r="L61" i="41"/>
  <c r="K61" i="41"/>
  <c r="AF61" i="41"/>
  <c r="AD61" i="41"/>
  <c r="P61" i="41"/>
  <c r="R61" i="41"/>
  <c r="T61" i="41" s="1"/>
  <c r="V61" i="41" s="1"/>
  <c r="Q61" i="41"/>
  <c r="O61" i="41"/>
  <c r="N61" i="41"/>
  <c r="P48" i="41"/>
  <c r="O48" i="41"/>
  <c r="N48" i="41"/>
  <c r="M48" i="41"/>
  <c r="L48" i="41"/>
  <c r="K48" i="41"/>
  <c r="R48" i="41"/>
  <c r="T48" i="41" s="1"/>
  <c r="V48" i="41" s="1"/>
  <c r="AF48" i="41"/>
  <c r="AD48" i="41"/>
  <c r="Q48" i="41"/>
  <c r="M14" i="46"/>
  <c r="M24" i="46"/>
  <c r="N25" i="46"/>
  <c r="N35" i="46"/>
  <c r="M34" i="46"/>
  <c r="V4" i="46"/>
  <c r="W5" i="46"/>
  <c r="V14" i="46"/>
  <c r="W15" i="46"/>
  <c r="W34" i="46"/>
  <c r="X35" i="46"/>
  <c r="E25" i="46"/>
  <c r="D24" i="46"/>
  <c r="D34" i="46"/>
  <c r="E35" i="46"/>
  <c r="O15" i="46"/>
  <c r="N14" i="46"/>
  <c r="D14" i="46"/>
  <c r="E15" i="46"/>
  <c r="W25" i="46"/>
  <c r="V24" i="46"/>
  <c r="N5" i="46"/>
  <c r="M4" i="46"/>
  <c r="E5" i="46"/>
  <c r="D4" i="46"/>
  <c r="D69" i="44"/>
  <c r="Q69" i="44"/>
  <c r="S69" i="44" s="1"/>
  <c r="U69" i="44" s="1"/>
  <c r="P69" i="44"/>
  <c r="O69" i="44"/>
  <c r="M69" i="44"/>
  <c r="J69" i="44"/>
  <c r="L69" i="44"/>
  <c r="K69" i="44"/>
  <c r="AC69" i="44"/>
  <c r="N69" i="44"/>
  <c r="R72" i="44"/>
  <c r="D51" i="44"/>
  <c r="M51" i="44"/>
  <c r="L51" i="44"/>
  <c r="K51" i="44"/>
  <c r="AC51" i="44"/>
  <c r="J51" i="44"/>
  <c r="Q51" i="44"/>
  <c r="S51" i="44" s="1"/>
  <c r="U51" i="44" s="1"/>
  <c r="P51" i="44"/>
  <c r="N51" i="44"/>
  <c r="O51" i="44"/>
  <c r="G96" i="44"/>
  <c r="I96" i="44" s="1"/>
  <c r="E96" i="44" s="1"/>
  <c r="AO96" i="44" s="1"/>
  <c r="AO71" i="44"/>
  <c r="J71" i="44"/>
  <c r="Q71" i="44"/>
  <c r="N71" i="44"/>
  <c r="M71" i="44"/>
  <c r="L71" i="44"/>
  <c r="AC71" i="44"/>
  <c r="P71" i="44"/>
  <c r="R71" i="44" s="1"/>
  <c r="O71" i="44"/>
  <c r="K71" i="44"/>
  <c r="D74" i="44"/>
  <c r="AE74" i="44"/>
  <c r="P74" i="44"/>
  <c r="M74" i="44"/>
  <c r="AC74" i="44"/>
  <c r="Q74" i="44"/>
  <c r="S74" i="44" s="1"/>
  <c r="U74" i="44" s="1"/>
  <c r="J74" i="44"/>
  <c r="O74" i="44"/>
  <c r="N74" i="44"/>
  <c r="K74" i="44"/>
  <c r="L74" i="44"/>
  <c r="D61" i="44"/>
  <c r="L61" i="44"/>
  <c r="K61" i="44"/>
  <c r="J61" i="44"/>
  <c r="AE61" i="44"/>
  <c r="AC61" i="44"/>
  <c r="Q61" i="44"/>
  <c r="P61" i="44"/>
  <c r="R61" i="44" s="1"/>
  <c r="O61" i="44"/>
  <c r="N61" i="44"/>
  <c r="M61" i="44"/>
  <c r="G106" i="44"/>
  <c r="I106" i="44" s="1"/>
  <c r="E106" i="44" s="1"/>
  <c r="AO106" i="44" s="1"/>
  <c r="G98" i="44"/>
  <c r="I98" i="44" s="1"/>
  <c r="E98" i="44" s="1"/>
  <c r="D98" i="44" s="1"/>
  <c r="D62" i="44"/>
  <c r="Q62" i="44"/>
  <c r="S62" i="44" s="1"/>
  <c r="U62" i="44" s="1"/>
  <c r="P62" i="44"/>
  <c r="O62" i="44"/>
  <c r="M62" i="44"/>
  <c r="K62" i="44"/>
  <c r="J62" i="44"/>
  <c r="N62" i="44"/>
  <c r="L62" i="44"/>
  <c r="AC62" i="44"/>
  <c r="G91" i="44"/>
  <c r="I91" i="44" s="1"/>
  <c r="E91" i="44" s="1"/>
  <c r="AO91" i="44" s="1"/>
  <c r="M68" i="44"/>
  <c r="K68" i="44"/>
  <c r="J68" i="44"/>
  <c r="AE68" i="44"/>
  <c r="Q68" i="44"/>
  <c r="S68" i="44" s="1"/>
  <c r="U68" i="44" s="1"/>
  <c r="O68" i="44"/>
  <c r="N68" i="44"/>
  <c r="AC68" i="44"/>
  <c r="P68" i="44"/>
  <c r="L68" i="44"/>
  <c r="D59" i="44"/>
  <c r="Q59" i="44"/>
  <c r="S59" i="44" s="1"/>
  <c r="U59" i="44" s="1"/>
  <c r="O59" i="44"/>
  <c r="M59" i="44"/>
  <c r="L59" i="44"/>
  <c r="AC59" i="44"/>
  <c r="P59" i="44"/>
  <c r="N59" i="44"/>
  <c r="K59" i="44"/>
  <c r="J59" i="44"/>
  <c r="AC105" i="44"/>
  <c r="Q105" i="44"/>
  <c r="S105" i="44" s="1"/>
  <c r="U105" i="44" s="1"/>
  <c r="P105" i="44"/>
  <c r="O105" i="44"/>
  <c r="N105" i="44"/>
  <c r="M105" i="44"/>
  <c r="L105" i="44"/>
  <c r="K105" i="44"/>
  <c r="J105" i="44"/>
  <c r="D67" i="44"/>
  <c r="AE67" i="44"/>
  <c r="P67" i="44"/>
  <c r="K67" i="44"/>
  <c r="J67" i="44"/>
  <c r="M67" i="44"/>
  <c r="L67" i="44"/>
  <c r="AC67" i="44"/>
  <c r="Q67" i="44"/>
  <c r="S67" i="44" s="1"/>
  <c r="U67" i="44" s="1"/>
  <c r="O67" i="44"/>
  <c r="N67" i="44"/>
  <c r="G79" i="44"/>
  <c r="I79" i="44" s="1"/>
  <c r="E79" i="44" s="1"/>
  <c r="D63" i="44"/>
  <c r="Q63" i="44"/>
  <c r="S63" i="44" s="1"/>
  <c r="U63" i="44" s="1"/>
  <c r="O63" i="44"/>
  <c r="M63" i="44"/>
  <c r="L63" i="44"/>
  <c r="AC63" i="44"/>
  <c r="P63" i="44"/>
  <c r="N63" i="44"/>
  <c r="K63" i="44"/>
  <c r="J63" i="44"/>
  <c r="AO73" i="44"/>
  <c r="P73" i="44"/>
  <c r="O73" i="44"/>
  <c r="N73" i="44"/>
  <c r="L73" i="44"/>
  <c r="Q73" i="44"/>
  <c r="S73" i="44" s="1"/>
  <c r="U73" i="44" s="1"/>
  <c r="M73" i="44"/>
  <c r="K73" i="44"/>
  <c r="AC73" i="44"/>
  <c r="J73" i="44"/>
  <c r="V70" i="44"/>
  <c r="D47" i="44"/>
  <c r="N47" i="44"/>
  <c r="L47" i="44"/>
  <c r="K47" i="44"/>
  <c r="J47" i="44"/>
  <c r="AE47" i="44"/>
  <c r="Q47" i="44"/>
  <c r="S47" i="44" s="1"/>
  <c r="U47" i="44" s="1"/>
  <c r="P47" i="44"/>
  <c r="O47" i="44"/>
  <c r="M47" i="44"/>
  <c r="AC47" i="44"/>
  <c r="AO66" i="44"/>
  <c r="AC66" i="44"/>
  <c r="N66" i="44"/>
  <c r="Q66" i="44"/>
  <c r="S66" i="44" s="1"/>
  <c r="U66" i="44" s="1"/>
  <c r="O66" i="44"/>
  <c r="M66" i="44"/>
  <c r="P66" i="44"/>
  <c r="L66" i="44"/>
  <c r="K66" i="44"/>
  <c r="J66" i="44"/>
  <c r="D45" i="44"/>
  <c r="AC45" i="44"/>
  <c r="Q45" i="44"/>
  <c r="O45" i="44"/>
  <c r="L45" i="44"/>
  <c r="P45" i="44"/>
  <c r="R45" i="44" s="1"/>
  <c r="N45" i="44"/>
  <c r="M45" i="44"/>
  <c r="K45" i="44"/>
  <c r="J45" i="44"/>
  <c r="AO54" i="44"/>
  <c r="K54" i="44"/>
  <c r="J54" i="44"/>
  <c r="AE54" i="44"/>
  <c r="AC54" i="44"/>
  <c r="Q54" i="44"/>
  <c r="P54" i="44"/>
  <c r="R54" i="44" s="1"/>
  <c r="O54" i="44"/>
  <c r="N54" i="44"/>
  <c r="M54" i="44"/>
  <c r="L54" i="44"/>
  <c r="Y70" i="44"/>
  <c r="R70" i="44"/>
  <c r="D52" i="44"/>
  <c r="P52" i="44"/>
  <c r="O52" i="44"/>
  <c r="N52" i="44"/>
  <c r="L52" i="44"/>
  <c r="J52" i="44"/>
  <c r="AC52" i="44"/>
  <c r="Q52" i="44"/>
  <c r="S52" i="44" s="1"/>
  <c r="U52" i="44" s="1"/>
  <c r="M52" i="44"/>
  <c r="K52" i="44"/>
  <c r="AO50" i="44"/>
  <c r="AC50" i="44"/>
  <c r="Q50" i="44"/>
  <c r="S50" i="44" s="1"/>
  <c r="U50" i="44" s="1"/>
  <c r="P50" i="44"/>
  <c r="O50" i="44"/>
  <c r="N50" i="44"/>
  <c r="M50" i="44"/>
  <c r="L50" i="44"/>
  <c r="K50" i="44"/>
  <c r="J50" i="44"/>
  <c r="AO48" i="44"/>
  <c r="M48" i="44"/>
  <c r="L48" i="44"/>
  <c r="K48" i="44"/>
  <c r="Q48" i="44"/>
  <c r="S48" i="44" s="1"/>
  <c r="U48" i="44" s="1"/>
  <c r="P48" i="44"/>
  <c r="O48" i="44"/>
  <c r="N48" i="44"/>
  <c r="J48" i="44"/>
  <c r="AC48" i="44"/>
  <c r="AO59" i="44"/>
  <c r="G83" i="44"/>
  <c r="I83" i="44" s="1"/>
  <c r="E83" i="44" s="1"/>
  <c r="D71" i="44"/>
  <c r="AO52" i="44"/>
  <c r="G99" i="44"/>
  <c r="I99" i="44" s="1"/>
  <c r="E99" i="44" s="1"/>
  <c r="D73" i="44"/>
  <c r="G89" i="44"/>
  <c r="I89" i="44" s="1"/>
  <c r="E89" i="44" s="1"/>
  <c r="D89" i="44" s="1"/>
  <c r="N10" i="41"/>
  <c r="M10" i="41"/>
  <c r="L10" i="41"/>
  <c r="K10" i="41"/>
  <c r="O10" i="41"/>
  <c r="AD10" i="41"/>
  <c r="R10" i="41"/>
  <c r="Q10" i="41"/>
  <c r="S10" i="41" s="1"/>
  <c r="P10" i="41"/>
  <c r="AD38" i="41"/>
  <c r="R38" i="41"/>
  <c r="Q38" i="41"/>
  <c r="S38" i="41" s="1"/>
  <c r="P38" i="41"/>
  <c r="O38" i="41"/>
  <c r="N38" i="41"/>
  <c r="M38" i="41"/>
  <c r="L38" i="41"/>
  <c r="K38" i="41"/>
  <c r="Q16" i="41"/>
  <c r="S16" i="41" s="1"/>
  <c r="P16" i="41"/>
  <c r="O16" i="41"/>
  <c r="N16" i="41"/>
  <c r="M16" i="41"/>
  <c r="L16" i="41"/>
  <c r="K16" i="41"/>
  <c r="R16" i="41"/>
  <c r="AD16" i="41"/>
  <c r="D10" i="41"/>
  <c r="AD17" i="41"/>
  <c r="R17" i="41"/>
  <c r="Q17" i="41"/>
  <c r="S17" i="41" s="1"/>
  <c r="P17" i="41"/>
  <c r="O17" i="41"/>
  <c r="N17" i="41"/>
  <c r="M17" i="41"/>
  <c r="L17" i="41"/>
  <c r="K17" i="41"/>
  <c r="R37" i="41"/>
  <c r="T37" i="41" s="1"/>
  <c r="V37" i="41" s="1"/>
  <c r="Q37" i="41"/>
  <c r="P37" i="41"/>
  <c r="O37" i="41"/>
  <c r="N37" i="41"/>
  <c r="M37" i="41"/>
  <c r="L37" i="41"/>
  <c r="K37" i="41"/>
  <c r="AD37" i="41"/>
  <c r="L23" i="41"/>
  <c r="K23" i="41"/>
  <c r="AD23" i="41"/>
  <c r="R23" i="41"/>
  <c r="M23" i="41"/>
  <c r="Q23" i="41"/>
  <c r="S23" i="41" s="1"/>
  <c r="P23" i="41"/>
  <c r="O23" i="41"/>
  <c r="N23" i="41"/>
  <c r="N31" i="41"/>
  <c r="M31" i="41"/>
  <c r="L31" i="41"/>
  <c r="K31" i="41"/>
  <c r="O31" i="41"/>
  <c r="AD31" i="41"/>
  <c r="R31" i="41"/>
  <c r="Q31" i="41"/>
  <c r="S31" i="41" s="1"/>
  <c r="P31" i="41"/>
  <c r="R24" i="41"/>
  <c r="Q24" i="41"/>
  <c r="S24" i="41" s="1"/>
  <c r="P24" i="41"/>
  <c r="O24" i="41"/>
  <c r="N24" i="41"/>
  <c r="M24" i="41"/>
  <c r="L24" i="41"/>
  <c r="K24" i="41"/>
  <c r="AD24" i="41"/>
  <c r="AD30" i="41"/>
  <c r="R30" i="41"/>
  <c r="T30" i="41" s="1"/>
  <c r="V30" i="41" s="1"/>
  <c r="Q30" i="41"/>
  <c r="P30" i="41"/>
  <c r="O30" i="41"/>
  <c r="N30" i="41"/>
  <c r="M30" i="41"/>
  <c r="L30" i="41"/>
  <c r="K30" i="41"/>
  <c r="I22" i="45"/>
  <c r="C23" i="45"/>
  <c r="C10" i="45"/>
  <c r="I9" i="45"/>
  <c r="J20" i="45"/>
  <c r="B20" i="45" s="1"/>
  <c r="G20" i="45" s="1"/>
  <c r="F20" i="45" s="1"/>
  <c r="D21" i="45"/>
  <c r="D10" i="45"/>
  <c r="J9" i="45"/>
  <c r="B8" i="45"/>
  <c r="G8" i="45" s="1"/>
  <c r="F8" i="45" s="1"/>
  <c r="G85" i="44"/>
  <c r="I85" i="44" s="1"/>
  <c r="E85" i="44" s="1"/>
  <c r="D85" i="44" s="1"/>
  <c r="G103" i="44"/>
  <c r="I103" i="44" s="1"/>
  <c r="E103" i="44" s="1"/>
  <c r="AO103" i="44" s="1"/>
  <c r="G86" i="44"/>
  <c r="I86" i="44" s="1"/>
  <c r="E86" i="44" s="1"/>
  <c r="AO69" i="44"/>
  <c r="G78" i="44"/>
  <c r="I78" i="44" s="1"/>
  <c r="E78" i="44" s="1"/>
  <c r="D48" i="44"/>
  <c r="G90" i="44"/>
  <c r="I90" i="44" s="1"/>
  <c r="E90" i="44" s="1"/>
  <c r="D90" i="44" s="1"/>
  <c r="D66" i="44"/>
  <c r="G94" i="44"/>
  <c r="I94" i="44" s="1"/>
  <c r="E94" i="44" s="1"/>
  <c r="G87" i="44"/>
  <c r="I87" i="44" s="1"/>
  <c r="E87" i="44" s="1"/>
  <c r="D87" i="44" s="1"/>
  <c r="G88" i="44"/>
  <c r="I88" i="44" s="1"/>
  <c r="E88" i="44" s="1"/>
  <c r="G93" i="44"/>
  <c r="I93" i="44" s="1"/>
  <c r="E93" i="44" s="1"/>
  <c r="G108" i="44"/>
  <c r="I108" i="44" s="1"/>
  <c r="E108" i="44" s="1"/>
  <c r="D108" i="44" s="1"/>
  <c r="G107" i="44"/>
  <c r="I107" i="44" s="1"/>
  <c r="E107" i="44" s="1"/>
  <c r="AO62" i="44"/>
  <c r="G84" i="44"/>
  <c r="I84" i="44" s="1"/>
  <c r="E84" i="44" s="1"/>
  <c r="AO84" i="44" s="1"/>
  <c r="G81" i="44"/>
  <c r="I81" i="44" s="1"/>
  <c r="E81" i="44" s="1"/>
  <c r="D81" i="44" s="1"/>
  <c r="A112" i="44"/>
  <c r="G140" i="44" s="1"/>
  <c r="I140" i="44" s="1"/>
  <c r="E140" i="44" s="1"/>
  <c r="G95" i="44"/>
  <c r="I95" i="44" s="1"/>
  <c r="E95" i="44" s="1"/>
  <c r="G97" i="44"/>
  <c r="I97" i="44" s="1"/>
  <c r="E97" i="44" s="1"/>
  <c r="G101" i="44"/>
  <c r="I101" i="44" s="1"/>
  <c r="E101" i="44" s="1"/>
  <c r="AO61" i="44"/>
  <c r="G82" i="44"/>
  <c r="I82" i="44" s="1"/>
  <c r="E82" i="44" s="1"/>
  <c r="G104" i="44"/>
  <c r="I104" i="44" s="1"/>
  <c r="E104" i="44" s="1"/>
  <c r="G100" i="44"/>
  <c r="I100" i="44" s="1"/>
  <c r="E100" i="44" s="1"/>
  <c r="G92" i="44"/>
  <c r="I92" i="44" s="1"/>
  <c r="E92" i="44" s="1"/>
  <c r="AO47" i="44"/>
  <c r="G80" i="44"/>
  <c r="I80" i="44" s="1"/>
  <c r="E80" i="44" s="1"/>
  <c r="D80" i="44" s="1"/>
  <c r="D54" i="44"/>
  <c r="AO63" i="44"/>
  <c r="AO45" i="44"/>
  <c r="AO74" i="44"/>
  <c r="D50" i="44"/>
  <c r="D23" i="41"/>
  <c r="D15" i="41"/>
  <c r="AO13" i="44"/>
  <c r="D13" i="44"/>
  <c r="H15" i="44"/>
  <c r="I14" i="44"/>
  <c r="E14" i="44" s="1"/>
  <c r="AO105" i="44"/>
  <c r="D105" i="44"/>
  <c r="D31" i="41"/>
  <c r="D40" i="41"/>
  <c r="D25" i="41"/>
  <c r="D38" i="41"/>
  <c r="D34" i="41"/>
  <c r="D20" i="41"/>
  <c r="D61" i="41"/>
  <c r="D57" i="41"/>
  <c r="D48" i="41"/>
  <c r="D73" i="41"/>
  <c r="D56" i="41"/>
  <c r="D37" i="41"/>
  <c r="D53" i="41"/>
  <c r="D60" i="41"/>
  <c r="D59" i="41"/>
  <c r="D64" i="41"/>
  <c r="D49" i="41"/>
  <c r="D68" i="41"/>
  <c r="D72" i="41"/>
  <c r="D69" i="41"/>
  <c r="D46" i="41"/>
  <c r="D71" i="41"/>
  <c r="D50" i="41"/>
  <c r="D55" i="41"/>
  <c r="D45" i="41"/>
  <c r="D54" i="41"/>
  <c r="D51" i="41"/>
  <c r="D58" i="41"/>
  <c r="D62" i="41"/>
  <c r="D47" i="41"/>
  <c r="D66" i="41"/>
  <c r="D65" i="41"/>
  <c r="D70" i="41"/>
  <c r="D67" i="41"/>
  <c r="D74" i="41"/>
  <c r="D63" i="41"/>
  <c r="D52" i="41"/>
  <c r="D36" i="41"/>
  <c r="D22" i="41"/>
  <c r="D35" i="41"/>
  <c r="D24" i="41"/>
  <c r="D19" i="41"/>
  <c r="D30" i="41"/>
  <c r="G107" i="41"/>
  <c r="I107" i="41" s="1"/>
  <c r="E107" i="41" s="1"/>
  <c r="AP107" i="41" s="1"/>
  <c r="G103" i="41"/>
  <c r="I103" i="41" s="1"/>
  <c r="E103" i="41" s="1"/>
  <c r="AP103" i="41" s="1"/>
  <c r="G99" i="41"/>
  <c r="I99" i="41" s="1"/>
  <c r="E99" i="41" s="1"/>
  <c r="AP99" i="41" s="1"/>
  <c r="G95" i="41"/>
  <c r="I95" i="41" s="1"/>
  <c r="E95" i="41" s="1"/>
  <c r="AP95" i="41" s="1"/>
  <c r="G91" i="41"/>
  <c r="I91" i="41" s="1"/>
  <c r="E91" i="41" s="1"/>
  <c r="AP91" i="41" s="1"/>
  <c r="G87" i="41"/>
  <c r="I87" i="41" s="1"/>
  <c r="E87" i="41" s="1"/>
  <c r="AP87" i="41" s="1"/>
  <c r="G83" i="41"/>
  <c r="I83" i="41" s="1"/>
  <c r="E83" i="41" s="1"/>
  <c r="AP83" i="41" s="1"/>
  <c r="G79" i="41"/>
  <c r="I79" i="41" s="1"/>
  <c r="E79" i="41" s="1"/>
  <c r="AP79" i="41" s="1"/>
  <c r="G106" i="41"/>
  <c r="I106" i="41" s="1"/>
  <c r="E106" i="41" s="1"/>
  <c r="AP106" i="41" s="1"/>
  <c r="G102" i="41"/>
  <c r="I102" i="41" s="1"/>
  <c r="E102" i="41" s="1"/>
  <c r="AP102" i="41" s="1"/>
  <c r="G98" i="41"/>
  <c r="I98" i="41" s="1"/>
  <c r="E98" i="41" s="1"/>
  <c r="AP98" i="41" s="1"/>
  <c r="G94" i="41"/>
  <c r="I94" i="41" s="1"/>
  <c r="E94" i="41" s="1"/>
  <c r="AP94" i="41" s="1"/>
  <c r="G90" i="41"/>
  <c r="I90" i="41" s="1"/>
  <c r="E90" i="41" s="1"/>
  <c r="AP90" i="41" s="1"/>
  <c r="G86" i="41"/>
  <c r="I86" i="41" s="1"/>
  <c r="E86" i="41" s="1"/>
  <c r="AP86" i="41" s="1"/>
  <c r="G82" i="41"/>
  <c r="I82" i="41" s="1"/>
  <c r="E82" i="41" s="1"/>
  <c r="AP82" i="41" s="1"/>
  <c r="G78" i="41"/>
  <c r="I78" i="41" s="1"/>
  <c r="G85" i="41"/>
  <c r="I85" i="41" s="1"/>
  <c r="E85" i="41" s="1"/>
  <c r="AP85" i="41" s="1"/>
  <c r="G84" i="41"/>
  <c r="I84" i="41" s="1"/>
  <c r="E84" i="41" s="1"/>
  <c r="AP84" i="41" s="1"/>
  <c r="G97" i="41"/>
  <c r="I97" i="41" s="1"/>
  <c r="E97" i="41" s="1"/>
  <c r="AP97" i="41" s="1"/>
  <c r="G96" i="41"/>
  <c r="I96" i="41" s="1"/>
  <c r="E96" i="41" s="1"/>
  <c r="AP96" i="41" s="1"/>
  <c r="G108" i="41"/>
  <c r="I108" i="41" s="1"/>
  <c r="E108" i="41" s="1"/>
  <c r="AP108" i="41" s="1"/>
  <c r="G89" i="41"/>
  <c r="I89" i="41" s="1"/>
  <c r="E89" i="41" s="1"/>
  <c r="AP89" i="41" s="1"/>
  <c r="G88" i="41"/>
  <c r="I88" i="41" s="1"/>
  <c r="E88" i="41" s="1"/>
  <c r="AP88" i="41" s="1"/>
  <c r="G101" i="41"/>
  <c r="I101" i="41" s="1"/>
  <c r="E101" i="41" s="1"/>
  <c r="AP101" i="41" s="1"/>
  <c r="G100" i="41"/>
  <c r="I100" i="41" s="1"/>
  <c r="E100" i="41" s="1"/>
  <c r="AP100" i="41" s="1"/>
  <c r="G81" i="41"/>
  <c r="I81" i="41" s="1"/>
  <c r="E81" i="41" s="1"/>
  <c r="AP81" i="41" s="1"/>
  <c r="G80" i="41"/>
  <c r="I80" i="41" s="1"/>
  <c r="E80" i="41" s="1"/>
  <c r="AP80" i="41" s="1"/>
  <c r="G93" i="41"/>
  <c r="I93" i="41" s="1"/>
  <c r="E93" i="41" s="1"/>
  <c r="AP93" i="41" s="1"/>
  <c r="A112" i="41"/>
  <c r="G92" i="41"/>
  <c r="I92" i="41" s="1"/>
  <c r="E92" i="41" s="1"/>
  <c r="AP92" i="41" s="1"/>
  <c r="G105" i="41"/>
  <c r="I105" i="41" s="1"/>
  <c r="E105" i="41" s="1"/>
  <c r="AP105" i="41" s="1"/>
  <c r="G104" i="41"/>
  <c r="I104" i="41" s="1"/>
  <c r="E104" i="41" s="1"/>
  <c r="AP104" i="41" s="1"/>
  <c r="D17" i="41"/>
  <c r="D27" i="41"/>
  <c r="D29" i="41"/>
  <c r="D39" i="41"/>
  <c r="D21" i="41"/>
  <c r="C43" i="41"/>
  <c r="E44" i="41"/>
  <c r="AP44" i="41" s="1"/>
  <c r="D28" i="41"/>
  <c r="D32" i="41"/>
  <c r="D33" i="41"/>
  <c r="D18" i="41"/>
  <c r="D26" i="41"/>
  <c r="D16" i="41"/>
  <c r="L220" i="8"/>
  <c r="M220" i="8"/>
  <c r="N220" i="8"/>
  <c r="O220" i="8"/>
  <c r="L221" i="8"/>
  <c r="M221" i="8"/>
  <c r="H53" i="30"/>
  <c r="N53" i="30" s="1"/>
  <c r="H54" i="30"/>
  <c r="N54" i="30" s="1"/>
  <c r="H55" i="30"/>
  <c r="N55" i="30" s="1"/>
  <c r="H56" i="30"/>
  <c r="N56" i="30" s="1"/>
  <c r="H57" i="30"/>
  <c r="N57" i="30" s="1"/>
  <c r="H59" i="30"/>
  <c r="N59" i="30" s="1"/>
  <c r="H60" i="30"/>
  <c r="N60" i="30" s="1"/>
  <c r="H61" i="30"/>
  <c r="N61" i="30" s="1"/>
  <c r="H62" i="30"/>
  <c r="N62" i="30" s="1"/>
  <c r="H64" i="30"/>
  <c r="N64" i="30" s="1"/>
  <c r="H65" i="30"/>
  <c r="N65" i="30" s="1"/>
  <c r="H66" i="30"/>
  <c r="N66" i="30" s="1"/>
  <c r="L41" i="30"/>
  <c r="M41" i="30"/>
  <c r="L47" i="30"/>
  <c r="M47" i="30"/>
  <c r="L52" i="30"/>
  <c r="M52" i="30"/>
  <c r="L58" i="30"/>
  <c r="M58" i="30"/>
  <c r="L63" i="30"/>
  <c r="M63" i="30"/>
  <c r="L68" i="30"/>
  <c r="M68" i="30"/>
  <c r="L74" i="30"/>
  <c r="M74" i="30"/>
  <c r="AF23" i="26"/>
  <c r="K240" i="48" l="1"/>
  <c r="O220" i="48"/>
  <c r="M238" i="48"/>
  <c r="O216" i="48"/>
  <c r="L238" i="48"/>
  <c r="K238" i="48"/>
  <c r="P244" i="48"/>
  <c r="AD239" i="48"/>
  <c r="L244" i="48"/>
  <c r="K231" i="48"/>
  <c r="M230" i="48"/>
  <c r="L230" i="48"/>
  <c r="K230" i="48"/>
  <c r="R230" i="48"/>
  <c r="T230" i="48" s="1"/>
  <c r="V230" i="48" s="1"/>
  <c r="N238" i="48"/>
  <c r="O238" i="48"/>
  <c r="Y238" i="48" s="1"/>
  <c r="L223" i="48"/>
  <c r="O230" i="48"/>
  <c r="U163" i="48"/>
  <c r="AB163" i="48" s="1"/>
  <c r="AP230" i="48"/>
  <c r="P230" i="48"/>
  <c r="X181" i="48"/>
  <c r="W198" i="48"/>
  <c r="X201" i="48"/>
  <c r="P227" i="48"/>
  <c r="AP227" i="48"/>
  <c r="Z199" i="48"/>
  <c r="Y200" i="48"/>
  <c r="U164" i="48"/>
  <c r="AB164" i="48" s="1"/>
  <c r="N240" i="48"/>
  <c r="AA168" i="48"/>
  <c r="AA153" i="48"/>
  <c r="W200" i="48"/>
  <c r="Y192" i="48"/>
  <c r="K227" i="48"/>
  <c r="Y205" i="48"/>
  <c r="AF109" i="48"/>
  <c r="AI109" i="48" s="1"/>
  <c r="Y194" i="48"/>
  <c r="Z190" i="48"/>
  <c r="X198" i="48"/>
  <c r="W205" i="48"/>
  <c r="X203" i="48"/>
  <c r="N230" i="48"/>
  <c r="X190" i="48"/>
  <c r="U156" i="48"/>
  <c r="AB156" i="48" s="1"/>
  <c r="Q230" i="48"/>
  <c r="S190" i="48"/>
  <c r="AF173" i="48"/>
  <c r="P233" i="48"/>
  <c r="AA162" i="48"/>
  <c r="AF162" i="48" s="1"/>
  <c r="W203" i="48"/>
  <c r="AD233" i="48"/>
  <c r="Q233" i="48"/>
  <c r="P239" i="48"/>
  <c r="Y239" i="48" s="1"/>
  <c r="W199" i="48"/>
  <c r="P236" i="48"/>
  <c r="R243" i="48"/>
  <c r="T243" i="48" s="1"/>
  <c r="V243" i="48" s="1"/>
  <c r="Q236" i="48"/>
  <c r="S236" i="48" s="1"/>
  <c r="W186" i="48"/>
  <c r="AP243" i="48"/>
  <c r="X208" i="48"/>
  <c r="Y180" i="48"/>
  <c r="O232" i="48"/>
  <c r="X196" i="48"/>
  <c r="K233" i="48"/>
  <c r="Q232" i="48"/>
  <c r="O233" i="48"/>
  <c r="N233" i="48"/>
  <c r="Q223" i="48"/>
  <c r="W204" i="48"/>
  <c r="Z208" i="48"/>
  <c r="N223" i="48"/>
  <c r="Q240" i="48"/>
  <c r="Q222" i="48"/>
  <c r="Z222" i="48" s="1"/>
  <c r="AP222" i="48"/>
  <c r="M216" i="48"/>
  <c r="Z183" i="48"/>
  <c r="Y203" i="48"/>
  <c r="Z180" i="48"/>
  <c r="P241" i="48"/>
  <c r="AD240" i="48"/>
  <c r="Y207" i="48"/>
  <c r="Y195" i="48"/>
  <c r="L239" i="48"/>
  <c r="Z186" i="48"/>
  <c r="K239" i="48"/>
  <c r="W239" i="48" s="1"/>
  <c r="Y190" i="48"/>
  <c r="Q224" i="48"/>
  <c r="S224" i="48" s="1"/>
  <c r="R224" i="48"/>
  <c r="T224" i="48" s="1"/>
  <c r="V224" i="48" s="1"/>
  <c r="W187" i="48"/>
  <c r="AD224" i="48"/>
  <c r="M224" i="48"/>
  <c r="N224" i="48"/>
  <c r="AP224" i="48"/>
  <c r="AF155" i="48"/>
  <c r="P224" i="48"/>
  <c r="Y224" i="48" s="1"/>
  <c r="L224" i="48"/>
  <c r="K224" i="48"/>
  <c r="K222" i="48"/>
  <c r="W208" i="48"/>
  <c r="R222" i="48"/>
  <c r="T222" i="48" s="1"/>
  <c r="V222" i="48" s="1"/>
  <c r="X180" i="48"/>
  <c r="Y244" i="48"/>
  <c r="AF161" i="48"/>
  <c r="X188" i="48"/>
  <c r="W240" i="48"/>
  <c r="Q216" i="48"/>
  <c r="O240" i="48"/>
  <c r="O227" i="48"/>
  <c r="P216" i="48"/>
  <c r="Y216" i="48" s="1"/>
  <c r="R238" i="48"/>
  <c r="T238" i="48" s="1"/>
  <c r="V238" i="48" s="1"/>
  <c r="O223" i="48"/>
  <c r="R216" i="48"/>
  <c r="T216" i="48" s="1"/>
  <c r="Q238" i="48"/>
  <c r="M223" i="48"/>
  <c r="X195" i="48"/>
  <c r="K235" i="48"/>
  <c r="P223" i="48"/>
  <c r="X205" i="48"/>
  <c r="AF121" i="48"/>
  <c r="K223" i="48"/>
  <c r="W223" i="48" s="1"/>
  <c r="K219" i="48"/>
  <c r="X187" i="48"/>
  <c r="K225" i="48"/>
  <c r="W202" i="48"/>
  <c r="N225" i="48"/>
  <c r="J260" i="48"/>
  <c r="AD260" i="48" s="1"/>
  <c r="P225" i="48"/>
  <c r="O225" i="48"/>
  <c r="W190" i="48"/>
  <c r="Y186" i="48"/>
  <c r="AD225" i="48"/>
  <c r="M225" i="48"/>
  <c r="W196" i="48"/>
  <c r="W209" i="48"/>
  <c r="M233" i="48"/>
  <c r="R232" i="48"/>
  <c r="T232" i="48" s="1"/>
  <c r="V232" i="48" s="1"/>
  <c r="X204" i="48"/>
  <c r="AP233" i="48"/>
  <c r="AF134" i="48"/>
  <c r="P235" i="48"/>
  <c r="AP240" i="48"/>
  <c r="L232" i="48"/>
  <c r="Z209" i="48"/>
  <c r="L233" i="48"/>
  <c r="AP225" i="48"/>
  <c r="M235" i="48"/>
  <c r="M240" i="48"/>
  <c r="W188" i="48"/>
  <c r="L225" i="48"/>
  <c r="P240" i="48"/>
  <c r="AF120" i="48"/>
  <c r="W185" i="48"/>
  <c r="R214" i="48"/>
  <c r="T214" i="48" s="1"/>
  <c r="W206" i="48"/>
  <c r="AF172" i="48"/>
  <c r="Y181" i="48"/>
  <c r="W194" i="48"/>
  <c r="AF151" i="48"/>
  <c r="X192" i="48"/>
  <c r="Y206" i="48"/>
  <c r="Z185" i="48"/>
  <c r="L242" i="48"/>
  <c r="O242" i="48"/>
  <c r="N217" i="48"/>
  <c r="O229" i="48"/>
  <c r="AF165" i="48"/>
  <c r="P242" i="48"/>
  <c r="Q217" i="48"/>
  <c r="S217" i="48" s="1"/>
  <c r="AP229" i="48"/>
  <c r="P220" i="48"/>
  <c r="Y220" i="48" s="1"/>
  <c r="Z195" i="48"/>
  <c r="M242" i="48"/>
  <c r="M217" i="48"/>
  <c r="X185" i="48"/>
  <c r="N220" i="48"/>
  <c r="K242" i="48"/>
  <c r="AP237" i="48"/>
  <c r="W192" i="48"/>
  <c r="N242" i="48"/>
  <c r="Q220" i="48"/>
  <c r="S220" i="48" s="1"/>
  <c r="Q242" i="48"/>
  <c r="S242" i="48" s="1"/>
  <c r="R220" i="48"/>
  <c r="T220" i="48" s="1"/>
  <c r="V220" i="48" s="1"/>
  <c r="AP217" i="48"/>
  <c r="R242" i="48"/>
  <c r="T242" i="48" s="1"/>
  <c r="V242" i="48" s="1"/>
  <c r="O217" i="48"/>
  <c r="AF166" i="48"/>
  <c r="L220" i="48"/>
  <c r="Z193" i="48"/>
  <c r="X206" i="48"/>
  <c r="K220" i="48"/>
  <c r="P217" i="48"/>
  <c r="Z187" i="48"/>
  <c r="AP220" i="48"/>
  <c r="AD242" i="48"/>
  <c r="AD217" i="48"/>
  <c r="AP219" i="48"/>
  <c r="M220" i="48"/>
  <c r="Q219" i="48"/>
  <c r="S219" i="48" s="1"/>
  <c r="Y196" i="48"/>
  <c r="Z201" i="48"/>
  <c r="AF169" i="48"/>
  <c r="N234" i="48"/>
  <c r="Z197" i="48"/>
  <c r="J266" i="48"/>
  <c r="AD266" i="48" s="1"/>
  <c r="O231" i="48"/>
  <c r="Y185" i="48"/>
  <c r="Z194" i="48"/>
  <c r="AD231" i="48"/>
  <c r="L231" i="48"/>
  <c r="W231" i="48" s="1"/>
  <c r="Z206" i="48"/>
  <c r="P234" i="48"/>
  <c r="Q234" i="48"/>
  <c r="S234" i="48" s="1"/>
  <c r="AP231" i="48"/>
  <c r="AF154" i="48"/>
  <c r="Q231" i="48"/>
  <c r="S231" i="48" s="1"/>
  <c r="P231" i="48"/>
  <c r="AF153" i="48"/>
  <c r="Z205" i="48"/>
  <c r="AF152" i="48"/>
  <c r="M234" i="48"/>
  <c r="AD214" i="48"/>
  <c r="L234" i="48"/>
  <c r="AF123" i="48"/>
  <c r="AF167" i="48"/>
  <c r="N236" i="48"/>
  <c r="X236" i="48" s="1"/>
  <c r="Q214" i="48"/>
  <c r="AP234" i="48"/>
  <c r="O236" i="48"/>
  <c r="Z204" i="48"/>
  <c r="R234" i="48"/>
  <c r="T234" i="48" s="1"/>
  <c r="V234" i="48" s="1"/>
  <c r="X194" i="48"/>
  <c r="Y183" i="48"/>
  <c r="K234" i="48"/>
  <c r="O235" i="48"/>
  <c r="R236" i="48"/>
  <c r="T236" i="48" s="1"/>
  <c r="V236" i="48" s="1"/>
  <c r="P237" i="48"/>
  <c r="Q235" i="48"/>
  <c r="S235" i="48" s="1"/>
  <c r="AP236" i="48"/>
  <c r="O237" i="48"/>
  <c r="AD234" i="48"/>
  <c r="W195" i="48"/>
  <c r="AD236" i="48"/>
  <c r="Q237" i="48"/>
  <c r="N235" i="48"/>
  <c r="K236" i="48"/>
  <c r="AF147" i="48"/>
  <c r="K237" i="48"/>
  <c r="N231" i="48"/>
  <c r="X231" i="48" s="1"/>
  <c r="R223" i="48"/>
  <c r="T223" i="48" s="1"/>
  <c r="V223" i="48" s="1"/>
  <c r="Z181" i="48"/>
  <c r="L235" i="48"/>
  <c r="R237" i="48"/>
  <c r="T237" i="48" s="1"/>
  <c r="V237" i="48" s="1"/>
  <c r="AF146" i="48"/>
  <c r="Z196" i="48"/>
  <c r="AP235" i="48"/>
  <c r="L236" i="48"/>
  <c r="AF210" i="48"/>
  <c r="L237" i="48"/>
  <c r="R231" i="48"/>
  <c r="T231" i="48" s="1"/>
  <c r="V231" i="48" s="1"/>
  <c r="AP223" i="48"/>
  <c r="Y202" i="48"/>
  <c r="AF159" i="48"/>
  <c r="AF160" i="48"/>
  <c r="K218" i="48"/>
  <c r="R235" i="48"/>
  <c r="T235" i="48" s="1"/>
  <c r="V235" i="48" s="1"/>
  <c r="M237" i="48"/>
  <c r="AF112" i="48"/>
  <c r="M219" i="48"/>
  <c r="Y208" i="48"/>
  <c r="Y197" i="48"/>
  <c r="J277" i="48"/>
  <c r="AD277" i="48" s="1"/>
  <c r="W230" i="48"/>
  <c r="AF148" i="48"/>
  <c r="R221" i="48"/>
  <c r="T221" i="48" s="1"/>
  <c r="V221" i="48" s="1"/>
  <c r="W193" i="48"/>
  <c r="K221" i="48"/>
  <c r="J258" i="48"/>
  <c r="N258" i="48" s="1"/>
  <c r="L221" i="48"/>
  <c r="Z188" i="48"/>
  <c r="Y187" i="48"/>
  <c r="M221" i="48"/>
  <c r="Q221" i="48"/>
  <c r="S221" i="48" s="1"/>
  <c r="Z191" i="48"/>
  <c r="M222" i="48"/>
  <c r="N221" i="48"/>
  <c r="O228" i="48"/>
  <c r="P222" i="48"/>
  <c r="P219" i="48"/>
  <c r="AP221" i="48"/>
  <c r="L222" i="48"/>
  <c r="O219" i="48"/>
  <c r="O221" i="48"/>
  <c r="Z203" i="48"/>
  <c r="AF168" i="48"/>
  <c r="N222" i="48"/>
  <c r="N229" i="48"/>
  <c r="R219" i="48"/>
  <c r="T219" i="48" s="1"/>
  <c r="V219" i="48" s="1"/>
  <c r="Q218" i="48"/>
  <c r="S218" i="48" s="1"/>
  <c r="P221" i="48"/>
  <c r="N237" i="48"/>
  <c r="O222" i="48"/>
  <c r="L229" i="48"/>
  <c r="Y191" i="48"/>
  <c r="N241" i="48"/>
  <c r="J253" i="48"/>
  <c r="N253" i="48" s="1"/>
  <c r="R241" i="48"/>
  <c r="T241" i="48" s="1"/>
  <c r="V241" i="48" s="1"/>
  <c r="AP211" i="48"/>
  <c r="AP212" i="48" s="1"/>
  <c r="Y184" i="48"/>
  <c r="AP218" i="48"/>
  <c r="J254" i="48"/>
  <c r="Q254" i="48" s="1"/>
  <c r="X202" i="48"/>
  <c r="O226" i="48"/>
  <c r="AP241" i="48"/>
  <c r="L226" i="48"/>
  <c r="K232" i="48"/>
  <c r="M229" i="48"/>
  <c r="X189" i="48"/>
  <c r="L227" i="48"/>
  <c r="N232" i="48"/>
  <c r="AD241" i="48"/>
  <c r="AP216" i="48"/>
  <c r="N227" i="48"/>
  <c r="M232" i="48"/>
  <c r="O241" i="48"/>
  <c r="P229" i="48"/>
  <c r="W201" i="48"/>
  <c r="X184" i="48"/>
  <c r="Q241" i="48"/>
  <c r="S241" i="48" s="1"/>
  <c r="AD211" i="48"/>
  <c r="M227" i="48"/>
  <c r="X238" i="48"/>
  <c r="P232" i="48"/>
  <c r="Y232" i="48" s="1"/>
  <c r="R229" i="48"/>
  <c r="T229" i="48" s="1"/>
  <c r="V229" i="48" s="1"/>
  <c r="L219" i="48"/>
  <c r="J271" i="48"/>
  <c r="AD271" i="48" s="1"/>
  <c r="K241" i="48"/>
  <c r="W241" i="48" s="1"/>
  <c r="Q227" i="48"/>
  <c r="S227" i="48" s="1"/>
  <c r="AP232" i="48"/>
  <c r="K229" i="48"/>
  <c r="N219" i="48"/>
  <c r="X191" i="48"/>
  <c r="R215" i="48"/>
  <c r="T215" i="48" s="1"/>
  <c r="AP215" i="48"/>
  <c r="M243" i="48"/>
  <c r="X244" i="48"/>
  <c r="N215" i="48"/>
  <c r="N243" i="48"/>
  <c r="K243" i="48"/>
  <c r="Q228" i="48"/>
  <c r="S228" i="48" s="1"/>
  <c r="AD243" i="48"/>
  <c r="P215" i="48"/>
  <c r="P243" i="48"/>
  <c r="R228" i="48"/>
  <c r="T228" i="48" s="1"/>
  <c r="V228" i="48" s="1"/>
  <c r="O243" i="48"/>
  <c r="Q226" i="48"/>
  <c r="S226" i="48" s="1"/>
  <c r="L243" i="48"/>
  <c r="AD215" i="48"/>
  <c r="N228" i="48"/>
  <c r="AP226" i="48"/>
  <c r="J273" i="48"/>
  <c r="AD273" i="48" s="1"/>
  <c r="O215" i="48"/>
  <c r="M228" i="48"/>
  <c r="K226" i="48"/>
  <c r="N226" i="48"/>
  <c r="X226" i="48" s="1"/>
  <c r="M241" i="48"/>
  <c r="M215" i="48"/>
  <c r="W238" i="48"/>
  <c r="P226" i="48"/>
  <c r="J259" i="48"/>
  <c r="L259" i="48" s="1"/>
  <c r="W215" i="48"/>
  <c r="Q229" i="48"/>
  <c r="S229" i="48" s="1"/>
  <c r="Q215" i="48"/>
  <c r="S215" i="48" s="1"/>
  <c r="AD227" i="48"/>
  <c r="W244" i="48"/>
  <c r="N216" i="48"/>
  <c r="J269" i="48"/>
  <c r="AD269" i="48" s="1"/>
  <c r="J256" i="48"/>
  <c r="AD256" i="48" s="1"/>
  <c r="J278" i="48"/>
  <c r="L278" i="48" s="1"/>
  <c r="J248" i="48"/>
  <c r="L248" i="48" s="1"/>
  <c r="J252" i="48"/>
  <c r="AD252" i="48" s="1"/>
  <c r="J262" i="48"/>
  <c r="AD262" i="48" s="1"/>
  <c r="J274" i="48"/>
  <c r="AD274" i="48" s="1"/>
  <c r="J249" i="48"/>
  <c r="AD249" i="48" s="1"/>
  <c r="J272" i="48"/>
  <c r="AD272" i="48" s="1"/>
  <c r="J265" i="48"/>
  <c r="P265" i="48" s="1"/>
  <c r="J264" i="48"/>
  <c r="AD264" i="48" s="1"/>
  <c r="J251" i="48"/>
  <c r="AD251" i="48" s="1"/>
  <c r="J270" i="48"/>
  <c r="Q270" i="48" s="1"/>
  <c r="J263" i="48"/>
  <c r="AD263" i="48" s="1"/>
  <c r="J267" i="48"/>
  <c r="AD267" i="48" s="1"/>
  <c r="J261" i="48"/>
  <c r="AD261" i="48" s="1"/>
  <c r="I284" i="48"/>
  <c r="E284" i="48" s="1"/>
  <c r="AA203" i="48"/>
  <c r="AB203" i="48"/>
  <c r="AA197" i="48"/>
  <c r="AB197" i="48"/>
  <c r="I290" i="48"/>
  <c r="E290" i="48" s="1"/>
  <c r="D290" i="48" s="1"/>
  <c r="I302" i="48"/>
  <c r="E302" i="48" s="1"/>
  <c r="AB206" i="48"/>
  <c r="AA206" i="48"/>
  <c r="C247" i="48"/>
  <c r="I293" i="48"/>
  <c r="E293" i="48" s="1"/>
  <c r="D293" i="48" s="1"/>
  <c r="I292" i="48"/>
  <c r="E292" i="48" s="1"/>
  <c r="D292" i="48" s="1"/>
  <c r="S243" i="48"/>
  <c r="Z243" i="48"/>
  <c r="AJ109" i="48"/>
  <c r="AF265" i="48"/>
  <c r="I287" i="48"/>
  <c r="E287" i="48" s="1"/>
  <c r="D287" i="48" s="1"/>
  <c r="I301" i="48"/>
  <c r="E301" i="48" s="1"/>
  <c r="D301" i="48" s="1"/>
  <c r="W189" i="48"/>
  <c r="AB205" i="48"/>
  <c r="AA205" i="48"/>
  <c r="U208" i="48"/>
  <c r="AB208" i="48" s="1"/>
  <c r="AA208" i="48"/>
  <c r="AF264" i="48"/>
  <c r="S202" i="48"/>
  <c r="Z202" i="48"/>
  <c r="I309" i="48"/>
  <c r="E309" i="48" s="1"/>
  <c r="AF271" i="48"/>
  <c r="AA182" i="48"/>
  <c r="AB182" i="48"/>
  <c r="X239" i="48"/>
  <c r="AA200" i="48"/>
  <c r="AB200" i="48"/>
  <c r="I282" i="48"/>
  <c r="C281" i="48" s="1"/>
  <c r="I286" i="48"/>
  <c r="E286" i="48" s="1"/>
  <c r="D286" i="48" s="1"/>
  <c r="D271" i="48"/>
  <c r="D262" i="48"/>
  <c r="J250" i="48"/>
  <c r="AD250" i="48" s="1"/>
  <c r="J255" i="48"/>
  <c r="AD255" i="48" s="1"/>
  <c r="X209" i="48"/>
  <c r="AA190" i="48"/>
  <c r="AB190" i="48"/>
  <c r="Y189" i="48"/>
  <c r="L228" i="48"/>
  <c r="J257" i="48"/>
  <c r="M257" i="48" s="1"/>
  <c r="I295" i="48"/>
  <c r="E295" i="48" s="1"/>
  <c r="AA199" i="48"/>
  <c r="AB199" i="48"/>
  <c r="I294" i="48"/>
  <c r="E294" i="48" s="1"/>
  <c r="AA196" i="48"/>
  <c r="AB196" i="48"/>
  <c r="AA176" i="48"/>
  <c r="U176" i="48"/>
  <c r="AB176" i="48" s="1"/>
  <c r="AB207" i="48"/>
  <c r="AA207" i="48"/>
  <c r="I306" i="48"/>
  <c r="E306" i="48" s="1"/>
  <c r="D306" i="48" s="1"/>
  <c r="I285" i="48"/>
  <c r="E285" i="48" s="1"/>
  <c r="D285" i="48" s="1"/>
  <c r="U23" i="48"/>
  <c r="AB23" i="48" s="1"/>
  <c r="AA23" i="48"/>
  <c r="AF257" i="48"/>
  <c r="AA180" i="48"/>
  <c r="U180" i="48"/>
  <c r="AB180" i="48" s="1"/>
  <c r="S239" i="48"/>
  <c r="Z239" i="48"/>
  <c r="I283" i="48"/>
  <c r="E283" i="48" s="1"/>
  <c r="AB185" i="48"/>
  <c r="AA185" i="48"/>
  <c r="AB193" i="48"/>
  <c r="AA193" i="48"/>
  <c r="S232" i="48"/>
  <c r="I303" i="48"/>
  <c r="E303" i="48" s="1"/>
  <c r="D303" i="48" s="1"/>
  <c r="AB174" i="48"/>
  <c r="AA174" i="48"/>
  <c r="I305" i="48"/>
  <c r="E305" i="48" s="1"/>
  <c r="D305" i="48" s="1"/>
  <c r="I297" i="48"/>
  <c r="E297" i="48" s="1"/>
  <c r="D297" i="48" s="1"/>
  <c r="D264" i="48"/>
  <c r="S237" i="48"/>
  <c r="P228" i="48"/>
  <c r="U188" i="48"/>
  <c r="AB188" i="48" s="1"/>
  <c r="AA188" i="48"/>
  <c r="AB198" i="48"/>
  <c r="AA198" i="48"/>
  <c r="AA181" i="48"/>
  <c r="U181" i="48"/>
  <c r="AB181" i="48" s="1"/>
  <c r="D275" i="48"/>
  <c r="Z184" i="48"/>
  <c r="S184" i="48"/>
  <c r="Z189" i="48"/>
  <c r="S189" i="48"/>
  <c r="S233" i="48"/>
  <c r="Z233" i="48"/>
  <c r="AA149" i="48"/>
  <c r="U149" i="48"/>
  <c r="AB149" i="48" s="1"/>
  <c r="AA187" i="48"/>
  <c r="U187" i="48"/>
  <c r="AB187" i="48" s="1"/>
  <c r="S244" i="48"/>
  <c r="Z244" i="48"/>
  <c r="I299" i="48"/>
  <c r="E299" i="48" s="1"/>
  <c r="D299" i="48" s="1"/>
  <c r="I304" i="48"/>
  <c r="E304" i="48" s="1"/>
  <c r="D304" i="48" s="1"/>
  <c r="D249" i="48"/>
  <c r="AA209" i="48"/>
  <c r="U209" i="48"/>
  <c r="AB209" i="48" s="1"/>
  <c r="I308" i="48"/>
  <c r="E308" i="48" s="1"/>
  <c r="I300" i="48"/>
  <c r="E300" i="48" s="1"/>
  <c r="Z230" i="48"/>
  <c r="S230" i="48"/>
  <c r="U195" i="48"/>
  <c r="AB195" i="48" s="1"/>
  <c r="AA195" i="48"/>
  <c r="AA191" i="48"/>
  <c r="AB191" i="48"/>
  <c r="K228" i="48"/>
  <c r="AF258" i="48"/>
  <c r="D265" i="48"/>
  <c r="I296" i="48"/>
  <c r="E296" i="48" s="1"/>
  <c r="D296" i="48" s="1"/>
  <c r="I311" i="48"/>
  <c r="E311" i="48" s="1"/>
  <c r="D311" i="48" s="1"/>
  <c r="R226" i="48"/>
  <c r="T226" i="48" s="1"/>
  <c r="V226" i="48" s="1"/>
  <c r="AD226" i="48"/>
  <c r="Y230" i="48"/>
  <c r="AF272" i="48"/>
  <c r="AP228" i="48"/>
  <c r="Z225" i="48"/>
  <c r="S225" i="48"/>
  <c r="I307" i="48"/>
  <c r="E307" i="48" s="1"/>
  <c r="D307" i="48" s="1"/>
  <c r="I289" i="48"/>
  <c r="E289" i="48" s="1"/>
  <c r="D289" i="48" s="1"/>
  <c r="AP25" i="48"/>
  <c r="AD25" i="48"/>
  <c r="S238" i="48"/>
  <c r="AB192" i="48"/>
  <c r="AA192" i="48"/>
  <c r="AA194" i="48"/>
  <c r="U194" i="48"/>
  <c r="AB194" i="48" s="1"/>
  <c r="Z207" i="48"/>
  <c r="AA204" i="48"/>
  <c r="AB204" i="48"/>
  <c r="I288" i="48"/>
  <c r="E288" i="48" s="1"/>
  <c r="D288" i="48" s="1"/>
  <c r="AF250" i="48"/>
  <c r="AB158" i="48"/>
  <c r="AA158" i="48"/>
  <c r="D277" i="48"/>
  <c r="I298" i="48"/>
  <c r="E298" i="48" s="1"/>
  <c r="D298" i="48" s="1"/>
  <c r="D268" i="48"/>
  <c r="AF251" i="48"/>
  <c r="Z240" i="48"/>
  <c r="S240" i="48"/>
  <c r="X230" i="48"/>
  <c r="AB175" i="48"/>
  <c r="AA175" i="48"/>
  <c r="E26" i="48"/>
  <c r="J26" i="48"/>
  <c r="AD26" i="48" s="1"/>
  <c r="X197" i="48"/>
  <c r="AB183" i="48"/>
  <c r="AA183" i="48"/>
  <c r="I310" i="48"/>
  <c r="E310" i="48" s="1"/>
  <c r="D310" i="48" s="1"/>
  <c r="Y234" i="48"/>
  <c r="S223" i="48"/>
  <c r="Z223" i="48"/>
  <c r="J312" i="48"/>
  <c r="AP312" i="48" s="1"/>
  <c r="D25" i="48"/>
  <c r="I291" i="48"/>
  <c r="E291" i="48" s="1"/>
  <c r="D291" i="48" s="1"/>
  <c r="D255" i="48"/>
  <c r="D259" i="48"/>
  <c r="L218" i="48"/>
  <c r="AD218" i="48"/>
  <c r="Y218" i="48"/>
  <c r="J268" i="48"/>
  <c r="AD268" i="48" s="1"/>
  <c r="AF278" i="48"/>
  <c r="J276" i="48"/>
  <c r="AD276" i="48" s="1"/>
  <c r="AB186" i="48"/>
  <c r="AA186" i="48"/>
  <c r="J275" i="48"/>
  <c r="AD275" i="48" s="1"/>
  <c r="U201" i="48"/>
  <c r="AB201" i="48" s="1"/>
  <c r="AA201" i="48"/>
  <c r="J264" i="51"/>
  <c r="P241" i="51"/>
  <c r="W234" i="51"/>
  <c r="L232" i="51"/>
  <c r="AD231" i="51"/>
  <c r="O221" i="51"/>
  <c r="Y221" i="51" s="1"/>
  <c r="AF195" i="51"/>
  <c r="X234" i="51"/>
  <c r="AP232" i="51"/>
  <c r="P217" i="51"/>
  <c r="Y217" i="51" s="1"/>
  <c r="R221" i="51"/>
  <c r="T221" i="51" s="1"/>
  <c r="V221" i="51" s="1"/>
  <c r="P231" i="51"/>
  <c r="N232" i="51"/>
  <c r="Q221" i="51"/>
  <c r="S221" i="51" s="1"/>
  <c r="L231" i="51"/>
  <c r="O232" i="51"/>
  <c r="Y232" i="51" s="1"/>
  <c r="Y210" i="51"/>
  <c r="AP221" i="51"/>
  <c r="X237" i="51"/>
  <c r="W180" i="51"/>
  <c r="M231" i="51"/>
  <c r="X238" i="51"/>
  <c r="J249" i="51"/>
  <c r="P249" i="51" s="1"/>
  <c r="AP224" i="51"/>
  <c r="O231" i="51"/>
  <c r="W216" i="51"/>
  <c r="AF170" i="51"/>
  <c r="R232" i="51"/>
  <c r="T232" i="51" s="1"/>
  <c r="V232" i="51" s="1"/>
  <c r="K221" i="51"/>
  <c r="W221" i="51" s="1"/>
  <c r="Q224" i="51"/>
  <c r="Y180" i="51"/>
  <c r="K231" i="51"/>
  <c r="J267" i="51"/>
  <c r="P221" i="51"/>
  <c r="Y188" i="51"/>
  <c r="Y218" i="51"/>
  <c r="AF193" i="51"/>
  <c r="J257" i="51"/>
  <c r="N257" i="51" s="1"/>
  <c r="N231" i="51"/>
  <c r="W232" i="51"/>
  <c r="L221" i="51"/>
  <c r="AF202" i="51"/>
  <c r="Q231" i="51"/>
  <c r="S231" i="51" s="1"/>
  <c r="AF158" i="51"/>
  <c r="J251" i="51"/>
  <c r="AP251" i="51" s="1"/>
  <c r="R231" i="51"/>
  <c r="T231" i="51" s="1"/>
  <c r="V231" i="51" s="1"/>
  <c r="W217" i="51"/>
  <c r="O233" i="51"/>
  <c r="Y233" i="51" s="1"/>
  <c r="L227" i="51"/>
  <c r="J276" i="51"/>
  <c r="Q226" i="51"/>
  <c r="AP240" i="51"/>
  <c r="L243" i="51"/>
  <c r="N227" i="51"/>
  <c r="W230" i="51"/>
  <c r="X204" i="51"/>
  <c r="AF204" i="51" s="1"/>
  <c r="L226" i="51"/>
  <c r="J269" i="51"/>
  <c r="P269" i="51" s="1"/>
  <c r="O240" i="51"/>
  <c r="M233" i="51"/>
  <c r="X233" i="51" s="1"/>
  <c r="AF233" i="51" s="1"/>
  <c r="W244" i="51"/>
  <c r="O242" i="51"/>
  <c r="K243" i="51"/>
  <c r="L223" i="51"/>
  <c r="Q239" i="51"/>
  <c r="K227" i="51"/>
  <c r="K240" i="51"/>
  <c r="R233" i="51"/>
  <c r="T233" i="51" s="1"/>
  <c r="V233" i="51" s="1"/>
  <c r="O243" i="51"/>
  <c r="Y243" i="51" s="1"/>
  <c r="AJ110" i="51"/>
  <c r="AF171" i="51"/>
  <c r="Y220" i="51"/>
  <c r="AF220" i="51" s="1"/>
  <c r="J260" i="51"/>
  <c r="L260" i="51" s="1"/>
  <c r="L240" i="51"/>
  <c r="N243" i="51"/>
  <c r="X243" i="51" s="1"/>
  <c r="L215" i="51"/>
  <c r="J259" i="51"/>
  <c r="S215" i="51"/>
  <c r="O236" i="51"/>
  <c r="AP222" i="51"/>
  <c r="X221" i="51"/>
  <c r="J265" i="51"/>
  <c r="I310" i="51"/>
  <c r="E310" i="51" s="1"/>
  <c r="I284" i="51"/>
  <c r="E284" i="51" s="1"/>
  <c r="Z226" i="51"/>
  <c r="S226" i="51"/>
  <c r="J261" i="51"/>
  <c r="Z181" i="51"/>
  <c r="AF181" i="51" s="1"/>
  <c r="S181" i="51"/>
  <c r="S194" i="51"/>
  <c r="Z194" i="51"/>
  <c r="AF194" i="51" s="1"/>
  <c r="AP223" i="51"/>
  <c r="U202" i="51"/>
  <c r="AB202" i="51" s="1"/>
  <c r="AA202" i="51"/>
  <c r="AP215" i="51"/>
  <c r="N253" i="51"/>
  <c r="M253" i="51"/>
  <c r="X253" i="51" s="1"/>
  <c r="L253" i="51"/>
  <c r="K253" i="51"/>
  <c r="D253" i="51"/>
  <c r="Q253" i="51"/>
  <c r="P253" i="51"/>
  <c r="AP253" i="51"/>
  <c r="R253" i="51"/>
  <c r="T253" i="51" s="1"/>
  <c r="V253" i="51" s="1"/>
  <c r="O253" i="51"/>
  <c r="AA193" i="51"/>
  <c r="U193" i="51"/>
  <c r="AB193" i="51" s="1"/>
  <c r="Z216" i="51"/>
  <c r="S216" i="51"/>
  <c r="AD229" i="51"/>
  <c r="C247" i="51"/>
  <c r="E248" i="51"/>
  <c r="M236" i="51"/>
  <c r="W218" i="51"/>
  <c r="J282" i="51"/>
  <c r="I282" i="51"/>
  <c r="I295" i="51"/>
  <c r="E295" i="51" s="1"/>
  <c r="AF143" i="51"/>
  <c r="AD257" i="51"/>
  <c r="P223" i="51"/>
  <c r="J277" i="51"/>
  <c r="AP277" i="51" s="1"/>
  <c r="W231" i="51"/>
  <c r="O215" i="51"/>
  <c r="S227" i="51"/>
  <c r="Z227" i="51"/>
  <c r="D251" i="51"/>
  <c r="L251" i="51"/>
  <c r="M251" i="51"/>
  <c r="K251" i="51"/>
  <c r="N251" i="51"/>
  <c r="D265" i="51"/>
  <c r="AP265" i="51"/>
  <c r="R265" i="51"/>
  <c r="T265" i="51" s="1"/>
  <c r="V265" i="51" s="1"/>
  <c r="P265" i="51"/>
  <c r="O265" i="51"/>
  <c r="L265" i="51"/>
  <c r="Q265" i="51"/>
  <c r="N265" i="51"/>
  <c r="M265" i="51"/>
  <c r="X265" i="51" s="1"/>
  <c r="K265" i="51"/>
  <c r="W265" i="51" s="1"/>
  <c r="S241" i="51"/>
  <c r="D250" i="51"/>
  <c r="R250" i="51"/>
  <c r="T250" i="51" s="1"/>
  <c r="V250" i="51" s="1"/>
  <c r="N236" i="51"/>
  <c r="U168" i="51"/>
  <c r="AB168" i="51" s="1"/>
  <c r="AA168" i="51"/>
  <c r="AA189" i="51"/>
  <c r="U189" i="51"/>
  <c r="AB189" i="51" s="1"/>
  <c r="I287" i="51"/>
  <c r="E287" i="51" s="1"/>
  <c r="I309" i="51"/>
  <c r="E309" i="51" s="1"/>
  <c r="S210" i="51"/>
  <c r="Z210" i="51"/>
  <c r="AD224" i="51"/>
  <c r="L224" i="51"/>
  <c r="W224" i="51" s="1"/>
  <c r="X240" i="51"/>
  <c r="D255" i="51"/>
  <c r="D257" i="51"/>
  <c r="AP257" i="51"/>
  <c r="R257" i="51"/>
  <c r="T257" i="51" s="1"/>
  <c r="V257" i="51" s="1"/>
  <c r="P257" i="51"/>
  <c r="O257" i="51"/>
  <c r="Y257" i="51" s="1"/>
  <c r="L257" i="51"/>
  <c r="Q257" i="51"/>
  <c r="M257" i="51"/>
  <c r="Q223" i="51"/>
  <c r="D272" i="51"/>
  <c r="Y238" i="51"/>
  <c r="S239" i="51"/>
  <c r="Z239" i="51"/>
  <c r="AA173" i="51"/>
  <c r="U173" i="51"/>
  <c r="AB173" i="51" s="1"/>
  <c r="AA146" i="51"/>
  <c r="U146" i="51"/>
  <c r="AB146" i="51" s="1"/>
  <c r="AD241" i="51"/>
  <c r="S209" i="51"/>
  <c r="Z209" i="51"/>
  <c r="J258" i="51"/>
  <c r="S188" i="51"/>
  <c r="Z188" i="51"/>
  <c r="AF188" i="51" s="1"/>
  <c r="J250" i="51"/>
  <c r="K250" i="51" s="1"/>
  <c r="AF189" i="51"/>
  <c r="I285" i="51"/>
  <c r="E285" i="51" s="1"/>
  <c r="J290" i="51"/>
  <c r="I290" i="51"/>
  <c r="E290" i="51" s="1"/>
  <c r="W228" i="51"/>
  <c r="AD225" i="51"/>
  <c r="AA204" i="51"/>
  <c r="U204" i="51"/>
  <c r="AB204" i="51" s="1"/>
  <c r="M224" i="51"/>
  <c r="X224" i="51" s="1"/>
  <c r="Y242" i="51"/>
  <c r="J255" i="51"/>
  <c r="AP255" i="51" s="1"/>
  <c r="J272" i="51"/>
  <c r="K272" i="51" s="1"/>
  <c r="AD223" i="51"/>
  <c r="Y216" i="51"/>
  <c r="D258" i="51"/>
  <c r="AP258" i="51"/>
  <c r="K258" i="51"/>
  <c r="M229" i="51"/>
  <c r="U187" i="51"/>
  <c r="AB187" i="51" s="1"/>
  <c r="AA187" i="51"/>
  <c r="AA151" i="51"/>
  <c r="U151" i="51"/>
  <c r="AB151" i="51" s="1"/>
  <c r="S218" i="51"/>
  <c r="Z218" i="51"/>
  <c r="AF218" i="51" s="1"/>
  <c r="J291" i="51"/>
  <c r="I291" i="51"/>
  <c r="E291" i="51" s="1"/>
  <c r="I296" i="51"/>
  <c r="E296" i="51" s="1"/>
  <c r="N224" i="51"/>
  <c r="Y196" i="51"/>
  <c r="Z244" i="51"/>
  <c r="S244" i="51"/>
  <c r="K273" i="51"/>
  <c r="D273" i="51"/>
  <c r="U198" i="51"/>
  <c r="AB198" i="51" s="1"/>
  <c r="AA198" i="51"/>
  <c r="AF190" i="51"/>
  <c r="W227" i="51"/>
  <c r="U171" i="51"/>
  <c r="AB171" i="51" s="1"/>
  <c r="AA171" i="51"/>
  <c r="I286" i="51"/>
  <c r="E286" i="51" s="1"/>
  <c r="AA158" i="51"/>
  <c r="U158" i="51"/>
  <c r="AB158" i="51" s="1"/>
  <c r="Z219" i="51"/>
  <c r="S219" i="51"/>
  <c r="R241" i="51"/>
  <c r="T241" i="51" s="1"/>
  <c r="V241" i="51" s="1"/>
  <c r="Q229" i="51"/>
  <c r="AF187" i="51"/>
  <c r="I298" i="51"/>
  <c r="E298" i="51" s="1"/>
  <c r="I308" i="51"/>
  <c r="E308" i="51" s="1"/>
  <c r="Y228" i="51"/>
  <c r="AD211" i="51"/>
  <c r="O225" i="51"/>
  <c r="AD269" i="51"/>
  <c r="P224" i="51"/>
  <c r="AA208" i="51"/>
  <c r="U208" i="51"/>
  <c r="AB208" i="51" s="1"/>
  <c r="Z233" i="51"/>
  <c r="S233" i="51"/>
  <c r="J273" i="51"/>
  <c r="N273" i="51" s="1"/>
  <c r="AF198" i="51"/>
  <c r="U190" i="51"/>
  <c r="AB190" i="51" s="1"/>
  <c r="AA190" i="51"/>
  <c r="X227" i="51"/>
  <c r="X230" i="51"/>
  <c r="AD214" i="51"/>
  <c r="N249" i="51"/>
  <c r="M249" i="51"/>
  <c r="L249" i="51"/>
  <c r="K249" i="51"/>
  <c r="D249" i="51"/>
  <c r="Q249" i="51"/>
  <c r="O249" i="51"/>
  <c r="R249" i="51"/>
  <c r="T249" i="51" s="1"/>
  <c r="V249" i="51" s="1"/>
  <c r="AP249" i="51"/>
  <c r="O241" i="51"/>
  <c r="Y241" i="51" s="1"/>
  <c r="AD215" i="51"/>
  <c r="AA175" i="51"/>
  <c r="U175" i="51"/>
  <c r="AB175" i="51" s="1"/>
  <c r="D276" i="51"/>
  <c r="AP276" i="51"/>
  <c r="R276" i="51"/>
  <c r="T276" i="51" s="1"/>
  <c r="V276" i="51" s="1"/>
  <c r="Q276" i="51"/>
  <c r="P276" i="51"/>
  <c r="O276" i="51"/>
  <c r="Y276" i="51" s="1"/>
  <c r="M276" i="51"/>
  <c r="L276" i="51"/>
  <c r="N276" i="51"/>
  <c r="K276" i="51"/>
  <c r="Y237" i="51"/>
  <c r="Z220" i="51"/>
  <c r="S220" i="51"/>
  <c r="I302" i="51"/>
  <c r="E302" i="51" s="1"/>
  <c r="I307" i="51"/>
  <c r="E307" i="51" s="1"/>
  <c r="AD240" i="51"/>
  <c r="R225" i="51"/>
  <c r="T225" i="51" s="1"/>
  <c r="V225" i="51" s="1"/>
  <c r="D269" i="51"/>
  <c r="R269" i="51"/>
  <c r="T269" i="51" s="1"/>
  <c r="V269" i="51" s="1"/>
  <c r="AP269" i="51"/>
  <c r="Q269" i="51"/>
  <c r="N269" i="51"/>
  <c r="K269" i="51"/>
  <c r="W269" i="51" s="1"/>
  <c r="M269" i="51"/>
  <c r="L269" i="51"/>
  <c r="O269" i="51"/>
  <c r="R224" i="51"/>
  <c r="T224" i="51" s="1"/>
  <c r="V224" i="51" s="1"/>
  <c r="AF201" i="51"/>
  <c r="AD220" i="51"/>
  <c r="W243" i="51"/>
  <c r="U160" i="51"/>
  <c r="AB160" i="51" s="1"/>
  <c r="AA160" i="51"/>
  <c r="AD259" i="51"/>
  <c r="D278" i="51"/>
  <c r="AD251" i="51"/>
  <c r="D254" i="51"/>
  <c r="AP254" i="51"/>
  <c r="AP229" i="51"/>
  <c r="AD222" i="51"/>
  <c r="AA191" i="51"/>
  <c r="U191" i="51"/>
  <c r="AB191" i="51" s="1"/>
  <c r="Q222" i="51"/>
  <c r="AD276" i="51"/>
  <c r="Z237" i="51"/>
  <c r="AF237" i="51" s="1"/>
  <c r="S237" i="51"/>
  <c r="I304" i="51"/>
  <c r="E304" i="51" s="1"/>
  <c r="I311" i="51"/>
  <c r="E311" i="51" s="1"/>
  <c r="S228" i="51"/>
  <c r="Z228" i="51"/>
  <c r="D256" i="51"/>
  <c r="L256" i="51"/>
  <c r="AP225" i="51"/>
  <c r="AD260" i="51"/>
  <c r="X207" i="51"/>
  <c r="AA201" i="51"/>
  <c r="U201" i="51"/>
  <c r="AB201" i="51" s="1"/>
  <c r="AP211" i="51"/>
  <c r="AP212" i="51" s="1"/>
  <c r="U195" i="51"/>
  <c r="AB195" i="51" s="1"/>
  <c r="AA195" i="51"/>
  <c r="AD221" i="51"/>
  <c r="AF182" i="51"/>
  <c r="D259" i="51"/>
  <c r="AP259" i="51"/>
  <c r="R259" i="51"/>
  <c r="T259" i="51" s="1"/>
  <c r="V259" i="51" s="1"/>
  <c r="P259" i="51"/>
  <c r="O259" i="51"/>
  <c r="Y259" i="51" s="1"/>
  <c r="L259" i="51"/>
  <c r="Q259" i="51"/>
  <c r="M259" i="51"/>
  <c r="K259" i="51"/>
  <c r="N259" i="51"/>
  <c r="O223" i="51"/>
  <c r="Y223" i="51" s="1"/>
  <c r="X216" i="51"/>
  <c r="P267" i="51"/>
  <c r="O267" i="51"/>
  <c r="Y267" i="51" s="1"/>
  <c r="N267" i="51"/>
  <c r="M267" i="51"/>
  <c r="X267" i="51" s="1"/>
  <c r="L267" i="51"/>
  <c r="AP267" i="51"/>
  <c r="Q267" i="51"/>
  <c r="D267" i="51"/>
  <c r="R267" i="51"/>
  <c r="T267" i="51" s="1"/>
  <c r="V267" i="51" s="1"/>
  <c r="K267" i="51"/>
  <c r="W267" i="51" s="1"/>
  <c r="AP241" i="51"/>
  <c r="J254" i="51"/>
  <c r="N254" i="51" s="1"/>
  <c r="O229" i="51"/>
  <c r="D266" i="51"/>
  <c r="AP266" i="51"/>
  <c r="R266" i="51"/>
  <c r="T266" i="51" s="1"/>
  <c r="V266" i="51" s="1"/>
  <c r="Q266" i="51"/>
  <c r="P266" i="51"/>
  <c r="N266" i="51"/>
  <c r="M266" i="51"/>
  <c r="X266" i="51" s="1"/>
  <c r="L266" i="51"/>
  <c r="K266" i="51"/>
  <c r="O266" i="51"/>
  <c r="Y266" i="51" s="1"/>
  <c r="AD217" i="51"/>
  <c r="AF191" i="51"/>
  <c r="R222" i="51"/>
  <c r="T222" i="51" s="1"/>
  <c r="V222" i="51" s="1"/>
  <c r="Q217" i="51"/>
  <c r="J263" i="51"/>
  <c r="AP263" i="51" s="1"/>
  <c r="M270" i="51"/>
  <c r="D270" i="51"/>
  <c r="R270" i="51"/>
  <c r="T270" i="51" s="1"/>
  <c r="V270" i="51" s="1"/>
  <c r="O270" i="51"/>
  <c r="K270" i="51"/>
  <c r="Q270" i="51"/>
  <c r="L270" i="51"/>
  <c r="P270" i="51"/>
  <c r="AP270" i="51"/>
  <c r="N270" i="51"/>
  <c r="I306" i="51"/>
  <c r="E306" i="51" s="1"/>
  <c r="I312" i="51"/>
  <c r="E312" i="51" s="1"/>
  <c r="J256" i="51"/>
  <c r="AP256" i="51" s="1"/>
  <c r="M225" i="51"/>
  <c r="X225" i="51" s="1"/>
  <c r="D260" i="51"/>
  <c r="AP260" i="51"/>
  <c r="R260" i="51"/>
  <c r="T260" i="51" s="1"/>
  <c r="V260" i="51" s="1"/>
  <c r="P260" i="51"/>
  <c r="O260" i="51"/>
  <c r="Q260" i="51"/>
  <c r="N260" i="51"/>
  <c r="K260" i="51"/>
  <c r="AA182" i="51"/>
  <c r="U182" i="51"/>
  <c r="AB182" i="51" s="1"/>
  <c r="U155" i="51"/>
  <c r="AB155" i="51" s="1"/>
  <c r="AA155" i="51"/>
  <c r="I294" i="51"/>
  <c r="E294" i="51" s="1"/>
  <c r="Z230" i="51"/>
  <c r="AF230" i="51" s="1"/>
  <c r="S230" i="51"/>
  <c r="AD267" i="51"/>
  <c r="W235" i="51"/>
  <c r="K241" i="51"/>
  <c r="R229" i="51"/>
  <c r="T229" i="51" s="1"/>
  <c r="V229" i="51" s="1"/>
  <c r="AD266" i="51"/>
  <c r="AP236" i="51"/>
  <c r="M222" i="51"/>
  <c r="D263" i="51"/>
  <c r="R263" i="51"/>
  <c r="T263" i="51" s="1"/>
  <c r="V263" i="51" s="1"/>
  <c r="O263" i="51"/>
  <c r="Q263" i="51"/>
  <c r="N263" i="51"/>
  <c r="K263" i="51"/>
  <c r="M263" i="51"/>
  <c r="X263" i="51" s="1"/>
  <c r="AD270" i="51"/>
  <c r="I303" i="51"/>
  <c r="E303" i="51" s="1"/>
  <c r="G343" i="51"/>
  <c r="G338" i="51"/>
  <c r="G346" i="51"/>
  <c r="G342" i="51"/>
  <c r="G341" i="51"/>
  <c r="A350" i="51"/>
  <c r="G336" i="51"/>
  <c r="G332" i="51"/>
  <c r="G345" i="51"/>
  <c r="G324" i="51"/>
  <c r="G323" i="51"/>
  <c r="G319" i="51"/>
  <c r="G331" i="51"/>
  <c r="G344" i="51"/>
  <c r="G340" i="51"/>
  <c r="G337" i="51"/>
  <c r="G322" i="51"/>
  <c r="G318" i="51"/>
  <c r="G334" i="51"/>
  <c r="G335" i="51"/>
  <c r="G333" i="51"/>
  <c r="G329" i="51"/>
  <c r="G326" i="51"/>
  <c r="G325" i="51"/>
  <c r="G317" i="51"/>
  <c r="G327" i="51"/>
  <c r="G321" i="51"/>
  <c r="G339" i="51"/>
  <c r="G328" i="51"/>
  <c r="G320" i="51"/>
  <c r="G316" i="51"/>
  <c r="G330" i="51"/>
  <c r="U147" i="51"/>
  <c r="AB147" i="51" s="1"/>
  <c r="AA147" i="51"/>
  <c r="D252" i="51"/>
  <c r="AF203" i="51"/>
  <c r="Q225" i="51"/>
  <c r="Y244" i="51"/>
  <c r="Z180" i="51"/>
  <c r="AF180" i="51" s="1"/>
  <c r="S180" i="51"/>
  <c r="Z184" i="51"/>
  <c r="AF184" i="51" s="1"/>
  <c r="S199" i="51"/>
  <c r="Z199" i="51"/>
  <c r="AF199" i="51" s="1"/>
  <c r="AA186" i="51"/>
  <c r="U186" i="51"/>
  <c r="AB186" i="51" s="1"/>
  <c r="N215" i="51"/>
  <c r="Q236" i="51"/>
  <c r="O277" i="51"/>
  <c r="N277" i="51"/>
  <c r="M277" i="51"/>
  <c r="X277" i="51" s="1"/>
  <c r="D277" i="51"/>
  <c r="Q277" i="51"/>
  <c r="L277" i="51"/>
  <c r="K277" i="51"/>
  <c r="W277" i="51" s="1"/>
  <c r="AD249" i="51"/>
  <c r="O268" i="51"/>
  <c r="AP268" i="51"/>
  <c r="D268" i="51"/>
  <c r="X235" i="51"/>
  <c r="L241" i="51"/>
  <c r="K229" i="51"/>
  <c r="W229" i="51" s="1"/>
  <c r="Z200" i="51"/>
  <c r="AF200" i="51" s="1"/>
  <c r="S200" i="51"/>
  <c r="R274" i="51"/>
  <c r="T274" i="51" s="1"/>
  <c r="V274" i="51" s="1"/>
  <c r="D274" i="51"/>
  <c r="AP274" i="51"/>
  <c r="S207" i="51"/>
  <c r="Z207" i="51"/>
  <c r="AF207" i="51" s="1"/>
  <c r="K222" i="51"/>
  <c r="N217" i="51"/>
  <c r="X217" i="51" s="1"/>
  <c r="AA174" i="51"/>
  <c r="U174" i="51"/>
  <c r="AB174" i="51" s="1"/>
  <c r="W210" i="51"/>
  <c r="AD262" i="51"/>
  <c r="I292" i="51"/>
  <c r="E292" i="51" s="1"/>
  <c r="J305" i="51"/>
  <c r="I305" i="51"/>
  <c r="E305" i="51" s="1"/>
  <c r="AF147" i="51"/>
  <c r="AF167" i="51"/>
  <c r="Z196" i="51"/>
  <c r="S196" i="51"/>
  <c r="J252" i="51"/>
  <c r="R252" i="51" s="1"/>
  <c r="T252" i="51" s="1"/>
  <c r="V252" i="51" s="1"/>
  <c r="AA203" i="51"/>
  <c r="U203" i="51"/>
  <c r="AB203" i="51" s="1"/>
  <c r="K225" i="51"/>
  <c r="W225" i="51" s="1"/>
  <c r="Q240" i="51"/>
  <c r="AA184" i="51"/>
  <c r="U184" i="51"/>
  <c r="AB184" i="51" s="1"/>
  <c r="Z186" i="51"/>
  <c r="AF186" i="51" s="1"/>
  <c r="P215" i="51"/>
  <c r="AF183" i="51"/>
  <c r="AD236" i="51"/>
  <c r="W209" i="51"/>
  <c r="AD253" i="51"/>
  <c r="L236" i="51"/>
  <c r="W236" i="51" s="1"/>
  <c r="I300" i="51"/>
  <c r="E300" i="51" s="1"/>
  <c r="Z224" i="51"/>
  <c r="S224" i="51"/>
  <c r="Z205" i="51"/>
  <c r="AF205" i="51" s="1"/>
  <c r="S205" i="51"/>
  <c r="Z206" i="51"/>
  <c r="AF206" i="51" s="1"/>
  <c r="S206" i="51"/>
  <c r="J268" i="51"/>
  <c r="P268" i="51" s="1"/>
  <c r="Y235" i="51"/>
  <c r="M241" i="51"/>
  <c r="X241" i="51" s="1"/>
  <c r="L229" i="51"/>
  <c r="Y209" i="51"/>
  <c r="J274" i="51"/>
  <c r="P236" i="51"/>
  <c r="L222" i="51"/>
  <c r="R217" i="51"/>
  <c r="T217" i="51" s="1"/>
  <c r="V217" i="51" s="1"/>
  <c r="AF169" i="51"/>
  <c r="D262" i="51"/>
  <c r="AP262" i="51"/>
  <c r="R262" i="51"/>
  <c r="T262" i="51" s="1"/>
  <c r="V262" i="51" s="1"/>
  <c r="P262" i="51"/>
  <c r="O262" i="51"/>
  <c r="L262" i="51"/>
  <c r="N262" i="51"/>
  <c r="K262" i="51"/>
  <c r="M262" i="51"/>
  <c r="Q262" i="51"/>
  <c r="I283" i="51"/>
  <c r="E283" i="51" s="1"/>
  <c r="I299" i="51"/>
  <c r="E299" i="51" s="1"/>
  <c r="U167" i="51"/>
  <c r="AB167" i="51" s="1"/>
  <c r="AA167" i="51"/>
  <c r="AF192" i="51"/>
  <c r="P225" i="51"/>
  <c r="P240" i="51"/>
  <c r="Y240" i="51" s="1"/>
  <c r="AD243" i="51"/>
  <c r="W242" i="51"/>
  <c r="Q243" i="51"/>
  <c r="N223" i="51"/>
  <c r="AD234" i="51"/>
  <c r="K215" i="51"/>
  <c r="W239" i="51"/>
  <c r="U183" i="51"/>
  <c r="AB183" i="51" s="1"/>
  <c r="AA183" i="51"/>
  <c r="U185" i="51"/>
  <c r="AB185" i="51" s="1"/>
  <c r="AA185" i="51"/>
  <c r="X219" i="51"/>
  <c r="J278" i="51"/>
  <c r="Q278" i="51" s="1"/>
  <c r="I297" i="51"/>
  <c r="E297" i="51" s="1"/>
  <c r="AD232" i="51"/>
  <c r="N229" i="51"/>
  <c r="Q232" i="51"/>
  <c r="AD264" i="51"/>
  <c r="W196" i="51"/>
  <c r="R236" i="51"/>
  <c r="T236" i="51" s="1"/>
  <c r="V236" i="51" s="1"/>
  <c r="N222" i="51"/>
  <c r="AP217" i="51"/>
  <c r="X209" i="51"/>
  <c r="D271" i="51"/>
  <c r="I288" i="51"/>
  <c r="E288" i="51" s="1"/>
  <c r="I289" i="51"/>
  <c r="E289" i="51" s="1"/>
  <c r="D275" i="51"/>
  <c r="P275" i="51"/>
  <c r="AA192" i="51"/>
  <c r="U192" i="51"/>
  <c r="AB192" i="51" s="1"/>
  <c r="R240" i="51"/>
  <c r="T240" i="51" s="1"/>
  <c r="V240" i="51" s="1"/>
  <c r="Z242" i="51"/>
  <c r="S242" i="51"/>
  <c r="AA197" i="51"/>
  <c r="U197" i="51"/>
  <c r="AB197" i="51" s="1"/>
  <c r="R243" i="51"/>
  <c r="T243" i="51" s="1"/>
  <c r="V243" i="51" s="1"/>
  <c r="M223" i="51"/>
  <c r="AD233" i="51"/>
  <c r="M215" i="51"/>
  <c r="X215" i="51" s="1"/>
  <c r="X239" i="51"/>
  <c r="AP214" i="51"/>
  <c r="P214" i="51"/>
  <c r="R214" i="51"/>
  <c r="T214" i="51" s="1"/>
  <c r="V214" i="51" s="1"/>
  <c r="N214" i="51"/>
  <c r="K214" i="51"/>
  <c r="O214" i="51"/>
  <c r="L214" i="51"/>
  <c r="Q214" i="51"/>
  <c r="M214" i="51"/>
  <c r="D214" i="51"/>
  <c r="Z185" i="51"/>
  <c r="AF185" i="51" s="1"/>
  <c r="D261" i="51"/>
  <c r="AP261" i="51"/>
  <c r="R261" i="51"/>
  <c r="T261" i="51" s="1"/>
  <c r="V261" i="51" s="1"/>
  <c r="P261" i="51"/>
  <c r="O261" i="51"/>
  <c r="L261" i="51"/>
  <c r="M261" i="51"/>
  <c r="Q261" i="51"/>
  <c r="N261" i="51"/>
  <c r="K261" i="51"/>
  <c r="S238" i="51"/>
  <c r="Z238" i="51"/>
  <c r="Y199" i="51"/>
  <c r="Z235" i="51"/>
  <c r="S235" i="51"/>
  <c r="S234" i="51"/>
  <c r="Z234" i="51"/>
  <c r="AF234" i="51" s="1"/>
  <c r="P229" i="51"/>
  <c r="M232" i="51"/>
  <c r="D264" i="51"/>
  <c r="AP264" i="51"/>
  <c r="R264" i="51"/>
  <c r="T264" i="51" s="1"/>
  <c r="V264" i="51" s="1"/>
  <c r="P264" i="51"/>
  <c r="O264" i="51"/>
  <c r="Y264" i="51" s="1"/>
  <c r="L264" i="51"/>
  <c r="M264" i="51"/>
  <c r="K264" i="51"/>
  <c r="Q264" i="51"/>
  <c r="N264" i="51"/>
  <c r="P222" i="51"/>
  <c r="Y222" i="51" s="1"/>
  <c r="J271" i="51"/>
  <c r="AP271" i="51" s="1"/>
  <c r="AD226" i="51"/>
  <c r="I301" i="51"/>
  <c r="E301" i="51" s="1"/>
  <c r="I293" i="51"/>
  <c r="E293" i="51" s="1"/>
  <c r="K226" i="51"/>
  <c r="W226" i="51" s="1"/>
  <c r="J275" i="51"/>
  <c r="L275" i="51" s="1"/>
  <c r="L225" i="51"/>
  <c r="O224" i="51"/>
  <c r="Y224" i="51" s="1"/>
  <c r="AP243" i="51"/>
  <c r="K223" i="51"/>
  <c r="W223" i="51" s="1"/>
  <c r="W238" i="51"/>
  <c r="R215" i="51"/>
  <c r="T215" i="51" s="1"/>
  <c r="V215" i="51" s="1"/>
  <c r="Q7" i="50"/>
  <c r="R7" i="50" s="1"/>
  <c r="S7" i="50" s="1"/>
  <c r="T7" i="50" s="1"/>
  <c r="U7" i="50" s="1"/>
  <c r="V7" i="50" s="1"/>
  <c r="P8" i="50" s="1"/>
  <c r="O7" i="50"/>
  <c r="D248" i="48"/>
  <c r="H28" i="48"/>
  <c r="I27" i="48"/>
  <c r="G341" i="48"/>
  <c r="G342" i="48"/>
  <c r="G340" i="48"/>
  <c r="G346" i="48"/>
  <c r="G343" i="48"/>
  <c r="G339" i="48"/>
  <c r="G328" i="48"/>
  <c r="G337" i="48"/>
  <c r="G317" i="48"/>
  <c r="G329" i="48"/>
  <c r="G323" i="48"/>
  <c r="G320" i="48"/>
  <c r="G344" i="48"/>
  <c r="G326" i="48"/>
  <c r="G345" i="48"/>
  <c r="G330" i="48"/>
  <c r="G319" i="48"/>
  <c r="A350" i="48"/>
  <c r="G380" i="48" s="1"/>
  <c r="G327" i="48"/>
  <c r="G316" i="48"/>
  <c r="G321" i="48"/>
  <c r="G324" i="48"/>
  <c r="G325" i="48"/>
  <c r="G333" i="48"/>
  <c r="G336" i="48"/>
  <c r="G332" i="48"/>
  <c r="G331" i="48"/>
  <c r="G334" i="48"/>
  <c r="G318" i="48"/>
  <c r="G322" i="48"/>
  <c r="G338" i="48"/>
  <c r="G335" i="48"/>
  <c r="K27" i="47"/>
  <c r="M27" i="47"/>
  <c r="N27" i="47" s="1"/>
  <c r="O27" i="47" s="1"/>
  <c r="P27" i="47" s="1"/>
  <c r="Q27" i="47" s="1"/>
  <c r="R27" i="47" s="1"/>
  <c r="L28" i="47" s="1"/>
  <c r="B37" i="47"/>
  <c r="D37" i="47"/>
  <c r="E37" i="47" s="1"/>
  <c r="F37" i="47" s="1"/>
  <c r="G37" i="47" s="1"/>
  <c r="H37" i="47" s="1"/>
  <c r="I37" i="47" s="1"/>
  <c r="C38" i="47" s="1"/>
  <c r="B27" i="47"/>
  <c r="D27" i="47"/>
  <c r="E27" i="47" s="1"/>
  <c r="F27" i="47" s="1"/>
  <c r="G27" i="47" s="1"/>
  <c r="H27" i="47" s="1"/>
  <c r="I27" i="47" s="1"/>
  <c r="C28" i="47" s="1"/>
  <c r="B17" i="47"/>
  <c r="D17" i="47"/>
  <c r="E17" i="47" s="1"/>
  <c r="F17" i="47" s="1"/>
  <c r="G17" i="47" s="1"/>
  <c r="H17" i="47" s="1"/>
  <c r="I17" i="47" s="1"/>
  <c r="C18" i="47" s="1"/>
  <c r="K18" i="47"/>
  <c r="M18" i="47"/>
  <c r="N18" i="47" s="1"/>
  <c r="O18" i="47" s="1"/>
  <c r="P18" i="47" s="1"/>
  <c r="Q18" i="47" s="1"/>
  <c r="R18" i="47" s="1"/>
  <c r="L19" i="47" s="1"/>
  <c r="M37" i="47"/>
  <c r="N37" i="47" s="1"/>
  <c r="O37" i="47" s="1"/>
  <c r="P37" i="47" s="1"/>
  <c r="Q37" i="47" s="1"/>
  <c r="R37" i="47" s="1"/>
  <c r="L38" i="47" s="1"/>
  <c r="K37" i="47"/>
  <c r="T7" i="47"/>
  <c r="V7" i="47"/>
  <c r="W7" i="47" s="1"/>
  <c r="X7" i="47" s="1"/>
  <c r="Y7" i="47" s="1"/>
  <c r="Z7" i="47" s="1"/>
  <c r="AA7" i="47" s="1"/>
  <c r="U8" i="47" s="1"/>
  <c r="V37" i="47"/>
  <c r="W37" i="47" s="1"/>
  <c r="X37" i="47" s="1"/>
  <c r="Y37" i="47" s="1"/>
  <c r="Z37" i="47" s="1"/>
  <c r="AA37" i="47" s="1"/>
  <c r="U38" i="47" s="1"/>
  <c r="T37" i="47"/>
  <c r="T17" i="47"/>
  <c r="V17" i="47"/>
  <c r="W17" i="47" s="1"/>
  <c r="X17" i="47" s="1"/>
  <c r="Y17" i="47" s="1"/>
  <c r="Z17" i="47" s="1"/>
  <c r="AA17" i="47" s="1"/>
  <c r="U18" i="47" s="1"/>
  <c r="T27" i="47"/>
  <c r="V27" i="47"/>
  <c r="W27" i="47" s="1"/>
  <c r="X27" i="47" s="1"/>
  <c r="Y27" i="47" s="1"/>
  <c r="Z27" i="47" s="1"/>
  <c r="AA27" i="47" s="1"/>
  <c r="U28" i="47" s="1"/>
  <c r="M7" i="47"/>
  <c r="N7" i="47" s="1"/>
  <c r="O7" i="47" s="1"/>
  <c r="P7" i="47" s="1"/>
  <c r="Q7" i="47" s="1"/>
  <c r="R7" i="47" s="1"/>
  <c r="L8" i="47" s="1"/>
  <c r="K7" i="47"/>
  <c r="D7" i="47"/>
  <c r="E7" i="47" s="1"/>
  <c r="F7" i="47" s="1"/>
  <c r="G7" i="47" s="1"/>
  <c r="H7" i="47" s="1"/>
  <c r="I7" i="47" s="1"/>
  <c r="C8" i="47" s="1"/>
  <c r="B7" i="47"/>
  <c r="B9" i="45"/>
  <c r="G9" i="45" s="1"/>
  <c r="F9" i="45" s="1"/>
  <c r="W72" i="44"/>
  <c r="X58" i="44"/>
  <c r="Y72" i="44"/>
  <c r="V49" i="44"/>
  <c r="W53" i="44"/>
  <c r="X72" i="44"/>
  <c r="V56" i="44"/>
  <c r="V72" i="44"/>
  <c r="W58" i="44"/>
  <c r="Y37" i="41"/>
  <c r="X54" i="41"/>
  <c r="W68" i="41"/>
  <c r="W47" i="41"/>
  <c r="W54" i="41"/>
  <c r="X61" i="41"/>
  <c r="Y54" i="41"/>
  <c r="X68" i="41"/>
  <c r="Y24" i="41"/>
  <c r="Y23" i="41"/>
  <c r="W16" i="41"/>
  <c r="Y55" i="41"/>
  <c r="X62" i="41"/>
  <c r="Y16" i="41"/>
  <c r="W73" i="41"/>
  <c r="W69" i="41"/>
  <c r="Y68" i="41"/>
  <c r="Y74" i="41"/>
  <c r="Y30" i="41"/>
  <c r="X17" i="41"/>
  <c r="W55" i="41"/>
  <c r="Y47" i="41"/>
  <c r="X73" i="41"/>
  <c r="V58" i="44"/>
  <c r="W64" i="44"/>
  <c r="X65" i="44"/>
  <c r="X46" i="44"/>
  <c r="Y64" i="44"/>
  <c r="W56" i="44"/>
  <c r="W65" i="44"/>
  <c r="Y58" i="44"/>
  <c r="Y46" i="44"/>
  <c r="W57" i="44"/>
  <c r="W46" i="44"/>
  <c r="Y55" i="44"/>
  <c r="Y65" i="44"/>
  <c r="V46" i="44"/>
  <c r="W49" i="44"/>
  <c r="V60" i="44"/>
  <c r="V65" i="44"/>
  <c r="X53" i="44"/>
  <c r="R65" i="44"/>
  <c r="T65" i="44" s="1"/>
  <c r="AA65" i="44" s="1"/>
  <c r="AO108" i="44"/>
  <c r="X49" i="44"/>
  <c r="V57" i="44"/>
  <c r="V55" i="44"/>
  <c r="N44" i="44"/>
  <c r="Y60" i="44"/>
  <c r="X64" i="44"/>
  <c r="W69" i="44"/>
  <c r="W60" i="44"/>
  <c r="V52" i="44"/>
  <c r="AA57" i="44"/>
  <c r="Y57" i="44"/>
  <c r="D84" i="44"/>
  <c r="Y56" i="44"/>
  <c r="X13" i="44"/>
  <c r="W55" i="44"/>
  <c r="W52" i="44"/>
  <c r="X60" i="44"/>
  <c r="X74" i="44"/>
  <c r="Y49" i="44"/>
  <c r="W13" i="44"/>
  <c r="X69" i="44"/>
  <c r="V62" i="44"/>
  <c r="J44" i="44"/>
  <c r="M44" i="44"/>
  <c r="X73" i="44"/>
  <c r="X63" i="44"/>
  <c r="V64" i="44"/>
  <c r="G120" i="44"/>
  <c r="I120" i="44" s="1"/>
  <c r="E120" i="44" s="1"/>
  <c r="J120" i="44" s="1"/>
  <c r="M102" i="44"/>
  <c r="AO102" i="44"/>
  <c r="J102" i="44"/>
  <c r="P44" i="44"/>
  <c r="R44" i="44" s="1"/>
  <c r="K44" i="44"/>
  <c r="D103" i="44"/>
  <c r="O44" i="44"/>
  <c r="Q44" i="44"/>
  <c r="S44" i="44" s="1"/>
  <c r="U44" i="44" s="1"/>
  <c r="V50" i="44"/>
  <c r="X52" i="44"/>
  <c r="V69" i="44"/>
  <c r="X59" i="44"/>
  <c r="O102" i="44"/>
  <c r="D44" i="44"/>
  <c r="AO44" i="44"/>
  <c r="AO75" i="44" s="1"/>
  <c r="AO76" i="44" s="1"/>
  <c r="L44" i="44"/>
  <c r="W63" i="44"/>
  <c r="AE102" i="44"/>
  <c r="D91" i="44"/>
  <c r="K102" i="44"/>
  <c r="AC102" i="44"/>
  <c r="G137" i="44"/>
  <c r="I137" i="44" s="1"/>
  <c r="E137" i="44" s="1"/>
  <c r="Q137" i="44" s="1"/>
  <c r="L102" i="44"/>
  <c r="D102" i="44"/>
  <c r="N102" i="44"/>
  <c r="P102" i="44"/>
  <c r="R102" i="44" s="1"/>
  <c r="W66" i="44"/>
  <c r="V47" i="44"/>
  <c r="V54" i="44"/>
  <c r="R13" i="44"/>
  <c r="Y13" i="44"/>
  <c r="W50" i="44"/>
  <c r="V67" i="44"/>
  <c r="V68" i="44"/>
  <c r="Z57" i="44"/>
  <c r="V13" i="44"/>
  <c r="Z11" i="44"/>
  <c r="T11" i="44"/>
  <c r="AA11" i="44" s="1"/>
  <c r="X66" i="44"/>
  <c r="AO89" i="44"/>
  <c r="X45" i="44"/>
  <c r="W59" i="44"/>
  <c r="AO80" i="44"/>
  <c r="AC14" i="44"/>
  <c r="Q14" i="44"/>
  <c r="S14" i="44" s="1"/>
  <c r="U14" i="44" s="1"/>
  <c r="P14" i="44"/>
  <c r="O14" i="44"/>
  <c r="N14" i="44"/>
  <c r="M14" i="44"/>
  <c r="L14" i="44"/>
  <c r="K14" i="44"/>
  <c r="J14" i="44"/>
  <c r="W54" i="44"/>
  <c r="Y53" i="44"/>
  <c r="AO85" i="44"/>
  <c r="X54" i="44"/>
  <c r="W62" i="44"/>
  <c r="W61" i="44"/>
  <c r="W73" i="44"/>
  <c r="X62" i="44"/>
  <c r="Z12" i="44"/>
  <c r="T12" i="44"/>
  <c r="AA12" i="44" s="1"/>
  <c r="Z10" i="44"/>
  <c r="T10" i="44"/>
  <c r="AA10" i="44" s="1"/>
  <c r="V48" i="44"/>
  <c r="V66" i="44"/>
  <c r="X67" i="44"/>
  <c r="W71" i="44"/>
  <c r="W38" i="41"/>
  <c r="AD41" i="41"/>
  <c r="W24" i="41"/>
  <c r="X31" i="41"/>
  <c r="X37" i="41"/>
  <c r="Y38" i="41"/>
  <c r="W48" i="41"/>
  <c r="W62" i="41"/>
  <c r="X74" i="41"/>
  <c r="W10" i="41"/>
  <c r="Z73" i="41"/>
  <c r="T73" i="41"/>
  <c r="V73" i="41" s="1"/>
  <c r="Y72" i="41"/>
  <c r="Z61" i="41"/>
  <c r="S61" i="41"/>
  <c r="S72" i="41"/>
  <c r="Z72" i="41"/>
  <c r="Z48" i="41"/>
  <c r="S48" i="41"/>
  <c r="X69" i="41"/>
  <c r="Z74" i="41"/>
  <c r="T74" i="41"/>
  <c r="V74" i="41" s="1"/>
  <c r="W61" i="41"/>
  <c r="Z69" i="41"/>
  <c r="S69" i="41"/>
  <c r="Z62" i="41"/>
  <c r="S62" i="41"/>
  <c r="U73" i="41"/>
  <c r="Y73" i="41"/>
  <c r="X48" i="41"/>
  <c r="W74" i="41"/>
  <c r="Y69" i="41"/>
  <c r="X55" i="41"/>
  <c r="U54" i="41"/>
  <c r="Y48" i="41"/>
  <c r="Z54" i="41"/>
  <c r="T54" i="41"/>
  <c r="V54" i="41" s="1"/>
  <c r="X47" i="41"/>
  <c r="Z68" i="41"/>
  <c r="S68" i="41"/>
  <c r="Z55" i="41"/>
  <c r="S55" i="41"/>
  <c r="W72" i="41"/>
  <c r="U47" i="41"/>
  <c r="Y62" i="41"/>
  <c r="X72" i="41"/>
  <c r="Y61" i="41"/>
  <c r="U74" i="41"/>
  <c r="Z47" i="41"/>
  <c r="T47" i="41"/>
  <c r="V47" i="41" s="1"/>
  <c r="P15" i="46"/>
  <c r="O14" i="46"/>
  <c r="E34" i="46"/>
  <c r="F35" i="46"/>
  <c r="E24" i="46"/>
  <c r="F25" i="46"/>
  <c r="X34" i="46"/>
  <c r="Y35" i="46"/>
  <c r="W14" i="46"/>
  <c r="X15" i="46"/>
  <c r="O5" i="46"/>
  <c r="N4" i="46"/>
  <c r="F5" i="46"/>
  <c r="E4" i="46"/>
  <c r="W4" i="46"/>
  <c r="X5" i="46"/>
  <c r="W24" i="46"/>
  <c r="X25" i="46"/>
  <c r="O35" i="46"/>
  <c r="N34" i="46"/>
  <c r="E14" i="46"/>
  <c r="F15" i="46"/>
  <c r="O25" i="46"/>
  <c r="N24" i="46"/>
  <c r="G122" i="44"/>
  <c r="I122" i="44" s="1"/>
  <c r="E122" i="44" s="1"/>
  <c r="D122" i="44" s="1"/>
  <c r="G132" i="44"/>
  <c r="I132" i="44" s="1"/>
  <c r="E132" i="44" s="1"/>
  <c r="O132" i="44" s="1"/>
  <c r="G123" i="44"/>
  <c r="I123" i="44" s="1"/>
  <c r="E123" i="44" s="1"/>
  <c r="AC123" i="44" s="1"/>
  <c r="G126" i="44"/>
  <c r="I126" i="44" s="1"/>
  <c r="E126" i="44" s="1"/>
  <c r="P126" i="44" s="1"/>
  <c r="R126" i="44" s="1"/>
  <c r="X105" i="44"/>
  <c r="AO82" i="44"/>
  <c r="K82" i="44"/>
  <c r="J82" i="44"/>
  <c r="AC82" i="44"/>
  <c r="Q82" i="44"/>
  <c r="S82" i="44" s="1"/>
  <c r="U82" i="44" s="1"/>
  <c r="P82" i="44"/>
  <c r="O82" i="44"/>
  <c r="N82" i="44"/>
  <c r="M82" i="44"/>
  <c r="L82" i="44"/>
  <c r="Z53" i="44"/>
  <c r="T53" i="44"/>
  <c r="AA53" i="44" s="1"/>
  <c r="AO83" i="44"/>
  <c r="O83" i="44"/>
  <c r="N83" i="44"/>
  <c r="M83" i="44"/>
  <c r="K83" i="44"/>
  <c r="AC83" i="44"/>
  <c r="Q83" i="44"/>
  <c r="S83" i="44" s="1"/>
  <c r="U83" i="44" s="1"/>
  <c r="P83" i="44"/>
  <c r="L83" i="44"/>
  <c r="J83" i="44"/>
  <c r="T55" i="44"/>
  <c r="AA55" i="44" s="1"/>
  <c r="Z55" i="44"/>
  <c r="W45" i="44"/>
  <c r="Y63" i="44"/>
  <c r="R63" i="44"/>
  <c r="Y61" i="44"/>
  <c r="S61" i="44"/>
  <c r="U61" i="44" s="1"/>
  <c r="X51" i="44"/>
  <c r="AO98" i="44"/>
  <c r="T64" i="44"/>
  <c r="AA64" i="44" s="1"/>
  <c r="Z64" i="44"/>
  <c r="Y51" i="44"/>
  <c r="R51" i="44"/>
  <c r="G135" i="44"/>
  <c r="I135" i="44" s="1"/>
  <c r="E135" i="44" s="1"/>
  <c r="AC78" i="44"/>
  <c r="P78" i="44"/>
  <c r="O78" i="44"/>
  <c r="N78" i="44"/>
  <c r="M78" i="44"/>
  <c r="K78" i="44"/>
  <c r="Q78" i="44"/>
  <c r="S78" i="44" s="1"/>
  <c r="U78" i="44" s="1"/>
  <c r="L78" i="44"/>
  <c r="J78" i="44"/>
  <c r="Y45" i="44"/>
  <c r="S45" i="44"/>
  <c r="U45" i="44" s="1"/>
  <c r="V73" i="44"/>
  <c r="D99" i="44"/>
  <c r="O99" i="44"/>
  <c r="N99" i="44"/>
  <c r="M99" i="44"/>
  <c r="L99" i="44"/>
  <c r="K99" i="44"/>
  <c r="J99" i="44"/>
  <c r="AC99" i="44"/>
  <c r="Q99" i="44"/>
  <c r="S99" i="44" s="1"/>
  <c r="U99" i="44" s="1"/>
  <c r="P99" i="44"/>
  <c r="R59" i="44"/>
  <c r="Y59" i="44"/>
  <c r="AO90" i="44"/>
  <c r="Q90" i="44"/>
  <c r="S90" i="44" s="1"/>
  <c r="U90" i="44" s="1"/>
  <c r="P90" i="44"/>
  <c r="O90" i="44"/>
  <c r="M90" i="44"/>
  <c r="K90" i="44"/>
  <c r="J90" i="44"/>
  <c r="AC90" i="44"/>
  <c r="L90" i="44"/>
  <c r="N90" i="44"/>
  <c r="Y67" i="44"/>
  <c r="R67" i="44"/>
  <c r="G119" i="44"/>
  <c r="I119" i="44" s="1"/>
  <c r="E119" i="44" s="1"/>
  <c r="D119" i="44" s="1"/>
  <c r="AC75" i="44"/>
  <c r="AC91" i="44"/>
  <c r="P91" i="44"/>
  <c r="O91" i="44"/>
  <c r="Q91" i="44"/>
  <c r="S91" i="44" s="1"/>
  <c r="U91" i="44" s="1"/>
  <c r="N91" i="44"/>
  <c r="M91" i="44"/>
  <c r="L91" i="44"/>
  <c r="K91" i="44"/>
  <c r="J91" i="44"/>
  <c r="AO101" i="44"/>
  <c r="AE101" i="44"/>
  <c r="AC101" i="44"/>
  <c r="P101" i="44"/>
  <c r="N101" i="44"/>
  <c r="M101" i="44"/>
  <c r="Q101" i="44"/>
  <c r="S101" i="44" s="1"/>
  <c r="U101" i="44" s="1"/>
  <c r="O101" i="44"/>
  <c r="L101" i="44"/>
  <c r="K101" i="44"/>
  <c r="J101" i="44"/>
  <c r="D106" i="44"/>
  <c r="G112" i="44"/>
  <c r="I112" i="44" s="1"/>
  <c r="E112" i="44" s="1"/>
  <c r="AO97" i="44"/>
  <c r="O97" i="44"/>
  <c r="N97" i="44"/>
  <c r="M97" i="44"/>
  <c r="K97" i="44"/>
  <c r="L97" i="44"/>
  <c r="J97" i="44"/>
  <c r="AC97" i="44"/>
  <c r="Q97" i="44"/>
  <c r="S97" i="44" s="1"/>
  <c r="U97" i="44" s="1"/>
  <c r="P97" i="44"/>
  <c r="V105" i="44"/>
  <c r="V61" i="44"/>
  <c r="V51" i="44"/>
  <c r="D100" i="44"/>
  <c r="N100" i="44"/>
  <c r="M100" i="44"/>
  <c r="L100" i="44"/>
  <c r="J100" i="44"/>
  <c r="AC100" i="44"/>
  <c r="Q100" i="44"/>
  <c r="S100" i="44" s="1"/>
  <c r="U100" i="44" s="1"/>
  <c r="P100" i="44"/>
  <c r="O100" i="44"/>
  <c r="K100" i="44"/>
  <c r="R47" i="44"/>
  <c r="Y47" i="44"/>
  <c r="AO87" i="44"/>
  <c r="Q87" i="44"/>
  <c r="S87" i="44" s="1"/>
  <c r="U87" i="44" s="1"/>
  <c r="O87" i="44"/>
  <c r="M87" i="44"/>
  <c r="L87" i="44"/>
  <c r="K87" i="44"/>
  <c r="J87" i="44"/>
  <c r="AE87" i="44"/>
  <c r="AC87" i="44"/>
  <c r="P87" i="44"/>
  <c r="N87" i="44"/>
  <c r="T45" i="44"/>
  <c r="D95" i="44"/>
  <c r="AE95" i="44"/>
  <c r="P95" i="44"/>
  <c r="O95" i="44"/>
  <c r="AC95" i="44"/>
  <c r="Q95" i="44"/>
  <c r="S95" i="44" s="1"/>
  <c r="U95" i="44" s="1"/>
  <c r="N95" i="44"/>
  <c r="M95" i="44"/>
  <c r="L95" i="44"/>
  <c r="K95" i="44"/>
  <c r="J95" i="44"/>
  <c r="L103" i="44"/>
  <c r="K103" i="44"/>
  <c r="J103" i="44"/>
  <c r="N103" i="44"/>
  <c r="M103" i="44"/>
  <c r="AC103" i="44"/>
  <c r="Q103" i="44"/>
  <c r="S103" i="44" s="1"/>
  <c r="U103" i="44" s="1"/>
  <c r="P103" i="44"/>
  <c r="O103" i="44"/>
  <c r="G136" i="44"/>
  <c r="I136" i="44" s="1"/>
  <c r="E136" i="44" s="1"/>
  <c r="AO136" i="44" s="1"/>
  <c r="AO81" i="44"/>
  <c r="AE81" i="44"/>
  <c r="AC81" i="44"/>
  <c r="O81" i="44"/>
  <c r="J81" i="44"/>
  <c r="Q81" i="44"/>
  <c r="S81" i="44" s="1"/>
  <c r="U81" i="44" s="1"/>
  <c r="P81" i="44"/>
  <c r="N81" i="44"/>
  <c r="M81" i="44"/>
  <c r="L81" i="44"/>
  <c r="K81" i="44"/>
  <c r="K85" i="44"/>
  <c r="J85" i="44"/>
  <c r="AC85" i="44"/>
  <c r="M85" i="44"/>
  <c r="L85" i="44"/>
  <c r="Q85" i="44"/>
  <c r="S85" i="44" s="1"/>
  <c r="U85" i="44" s="1"/>
  <c r="P85" i="44"/>
  <c r="O85" i="44"/>
  <c r="N85" i="44"/>
  <c r="X48" i="44"/>
  <c r="W105" i="44"/>
  <c r="T71" i="44"/>
  <c r="W51" i="44"/>
  <c r="O79" i="44"/>
  <c r="M79" i="44"/>
  <c r="L79" i="44"/>
  <c r="K79" i="44"/>
  <c r="AC79" i="44"/>
  <c r="Q79" i="44"/>
  <c r="S79" i="44" s="1"/>
  <c r="U79" i="44" s="1"/>
  <c r="P79" i="44"/>
  <c r="N79" i="44"/>
  <c r="J79" i="44"/>
  <c r="W74" i="44"/>
  <c r="G130" i="44"/>
  <c r="I130" i="44" s="1"/>
  <c r="E130" i="44" s="1"/>
  <c r="AO130" i="44" s="1"/>
  <c r="AO107" i="44"/>
  <c r="Q107" i="44"/>
  <c r="S107" i="44" s="1"/>
  <c r="U107" i="44" s="1"/>
  <c r="P107" i="44"/>
  <c r="N107" i="44"/>
  <c r="L107" i="44"/>
  <c r="K107" i="44"/>
  <c r="AC107" i="44"/>
  <c r="O107" i="44"/>
  <c r="M107" i="44"/>
  <c r="J107" i="44"/>
  <c r="R52" i="44"/>
  <c r="Y52" i="44"/>
  <c r="W47" i="44"/>
  <c r="Y105" i="44"/>
  <c r="R105" i="44"/>
  <c r="AO94" i="44"/>
  <c r="Q94" i="44"/>
  <c r="S94" i="44" s="1"/>
  <c r="U94" i="44" s="1"/>
  <c r="P94" i="44"/>
  <c r="N94" i="44"/>
  <c r="L94" i="44"/>
  <c r="K94" i="44"/>
  <c r="O94" i="44"/>
  <c r="M94" i="44"/>
  <c r="J94" i="44"/>
  <c r="AE94" i="44"/>
  <c r="AC94" i="44"/>
  <c r="T58" i="44"/>
  <c r="AA58" i="44" s="1"/>
  <c r="Z58" i="44"/>
  <c r="D86" i="44"/>
  <c r="O86" i="44"/>
  <c r="N86" i="44"/>
  <c r="M86" i="44"/>
  <c r="K86" i="44"/>
  <c r="AC86" i="44"/>
  <c r="Q86" i="44"/>
  <c r="S86" i="44" s="1"/>
  <c r="U86" i="44" s="1"/>
  <c r="P86" i="44"/>
  <c r="L86" i="44"/>
  <c r="J86" i="44"/>
  <c r="Y54" i="44"/>
  <c r="S54" i="44"/>
  <c r="U54" i="44" s="1"/>
  <c r="D96" i="44"/>
  <c r="G138" i="44"/>
  <c r="I138" i="44" s="1"/>
  <c r="E138" i="44" s="1"/>
  <c r="AC80" i="44"/>
  <c r="Q80" i="44"/>
  <c r="S80" i="44" s="1"/>
  <c r="U80" i="44" s="1"/>
  <c r="P80" i="44"/>
  <c r="N80" i="44"/>
  <c r="K80" i="44"/>
  <c r="AE80" i="44"/>
  <c r="M80" i="44"/>
  <c r="J80" i="44"/>
  <c r="O80" i="44"/>
  <c r="L80" i="44"/>
  <c r="AE108" i="44"/>
  <c r="AC108" i="44"/>
  <c r="P108" i="44"/>
  <c r="O108" i="44"/>
  <c r="J108" i="44"/>
  <c r="Q108" i="44"/>
  <c r="S108" i="44" s="1"/>
  <c r="U108" i="44" s="1"/>
  <c r="N108" i="44"/>
  <c r="M108" i="44"/>
  <c r="L108" i="44"/>
  <c r="K108" i="44"/>
  <c r="X47" i="44"/>
  <c r="R73" i="44"/>
  <c r="Y73" i="44"/>
  <c r="X68" i="44"/>
  <c r="Z56" i="44"/>
  <c r="T56" i="44"/>
  <c r="AA56" i="44" s="1"/>
  <c r="X71" i="44"/>
  <c r="Z46" i="44"/>
  <c r="T46" i="44"/>
  <c r="AA46" i="44" s="1"/>
  <c r="AC98" i="44"/>
  <c r="Q98" i="44"/>
  <c r="S98" i="44" s="1"/>
  <c r="U98" i="44" s="1"/>
  <c r="O98" i="44"/>
  <c r="N98" i="44"/>
  <c r="P98" i="44"/>
  <c r="M98" i="44"/>
  <c r="L98" i="44"/>
  <c r="K98" i="44"/>
  <c r="J98" i="44"/>
  <c r="T54" i="44"/>
  <c r="AE140" i="44"/>
  <c r="Q140" i="44"/>
  <c r="S140" i="44" s="1"/>
  <c r="U140" i="44" s="1"/>
  <c r="AC140" i="44"/>
  <c r="P140" i="44"/>
  <c r="O140" i="44"/>
  <c r="N140" i="44"/>
  <c r="M140" i="44"/>
  <c r="L140" i="44"/>
  <c r="K140" i="44"/>
  <c r="J140" i="44"/>
  <c r="AC84" i="44"/>
  <c r="P84" i="44"/>
  <c r="R84" i="44" s="1"/>
  <c r="N84" i="44"/>
  <c r="M84" i="44"/>
  <c r="Q84" i="44"/>
  <c r="O84" i="44"/>
  <c r="L84" i="44"/>
  <c r="K84" i="44"/>
  <c r="J84" i="44"/>
  <c r="W68" i="44"/>
  <c r="Y69" i="44"/>
  <c r="R69" i="44"/>
  <c r="D83" i="44"/>
  <c r="R48" i="44"/>
  <c r="Y48" i="44"/>
  <c r="R66" i="44"/>
  <c r="Y66" i="44"/>
  <c r="G134" i="44"/>
  <c r="I134" i="44" s="1"/>
  <c r="E134" i="44" s="1"/>
  <c r="AO134" i="44" s="1"/>
  <c r="G114" i="44"/>
  <c r="I114" i="44" s="1"/>
  <c r="E114" i="44" s="1"/>
  <c r="AO114" i="44" s="1"/>
  <c r="D79" i="44"/>
  <c r="AO93" i="44"/>
  <c r="M93" i="44"/>
  <c r="L93" i="44"/>
  <c r="K93" i="44"/>
  <c r="AC93" i="44"/>
  <c r="Q93" i="44"/>
  <c r="S93" i="44" s="1"/>
  <c r="U93" i="44" s="1"/>
  <c r="P93" i="44"/>
  <c r="O93" i="44"/>
  <c r="N93" i="44"/>
  <c r="J93" i="44"/>
  <c r="L89" i="44"/>
  <c r="K89" i="44"/>
  <c r="J89" i="44"/>
  <c r="AC89" i="44"/>
  <c r="Q89" i="44"/>
  <c r="S89" i="44" s="1"/>
  <c r="U89" i="44" s="1"/>
  <c r="P89" i="44"/>
  <c r="O89" i="44"/>
  <c r="N89" i="44"/>
  <c r="M89" i="44"/>
  <c r="W48" i="44"/>
  <c r="X50" i="44"/>
  <c r="Z70" i="44"/>
  <c r="T70" i="44"/>
  <c r="AA70" i="44" s="1"/>
  <c r="V45" i="44"/>
  <c r="R62" i="44"/>
  <c r="Y62" i="44"/>
  <c r="V74" i="44"/>
  <c r="Y71" i="44"/>
  <c r="S71" i="44"/>
  <c r="U71" i="44" s="1"/>
  <c r="T72" i="44"/>
  <c r="AA72" i="44" s="1"/>
  <c r="Z72" i="44"/>
  <c r="AO104" i="44"/>
  <c r="AC104" i="44"/>
  <c r="Q104" i="44"/>
  <c r="S104" i="44" s="1"/>
  <c r="U104" i="44" s="1"/>
  <c r="P104" i="44"/>
  <c r="N104" i="44"/>
  <c r="L104" i="44"/>
  <c r="K104" i="44"/>
  <c r="O104" i="44"/>
  <c r="M104" i="44"/>
  <c r="J104" i="44"/>
  <c r="G113" i="44"/>
  <c r="I113" i="44" s="1"/>
  <c r="E113" i="44" s="1"/>
  <c r="AO113" i="44" s="1"/>
  <c r="Y68" i="44"/>
  <c r="R68" i="44"/>
  <c r="G118" i="44"/>
  <c r="I118" i="44" s="1"/>
  <c r="E118" i="44" s="1"/>
  <c r="D118" i="44" s="1"/>
  <c r="AO79" i="44"/>
  <c r="AO92" i="44"/>
  <c r="K92" i="44"/>
  <c r="J92" i="44"/>
  <c r="AC92" i="44"/>
  <c r="O92" i="44"/>
  <c r="N92" i="44"/>
  <c r="M92" i="44"/>
  <c r="L92" i="44"/>
  <c r="Q92" i="44"/>
  <c r="S92" i="44" s="1"/>
  <c r="U92" i="44" s="1"/>
  <c r="P92" i="44"/>
  <c r="D88" i="44"/>
  <c r="AE88" i="44"/>
  <c r="Q88" i="44"/>
  <c r="S88" i="44" s="1"/>
  <c r="U88" i="44" s="1"/>
  <c r="P88" i="44"/>
  <c r="AC88" i="44"/>
  <c r="O88" i="44"/>
  <c r="N88" i="44"/>
  <c r="M88" i="44"/>
  <c r="L88" i="44"/>
  <c r="K88" i="44"/>
  <c r="J88" i="44"/>
  <c r="W67" i="44"/>
  <c r="V59" i="44"/>
  <c r="V71" i="44"/>
  <c r="Z60" i="44"/>
  <c r="T60" i="44"/>
  <c r="AA60" i="44" s="1"/>
  <c r="R50" i="44"/>
  <c r="Y50" i="44"/>
  <c r="V63" i="44"/>
  <c r="X61" i="44"/>
  <c r="AC96" i="44"/>
  <c r="Q96" i="44"/>
  <c r="S96" i="44" s="1"/>
  <c r="U96" i="44" s="1"/>
  <c r="P96" i="44"/>
  <c r="O96" i="44"/>
  <c r="N96" i="44"/>
  <c r="M96" i="44"/>
  <c r="L96" i="44"/>
  <c r="K96" i="44"/>
  <c r="J96" i="44"/>
  <c r="O106" i="44"/>
  <c r="N106" i="44"/>
  <c r="M106" i="44"/>
  <c r="K106" i="44"/>
  <c r="AC106" i="44"/>
  <c r="Q106" i="44"/>
  <c r="S106" i="44" s="1"/>
  <c r="P106" i="44"/>
  <c r="L106" i="44"/>
  <c r="J106" i="44"/>
  <c r="T61" i="44"/>
  <c r="Y74" i="44"/>
  <c r="R74" i="44"/>
  <c r="Z49" i="44"/>
  <c r="T49" i="44"/>
  <c r="AA49" i="44" s="1"/>
  <c r="AF89" i="41"/>
  <c r="Q89" i="41"/>
  <c r="N89" i="41"/>
  <c r="L89" i="41"/>
  <c r="K89" i="41"/>
  <c r="AD89" i="41"/>
  <c r="R89" i="41"/>
  <c r="T89" i="41" s="1"/>
  <c r="V89" i="41" s="1"/>
  <c r="P89" i="41"/>
  <c r="O89" i="41"/>
  <c r="M89" i="41"/>
  <c r="AD84" i="41"/>
  <c r="X84" i="41"/>
  <c r="T84" i="41"/>
  <c r="V84" i="41" s="1"/>
  <c r="Y84" i="41"/>
  <c r="AD105" i="41"/>
  <c r="S105" i="41"/>
  <c r="AD92" i="41"/>
  <c r="T92" i="41"/>
  <c r="V92" i="41" s="1"/>
  <c r="AD86" i="41"/>
  <c r="T86" i="41"/>
  <c r="V86" i="41" s="1"/>
  <c r="AD99" i="41"/>
  <c r="S99" i="41"/>
  <c r="AD85" i="41"/>
  <c r="T85" i="41"/>
  <c r="V85" i="41" s="1"/>
  <c r="O82" i="41"/>
  <c r="AF82" i="41"/>
  <c r="L82" i="41"/>
  <c r="AD82" i="41"/>
  <c r="R82" i="41"/>
  <c r="T82" i="41" s="1"/>
  <c r="V82" i="41" s="1"/>
  <c r="Q82" i="41"/>
  <c r="P82" i="41"/>
  <c r="N82" i="41"/>
  <c r="M82" i="41"/>
  <c r="K82" i="41"/>
  <c r="AD90" i="41"/>
  <c r="R90" i="41"/>
  <c r="T90" i="41" s="1"/>
  <c r="V90" i="41" s="1"/>
  <c r="P90" i="41"/>
  <c r="O90" i="41"/>
  <c r="M90" i="41"/>
  <c r="Q90" i="41"/>
  <c r="N90" i="41"/>
  <c r="AD93" i="41"/>
  <c r="T93" i="41"/>
  <c r="V93" i="41" s="1"/>
  <c r="AD98" i="41"/>
  <c r="T98" i="41"/>
  <c r="V98" i="41" s="1"/>
  <c r="AD102" i="41"/>
  <c r="AF102" i="41"/>
  <c r="R102" i="41"/>
  <c r="T102" i="41" s="1"/>
  <c r="V102" i="41" s="1"/>
  <c r="P102" i="41"/>
  <c r="O102" i="41"/>
  <c r="M102" i="41"/>
  <c r="Q102" i="41"/>
  <c r="N102" i="41"/>
  <c r="L102" i="41"/>
  <c r="K102" i="41"/>
  <c r="AD100" i="41"/>
  <c r="S100" i="41"/>
  <c r="T106" i="41"/>
  <c r="V106" i="41" s="1"/>
  <c r="AD106" i="41"/>
  <c r="AD94" i="41"/>
  <c r="T94" i="41"/>
  <c r="V94" i="41" s="1"/>
  <c r="L94" i="41"/>
  <c r="K94" i="41"/>
  <c r="AD80" i="41"/>
  <c r="T80" i="41"/>
  <c r="V80" i="41" s="1"/>
  <c r="AF81" i="41"/>
  <c r="AD81" i="41"/>
  <c r="R81" i="41"/>
  <c r="T81" i="41" s="1"/>
  <c r="V81" i="41" s="1"/>
  <c r="Q81" i="41"/>
  <c r="O81" i="41"/>
  <c r="N81" i="41"/>
  <c r="L81" i="41"/>
  <c r="P81" i="41"/>
  <c r="M81" i="41"/>
  <c r="K81" i="41"/>
  <c r="AD101" i="41"/>
  <c r="T101" i="41"/>
  <c r="V101" i="41" s="1"/>
  <c r="AD79" i="41"/>
  <c r="S79" i="41"/>
  <c r="X79" i="41"/>
  <c r="W79" i="41"/>
  <c r="AF88" i="41"/>
  <c r="AD88" i="41"/>
  <c r="R88" i="41"/>
  <c r="T88" i="41" s="1"/>
  <c r="V88" i="41" s="1"/>
  <c r="P88" i="41"/>
  <c r="O88" i="41"/>
  <c r="M88" i="41"/>
  <c r="Q88" i="41"/>
  <c r="N88" i="41"/>
  <c r="L88" i="41"/>
  <c r="K88" i="41"/>
  <c r="AD87" i="41"/>
  <c r="AD108" i="41"/>
  <c r="T108" i="41"/>
  <c r="V108" i="41" s="1"/>
  <c r="AD91" i="41"/>
  <c r="Q91" i="41"/>
  <c r="N91" i="41"/>
  <c r="L91" i="41"/>
  <c r="K91" i="41"/>
  <c r="O91" i="41"/>
  <c r="M91" i="41"/>
  <c r="R91" i="41"/>
  <c r="T91" i="41" s="1"/>
  <c r="V91" i="41" s="1"/>
  <c r="P91" i="41"/>
  <c r="AF96" i="41"/>
  <c r="P96" i="41"/>
  <c r="M96" i="41"/>
  <c r="K96" i="41"/>
  <c r="AD96" i="41"/>
  <c r="R96" i="41"/>
  <c r="T96" i="41" s="1"/>
  <c r="V96" i="41" s="1"/>
  <c r="Q96" i="41"/>
  <c r="O96" i="41"/>
  <c r="N96" i="41"/>
  <c r="L96" i="41"/>
  <c r="AF95" i="41"/>
  <c r="Q95" i="41"/>
  <c r="AD95" i="41"/>
  <c r="P95" i="41"/>
  <c r="N95" i="41"/>
  <c r="R95" i="41"/>
  <c r="T95" i="41" s="1"/>
  <c r="V95" i="41" s="1"/>
  <c r="O95" i="41"/>
  <c r="M95" i="41"/>
  <c r="L95" i="41"/>
  <c r="K95" i="41"/>
  <c r="AD83" i="41"/>
  <c r="X83" i="41"/>
  <c r="T83" i="41"/>
  <c r="V83" i="41" s="1"/>
  <c r="R97" i="41"/>
  <c r="T97" i="41" s="1"/>
  <c r="V97" i="41" s="1"/>
  <c r="Q97" i="41"/>
  <c r="AD97" i="41"/>
  <c r="P97" i="41"/>
  <c r="N97" i="41"/>
  <c r="M97" i="41"/>
  <c r="K97" i="41"/>
  <c r="O97" i="41"/>
  <c r="L97" i="41"/>
  <c r="AD103" i="41"/>
  <c r="P103" i="41"/>
  <c r="AF103" i="41"/>
  <c r="M103" i="41"/>
  <c r="K103" i="41"/>
  <c r="R103" i="41"/>
  <c r="T103" i="41" s="1"/>
  <c r="V103" i="41" s="1"/>
  <c r="Q103" i="41"/>
  <c r="O103" i="41"/>
  <c r="N103" i="41"/>
  <c r="L103" i="41"/>
  <c r="AD107" i="41"/>
  <c r="T107" i="41"/>
  <c r="V107" i="41" s="1"/>
  <c r="AD104" i="41"/>
  <c r="T104" i="41"/>
  <c r="V104" i="41" s="1"/>
  <c r="G121" i="44"/>
  <c r="I121" i="44" s="1"/>
  <c r="E121" i="44" s="1"/>
  <c r="D121" i="44" s="1"/>
  <c r="AO100" i="44"/>
  <c r="G115" i="44"/>
  <c r="I115" i="44" s="1"/>
  <c r="E115" i="44" s="1"/>
  <c r="AO88" i="44"/>
  <c r="G129" i="44"/>
  <c r="I129" i="44" s="1"/>
  <c r="E129" i="44" s="1"/>
  <c r="D94" i="44"/>
  <c r="AO86" i="44"/>
  <c r="A146" i="44"/>
  <c r="G174" i="44" s="1"/>
  <c r="I174" i="44" s="1"/>
  <c r="E174" i="44" s="1"/>
  <c r="AO99" i="44"/>
  <c r="D93" i="44"/>
  <c r="G116" i="44"/>
  <c r="I116" i="44" s="1"/>
  <c r="E116" i="44" s="1"/>
  <c r="G133" i="44"/>
  <c r="I133" i="44" s="1"/>
  <c r="E133" i="44" s="1"/>
  <c r="D92" i="44"/>
  <c r="G125" i="44"/>
  <c r="I125" i="44" s="1"/>
  <c r="E125" i="44" s="1"/>
  <c r="G124" i="44"/>
  <c r="I124" i="44" s="1"/>
  <c r="E124" i="44" s="1"/>
  <c r="G117" i="44"/>
  <c r="I117" i="44" s="1"/>
  <c r="E117" i="44" s="1"/>
  <c r="G142" i="44"/>
  <c r="I142" i="44" s="1"/>
  <c r="E142" i="44" s="1"/>
  <c r="G131" i="44"/>
  <c r="I131" i="44" s="1"/>
  <c r="E131" i="44" s="1"/>
  <c r="G128" i="44"/>
  <c r="I128" i="44" s="1"/>
  <c r="E128" i="44" s="1"/>
  <c r="D107" i="44"/>
  <c r="G139" i="44"/>
  <c r="I139" i="44" s="1"/>
  <c r="E139" i="44" s="1"/>
  <c r="G127" i="44"/>
  <c r="I127" i="44" s="1"/>
  <c r="E127" i="44" s="1"/>
  <c r="U38" i="41"/>
  <c r="X24" i="41"/>
  <c r="Z16" i="41"/>
  <c r="T16" i="41"/>
  <c r="V16" i="41" s="1"/>
  <c r="Z38" i="41"/>
  <c r="T38" i="41"/>
  <c r="V38" i="41" s="1"/>
  <c r="Z37" i="41"/>
  <c r="S37" i="41"/>
  <c r="W30" i="41"/>
  <c r="X30" i="41"/>
  <c r="Z24" i="41"/>
  <c r="T24" i="41"/>
  <c r="V24" i="41" s="1"/>
  <c r="X23" i="41"/>
  <c r="W17" i="41"/>
  <c r="X16" i="41"/>
  <c r="U10" i="41"/>
  <c r="Z23" i="41"/>
  <c r="T23" i="41"/>
  <c r="V23" i="41" s="1"/>
  <c r="Z10" i="41"/>
  <c r="T10" i="41"/>
  <c r="V10" i="41" s="1"/>
  <c r="U31" i="41"/>
  <c r="W23" i="41"/>
  <c r="U16" i="41"/>
  <c r="Y10" i="41"/>
  <c r="Z30" i="41"/>
  <c r="S30" i="41"/>
  <c r="Z31" i="41"/>
  <c r="T31" i="41"/>
  <c r="V31" i="41" s="1"/>
  <c r="Y17" i="41"/>
  <c r="U23" i="41"/>
  <c r="Y31" i="41"/>
  <c r="U17" i="41"/>
  <c r="U24" i="41"/>
  <c r="W31" i="41"/>
  <c r="W37" i="41"/>
  <c r="Z17" i="41"/>
  <c r="T17" i="41"/>
  <c r="V17" i="41" s="1"/>
  <c r="X38" i="41"/>
  <c r="X10" i="41"/>
  <c r="D11" i="45"/>
  <c r="J10" i="45"/>
  <c r="D22" i="45"/>
  <c r="J21" i="45"/>
  <c r="B21" i="45" s="1"/>
  <c r="G21" i="45" s="1"/>
  <c r="F21" i="45" s="1"/>
  <c r="I10" i="45"/>
  <c r="C11" i="45"/>
  <c r="C24" i="45"/>
  <c r="I23" i="45"/>
  <c r="AD75" i="41"/>
  <c r="D97" i="44"/>
  <c r="D101" i="44"/>
  <c r="C77" i="44"/>
  <c r="AO95" i="44"/>
  <c r="G141" i="44"/>
  <c r="I141" i="44" s="1"/>
  <c r="E141" i="44" s="1"/>
  <c r="D82" i="44"/>
  <c r="D104" i="44"/>
  <c r="H16" i="44"/>
  <c r="I15" i="44"/>
  <c r="E15" i="44" s="1"/>
  <c r="AO78" i="44"/>
  <c r="D78" i="44"/>
  <c r="D140" i="44"/>
  <c r="AO140" i="44"/>
  <c r="AO14" i="44"/>
  <c r="D14" i="44"/>
  <c r="D80" i="41"/>
  <c r="D98" i="41"/>
  <c r="D94" i="41"/>
  <c r="D106" i="41"/>
  <c r="D79" i="41"/>
  <c r="D100" i="41"/>
  <c r="D83" i="41"/>
  <c r="D93" i="41"/>
  <c r="D81" i="41"/>
  <c r="D44" i="41"/>
  <c r="AP75" i="41"/>
  <c r="AP76" i="41" s="1"/>
  <c r="D89" i="41"/>
  <c r="D87" i="41"/>
  <c r="D101" i="41"/>
  <c r="D88" i="41"/>
  <c r="D108" i="41"/>
  <c r="D91" i="41"/>
  <c r="D107" i="41"/>
  <c r="D102" i="41"/>
  <c r="D96" i="41"/>
  <c r="D95" i="41"/>
  <c r="D97" i="41"/>
  <c r="D99" i="41"/>
  <c r="D84" i="41"/>
  <c r="D103" i="41"/>
  <c r="D85" i="41"/>
  <c r="D104" i="41"/>
  <c r="D82" i="41"/>
  <c r="D92" i="41"/>
  <c r="D86" i="41"/>
  <c r="D105" i="41"/>
  <c r="D90" i="41"/>
  <c r="AP41" i="41"/>
  <c r="AP42" i="41" s="1"/>
  <c r="E78" i="41"/>
  <c r="AP78" i="41" s="1"/>
  <c r="C77" i="41"/>
  <c r="G140" i="41"/>
  <c r="I140" i="41" s="1"/>
  <c r="E140" i="41" s="1"/>
  <c r="AP140" i="41" s="1"/>
  <c r="G136" i="41"/>
  <c r="I136" i="41" s="1"/>
  <c r="E136" i="41" s="1"/>
  <c r="AP136" i="41" s="1"/>
  <c r="G132" i="41"/>
  <c r="I132" i="41" s="1"/>
  <c r="E132" i="41" s="1"/>
  <c r="AP132" i="41" s="1"/>
  <c r="G128" i="41"/>
  <c r="I128" i="41" s="1"/>
  <c r="E128" i="41" s="1"/>
  <c r="AP128" i="41" s="1"/>
  <c r="G124" i="41"/>
  <c r="I124" i="41" s="1"/>
  <c r="E124" i="41" s="1"/>
  <c r="AP124" i="41" s="1"/>
  <c r="G120" i="41"/>
  <c r="I120" i="41" s="1"/>
  <c r="E120" i="41" s="1"/>
  <c r="AP120" i="41" s="1"/>
  <c r="G139" i="41"/>
  <c r="I139" i="41" s="1"/>
  <c r="E139" i="41" s="1"/>
  <c r="AP139" i="41" s="1"/>
  <c r="G135" i="41"/>
  <c r="I135" i="41" s="1"/>
  <c r="E135" i="41" s="1"/>
  <c r="AP135" i="41" s="1"/>
  <c r="G131" i="41"/>
  <c r="I131" i="41" s="1"/>
  <c r="E131" i="41" s="1"/>
  <c r="AP131" i="41" s="1"/>
  <c r="G142" i="41"/>
  <c r="I142" i="41" s="1"/>
  <c r="E142" i="41" s="1"/>
  <c r="AP142" i="41" s="1"/>
  <c r="G138" i="41"/>
  <c r="I138" i="41" s="1"/>
  <c r="E138" i="41" s="1"/>
  <c r="AP138" i="41" s="1"/>
  <c r="G134" i="41"/>
  <c r="I134" i="41" s="1"/>
  <c r="E134" i="41" s="1"/>
  <c r="AP134" i="41" s="1"/>
  <c r="G130" i="41"/>
  <c r="I130" i="41" s="1"/>
  <c r="E130" i="41" s="1"/>
  <c r="AP130" i="41" s="1"/>
  <c r="G126" i="41"/>
  <c r="I126" i="41" s="1"/>
  <c r="E126" i="41" s="1"/>
  <c r="AP126" i="41" s="1"/>
  <c r="G122" i="41"/>
  <c r="I122" i="41" s="1"/>
  <c r="E122" i="41" s="1"/>
  <c r="AP122" i="41" s="1"/>
  <c r="A146" i="41"/>
  <c r="G121" i="41"/>
  <c r="I121" i="41" s="1"/>
  <c r="E121" i="41" s="1"/>
  <c r="AP121" i="41" s="1"/>
  <c r="G116" i="41"/>
  <c r="I116" i="41" s="1"/>
  <c r="E116" i="41" s="1"/>
  <c r="AP116" i="41" s="1"/>
  <c r="G112" i="41"/>
  <c r="I112" i="41" s="1"/>
  <c r="G141" i="41"/>
  <c r="I141" i="41" s="1"/>
  <c r="E141" i="41" s="1"/>
  <c r="AP141" i="41" s="1"/>
  <c r="G118" i="41"/>
  <c r="I118" i="41" s="1"/>
  <c r="E118" i="41" s="1"/>
  <c r="AP118" i="41" s="1"/>
  <c r="G114" i="41"/>
  <c r="I114" i="41" s="1"/>
  <c r="E114" i="41" s="1"/>
  <c r="AP114" i="41" s="1"/>
  <c r="G129" i="41"/>
  <c r="I129" i="41" s="1"/>
  <c r="E129" i="41" s="1"/>
  <c r="AP129" i="41" s="1"/>
  <c r="G127" i="41"/>
  <c r="I127" i="41" s="1"/>
  <c r="E127" i="41" s="1"/>
  <c r="AP127" i="41" s="1"/>
  <c r="G117" i="41"/>
  <c r="I117" i="41" s="1"/>
  <c r="E117" i="41" s="1"/>
  <c r="AP117" i="41" s="1"/>
  <c r="G113" i="41"/>
  <c r="I113" i="41" s="1"/>
  <c r="E113" i="41" s="1"/>
  <c r="AP113" i="41" s="1"/>
  <c r="G133" i="41"/>
  <c r="I133" i="41" s="1"/>
  <c r="E133" i="41" s="1"/>
  <c r="AP133" i="41" s="1"/>
  <c r="G125" i="41"/>
  <c r="I125" i="41" s="1"/>
  <c r="E125" i="41" s="1"/>
  <c r="AP125" i="41" s="1"/>
  <c r="G119" i="41"/>
  <c r="I119" i="41" s="1"/>
  <c r="E119" i="41" s="1"/>
  <c r="AP119" i="41" s="1"/>
  <c r="G137" i="41"/>
  <c r="I137" i="41" s="1"/>
  <c r="E137" i="41" s="1"/>
  <c r="AP137" i="41" s="1"/>
  <c r="G123" i="41"/>
  <c r="I123" i="41" s="1"/>
  <c r="E123" i="41" s="1"/>
  <c r="AP123" i="41" s="1"/>
  <c r="G115" i="41"/>
  <c r="I115" i="41" s="1"/>
  <c r="E115" i="41" s="1"/>
  <c r="AP115" i="41" s="1"/>
  <c r="F53" i="30"/>
  <c r="J53" i="30"/>
  <c r="L53" i="30" s="1"/>
  <c r="K53" i="30"/>
  <c r="M53" i="30" s="1"/>
  <c r="I54" i="30"/>
  <c r="J54" i="30"/>
  <c r="L54" i="30" s="1"/>
  <c r="K54" i="30"/>
  <c r="M54" i="30" s="1"/>
  <c r="AM5" i="26"/>
  <c r="AR7" i="26"/>
  <c r="AP7" i="26"/>
  <c r="AR6" i="26"/>
  <c r="AP6" i="26"/>
  <c r="J40" i="30"/>
  <c r="K40" i="30"/>
  <c r="M40" i="30" s="1"/>
  <c r="J42" i="30"/>
  <c r="K42" i="30"/>
  <c r="M42" i="30" s="1"/>
  <c r="J43" i="30"/>
  <c r="K43" i="30"/>
  <c r="M43" i="30" s="1"/>
  <c r="J44" i="30"/>
  <c r="K44" i="30"/>
  <c r="M44" i="30" s="1"/>
  <c r="J45" i="30"/>
  <c r="K45" i="30"/>
  <c r="M45" i="30" s="1"/>
  <c r="J46" i="30"/>
  <c r="K46" i="30"/>
  <c r="M46" i="30" s="1"/>
  <c r="J48" i="30"/>
  <c r="K48" i="30"/>
  <c r="M48" i="30" s="1"/>
  <c r="J49" i="30"/>
  <c r="K49" i="30"/>
  <c r="M49" i="30" s="1"/>
  <c r="J50" i="30"/>
  <c r="K50" i="30"/>
  <c r="M50" i="30" s="1"/>
  <c r="J51" i="30"/>
  <c r="K51" i="30"/>
  <c r="M51" i="30" s="1"/>
  <c r="J55" i="30"/>
  <c r="L55" i="30" s="1"/>
  <c r="K55" i="30"/>
  <c r="M55" i="30" s="1"/>
  <c r="J56" i="30"/>
  <c r="L56" i="30" s="1"/>
  <c r="K56" i="30"/>
  <c r="M56" i="30" s="1"/>
  <c r="J57" i="30"/>
  <c r="L57" i="30" s="1"/>
  <c r="K57" i="30"/>
  <c r="M57" i="30" s="1"/>
  <c r="J59" i="30"/>
  <c r="L59" i="30" s="1"/>
  <c r="K59" i="30"/>
  <c r="M59" i="30" s="1"/>
  <c r="J60" i="30"/>
  <c r="L60" i="30" s="1"/>
  <c r="K60" i="30"/>
  <c r="M60" i="30" s="1"/>
  <c r="J61" i="30"/>
  <c r="L61" i="30" s="1"/>
  <c r="K61" i="30"/>
  <c r="M61" i="30" s="1"/>
  <c r="J62" i="30"/>
  <c r="L62" i="30" s="1"/>
  <c r="K62" i="30"/>
  <c r="M62" i="30" s="1"/>
  <c r="J64" i="30"/>
  <c r="L64" i="30" s="1"/>
  <c r="K64" i="30"/>
  <c r="M64" i="30" s="1"/>
  <c r="J65" i="30"/>
  <c r="L65" i="30" s="1"/>
  <c r="K65" i="30"/>
  <c r="M65" i="30" s="1"/>
  <c r="J66" i="30"/>
  <c r="L66" i="30" s="1"/>
  <c r="K66" i="30"/>
  <c r="M66" i="30" s="1"/>
  <c r="J67" i="30"/>
  <c r="L67" i="30" s="1"/>
  <c r="K67" i="30"/>
  <c r="J69" i="30"/>
  <c r="L69" i="30" s="1"/>
  <c r="K69" i="30"/>
  <c r="J70" i="30"/>
  <c r="K70" i="30"/>
  <c r="M70" i="30" s="1"/>
  <c r="J71" i="30"/>
  <c r="K71" i="30"/>
  <c r="M71" i="30" s="1"/>
  <c r="J72" i="30"/>
  <c r="K72" i="30"/>
  <c r="M72" i="30" s="1"/>
  <c r="J73" i="30"/>
  <c r="K73" i="30"/>
  <c r="M73" i="30" s="1"/>
  <c r="J75" i="30"/>
  <c r="K75" i="30"/>
  <c r="M75" i="30" s="1"/>
  <c r="J76" i="30"/>
  <c r="K76" i="30"/>
  <c r="M76" i="30" s="1"/>
  <c r="J77" i="30"/>
  <c r="K77" i="30"/>
  <c r="M77" i="30" s="1"/>
  <c r="J78" i="30"/>
  <c r="K78" i="30"/>
  <c r="M78" i="30" s="1"/>
  <c r="K39" i="30"/>
  <c r="J39" i="30"/>
  <c r="I55" i="30"/>
  <c r="I57" i="30"/>
  <c r="G56" i="30"/>
  <c r="I62" i="30"/>
  <c r="I61" i="30"/>
  <c r="G60" i="30"/>
  <c r="I59" i="30"/>
  <c r="AP5" i="26"/>
  <c r="H42" i="30"/>
  <c r="H40" i="30"/>
  <c r="J5" i="30"/>
  <c r="L5" i="30" s="1"/>
  <c r="K5" i="30"/>
  <c r="J7" i="30"/>
  <c r="L7" i="30" s="1"/>
  <c r="K7" i="30"/>
  <c r="J8" i="30"/>
  <c r="L8" i="30" s="1"/>
  <c r="K8" i="30"/>
  <c r="J10" i="30"/>
  <c r="L10" i="30" s="1"/>
  <c r="K10" i="30"/>
  <c r="J11" i="30"/>
  <c r="L11" i="30" s="1"/>
  <c r="K11" i="30"/>
  <c r="J12" i="30"/>
  <c r="L12" i="30" s="1"/>
  <c r="K12" i="30"/>
  <c r="J13" i="30"/>
  <c r="K13" i="30"/>
  <c r="M13" i="30" s="1"/>
  <c r="J15" i="30"/>
  <c r="L15" i="30" s="1"/>
  <c r="K15" i="30"/>
  <c r="J17" i="30"/>
  <c r="K17" i="30"/>
  <c r="M17" i="30" s="1"/>
  <c r="J18" i="30"/>
  <c r="K18" i="30"/>
  <c r="M18" i="30" s="1"/>
  <c r="J20" i="30"/>
  <c r="K20" i="30"/>
  <c r="M20" i="30" s="1"/>
  <c r="J21" i="30"/>
  <c r="K21" i="30"/>
  <c r="M21" i="30" s="1"/>
  <c r="J22" i="30"/>
  <c r="K22" i="30"/>
  <c r="M22" i="30" s="1"/>
  <c r="J23" i="30"/>
  <c r="K23" i="30"/>
  <c r="M23" i="30" s="1"/>
  <c r="J24" i="30"/>
  <c r="K24" i="30"/>
  <c r="M24" i="30" s="1"/>
  <c r="J26" i="30"/>
  <c r="K26" i="30"/>
  <c r="M26" i="30" s="1"/>
  <c r="J27" i="30"/>
  <c r="K27" i="30"/>
  <c r="M27" i="30" s="1"/>
  <c r="J28" i="30"/>
  <c r="K28" i="30"/>
  <c r="M28" i="30" s="1"/>
  <c r="J29" i="30"/>
  <c r="K29" i="30"/>
  <c r="M29" i="30" s="1"/>
  <c r="J30" i="30"/>
  <c r="K30" i="30"/>
  <c r="M30" i="30" s="1"/>
  <c r="J32" i="30"/>
  <c r="K32" i="30"/>
  <c r="M32" i="30" s="1"/>
  <c r="J33" i="30"/>
  <c r="K33" i="30"/>
  <c r="M33" i="30" s="1"/>
  <c r="J35" i="30"/>
  <c r="L35" i="30" s="1"/>
  <c r="K35" i="30"/>
  <c r="J36" i="30"/>
  <c r="L36" i="30" s="1"/>
  <c r="K36" i="30"/>
  <c r="K4" i="30"/>
  <c r="J4" i="30"/>
  <c r="L4" i="30" s="1"/>
  <c r="H67" i="30"/>
  <c r="H69" i="30"/>
  <c r="H70" i="30"/>
  <c r="H71" i="30"/>
  <c r="H72" i="30"/>
  <c r="H73" i="30"/>
  <c r="H75" i="30"/>
  <c r="H76" i="30"/>
  <c r="H77" i="30"/>
  <c r="H78" i="30"/>
  <c r="G66" i="30"/>
  <c r="G65" i="30"/>
  <c r="I64" i="30"/>
  <c r="H51" i="30"/>
  <c r="H50" i="30"/>
  <c r="H49" i="30"/>
  <c r="H48" i="30"/>
  <c r="H46" i="30"/>
  <c r="H45" i="30"/>
  <c r="H44" i="30"/>
  <c r="H43" i="30"/>
  <c r="H39" i="30"/>
  <c r="D116" i="27"/>
  <c r="E116" i="27"/>
  <c r="F116" i="27"/>
  <c r="D117" i="27"/>
  <c r="E117" i="27"/>
  <c r="F117" i="27"/>
  <c r="D118" i="27"/>
  <c r="E118" i="27"/>
  <c r="F118" i="27"/>
  <c r="D119" i="27"/>
  <c r="E119" i="27"/>
  <c r="F119" i="27"/>
  <c r="D120" i="27"/>
  <c r="E120" i="27"/>
  <c r="F120" i="27"/>
  <c r="D121" i="27"/>
  <c r="E121" i="27"/>
  <c r="F121" i="27"/>
  <c r="D122" i="27"/>
  <c r="E122" i="27"/>
  <c r="F122" i="27"/>
  <c r="D123" i="27"/>
  <c r="E123" i="27"/>
  <c r="F123" i="27"/>
  <c r="D124" i="27"/>
  <c r="E124" i="27"/>
  <c r="F124" i="27"/>
  <c r="I124" i="27" s="1"/>
  <c r="F115" i="27"/>
  <c r="E115" i="27"/>
  <c r="D115" i="27"/>
  <c r="F114" i="27"/>
  <c r="E114" i="27"/>
  <c r="D114" i="27"/>
  <c r="F113" i="27"/>
  <c r="E113" i="27"/>
  <c r="D113" i="27"/>
  <c r="F112" i="27"/>
  <c r="E112" i="27"/>
  <c r="D112" i="27"/>
  <c r="F111" i="27"/>
  <c r="E111" i="27"/>
  <c r="D111" i="27"/>
  <c r="F110" i="27"/>
  <c r="E110" i="27"/>
  <c r="D110" i="27"/>
  <c r="F109" i="27"/>
  <c r="E109" i="27"/>
  <c r="D109" i="27"/>
  <c r="F108" i="27"/>
  <c r="E108" i="27"/>
  <c r="D108" i="27"/>
  <c r="I73" i="27"/>
  <c r="M213" i="29"/>
  <c r="M209" i="29"/>
  <c r="P206" i="29"/>
  <c r="P209" i="29" s="1"/>
  <c r="N206" i="29"/>
  <c r="N202" i="29"/>
  <c r="N204" i="29"/>
  <c r="N203" i="29"/>
  <c r="N205" i="29"/>
  <c r="N198" i="29"/>
  <c r="N201" i="29"/>
  <c r="N200" i="29"/>
  <c r="N207" i="29"/>
  <c r="N199" i="29"/>
  <c r="N197" i="29"/>
  <c r="N196" i="29"/>
  <c r="N195" i="29"/>
  <c r="N194" i="29"/>
  <c r="B125" i="29"/>
  <c r="N242" i="29"/>
  <c r="P240" i="29"/>
  <c r="Q240" i="29"/>
  <c r="P235" i="29"/>
  <c r="Q235" i="29"/>
  <c r="Q230" i="29"/>
  <c r="P230" i="29"/>
  <c r="P225" i="29"/>
  <c r="Q225" i="29"/>
  <c r="Q220" i="29"/>
  <c r="P220" i="29"/>
  <c r="N208" i="29"/>
  <c r="M190" i="29"/>
  <c r="R188" i="39"/>
  <c r="R159" i="39"/>
  <c r="R157" i="39"/>
  <c r="R156" i="39"/>
  <c r="R144" i="39"/>
  <c r="R140" i="39"/>
  <c r="X140" i="39" s="1"/>
  <c r="R104" i="39"/>
  <c r="R96" i="39"/>
  <c r="R83" i="39"/>
  <c r="R76" i="39"/>
  <c r="R66" i="39"/>
  <c r="Q64" i="39"/>
  <c r="Q62" i="39"/>
  <c r="Q60" i="39"/>
  <c r="Q58" i="39"/>
  <c r="Q56" i="39"/>
  <c r="Q55" i="39"/>
  <c r="Z54" i="39"/>
  <c r="X54" i="39"/>
  <c r="Q50" i="39"/>
  <c r="Z27" i="39"/>
  <c r="R19" i="39"/>
  <c r="R11" i="39"/>
  <c r="H37" i="38"/>
  <c r="H36" i="38"/>
  <c r="H35" i="38"/>
  <c r="H34" i="38"/>
  <c r="I26" i="38"/>
  <c r="H26" i="38"/>
  <c r="I25" i="38"/>
  <c r="H25" i="38"/>
  <c r="I24" i="38"/>
  <c r="H24" i="38"/>
  <c r="I23" i="38"/>
  <c r="H23" i="38"/>
  <c r="H22" i="38"/>
  <c r="I21" i="38"/>
  <c r="H21" i="38"/>
  <c r="I20" i="38"/>
  <c r="H20" i="38"/>
  <c r="I19" i="38"/>
  <c r="H19" i="38"/>
  <c r="H18" i="38"/>
  <c r="H13" i="38"/>
  <c r="H12" i="38"/>
  <c r="H11" i="38"/>
  <c r="D378" i="7"/>
  <c r="D310" i="7"/>
  <c r="D208" i="7"/>
  <c r="D140" i="7"/>
  <c r="D72" i="7"/>
  <c r="D71" i="7"/>
  <c r="D70" i="7"/>
  <c r="AF15" i="35"/>
  <c r="AF13" i="35"/>
  <c r="AF7" i="35"/>
  <c r="AF10" i="35" s="1"/>
  <c r="P28" i="32"/>
  <c r="P17" i="32"/>
  <c r="P15" i="32"/>
  <c r="P12" i="32"/>
  <c r="P260" i="48" l="1"/>
  <c r="Z238" i="48"/>
  <c r="AP260" i="48"/>
  <c r="O260" i="48"/>
  <c r="Q260" i="48"/>
  <c r="K260" i="48"/>
  <c r="L260" i="48"/>
  <c r="R260" i="48"/>
  <c r="T260" i="48" s="1"/>
  <c r="V260" i="48" s="1"/>
  <c r="N260" i="48"/>
  <c r="Y241" i="48"/>
  <c r="X234" i="48"/>
  <c r="Y225" i="48"/>
  <c r="Z236" i="48"/>
  <c r="W232" i="48"/>
  <c r="W233" i="48"/>
  <c r="Y233" i="48"/>
  <c r="S222" i="48"/>
  <c r="Y227" i="48"/>
  <c r="W222" i="48"/>
  <c r="W227" i="48"/>
  <c r="X240" i="48"/>
  <c r="M260" i="48"/>
  <c r="X233" i="48"/>
  <c r="X216" i="48"/>
  <c r="AP253" i="48"/>
  <c r="Y240" i="48"/>
  <c r="Y223" i="48"/>
  <c r="Y217" i="48"/>
  <c r="Z220" i="48"/>
  <c r="W220" i="48"/>
  <c r="Z224" i="48"/>
  <c r="X223" i="48"/>
  <c r="Y229" i="48"/>
  <c r="K251" i="48"/>
  <c r="M251" i="48"/>
  <c r="AP272" i="48"/>
  <c r="N251" i="48"/>
  <c r="P251" i="48"/>
  <c r="O272" i="48"/>
  <c r="Y236" i="48"/>
  <c r="X224" i="48"/>
  <c r="Z216" i="48"/>
  <c r="Z237" i="48"/>
  <c r="AP251" i="48"/>
  <c r="Z214" i="48"/>
  <c r="M277" i="48"/>
  <c r="P253" i="48"/>
  <c r="W219" i="48"/>
  <c r="S216" i="48"/>
  <c r="AA216" i="48" s="1"/>
  <c r="Q253" i="48"/>
  <c r="Z232" i="48"/>
  <c r="S214" i="48"/>
  <c r="AB214" i="48" s="1"/>
  <c r="R253" i="48"/>
  <c r="T253" i="48" s="1"/>
  <c r="V253" i="48" s="1"/>
  <c r="W236" i="48"/>
  <c r="W224" i="48"/>
  <c r="L253" i="48"/>
  <c r="K253" i="48"/>
  <c r="M253" i="48"/>
  <c r="X253" i="48" s="1"/>
  <c r="Z229" i="48"/>
  <c r="W216" i="48"/>
  <c r="W235" i="48"/>
  <c r="X219" i="48"/>
  <c r="W225" i="48"/>
  <c r="X225" i="48"/>
  <c r="Y242" i="48"/>
  <c r="Q251" i="48"/>
  <c r="L251" i="48"/>
  <c r="O253" i="48"/>
  <c r="W234" i="48"/>
  <c r="Y235" i="48"/>
  <c r="P270" i="48"/>
  <c r="R270" i="48"/>
  <c r="T270" i="48" s="1"/>
  <c r="V270" i="48" s="1"/>
  <c r="K258" i="48"/>
  <c r="M270" i="48"/>
  <c r="W214" i="48"/>
  <c r="X220" i="48"/>
  <c r="L270" i="48"/>
  <c r="X227" i="48"/>
  <c r="Y237" i="48"/>
  <c r="Z234" i="48"/>
  <c r="W228" i="48"/>
  <c r="AP270" i="48"/>
  <c r="W218" i="48"/>
  <c r="N272" i="48"/>
  <c r="AF143" i="48"/>
  <c r="AI143" i="48" s="1"/>
  <c r="X217" i="48"/>
  <c r="R272" i="48"/>
  <c r="T272" i="48" s="1"/>
  <c r="V272" i="48" s="1"/>
  <c r="P277" i="48"/>
  <c r="Q277" i="48"/>
  <c r="N277" i="48"/>
  <c r="Q265" i="48"/>
  <c r="S265" i="48" s="1"/>
  <c r="Z217" i="48"/>
  <c r="Z242" i="48"/>
  <c r="X241" i="48"/>
  <c r="Y219" i="48"/>
  <c r="X235" i="48"/>
  <c r="Z221" i="48"/>
  <c r="K270" i="48"/>
  <c r="J290" i="48"/>
  <c r="AD290" i="48" s="1"/>
  <c r="X237" i="48"/>
  <c r="W242" i="48"/>
  <c r="J299" i="48"/>
  <c r="N299" i="48" s="1"/>
  <c r="AF196" i="48"/>
  <c r="R252" i="48"/>
  <c r="T252" i="48" s="1"/>
  <c r="V252" i="48" s="1"/>
  <c r="W221" i="48"/>
  <c r="P249" i="48"/>
  <c r="AP277" i="48"/>
  <c r="AF199" i="48"/>
  <c r="L249" i="48"/>
  <c r="W237" i="48"/>
  <c r="Y231" i="48"/>
  <c r="Y222" i="48"/>
  <c r="AP258" i="48"/>
  <c r="P273" i="48"/>
  <c r="L258" i="48"/>
  <c r="K274" i="48"/>
  <c r="N273" i="48"/>
  <c r="O259" i="48"/>
  <c r="M258" i="48"/>
  <c r="N274" i="48"/>
  <c r="R273" i="48"/>
  <c r="T273" i="48" s="1"/>
  <c r="V273" i="48" s="1"/>
  <c r="X242" i="48"/>
  <c r="P263" i="48"/>
  <c r="O258" i="48"/>
  <c r="AP274" i="48"/>
  <c r="N254" i="48"/>
  <c r="K271" i="48"/>
  <c r="X214" i="48"/>
  <c r="R258" i="48"/>
  <c r="T258" i="48" s="1"/>
  <c r="V258" i="48" s="1"/>
  <c r="R263" i="48"/>
  <c r="T263" i="48" s="1"/>
  <c r="V263" i="48" s="1"/>
  <c r="P258" i="48"/>
  <c r="M274" i="48"/>
  <c r="M254" i="48"/>
  <c r="AP263" i="48"/>
  <c r="Q258" i="48"/>
  <c r="S258" i="48" s="1"/>
  <c r="O274" i="48"/>
  <c r="N271" i="48"/>
  <c r="AF190" i="48"/>
  <c r="O271" i="48"/>
  <c r="AD258" i="48"/>
  <c r="P271" i="48"/>
  <c r="AF197" i="48"/>
  <c r="K257" i="48"/>
  <c r="Q271" i="48"/>
  <c r="S271" i="48" s="1"/>
  <c r="AF205" i="48"/>
  <c r="O266" i="48"/>
  <c r="M252" i="48"/>
  <c r="AP271" i="48"/>
  <c r="X232" i="48"/>
  <c r="AD253" i="48"/>
  <c r="P252" i="48"/>
  <c r="AF175" i="48"/>
  <c r="W217" i="48"/>
  <c r="R271" i="48"/>
  <c r="T271" i="48" s="1"/>
  <c r="V271" i="48" s="1"/>
  <c r="Z228" i="48"/>
  <c r="K265" i="48"/>
  <c r="X228" i="48"/>
  <c r="P278" i="48"/>
  <c r="L266" i="48"/>
  <c r="O264" i="48"/>
  <c r="AF186" i="48"/>
  <c r="AP278" i="48"/>
  <c r="N266" i="48"/>
  <c r="P264" i="48"/>
  <c r="AF204" i="48"/>
  <c r="P266" i="48"/>
  <c r="Q264" i="48"/>
  <c r="S264" i="48" s="1"/>
  <c r="Q266" i="48"/>
  <c r="Z231" i="48"/>
  <c r="Z235" i="48"/>
  <c r="AF203" i="48"/>
  <c r="W229" i="48"/>
  <c r="N264" i="48"/>
  <c r="AF207" i="48"/>
  <c r="K266" i="48"/>
  <c r="X221" i="48"/>
  <c r="AF158" i="48"/>
  <c r="P272" i="48"/>
  <c r="M266" i="48"/>
  <c r="X266" i="48" s="1"/>
  <c r="Y215" i="48"/>
  <c r="Y214" i="48"/>
  <c r="O277" i="48"/>
  <c r="K272" i="48"/>
  <c r="R266" i="48"/>
  <c r="T266" i="48" s="1"/>
  <c r="V266" i="48" s="1"/>
  <c r="AF176" i="48"/>
  <c r="Q272" i="48"/>
  <c r="S272" i="48" s="1"/>
  <c r="AP266" i="48"/>
  <c r="Y228" i="48"/>
  <c r="R277" i="48"/>
  <c r="T277" i="48" s="1"/>
  <c r="V277" i="48" s="1"/>
  <c r="L272" i="48"/>
  <c r="P274" i="48"/>
  <c r="AP254" i="48"/>
  <c r="P256" i="48"/>
  <c r="W243" i="48"/>
  <c r="K277" i="48"/>
  <c r="M272" i="48"/>
  <c r="X272" i="48" s="1"/>
  <c r="O254" i="48"/>
  <c r="O256" i="48"/>
  <c r="X243" i="48"/>
  <c r="L277" i="48"/>
  <c r="W277" i="48" s="1"/>
  <c r="R278" i="48"/>
  <c r="T278" i="48" s="1"/>
  <c r="V278" i="48" s="1"/>
  <c r="P248" i="48"/>
  <c r="Q248" i="48"/>
  <c r="S248" i="48" s="1"/>
  <c r="O278" i="48"/>
  <c r="K254" i="48"/>
  <c r="AF182" i="48"/>
  <c r="K278" i="48"/>
  <c r="W278" i="48" s="1"/>
  <c r="R254" i="48"/>
  <c r="T254" i="48" s="1"/>
  <c r="V254" i="48" s="1"/>
  <c r="Z227" i="48"/>
  <c r="M278" i="48"/>
  <c r="AF191" i="48"/>
  <c r="AF174" i="48"/>
  <c r="P254" i="48"/>
  <c r="AP256" i="48"/>
  <c r="AP269" i="48"/>
  <c r="Z218" i="48"/>
  <c r="Z219" i="48"/>
  <c r="Y221" i="48"/>
  <c r="AF193" i="48"/>
  <c r="R261" i="48"/>
  <c r="T261" i="48" s="1"/>
  <c r="V261" i="48" s="1"/>
  <c r="X229" i="48"/>
  <c r="N261" i="48"/>
  <c r="L261" i="48"/>
  <c r="Q273" i="48"/>
  <c r="S273" i="48" s="1"/>
  <c r="AD278" i="48"/>
  <c r="Q261" i="48"/>
  <c r="S261" i="48" s="1"/>
  <c r="O273" i="48"/>
  <c r="N278" i="48"/>
  <c r="X278" i="48" s="1"/>
  <c r="M261" i="48"/>
  <c r="K273" i="48"/>
  <c r="O261" i="48"/>
  <c r="M273" i="48"/>
  <c r="M248" i="48"/>
  <c r="L273" i="48"/>
  <c r="AF206" i="48"/>
  <c r="N248" i="48"/>
  <c r="Q278" i="48"/>
  <c r="S278" i="48" s="1"/>
  <c r="L254" i="48"/>
  <c r="AP273" i="48"/>
  <c r="O248" i="48"/>
  <c r="X222" i="48"/>
  <c r="AF192" i="48"/>
  <c r="Z226" i="48"/>
  <c r="Z241" i="48"/>
  <c r="K252" i="48"/>
  <c r="W226" i="48"/>
  <c r="AF183" i="48"/>
  <c r="AP252" i="48"/>
  <c r="AF185" i="48"/>
  <c r="AF200" i="48"/>
  <c r="Q252" i="48"/>
  <c r="Y243" i="48"/>
  <c r="M259" i="48"/>
  <c r="Y226" i="48"/>
  <c r="AF198" i="48"/>
  <c r="K259" i="48"/>
  <c r="W259" i="48" s="1"/>
  <c r="AP245" i="48"/>
  <c r="AP246" i="48" s="1"/>
  <c r="Q259" i="48"/>
  <c r="S259" i="48" s="1"/>
  <c r="L263" i="48"/>
  <c r="Z215" i="48"/>
  <c r="N259" i="48"/>
  <c r="AD259" i="48"/>
  <c r="Q263" i="48"/>
  <c r="S263" i="48" s="1"/>
  <c r="R259" i="48"/>
  <c r="T259" i="48" s="1"/>
  <c r="V259" i="48" s="1"/>
  <c r="AP259" i="48"/>
  <c r="O263" i="48"/>
  <c r="P259" i="48"/>
  <c r="P269" i="48"/>
  <c r="AP248" i="48"/>
  <c r="M263" i="48"/>
  <c r="L252" i="48"/>
  <c r="R248" i="48"/>
  <c r="T248" i="48" s="1"/>
  <c r="V248" i="48" s="1"/>
  <c r="AD245" i="48"/>
  <c r="K263" i="48"/>
  <c r="O252" i="48"/>
  <c r="AD254" i="48"/>
  <c r="L271" i="48"/>
  <c r="R264" i="48"/>
  <c r="T264" i="48" s="1"/>
  <c r="V264" i="48" s="1"/>
  <c r="N269" i="48"/>
  <c r="AD248" i="48"/>
  <c r="K248" i="48"/>
  <c r="W248" i="48" s="1"/>
  <c r="X218" i="48"/>
  <c r="N263" i="48"/>
  <c r="N252" i="48"/>
  <c r="M271" i="48"/>
  <c r="O265" i="48"/>
  <c r="Y265" i="48" s="1"/>
  <c r="L269" i="48"/>
  <c r="AP250" i="48"/>
  <c r="AP249" i="48"/>
  <c r="P262" i="48"/>
  <c r="L262" i="48"/>
  <c r="J307" i="48"/>
  <c r="K307" i="48" s="1"/>
  <c r="M262" i="48"/>
  <c r="X215" i="48"/>
  <c r="N262" i="48"/>
  <c r="K262" i="48"/>
  <c r="K249" i="48"/>
  <c r="Q262" i="48"/>
  <c r="S262" i="48" s="1"/>
  <c r="N249" i="48"/>
  <c r="K276" i="48"/>
  <c r="M249" i="48"/>
  <c r="R257" i="48"/>
  <c r="T257" i="48" s="1"/>
  <c r="V257" i="48" s="1"/>
  <c r="J309" i="48"/>
  <c r="O309" i="48" s="1"/>
  <c r="Q249" i="48"/>
  <c r="S249" i="48" s="1"/>
  <c r="R249" i="48"/>
  <c r="T249" i="48" s="1"/>
  <c r="V249" i="48" s="1"/>
  <c r="Y260" i="48"/>
  <c r="Q256" i="48"/>
  <c r="O249" i="48"/>
  <c r="K256" i="48"/>
  <c r="AP264" i="48"/>
  <c r="L265" i="48"/>
  <c r="M269" i="48"/>
  <c r="M255" i="48"/>
  <c r="R256" i="48"/>
  <c r="T256" i="48" s="1"/>
  <c r="V256" i="48" s="1"/>
  <c r="R265" i="48"/>
  <c r="T265" i="48" s="1"/>
  <c r="V265" i="48" s="1"/>
  <c r="K269" i="48"/>
  <c r="N256" i="48"/>
  <c r="O262" i="48"/>
  <c r="M265" i="48"/>
  <c r="O269" i="48"/>
  <c r="R251" i="48"/>
  <c r="T251" i="48" s="1"/>
  <c r="V251" i="48" s="1"/>
  <c r="AD265" i="48"/>
  <c r="L256" i="48"/>
  <c r="AP262" i="48"/>
  <c r="N265" i="48"/>
  <c r="R269" i="48"/>
  <c r="T269" i="48" s="1"/>
  <c r="V269" i="48" s="1"/>
  <c r="O251" i="48"/>
  <c r="L274" i="48"/>
  <c r="AP265" i="48"/>
  <c r="O270" i="48"/>
  <c r="M256" i="48"/>
  <c r="R262" i="48"/>
  <c r="T262" i="48" s="1"/>
  <c r="V262" i="48" s="1"/>
  <c r="Q269" i="48"/>
  <c r="S269" i="48" s="1"/>
  <c r="J310" i="48"/>
  <c r="R310" i="48" s="1"/>
  <c r="T310" i="48" s="1"/>
  <c r="V310" i="48" s="1"/>
  <c r="J302" i="48"/>
  <c r="P302" i="48" s="1"/>
  <c r="J289" i="48"/>
  <c r="L289" i="48" s="1"/>
  <c r="J296" i="48"/>
  <c r="O296" i="48" s="1"/>
  <c r="J295" i="48"/>
  <c r="O295" i="48" s="1"/>
  <c r="J292" i="48"/>
  <c r="AD292" i="48" s="1"/>
  <c r="J284" i="48"/>
  <c r="AD284" i="48" s="1"/>
  <c r="J293" i="48"/>
  <c r="N293" i="48" s="1"/>
  <c r="O267" i="48"/>
  <c r="Q255" i="48"/>
  <c r="M267" i="48"/>
  <c r="N276" i="48"/>
  <c r="R255" i="48"/>
  <c r="T255" i="48" s="1"/>
  <c r="V255" i="48" s="1"/>
  <c r="Q267" i="48"/>
  <c r="S267" i="48" s="1"/>
  <c r="AP276" i="48"/>
  <c r="J297" i="48"/>
  <c r="AP297" i="48" s="1"/>
  <c r="L255" i="48"/>
  <c r="N267" i="48"/>
  <c r="L267" i="48"/>
  <c r="K261" i="48"/>
  <c r="J305" i="48"/>
  <c r="K305" i="48" s="1"/>
  <c r="Q274" i="48"/>
  <c r="N255" i="48"/>
  <c r="N270" i="48"/>
  <c r="K267" i="48"/>
  <c r="P261" i="48"/>
  <c r="R274" i="48"/>
  <c r="T274" i="48" s="1"/>
  <c r="V274" i="48" s="1"/>
  <c r="P255" i="48"/>
  <c r="J294" i="48"/>
  <c r="R294" i="48" s="1"/>
  <c r="T294" i="48" s="1"/>
  <c r="V294" i="48" s="1"/>
  <c r="AP267" i="48"/>
  <c r="K255" i="48"/>
  <c r="K264" i="48"/>
  <c r="R267" i="48"/>
  <c r="T267" i="48" s="1"/>
  <c r="V267" i="48" s="1"/>
  <c r="AP261" i="48"/>
  <c r="AP255" i="48"/>
  <c r="AD270" i="48"/>
  <c r="L264" i="48"/>
  <c r="P267" i="48"/>
  <c r="W260" i="48"/>
  <c r="J283" i="48"/>
  <c r="AD283" i="48" s="1"/>
  <c r="N257" i="48"/>
  <c r="X257" i="48" s="1"/>
  <c r="J285" i="48"/>
  <c r="AD285" i="48" s="1"/>
  <c r="M264" i="48"/>
  <c r="J291" i="48"/>
  <c r="M291" i="48" s="1"/>
  <c r="J288" i="48"/>
  <c r="M288" i="48" s="1"/>
  <c r="J300" i="48"/>
  <c r="AD300" i="48" s="1"/>
  <c r="J303" i="48"/>
  <c r="N303" i="48" s="1"/>
  <c r="J286" i="48"/>
  <c r="R286" i="48" s="1"/>
  <c r="T286" i="48" s="1"/>
  <c r="V286" i="48" s="1"/>
  <c r="J306" i="48"/>
  <c r="AD306" i="48" s="1"/>
  <c r="J282" i="48"/>
  <c r="J287" i="48"/>
  <c r="AD287" i="48" s="1"/>
  <c r="U230" i="48"/>
  <c r="AB230" i="48" s="1"/>
  <c r="AA230" i="48"/>
  <c r="AA244" i="48"/>
  <c r="U244" i="48"/>
  <c r="AB244" i="48" s="1"/>
  <c r="P275" i="48"/>
  <c r="AB217" i="48"/>
  <c r="AA217" i="48"/>
  <c r="AB215" i="48"/>
  <c r="AA215" i="48"/>
  <c r="AF302" i="48"/>
  <c r="I327" i="48"/>
  <c r="E327" i="48" s="1"/>
  <c r="D327" i="48" s="1"/>
  <c r="I340" i="48"/>
  <c r="E340" i="48" s="1"/>
  <c r="D340" i="48" s="1"/>
  <c r="J308" i="48"/>
  <c r="AD308" i="48" s="1"/>
  <c r="N275" i="48"/>
  <c r="U220" i="48"/>
  <c r="AB220" i="48" s="1"/>
  <c r="AA220" i="48"/>
  <c r="AA243" i="48"/>
  <c r="U243" i="48"/>
  <c r="AB243" i="48" s="1"/>
  <c r="R275" i="48"/>
  <c r="T275" i="48" s="1"/>
  <c r="V275" i="48" s="1"/>
  <c r="I321" i="48"/>
  <c r="E321" i="48" s="1"/>
  <c r="D321" i="48" s="1"/>
  <c r="I346" i="48"/>
  <c r="E346" i="48" s="1"/>
  <c r="D346" i="48" s="1"/>
  <c r="I342" i="48"/>
  <c r="E342" i="48" s="1"/>
  <c r="I335" i="48"/>
  <c r="E335" i="48" s="1"/>
  <c r="D335" i="48" s="1"/>
  <c r="AA234" i="48"/>
  <c r="U234" i="48"/>
  <c r="AB234" i="48" s="1"/>
  <c r="R268" i="48"/>
  <c r="T268" i="48" s="1"/>
  <c r="V268" i="48" s="1"/>
  <c r="I345" i="48"/>
  <c r="E345" i="48" s="1"/>
  <c r="D345" i="48" s="1"/>
  <c r="AF295" i="48"/>
  <c r="O268" i="48"/>
  <c r="I318" i="48"/>
  <c r="E318" i="48" s="1"/>
  <c r="D318" i="48" s="1"/>
  <c r="I344" i="48"/>
  <c r="E344" i="48" s="1"/>
  <c r="D344" i="48" s="1"/>
  <c r="E282" i="48"/>
  <c r="AF310" i="48"/>
  <c r="AP26" i="48"/>
  <c r="AF26" i="48"/>
  <c r="N250" i="48"/>
  <c r="S277" i="48"/>
  <c r="AF289" i="48"/>
  <c r="AA226" i="48"/>
  <c r="U226" i="48"/>
  <c r="AB226" i="48" s="1"/>
  <c r="J304" i="48"/>
  <c r="M304" i="48" s="1"/>
  <c r="M276" i="48"/>
  <c r="U232" i="48"/>
  <c r="AB232" i="48" s="1"/>
  <c r="AA232" i="48"/>
  <c r="L268" i="48"/>
  <c r="I328" i="48"/>
  <c r="E328" i="48" s="1"/>
  <c r="K275" i="48"/>
  <c r="AF288" i="48"/>
  <c r="I380" i="48"/>
  <c r="E380" i="48" s="1"/>
  <c r="I319" i="48"/>
  <c r="E319" i="48" s="1"/>
  <c r="D319" i="48" s="1"/>
  <c r="AA233" i="48"/>
  <c r="U233" i="48"/>
  <c r="AB233" i="48" s="1"/>
  <c r="AA218" i="48"/>
  <c r="AB218" i="48"/>
  <c r="AB216" i="48"/>
  <c r="AB189" i="48"/>
  <c r="AA189" i="48"/>
  <c r="I338" i="48"/>
  <c r="E338" i="48" s="1"/>
  <c r="AF309" i="48"/>
  <c r="M268" i="48"/>
  <c r="I322" i="48"/>
  <c r="E322" i="48" s="1"/>
  <c r="AD299" i="48"/>
  <c r="AA184" i="48"/>
  <c r="AB184" i="48"/>
  <c r="AA237" i="48"/>
  <c r="U237" i="48"/>
  <c r="AB237" i="48" s="1"/>
  <c r="I334" i="48"/>
  <c r="E334" i="48" s="1"/>
  <c r="I320" i="48"/>
  <c r="E320" i="48" s="1"/>
  <c r="E27" i="48"/>
  <c r="J27" i="48"/>
  <c r="AD27" i="48" s="1"/>
  <c r="Q250" i="48"/>
  <c r="S253" i="48"/>
  <c r="U225" i="48"/>
  <c r="AB225" i="48" s="1"/>
  <c r="AA225" i="48"/>
  <c r="AA219" i="48"/>
  <c r="U219" i="48"/>
  <c r="AB219" i="48" s="1"/>
  <c r="R276" i="48"/>
  <c r="T276" i="48" s="1"/>
  <c r="V276" i="48" s="1"/>
  <c r="U239" i="48"/>
  <c r="AB239" i="48" s="1"/>
  <c r="AA239" i="48"/>
  <c r="U221" i="48"/>
  <c r="AB221" i="48" s="1"/>
  <c r="AA221" i="48"/>
  <c r="Q257" i="48"/>
  <c r="AD257" i="48"/>
  <c r="S270" i="48"/>
  <c r="Z270" i="48"/>
  <c r="I331" i="48"/>
  <c r="E331" i="48" s="1"/>
  <c r="D331" i="48" s="1"/>
  <c r="I323" i="48"/>
  <c r="E323" i="48" s="1"/>
  <c r="D323" i="48" s="1"/>
  <c r="D309" i="48"/>
  <c r="AA223" i="48"/>
  <c r="U223" i="48"/>
  <c r="AB223" i="48" s="1"/>
  <c r="J298" i="48"/>
  <c r="AD298" i="48" s="1"/>
  <c r="K250" i="48"/>
  <c r="J311" i="48"/>
  <c r="O311" i="48" s="1"/>
  <c r="X260" i="48"/>
  <c r="AP275" i="48"/>
  <c r="O276" i="48"/>
  <c r="U236" i="48"/>
  <c r="AB236" i="48" s="1"/>
  <c r="AA236" i="48"/>
  <c r="O257" i="48"/>
  <c r="O255" i="48"/>
  <c r="J301" i="48"/>
  <c r="AD301" i="48" s="1"/>
  <c r="P268" i="48"/>
  <c r="S260" i="48"/>
  <c r="Z260" i="48"/>
  <c r="I339" i="48"/>
  <c r="E339" i="48" s="1"/>
  <c r="D339" i="48" s="1"/>
  <c r="AA227" i="48"/>
  <c r="U227" i="48"/>
  <c r="AB227" i="48" s="1"/>
  <c r="L275" i="48"/>
  <c r="I329" i="48"/>
  <c r="E329" i="48" s="1"/>
  <c r="D329" i="48" s="1"/>
  <c r="D284" i="48"/>
  <c r="D300" i="48"/>
  <c r="O250" i="48"/>
  <c r="Q275" i="48"/>
  <c r="P276" i="48"/>
  <c r="P257" i="48"/>
  <c r="AA214" i="48"/>
  <c r="U202" i="48"/>
  <c r="AB202" i="48" s="1"/>
  <c r="AA202" i="48"/>
  <c r="AP268" i="48"/>
  <c r="AA229" i="48"/>
  <c r="U229" i="48"/>
  <c r="AB229" i="48" s="1"/>
  <c r="I330" i="48"/>
  <c r="E330" i="48" s="1"/>
  <c r="D330" i="48" s="1"/>
  <c r="D294" i="48"/>
  <c r="O275" i="48"/>
  <c r="Q276" i="48"/>
  <c r="AA242" i="48"/>
  <c r="U242" i="48"/>
  <c r="AB242" i="48" s="1"/>
  <c r="L257" i="48"/>
  <c r="K268" i="48"/>
  <c r="I325" i="48"/>
  <c r="E325" i="48" s="1"/>
  <c r="D325" i="48" s="1"/>
  <c r="Q268" i="48"/>
  <c r="I324" i="48"/>
  <c r="E324" i="48" s="1"/>
  <c r="D324" i="48" s="1"/>
  <c r="I343" i="48"/>
  <c r="E343" i="48" s="1"/>
  <c r="D343" i="48" s="1"/>
  <c r="I316" i="48"/>
  <c r="C315" i="48" s="1"/>
  <c r="Z251" i="48"/>
  <c r="S251" i="48"/>
  <c r="AA238" i="48"/>
  <c r="U238" i="48"/>
  <c r="AB238" i="48" s="1"/>
  <c r="D302" i="48"/>
  <c r="I341" i="48"/>
  <c r="E341" i="48" s="1"/>
  <c r="X258" i="48"/>
  <c r="U235" i="48"/>
  <c r="AB235" i="48" s="1"/>
  <c r="AA235" i="48"/>
  <c r="S254" i="48"/>
  <c r="P250" i="48"/>
  <c r="AF303" i="48"/>
  <c r="I326" i="48"/>
  <c r="E326" i="48" s="1"/>
  <c r="D326" i="48" s="1"/>
  <c r="L250" i="48"/>
  <c r="L276" i="48"/>
  <c r="I332" i="48"/>
  <c r="E332" i="48" s="1"/>
  <c r="I336" i="48"/>
  <c r="E336" i="48" s="1"/>
  <c r="I317" i="48"/>
  <c r="E317" i="48" s="1"/>
  <c r="D295" i="48"/>
  <c r="D308" i="48"/>
  <c r="M250" i="48"/>
  <c r="AA231" i="48"/>
  <c r="U231" i="48"/>
  <c r="AB231" i="48" s="1"/>
  <c r="I333" i="48"/>
  <c r="E333" i="48" s="1"/>
  <c r="D333" i="48" s="1"/>
  <c r="I337" i="48"/>
  <c r="E337" i="48" s="1"/>
  <c r="D337" i="48" s="1"/>
  <c r="D26" i="48"/>
  <c r="D283" i="48"/>
  <c r="U240" i="48"/>
  <c r="AB240" i="48" s="1"/>
  <c r="AA240" i="48"/>
  <c r="AA222" i="48"/>
  <c r="U222" i="48"/>
  <c r="AB222" i="48" s="1"/>
  <c r="R250" i="48"/>
  <c r="T250" i="48" s="1"/>
  <c r="V250" i="48" s="1"/>
  <c r="AF296" i="48"/>
  <c r="AA241" i="48"/>
  <c r="U241" i="48"/>
  <c r="AB241" i="48" s="1"/>
  <c r="M275" i="48"/>
  <c r="M297" i="48"/>
  <c r="K297" i="48"/>
  <c r="AP257" i="48"/>
  <c r="AA228" i="48"/>
  <c r="U228" i="48"/>
  <c r="AB228" i="48" s="1"/>
  <c r="AA224" i="48"/>
  <c r="U224" i="48"/>
  <c r="AB224" i="48" s="1"/>
  <c r="AP290" i="48"/>
  <c r="R290" i="48"/>
  <c r="T290" i="48" s="1"/>
  <c r="V290" i="48" s="1"/>
  <c r="Q290" i="48"/>
  <c r="O290" i="48"/>
  <c r="K290" i="48"/>
  <c r="L290" i="48"/>
  <c r="N290" i="48"/>
  <c r="M290" i="48"/>
  <c r="P290" i="48"/>
  <c r="N268" i="48"/>
  <c r="P254" i="51"/>
  <c r="Q275" i="51"/>
  <c r="J311" i="51"/>
  <c r="O275" i="51"/>
  <c r="Y275" i="51" s="1"/>
  <c r="R275" i="51"/>
  <c r="T275" i="51" s="1"/>
  <c r="V275" i="51" s="1"/>
  <c r="Y231" i="51"/>
  <c r="AF224" i="51"/>
  <c r="L263" i="51"/>
  <c r="W263" i="51" s="1"/>
  <c r="J294" i="51"/>
  <c r="O256" i="51"/>
  <c r="Y256" i="51" s="1"/>
  <c r="O278" i="51"/>
  <c r="X249" i="51"/>
  <c r="W251" i="51"/>
  <c r="X232" i="51"/>
  <c r="K275" i="51"/>
  <c r="W275" i="51" s="1"/>
  <c r="AF275" i="51" s="1"/>
  <c r="AF196" i="51"/>
  <c r="N256" i="51"/>
  <c r="J293" i="51"/>
  <c r="N275" i="51"/>
  <c r="J297" i="51"/>
  <c r="Q297" i="51" s="1"/>
  <c r="P263" i="51"/>
  <c r="Y263" i="51" s="1"/>
  <c r="J312" i="51"/>
  <c r="R312" i="51" s="1"/>
  <c r="T312" i="51" s="1"/>
  <c r="V312" i="51" s="1"/>
  <c r="K256" i="51"/>
  <c r="W256" i="51" s="1"/>
  <c r="AF239" i="51"/>
  <c r="Q251" i="51"/>
  <c r="AF177" i="51"/>
  <c r="O255" i="51"/>
  <c r="AF226" i="51"/>
  <c r="X231" i="51"/>
  <c r="R256" i="51"/>
  <c r="T256" i="51" s="1"/>
  <c r="V256" i="51" s="1"/>
  <c r="J298" i="51"/>
  <c r="J285" i="51"/>
  <c r="R255" i="51"/>
  <c r="T255" i="51" s="1"/>
  <c r="V255" i="51" s="1"/>
  <c r="O251" i="51"/>
  <c r="W260" i="51"/>
  <c r="M256" i="51"/>
  <c r="P251" i="51"/>
  <c r="Z221" i="51"/>
  <c r="AF221" i="51" s="1"/>
  <c r="W240" i="51"/>
  <c r="AF235" i="51"/>
  <c r="X214" i="51"/>
  <c r="M271" i="51"/>
  <c r="P277" i="51"/>
  <c r="Y277" i="51" s="1"/>
  <c r="AF277" i="51" s="1"/>
  <c r="Q252" i="51"/>
  <c r="S252" i="51" s="1"/>
  <c r="X222" i="51"/>
  <c r="P256" i="51"/>
  <c r="L272" i="51"/>
  <c r="R251" i="51"/>
  <c r="T251" i="51" s="1"/>
  <c r="V251" i="51" s="1"/>
  <c r="P271" i="51"/>
  <c r="M268" i="51"/>
  <c r="R277" i="51"/>
  <c r="T277" i="51" s="1"/>
  <c r="V277" i="51" s="1"/>
  <c r="M260" i="51"/>
  <c r="X260" i="51" s="1"/>
  <c r="Q256" i="51"/>
  <c r="L254" i="51"/>
  <c r="AF242" i="51"/>
  <c r="X262" i="51"/>
  <c r="N268" i="51"/>
  <c r="O254" i="51"/>
  <c r="Y254" i="51" s="1"/>
  <c r="Z231" i="51"/>
  <c r="AF231" i="51" s="1"/>
  <c r="X223" i="51"/>
  <c r="W264" i="51"/>
  <c r="Y214" i="51"/>
  <c r="W262" i="51"/>
  <c r="Q268" i="51"/>
  <c r="Q254" i="51"/>
  <c r="K257" i="51"/>
  <c r="AF227" i="51"/>
  <c r="W261" i="51"/>
  <c r="W215" i="51"/>
  <c r="Y260" i="51"/>
  <c r="M254" i="51"/>
  <c r="W272" i="51"/>
  <c r="AI177" i="51"/>
  <c r="AJ177" i="51"/>
  <c r="S278" i="51"/>
  <c r="Z240" i="51"/>
  <c r="AF240" i="51" s="1"/>
  <c r="S240" i="51"/>
  <c r="Z269" i="51"/>
  <c r="S269" i="51"/>
  <c r="N293" i="51"/>
  <c r="K293" i="51"/>
  <c r="R293" i="51"/>
  <c r="T293" i="51" s="1"/>
  <c r="V293" i="51" s="1"/>
  <c r="Q293" i="51"/>
  <c r="O293" i="51"/>
  <c r="P293" i="51"/>
  <c r="M293" i="51"/>
  <c r="X293" i="51" s="1"/>
  <c r="L293" i="51"/>
  <c r="D293" i="51"/>
  <c r="AP293" i="51"/>
  <c r="Y261" i="51"/>
  <c r="Q271" i="51"/>
  <c r="D297" i="51"/>
  <c r="R297" i="51"/>
  <c r="T297" i="51" s="1"/>
  <c r="V297" i="51" s="1"/>
  <c r="K297" i="51"/>
  <c r="N297" i="51"/>
  <c r="M297" i="51"/>
  <c r="AP297" i="51"/>
  <c r="AA205" i="51"/>
  <c r="U205" i="51"/>
  <c r="AB205" i="51" s="1"/>
  <c r="I335" i="51"/>
  <c r="E335" i="51" s="1"/>
  <c r="I342" i="51"/>
  <c r="E342" i="51" s="1"/>
  <c r="AP312" i="51"/>
  <c r="D312" i="51"/>
  <c r="K312" i="51"/>
  <c r="S259" i="51"/>
  <c r="Z259" i="51"/>
  <c r="AD311" i="51"/>
  <c r="N278" i="51"/>
  <c r="W276" i="51"/>
  <c r="M273" i="51"/>
  <c r="X273" i="51" s="1"/>
  <c r="AD291" i="51"/>
  <c r="D290" i="51"/>
  <c r="AP290" i="51"/>
  <c r="R290" i="51"/>
  <c r="T290" i="51" s="1"/>
  <c r="V290" i="51" s="1"/>
  <c r="Q290" i="51"/>
  <c r="N290" i="51"/>
  <c r="M290" i="51"/>
  <c r="K290" i="51"/>
  <c r="P290" i="51"/>
  <c r="O290" i="51"/>
  <c r="Y290" i="51" s="1"/>
  <c r="L290" i="51"/>
  <c r="W257" i="51"/>
  <c r="AD261" i="51"/>
  <c r="AA200" i="51"/>
  <c r="U200" i="51"/>
  <c r="AB200" i="51" s="1"/>
  <c r="U199" i="51"/>
  <c r="AB199" i="51" s="1"/>
  <c r="AA199" i="51"/>
  <c r="J301" i="51"/>
  <c r="P301" i="51" s="1"/>
  <c r="R271" i="51"/>
  <c r="T271" i="51" s="1"/>
  <c r="V271" i="51" s="1"/>
  <c r="AA180" i="51"/>
  <c r="U180" i="51"/>
  <c r="AB180" i="51" s="1"/>
  <c r="I322" i="51"/>
  <c r="E322" i="51" s="1"/>
  <c r="I343" i="51"/>
  <c r="E343" i="51" s="1"/>
  <c r="J306" i="51"/>
  <c r="O306" i="51" s="1"/>
  <c r="Y306" i="51" s="1"/>
  <c r="AA237" i="51"/>
  <c r="U237" i="51"/>
  <c r="AB237" i="51" s="1"/>
  <c r="X254" i="51"/>
  <c r="X276" i="51"/>
  <c r="Y249" i="51"/>
  <c r="AA219" i="51"/>
  <c r="U219" i="51"/>
  <c r="AB219" i="51" s="1"/>
  <c r="AP285" i="51"/>
  <c r="R285" i="51"/>
  <c r="T285" i="51" s="1"/>
  <c r="V285" i="51" s="1"/>
  <c r="Q285" i="51"/>
  <c r="P285" i="51"/>
  <c r="D285" i="51"/>
  <c r="M285" i="51"/>
  <c r="L285" i="51"/>
  <c r="O285" i="51"/>
  <c r="Y285" i="51" s="1"/>
  <c r="N285" i="51"/>
  <c r="K285" i="51"/>
  <c r="W285" i="51" s="1"/>
  <c r="S265" i="51"/>
  <c r="Z265" i="51"/>
  <c r="AA221" i="51"/>
  <c r="U221" i="51"/>
  <c r="AB221" i="51" s="1"/>
  <c r="M284" i="51"/>
  <c r="D284" i="51"/>
  <c r="Q284" i="51"/>
  <c r="P284" i="51"/>
  <c r="L304" i="51"/>
  <c r="D304" i="51"/>
  <c r="AD273" i="51"/>
  <c r="U226" i="51"/>
  <c r="AB226" i="51" s="1"/>
  <c r="AA226" i="51"/>
  <c r="M306" i="51"/>
  <c r="D306" i="51"/>
  <c r="R306" i="51"/>
  <c r="T306" i="51" s="1"/>
  <c r="V306" i="51" s="1"/>
  <c r="Q306" i="51"/>
  <c r="AP306" i="51"/>
  <c r="P306" i="51"/>
  <c r="S254" i="51"/>
  <c r="Z253" i="51"/>
  <c r="S253" i="51"/>
  <c r="D300" i="51"/>
  <c r="N300" i="51"/>
  <c r="W222" i="51"/>
  <c r="S277" i="51"/>
  <c r="Z277" i="51"/>
  <c r="I330" i="51"/>
  <c r="E330" i="51" s="1"/>
  <c r="I337" i="51"/>
  <c r="E337" i="51" s="1"/>
  <c r="M303" i="51"/>
  <c r="L303" i="51"/>
  <c r="K303" i="51"/>
  <c r="D303" i="51"/>
  <c r="R303" i="51"/>
  <c r="T303" i="51" s="1"/>
  <c r="V303" i="51" s="1"/>
  <c r="Q303" i="51"/>
  <c r="Z267" i="51"/>
  <c r="AF267" i="51" s="1"/>
  <c r="S267" i="51"/>
  <c r="Z249" i="51"/>
  <c r="S249" i="51"/>
  <c r="AF219" i="51"/>
  <c r="Q273" i="51"/>
  <c r="W253" i="51"/>
  <c r="J284" i="51"/>
  <c r="J304" i="51"/>
  <c r="AP304" i="51" s="1"/>
  <c r="R278" i="51"/>
  <c r="T278" i="51" s="1"/>
  <c r="V278" i="51" s="1"/>
  <c r="AA233" i="51"/>
  <c r="U233" i="51"/>
  <c r="AB233" i="51" s="1"/>
  <c r="U218" i="51"/>
  <c r="AB218" i="51" s="1"/>
  <c r="AA218" i="51"/>
  <c r="AA234" i="51"/>
  <c r="U234" i="51"/>
  <c r="AB234" i="51" s="1"/>
  <c r="J300" i="51"/>
  <c r="K300" i="51" s="1"/>
  <c r="AD252" i="51"/>
  <c r="I316" i="51"/>
  <c r="I340" i="51"/>
  <c r="E340" i="51" s="1"/>
  <c r="J303" i="51"/>
  <c r="N303" i="51" s="1"/>
  <c r="W266" i="51"/>
  <c r="R273" i="51"/>
  <c r="T273" i="51" s="1"/>
  <c r="V273" i="51" s="1"/>
  <c r="AD250" i="51"/>
  <c r="L250" i="51"/>
  <c r="W250" i="51" s="1"/>
  <c r="Y265" i="51"/>
  <c r="U227" i="51"/>
  <c r="AB227" i="51" s="1"/>
  <c r="AA227" i="51"/>
  <c r="X236" i="51"/>
  <c r="R310" i="51"/>
  <c r="T310" i="51" s="1"/>
  <c r="V310" i="51" s="1"/>
  <c r="N310" i="51"/>
  <c r="D310" i="51"/>
  <c r="I318" i="51"/>
  <c r="E318" i="51" s="1"/>
  <c r="AD271" i="51"/>
  <c r="AA235" i="51"/>
  <c r="U235" i="51"/>
  <c r="AB235" i="51" s="1"/>
  <c r="D299" i="51"/>
  <c r="AA196" i="51"/>
  <c r="U196" i="51"/>
  <c r="AB196" i="51" s="1"/>
  <c r="AA207" i="51"/>
  <c r="U207" i="51"/>
  <c r="AB207" i="51" s="1"/>
  <c r="Z225" i="51"/>
  <c r="S225" i="51"/>
  <c r="I320" i="51"/>
  <c r="E320" i="51" s="1"/>
  <c r="J344" i="51"/>
  <c r="I344" i="51"/>
  <c r="E344" i="51" s="1"/>
  <c r="Z276" i="51"/>
  <c r="S276" i="51"/>
  <c r="W249" i="51"/>
  <c r="O273" i="51"/>
  <c r="AA231" i="51"/>
  <c r="U231" i="51"/>
  <c r="AB231" i="51" s="1"/>
  <c r="N250" i="51"/>
  <c r="Y215" i="51"/>
  <c r="P248" i="51"/>
  <c r="O248" i="51"/>
  <c r="N248" i="51"/>
  <c r="M248" i="51"/>
  <c r="X248" i="51" s="1"/>
  <c r="L248" i="51"/>
  <c r="AP248" i="51"/>
  <c r="D248" i="51"/>
  <c r="Q248" i="51"/>
  <c r="R248" i="51"/>
  <c r="T248" i="51" s="1"/>
  <c r="V248" i="51" s="1"/>
  <c r="K248" i="51"/>
  <c r="J310" i="51"/>
  <c r="O310" i="51" s="1"/>
  <c r="L273" i="51"/>
  <c r="Q289" i="51"/>
  <c r="D289" i="51"/>
  <c r="J299" i="51"/>
  <c r="K299" i="51" s="1"/>
  <c r="I328" i="51"/>
  <c r="E328" i="51" s="1"/>
  <c r="I331" i="51"/>
  <c r="E331" i="51" s="1"/>
  <c r="W241" i="51"/>
  <c r="S260" i="51"/>
  <c r="Z260" i="51"/>
  <c r="Z222" i="51"/>
  <c r="S222" i="51"/>
  <c r="K286" i="51"/>
  <c r="D286" i="51"/>
  <c r="AP286" i="51"/>
  <c r="P286" i="51"/>
  <c r="P273" i="51"/>
  <c r="X229" i="51"/>
  <c r="AD272" i="51"/>
  <c r="AA188" i="51"/>
  <c r="U188" i="51"/>
  <c r="AB188" i="51" s="1"/>
  <c r="M272" i="51"/>
  <c r="O250" i="51"/>
  <c r="AD265" i="51"/>
  <c r="Z229" i="51"/>
  <c r="S229" i="51"/>
  <c r="S214" i="51"/>
  <c r="Z214" i="51"/>
  <c r="AF214" i="51" s="1"/>
  <c r="U242" i="51"/>
  <c r="AB242" i="51" s="1"/>
  <c r="AA242" i="51"/>
  <c r="J289" i="51"/>
  <c r="N289" i="51" s="1"/>
  <c r="D283" i="51"/>
  <c r="AD274" i="51"/>
  <c r="S268" i="51"/>
  <c r="M252" i="51"/>
  <c r="J339" i="51"/>
  <c r="I339" i="51"/>
  <c r="E339" i="51" s="1"/>
  <c r="I319" i="51"/>
  <c r="E319" i="51" s="1"/>
  <c r="Z270" i="51"/>
  <c r="S270" i="51"/>
  <c r="X256" i="51"/>
  <c r="J286" i="51"/>
  <c r="O286" i="51" s="1"/>
  <c r="AP273" i="51"/>
  <c r="AD255" i="51"/>
  <c r="AD258" i="51"/>
  <c r="N272" i="51"/>
  <c r="AA210" i="51"/>
  <c r="U210" i="51"/>
  <c r="AB210" i="51" s="1"/>
  <c r="Q250" i="51"/>
  <c r="AD277" i="51"/>
  <c r="J334" i="51"/>
  <c r="I334" i="51"/>
  <c r="E334" i="51" s="1"/>
  <c r="AD290" i="51"/>
  <c r="S264" i="51"/>
  <c r="Z264" i="51"/>
  <c r="AF238" i="51"/>
  <c r="D288" i="51"/>
  <c r="J283" i="51"/>
  <c r="R283" i="51" s="1"/>
  <c r="T283" i="51" s="1"/>
  <c r="V283" i="51" s="1"/>
  <c r="M274" i="51"/>
  <c r="I321" i="51"/>
  <c r="E321" i="51" s="1"/>
  <c r="I323" i="51"/>
  <c r="E323" i="51" s="1"/>
  <c r="W270" i="51"/>
  <c r="M278" i="51"/>
  <c r="R307" i="51"/>
  <c r="T307" i="51" s="1"/>
  <c r="V307" i="51" s="1"/>
  <c r="AP307" i="51"/>
  <c r="P307" i="51"/>
  <c r="O307" i="51"/>
  <c r="L307" i="51"/>
  <c r="K307" i="51"/>
  <c r="M307" i="51"/>
  <c r="D307" i="51"/>
  <c r="Y225" i="51"/>
  <c r="AA244" i="51"/>
  <c r="U244" i="51"/>
  <c r="AB244" i="51" s="1"/>
  <c r="M258" i="51"/>
  <c r="AF209" i="51"/>
  <c r="AF211" i="51" s="1"/>
  <c r="O272" i="51"/>
  <c r="M255" i="51"/>
  <c r="D309" i="51"/>
  <c r="M250" i="51"/>
  <c r="Z275" i="51"/>
  <c r="S275" i="51"/>
  <c r="I346" i="51"/>
  <c r="E346" i="51" s="1"/>
  <c r="U238" i="51"/>
  <c r="AB238" i="51" s="1"/>
  <c r="AA238" i="51"/>
  <c r="J288" i="51"/>
  <c r="Q288" i="51" s="1"/>
  <c r="S262" i="51"/>
  <c r="Z262" i="51"/>
  <c r="Q305" i="51"/>
  <c r="N305" i="51"/>
  <c r="M305" i="51"/>
  <c r="R305" i="51"/>
  <c r="T305" i="51" s="1"/>
  <c r="V305" i="51" s="1"/>
  <c r="AP305" i="51"/>
  <c r="P305" i="51"/>
  <c r="O305" i="51"/>
  <c r="Y305" i="51" s="1"/>
  <c r="L305" i="51"/>
  <c r="K305" i="51"/>
  <c r="D305" i="51"/>
  <c r="P274" i="51"/>
  <c r="AP252" i="51"/>
  <c r="I327" i="51"/>
  <c r="E327" i="51" s="1"/>
  <c r="I324" i="51"/>
  <c r="E324" i="51" s="1"/>
  <c r="Y270" i="51"/>
  <c r="S266" i="51"/>
  <c r="Z266" i="51"/>
  <c r="AF266" i="51" s="1"/>
  <c r="S256" i="51"/>
  <c r="J307" i="51"/>
  <c r="Q307" i="51" s="1"/>
  <c r="AD245" i="51"/>
  <c r="AF244" i="51"/>
  <c r="N258" i="51"/>
  <c r="AA209" i="51"/>
  <c r="U209" i="51"/>
  <c r="AB209" i="51" s="1"/>
  <c r="AP272" i="51"/>
  <c r="Q255" i="51"/>
  <c r="J309" i="51"/>
  <c r="M309" i="51" s="1"/>
  <c r="P250" i="51"/>
  <c r="AA216" i="51"/>
  <c r="U216" i="51"/>
  <c r="AB216" i="51" s="1"/>
  <c r="Y236" i="51"/>
  <c r="AA224" i="51"/>
  <c r="U224" i="51"/>
  <c r="AB224" i="51" s="1"/>
  <c r="X264" i="51"/>
  <c r="W214" i="51"/>
  <c r="AD305" i="51"/>
  <c r="Q274" i="51"/>
  <c r="K252" i="51"/>
  <c r="I317" i="51"/>
  <c r="E317" i="51" s="1"/>
  <c r="I345" i="51"/>
  <c r="E345" i="51" s="1"/>
  <c r="S263" i="51"/>
  <c r="Z263" i="51"/>
  <c r="U230" i="51"/>
  <c r="AB230" i="51" s="1"/>
  <c r="AA230" i="51"/>
  <c r="AP278" i="51"/>
  <c r="D302" i="51"/>
  <c r="R302" i="51"/>
  <c r="T302" i="51" s="1"/>
  <c r="V302" i="51" s="1"/>
  <c r="Q258" i="51"/>
  <c r="P272" i="51"/>
  <c r="K255" i="51"/>
  <c r="D287" i="51"/>
  <c r="P287" i="51"/>
  <c r="N287" i="51"/>
  <c r="AP250" i="51"/>
  <c r="AF216" i="51"/>
  <c r="W273" i="51"/>
  <c r="D301" i="51"/>
  <c r="L271" i="51"/>
  <c r="Z232" i="51"/>
  <c r="AF232" i="51" s="1"/>
  <c r="S232" i="51"/>
  <c r="M292" i="51"/>
  <c r="D292" i="51"/>
  <c r="K274" i="51"/>
  <c r="Y268" i="51"/>
  <c r="Z236" i="51"/>
  <c r="S236" i="51"/>
  <c r="L252" i="51"/>
  <c r="I325" i="51"/>
  <c r="E325" i="51" s="1"/>
  <c r="I332" i="51"/>
  <c r="E332" i="51" s="1"/>
  <c r="P278" i="51"/>
  <c r="Y278" i="51" s="1"/>
  <c r="J302" i="51"/>
  <c r="D308" i="51"/>
  <c r="L258" i="51"/>
  <c r="W258" i="51" s="1"/>
  <c r="Q272" i="51"/>
  <c r="N255" i="51"/>
  <c r="J287" i="51"/>
  <c r="Q287" i="51" s="1"/>
  <c r="AD248" i="51"/>
  <c r="X251" i="51"/>
  <c r="AJ143" i="51"/>
  <c r="AI143" i="51"/>
  <c r="AJ144" i="51" s="1"/>
  <c r="AD293" i="51"/>
  <c r="AF312" i="51"/>
  <c r="AD312" i="51"/>
  <c r="I338" i="51"/>
  <c r="E338" i="51" s="1"/>
  <c r="AA239" i="51"/>
  <c r="U239" i="51"/>
  <c r="AB239" i="51" s="1"/>
  <c r="S261" i="51"/>
  <c r="Z261" i="51"/>
  <c r="AF261" i="51" s="1"/>
  <c r="N271" i="51"/>
  <c r="X271" i="51" s="1"/>
  <c r="S243" i="51"/>
  <c r="Z243" i="51"/>
  <c r="AF243" i="51" s="1"/>
  <c r="AD268" i="51"/>
  <c r="J292" i="51"/>
  <c r="P292" i="51" s="1"/>
  <c r="L274" i="51"/>
  <c r="R268" i="51"/>
  <c r="T268" i="51" s="1"/>
  <c r="V268" i="51" s="1"/>
  <c r="N252" i="51"/>
  <c r="I326" i="51"/>
  <c r="E326" i="51" s="1"/>
  <c r="I336" i="51"/>
  <c r="E336" i="51" s="1"/>
  <c r="X270" i="51"/>
  <c r="AF228" i="51"/>
  <c r="K254" i="51"/>
  <c r="W254" i="51" s="1"/>
  <c r="Y269" i="51"/>
  <c r="AA220" i="51"/>
  <c r="U220" i="51"/>
  <c r="AB220" i="51" s="1"/>
  <c r="J308" i="51"/>
  <c r="R308" i="51" s="1"/>
  <c r="T308" i="51" s="1"/>
  <c r="V308" i="51" s="1"/>
  <c r="D296" i="51"/>
  <c r="O258" i="51"/>
  <c r="R272" i="51"/>
  <c r="T272" i="51" s="1"/>
  <c r="V272" i="51" s="1"/>
  <c r="P255" i="51"/>
  <c r="Y255" i="51" s="1"/>
  <c r="S251" i="51"/>
  <c r="Z251" i="51"/>
  <c r="AF251" i="51" s="1"/>
  <c r="D295" i="51"/>
  <c r="U194" i="51"/>
  <c r="AB194" i="51" s="1"/>
  <c r="AA194" i="51"/>
  <c r="U215" i="51"/>
  <c r="AB215" i="51" s="1"/>
  <c r="AA215" i="51"/>
  <c r="AD278" i="51"/>
  <c r="S257" i="51"/>
  <c r="Z257" i="51"/>
  <c r="AD275" i="51"/>
  <c r="X261" i="51"/>
  <c r="AP275" i="51"/>
  <c r="K271" i="51"/>
  <c r="U206" i="51"/>
  <c r="AB206" i="51" s="1"/>
  <c r="AA206" i="51"/>
  <c r="N274" i="51"/>
  <c r="K268" i="51"/>
  <c r="O252" i="51"/>
  <c r="I329" i="51"/>
  <c r="E329" i="51" s="1"/>
  <c r="G369" i="51"/>
  <c r="G377" i="51"/>
  <c r="G373" i="51"/>
  <c r="G372" i="51"/>
  <c r="G380" i="51"/>
  <c r="G363" i="51"/>
  <c r="G368" i="51"/>
  <c r="G356" i="51"/>
  <c r="A384" i="51"/>
  <c r="G379" i="51"/>
  <c r="G355" i="51"/>
  <c r="G351" i="51"/>
  <c r="G375" i="51"/>
  <c r="G370" i="51"/>
  <c r="G362" i="51"/>
  <c r="G367" i="51"/>
  <c r="G354" i="51"/>
  <c r="G350" i="51"/>
  <c r="G366" i="51"/>
  <c r="G378" i="51"/>
  <c r="G371" i="51"/>
  <c r="G365" i="51"/>
  <c r="G374" i="51"/>
  <c r="G353" i="51"/>
  <c r="G364" i="51"/>
  <c r="G360" i="51"/>
  <c r="G352" i="51"/>
  <c r="G376" i="51"/>
  <c r="G357" i="51"/>
  <c r="G358" i="51"/>
  <c r="G361" i="51"/>
  <c r="G359" i="51"/>
  <c r="M294" i="51"/>
  <c r="D294" i="51"/>
  <c r="Q294" i="51"/>
  <c r="P294" i="51"/>
  <c r="N294" i="51"/>
  <c r="R294" i="51"/>
  <c r="T294" i="51" s="1"/>
  <c r="V294" i="51" s="1"/>
  <c r="O294" i="51"/>
  <c r="Y294" i="51" s="1"/>
  <c r="L294" i="51"/>
  <c r="K294" i="51"/>
  <c r="AP294" i="51"/>
  <c r="AD263" i="51"/>
  <c r="Y229" i="51"/>
  <c r="W259" i="51"/>
  <c r="U228" i="51"/>
  <c r="AB228" i="51" s="1"/>
  <c r="AA228" i="51"/>
  <c r="K278" i="51"/>
  <c r="W278" i="51" s="1"/>
  <c r="D298" i="51"/>
  <c r="Q298" i="51"/>
  <c r="P298" i="51"/>
  <c r="O298" i="51"/>
  <c r="N298" i="51"/>
  <c r="M298" i="51"/>
  <c r="X298" i="51" s="1"/>
  <c r="L298" i="51"/>
  <c r="K298" i="51"/>
  <c r="R298" i="51"/>
  <c r="T298" i="51" s="1"/>
  <c r="V298" i="51" s="1"/>
  <c r="AP298" i="51"/>
  <c r="J296" i="51"/>
  <c r="L296" i="51" s="1"/>
  <c r="P258" i="51"/>
  <c r="Z223" i="51"/>
  <c r="AF223" i="51" s="1"/>
  <c r="S223" i="51"/>
  <c r="AA241" i="51"/>
  <c r="U241" i="51"/>
  <c r="AB241" i="51" s="1"/>
  <c r="J295" i="51"/>
  <c r="K295" i="51" s="1"/>
  <c r="Y253" i="51"/>
  <c r="AA181" i="51"/>
  <c r="U181" i="51"/>
  <c r="AB181" i="51" s="1"/>
  <c r="Z215" i="51"/>
  <c r="AD285" i="51"/>
  <c r="AP245" i="51"/>
  <c r="AP246" i="51" s="1"/>
  <c r="M275" i="51"/>
  <c r="X275" i="51" s="1"/>
  <c r="O271" i="51"/>
  <c r="Y271" i="51" s="1"/>
  <c r="Y262" i="51"/>
  <c r="O274" i="51"/>
  <c r="Y274" i="51" s="1"/>
  <c r="L268" i="51"/>
  <c r="P252" i="51"/>
  <c r="I333" i="51"/>
  <c r="E333" i="51" s="1"/>
  <c r="I341" i="51"/>
  <c r="E341" i="51" s="1"/>
  <c r="AD294" i="51"/>
  <c r="AD256" i="51"/>
  <c r="S217" i="51"/>
  <c r="Z217" i="51"/>
  <c r="AF217" i="51" s="1"/>
  <c r="AD254" i="51"/>
  <c r="X259" i="51"/>
  <c r="L311" i="51"/>
  <c r="AP311" i="51"/>
  <c r="D311" i="51"/>
  <c r="R311" i="51"/>
  <c r="T311" i="51" s="1"/>
  <c r="V311" i="51" s="1"/>
  <c r="Q311" i="51"/>
  <c r="P311" i="51"/>
  <c r="O311" i="51"/>
  <c r="Y311" i="51" s="1"/>
  <c r="K311" i="51"/>
  <c r="W311" i="51" s="1"/>
  <c r="M311" i="51"/>
  <c r="N311" i="51"/>
  <c r="R254" i="51"/>
  <c r="T254" i="51" s="1"/>
  <c r="V254" i="51" s="1"/>
  <c r="L278" i="51"/>
  <c r="X269" i="51"/>
  <c r="AD298" i="51"/>
  <c r="AP291" i="51"/>
  <c r="R291" i="51"/>
  <c r="T291" i="51" s="1"/>
  <c r="V291" i="51" s="1"/>
  <c r="P291" i="51"/>
  <c r="O291" i="51"/>
  <c r="Y291" i="51" s="1"/>
  <c r="N291" i="51"/>
  <c r="M291" i="51"/>
  <c r="X291" i="51" s="1"/>
  <c r="Q291" i="51"/>
  <c r="L291" i="51"/>
  <c r="K291" i="51"/>
  <c r="W291" i="51" s="1"/>
  <c r="D291" i="51"/>
  <c r="R258" i="51"/>
  <c r="T258" i="51" s="1"/>
  <c r="V258" i="51" s="1"/>
  <c r="X257" i="51"/>
  <c r="L255" i="51"/>
  <c r="Z241" i="51"/>
  <c r="Y251" i="51"/>
  <c r="E282" i="51"/>
  <c r="AD282" i="51" s="1"/>
  <c r="C281" i="51"/>
  <c r="Q8" i="50"/>
  <c r="R8" i="50" s="1"/>
  <c r="S8" i="50" s="1"/>
  <c r="T8" i="50" s="1"/>
  <c r="U8" i="50" s="1"/>
  <c r="V8" i="50" s="1"/>
  <c r="P9" i="50" s="1"/>
  <c r="O8" i="50"/>
  <c r="D27" i="48"/>
  <c r="H29" i="48"/>
  <c r="I28" i="48"/>
  <c r="G363" i="48"/>
  <c r="G377" i="48"/>
  <c r="G371" i="48"/>
  <c r="G367" i="48"/>
  <c r="G351" i="48"/>
  <c r="G355" i="48"/>
  <c r="G368" i="48"/>
  <c r="G369" i="48"/>
  <c r="G352" i="48"/>
  <c r="G374" i="48"/>
  <c r="G361" i="48"/>
  <c r="G379" i="48"/>
  <c r="G364" i="48"/>
  <c r="G358" i="48"/>
  <c r="G353" i="48"/>
  <c r="G357" i="48"/>
  <c r="G360" i="48"/>
  <c r="G356" i="48"/>
  <c r="G365" i="48"/>
  <c r="G366" i="48"/>
  <c r="G350" i="48"/>
  <c r="G375" i="48"/>
  <c r="G362" i="48"/>
  <c r="G370" i="48"/>
  <c r="G354" i="48"/>
  <c r="G376" i="48"/>
  <c r="G378" i="48"/>
  <c r="A384" i="48"/>
  <c r="G372" i="48"/>
  <c r="G373" i="48"/>
  <c r="G359" i="48"/>
  <c r="I121" i="27"/>
  <c r="I120" i="27"/>
  <c r="V38" i="47"/>
  <c r="W38" i="47" s="1"/>
  <c r="X38" i="47" s="1"/>
  <c r="Y38" i="47" s="1"/>
  <c r="Z38" i="47" s="1"/>
  <c r="AA38" i="47" s="1"/>
  <c r="U39" i="47" s="1"/>
  <c r="T38" i="47"/>
  <c r="V8" i="47"/>
  <c r="W8" i="47" s="1"/>
  <c r="X8" i="47" s="1"/>
  <c r="Y8" i="47" s="1"/>
  <c r="Z8" i="47" s="1"/>
  <c r="AA8" i="47" s="1"/>
  <c r="U9" i="47" s="1"/>
  <c r="T8" i="47"/>
  <c r="K38" i="47"/>
  <c r="M38" i="47"/>
  <c r="N38" i="47" s="1"/>
  <c r="O38" i="47" s="1"/>
  <c r="P38" i="47" s="1"/>
  <c r="Q38" i="47" s="1"/>
  <c r="R38" i="47" s="1"/>
  <c r="L39" i="47" s="1"/>
  <c r="K19" i="47"/>
  <c r="M19" i="47"/>
  <c r="N19" i="47" s="1"/>
  <c r="O19" i="47" s="1"/>
  <c r="P19" i="47" s="1"/>
  <c r="Q19" i="47" s="1"/>
  <c r="R19" i="47" s="1"/>
  <c r="L20" i="47" s="1"/>
  <c r="B18" i="47"/>
  <c r="D18" i="47"/>
  <c r="E18" i="47" s="1"/>
  <c r="F18" i="47" s="1"/>
  <c r="G18" i="47" s="1"/>
  <c r="H18" i="47" s="1"/>
  <c r="I18" i="47" s="1"/>
  <c r="C19" i="47" s="1"/>
  <c r="B8" i="47"/>
  <c r="D8" i="47"/>
  <c r="E8" i="47" s="1"/>
  <c r="F8" i="47" s="1"/>
  <c r="G8" i="47" s="1"/>
  <c r="H8" i="47" s="1"/>
  <c r="I8" i="47" s="1"/>
  <c r="C9" i="47" s="1"/>
  <c r="B28" i="47"/>
  <c r="D28" i="47"/>
  <c r="E28" i="47" s="1"/>
  <c r="F28" i="47" s="1"/>
  <c r="G28" i="47" s="1"/>
  <c r="H28" i="47" s="1"/>
  <c r="I28" i="47" s="1"/>
  <c r="C29" i="47" s="1"/>
  <c r="M8" i="47"/>
  <c r="N8" i="47" s="1"/>
  <c r="O8" i="47" s="1"/>
  <c r="P8" i="47" s="1"/>
  <c r="Q8" i="47" s="1"/>
  <c r="R8" i="47" s="1"/>
  <c r="L9" i="47" s="1"/>
  <c r="K8" i="47"/>
  <c r="T28" i="47"/>
  <c r="V28" i="47"/>
  <c r="W28" i="47" s="1"/>
  <c r="X28" i="47" s="1"/>
  <c r="Y28" i="47" s="1"/>
  <c r="Z28" i="47" s="1"/>
  <c r="AA28" i="47" s="1"/>
  <c r="U29" i="47" s="1"/>
  <c r="D38" i="47"/>
  <c r="E38" i="47" s="1"/>
  <c r="F38" i="47" s="1"/>
  <c r="G38" i="47" s="1"/>
  <c r="H38" i="47" s="1"/>
  <c r="I38" i="47" s="1"/>
  <c r="C39" i="47" s="1"/>
  <c r="B38" i="47"/>
  <c r="T18" i="47"/>
  <c r="V18" i="47"/>
  <c r="W18" i="47" s="1"/>
  <c r="X18" i="47" s="1"/>
  <c r="Y18" i="47" s="1"/>
  <c r="Z18" i="47" s="1"/>
  <c r="AA18" i="47" s="1"/>
  <c r="U19" i="47" s="1"/>
  <c r="K28" i="47"/>
  <c r="M28" i="47"/>
  <c r="N28" i="47" s="1"/>
  <c r="O28" i="47" s="1"/>
  <c r="P28" i="47" s="1"/>
  <c r="Q28" i="47" s="1"/>
  <c r="R28" i="47" s="1"/>
  <c r="L29" i="47" s="1"/>
  <c r="I117" i="27"/>
  <c r="G117" i="27" s="1"/>
  <c r="B10" i="45"/>
  <c r="G10" i="45" s="1"/>
  <c r="F10" i="45" s="1"/>
  <c r="M39" i="30"/>
  <c r="K38" i="30"/>
  <c r="AR7" i="47" s="1"/>
  <c r="AT7" i="47" s="1"/>
  <c r="J38" i="30"/>
  <c r="AQ7" i="47" s="1"/>
  <c r="AS7" i="47" s="1"/>
  <c r="I123" i="27"/>
  <c r="G123" i="27" s="1"/>
  <c r="AB73" i="41"/>
  <c r="R121" i="41"/>
  <c r="T121" i="41" s="1"/>
  <c r="V121" i="41" s="1"/>
  <c r="Q121" i="41"/>
  <c r="P121" i="41"/>
  <c r="O121" i="41"/>
  <c r="N121" i="41"/>
  <c r="M121" i="41"/>
  <c r="L121" i="41"/>
  <c r="K121" i="41"/>
  <c r="R118" i="41"/>
  <c r="T118" i="41" s="1"/>
  <c r="V118" i="41" s="1"/>
  <c r="Q118" i="41"/>
  <c r="W88" i="41"/>
  <c r="X82" i="41"/>
  <c r="Y106" i="41"/>
  <c r="AB38" i="41"/>
  <c r="X108" i="41"/>
  <c r="AF30" i="41"/>
  <c r="AA73" i="41"/>
  <c r="W102" i="41"/>
  <c r="AF24" i="41"/>
  <c r="W108" i="41"/>
  <c r="AF16" i="41"/>
  <c r="X88" i="41"/>
  <c r="Y96" i="41"/>
  <c r="Z65" i="44"/>
  <c r="AE65" i="44" s="1"/>
  <c r="P120" i="44"/>
  <c r="O120" i="44"/>
  <c r="M120" i="44"/>
  <c r="Q120" i="44"/>
  <c r="S120" i="44" s="1"/>
  <c r="U120" i="44" s="1"/>
  <c r="K120" i="44"/>
  <c r="V120" i="44" s="1"/>
  <c r="N120" i="44"/>
  <c r="L120" i="44"/>
  <c r="D120" i="44"/>
  <c r="AC120" i="44"/>
  <c r="AO120" i="44"/>
  <c r="AE57" i="44"/>
  <c r="AA54" i="44"/>
  <c r="X44" i="44"/>
  <c r="D134" i="44"/>
  <c r="W44" i="44"/>
  <c r="Z54" i="44"/>
  <c r="Z61" i="44"/>
  <c r="AA61" i="44"/>
  <c r="AE11" i="44"/>
  <c r="AO109" i="44"/>
  <c r="AO110" i="44" s="1"/>
  <c r="W102" i="44"/>
  <c r="W14" i="44"/>
  <c r="X89" i="44"/>
  <c r="X14" i="44"/>
  <c r="V44" i="44"/>
  <c r="AE49" i="44"/>
  <c r="AE64" i="44"/>
  <c r="V98" i="44"/>
  <c r="Y102" i="44"/>
  <c r="AE55" i="44"/>
  <c r="X93" i="44"/>
  <c r="W86" i="44"/>
  <c r="V102" i="44"/>
  <c r="W82" i="44"/>
  <c r="O137" i="44"/>
  <c r="K137" i="44"/>
  <c r="P137" i="44"/>
  <c r="R137" i="44" s="1"/>
  <c r="T137" i="44" s="1"/>
  <c r="AC137" i="44"/>
  <c r="J137" i="44"/>
  <c r="L137" i="44"/>
  <c r="AO137" i="44"/>
  <c r="M137" i="44"/>
  <c r="D137" i="44"/>
  <c r="N137" i="44"/>
  <c r="AE56" i="44"/>
  <c r="AA45" i="44"/>
  <c r="Y44" i="44"/>
  <c r="Z71" i="44"/>
  <c r="X102" i="44"/>
  <c r="V78" i="44"/>
  <c r="O123" i="44"/>
  <c r="M126" i="44"/>
  <c r="AO119" i="44"/>
  <c r="X80" i="44"/>
  <c r="Q126" i="44"/>
  <c r="Y126" i="44" s="1"/>
  <c r="X103" i="44"/>
  <c r="X87" i="44"/>
  <c r="V107" i="44"/>
  <c r="W107" i="44"/>
  <c r="W89" i="44"/>
  <c r="X108" i="44"/>
  <c r="V94" i="44"/>
  <c r="W91" i="44"/>
  <c r="V90" i="44"/>
  <c r="D136" i="44"/>
  <c r="W92" i="44"/>
  <c r="D114" i="44"/>
  <c r="P122" i="44"/>
  <c r="R122" i="44" s="1"/>
  <c r="T122" i="44" s="1"/>
  <c r="Q123" i="44"/>
  <c r="S123" i="44" s="1"/>
  <c r="U123" i="44" s="1"/>
  <c r="AC126" i="44"/>
  <c r="W96" i="44"/>
  <c r="V88" i="44"/>
  <c r="W88" i="44"/>
  <c r="V80" i="44"/>
  <c r="W85" i="44"/>
  <c r="X83" i="44"/>
  <c r="AE72" i="44"/>
  <c r="M123" i="44"/>
  <c r="V14" i="44"/>
  <c r="V140" i="44"/>
  <c r="W108" i="44"/>
  <c r="V97" i="44"/>
  <c r="AE10" i="44"/>
  <c r="V93" i="44"/>
  <c r="V86" i="44"/>
  <c r="V103" i="44"/>
  <c r="V91" i="44"/>
  <c r="W90" i="44"/>
  <c r="X78" i="44"/>
  <c r="AE12" i="44"/>
  <c r="X140" i="44"/>
  <c r="W100" i="44"/>
  <c r="T13" i="44"/>
  <c r="AA13" i="44" s="1"/>
  <c r="Z13" i="44"/>
  <c r="R14" i="44"/>
  <c r="Y14" i="44"/>
  <c r="AE70" i="44"/>
  <c r="V95" i="44"/>
  <c r="J15" i="44"/>
  <c r="L15" i="44"/>
  <c r="AE15" i="44"/>
  <c r="AC15" i="44"/>
  <c r="Q15" i="44"/>
  <c r="S15" i="44" s="1"/>
  <c r="U15" i="44" s="1"/>
  <c r="P15" i="44"/>
  <c r="K15" i="44"/>
  <c r="O15" i="44"/>
  <c r="N15" i="44"/>
  <c r="M15" i="44"/>
  <c r="V96" i="44"/>
  <c r="W95" i="44"/>
  <c r="X99" i="44"/>
  <c r="AA10" i="41"/>
  <c r="AF31" i="41"/>
  <c r="AA16" i="41"/>
  <c r="X93" i="41"/>
  <c r="AB16" i="41"/>
  <c r="X102" i="41"/>
  <c r="AB74" i="41"/>
  <c r="AA74" i="41"/>
  <c r="AA69" i="41"/>
  <c r="U69" i="41"/>
  <c r="AB69" i="41" s="1"/>
  <c r="W105" i="41"/>
  <c r="X101" i="41"/>
  <c r="AA54" i="41"/>
  <c r="AB54" i="41"/>
  <c r="AA48" i="41"/>
  <c r="U48" i="41"/>
  <c r="AB48" i="41" s="1"/>
  <c r="AA68" i="41"/>
  <c r="U68" i="41"/>
  <c r="AB68" i="41" s="1"/>
  <c r="X81" i="41"/>
  <c r="U72" i="41"/>
  <c r="AB72" i="41" s="1"/>
  <c r="AA72" i="41"/>
  <c r="AA47" i="41"/>
  <c r="AA61" i="41"/>
  <c r="U61" i="41"/>
  <c r="AB61" i="41" s="1"/>
  <c r="Y82" i="41"/>
  <c r="AB47" i="41"/>
  <c r="W100" i="41"/>
  <c r="W98" i="41"/>
  <c r="U55" i="41"/>
  <c r="AB55" i="41" s="1"/>
  <c r="AA55" i="41"/>
  <c r="Y107" i="41"/>
  <c r="AA62" i="41"/>
  <c r="U62" i="41"/>
  <c r="AB62" i="41" s="1"/>
  <c r="W84" i="41"/>
  <c r="W103" i="41"/>
  <c r="Y79" i="41"/>
  <c r="Y102" i="41"/>
  <c r="W82" i="41"/>
  <c r="Y108" i="41"/>
  <c r="X86" i="41"/>
  <c r="W95" i="41"/>
  <c r="W96" i="41"/>
  <c r="X96" i="41"/>
  <c r="W104" i="41"/>
  <c r="Y95" i="41"/>
  <c r="Y94" i="41"/>
  <c r="Y93" i="41"/>
  <c r="W92" i="41"/>
  <c r="W89" i="41"/>
  <c r="X99" i="41"/>
  <c r="Y91" i="41"/>
  <c r="X92" i="41"/>
  <c r="X106" i="41"/>
  <c r="Y101" i="41"/>
  <c r="W85" i="41"/>
  <c r="Y92" i="41"/>
  <c r="J3" i="30"/>
  <c r="K3" i="30"/>
  <c r="Q15" i="46"/>
  <c r="P14" i="46"/>
  <c r="Y5" i="46"/>
  <c r="X4" i="46"/>
  <c r="G5" i="46"/>
  <c r="F4" i="46"/>
  <c r="O4" i="46"/>
  <c r="P5" i="46"/>
  <c r="X14" i="46"/>
  <c r="Y15" i="46"/>
  <c r="Y34" i="46"/>
  <c r="Z35" i="46"/>
  <c r="F14" i="46"/>
  <c r="G15" i="46"/>
  <c r="F34" i="46"/>
  <c r="G35" i="46"/>
  <c r="P25" i="46"/>
  <c r="O24" i="46"/>
  <c r="F24" i="46"/>
  <c r="G25" i="46"/>
  <c r="P35" i="46"/>
  <c r="O34" i="46"/>
  <c r="X24" i="46"/>
  <c r="Y25" i="46"/>
  <c r="D130" i="44"/>
  <c r="N122" i="44"/>
  <c r="K132" i="44"/>
  <c r="J122" i="44"/>
  <c r="L132" i="44"/>
  <c r="K122" i="44"/>
  <c r="J132" i="44"/>
  <c r="W140" i="44"/>
  <c r="L122" i="44"/>
  <c r="M132" i="44"/>
  <c r="D132" i="44"/>
  <c r="N132" i="44"/>
  <c r="X132" i="44" s="1"/>
  <c r="O122" i="44"/>
  <c r="AO132" i="44"/>
  <c r="AC132" i="44"/>
  <c r="Q122" i="44"/>
  <c r="AO122" i="44"/>
  <c r="P132" i="44"/>
  <c r="R132" i="44" s="1"/>
  <c r="AC122" i="44"/>
  <c r="M122" i="44"/>
  <c r="AE132" i="44"/>
  <c r="J126" i="44"/>
  <c r="P123" i="44"/>
  <c r="R123" i="44" s="1"/>
  <c r="L126" i="44"/>
  <c r="L123" i="44"/>
  <c r="AO118" i="44"/>
  <c r="G171" i="44"/>
  <c r="I171" i="44" s="1"/>
  <c r="E171" i="44" s="1"/>
  <c r="L171" i="44" s="1"/>
  <c r="AO121" i="44"/>
  <c r="D113" i="44"/>
  <c r="X92" i="44"/>
  <c r="K126" i="44"/>
  <c r="X95" i="44"/>
  <c r="V99" i="44"/>
  <c r="V83" i="44"/>
  <c r="D126" i="44"/>
  <c r="W80" i="44"/>
  <c r="O126" i="44"/>
  <c r="X101" i="44"/>
  <c r="J123" i="44"/>
  <c r="G147" i="44"/>
  <c r="I147" i="44" s="1"/>
  <c r="E147" i="44" s="1"/>
  <c r="AC147" i="44" s="1"/>
  <c r="W83" i="44"/>
  <c r="D123" i="44"/>
  <c r="AO126" i="44"/>
  <c r="AO123" i="44"/>
  <c r="X88" i="44"/>
  <c r="X79" i="44"/>
  <c r="AE126" i="44"/>
  <c r="K123" i="44"/>
  <c r="V82" i="44"/>
  <c r="N126" i="44"/>
  <c r="Q132" i="44"/>
  <c r="S132" i="44" s="1"/>
  <c r="U132" i="44" s="1"/>
  <c r="W97" i="44"/>
  <c r="N123" i="44"/>
  <c r="V89" i="44"/>
  <c r="W79" i="44"/>
  <c r="X81" i="44"/>
  <c r="W78" i="44"/>
  <c r="G159" i="44"/>
  <c r="I159" i="44" s="1"/>
  <c r="E159" i="44" s="1"/>
  <c r="M159" i="44" s="1"/>
  <c r="G160" i="44"/>
  <c r="I160" i="44" s="1"/>
  <c r="E160" i="44" s="1"/>
  <c r="N160" i="44" s="1"/>
  <c r="X106" i="44"/>
  <c r="X104" i="44"/>
  <c r="X91" i="44"/>
  <c r="AC112" i="44"/>
  <c r="Q112" i="44"/>
  <c r="S112" i="44" s="1"/>
  <c r="U112" i="44" s="1"/>
  <c r="P112" i="44"/>
  <c r="AE112" i="44"/>
  <c r="O112" i="44"/>
  <c r="N112" i="44"/>
  <c r="M112" i="44"/>
  <c r="L112" i="44"/>
  <c r="K112" i="44"/>
  <c r="J112" i="44"/>
  <c r="Q138" i="44"/>
  <c r="S138" i="44" s="1"/>
  <c r="U138" i="44" s="1"/>
  <c r="O138" i="44"/>
  <c r="M138" i="44"/>
  <c r="L138" i="44"/>
  <c r="P138" i="44"/>
  <c r="N138" i="44"/>
  <c r="K138" i="44"/>
  <c r="J138" i="44"/>
  <c r="AC138" i="44"/>
  <c r="W106" i="44"/>
  <c r="Y106" i="44"/>
  <c r="R106" i="44"/>
  <c r="T106" i="44" s="1"/>
  <c r="Y84" i="44"/>
  <c r="S84" i="44"/>
  <c r="U84" i="44" s="1"/>
  <c r="Z105" i="44"/>
  <c r="T105" i="44"/>
  <c r="AA105" i="44" s="1"/>
  <c r="M130" i="44"/>
  <c r="L130" i="44"/>
  <c r="K130" i="44"/>
  <c r="AC130" i="44"/>
  <c r="Q130" i="44"/>
  <c r="S130" i="44" s="1"/>
  <c r="U130" i="44" s="1"/>
  <c r="O130" i="44"/>
  <c r="N130" i="44"/>
  <c r="P130" i="44"/>
  <c r="J130" i="44"/>
  <c r="K136" i="44"/>
  <c r="J136" i="44"/>
  <c r="O136" i="44"/>
  <c r="N136" i="44"/>
  <c r="M136" i="44"/>
  <c r="L136" i="44"/>
  <c r="AC136" i="44"/>
  <c r="Q136" i="44"/>
  <c r="S136" i="44" s="1"/>
  <c r="U136" i="44" s="1"/>
  <c r="P136" i="44"/>
  <c r="V101" i="44"/>
  <c r="Y92" i="44"/>
  <c r="R92" i="44"/>
  <c r="AO138" i="44"/>
  <c r="Q174" i="44"/>
  <c r="S174" i="44" s="1"/>
  <c r="U174" i="44" s="1"/>
  <c r="P174" i="44"/>
  <c r="N174" i="44"/>
  <c r="L174" i="44"/>
  <c r="K174" i="44"/>
  <c r="AC174" i="44"/>
  <c r="O174" i="44"/>
  <c r="M174" i="44"/>
  <c r="J174" i="44"/>
  <c r="G166" i="44"/>
  <c r="I166" i="44" s="1"/>
  <c r="E166" i="44" s="1"/>
  <c r="D166" i="44" s="1"/>
  <c r="AO127" i="44"/>
  <c r="L127" i="44"/>
  <c r="K127" i="44"/>
  <c r="J127" i="44"/>
  <c r="AC127" i="44"/>
  <c r="Q127" i="44"/>
  <c r="S127" i="44" s="1"/>
  <c r="U127" i="44" s="1"/>
  <c r="P127" i="44"/>
  <c r="O127" i="44"/>
  <c r="N127" i="44"/>
  <c r="M127" i="44"/>
  <c r="U106" i="44"/>
  <c r="Y89" i="44"/>
  <c r="R89" i="44"/>
  <c r="W101" i="44"/>
  <c r="G161" i="44"/>
  <c r="I161" i="44" s="1"/>
  <c r="E161" i="44" s="1"/>
  <c r="D161" i="44" s="1"/>
  <c r="AO139" i="44"/>
  <c r="AC139" i="44"/>
  <c r="Q139" i="44"/>
  <c r="S139" i="44" s="1"/>
  <c r="U139" i="44" s="1"/>
  <c r="O139" i="44"/>
  <c r="N139" i="44"/>
  <c r="P139" i="44"/>
  <c r="M139" i="44"/>
  <c r="L139" i="44"/>
  <c r="K139" i="44"/>
  <c r="J139" i="44"/>
  <c r="AE139" i="44"/>
  <c r="AO129" i="44"/>
  <c r="AC129" i="44"/>
  <c r="P129" i="44"/>
  <c r="R129" i="44" s="1"/>
  <c r="O129" i="44"/>
  <c r="L129" i="44"/>
  <c r="K129" i="44"/>
  <c r="J129" i="44"/>
  <c r="Q129" i="44"/>
  <c r="N129" i="44"/>
  <c r="M129" i="44"/>
  <c r="Y88" i="44"/>
  <c r="R88" i="44"/>
  <c r="Q118" i="44"/>
  <c r="S118" i="44" s="1"/>
  <c r="U118" i="44" s="1"/>
  <c r="P118" i="44"/>
  <c r="N118" i="44"/>
  <c r="L118" i="44"/>
  <c r="K118" i="44"/>
  <c r="AC118" i="44"/>
  <c r="AE118" i="44"/>
  <c r="O118" i="44"/>
  <c r="M118" i="44"/>
  <c r="J118" i="44"/>
  <c r="AA71" i="44"/>
  <c r="L114" i="44"/>
  <c r="K114" i="44"/>
  <c r="J114" i="44"/>
  <c r="AC114" i="44"/>
  <c r="Q114" i="44"/>
  <c r="S114" i="44" s="1"/>
  <c r="U114" i="44" s="1"/>
  <c r="P114" i="44"/>
  <c r="N114" i="44"/>
  <c r="O114" i="44"/>
  <c r="M114" i="44"/>
  <c r="X84" i="44"/>
  <c r="Z73" i="44"/>
  <c r="T73" i="44"/>
  <c r="AA73" i="44" s="1"/>
  <c r="AE58" i="44"/>
  <c r="V79" i="44"/>
  <c r="R91" i="44"/>
  <c r="Y91" i="44"/>
  <c r="R99" i="44"/>
  <c r="Y99" i="44"/>
  <c r="T63" i="44"/>
  <c r="AA63" i="44" s="1"/>
  <c r="Z63" i="44"/>
  <c r="G158" i="44"/>
  <c r="I158" i="44" s="1"/>
  <c r="E158" i="44" s="1"/>
  <c r="AO158" i="44" s="1"/>
  <c r="G170" i="44"/>
  <c r="I170" i="44" s="1"/>
  <c r="E170" i="44" s="1"/>
  <c r="AO170" i="44" s="1"/>
  <c r="T50" i="44"/>
  <c r="AA50" i="44" s="1"/>
  <c r="Z50" i="44"/>
  <c r="Z68" i="44"/>
  <c r="T68" i="44"/>
  <c r="AA68" i="44" s="1"/>
  <c r="Q134" i="44"/>
  <c r="S134" i="44" s="1"/>
  <c r="U134" i="44" s="1"/>
  <c r="P134" i="44"/>
  <c r="O134" i="44"/>
  <c r="M134" i="44"/>
  <c r="K134" i="44"/>
  <c r="J134" i="44"/>
  <c r="AC134" i="44"/>
  <c r="N134" i="44"/>
  <c r="L134" i="44"/>
  <c r="T84" i="44"/>
  <c r="W98" i="44"/>
  <c r="V85" i="44"/>
  <c r="R103" i="44"/>
  <c r="Y103" i="44"/>
  <c r="Y95" i="44"/>
  <c r="R95" i="44"/>
  <c r="Y97" i="44"/>
  <c r="R97" i="44"/>
  <c r="Y90" i="44"/>
  <c r="R90" i="44"/>
  <c r="D115" i="44"/>
  <c r="Q115" i="44"/>
  <c r="S115" i="44" s="1"/>
  <c r="U115" i="44" s="1"/>
  <c r="P115" i="44"/>
  <c r="O115" i="44"/>
  <c r="M115" i="44"/>
  <c r="K115" i="44"/>
  <c r="J115" i="44"/>
  <c r="N115" i="44"/>
  <c r="L115" i="44"/>
  <c r="AC115" i="44"/>
  <c r="T52" i="44"/>
  <c r="AA52" i="44" s="1"/>
  <c r="Z52" i="44"/>
  <c r="Z47" i="44"/>
  <c r="T47" i="44"/>
  <c r="AA47" i="44" s="1"/>
  <c r="C111" i="44"/>
  <c r="G163" i="44"/>
  <c r="I163" i="44" s="1"/>
  <c r="E163" i="44" s="1"/>
  <c r="D163" i="44" s="1"/>
  <c r="D131" i="44"/>
  <c r="Q131" i="44"/>
  <c r="S131" i="44" s="1"/>
  <c r="U131" i="44" s="1"/>
  <c r="P131" i="44"/>
  <c r="N131" i="44"/>
  <c r="L131" i="44"/>
  <c r="K131" i="44"/>
  <c r="O131" i="44"/>
  <c r="M131" i="44"/>
  <c r="J131" i="44"/>
  <c r="AC131" i="44"/>
  <c r="P113" i="44"/>
  <c r="O113" i="44"/>
  <c r="J113" i="44"/>
  <c r="AC113" i="44"/>
  <c r="Q113" i="44"/>
  <c r="S113" i="44" s="1"/>
  <c r="U113" i="44" s="1"/>
  <c r="L113" i="44"/>
  <c r="K113" i="44"/>
  <c r="N113" i="44"/>
  <c r="M113" i="44"/>
  <c r="T66" i="44"/>
  <c r="AA66" i="44" s="1"/>
  <c r="Z66" i="44"/>
  <c r="Y98" i="44"/>
  <c r="R98" i="44"/>
  <c r="Y80" i="44"/>
  <c r="R80" i="44"/>
  <c r="AE119" i="44"/>
  <c r="AC119" i="44"/>
  <c r="P119" i="44"/>
  <c r="O119" i="44"/>
  <c r="Q119" i="44"/>
  <c r="S119" i="44" s="1"/>
  <c r="U119" i="44" s="1"/>
  <c r="N119" i="44"/>
  <c r="M119" i="44"/>
  <c r="L119" i="44"/>
  <c r="J119" i="44"/>
  <c r="K119" i="44"/>
  <c r="T48" i="44"/>
  <c r="AA48" i="44" s="1"/>
  <c r="Z48" i="44"/>
  <c r="AO128" i="44"/>
  <c r="P128" i="44"/>
  <c r="O128" i="44"/>
  <c r="N128" i="44"/>
  <c r="L128" i="44"/>
  <c r="J128" i="44"/>
  <c r="AC128" i="44"/>
  <c r="Q128" i="44"/>
  <c r="S128" i="44" s="1"/>
  <c r="U128" i="44" s="1"/>
  <c r="M128" i="44"/>
  <c r="K128" i="44"/>
  <c r="Y79" i="44"/>
  <c r="R79" i="44"/>
  <c r="T126" i="44"/>
  <c r="A180" i="44"/>
  <c r="G199" i="44" s="1"/>
  <c r="I199" i="44" s="1"/>
  <c r="E199" i="44" s="1"/>
  <c r="AO142" i="44"/>
  <c r="Q142" i="44"/>
  <c r="S142" i="44" s="1"/>
  <c r="U142" i="44" s="1"/>
  <c r="P142" i="44"/>
  <c r="O142" i="44"/>
  <c r="M142" i="44"/>
  <c r="K142" i="44"/>
  <c r="J142" i="44"/>
  <c r="AC142" i="44"/>
  <c r="N142" i="44"/>
  <c r="L142" i="44"/>
  <c r="M121" i="44"/>
  <c r="L121" i="44"/>
  <c r="K121" i="44"/>
  <c r="AC121" i="44"/>
  <c r="Q121" i="44"/>
  <c r="S121" i="44" s="1"/>
  <c r="U121" i="44" s="1"/>
  <c r="P121" i="44"/>
  <c r="O121" i="44"/>
  <c r="J121" i="44"/>
  <c r="N121" i="44"/>
  <c r="V104" i="44"/>
  <c r="X98" i="44"/>
  <c r="T102" i="44"/>
  <c r="AA102" i="44" s="1"/>
  <c r="Z102" i="44"/>
  <c r="W81" i="44"/>
  <c r="Z45" i="44"/>
  <c r="X100" i="44"/>
  <c r="Y101" i="44"/>
  <c r="R101" i="44"/>
  <c r="Y78" i="44"/>
  <c r="R78" i="44"/>
  <c r="X82" i="44"/>
  <c r="D117" i="44"/>
  <c r="K117" i="44"/>
  <c r="J117" i="44"/>
  <c r="Q117" i="44"/>
  <c r="S117" i="44" s="1"/>
  <c r="U117" i="44" s="1"/>
  <c r="P117" i="44"/>
  <c r="O117" i="44"/>
  <c r="N117" i="44"/>
  <c r="M117" i="44"/>
  <c r="L117" i="44"/>
  <c r="AC117" i="44"/>
  <c r="Z62" i="44"/>
  <c r="T62" i="44"/>
  <c r="AA62" i="44" s="1"/>
  <c r="R100" i="44"/>
  <c r="Y100" i="44"/>
  <c r="T67" i="44"/>
  <c r="AA67" i="44" s="1"/>
  <c r="Z67" i="44"/>
  <c r="Z59" i="44"/>
  <c r="T59" i="44"/>
  <c r="AA59" i="44" s="1"/>
  <c r="W99" i="44"/>
  <c r="AC109" i="44"/>
  <c r="D124" i="44"/>
  <c r="N124" i="44"/>
  <c r="M124" i="44"/>
  <c r="L124" i="44"/>
  <c r="J124" i="44"/>
  <c r="Q124" i="44"/>
  <c r="S124" i="44" s="1"/>
  <c r="U124" i="44" s="1"/>
  <c r="P124" i="44"/>
  <c r="O124" i="44"/>
  <c r="K124" i="44"/>
  <c r="AC124" i="44"/>
  <c r="AC135" i="44"/>
  <c r="P135" i="44"/>
  <c r="O135" i="44"/>
  <c r="Q135" i="44"/>
  <c r="S135" i="44" s="1"/>
  <c r="U135" i="44" s="1"/>
  <c r="N135" i="44"/>
  <c r="L135" i="44"/>
  <c r="J135" i="44"/>
  <c r="M135" i="44"/>
  <c r="K135" i="44"/>
  <c r="R82" i="44"/>
  <c r="Y82" i="44"/>
  <c r="D125" i="44"/>
  <c r="Q125" i="44"/>
  <c r="S125" i="44" s="1"/>
  <c r="U125" i="44" s="1"/>
  <c r="P125" i="44"/>
  <c r="N125" i="44"/>
  <c r="L125" i="44"/>
  <c r="K125" i="44"/>
  <c r="AE125" i="44"/>
  <c r="O125" i="44"/>
  <c r="M125" i="44"/>
  <c r="J125" i="44"/>
  <c r="AC125" i="44"/>
  <c r="R86" i="44"/>
  <c r="Y86" i="44"/>
  <c r="D135" i="44"/>
  <c r="D141" i="44"/>
  <c r="K141" i="44"/>
  <c r="J141" i="44"/>
  <c r="Q141" i="44"/>
  <c r="S141" i="44" s="1"/>
  <c r="U141" i="44" s="1"/>
  <c r="P141" i="44"/>
  <c r="O141" i="44"/>
  <c r="N141" i="44"/>
  <c r="M141" i="44"/>
  <c r="L141" i="44"/>
  <c r="AC141" i="44"/>
  <c r="Z74" i="44"/>
  <c r="T74" i="44"/>
  <c r="AA74" i="44" s="1"/>
  <c r="W104" i="44"/>
  <c r="Y93" i="44"/>
  <c r="R93" i="44"/>
  <c r="W103" i="44"/>
  <c r="V100" i="44"/>
  <c r="X97" i="44"/>
  <c r="Y83" i="44"/>
  <c r="R83" i="44"/>
  <c r="Z69" i="44"/>
  <c r="T69" i="44"/>
  <c r="AA69" i="44" s="1"/>
  <c r="V108" i="44"/>
  <c r="Y87" i="44"/>
  <c r="R87" i="44"/>
  <c r="Z44" i="44"/>
  <c r="T44" i="44"/>
  <c r="AA44" i="44" s="1"/>
  <c r="AO125" i="44"/>
  <c r="D133" i="44"/>
  <c r="K133" i="44"/>
  <c r="J133" i="44"/>
  <c r="AE133" i="44"/>
  <c r="AC133" i="44"/>
  <c r="Q133" i="44"/>
  <c r="S133" i="44" s="1"/>
  <c r="U133" i="44" s="1"/>
  <c r="P133" i="44"/>
  <c r="O133" i="44"/>
  <c r="N133" i="44"/>
  <c r="M133" i="44"/>
  <c r="L133" i="44"/>
  <c r="Y140" i="44"/>
  <c r="R140" i="44"/>
  <c r="Y108" i="44"/>
  <c r="R108" i="44"/>
  <c r="W94" i="44"/>
  <c r="V81" i="44"/>
  <c r="AO135" i="44"/>
  <c r="Y81" i="44"/>
  <c r="R81" i="44"/>
  <c r="Z51" i="44"/>
  <c r="T51" i="44"/>
  <c r="AA51" i="44" s="1"/>
  <c r="G164" i="44"/>
  <c r="I164" i="44" s="1"/>
  <c r="E164" i="44" s="1"/>
  <c r="AO164" i="44" s="1"/>
  <c r="AO116" i="44"/>
  <c r="AC116" i="44"/>
  <c r="P116" i="44"/>
  <c r="O116" i="44"/>
  <c r="N116" i="44"/>
  <c r="L116" i="44"/>
  <c r="K116" i="44"/>
  <c r="Q116" i="44"/>
  <c r="S116" i="44" s="1"/>
  <c r="U116" i="44" s="1"/>
  <c r="M116" i="44"/>
  <c r="J116" i="44"/>
  <c r="X96" i="44"/>
  <c r="Y104" i="44"/>
  <c r="R104" i="44"/>
  <c r="V84" i="44"/>
  <c r="X94" i="44"/>
  <c r="X107" i="44"/>
  <c r="Y137" i="44"/>
  <c r="S137" i="44"/>
  <c r="U137" i="44" s="1"/>
  <c r="X85" i="44"/>
  <c r="V87" i="44"/>
  <c r="X90" i="44"/>
  <c r="R107" i="44"/>
  <c r="Y107" i="44"/>
  <c r="R96" i="44"/>
  <c r="Y96" i="44"/>
  <c r="R120" i="44"/>
  <c r="Y94" i="44"/>
  <c r="R94" i="44"/>
  <c r="D138" i="44"/>
  <c r="G156" i="44"/>
  <c r="I156" i="44" s="1"/>
  <c r="E156" i="44" s="1"/>
  <c r="AO156" i="44" s="1"/>
  <c r="V106" i="44"/>
  <c r="V92" i="44"/>
  <c r="W93" i="44"/>
  <c r="W84" i="44"/>
  <c r="X86" i="44"/>
  <c r="Y85" i="44"/>
  <c r="R85" i="44"/>
  <c r="W87" i="44"/>
  <c r="AD139" i="41"/>
  <c r="T139" i="41"/>
  <c r="V139" i="41" s="1"/>
  <c r="AD123" i="41"/>
  <c r="T123" i="41"/>
  <c r="V123" i="41" s="1"/>
  <c r="AD122" i="41"/>
  <c r="T122" i="41"/>
  <c r="V122" i="41" s="1"/>
  <c r="AD78" i="41"/>
  <c r="AD109" i="41" s="1"/>
  <c r="T78" i="41"/>
  <c r="V78" i="41" s="1"/>
  <c r="Y78" i="41"/>
  <c r="X78" i="41"/>
  <c r="X103" i="41"/>
  <c r="Z95" i="41"/>
  <c r="S95" i="41"/>
  <c r="W91" i="41"/>
  <c r="W101" i="41"/>
  <c r="Z93" i="41"/>
  <c r="S93" i="41"/>
  <c r="AD116" i="41"/>
  <c r="T116" i="41"/>
  <c r="V116" i="41" s="1"/>
  <c r="S103" i="41"/>
  <c r="Z103" i="41"/>
  <c r="AD137" i="41"/>
  <c r="T137" i="41"/>
  <c r="V137" i="41" s="1"/>
  <c r="AF126" i="41"/>
  <c r="N126" i="41"/>
  <c r="K126" i="41"/>
  <c r="AD126" i="41"/>
  <c r="R126" i="41"/>
  <c r="T126" i="41" s="1"/>
  <c r="V126" i="41" s="1"/>
  <c r="Q126" i="41"/>
  <c r="P126" i="41"/>
  <c r="O126" i="41"/>
  <c r="M126" i="41"/>
  <c r="L126" i="41"/>
  <c r="W107" i="41"/>
  <c r="Z80" i="41"/>
  <c r="S80" i="41"/>
  <c r="Y86" i="41"/>
  <c r="AD114" i="41"/>
  <c r="T114" i="41"/>
  <c r="V114" i="41" s="1"/>
  <c r="Z81" i="41"/>
  <c r="S81" i="41"/>
  <c r="AF119" i="41"/>
  <c r="AD119" i="41"/>
  <c r="Q119" i="41"/>
  <c r="P119" i="41"/>
  <c r="O119" i="41"/>
  <c r="M119" i="41"/>
  <c r="L119" i="41"/>
  <c r="R119" i="41"/>
  <c r="T119" i="41" s="1"/>
  <c r="V119" i="41" s="1"/>
  <c r="N119" i="41"/>
  <c r="K119" i="41"/>
  <c r="AD130" i="41"/>
  <c r="T130" i="41"/>
  <c r="V130" i="41" s="1"/>
  <c r="X107" i="41"/>
  <c r="Y100" i="41"/>
  <c r="Z98" i="41"/>
  <c r="S98" i="41"/>
  <c r="Z84" i="41"/>
  <c r="S84" i="41"/>
  <c r="AD120" i="41"/>
  <c r="L120" i="41"/>
  <c r="AF120" i="41"/>
  <c r="R120" i="41"/>
  <c r="T120" i="41" s="1"/>
  <c r="V120" i="41" s="1"/>
  <c r="P120" i="41"/>
  <c r="Q120" i="41"/>
  <c r="O120" i="41"/>
  <c r="N120" i="41"/>
  <c r="M120" i="41"/>
  <c r="K120" i="41"/>
  <c r="AD125" i="41"/>
  <c r="T125" i="41"/>
  <c r="V125" i="41" s="1"/>
  <c r="AF134" i="41"/>
  <c r="AD134" i="41"/>
  <c r="L134" i="41"/>
  <c r="R134" i="41"/>
  <c r="T134" i="41" s="1"/>
  <c r="V134" i="41" s="1"/>
  <c r="P134" i="41"/>
  <c r="N134" i="41"/>
  <c r="M134" i="41"/>
  <c r="K134" i="41"/>
  <c r="O134" i="41"/>
  <c r="Q134" i="41"/>
  <c r="Y83" i="41"/>
  <c r="Z91" i="41"/>
  <c r="S91" i="41"/>
  <c r="W87" i="41"/>
  <c r="U100" i="41"/>
  <c r="U105" i="41"/>
  <c r="AD133" i="41"/>
  <c r="AF133" i="41"/>
  <c r="Q133" i="41"/>
  <c r="P133" i="41"/>
  <c r="O133" i="41"/>
  <c r="M133" i="41"/>
  <c r="L133" i="41"/>
  <c r="R133" i="41"/>
  <c r="T133" i="41" s="1"/>
  <c r="V133" i="41" s="1"/>
  <c r="N133" i="41"/>
  <c r="K133" i="41"/>
  <c r="S82" i="41"/>
  <c r="Z82" i="41"/>
  <c r="X105" i="41"/>
  <c r="AF113" i="41"/>
  <c r="AD113" i="41"/>
  <c r="R113" i="41"/>
  <c r="T113" i="41" s="1"/>
  <c r="V113" i="41" s="1"/>
  <c r="P113" i="41"/>
  <c r="O113" i="41"/>
  <c r="N113" i="41"/>
  <c r="L113" i="41"/>
  <c r="K113" i="41"/>
  <c r="Q113" i="41"/>
  <c r="M113" i="41"/>
  <c r="AD142" i="41"/>
  <c r="R142" i="41"/>
  <c r="T142" i="41" s="1"/>
  <c r="V142" i="41" s="1"/>
  <c r="P142" i="41"/>
  <c r="O142" i="41"/>
  <c r="M142" i="41"/>
  <c r="Q142" i="41"/>
  <c r="N142" i="41"/>
  <c r="L142" i="41"/>
  <c r="K142" i="41"/>
  <c r="Z107" i="41"/>
  <c r="S107" i="41"/>
  <c r="Y97" i="41"/>
  <c r="S83" i="41"/>
  <c r="Z83" i="41"/>
  <c r="Z96" i="41"/>
  <c r="S96" i="41"/>
  <c r="X87" i="41"/>
  <c r="W80" i="41"/>
  <c r="Z86" i="41"/>
  <c r="S86" i="41"/>
  <c r="Y105" i="41"/>
  <c r="AD129" i="41"/>
  <c r="T129" i="41"/>
  <c r="V129" i="41" s="1"/>
  <c r="P129" i="41"/>
  <c r="N129" i="41"/>
  <c r="AD138" i="41"/>
  <c r="T138" i="41"/>
  <c r="V138" i="41" s="1"/>
  <c r="Z100" i="41"/>
  <c r="T100" i="41"/>
  <c r="V100" i="41" s="1"/>
  <c r="T117" i="41"/>
  <c r="V117" i="41" s="1"/>
  <c r="AD117" i="41"/>
  <c r="AD131" i="41"/>
  <c r="T131" i="41"/>
  <c r="V131" i="41" s="1"/>
  <c r="W97" i="41"/>
  <c r="Y87" i="41"/>
  <c r="X80" i="41"/>
  <c r="Z106" i="41"/>
  <c r="S106" i="41"/>
  <c r="W90" i="41"/>
  <c r="Z99" i="41"/>
  <c r="T99" i="41"/>
  <c r="V99" i="41" s="1"/>
  <c r="X89" i="41"/>
  <c r="AF127" i="41"/>
  <c r="P127" i="41"/>
  <c r="AD127" i="41"/>
  <c r="N127" i="41"/>
  <c r="M127" i="41"/>
  <c r="L127" i="41"/>
  <c r="R127" i="41"/>
  <c r="T127" i="41" s="1"/>
  <c r="V127" i="41" s="1"/>
  <c r="Q127" i="41"/>
  <c r="O127" i="41"/>
  <c r="K127" i="41"/>
  <c r="AD135" i="41"/>
  <c r="T135" i="41"/>
  <c r="V135" i="41" s="1"/>
  <c r="X97" i="41"/>
  <c r="Y80" i="41"/>
  <c r="X98" i="41"/>
  <c r="W99" i="41"/>
  <c r="Z105" i="41"/>
  <c r="T105" i="41"/>
  <c r="V105" i="41" s="1"/>
  <c r="Y89" i="41"/>
  <c r="U79" i="41"/>
  <c r="Z79" i="41"/>
  <c r="T79" i="41"/>
  <c r="V79" i="41" s="1"/>
  <c r="W106" i="41"/>
  <c r="N118" i="41"/>
  <c r="L118" i="41"/>
  <c r="K118" i="41"/>
  <c r="AD118" i="41"/>
  <c r="P118" i="41"/>
  <c r="O118" i="41"/>
  <c r="M118" i="41"/>
  <c r="AD124" i="41"/>
  <c r="T124" i="41"/>
  <c r="V124" i="41" s="1"/>
  <c r="X95" i="41"/>
  <c r="W81" i="41"/>
  <c r="X90" i="41"/>
  <c r="Y99" i="41"/>
  <c r="Z90" i="41"/>
  <c r="S90" i="41"/>
  <c r="AD141" i="41"/>
  <c r="Q141" i="41"/>
  <c r="P141" i="41"/>
  <c r="O141" i="41"/>
  <c r="M141" i="41"/>
  <c r="L141" i="41"/>
  <c r="AF141" i="41"/>
  <c r="K141" i="41"/>
  <c r="R141" i="41"/>
  <c r="T141" i="41" s="1"/>
  <c r="V141" i="41" s="1"/>
  <c r="N141" i="41"/>
  <c r="AD128" i="41"/>
  <c r="T128" i="41"/>
  <c r="V128" i="41" s="1"/>
  <c r="X104" i="41"/>
  <c r="Z97" i="41"/>
  <c r="S97" i="41"/>
  <c r="X94" i="41"/>
  <c r="Z102" i="41"/>
  <c r="S102" i="41"/>
  <c r="Y98" i="41"/>
  <c r="Y85" i="41"/>
  <c r="U99" i="41"/>
  <c r="Z92" i="41"/>
  <c r="S92" i="41"/>
  <c r="Z108" i="41"/>
  <c r="S108" i="41"/>
  <c r="AD132" i="41"/>
  <c r="T132" i="41"/>
  <c r="V132" i="41" s="1"/>
  <c r="Y104" i="41"/>
  <c r="Y103" i="41"/>
  <c r="Z88" i="41"/>
  <c r="S88" i="41"/>
  <c r="Y81" i="41"/>
  <c r="Z94" i="41"/>
  <c r="S94" i="41"/>
  <c r="W93" i="41"/>
  <c r="Y90" i="41"/>
  <c r="Z85" i="41"/>
  <c r="S85" i="41"/>
  <c r="AD136" i="41"/>
  <c r="T136" i="41"/>
  <c r="V136" i="41" s="1"/>
  <c r="Z101" i="41"/>
  <c r="S101" i="41"/>
  <c r="AD121" i="41"/>
  <c r="Q140" i="41"/>
  <c r="N140" i="41"/>
  <c r="L140" i="41"/>
  <c r="K140" i="41"/>
  <c r="AF140" i="41"/>
  <c r="R140" i="41"/>
  <c r="T140" i="41" s="1"/>
  <c r="V140" i="41" s="1"/>
  <c r="P140" i="41"/>
  <c r="O140" i="41"/>
  <c r="M140" i="41"/>
  <c r="AD140" i="41"/>
  <c r="Z104" i="41"/>
  <c r="S104" i="41"/>
  <c r="W83" i="41"/>
  <c r="X91" i="41"/>
  <c r="Y88" i="41"/>
  <c r="W94" i="41"/>
  <c r="W86" i="41"/>
  <c r="Z89" i="41"/>
  <c r="S89" i="41"/>
  <c r="AD115" i="41"/>
  <c r="T115" i="41"/>
  <c r="V115" i="41" s="1"/>
  <c r="Z87" i="41"/>
  <c r="X100" i="41"/>
  <c r="X85" i="41"/>
  <c r="AO115" i="44"/>
  <c r="AO124" i="44"/>
  <c r="G148" i="44"/>
  <c r="I148" i="44" s="1"/>
  <c r="E148" i="44" s="1"/>
  <c r="G165" i="44"/>
  <c r="I165" i="44" s="1"/>
  <c r="E165" i="44" s="1"/>
  <c r="D165" i="44" s="1"/>
  <c r="G157" i="44"/>
  <c r="I157" i="44" s="1"/>
  <c r="E157" i="44" s="1"/>
  <c r="D157" i="44" s="1"/>
  <c r="G176" i="44"/>
  <c r="I176" i="44" s="1"/>
  <c r="E176" i="44" s="1"/>
  <c r="AO176" i="44" s="1"/>
  <c r="G172" i="44"/>
  <c r="I172" i="44" s="1"/>
  <c r="E172" i="44" s="1"/>
  <c r="D172" i="44" s="1"/>
  <c r="G153" i="44"/>
  <c r="I153" i="44" s="1"/>
  <c r="E153" i="44" s="1"/>
  <c r="AO153" i="44" s="1"/>
  <c r="G149" i="44"/>
  <c r="I149" i="44" s="1"/>
  <c r="E149" i="44" s="1"/>
  <c r="D149" i="44" s="1"/>
  <c r="G169" i="44"/>
  <c r="I169" i="44" s="1"/>
  <c r="E169" i="44" s="1"/>
  <c r="D169" i="44" s="1"/>
  <c r="AO133" i="44"/>
  <c r="G173" i="44"/>
  <c r="I173" i="44" s="1"/>
  <c r="E173" i="44" s="1"/>
  <c r="D173" i="44" s="1"/>
  <c r="G146" i="44"/>
  <c r="I146" i="44" s="1"/>
  <c r="C145" i="44" s="1"/>
  <c r="G175" i="44"/>
  <c r="I175" i="44" s="1"/>
  <c r="E175" i="44" s="1"/>
  <c r="G162" i="44"/>
  <c r="I162" i="44" s="1"/>
  <c r="E162" i="44" s="1"/>
  <c r="G150" i="44"/>
  <c r="I150" i="44" s="1"/>
  <c r="E150" i="44" s="1"/>
  <c r="G155" i="44"/>
  <c r="I155" i="44" s="1"/>
  <c r="E155" i="44" s="1"/>
  <c r="D155" i="44" s="1"/>
  <c r="D142" i="44"/>
  <c r="D129" i="44"/>
  <c r="G152" i="44"/>
  <c r="I152" i="44" s="1"/>
  <c r="E152" i="44" s="1"/>
  <c r="AO152" i="44" s="1"/>
  <c r="D116" i="44"/>
  <c r="G168" i="44"/>
  <c r="I168" i="44" s="1"/>
  <c r="E168" i="44" s="1"/>
  <c r="D168" i="44" s="1"/>
  <c r="G151" i="44"/>
  <c r="I151" i="44" s="1"/>
  <c r="E151" i="44" s="1"/>
  <c r="AO151" i="44" s="1"/>
  <c r="G154" i="44"/>
  <c r="I154" i="44" s="1"/>
  <c r="E154" i="44" s="1"/>
  <c r="D154" i="44" s="1"/>
  <c r="D139" i="44"/>
  <c r="AO131" i="44"/>
  <c r="AO117" i="44"/>
  <c r="D127" i="44"/>
  <c r="AO141" i="44"/>
  <c r="D128" i="44"/>
  <c r="G167" i="44"/>
  <c r="I167" i="44" s="1"/>
  <c r="E167" i="44" s="1"/>
  <c r="AF17" i="41"/>
  <c r="AA37" i="41"/>
  <c r="U37" i="41"/>
  <c r="AB37" i="41" s="1"/>
  <c r="AB24" i="41"/>
  <c r="AA31" i="41"/>
  <c r="AF37" i="41"/>
  <c r="AA24" i="41"/>
  <c r="AB31" i="41"/>
  <c r="AA17" i="41"/>
  <c r="AF38" i="41"/>
  <c r="AA30" i="41"/>
  <c r="U30" i="41"/>
  <c r="AB30" i="41" s="1"/>
  <c r="AB17" i="41"/>
  <c r="AF10" i="41"/>
  <c r="AB23" i="41"/>
  <c r="AF23" i="41"/>
  <c r="AA23" i="41"/>
  <c r="AB10" i="41"/>
  <c r="AA38" i="41"/>
  <c r="C12" i="45"/>
  <c r="I11" i="45"/>
  <c r="D12" i="45"/>
  <c r="J11" i="45"/>
  <c r="I24" i="45"/>
  <c r="C25" i="45"/>
  <c r="J22" i="45"/>
  <c r="B22" i="45" s="1"/>
  <c r="G22" i="45" s="1"/>
  <c r="F22" i="45" s="1"/>
  <c r="D23" i="45"/>
  <c r="AO112" i="44"/>
  <c r="D112" i="44"/>
  <c r="H17" i="44"/>
  <c r="I16" i="44"/>
  <c r="E16" i="44" s="1"/>
  <c r="AO174" i="44"/>
  <c r="D174" i="44"/>
  <c r="D15" i="44"/>
  <c r="AO15" i="44"/>
  <c r="D140" i="41"/>
  <c r="D123" i="41"/>
  <c r="D122" i="41"/>
  <c r="D78" i="41"/>
  <c r="AP109" i="41"/>
  <c r="AP110" i="41" s="1"/>
  <c r="D119" i="41"/>
  <c r="D130" i="41"/>
  <c r="D126" i="41"/>
  <c r="D134" i="41"/>
  <c r="D137" i="41"/>
  <c r="D125" i="41"/>
  <c r="D133" i="41"/>
  <c r="D138" i="41"/>
  <c r="D142" i="41"/>
  <c r="D117" i="41"/>
  <c r="D131" i="41"/>
  <c r="D116" i="41"/>
  <c r="D113" i="41"/>
  <c r="D127" i="41"/>
  <c r="D135" i="41"/>
  <c r="D120" i="41"/>
  <c r="D118" i="41"/>
  <c r="D124" i="41"/>
  <c r="D129" i="41"/>
  <c r="D114" i="41"/>
  <c r="D141" i="41"/>
  <c r="D128" i="41"/>
  <c r="D139" i="41"/>
  <c r="D132" i="41"/>
  <c r="D136" i="41"/>
  <c r="D121" i="41"/>
  <c r="D115" i="41"/>
  <c r="E112" i="41"/>
  <c r="AP112" i="41" s="1"/>
  <c r="C111" i="41"/>
  <c r="G176" i="41"/>
  <c r="I176" i="41" s="1"/>
  <c r="E176" i="41" s="1"/>
  <c r="AP176" i="41" s="1"/>
  <c r="G172" i="41"/>
  <c r="I172" i="41" s="1"/>
  <c r="E172" i="41" s="1"/>
  <c r="AP172" i="41" s="1"/>
  <c r="G168" i="41"/>
  <c r="I168" i="41" s="1"/>
  <c r="E168" i="41" s="1"/>
  <c r="AP168" i="41" s="1"/>
  <c r="G164" i="41"/>
  <c r="I164" i="41" s="1"/>
  <c r="E164" i="41" s="1"/>
  <c r="AP164" i="41" s="1"/>
  <c r="G160" i="41"/>
  <c r="I160" i="41" s="1"/>
  <c r="E160" i="41" s="1"/>
  <c r="AP160" i="41" s="1"/>
  <c r="G156" i="41"/>
  <c r="I156" i="41" s="1"/>
  <c r="E156" i="41" s="1"/>
  <c r="AP156" i="41" s="1"/>
  <c r="G152" i="41"/>
  <c r="I152" i="41" s="1"/>
  <c r="E152" i="41" s="1"/>
  <c r="AP152" i="41" s="1"/>
  <c r="G148" i="41"/>
  <c r="I148" i="41" s="1"/>
  <c r="E148" i="41" s="1"/>
  <c r="AP148" i="41" s="1"/>
  <c r="G174" i="41"/>
  <c r="I174" i="41" s="1"/>
  <c r="E174" i="41" s="1"/>
  <c r="AP174" i="41" s="1"/>
  <c r="G170" i="41"/>
  <c r="I170" i="41" s="1"/>
  <c r="E170" i="41" s="1"/>
  <c r="AP170" i="41" s="1"/>
  <c r="G166" i="41"/>
  <c r="I166" i="41" s="1"/>
  <c r="E166" i="41" s="1"/>
  <c r="AP166" i="41" s="1"/>
  <c r="G162" i="41"/>
  <c r="I162" i="41" s="1"/>
  <c r="E162" i="41" s="1"/>
  <c r="AP162" i="41" s="1"/>
  <c r="G158" i="41"/>
  <c r="I158" i="41" s="1"/>
  <c r="E158" i="41" s="1"/>
  <c r="AP158" i="41" s="1"/>
  <c r="G154" i="41"/>
  <c r="I154" i="41" s="1"/>
  <c r="E154" i="41" s="1"/>
  <c r="AP154" i="41" s="1"/>
  <c r="G150" i="41"/>
  <c r="I150" i="41" s="1"/>
  <c r="E150" i="41" s="1"/>
  <c r="AP150" i="41" s="1"/>
  <c r="G146" i="41"/>
  <c r="I146" i="41" s="1"/>
  <c r="A180" i="41"/>
  <c r="G147" i="41"/>
  <c r="I147" i="41" s="1"/>
  <c r="E147" i="41" s="1"/>
  <c r="AP147" i="41" s="1"/>
  <c r="G149" i="41"/>
  <c r="I149" i="41" s="1"/>
  <c r="E149" i="41" s="1"/>
  <c r="AP149" i="41" s="1"/>
  <c r="G171" i="41"/>
  <c r="I171" i="41" s="1"/>
  <c r="E171" i="41" s="1"/>
  <c r="AP171" i="41" s="1"/>
  <c r="G173" i="41"/>
  <c r="I173" i="41" s="1"/>
  <c r="E173" i="41" s="1"/>
  <c r="AP173" i="41" s="1"/>
  <c r="G153" i="41"/>
  <c r="I153" i="41" s="1"/>
  <c r="E153" i="41" s="1"/>
  <c r="AP153" i="41" s="1"/>
  <c r="G157" i="41"/>
  <c r="I157" i="41" s="1"/>
  <c r="E157" i="41" s="1"/>
  <c r="AP157" i="41" s="1"/>
  <c r="G175" i="41"/>
  <c r="I175" i="41" s="1"/>
  <c r="E175" i="41" s="1"/>
  <c r="AP175" i="41" s="1"/>
  <c r="G161" i="41"/>
  <c r="I161" i="41" s="1"/>
  <c r="E161" i="41" s="1"/>
  <c r="AP161" i="41" s="1"/>
  <c r="G163" i="41"/>
  <c r="I163" i="41" s="1"/>
  <c r="E163" i="41" s="1"/>
  <c r="AP163" i="41" s="1"/>
  <c r="G165" i="41"/>
  <c r="I165" i="41" s="1"/>
  <c r="E165" i="41" s="1"/>
  <c r="AP165" i="41" s="1"/>
  <c r="G167" i="41"/>
  <c r="I167" i="41" s="1"/>
  <c r="E167" i="41" s="1"/>
  <c r="AP167" i="41" s="1"/>
  <c r="G169" i="41"/>
  <c r="I169" i="41" s="1"/>
  <c r="E169" i="41" s="1"/>
  <c r="AP169" i="41" s="1"/>
  <c r="G159" i="41"/>
  <c r="I159" i="41" s="1"/>
  <c r="E159" i="41" s="1"/>
  <c r="AP159" i="41" s="1"/>
  <c r="G155" i="41"/>
  <c r="I155" i="41" s="1"/>
  <c r="E155" i="41" s="1"/>
  <c r="AP155" i="41" s="1"/>
  <c r="G151" i="41"/>
  <c r="I151" i="41" s="1"/>
  <c r="E151" i="41" s="1"/>
  <c r="AP151" i="41" s="1"/>
  <c r="L73" i="30"/>
  <c r="L42" i="30"/>
  <c r="I48" i="30"/>
  <c r="N48" i="30"/>
  <c r="F67" i="30"/>
  <c r="N67" i="30"/>
  <c r="L51" i="30"/>
  <c r="G49" i="30"/>
  <c r="N49" i="30"/>
  <c r="G50" i="30"/>
  <c r="N50" i="30"/>
  <c r="L72" i="30"/>
  <c r="L50" i="30"/>
  <c r="L40" i="30"/>
  <c r="I51" i="30"/>
  <c r="N51" i="30"/>
  <c r="L71" i="30"/>
  <c r="L49" i="30"/>
  <c r="L39" i="30"/>
  <c r="L70" i="30"/>
  <c r="L48" i="30"/>
  <c r="F78" i="30"/>
  <c r="N78" i="30"/>
  <c r="M69" i="30"/>
  <c r="F77" i="30"/>
  <c r="N77" i="30"/>
  <c r="L78" i="30"/>
  <c r="L46" i="30"/>
  <c r="F76" i="30"/>
  <c r="N76" i="30"/>
  <c r="M67" i="30"/>
  <c r="F75" i="30"/>
  <c r="N75" i="30"/>
  <c r="L77" i="30"/>
  <c r="L45" i="30"/>
  <c r="I39" i="30"/>
  <c r="N39" i="30"/>
  <c r="F73" i="30"/>
  <c r="N73" i="30"/>
  <c r="I40" i="30"/>
  <c r="N40" i="30"/>
  <c r="AQ6" i="47" s="1"/>
  <c r="AS6" i="47" s="1"/>
  <c r="I43" i="30"/>
  <c r="N43" i="30"/>
  <c r="F72" i="30"/>
  <c r="N72" i="30"/>
  <c r="I42" i="30"/>
  <c r="N42" i="30"/>
  <c r="AQ5" i="47" s="1"/>
  <c r="AS5" i="47" s="1"/>
  <c r="L76" i="30"/>
  <c r="L44" i="30"/>
  <c r="I44" i="30"/>
  <c r="N44" i="30"/>
  <c r="F71" i="30"/>
  <c r="N71" i="30"/>
  <c r="I45" i="30"/>
  <c r="N45" i="30"/>
  <c r="F70" i="30"/>
  <c r="N70" i="30"/>
  <c r="L75" i="30"/>
  <c r="L43" i="30"/>
  <c r="F46" i="30"/>
  <c r="N46" i="30"/>
  <c r="F69" i="30"/>
  <c r="N69" i="30"/>
  <c r="G54" i="30"/>
  <c r="F54" i="30"/>
  <c r="I53" i="30"/>
  <c r="G53" i="30"/>
  <c r="AT6" i="26"/>
  <c r="AT7" i="26"/>
  <c r="F55" i="30"/>
  <c r="G55" i="30"/>
  <c r="F56" i="30"/>
  <c r="I56" i="30"/>
  <c r="F57" i="30"/>
  <c r="G57" i="30"/>
  <c r="F62" i="30"/>
  <c r="F59" i="30"/>
  <c r="G59" i="30"/>
  <c r="I60" i="30"/>
  <c r="G62" i="30"/>
  <c r="F61" i="30"/>
  <c r="G61" i="30"/>
  <c r="F60" i="30"/>
  <c r="F42" i="30"/>
  <c r="G42" i="30"/>
  <c r="F40" i="30"/>
  <c r="G40" i="30"/>
  <c r="G46" i="30"/>
  <c r="I46" i="30"/>
  <c r="I77" i="30"/>
  <c r="I75" i="30"/>
  <c r="I72" i="30"/>
  <c r="I70" i="30"/>
  <c r="I67" i="30"/>
  <c r="G77" i="30"/>
  <c r="G75" i="30"/>
  <c r="G72" i="30"/>
  <c r="G70" i="30"/>
  <c r="G67" i="30"/>
  <c r="I78" i="30"/>
  <c r="I76" i="30"/>
  <c r="I73" i="30"/>
  <c r="I71" i="30"/>
  <c r="I69" i="30"/>
  <c r="G78" i="30"/>
  <c r="G76" i="30"/>
  <c r="G73" i="30"/>
  <c r="G71" i="30"/>
  <c r="G69" i="30"/>
  <c r="F66" i="30"/>
  <c r="I66" i="30"/>
  <c r="I65" i="30"/>
  <c r="I50" i="30"/>
  <c r="I49" i="30"/>
  <c r="F65" i="30"/>
  <c r="F64" i="30"/>
  <c r="G64" i="30"/>
  <c r="F51" i="30"/>
  <c r="G51" i="30"/>
  <c r="F50" i="30"/>
  <c r="F49" i="30"/>
  <c r="F48" i="30"/>
  <c r="G48" i="30"/>
  <c r="F45" i="30"/>
  <c r="G45" i="30"/>
  <c r="F44" i="30"/>
  <c r="G44" i="30"/>
  <c r="F43" i="30"/>
  <c r="G43" i="30"/>
  <c r="G39" i="30"/>
  <c r="F39" i="30"/>
  <c r="G124" i="27"/>
  <c r="I122" i="27"/>
  <c r="J122" i="27" s="1"/>
  <c r="H121" i="27"/>
  <c r="G121" i="27"/>
  <c r="J121" i="27"/>
  <c r="I119" i="27"/>
  <c r="G119" i="27" s="1"/>
  <c r="I118" i="27"/>
  <c r="J118" i="27" s="1"/>
  <c r="I116" i="27"/>
  <c r="G116" i="27" s="1"/>
  <c r="H120" i="27"/>
  <c r="J120" i="27"/>
  <c r="G120" i="27"/>
  <c r="H117" i="27"/>
  <c r="J117" i="27"/>
  <c r="I110" i="27"/>
  <c r="H110" i="27" s="1"/>
  <c r="I109" i="27"/>
  <c r="G109" i="27" s="1"/>
  <c r="I115" i="27"/>
  <c r="H115" i="27" s="1"/>
  <c r="I113" i="27"/>
  <c r="J113" i="27" s="1"/>
  <c r="I111" i="27"/>
  <c r="J111" i="27" s="1"/>
  <c r="I114" i="27"/>
  <c r="G114" i="27" s="1"/>
  <c r="I112" i="27"/>
  <c r="H112" i="27" s="1"/>
  <c r="I108" i="27"/>
  <c r="M210" i="29"/>
  <c r="M211" i="29" s="1"/>
  <c r="P214" i="29" s="1"/>
  <c r="Q215" i="29" s="1"/>
  <c r="N220" i="29"/>
  <c r="N235" i="29"/>
  <c r="N230" i="29"/>
  <c r="N240" i="29"/>
  <c r="N225" i="29"/>
  <c r="U25" i="35"/>
  <c r="T25" i="35" s="1"/>
  <c r="L25" i="35"/>
  <c r="K25" i="35" s="1"/>
  <c r="C25" i="35"/>
  <c r="B25" i="35" s="1"/>
  <c r="L23" i="35"/>
  <c r="C13" i="35"/>
  <c r="U35" i="35"/>
  <c r="T35" i="35" s="1"/>
  <c r="L35" i="35"/>
  <c r="K35" i="35" s="1"/>
  <c r="C35" i="35"/>
  <c r="B35" i="35" s="1"/>
  <c r="L33" i="35"/>
  <c r="AF9" i="35"/>
  <c r="U33" i="35"/>
  <c r="U23" i="35"/>
  <c r="L15" i="35"/>
  <c r="K15" i="35" s="1"/>
  <c r="U13" i="35"/>
  <c r="C33" i="35"/>
  <c r="C23" i="35"/>
  <c r="L13" i="35"/>
  <c r="AF8" i="35"/>
  <c r="U3" i="35"/>
  <c r="U15" i="35"/>
  <c r="T15" i="35" s="1"/>
  <c r="AF11" i="35"/>
  <c r="L3" i="35"/>
  <c r="C5" i="35"/>
  <c r="B5" i="35" s="1"/>
  <c r="C15" i="35"/>
  <c r="B15" i="35" s="1"/>
  <c r="L5" i="35"/>
  <c r="K5" i="35" s="1"/>
  <c r="U5" i="35"/>
  <c r="T5" i="35" s="1"/>
  <c r="C3" i="35"/>
  <c r="F5" i="34"/>
  <c r="F4" i="34"/>
  <c r="F3" i="34"/>
  <c r="W253" i="48" l="1"/>
  <c r="Y253" i="48"/>
  <c r="P309" i="48"/>
  <c r="R303" i="48"/>
  <c r="T303" i="48" s="1"/>
  <c r="V303" i="48" s="1"/>
  <c r="Q303" i="48"/>
  <c r="X274" i="48"/>
  <c r="W263" i="48"/>
  <c r="R297" i="48"/>
  <c r="T297" i="48" s="1"/>
  <c r="V297" i="48" s="1"/>
  <c r="N297" i="48"/>
  <c r="P297" i="48"/>
  <c r="Q297" i="48"/>
  <c r="S297" i="48" s="1"/>
  <c r="X273" i="48"/>
  <c r="W250" i="48"/>
  <c r="X251" i="48"/>
  <c r="W251" i="48"/>
  <c r="O299" i="48"/>
  <c r="Y254" i="48"/>
  <c r="Z253" i="48"/>
  <c r="R307" i="48"/>
  <c r="T307" i="48" s="1"/>
  <c r="V307" i="48" s="1"/>
  <c r="R299" i="48"/>
  <c r="T299" i="48" s="1"/>
  <c r="V299" i="48" s="1"/>
  <c r="X277" i="48"/>
  <c r="K299" i="48"/>
  <c r="M299" i="48"/>
  <c r="X299" i="48" s="1"/>
  <c r="AP299" i="48"/>
  <c r="L287" i="48"/>
  <c r="AP293" i="48"/>
  <c r="Y252" i="48"/>
  <c r="Z249" i="48"/>
  <c r="Q299" i="48"/>
  <c r="R309" i="48"/>
  <c r="T309" i="48" s="1"/>
  <c r="V309" i="48" s="1"/>
  <c r="O297" i="48"/>
  <c r="Y297" i="48" s="1"/>
  <c r="AD309" i="48"/>
  <c r="Y251" i="48"/>
  <c r="W270" i="48"/>
  <c r="N309" i="48"/>
  <c r="AD302" i="48"/>
  <c r="Y272" i="48"/>
  <c r="AJ143" i="48"/>
  <c r="Y263" i="48"/>
  <c r="Z266" i="48"/>
  <c r="AF230" i="48"/>
  <c r="W249" i="48"/>
  <c r="Y277" i="48"/>
  <c r="AD295" i="48"/>
  <c r="Y249" i="48"/>
  <c r="Z272" i="48"/>
  <c r="O310" i="48"/>
  <c r="Z271" i="48"/>
  <c r="N310" i="48"/>
  <c r="P310" i="48"/>
  <c r="P299" i="48"/>
  <c r="L299" i="48"/>
  <c r="S266" i="48"/>
  <c r="AA266" i="48" s="1"/>
  <c r="Z252" i="48"/>
  <c r="R287" i="48"/>
  <c r="T287" i="48" s="1"/>
  <c r="V287" i="48" s="1"/>
  <c r="X270" i="48"/>
  <c r="Z255" i="48"/>
  <c r="W265" i="48"/>
  <c r="S255" i="48"/>
  <c r="N287" i="48"/>
  <c r="AP287" i="48"/>
  <c r="L310" i="48"/>
  <c r="Y274" i="48"/>
  <c r="X259" i="48"/>
  <c r="Q309" i="48"/>
  <c r="S309" i="48" s="1"/>
  <c r="AP286" i="48"/>
  <c r="Y261" i="48"/>
  <c r="Y270" i="48"/>
  <c r="Y271" i="48"/>
  <c r="W258" i="48"/>
  <c r="L305" i="48"/>
  <c r="W305" i="48" s="1"/>
  <c r="X276" i="48"/>
  <c r="Y248" i="48"/>
  <c r="X271" i="48"/>
  <c r="Y264" i="48"/>
  <c r="AF217" i="48"/>
  <c r="X252" i="48"/>
  <c r="AP302" i="48"/>
  <c r="AP294" i="48"/>
  <c r="O302" i="48"/>
  <c r="Y302" i="48" s="1"/>
  <c r="Q302" i="48"/>
  <c r="AF184" i="48"/>
  <c r="W272" i="48"/>
  <c r="X254" i="48"/>
  <c r="O287" i="48"/>
  <c r="L303" i="48"/>
  <c r="M295" i="48"/>
  <c r="P287" i="48"/>
  <c r="L297" i="48"/>
  <c r="W297" i="48" s="1"/>
  <c r="P303" i="48"/>
  <c r="AD297" i="48"/>
  <c r="W274" i="48"/>
  <c r="Y258" i="48"/>
  <c r="Q287" i="48"/>
  <c r="S287" i="48" s="1"/>
  <c r="O303" i="48"/>
  <c r="K287" i="48"/>
  <c r="W287" i="48" s="1"/>
  <c r="L309" i="48"/>
  <c r="M310" i="48"/>
  <c r="M287" i="48"/>
  <c r="M309" i="48"/>
  <c r="AP310" i="48"/>
  <c r="M302" i="48"/>
  <c r="W261" i="48"/>
  <c r="W266" i="48"/>
  <c r="W254" i="48"/>
  <c r="Y267" i="48"/>
  <c r="Z256" i="48"/>
  <c r="Z258" i="48"/>
  <c r="Z262" i="48"/>
  <c r="X261" i="48"/>
  <c r="Y256" i="48"/>
  <c r="Y266" i="48"/>
  <c r="K295" i="48"/>
  <c r="Y273" i="48"/>
  <c r="Z254" i="48"/>
  <c r="P295" i="48"/>
  <c r="Y295" i="48" s="1"/>
  <c r="Y278" i="48"/>
  <c r="S252" i="48"/>
  <c r="AA252" i="48" s="1"/>
  <c r="AF214" i="48"/>
  <c r="W271" i="48"/>
  <c r="AF225" i="48"/>
  <c r="X264" i="48"/>
  <c r="W273" i="48"/>
  <c r="O294" i="48"/>
  <c r="W257" i="48"/>
  <c r="Z261" i="48"/>
  <c r="AP303" i="48"/>
  <c r="L298" i="48"/>
  <c r="Z277" i="48"/>
  <c r="K302" i="48"/>
  <c r="M303" i="48"/>
  <c r="X303" i="48" s="1"/>
  <c r="AP309" i="48"/>
  <c r="O286" i="48"/>
  <c r="N302" i="48"/>
  <c r="Z273" i="48"/>
  <c r="K309" i="48"/>
  <c r="AP295" i="48"/>
  <c r="X255" i="48"/>
  <c r="Y259" i="48"/>
  <c r="K303" i="48"/>
  <c r="L295" i="48"/>
  <c r="L302" i="48"/>
  <c r="X269" i="48"/>
  <c r="J346" i="48"/>
  <c r="M346" i="48" s="1"/>
  <c r="Q307" i="48"/>
  <c r="S307" i="48" s="1"/>
  <c r="K294" i="48"/>
  <c r="E316" i="48"/>
  <c r="D316" i="48" s="1"/>
  <c r="S256" i="48"/>
  <c r="AA256" i="48" s="1"/>
  <c r="Z248" i="48"/>
  <c r="W252" i="48"/>
  <c r="AF177" i="48"/>
  <c r="AJ177" i="48" s="1"/>
  <c r="Z263" i="48"/>
  <c r="AD307" i="48"/>
  <c r="W269" i="48"/>
  <c r="AP307" i="48"/>
  <c r="Z259" i="48"/>
  <c r="X256" i="48"/>
  <c r="Q283" i="48"/>
  <c r="J345" i="48"/>
  <c r="M345" i="48" s="1"/>
  <c r="Y269" i="48"/>
  <c r="P307" i="48"/>
  <c r="AF224" i="48"/>
  <c r="L307" i="48"/>
  <c r="W307" i="48" s="1"/>
  <c r="AP289" i="48"/>
  <c r="Z278" i="48"/>
  <c r="R296" i="48"/>
  <c r="T296" i="48" s="1"/>
  <c r="V296" i="48" s="1"/>
  <c r="N307" i="48"/>
  <c r="X248" i="48"/>
  <c r="M307" i="48"/>
  <c r="N289" i="48"/>
  <c r="M298" i="48"/>
  <c r="O307" i="48"/>
  <c r="J318" i="48"/>
  <c r="P318" i="48" s="1"/>
  <c r="W256" i="48"/>
  <c r="K296" i="48"/>
  <c r="AP283" i="48"/>
  <c r="L283" i="48"/>
  <c r="X249" i="48"/>
  <c r="L296" i="48"/>
  <c r="N283" i="48"/>
  <c r="Q296" i="48"/>
  <c r="K283" i="48"/>
  <c r="AF216" i="48"/>
  <c r="N306" i="48"/>
  <c r="AD296" i="48"/>
  <c r="AD305" i="48"/>
  <c r="Y255" i="48"/>
  <c r="M283" i="48"/>
  <c r="AP296" i="48"/>
  <c r="P296" i="48"/>
  <c r="Y296" i="48" s="1"/>
  <c r="P305" i="48"/>
  <c r="O283" i="48"/>
  <c r="W262" i="48"/>
  <c r="X263" i="48"/>
  <c r="P283" i="48"/>
  <c r="W255" i="48"/>
  <c r="AF218" i="48"/>
  <c r="R305" i="48"/>
  <c r="T305" i="48" s="1"/>
  <c r="V305" i="48" s="1"/>
  <c r="R283" i="48"/>
  <c r="T283" i="48" s="1"/>
  <c r="V283" i="48" s="1"/>
  <c r="Z264" i="48"/>
  <c r="AF222" i="48"/>
  <c r="AP305" i="48"/>
  <c r="N305" i="48"/>
  <c r="AD279" i="48"/>
  <c r="M286" i="48"/>
  <c r="AF243" i="48"/>
  <c r="M305" i="48"/>
  <c r="W276" i="48"/>
  <c r="O305" i="48"/>
  <c r="M296" i="48"/>
  <c r="Q305" i="48"/>
  <c r="S305" i="48" s="1"/>
  <c r="Z265" i="48"/>
  <c r="N296" i="48"/>
  <c r="R308" i="48"/>
  <c r="T308" i="48" s="1"/>
  <c r="V308" i="48" s="1"/>
  <c r="K298" i="48"/>
  <c r="AD286" i="48"/>
  <c r="AF189" i="48"/>
  <c r="AF232" i="48"/>
  <c r="P293" i="48"/>
  <c r="AF236" i="48"/>
  <c r="O293" i="48"/>
  <c r="P284" i="48"/>
  <c r="AP288" i="48"/>
  <c r="AP291" i="48"/>
  <c r="Q284" i="48"/>
  <c r="S284" i="48" s="1"/>
  <c r="AF231" i="48"/>
  <c r="AF229" i="48"/>
  <c r="Q291" i="48"/>
  <c r="S291" i="48" s="1"/>
  <c r="R284" i="48"/>
  <c r="T284" i="48" s="1"/>
  <c r="V284" i="48" s="1"/>
  <c r="AF244" i="48"/>
  <c r="N291" i="48"/>
  <c r="X291" i="48" s="1"/>
  <c r="K284" i="48"/>
  <c r="L284" i="48"/>
  <c r="AF235" i="48"/>
  <c r="M284" i="48"/>
  <c r="L293" i="48"/>
  <c r="N284" i="48"/>
  <c r="Y262" i="48"/>
  <c r="P298" i="48"/>
  <c r="AF239" i="48"/>
  <c r="AF237" i="48"/>
  <c r="Q295" i="48"/>
  <c r="S295" i="48" s="1"/>
  <c r="O284" i="48"/>
  <c r="Z274" i="48"/>
  <c r="Q293" i="48"/>
  <c r="S293" i="48" s="1"/>
  <c r="AP284" i="48"/>
  <c r="M293" i="48"/>
  <c r="X293" i="48" s="1"/>
  <c r="R295" i="48"/>
  <c r="T295" i="48" s="1"/>
  <c r="V295" i="48" s="1"/>
  <c r="R302" i="48"/>
  <c r="T302" i="48" s="1"/>
  <c r="V302" i="48" s="1"/>
  <c r="AF238" i="48"/>
  <c r="AD293" i="48"/>
  <c r="O304" i="48"/>
  <c r="N295" i="48"/>
  <c r="K306" i="48"/>
  <c r="W264" i="48"/>
  <c r="AF228" i="48"/>
  <c r="W275" i="48"/>
  <c r="P292" i="48"/>
  <c r="Q292" i="48"/>
  <c r="S292" i="48" s="1"/>
  <c r="R292" i="48"/>
  <c r="T292" i="48" s="1"/>
  <c r="V292" i="48" s="1"/>
  <c r="AF242" i="48"/>
  <c r="P304" i="48"/>
  <c r="AP292" i="48"/>
  <c r="AP304" i="48"/>
  <c r="O285" i="48"/>
  <c r="M292" i="48"/>
  <c r="M294" i="48"/>
  <c r="Q304" i="48"/>
  <c r="S304" i="48" s="1"/>
  <c r="P285" i="48"/>
  <c r="P306" i="48"/>
  <c r="N294" i="48"/>
  <c r="X297" i="48"/>
  <c r="Z269" i="48"/>
  <c r="L304" i="48"/>
  <c r="Q285" i="48"/>
  <c r="S285" i="48" s="1"/>
  <c r="AP306" i="48"/>
  <c r="L294" i="48"/>
  <c r="AD294" i="48"/>
  <c r="R285" i="48"/>
  <c r="T285" i="48" s="1"/>
  <c r="V285" i="48" s="1"/>
  <c r="L306" i="48"/>
  <c r="Q294" i="48"/>
  <c r="S294" i="48" s="1"/>
  <c r="N286" i="48"/>
  <c r="K310" i="48"/>
  <c r="W310" i="48" s="1"/>
  <c r="O306" i="48"/>
  <c r="AF215" i="48"/>
  <c r="P294" i="48"/>
  <c r="X262" i="48"/>
  <c r="P286" i="48"/>
  <c r="P288" i="48"/>
  <c r="Q310" i="48"/>
  <c r="Z310" i="48" s="1"/>
  <c r="Q306" i="48"/>
  <c r="S306" i="48" s="1"/>
  <c r="Z267" i="48"/>
  <c r="AF221" i="48"/>
  <c r="AD310" i="48"/>
  <c r="K286" i="48"/>
  <c r="Q288" i="48"/>
  <c r="S288" i="48" s="1"/>
  <c r="R306" i="48"/>
  <c r="T306" i="48" s="1"/>
  <c r="V306" i="48" s="1"/>
  <c r="Q286" i="48"/>
  <c r="S286" i="48" s="1"/>
  <c r="R288" i="48"/>
  <c r="T288" i="48" s="1"/>
  <c r="V288" i="48" s="1"/>
  <c r="W267" i="48"/>
  <c r="AD303" i="48"/>
  <c r="L286" i="48"/>
  <c r="R291" i="48"/>
  <c r="T291" i="48" s="1"/>
  <c r="V291" i="48" s="1"/>
  <c r="S274" i="48"/>
  <c r="U274" i="48" s="1"/>
  <c r="AB274" i="48" s="1"/>
  <c r="W290" i="48"/>
  <c r="AF223" i="48"/>
  <c r="R293" i="48"/>
  <c r="T293" i="48" s="1"/>
  <c r="V293" i="48" s="1"/>
  <c r="X265" i="48"/>
  <c r="M289" i="48"/>
  <c r="X268" i="48"/>
  <c r="K300" i="48"/>
  <c r="O300" i="48"/>
  <c r="X250" i="48"/>
  <c r="Q300" i="48"/>
  <c r="AP300" i="48"/>
  <c r="W268" i="48"/>
  <c r="R300" i="48"/>
  <c r="T300" i="48" s="1"/>
  <c r="V300" i="48" s="1"/>
  <c r="J317" i="48"/>
  <c r="O317" i="48" s="1"/>
  <c r="Y275" i="48"/>
  <c r="K293" i="48"/>
  <c r="L300" i="48"/>
  <c r="M300" i="48"/>
  <c r="J336" i="48"/>
  <c r="AD336" i="48" s="1"/>
  <c r="J325" i="48"/>
  <c r="AD325" i="48" s="1"/>
  <c r="P289" i="48"/>
  <c r="AD291" i="48"/>
  <c r="N300" i="48"/>
  <c r="Y250" i="48"/>
  <c r="L301" i="48"/>
  <c r="M285" i="48"/>
  <c r="R289" i="48"/>
  <c r="T289" i="48" s="1"/>
  <c r="V289" i="48" s="1"/>
  <c r="P291" i="48"/>
  <c r="N301" i="48"/>
  <c r="AD289" i="48"/>
  <c r="N288" i="48"/>
  <c r="X288" i="48" s="1"/>
  <c r="N285" i="48"/>
  <c r="O289" i="48"/>
  <c r="K291" i="48"/>
  <c r="K292" i="48"/>
  <c r="Q289" i="48"/>
  <c r="S289" i="48" s="1"/>
  <c r="L288" i="48"/>
  <c r="L285" i="48"/>
  <c r="K289" i="48"/>
  <c r="W289" i="48" s="1"/>
  <c r="O291" i="48"/>
  <c r="L292" i="48"/>
  <c r="AP279" i="48"/>
  <c r="AP280" i="48" s="1"/>
  <c r="J326" i="48"/>
  <c r="L326" i="48" s="1"/>
  <c r="K288" i="48"/>
  <c r="K285" i="48"/>
  <c r="L291" i="48"/>
  <c r="N292" i="48"/>
  <c r="AD288" i="48"/>
  <c r="X267" i="48"/>
  <c r="O288" i="48"/>
  <c r="AP285" i="48"/>
  <c r="O292" i="48"/>
  <c r="J316" i="48"/>
  <c r="J339" i="48"/>
  <c r="AP339" i="48" s="1"/>
  <c r="J338" i="48"/>
  <c r="N338" i="48" s="1"/>
  <c r="Y290" i="48"/>
  <c r="L311" i="48"/>
  <c r="J344" i="48"/>
  <c r="AD344" i="48" s="1"/>
  <c r="M306" i="48"/>
  <c r="P300" i="48"/>
  <c r="J333" i="48"/>
  <c r="AD333" i="48" s="1"/>
  <c r="J330" i="48"/>
  <c r="O330" i="48" s="1"/>
  <c r="J329" i="48"/>
  <c r="AD329" i="48" s="1"/>
  <c r="J321" i="48"/>
  <c r="O321" i="48" s="1"/>
  <c r="J341" i="48"/>
  <c r="AD341" i="48" s="1"/>
  <c r="J334" i="48"/>
  <c r="AD334" i="48" s="1"/>
  <c r="J322" i="48"/>
  <c r="K322" i="48" s="1"/>
  <c r="J340" i="48"/>
  <c r="O340" i="48" s="1"/>
  <c r="J331" i="48"/>
  <c r="M331" i="48" s="1"/>
  <c r="J327" i="48"/>
  <c r="AD327" i="48" s="1"/>
  <c r="Z290" i="48"/>
  <c r="S290" i="48"/>
  <c r="AF320" i="48"/>
  <c r="AF328" i="48"/>
  <c r="AP311" i="48"/>
  <c r="AD311" i="48"/>
  <c r="I362" i="48"/>
  <c r="E362" i="48" s="1"/>
  <c r="D362" i="48" s="1"/>
  <c r="I368" i="48"/>
  <c r="E368" i="48" s="1"/>
  <c r="D368" i="48" s="1"/>
  <c r="P311" i="48"/>
  <c r="Y311" i="48" s="1"/>
  <c r="AA270" i="48"/>
  <c r="U270" i="48"/>
  <c r="AB270" i="48" s="1"/>
  <c r="AF334" i="48"/>
  <c r="AA259" i="48"/>
  <c r="U259" i="48"/>
  <c r="AB259" i="48" s="1"/>
  <c r="S299" i="48"/>
  <c r="I375" i="48"/>
  <c r="E375" i="48" s="1"/>
  <c r="D375" i="48" s="1"/>
  <c r="I355" i="48"/>
  <c r="E355" i="48" s="1"/>
  <c r="D355" i="48" s="1"/>
  <c r="D328" i="48"/>
  <c r="AF341" i="48"/>
  <c r="AA272" i="48"/>
  <c r="U272" i="48"/>
  <c r="AB272" i="48" s="1"/>
  <c r="AF380" i="48"/>
  <c r="D380" i="48"/>
  <c r="AF321" i="48"/>
  <c r="I350" i="48"/>
  <c r="E350" i="48" s="1"/>
  <c r="I351" i="48"/>
  <c r="E351" i="48" s="1"/>
  <c r="D351" i="48" s="1"/>
  <c r="J337" i="48"/>
  <c r="O337" i="48" s="1"/>
  <c r="J332" i="48"/>
  <c r="AD332" i="48" s="1"/>
  <c r="U260" i="48"/>
  <c r="AB260" i="48" s="1"/>
  <c r="AA260" i="48"/>
  <c r="S257" i="48"/>
  <c r="Z257" i="48"/>
  <c r="J380" i="48"/>
  <c r="AD380" i="48" s="1"/>
  <c r="K304" i="48"/>
  <c r="AD304" i="48"/>
  <c r="L318" i="48"/>
  <c r="O318" i="48"/>
  <c r="J342" i="48"/>
  <c r="AD342" i="48" s="1"/>
  <c r="E28" i="48"/>
  <c r="J28" i="48"/>
  <c r="AD28" i="48" s="1"/>
  <c r="I369" i="48"/>
  <c r="E369" i="48" s="1"/>
  <c r="D369" i="48" s="1"/>
  <c r="AA264" i="48"/>
  <c r="U264" i="48"/>
  <c r="AB264" i="48" s="1"/>
  <c r="Z276" i="48"/>
  <c r="S276" i="48"/>
  <c r="AF342" i="48"/>
  <c r="I377" i="48"/>
  <c r="E377" i="48" s="1"/>
  <c r="D377" i="48" s="1"/>
  <c r="D322" i="48"/>
  <c r="AA265" i="48"/>
  <c r="U265" i="48"/>
  <c r="AB265" i="48" s="1"/>
  <c r="AA262" i="48"/>
  <c r="U262" i="48"/>
  <c r="AB262" i="48" s="1"/>
  <c r="D338" i="48"/>
  <c r="N308" i="48"/>
  <c r="S275" i="48"/>
  <c r="Z275" i="48"/>
  <c r="U249" i="48"/>
  <c r="AB249" i="48" s="1"/>
  <c r="AA249" i="48"/>
  <c r="O308" i="48"/>
  <c r="O301" i="48"/>
  <c r="Y257" i="48"/>
  <c r="U253" i="48"/>
  <c r="AB253" i="48" s="1"/>
  <c r="AA253" i="48"/>
  <c r="Z309" i="48"/>
  <c r="I373" i="48"/>
  <c r="E373" i="48" s="1"/>
  <c r="D373" i="48" s="1"/>
  <c r="I358" i="48"/>
  <c r="E358" i="48" s="1"/>
  <c r="D358" i="48" s="1"/>
  <c r="D332" i="48"/>
  <c r="X290" i="48"/>
  <c r="Q308" i="48"/>
  <c r="Q301" i="48"/>
  <c r="M311" i="48"/>
  <c r="Q298" i="48"/>
  <c r="J323" i="48"/>
  <c r="AP323" i="48" s="1"/>
  <c r="S250" i="48"/>
  <c r="Z250" i="48"/>
  <c r="U258" i="48"/>
  <c r="AB258" i="48" s="1"/>
  <c r="AA258" i="48"/>
  <c r="AF327" i="48"/>
  <c r="AA261" i="48"/>
  <c r="U261" i="48"/>
  <c r="AB261" i="48" s="1"/>
  <c r="I352" i="48"/>
  <c r="E352" i="48" s="1"/>
  <c r="D352" i="48" s="1"/>
  <c r="Z303" i="48"/>
  <c r="S303" i="48"/>
  <c r="O282" i="48"/>
  <c r="AP282" i="48"/>
  <c r="N282" i="48"/>
  <c r="R282" i="48"/>
  <c r="T282" i="48" s="1"/>
  <c r="V282" i="48" s="1"/>
  <c r="P282" i="48"/>
  <c r="Q282" i="48"/>
  <c r="AF282" i="48"/>
  <c r="L282" i="48"/>
  <c r="M282" i="48"/>
  <c r="K282" i="48"/>
  <c r="AA277" i="48"/>
  <c r="U277" i="48"/>
  <c r="AB277" i="48" s="1"/>
  <c r="I356" i="48"/>
  <c r="E356" i="48" s="1"/>
  <c r="D317" i="48"/>
  <c r="AA248" i="48"/>
  <c r="U248" i="48"/>
  <c r="AB248" i="48" s="1"/>
  <c r="AP308" i="48"/>
  <c r="D336" i="48"/>
  <c r="D341" i="48"/>
  <c r="P301" i="48"/>
  <c r="W295" i="48"/>
  <c r="I372" i="48"/>
  <c r="E372" i="48" s="1"/>
  <c r="D372" i="48" s="1"/>
  <c r="I364" i="48"/>
  <c r="E364" i="48" s="1"/>
  <c r="D364" i="48" s="1"/>
  <c r="AA255" i="48"/>
  <c r="U255" i="48"/>
  <c r="AB255" i="48" s="1"/>
  <c r="J343" i="48"/>
  <c r="AD343" i="48" s="1"/>
  <c r="P308" i="48"/>
  <c r="AP301" i="48"/>
  <c r="K311" i="48"/>
  <c r="AP298" i="48"/>
  <c r="J319" i="48"/>
  <c r="AD319" i="48" s="1"/>
  <c r="AA271" i="48"/>
  <c r="U271" i="48"/>
  <c r="AB271" i="48" s="1"/>
  <c r="S302" i="48"/>
  <c r="U267" i="48"/>
  <c r="AB267" i="48" s="1"/>
  <c r="AA267" i="48"/>
  <c r="K301" i="48"/>
  <c r="I363" i="48"/>
  <c r="E363" i="48" s="1"/>
  <c r="D363" i="48" s="1"/>
  <c r="M301" i="48"/>
  <c r="U254" i="48"/>
  <c r="AB254" i="48" s="1"/>
  <c r="AA254" i="48"/>
  <c r="Y309" i="48"/>
  <c r="I359" i="48"/>
  <c r="E359" i="48" s="1"/>
  <c r="D359" i="48" s="1"/>
  <c r="I379" i="48"/>
  <c r="E379" i="48" s="1"/>
  <c r="D379" i="48" s="1"/>
  <c r="X275" i="48"/>
  <c r="L308" i="48"/>
  <c r="R301" i="48"/>
  <c r="T301" i="48" s="1"/>
  <c r="V301" i="48" s="1"/>
  <c r="N311" i="48"/>
  <c r="R298" i="48"/>
  <c r="T298" i="48" s="1"/>
  <c r="V298" i="48" s="1"/>
  <c r="I370" i="48"/>
  <c r="E370" i="48" s="1"/>
  <c r="D370" i="48" s="1"/>
  <c r="S268" i="48"/>
  <c r="Z268" i="48"/>
  <c r="I367" i="48"/>
  <c r="E367" i="48" s="1"/>
  <c r="D367" i="48" s="1"/>
  <c r="AD282" i="48"/>
  <c r="I371" i="48"/>
  <c r="E371" i="48" s="1"/>
  <c r="D371" i="48" s="1"/>
  <c r="D342" i="48"/>
  <c r="I353" i="48"/>
  <c r="E353" i="48" s="1"/>
  <c r="D353" i="48" s="1"/>
  <c r="I378" i="48"/>
  <c r="E378" i="48" s="1"/>
  <c r="I361" i="48"/>
  <c r="E361" i="48" s="1"/>
  <c r="D320" i="48"/>
  <c r="M308" i="48"/>
  <c r="R311" i="48"/>
  <c r="T311" i="48" s="1"/>
  <c r="V311" i="48" s="1"/>
  <c r="N298" i="48"/>
  <c r="X298" i="48" s="1"/>
  <c r="Y276" i="48"/>
  <c r="N304" i="48"/>
  <c r="X304" i="48" s="1"/>
  <c r="AP27" i="48"/>
  <c r="AF27" i="48"/>
  <c r="U278" i="48"/>
  <c r="AB278" i="48" s="1"/>
  <c r="AA278" i="48"/>
  <c r="J335" i="48"/>
  <c r="AD335" i="48" s="1"/>
  <c r="X284" i="48"/>
  <c r="I354" i="48"/>
  <c r="E354" i="48" s="1"/>
  <c r="D354" i="48" s="1"/>
  <c r="S283" i="48"/>
  <c r="I366" i="48"/>
  <c r="E366" i="48" s="1"/>
  <c r="D366" i="48" s="1"/>
  <c r="Y268" i="48"/>
  <c r="I365" i="48"/>
  <c r="E365" i="48" s="1"/>
  <c r="U263" i="48"/>
  <c r="AB263" i="48" s="1"/>
  <c r="AA263" i="48"/>
  <c r="D282" i="48"/>
  <c r="I360" i="48"/>
  <c r="E360" i="48" s="1"/>
  <c r="D360" i="48" s="1"/>
  <c r="U251" i="48"/>
  <c r="AB251" i="48" s="1"/>
  <c r="AA251" i="48"/>
  <c r="P340" i="48"/>
  <c r="I357" i="48"/>
  <c r="E357" i="48" s="1"/>
  <c r="K340" i="48"/>
  <c r="N340" i="48"/>
  <c r="M340" i="48"/>
  <c r="L340" i="48"/>
  <c r="R340" i="48"/>
  <c r="T340" i="48" s="1"/>
  <c r="V340" i="48" s="1"/>
  <c r="I376" i="48"/>
  <c r="E376" i="48" s="1"/>
  <c r="D376" i="48" s="1"/>
  <c r="I374" i="48"/>
  <c r="E374" i="48" s="1"/>
  <c r="D334" i="48"/>
  <c r="J324" i="48"/>
  <c r="P324" i="48" s="1"/>
  <c r="K308" i="48"/>
  <c r="Q311" i="48"/>
  <c r="O298" i="48"/>
  <c r="AA269" i="48"/>
  <c r="U269" i="48"/>
  <c r="AB269" i="48" s="1"/>
  <c r="R304" i="48"/>
  <c r="T304" i="48" s="1"/>
  <c r="V304" i="48" s="1"/>
  <c r="J320" i="48"/>
  <c r="AD320" i="48" s="1"/>
  <c r="J328" i="48"/>
  <c r="Q328" i="48" s="1"/>
  <c r="AF335" i="48"/>
  <c r="U273" i="48"/>
  <c r="AB273" i="48" s="1"/>
  <c r="AA273" i="48"/>
  <c r="J320" i="51"/>
  <c r="Q300" i="51"/>
  <c r="N308" i="51"/>
  <c r="R300" i="51"/>
  <c r="T300" i="51" s="1"/>
  <c r="V300" i="51" s="1"/>
  <c r="N295" i="51"/>
  <c r="J321" i="51"/>
  <c r="M300" i="51"/>
  <c r="O295" i="51"/>
  <c r="P308" i="51"/>
  <c r="J324" i="51"/>
  <c r="Q324" i="51" s="1"/>
  <c r="O300" i="51"/>
  <c r="Z252" i="51"/>
  <c r="AP295" i="51"/>
  <c r="Q308" i="51"/>
  <c r="Z308" i="51" s="1"/>
  <c r="O301" i="51"/>
  <c r="P300" i="51"/>
  <c r="AF263" i="51"/>
  <c r="AP288" i="51"/>
  <c r="P289" i="51"/>
  <c r="AP300" i="51"/>
  <c r="AF265" i="51"/>
  <c r="P288" i="51"/>
  <c r="O289" i="51"/>
  <c r="Y289" i="51" s="1"/>
  <c r="W303" i="51"/>
  <c r="M288" i="51"/>
  <c r="X288" i="51" s="1"/>
  <c r="N299" i="51"/>
  <c r="L300" i="51"/>
  <c r="W300" i="51" s="1"/>
  <c r="AF300" i="51" s="1"/>
  <c r="J332" i="51"/>
  <c r="K332" i="51" s="1"/>
  <c r="W305" i="51"/>
  <c r="L286" i="51"/>
  <c r="W286" i="51" s="1"/>
  <c r="K289" i="51"/>
  <c r="O299" i="51"/>
  <c r="O312" i="51"/>
  <c r="Y312" i="51" s="1"/>
  <c r="N288" i="51"/>
  <c r="Y286" i="51"/>
  <c r="M286" i="51"/>
  <c r="R299" i="51"/>
  <c r="T299" i="51" s="1"/>
  <c r="V299" i="51" s="1"/>
  <c r="M312" i="51"/>
  <c r="AP309" i="51"/>
  <c r="N286" i="51"/>
  <c r="Q299" i="51"/>
  <c r="M304" i="51"/>
  <c r="X304" i="51" s="1"/>
  <c r="J343" i="51"/>
  <c r="P343" i="51" s="1"/>
  <c r="L312" i="51"/>
  <c r="W297" i="51"/>
  <c r="X268" i="51"/>
  <c r="N296" i="51"/>
  <c r="R309" i="51"/>
  <c r="T309" i="51" s="1"/>
  <c r="V309" i="51" s="1"/>
  <c r="AF264" i="51"/>
  <c r="R286" i="51"/>
  <c r="T286" i="51" s="1"/>
  <c r="V286" i="51" s="1"/>
  <c r="W248" i="51"/>
  <c r="AP299" i="51"/>
  <c r="L306" i="51"/>
  <c r="N304" i="51"/>
  <c r="N312" i="51"/>
  <c r="L297" i="51"/>
  <c r="W293" i="51"/>
  <c r="Y298" i="51"/>
  <c r="Q296" i="51"/>
  <c r="AF276" i="51"/>
  <c r="K306" i="51"/>
  <c r="W306" i="51" s="1"/>
  <c r="O304" i="51"/>
  <c r="Y304" i="51" s="1"/>
  <c r="P312" i="51"/>
  <c r="O297" i="51"/>
  <c r="AF241" i="51"/>
  <c r="R296" i="51"/>
  <c r="T296" i="51" s="1"/>
  <c r="V296" i="51" s="1"/>
  <c r="W255" i="51"/>
  <c r="Z256" i="51"/>
  <c r="AF256" i="51" s="1"/>
  <c r="K309" i="51"/>
  <c r="N306" i="51"/>
  <c r="P304" i="51"/>
  <c r="Q312" i="51"/>
  <c r="S312" i="51" s="1"/>
  <c r="P297" i="51"/>
  <c r="AP296" i="51"/>
  <c r="X305" i="51"/>
  <c r="X278" i="51"/>
  <c r="AF260" i="51"/>
  <c r="AD297" i="51"/>
  <c r="AJ211" i="51"/>
  <c r="AI211" i="51"/>
  <c r="S288" i="51"/>
  <c r="I353" i="51"/>
  <c r="E353" i="51" s="1"/>
  <c r="I356" i="51"/>
  <c r="E356" i="51" s="1"/>
  <c r="L301" i="51"/>
  <c r="U256" i="51"/>
  <c r="AB256" i="51" s="1"/>
  <c r="AA256" i="51"/>
  <c r="AD283" i="51"/>
  <c r="R334" i="51"/>
  <c r="T334" i="51" s="1"/>
  <c r="V334" i="51" s="1"/>
  <c r="O334" i="51"/>
  <c r="Q334" i="51"/>
  <c r="P334" i="51"/>
  <c r="N334" i="51"/>
  <c r="M334" i="51"/>
  <c r="X334" i="51" s="1"/>
  <c r="L334" i="51"/>
  <c r="K334" i="51"/>
  <c r="D334" i="51"/>
  <c r="AP334" i="51"/>
  <c r="L283" i="51"/>
  <c r="X272" i="51"/>
  <c r="S303" i="51"/>
  <c r="Z303" i="51"/>
  <c r="AA277" i="51"/>
  <c r="U277" i="51"/>
  <c r="AB277" i="51" s="1"/>
  <c r="X290" i="51"/>
  <c r="I368" i="51"/>
  <c r="E368" i="51" s="1"/>
  <c r="P318" i="51"/>
  <c r="M318" i="51"/>
  <c r="L318" i="51"/>
  <c r="K318" i="51"/>
  <c r="W318" i="51" s="1"/>
  <c r="D318" i="51"/>
  <c r="O318" i="51"/>
  <c r="X311" i="51"/>
  <c r="AF215" i="51"/>
  <c r="I365" i="51"/>
  <c r="E365" i="51" s="1"/>
  <c r="I363" i="51"/>
  <c r="E363" i="51" s="1"/>
  <c r="J363" i="51"/>
  <c r="R295" i="51"/>
  <c r="T295" i="51" s="1"/>
  <c r="V295" i="51" s="1"/>
  <c r="S287" i="51"/>
  <c r="U266" i="51"/>
  <c r="AB266" i="51" s="1"/>
  <c r="AA266" i="51"/>
  <c r="W307" i="51"/>
  <c r="AF270" i="51"/>
  <c r="K283" i="51"/>
  <c r="AF222" i="51"/>
  <c r="S289" i="51"/>
  <c r="J318" i="51"/>
  <c r="R318" i="51" s="1"/>
  <c r="T318" i="51" s="1"/>
  <c r="V318" i="51" s="1"/>
  <c r="Z290" i="51"/>
  <c r="S290" i="51"/>
  <c r="X297" i="51"/>
  <c r="Y293" i="51"/>
  <c r="I374" i="51"/>
  <c r="E374" i="51" s="1"/>
  <c r="AD301" i="51"/>
  <c r="I371" i="51"/>
  <c r="E371" i="51" s="1"/>
  <c r="I380" i="51"/>
  <c r="E380" i="51" s="1"/>
  <c r="J380" i="51"/>
  <c r="AD292" i="51"/>
  <c r="Q292" i="51"/>
  <c r="Q301" i="51"/>
  <c r="S305" i="51"/>
  <c r="Z305" i="51"/>
  <c r="O319" i="51"/>
  <c r="N319" i="51"/>
  <c r="K319" i="51"/>
  <c r="R319" i="51"/>
  <c r="T319" i="51" s="1"/>
  <c r="V319" i="51" s="1"/>
  <c r="D319" i="51"/>
  <c r="M283" i="51"/>
  <c r="Z293" i="51"/>
  <c r="S293" i="51"/>
  <c r="AD334" i="51"/>
  <c r="D341" i="51"/>
  <c r="I378" i="51"/>
  <c r="E378" i="51" s="1"/>
  <c r="I372" i="51"/>
  <c r="E372" i="51" s="1"/>
  <c r="AF257" i="51"/>
  <c r="AP292" i="51"/>
  <c r="R301" i="51"/>
  <c r="T301" i="51" s="1"/>
  <c r="V301" i="51" s="1"/>
  <c r="K324" i="51"/>
  <c r="D324" i="51"/>
  <c r="AP324" i="51"/>
  <c r="R324" i="51"/>
  <c r="T324" i="51" s="1"/>
  <c r="V324" i="51" s="1"/>
  <c r="N324" i="51"/>
  <c r="L324" i="51"/>
  <c r="AF262" i="51"/>
  <c r="L309" i="51"/>
  <c r="W309" i="51" s="1"/>
  <c r="Y307" i="51"/>
  <c r="J319" i="51"/>
  <c r="L319" i="51" s="1"/>
  <c r="N283" i="51"/>
  <c r="U260" i="51"/>
  <c r="AB260" i="51" s="1"/>
  <c r="AA260" i="51"/>
  <c r="S300" i="51"/>
  <c r="Z300" i="51"/>
  <c r="S291" i="51"/>
  <c r="Z291" i="51"/>
  <c r="AF291" i="51" s="1"/>
  <c r="J341" i="51"/>
  <c r="Q341" i="51" s="1"/>
  <c r="S298" i="51"/>
  <c r="Z298" i="51"/>
  <c r="Z294" i="51"/>
  <c r="S294" i="51"/>
  <c r="I366" i="51"/>
  <c r="E366" i="51" s="1"/>
  <c r="I373" i="51"/>
  <c r="E373" i="51" s="1"/>
  <c r="U257" i="51"/>
  <c r="AB257" i="51" s="1"/>
  <c r="AA257" i="51"/>
  <c r="AD308" i="51"/>
  <c r="AD302" i="51"/>
  <c r="K292" i="51"/>
  <c r="AP301" i="51"/>
  <c r="U263" i="51"/>
  <c r="AB263" i="51" s="1"/>
  <c r="AA263" i="51"/>
  <c r="AD324" i="51"/>
  <c r="U262" i="51"/>
  <c r="AB262" i="51" s="1"/>
  <c r="AA262" i="51"/>
  <c r="Z250" i="51"/>
  <c r="S250" i="51"/>
  <c r="D339" i="51"/>
  <c r="AP339" i="51"/>
  <c r="R339" i="51"/>
  <c r="T339" i="51" s="1"/>
  <c r="V339" i="51" s="1"/>
  <c r="Q339" i="51"/>
  <c r="P339" i="51"/>
  <c r="O339" i="51"/>
  <c r="Y339" i="51" s="1"/>
  <c r="N339" i="51"/>
  <c r="L339" i="51"/>
  <c r="K339" i="51"/>
  <c r="M339" i="51"/>
  <c r="Q283" i="51"/>
  <c r="Y273" i="51"/>
  <c r="X303" i="51"/>
  <c r="R304" i="51"/>
  <c r="T304" i="51" s="1"/>
  <c r="V304" i="51" s="1"/>
  <c r="S284" i="51"/>
  <c r="S311" i="51"/>
  <c r="Z311" i="51"/>
  <c r="AF311" i="51" s="1"/>
  <c r="AP333" i="51"/>
  <c r="R333" i="51"/>
  <c r="T333" i="51" s="1"/>
  <c r="V333" i="51" s="1"/>
  <c r="Q333" i="51"/>
  <c r="P333" i="51"/>
  <c r="O333" i="51"/>
  <c r="K333" i="51"/>
  <c r="D333" i="51"/>
  <c r="L333" i="51"/>
  <c r="AD295" i="51"/>
  <c r="I350" i="51"/>
  <c r="I377" i="51"/>
  <c r="E377" i="51" s="1"/>
  <c r="AD279" i="51"/>
  <c r="L292" i="51"/>
  <c r="S258" i="51"/>
  <c r="Z258" i="51"/>
  <c r="D345" i="51"/>
  <c r="AP345" i="51"/>
  <c r="AD309" i="51"/>
  <c r="D327" i="51"/>
  <c r="Q327" i="51"/>
  <c r="AD288" i="51"/>
  <c r="N309" i="51"/>
  <c r="X309" i="51" s="1"/>
  <c r="K288" i="51"/>
  <c r="AD339" i="51"/>
  <c r="AD289" i="51"/>
  <c r="D331" i="51"/>
  <c r="AD310" i="51"/>
  <c r="Z299" i="51"/>
  <c r="S299" i="51"/>
  <c r="AP310" i="51"/>
  <c r="X300" i="51"/>
  <c r="Z306" i="51"/>
  <c r="S306" i="51"/>
  <c r="AA270" i="51"/>
  <c r="U270" i="51"/>
  <c r="AB270" i="51" s="1"/>
  <c r="J333" i="51"/>
  <c r="X294" i="51"/>
  <c r="I354" i="51"/>
  <c r="E354" i="51" s="1"/>
  <c r="I369" i="51"/>
  <c r="E369" i="51" s="1"/>
  <c r="J369" i="51"/>
  <c r="U251" i="51"/>
  <c r="AB251" i="51" s="1"/>
  <c r="AA251" i="51"/>
  <c r="AA243" i="51"/>
  <c r="U243" i="51"/>
  <c r="AB243" i="51" s="1"/>
  <c r="AD287" i="51"/>
  <c r="D332" i="51"/>
  <c r="AP332" i="51"/>
  <c r="R332" i="51"/>
  <c r="T332" i="51" s="1"/>
  <c r="V332" i="51" s="1"/>
  <c r="Q332" i="51"/>
  <c r="N332" i="51"/>
  <c r="M332" i="51"/>
  <c r="N292" i="51"/>
  <c r="AP302" i="51"/>
  <c r="J345" i="51"/>
  <c r="O345" i="51" s="1"/>
  <c r="S255" i="51"/>
  <c r="Z255" i="51"/>
  <c r="J327" i="51"/>
  <c r="R327" i="51" s="1"/>
  <c r="T327" i="51" s="1"/>
  <c r="V327" i="51" s="1"/>
  <c r="Q309" i="51"/>
  <c r="S307" i="51"/>
  <c r="Z307" i="51"/>
  <c r="L288" i="51"/>
  <c r="X252" i="51"/>
  <c r="J331" i="51"/>
  <c r="N331" i="51" s="1"/>
  <c r="U276" i="51"/>
  <c r="AB276" i="51" s="1"/>
  <c r="AA276" i="51"/>
  <c r="Q310" i="51"/>
  <c r="AD303" i="51"/>
  <c r="AD304" i="51"/>
  <c r="O303" i="51"/>
  <c r="Y303" i="51" s="1"/>
  <c r="AF303" i="51" s="1"/>
  <c r="Y300" i="51"/>
  <c r="Q304" i="51"/>
  <c r="U265" i="51"/>
  <c r="AB265" i="51" s="1"/>
  <c r="AA265" i="51"/>
  <c r="AA269" i="51"/>
  <c r="U269" i="51"/>
  <c r="AB269" i="51" s="1"/>
  <c r="I359" i="51"/>
  <c r="E359" i="51" s="1"/>
  <c r="I367" i="51"/>
  <c r="E367" i="51" s="1"/>
  <c r="D329" i="51"/>
  <c r="AD332" i="51"/>
  <c r="O292" i="51"/>
  <c r="Y292" i="51" s="1"/>
  <c r="L317" i="51"/>
  <c r="D317" i="51"/>
  <c r="X255" i="51"/>
  <c r="AA268" i="51"/>
  <c r="U268" i="51"/>
  <c r="AB268" i="51" s="1"/>
  <c r="D328" i="51"/>
  <c r="D340" i="51"/>
  <c r="AD284" i="51"/>
  <c r="P303" i="51"/>
  <c r="S297" i="51"/>
  <c r="Z297" i="51"/>
  <c r="AF269" i="51"/>
  <c r="X292" i="51"/>
  <c r="U223" i="51"/>
  <c r="AB223" i="51" s="1"/>
  <c r="AA223" i="51"/>
  <c r="I361" i="51"/>
  <c r="E361" i="51" s="1"/>
  <c r="I362" i="51"/>
  <c r="E362" i="51" s="1"/>
  <c r="J329" i="51"/>
  <c r="R329" i="51" s="1"/>
  <c r="T329" i="51" s="1"/>
  <c r="V329" i="51" s="1"/>
  <c r="Z272" i="51"/>
  <c r="S272" i="51"/>
  <c r="D325" i="51"/>
  <c r="R292" i="51"/>
  <c r="T292" i="51" s="1"/>
  <c r="V292" i="51" s="1"/>
  <c r="K302" i="51"/>
  <c r="J317" i="51"/>
  <c r="D346" i="51"/>
  <c r="L346" i="51"/>
  <c r="Y272" i="51"/>
  <c r="O288" i="51"/>
  <c r="Y288" i="51" s="1"/>
  <c r="Z268" i="51"/>
  <c r="J328" i="51"/>
  <c r="Z248" i="51"/>
  <c r="S248" i="51"/>
  <c r="AP344" i="51"/>
  <c r="R344" i="51"/>
  <c r="T344" i="51" s="1"/>
  <c r="V344" i="51" s="1"/>
  <c r="Q344" i="51"/>
  <c r="P344" i="51"/>
  <c r="O344" i="51"/>
  <c r="Y344" i="51" s="1"/>
  <c r="N344" i="51"/>
  <c r="M344" i="51"/>
  <c r="L344" i="51"/>
  <c r="K344" i="51"/>
  <c r="D344" i="51"/>
  <c r="K310" i="51"/>
  <c r="J340" i="51"/>
  <c r="M340" i="51" s="1"/>
  <c r="AP303" i="51"/>
  <c r="X306" i="51"/>
  <c r="AD306" i="51"/>
  <c r="D342" i="51"/>
  <c r="O342" i="51"/>
  <c r="M342" i="51"/>
  <c r="AA240" i="51"/>
  <c r="U240" i="51"/>
  <c r="AB240" i="51" s="1"/>
  <c r="Z296" i="51"/>
  <c r="S296" i="51"/>
  <c r="Y301" i="51"/>
  <c r="U222" i="51"/>
  <c r="AB222" i="51" s="1"/>
  <c r="AA222" i="51"/>
  <c r="I358" i="51"/>
  <c r="E358" i="51" s="1"/>
  <c r="I370" i="51"/>
  <c r="E370" i="51" s="1"/>
  <c r="Y252" i="51"/>
  <c r="Y258" i="51"/>
  <c r="U261" i="51"/>
  <c r="AB261" i="51" s="1"/>
  <c r="AA261" i="51"/>
  <c r="J325" i="51"/>
  <c r="O325" i="51" s="1"/>
  <c r="AA232" i="51"/>
  <c r="U232" i="51"/>
  <c r="AB232" i="51" s="1"/>
  <c r="R287" i="51"/>
  <c r="T287" i="51" s="1"/>
  <c r="V287" i="51" s="1"/>
  <c r="L302" i="51"/>
  <c r="W252" i="51"/>
  <c r="J346" i="51"/>
  <c r="Q346" i="51" s="1"/>
  <c r="R288" i="51"/>
  <c r="T288" i="51" s="1"/>
  <c r="V288" i="51" s="1"/>
  <c r="U214" i="51"/>
  <c r="AB214" i="51" s="1"/>
  <c r="AA214" i="51"/>
  <c r="AD299" i="51"/>
  <c r="AD344" i="51"/>
  <c r="L299" i="51"/>
  <c r="W299" i="51" s="1"/>
  <c r="L310" i="51"/>
  <c r="C315" i="51"/>
  <c r="E316" i="51"/>
  <c r="S273" i="51"/>
  <c r="Z273" i="51"/>
  <c r="D337" i="51"/>
  <c r="AP284" i="51"/>
  <c r="D343" i="51"/>
  <c r="AP343" i="51"/>
  <c r="R343" i="51"/>
  <c r="T343" i="51" s="1"/>
  <c r="V343" i="51" s="1"/>
  <c r="Q343" i="51"/>
  <c r="N343" i="51"/>
  <c r="M343" i="51"/>
  <c r="L343" i="51"/>
  <c r="J342" i="51"/>
  <c r="Q342" i="51" s="1"/>
  <c r="I357" i="51"/>
  <c r="E357" i="51" s="1"/>
  <c r="I375" i="51"/>
  <c r="E375" i="51" s="1"/>
  <c r="W268" i="51"/>
  <c r="AP308" i="51"/>
  <c r="AP287" i="51"/>
  <c r="M302" i="51"/>
  <c r="Z274" i="51"/>
  <c r="S274" i="51"/>
  <c r="AA275" i="51"/>
  <c r="U275" i="51"/>
  <c r="AB275" i="51" s="1"/>
  <c r="X258" i="51"/>
  <c r="D323" i="51"/>
  <c r="O323" i="51"/>
  <c r="M323" i="51"/>
  <c r="P323" i="51"/>
  <c r="N323" i="51"/>
  <c r="R323" i="51"/>
  <c r="T323" i="51" s="1"/>
  <c r="V323" i="51" s="1"/>
  <c r="Q323" i="51"/>
  <c r="K323" i="51"/>
  <c r="AA229" i="51"/>
  <c r="U229" i="51"/>
  <c r="AB229" i="51" s="1"/>
  <c r="R289" i="51"/>
  <c r="T289" i="51" s="1"/>
  <c r="V289" i="51" s="1"/>
  <c r="AP279" i="51"/>
  <c r="AP280" i="51" s="1"/>
  <c r="D320" i="51"/>
  <c r="AP320" i="51"/>
  <c r="R320" i="51"/>
  <c r="T320" i="51" s="1"/>
  <c r="V320" i="51" s="1"/>
  <c r="Q320" i="51"/>
  <c r="P320" i="51"/>
  <c r="O320" i="51"/>
  <c r="Y320" i="51" s="1"/>
  <c r="N320" i="51"/>
  <c r="M320" i="51"/>
  <c r="L320" i="51"/>
  <c r="K320" i="51"/>
  <c r="M299" i="51"/>
  <c r="X299" i="51" s="1"/>
  <c r="M310" i="51"/>
  <c r="X310" i="51" s="1"/>
  <c r="J316" i="51"/>
  <c r="J337" i="51"/>
  <c r="M337" i="51" s="1"/>
  <c r="K284" i="51"/>
  <c r="AD343" i="51"/>
  <c r="R335" i="51"/>
  <c r="T335" i="51" s="1"/>
  <c r="V335" i="51" s="1"/>
  <c r="D335" i="51"/>
  <c r="M335" i="51"/>
  <c r="L335" i="51"/>
  <c r="K335" i="51"/>
  <c r="W335" i="51" s="1"/>
  <c r="S271" i="51"/>
  <c r="Z271" i="51"/>
  <c r="AA278" i="51"/>
  <c r="U278" i="51"/>
  <c r="AB278" i="51" s="1"/>
  <c r="R282" i="51"/>
  <c r="T282" i="51" s="1"/>
  <c r="V282" i="51" s="1"/>
  <c r="Q282" i="51"/>
  <c r="O282" i="51"/>
  <c r="N282" i="51"/>
  <c r="M282" i="51"/>
  <c r="L282" i="51"/>
  <c r="K282" i="51"/>
  <c r="W282" i="51" s="1"/>
  <c r="AP282" i="51"/>
  <c r="D282" i="51"/>
  <c r="P282" i="51"/>
  <c r="AD296" i="51"/>
  <c r="I376" i="51"/>
  <c r="E376" i="51" s="1"/>
  <c r="I351" i="51"/>
  <c r="E351" i="51" s="1"/>
  <c r="M295" i="51"/>
  <c r="X295" i="51" s="1"/>
  <c r="O296" i="51"/>
  <c r="L336" i="51"/>
  <c r="D336" i="51"/>
  <c r="L308" i="51"/>
  <c r="AA236" i="51"/>
  <c r="U236" i="51"/>
  <c r="AB236" i="51" s="1"/>
  <c r="O287" i="51"/>
  <c r="Y287" i="51" s="1"/>
  <c r="N302" i="51"/>
  <c r="J323" i="51"/>
  <c r="L323" i="51" s="1"/>
  <c r="P283" i="51"/>
  <c r="AF229" i="51"/>
  <c r="AD320" i="51"/>
  <c r="P299" i="51"/>
  <c r="Y299" i="51" s="1"/>
  <c r="P310" i="51"/>
  <c r="Y310" i="51" s="1"/>
  <c r="AA249" i="51"/>
  <c r="U249" i="51"/>
  <c r="AB249" i="51" s="1"/>
  <c r="D330" i="51"/>
  <c r="AA253" i="51"/>
  <c r="U253" i="51"/>
  <c r="AB253" i="51" s="1"/>
  <c r="R284" i="51"/>
  <c r="T284" i="51" s="1"/>
  <c r="V284" i="51" s="1"/>
  <c r="X285" i="51"/>
  <c r="D322" i="51"/>
  <c r="J335" i="51"/>
  <c r="Q335" i="51" s="1"/>
  <c r="Z278" i="51"/>
  <c r="AF278" i="51" s="1"/>
  <c r="I352" i="51"/>
  <c r="E352" i="51" s="1"/>
  <c r="I355" i="51"/>
  <c r="E355" i="51" s="1"/>
  <c r="P295" i="51"/>
  <c r="Y295" i="51" s="1"/>
  <c r="P296" i="51"/>
  <c r="J336" i="51"/>
  <c r="D338" i="51"/>
  <c r="L338" i="51"/>
  <c r="O308" i="51"/>
  <c r="Y308" i="51" s="1"/>
  <c r="AF236" i="51"/>
  <c r="M301" i="51"/>
  <c r="K287" i="51"/>
  <c r="O302" i="51"/>
  <c r="X250" i="51"/>
  <c r="D321" i="51"/>
  <c r="Q321" i="51"/>
  <c r="P321" i="51"/>
  <c r="O321" i="51"/>
  <c r="N321" i="51"/>
  <c r="M321" i="51"/>
  <c r="L321" i="51"/>
  <c r="K321" i="51"/>
  <c r="R321" i="51"/>
  <c r="T321" i="51" s="1"/>
  <c r="V321" i="51" s="1"/>
  <c r="AP321" i="51"/>
  <c r="U264" i="51"/>
  <c r="AB264" i="51" s="1"/>
  <c r="AA264" i="51"/>
  <c r="AP283" i="51"/>
  <c r="L289" i="51"/>
  <c r="W289" i="51" s="1"/>
  <c r="AA225" i="51"/>
  <c r="U225" i="51"/>
  <c r="AB225" i="51" s="1"/>
  <c r="AF249" i="51"/>
  <c r="J330" i="51"/>
  <c r="L330" i="51" s="1"/>
  <c r="AF253" i="51"/>
  <c r="L284" i="51"/>
  <c r="J322" i="51"/>
  <c r="N322" i="51" s="1"/>
  <c r="AF259" i="51"/>
  <c r="I360" i="51"/>
  <c r="E360" i="51" s="1"/>
  <c r="I379" i="51"/>
  <c r="E379" i="51" s="1"/>
  <c r="Q295" i="51"/>
  <c r="K296" i="51"/>
  <c r="W296" i="51" s="1"/>
  <c r="D326" i="51"/>
  <c r="P326" i="51"/>
  <c r="O326" i="51"/>
  <c r="Y326" i="51" s="1"/>
  <c r="M326" i="51"/>
  <c r="J338" i="51"/>
  <c r="N338" i="51" s="1"/>
  <c r="K308" i="51"/>
  <c r="N301" i="51"/>
  <c r="L287" i="51"/>
  <c r="P302" i="51"/>
  <c r="AD307" i="51"/>
  <c r="P309" i="51"/>
  <c r="AD321" i="51"/>
  <c r="AP289" i="51"/>
  <c r="AF225" i="51"/>
  <c r="AF245" i="51" s="1"/>
  <c r="AD300" i="51"/>
  <c r="AA267" i="51"/>
  <c r="U267" i="51"/>
  <c r="AB267" i="51" s="1"/>
  <c r="AA254" i="51"/>
  <c r="U254" i="51"/>
  <c r="AB254" i="51" s="1"/>
  <c r="N284" i="51"/>
  <c r="X284" i="51" s="1"/>
  <c r="U259" i="51"/>
  <c r="AB259" i="51" s="1"/>
  <c r="AA259" i="51"/>
  <c r="AA252" i="51"/>
  <c r="U252" i="51"/>
  <c r="AB252" i="51" s="1"/>
  <c r="AA217" i="51"/>
  <c r="U217" i="51"/>
  <c r="AB217" i="51" s="1"/>
  <c r="W298" i="51"/>
  <c r="W294" i="51"/>
  <c r="J364" i="51"/>
  <c r="I364" i="51"/>
  <c r="E364" i="51" s="1"/>
  <c r="G414" i="51"/>
  <c r="G405" i="51"/>
  <c r="G395" i="51"/>
  <c r="G386" i="51"/>
  <c r="G408" i="51"/>
  <c r="G413" i="51"/>
  <c r="G394" i="51"/>
  <c r="G403" i="51"/>
  <c r="G399" i="51"/>
  <c r="G412" i="51"/>
  <c r="G385" i="51"/>
  <c r="G411" i="51"/>
  <c r="G407" i="51"/>
  <c r="G398" i="51"/>
  <c r="G397" i="51"/>
  <c r="G393" i="51"/>
  <c r="G384" i="51"/>
  <c r="G410" i="51"/>
  <c r="G406" i="51"/>
  <c r="G396" i="51"/>
  <c r="G401" i="51"/>
  <c r="G409" i="51"/>
  <c r="G388" i="51"/>
  <c r="G402" i="51"/>
  <c r="G389" i="51"/>
  <c r="G387" i="51"/>
  <c r="G390" i="51"/>
  <c r="G392" i="51"/>
  <c r="G391" i="51"/>
  <c r="G400" i="51"/>
  <c r="G404" i="51"/>
  <c r="W271" i="51"/>
  <c r="L295" i="51"/>
  <c r="W295" i="51" s="1"/>
  <c r="M296" i="51"/>
  <c r="X296" i="51" s="1"/>
  <c r="J326" i="51"/>
  <c r="AP326" i="51" s="1"/>
  <c r="M308" i="51"/>
  <c r="X308" i="51" s="1"/>
  <c r="W274" i="51"/>
  <c r="K301" i="51"/>
  <c r="W301" i="51" s="1"/>
  <c r="M287" i="51"/>
  <c r="X287" i="51" s="1"/>
  <c r="Q302" i="51"/>
  <c r="O309" i="51"/>
  <c r="Y309" i="51" s="1"/>
  <c r="N307" i="51"/>
  <c r="X307" i="51" s="1"/>
  <c r="X274" i="51"/>
  <c r="AD286" i="51"/>
  <c r="O283" i="51"/>
  <c r="Y283" i="51" s="1"/>
  <c r="Y250" i="51"/>
  <c r="Q286" i="51"/>
  <c r="M289" i="51"/>
  <c r="X289" i="51" s="1"/>
  <c r="Y248" i="51"/>
  <c r="Z254" i="51"/>
  <c r="AF254" i="51" s="1"/>
  <c r="K304" i="51"/>
  <c r="W304" i="51" s="1"/>
  <c r="O284" i="51"/>
  <c r="Y284" i="51" s="1"/>
  <c r="S285" i="51"/>
  <c r="Z285" i="51"/>
  <c r="W290" i="51"/>
  <c r="W312" i="51"/>
  <c r="AJ178" i="51"/>
  <c r="Q9" i="50"/>
  <c r="R9" i="50" s="1"/>
  <c r="S9" i="50" s="1"/>
  <c r="T9" i="50" s="1"/>
  <c r="U9" i="50" s="1"/>
  <c r="V9" i="50" s="1"/>
  <c r="P10" i="50" s="1"/>
  <c r="O9" i="50"/>
  <c r="D28" i="48"/>
  <c r="H30" i="48"/>
  <c r="I29" i="48"/>
  <c r="G409" i="48"/>
  <c r="G408" i="48"/>
  <c r="G387" i="48"/>
  <c r="G410" i="48"/>
  <c r="G407" i="48"/>
  <c r="G406" i="48"/>
  <c r="G404" i="48"/>
  <c r="G395" i="48"/>
  <c r="G411" i="48"/>
  <c r="G398" i="48"/>
  <c r="G403" i="48"/>
  <c r="G394" i="48"/>
  <c r="G413" i="48"/>
  <c r="G400" i="48"/>
  <c r="G401" i="48"/>
  <c r="G385" i="48"/>
  <c r="G389" i="48"/>
  <c r="G396" i="48"/>
  <c r="G402" i="48"/>
  <c r="G414" i="48"/>
  <c r="G384" i="48"/>
  <c r="G393" i="48"/>
  <c r="G405" i="48"/>
  <c r="G386" i="48"/>
  <c r="G399" i="48"/>
  <c r="G390" i="48"/>
  <c r="G412" i="48"/>
  <c r="G388" i="48"/>
  <c r="G391" i="48"/>
  <c r="G392" i="48"/>
  <c r="G397" i="48"/>
  <c r="AF73" i="41"/>
  <c r="J114" i="27"/>
  <c r="H123" i="27"/>
  <c r="J123" i="27"/>
  <c r="J116" i="27"/>
  <c r="H109" i="27"/>
  <c r="J109" i="27"/>
  <c r="K9" i="47"/>
  <c r="M9" i="47"/>
  <c r="N9" i="47" s="1"/>
  <c r="O9" i="47" s="1"/>
  <c r="P9" i="47" s="1"/>
  <c r="Q9" i="47" s="1"/>
  <c r="R9" i="47" s="1"/>
  <c r="L10" i="47" s="1"/>
  <c r="AG38" i="47"/>
  <c r="AF38" i="47" s="1"/>
  <c r="B29" i="47"/>
  <c r="D29" i="47"/>
  <c r="E29" i="47" s="1"/>
  <c r="F29" i="47" s="1"/>
  <c r="G29" i="47" s="1"/>
  <c r="H29" i="47" s="1"/>
  <c r="I29" i="47" s="1"/>
  <c r="C30" i="47" s="1"/>
  <c r="D9" i="47"/>
  <c r="E9" i="47" s="1"/>
  <c r="F9" i="47" s="1"/>
  <c r="G9" i="47" s="1"/>
  <c r="H9" i="47" s="1"/>
  <c r="I9" i="47" s="1"/>
  <c r="C10" i="47" s="1"/>
  <c r="B9" i="47"/>
  <c r="B19" i="47"/>
  <c r="D19" i="47"/>
  <c r="E19" i="47" s="1"/>
  <c r="F19" i="47" s="1"/>
  <c r="G19" i="47" s="1"/>
  <c r="H19" i="47" s="1"/>
  <c r="I19" i="47" s="1"/>
  <c r="C20" i="47" s="1"/>
  <c r="K29" i="47"/>
  <c r="M29" i="47"/>
  <c r="N29" i="47" s="1"/>
  <c r="O29" i="47" s="1"/>
  <c r="P29" i="47" s="1"/>
  <c r="Q29" i="47" s="1"/>
  <c r="R29" i="47" s="1"/>
  <c r="L30" i="47" s="1"/>
  <c r="K20" i="47"/>
  <c r="M20" i="47"/>
  <c r="N20" i="47" s="1"/>
  <c r="O20" i="47" s="1"/>
  <c r="P20" i="47" s="1"/>
  <c r="Q20" i="47" s="1"/>
  <c r="R20" i="47" s="1"/>
  <c r="T19" i="47"/>
  <c r="V19" i="47"/>
  <c r="W19" i="47" s="1"/>
  <c r="X19" i="47" s="1"/>
  <c r="Y19" i="47" s="1"/>
  <c r="Z19" i="47" s="1"/>
  <c r="AA19" i="47" s="1"/>
  <c r="U20" i="47" s="1"/>
  <c r="K39" i="47"/>
  <c r="M39" i="47"/>
  <c r="N39" i="47" s="1"/>
  <c r="O39" i="47" s="1"/>
  <c r="P39" i="47" s="1"/>
  <c r="Q39" i="47" s="1"/>
  <c r="R39" i="47" s="1"/>
  <c r="L40" i="47" s="1"/>
  <c r="B39" i="47"/>
  <c r="D39" i="47"/>
  <c r="E39" i="47" s="1"/>
  <c r="F39" i="47" s="1"/>
  <c r="G39" i="47" s="1"/>
  <c r="H39" i="47" s="1"/>
  <c r="I39" i="47" s="1"/>
  <c r="C40" i="47" s="1"/>
  <c r="V9" i="47"/>
  <c r="W9" i="47" s="1"/>
  <c r="X9" i="47" s="1"/>
  <c r="Y9" i="47" s="1"/>
  <c r="Z9" i="47" s="1"/>
  <c r="AA9" i="47" s="1"/>
  <c r="U10" i="47" s="1"/>
  <c r="T9" i="47"/>
  <c r="T29" i="47"/>
  <c r="V29" i="47"/>
  <c r="W29" i="47" s="1"/>
  <c r="X29" i="47" s="1"/>
  <c r="Y29" i="47" s="1"/>
  <c r="Z29" i="47" s="1"/>
  <c r="AA29" i="47" s="1"/>
  <c r="U30" i="47" s="1"/>
  <c r="T39" i="47"/>
  <c r="V39" i="47"/>
  <c r="W39" i="47" s="1"/>
  <c r="X39" i="47" s="1"/>
  <c r="Y39" i="47" s="1"/>
  <c r="Z39" i="47" s="1"/>
  <c r="AA39" i="47" s="1"/>
  <c r="U40" i="47" s="1"/>
  <c r="H118" i="27"/>
  <c r="G118" i="27"/>
  <c r="G111" i="27"/>
  <c r="H111" i="27"/>
  <c r="W120" i="44"/>
  <c r="Q147" i="44"/>
  <c r="S147" i="44" s="1"/>
  <c r="U147" i="44" s="1"/>
  <c r="X120" i="44"/>
  <c r="AF74" i="41"/>
  <c r="AB99" i="41"/>
  <c r="W118" i="41"/>
  <c r="Y135" i="41"/>
  <c r="Y120" i="44"/>
  <c r="AO143" i="44"/>
  <c r="AO144" i="44" s="1"/>
  <c r="AE45" i="44"/>
  <c r="AE71" i="44"/>
  <c r="AE51" i="44"/>
  <c r="X15" i="44"/>
  <c r="X123" i="44"/>
  <c r="W15" i="44"/>
  <c r="AE63" i="44"/>
  <c r="AE52" i="44"/>
  <c r="AE48" i="44"/>
  <c r="X137" i="44"/>
  <c r="W137" i="44"/>
  <c r="Z106" i="44"/>
  <c r="V137" i="44"/>
  <c r="P147" i="44"/>
  <c r="R147" i="44" s="1"/>
  <c r="D160" i="44"/>
  <c r="AO160" i="44"/>
  <c r="O171" i="44"/>
  <c r="AO171" i="44"/>
  <c r="Q171" i="44"/>
  <c r="S171" i="44" s="1"/>
  <c r="U171" i="44" s="1"/>
  <c r="D171" i="44"/>
  <c r="S126" i="44"/>
  <c r="Y139" i="41"/>
  <c r="AE69" i="44"/>
  <c r="W115" i="44"/>
  <c r="X115" i="44"/>
  <c r="AE73" i="44"/>
  <c r="AC171" i="44"/>
  <c r="W122" i="44"/>
  <c r="W126" i="44"/>
  <c r="G204" i="44"/>
  <c r="I204" i="44" s="1"/>
  <c r="E204" i="44" s="1"/>
  <c r="AC204" i="44" s="1"/>
  <c r="G184" i="44"/>
  <c r="I184" i="44" s="1"/>
  <c r="E184" i="44" s="1"/>
  <c r="N184" i="44" s="1"/>
  <c r="W133" i="44"/>
  <c r="G194" i="44"/>
  <c r="I194" i="44" s="1"/>
  <c r="E194" i="44" s="1"/>
  <c r="N194" i="44" s="1"/>
  <c r="G182" i="44"/>
  <c r="I182" i="44" s="1"/>
  <c r="E182" i="44" s="1"/>
  <c r="AE182" i="44" s="1"/>
  <c r="G192" i="44"/>
  <c r="I192" i="44" s="1"/>
  <c r="E192" i="44" s="1"/>
  <c r="Q192" i="44" s="1"/>
  <c r="S192" i="44" s="1"/>
  <c r="U192" i="44" s="1"/>
  <c r="G203" i="44"/>
  <c r="I203" i="44" s="1"/>
  <c r="E203" i="44" s="1"/>
  <c r="AO203" i="44" s="1"/>
  <c r="L147" i="44"/>
  <c r="M147" i="44"/>
  <c r="G195" i="44"/>
  <c r="I195" i="44" s="1"/>
  <c r="E195" i="44" s="1"/>
  <c r="O195" i="44" s="1"/>
  <c r="G193" i="44"/>
  <c r="I193" i="44" s="1"/>
  <c r="E193" i="44" s="1"/>
  <c r="P193" i="44" s="1"/>
  <c r="G209" i="44"/>
  <c r="I209" i="44" s="1"/>
  <c r="E209" i="44" s="1"/>
  <c r="M209" i="44" s="1"/>
  <c r="G183" i="44"/>
  <c r="I183" i="44" s="1"/>
  <c r="E183" i="44" s="1"/>
  <c r="J183" i="44" s="1"/>
  <c r="V126" i="44"/>
  <c r="G186" i="44"/>
  <c r="I186" i="44" s="1"/>
  <c r="E186" i="44" s="1"/>
  <c r="P186" i="44" s="1"/>
  <c r="D164" i="44"/>
  <c r="W123" i="44"/>
  <c r="A214" i="44"/>
  <c r="G234" i="44" s="1"/>
  <c r="I234" i="44" s="1"/>
  <c r="E234" i="44" s="1"/>
  <c r="X142" i="44"/>
  <c r="W134" i="44"/>
  <c r="G207" i="44"/>
  <c r="I207" i="44" s="1"/>
  <c r="E207" i="44" s="1"/>
  <c r="Q207" i="44" s="1"/>
  <c r="S207" i="44" s="1"/>
  <c r="U207" i="44" s="1"/>
  <c r="K147" i="44"/>
  <c r="W135" i="44"/>
  <c r="Y122" i="44"/>
  <c r="G197" i="44"/>
  <c r="I197" i="44" s="1"/>
  <c r="E197" i="44" s="1"/>
  <c r="AC197" i="44" s="1"/>
  <c r="AO159" i="44"/>
  <c r="O16" i="44"/>
  <c r="Q16" i="44"/>
  <c r="S16" i="44" s="1"/>
  <c r="U16" i="44" s="1"/>
  <c r="N16" i="44"/>
  <c r="M16" i="44"/>
  <c r="L16" i="44"/>
  <c r="K16" i="44"/>
  <c r="J16" i="44"/>
  <c r="AE16" i="44"/>
  <c r="AC16" i="44"/>
  <c r="P16" i="44"/>
  <c r="V15" i="44"/>
  <c r="M160" i="44"/>
  <c r="AE66" i="44"/>
  <c r="AE171" i="44"/>
  <c r="X133" i="44"/>
  <c r="M171" i="44"/>
  <c r="W171" i="44" s="1"/>
  <c r="X122" i="44"/>
  <c r="AE62" i="44"/>
  <c r="N171" i="44"/>
  <c r="Z14" i="44"/>
  <c r="T14" i="44"/>
  <c r="AA14" i="44" s="1"/>
  <c r="V139" i="44"/>
  <c r="W130" i="44"/>
  <c r="AE13" i="44"/>
  <c r="W136" i="44"/>
  <c r="AE105" i="44"/>
  <c r="V116" i="44"/>
  <c r="X134" i="44"/>
  <c r="Y15" i="44"/>
  <c r="R15" i="44"/>
  <c r="V114" i="44"/>
  <c r="X139" i="44"/>
  <c r="Y123" i="44"/>
  <c r="V117" i="44"/>
  <c r="V122" i="44"/>
  <c r="AE59" i="44"/>
  <c r="V132" i="44"/>
  <c r="AF41" i="41"/>
  <c r="Y126" i="41"/>
  <c r="W125" i="41"/>
  <c r="AF72" i="41"/>
  <c r="Y134" i="41"/>
  <c r="X139" i="41"/>
  <c r="W136" i="41"/>
  <c r="Y119" i="41"/>
  <c r="X118" i="41"/>
  <c r="Y131" i="41"/>
  <c r="W115" i="41"/>
  <c r="X127" i="41"/>
  <c r="W142" i="41"/>
  <c r="AA105" i="41"/>
  <c r="X114" i="41"/>
  <c r="X131" i="41"/>
  <c r="Y130" i="41"/>
  <c r="X115" i="41"/>
  <c r="W140" i="41"/>
  <c r="AA99" i="41"/>
  <c r="Y128" i="41"/>
  <c r="AB100" i="41"/>
  <c r="Y142" i="41"/>
  <c r="X119" i="41"/>
  <c r="W121" i="41"/>
  <c r="X133" i="41"/>
  <c r="X134" i="41"/>
  <c r="AB105" i="41"/>
  <c r="AQ5" i="26"/>
  <c r="AS5" i="26" s="1"/>
  <c r="AQ7" i="46"/>
  <c r="AS7" i="46" s="1"/>
  <c r="AR5" i="26"/>
  <c r="AT5" i="26" s="1"/>
  <c r="AR7" i="46"/>
  <c r="AT7" i="46" s="1"/>
  <c r="AQ6" i="26"/>
  <c r="AS6" i="26" s="1"/>
  <c r="AQ6" i="46"/>
  <c r="AS6" i="46" s="1"/>
  <c r="AQ7" i="26"/>
  <c r="AS7" i="26" s="1"/>
  <c r="AQ5" i="46"/>
  <c r="AS5" i="46" s="1"/>
  <c r="Q25" i="46"/>
  <c r="P24" i="46"/>
  <c r="R15" i="46"/>
  <c r="Q14" i="46"/>
  <c r="G34" i="46"/>
  <c r="H35" i="46"/>
  <c r="G14" i="46"/>
  <c r="H15" i="46"/>
  <c r="Z34" i="46"/>
  <c r="AA35" i="46"/>
  <c r="Y14" i="46"/>
  <c r="Z15" i="46"/>
  <c r="Y24" i="46"/>
  <c r="Z25" i="46"/>
  <c r="P4" i="46"/>
  <c r="Q5" i="46"/>
  <c r="Q35" i="46"/>
  <c r="P34" i="46"/>
  <c r="H5" i="46"/>
  <c r="G4" i="46"/>
  <c r="G24" i="46"/>
  <c r="H25" i="46"/>
  <c r="Z5" i="46"/>
  <c r="Y4" i="46"/>
  <c r="G196" i="44"/>
  <c r="I196" i="44" s="1"/>
  <c r="E196" i="44" s="1"/>
  <c r="J196" i="44" s="1"/>
  <c r="G210" i="44"/>
  <c r="I210" i="44" s="1"/>
  <c r="E210" i="44" s="1"/>
  <c r="J210" i="44" s="1"/>
  <c r="G180" i="44"/>
  <c r="I180" i="44" s="1"/>
  <c r="C179" i="44" s="1"/>
  <c r="G188" i="44"/>
  <c r="I188" i="44" s="1"/>
  <c r="E188" i="44" s="1"/>
  <c r="Q188" i="44" s="1"/>
  <c r="S188" i="44" s="1"/>
  <c r="U188" i="44" s="1"/>
  <c r="P171" i="44"/>
  <c r="G189" i="44"/>
  <c r="I189" i="44" s="1"/>
  <c r="E189" i="44" s="1"/>
  <c r="P189" i="44" s="1"/>
  <c r="G200" i="44"/>
  <c r="I200" i="44" s="1"/>
  <c r="E200" i="44" s="1"/>
  <c r="L200" i="44" s="1"/>
  <c r="D170" i="44"/>
  <c r="G201" i="44"/>
  <c r="I201" i="44" s="1"/>
  <c r="E201" i="44" s="1"/>
  <c r="Q201" i="44" s="1"/>
  <c r="S201" i="44" s="1"/>
  <c r="U201" i="44" s="1"/>
  <c r="G198" i="44"/>
  <c r="I198" i="44" s="1"/>
  <c r="E198" i="44" s="1"/>
  <c r="P198" i="44" s="1"/>
  <c r="AO168" i="44"/>
  <c r="G208" i="44"/>
  <c r="I208" i="44" s="1"/>
  <c r="E208" i="44" s="1"/>
  <c r="P208" i="44" s="1"/>
  <c r="G205" i="44"/>
  <c r="I205" i="44" s="1"/>
  <c r="E205" i="44" s="1"/>
  <c r="N205" i="44" s="1"/>
  <c r="G187" i="44"/>
  <c r="I187" i="44" s="1"/>
  <c r="E187" i="44" s="1"/>
  <c r="AC187" i="44" s="1"/>
  <c r="G191" i="44"/>
  <c r="I191" i="44" s="1"/>
  <c r="E191" i="44" s="1"/>
  <c r="O191" i="44" s="1"/>
  <c r="G185" i="44"/>
  <c r="I185" i="44" s="1"/>
  <c r="E185" i="44" s="1"/>
  <c r="P185" i="44" s="1"/>
  <c r="G190" i="44"/>
  <c r="I190" i="44" s="1"/>
  <c r="E190" i="44" s="1"/>
  <c r="Q190" i="44" s="1"/>
  <c r="S190" i="44" s="1"/>
  <c r="U190" i="44" s="1"/>
  <c r="G202" i="44"/>
  <c r="I202" i="44" s="1"/>
  <c r="E202" i="44" s="1"/>
  <c r="AE202" i="44" s="1"/>
  <c r="G206" i="44"/>
  <c r="I206" i="44" s="1"/>
  <c r="E206" i="44" s="1"/>
  <c r="P206" i="44" s="1"/>
  <c r="G181" i="44"/>
  <c r="I181" i="44" s="1"/>
  <c r="E181" i="44" s="1"/>
  <c r="AC181" i="44" s="1"/>
  <c r="AO165" i="44"/>
  <c r="AO166" i="44"/>
  <c r="N159" i="44"/>
  <c r="P159" i="44"/>
  <c r="R159" i="44" s="1"/>
  <c r="AC159" i="44"/>
  <c r="W142" i="44"/>
  <c r="Q160" i="44"/>
  <c r="S160" i="44" s="1"/>
  <c r="U160" i="44" s="1"/>
  <c r="V123" i="44"/>
  <c r="X113" i="44"/>
  <c r="AO147" i="44"/>
  <c r="J159" i="44"/>
  <c r="J147" i="44"/>
  <c r="O160" i="44"/>
  <c r="X160" i="44" s="1"/>
  <c r="D147" i="44"/>
  <c r="S122" i="44"/>
  <c r="U122" i="44" s="1"/>
  <c r="AA122" i="44" s="1"/>
  <c r="N147" i="44"/>
  <c r="J171" i="44"/>
  <c r="V142" i="44"/>
  <c r="O147" i="44"/>
  <c r="K171" i="44"/>
  <c r="X127" i="44"/>
  <c r="W132" i="44"/>
  <c r="Y132" i="44"/>
  <c r="AO154" i="44"/>
  <c r="AA137" i="44"/>
  <c r="X121" i="44"/>
  <c r="P160" i="44"/>
  <c r="R160" i="44" s="1"/>
  <c r="T160" i="44" s="1"/>
  <c r="V174" i="44"/>
  <c r="V136" i="44"/>
  <c r="X112" i="44"/>
  <c r="D153" i="44"/>
  <c r="D159" i="44"/>
  <c r="AO163" i="44"/>
  <c r="AO161" i="44"/>
  <c r="E146" i="44"/>
  <c r="O146" i="44" s="1"/>
  <c r="L159" i="44"/>
  <c r="W159" i="44" s="1"/>
  <c r="V115" i="44"/>
  <c r="V134" i="44"/>
  <c r="V130" i="44"/>
  <c r="D176" i="44"/>
  <c r="K159" i="44"/>
  <c r="O159" i="44"/>
  <c r="X126" i="44"/>
  <c r="D151" i="44"/>
  <c r="Q159" i="44"/>
  <c r="S159" i="44" s="1"/>
  <c r="U159" i="44" s="1"/>
  <c r="V119" i="44"/>
  <c r="X130" i="44"/>
  <c r="V141" i="44"/>
  <c r="V121" i="44"/>
  <c r="W119" i="44"/>
  <c r="K160" i="44"/>
  <c r="W138" i="44"/>
  <c r="AC160" i="44"/>
  <c r="J160" i="44"/>
  <c r="D152" i="44"/>
  <c r="V113" i="44"/>
  <c r="X118" i="44"/>
  <c r="L160" i="44"/>
  <c r="D156" i="44"/>
  <c r="W125" i="44"/>
  <c r="X136" i="44"/>
  <c r="W112" i="44"/>
  <c r="D158" i="44"/>
  <c r="O168" i="44"/>
  <c r="N168" i="44"/>
  <c r="M168" i="44"/>
  <c r="L168" i="44"/>
  <c r="K168" i="44"/>
  <c r="J168" i="44"/>
  <c r="Q168" i="44"/>
  <c r="P168" i="44"/>
  <c r="R168" i="44" s="1"/>
  <c r="AC168" i="44"/>
  <c r="L176" i="44"/>
  <c r="K176" i="44"/>
  <c r="J176" i="44"/>
  <c r="AC176" i="44"/>
  <c r="Q176" i="44"/>
  <c r="S176" i="44" s="1"/>
  <c r="U176" i="44" s="1"/>
  <c r="P176" i="44"/>
  <c r="N176" i="44"/>
  <c r="O176" i="44"/>
  <c r="M176" i="44"/>
  <c r="AC156" i="44"/>
  <c r="Q156" i="44"/>
  <c r="S156" i="44" s="1"/>
  <c r="U156" i="44" s="1"/>
  <c r="P156" i="44"/>
  <c r="O156" i="44"/>
  <c r="N156" i="44"/>
  <c r="M156" i="44"/>
  <c r="L156" i="44"/>
  <c r="K156" i="44"/>
  <c r="J156" i="44"/>
  <c r="Z101" i="44"/>
  <c r="T101" i="44"/>
  <c r="AA101" i="44" s="1"/>
  <c r="Y121" i="44"/>
  <c r="R121" i="44"/>
  <c r="R113" i="44"/>
  <c r="Y113" i="44"/>
  <c r="T129" i="44"/>
  <c r="X138" i="44"/>
  <c r="AO157" i="44"/>
  <c r="M157" i="44"/>
  <c r="L157" i="44"/>
  <c r="K157" i="44"/>
  <c r="AE157" i="44"/>
  <c r="Q157" i="44"/>
  <c r="S157" i="44" s="1"/>
  <c r="U157" i="44" s="1"/>
  <c r="P157" i="44"/>
  <c r="AC157" i="44"/>
  <c r="O157" i="44"/>
  <c r="N157" i="44"/>
  <c r="J157" i="44"/>
  <c r="V124" i="44"/>
  <c r="T80" i="44"/>
  <c r="AA80" i="44" s="1"/>
  <c r="Z80" i="44"/>
  <c r="AE50" i="44"/>
  <c r="W127" i="44"/>
  <c r="Y138" i="44"/>
  <c r="R138" i="44"/>
  <c r="N199" i="44"/>
  <c r="M199" i="44"/>
  <c r="L199" i="44"/>
  <c r="J199" i="44"/>
  <c r="Q199" i="44"/>
  <c r="S199" i="44" s="1"/>
  <c r="U199" i="44" s="1"/>
  <c r="P199" i="44"/>
  <c r="O199" i="44"/>
  <c r="K199" i="44"/>
  <c r="AC199" i="44"/>
  <c r="Q152" i="44"/>
  <c r="S152" i="44" s="1"/>
  <c r="U152" i="44" s="1"/>
  <c r="P152" i="44"/>
  <c r="N152" i="44"/>
  <c r="L152" i="44"/>
  <c r="K152" i="44"/>
  <c r="AC152" i="44"/>
  <c r="O152" i="44"/>
  <c r="M152" i="44"/>
  <c r="J152" i="44"/>
  <c r="L165" i="44"/>
  <c r="K165" i="44"/>
  <c r="J165" i="44"/>
  <c r="AC165" i="44"/>
  <c r="Q165" i="44"/>
  <c r="S165" i="44" s="1"/>
  <c r="U165" i="44" s="1"/>
  <c r="P165" i="44"/>
  <c r="O165" i="44"/>
  <c r="N165" i="44"/>
  <c r="M165" i="44"/>
  <c r="AE165" i="44"/>
  <c r="Z94" i="44"/>
  <c r="T94" i="44"/>
  <c r="AA94" i="44" s="1"/>
  <c r="T82" i="44"/>
  <c r="AA82" i="44" s="1"/>
  <c r="Z82" i="44"/>
  <c r="W124" i="44"/>
  <c r="V131" i="44"/>
  <c r="Z84" i="44"/>
  <c r="W118" i="44"/>
  <c r="AC149" i="44"/>
  <c r="P149" i="44"/>
  <c r="N149" i="44"/>
  <c r="M149" i="44"/>
  <c r="Q149" i="44"/>
  <c r="S149" i="44" s="1"/>
  <c r="U149" i="44" s="1"/>
  <c r="O149" i="44"/>
  <c r="L149" i="44"/>
  <c r="K149" i="44"/>
  <c r="J149" i="44"/>
  <c r="T100" i="44"/>
  <c r="AA100" i="44" s="1"/>
  <c r="Z100" i="44"/>
  <c r="AO149" i="44"/>
  <c r="D148" i="44"/>
  <c r="P148" i="44"/>
  <c r="O148" i="44"/>
  <c r="N148" i="44"/>
  <c r="L148" i="44"/>
  <c r="J148" i="44"/>
  <c r="Q148" i="44"/>
  <c r="S148" i="44" s="1"/>
  <c r="U148" i="44" s="1"/>
  <c r="AC148" i="44"/>
  <c r="M148" i="44"/>
  <c r="K148" i="44"/>
  <c r="V133" i="44"/>
  <c r="W117" i="44"/>
  <c r="T79" i="44"/>
  <c r="AA79" i="44" s="1"/>
  <c r="Z79" i="44"/>
  <c r="T98" i="44"/>
  <c r="AA98" i="44" s="1"/>
  <c r="Z98" i="44"/>
  <c r="AA84" i="44"/>
  <c r="Q170" i="44"/>
  <c r="S170" i="44" s="1"/>
  <c r="U170" i="44" s="1"/>
  <c r="P170" i="44"/>
  <c r="O170" i="44"/>
  <c r="M170" i="44"/>
  <c r="K170" i="44"/>
  <c r="J170" i="44"/>
  <c r="N170" i="44"/>
  <c r="L170" i="44"/>
  <c r="AC170" i="44"/>
  <c r="X114" i="44"/>
  <c r="Q166" i="44"/>
  <c r="S166" i="44" s="1"/>
  <c r="U166" i="44" s="1"/>
  <c r="P166" i="44"/>
  <c r="O166" i="44"/>
  <c r="M166" i="44"/>
  <c r="K166" i="44"/>
  <c r="J166" i="44"/>
  <c r="N166" i="44"/>
  <c r="L166" i="44"/>
  <c r="AC166" i="44"/>
  <c r="Y136" i="44"/>
  <c r="R136" i="44"/>
  <c r="AO175" i="44"/>
  <c r="Q175" i="44"/>
  <c r="S175" i="44" s="1"/>
  <c r="U175" i="44" s="1"/>
  <c r="L175" i="44"/>
  <c r="K175" i="44"/>
  <c r="J175" i="44"/>
  <c r="AC175" i="44"/>
  <c r="P175" i="44"/>
  <c r="O175" i="44"/>
  <c r="N175" i="44"/>
  <c r="M175" i="44"/>
  <c r="T123" i="44"/>
  <c r="AA123" i="44" s="1"/>
  <c r="Z123" i="44"/>
  <c r="Q158" i="44"/>
  <c r="P158" i="44"/>
  <c r="R158" i="44" s="1"/>
  <c r="O158" i="44"/>
  <c r="M158" i="44"/>
  <c r="K158" i="44"/>
  <c r="J158" i="44"/>
  <c r="AE158" i="44"/>
  <c r="AC158" i="44"/>
  <c r="N158" i="44"/>
  <c r="L158" i="44"/>
  <c r="Y118" i="44"/>
  <c r="R118" i="44"/>
  <c r="T89" i="44"/>
  <c r="AA89" i="44" s="1"/>
  <c r="Z89" i="44"/>
  <c r="T93" i="44"/>
  <c r="AA93" i="44" s="1"/>
  <c r="Z93" i="44"/>
  <c r="AO155" i="44"/>
  <c r="Q155" i="44"/>
  <c r="S155" i="44" s="1"/>
  <c r="U155" i="44" s="1"/>
  <c r="P155" i="44"/>
  <c r="N155" i="44"/>
  <c r="L155" i="44"/>
  <c r="K155" i="44"/>
  <c r="AC155" i="44"/>
  <c r="O155" i="44"/>
  <c r="J155" i="44"/>
  <c r="M155" i="44"/>
  <c r="Z120" i="44"/>
  <c r="T120" i="44"/>
  <c r="AA120" i="44" s="1"/>
  <c r="T86" i="44"/>
  <c r="AA86" i="44" s="1"/>
  <c r="Z86" i="44"/>
  <c r="V135" i="44"/>
  <c r="W121" i="44"/>
  <c r="Y114" i="44"/>
  <c r="R114" i="44"/>
  <c r="AO150" i="44"/>
  <c r="J150" i="44"/>
  <c r="AE150" i="44"/>
  <c r="AC150" i="44"/>
  <c r="N150" i="44"/>
  <c r="L150" i="44"/>
  <c r="K150" i="44"/>
  <c r="Q150" i="44"/>
  <c r="S150" i="44" s="1"/>
  <c r="U150" i="44" s="1"/>
  <c r="P150" i="44"/>
  <c r="O150" i="44"/>
  <c r="M150" i="44"/>
  <c r="W116" i="44"/>
  <c r="X117" i="44"/>
  <c r="X119" i="44"/>
  <c r="W131" i="44"/>
  <c r="Z90" i="44"/>
  <c r="T90" i="44"/>
  <c r="AA90" i="44" s="1"/>
  <c r="Z88" i="44"/>
  <c r="T88" i="44"/>
  <c r="AA88" i="44" s="1"/>
  <c r="W139" i="44"/>
  <c r="V112" i="44"/>
  <c r="J206" i="44"/>
  <c r="AO167" i="44"/>
  <c r="AC167" i="44"/>
  <c r="Q167" i="44"/>
  <c r="S167" i="44" s="1"/>
  <c r="U167" i="44" s="1"/>
  <c r="O167" i="44"/>
  <c r="N167" i="44"/>
  <c r="M167" i="44"/>
  <c r="K167" i="44"/>
  <c r="J167" i="44"/>
  <c r="P167" i="44"/>
  <c r="L167" i="44"/>
  <c r="AO162" i="44"/>
  <c r="L162" i="44"/>
  <c r="K162" i="44"/>
  <c r="J162" i="44"/>
  <c r="AC162" i="44"/>
  <c r="Q162" i="44"/>
  <c r="S162" i="44" s="1"/>
  <c r="U162" i="44" s="1"/>
  <c r="P162" i="44"/>
  <c r="N162" i="44"/>
  <c r="O162" i="44"/>
  <c r="M162" i="44"/>
  <c r="T85" i="44"/>
  <c r="AA85" i="44" s="1"/>
  <c r="Z85" i="44"/>
  <c r="T96" i="44"/>
  <c r="AA96" i="44" s="1"/>
  <c r="Z96" i="44"/>
  <c r="X116" i="44"/>
  <c r="Z108" i="44"/>
  <c r="T108" i="44"/>
  <c r="AA108" i="44" s="1"/>
  <c r="AE44" i="44"/>
  <c r="X135" i="44"/>
  <c r="R117" i="44"/>
  <c r="Y117" i="44"/>
  <c r="X131" i="44"/>
  <c r="R131" i="44"/>
  <c r="Y131" i="44"/>
  <c r="Y115" i="44"/>
  <c r="R115" i="44"/>
  <c r="Z97" i="44"/>
  <c r="T97" i="44"/>
  <c r="AA97" i="44" s="1"/>
  <c r="T99" i="44"/>
  <c r="AA99" i="44" s="1"/>
  <c r="Z99" i="44"/>
  <c r="Y139" i="44"/>
  <c r="R139" i="44"/>
  <c r="Z107" i="44"/>
  <c r="T107" i="44"/>
  <c r="AA107" i="44" s="1"/>
  <c r="Y119" i="44"/>
  <c r="R119" i="44"/>
  <c r="AO173" i="44"/>
  <c r="L173" i="44"/>
  <c r="K173" i="44"/>
  <c r="J173" i="44"/>
  <c r="P173" i="44"/>
  <c r="O173" i="44"/>
  <c r="N173" i="44"/>
  <c r="M173" i="44"/>
  <c r="Q173" i="44"/>
  <c r="S173" i="44" s="1"/>
  <c r="U173" i="44" s="1"/>
  <c r="AC173" i="44"/>
  <c r="W141" i="44"/>
  <c r="Y135" i="44"/>
  <c r="R135" i="44"/>
  <c r="V128" i="44"/>
  <c r="Z95" i="44"/>
  <c r="T95" i="44"/>
  <c r="AA95" i="44" s="1"/>
  <c r="T91" i="44"/>
  <c r="AA91" i="44" s="1"/>
  <c r="Z91" i="44"/>
  <c r="W114" i="44"/>
  <c r="X129" i="44"/>
  <c r="W174" i="44"/>
  <c r="AA106" i="44"/>
  <c r="Z87" i="44"/>
  <c r="T87" i="44"/>
  <c r="AA87" i="44" s="1"/>
  <c r="V125" i="44"/>
  <c r="Z132" i="44"/>
  <c r="T132" i="44"/>
  <c r="AA132" i="44" s="1"/>
  <c r="W128" i="44"/>
  <c r="W113" i="44"/>
  <c r="Q163" i="44"/>
  <c r="S163" i="44" s="1"/>
  <c r="U163" i="44" s="1"/>
  <c r="P163" i="44"/>
  <c r="O163" i="44"/>
  <c r="M163" i="44"/>
  <c r="K163" i="44"/>
  <c r="J163" i="44"/>
  <c r="N163" i="44"/>
  <c r="L163" i="44"/>
  <c r="AC163" i="44"/>
  <c r="Y129" i="44"/>
  <c r="S129" i="44"/>
  <c r="U129" i="44" s="1"/>
  <c r="X174" i="44"/>
  <c r="D175" i="44"/>
  <c r="Z137" i="44"/>
  <c r="Y116" i="44"/>
  <c r="R116" i="44"/>
  <c r="Z140" i="44"/>
  <c r="T140" i="44"/>
  <c r="AA140" i="44" s="1"/>
  <c r="AO169" i="44"/>
  <c r="L169" i="44"/>
  <c r="K169" i="44"/>
  <c r="J169" i="44"/>
  <c r="AC169" i="44"/>
  <c r="P169" i="44"/>
  <c r="N169" i="44"/>
  <c r="M169" i="44"/>
  <c r="Q169" i="44"/>
  <c r="S169" i="44" s="1"/>
  <c r="U169" i="44" s="1"/>
  <c r="O169" i="44"/>
  <c r="AC164" i="44"/>
  <c r="Q164" i="44"/>
  <c r="P164" i="44"/>
  <c r="R164" i="44" s="1"/>
  <c r="AE164" i="44"/>
  <c r="O164" i="44"/>
  <c r="M164" i="44"/>
  <c r="L164" i="44"/>
  <c r="N164" i="44"/>
  <c r="K164" i="44"/>
  <c r="J164" i="44"/>
  <c r="X141" i="44"/>
  <c r="X128" i="44"/>
  <c r="R134" i="44"/>
  <c r="Y134" i="44"/>
  <c r="V118" i="44"/>
  <c r="V129" i="44"/>
  <c r="R127" i="44"/>
  <c r="Y127" i="44"/>
  <c r="Y174" i="44"/>
  <c r="R174" i="44"/>
  <c r="X125" i="44"/>
  <c r="T78" i="44"/>
  <c r="AA78" i="44" s="1"/>
  <c r="Z78" i="44"/>
  <c r="Y142" i="44"/>
  <c r="R142" i="44"/>
  <c r="Z103" i="44"/>
  <c r="T103" i="44"/>
  <c r="AA103" i="44" s="1"/>
  <c r="Y112" i="44"/>
  <c r="R112" i="44"/>
  <c r="M154" i="44"/>
  <c r="L154" i="44"/>
  <c r="K154" i="44"/>
  <c r="O154" i="44"/>
  <c r="N154" i="44"/>
  <c r="J154" i="44"/>
  <c r="AC154" i="44"/>
  <c r="Q154" i="44"/>
  <c r="S154" i="44" s="1"/>
  <c r="U154" i="44" s="1"/>
  <c r="P154" i="44"/>
  <c r="AC153" i="44"/>
  <c r="Q153" i="44"/>
  <c r="S153" i="44" s="1"/>
  <c r="U153" i="44" s="1"/>
  <c r="P153" i="44"/>
  <c r="O153" i="44"/>
  <c r="N153" i="44"/>
  <c r="L153" i="44"/>
  <c r="J153" i="44"/>
  <c r="K153" i="44"/>
  <c r="M153" i="44"/>
  <c r="Z104" i="44"/>
  <c r="T104" i="44"/>
  <c r="AA104" i="44" s="1"/>
  <c r="Z83" i="44"/>
  <c r="T83" i="44"/>
  <c r="AA83" i="44" s="1"/>
  <c r="Y141" i="44"/>
  <c r="R141" i="44"/>
  <c r="Y125" i="44"/>
  <c r="R125" i="44"/>
  <c r="X124" i="44"/>
  <c r="Y128" i="44"/>
  <c r="R128" i="44"/>
  <c r="W129" i="44"/>
  <c r="P161" i="44"/>
  <c r="O161" i="44"/>
  <c r="J161" i="44"/>
  <c r="AC161" i="44"/>
  <c r="Q161" i="44"/>
  <c r="S161" i="44" s="1"/>
  <c r="U161" i="44" s="1"/>
  <c r="L161" i="44"/>
  <c r="K161" i="44"/>
  <c r="N161" i="44"/>
  <c r="M161" i="44"/>
  <c r="R130" i="44"/>
  <c r="Y130" i="44"/>
  <c r="V138" i="44"/>
  <c r="O151" i="44"/>
  <c r="N151" i="44"/>
  <c r="M151" i="44"/>
  <c r="K151" i="44"/>
  <c r="AE151" i="44"/>
  <c r="AC151" i="44"/>
  <c r="Q151" i="44"/>
  <c r="S151" i="44" s="1"/>
  <c r="U151" i="44" s="1"/>
  <c r="L151" i="44"/>
  <c r="J151" i="44"/>
  <c r="P151" i="44"/>
  <c r="AO172" i="44"/>
  <c r="AE172" i="44"/>
  <c r="AC172" i="44"/>
  <c r="Q172" i="44"/>
  <c r="S172" i="44" s="1"/>
  <c r="U172" i="44" s="1"/>
  <c r="P172" i="44"/>
  <c r="O172" i="44"/>
  <c r="N172" i="44"/>
  <c r="M172" i="44"/>
  <c r="L172" i="44"/>
  <c r="K172" i="44"/>
  <c r="J172" i="44"/>
  <c r="Z81" i="44"/>
  <c r="T81" i="44"/>
  <c r="AA81" i="44" s="1"/>
  <c r="Y133" i="44"/>
  <c r="R133" i="44"/>
  <c r="R124" i="44"/>
  <c r="Y124" i="44"/>
  <c r="V127" i="44"/>
  <c r="T92" i="44"/>
  <c r="AA92" i="44" s="1"/>
  <c r="Z92" i="44"/>
  <c r="AC143" i="44"/>
  <c r="X138" i="41"/>
  <c r="Y125" i="41"/>
  <c r="Y121" i="41"/>
  <c r="Y116" i="41"/>
  <c r="X113" i="41"/>
  <c r="W134" i="41"/>
  <c r="Y137" i="41"/>
  <c r="X124" i="41"/>
  <c r="Y122" i="41"/>
  <c r="X132" i="41"/>
  <c r="Y141" i="41"/>
  <c r="Y117" i="41"/>
  <c r="W113" i="41"/>
  <c r="Y133" i="41"/>
  <c r="X120" i="41"/>
  <c r="X128" i="41"/>
  <c r="X141" i="41"/>
  <c r="Y127" i="41"/>
  <c r="X129" i="41"/>
  <c r="W137" i="41"/>
  <c r="W139" i="41"/>
  <c r="Y120" i="41"/>
  <c r="Y129" i="41"/>
  <c r="X125" i="41"/>
  <c r="W116" i="41"/>
  <c r="X136" i="41"/>
  <c r="AD148" i="41"/>
  <c r="T148" i="41"/>
  <c r="V148" i="41" s="1"/>
  <c r="Z115" i="41"/>
  <c r="S115" i="41"/>
  <c r="AA85" i="41"/>
  <c r="U85" i="41"/>
  <c r="AB85" i="41" s="1"/>
  <c r="W132" i="41"/>
  <c r="AA97" i="41"/>
  <c r="U97" i="41"/>
  <c r="AB97" i="41" s="1"/>
  <c r="W124" i="41"/>
  <c r="Z116" i="41"/>
  <c r="S116" i="41"/>
  <c r="Z123" i="41"/>
  <c r="S123" i="41"/>
  <c r="S121" i="41"/>
  <c r="Z121" i="41"/>
  <c r="AD153" i="41"/>
  <c r="T153" i="41"/>
  <c r="V153" i="41" s="1"/>
  <c r="AD156" i="41"/>
  <c r="S156" i="41"/>
  <c r="Y140" i="41"/>
  <c r="W135" i="41"/>
  <c r="X126" i="41"/>
  <c r="Z131" i="41"/>
  <c r="S131" i="41"/>
  <c r="AF173" i="41"/>
  <c r="K173" i="41"/>
  <c r="AD173" i="41"/>
  <c r="R173" i="41"/>
  <c r="T173" i="41" s="1"/>
  <c r="V173" i="41" s="1"/>
  <c r="Q173" i="41"/>
  <c r="P173" i="41"/>
  <c r="O173" i="41"/>
  <c r="N173" i="41"/>
  <c r="M173" i="41"/>
  <c r="L173" i="41"/>
  <c r="AD160" i="41"/>
  <c r="O160" i="41"/>
  <c r="N160" i="41"/>
  <c r="K160" i="41"/>
  <c r="R160" i="41"/>
  <c r="T160" i="41" s="1"/>
  <c r="V160" i="41" s="1"/>
  <c r="Q160" i="41"/>
  <c r="P160" i="41"/>
  <c r="M160" i="41"/>
  <c r="L160" i="41"/>
  <c r="Z128" i="41"/>
  <c r="S128" i="41"/>
  <c r="W138" i="41"/>
  <c r="Z120" i="41"/>
  <c r="S120" i="41"/>
  <c r="AA81" i="41"/>
  <c r="U81" i="41"/>
  <c r="AB81" i="41" s="1"/>
  <c r="P171" i="41"/>
  <c r="O171" i="41"/>
  <c r="N171" i="41"/>
  <c r="M171" i="41"/>
  <c r="L171" i="41"/>
  <c r="K171" i="41"/>
  <c r="AD171" i="41"/>
  <c r="Q171" i="41"/>
  <c r="R171" i="41"/>
  <c r="T171" i="41" s="1"/>
  <c r="V171" i="41" s="1"/>
  <c r="AD164" i="41"/>
  <c r="Q164" i="41"/>
  <c r="P164" i="41"/>
  <c r="O164" i="41"/>
  <c r="N164" i="41"/>
  <c r="M164" i="41"/>
  <c r="L164" i="41"/>
  <c r="R164" i="41"/>
  <c r="T164" i="41" s="1"/>
  <c r="V164" i="41" s="1"/>
  <c r="K164" i="41"/>
  <c r="U101" i="41"/>
  <c r="AB101" i="41" s="1"/>
  <c r="AA101" i="41"/>
  <c r="AA94" i="41"/>
  <c r="U94" i="41"/>
  <c r="AB94" i="41" s="1"/>
  <c r="AB79" i="41"/>
  <c r="Z142" i="41"/>
  <c r="S142" i="41"/>
  <c r="AA100" i="41"/>
  <c r="W122" i="41"/>
  <c r="AD150" i="41"/>
  <c r="T150" i="41"/>
  <c r="V150" i="41" s="1"/>
  <c r="AD152" i="41"/>
  <c r="AF152" i="41"/>
  <c r="R152" i="41"/>
  <c r="T152" i="41" s="1"/>
  <c r="V152" i="41" s="1"/>
  <c r="P152" i="41"/>
  <c r="O152" i="41"/>
  <c r="N152" i="41"/>
  <c r="M152" i="41"/>
  <c r="L152" i="41"/>
  <c r="K152" i="41"/>
  <c r="Q152" i="41"/>
  <c r="T149" i="41"/>
  <c r="V149" i="41" s="1"/>
  <c r="AD149" i="41"/>
  <c r="AD168" i="41"/>
  <c r="O168" i="41"/>
  <c r="N168" i="41"/>
  <c r="M168" i="41"/>
  <c r="L168" i="41"/>
  <c r="K168" i="41"/>
  <c r="R168" i="41"/>
  <c r="Q168" i="41"/>
  <c r="S168" i="41" s="1"/>
  <c r="P168" i="41"/>
  <c r="AA108" i="41"/>
  <c r="U108" i="41"/>
  <c r="AB108" i="41" s="1"/>
  <c r="S141" i="41"/>
  <c r="Z141" i="41"/>
  <c r="AA79" i="41"/>
  <c r="Z135" i="41"/>
  <c r="S135" i="41"/>
  <c r="AA106" i="41"/>
  <c r="U106" i="41"/>
  <c r="AB106" i="41" s="1"/>
  <c r="X117" i="41"/>
  <c r="U86" i="41"/>
  <c r="AB86" i="41" s="1"/>
  <c r="AA86" i="41"/>
  <c r="X142" i="41"/>
  <c r="Z126" i="41"/>
  <c r="S126" i="41"/>
  <c r="U95" i="41"/>
  <c r="AB95" i="41" s="1"/>
  <c r="AA95" i="41"/>
  <c r="X122" i="41"/>
  <c r="V157" i="41"/>
  <c r="AD157" i="41"/>
  <c r="AD147" i="41"/>
  <c r="T147" i="41"/>
  <c r="V147" i="41" s="1"/>
  <c r="AF172" i="41"/>
  <c r="R172" i="41"/>
  <c r="Q172" i="41"/>
  <c r="S172" i="41" s="1"/>
  <c r="P172" i="41"/>
  <c r="AD172" i="41"/>
  <c r="O172" i="41"/>
  <c r="N172" i="41"/>
  <c r="M172" i="41"/>
  <c r="L172" i="41"/>
  <c r="K172" i="41"/>
  <c r="W128" i="41"/>
  <c r="Y138" i="41"/>
  <c r="U82" i="41"/>
  <c r="AB82" i="41" s="1"/>
  <c r="AA82" i="41"/>
  <c r="AA91" i="41"/>
  <c r="U91" i="41"/>
  <c r="AB91" i="41" s="1"/>
  <c r="AA103" i="41"/>
  <c r="U103" i="41"/>
  <c r="AB103" i="41" s="1"/>
  <c r="AD155" i="41"/>
  <c r="T155" i="41"/>
  <c r="V155" i="41" s="1"/>
  <c r="AA93" i="41"/>
  <c r="U93" i="41"/>
  <c r="AB93" i="41" s="1"/>
  <c r="AA89" i="41"/>
  <c r="U89" i="41"/>
  <c r="AB89" i="41" s="1"/>
  <c r="Y136" i="41"/>
  <c r="AA88" i="41"/>
  <c r="U88" i="41"/>
  <c r="AB88" i="41" s="1"/>
  <c r="AA92" i="41"/>
  <c r="U92" i="41"/>
  <c r="AB92" i="41" s="1"/>
  <c r="AA90" i="41"/>
  <c r="U90" i="41"/>
  <c r="AB90" i="41" s="1"/>
  <c r="W127" i="41"/>
  <c r="Z138" i="41"/>
  <c r="S138" i="41"/>
  <c r="W133" i="41"/>
  <c r="AA84" i="41"/>
  <c r="U84" i="41"/>
  <c r="AB84" i="41" s="1"/>
  <c r="W119" i="41"/>
  <c r="Y114" i="41"/>
  <c r="AF151" i="41"/>
  <c r="AD151" i="41"/>
  <c r="P151" i="41"/>
  <c r="O151" i="41"/>
  <c r="L151" i="41"/>
  <c r="K151" i="41"/>
  <c r="N151" i="41"/>
  <c r="M151" i="41"/>
  <c r="R151" i="41"/>
  <c r="Q151" i="41"/>
  <c r="S151" i="41" s="1"/>
  <c r="X140" i="41"/>
  <c r="Y118" i="41"/>
  <c r="Z114" i="41"/>
  <c r="S114" i="41"/>
  <c r="W126" i="41"/>
  <c r="Z122" i="41"/>
  <c r="S122" i="41"/>
  <c r="U96" i="41"/>
  <c r="AB96" i="41" s="1"/>
  <c r="AA96" i="41"/>
  <c r="Z134" i="41"/>
  <c r="S134" i="41"/>
  <c r="S125" i="41"/>
  <c r="Z125" i="41"/>
  <c r="AA98" i="41"/>
  <c r="U98" i="41"/>
  <c r="AB98" i="41" s="1"/>
  <c r="Z78" i="41"/>
  <c r="S78" i="41"/>
  <c r="AF159" i="41"/>
  <c r="AD159" i="41"/>
  <c r="R159" i="41"/>
  <c r="T159" i="41" s="1"/>
  <c r="V159" i="41" s="1"/>
  <c r="Q159" i="41"/>
  <c r="P159" i="41"/>
  <c r="O159" i="41"/>
  <c r="M159" i="41"/>
  <c r="K159" i="41"/>
  <c r="N159" i="41"/>
  <c r="L159" i="41"/>
  <c r="AD154" i="41"/>
  <c r="T154" i="41"/>
  <c r="V154" i="41" s="1"/>
  <c r="X121" i="41"/>
  <c r="W129" i="41"/>
  <c r="W114" i="41"/>
  <c r="W78" i="41"/>
  <c r="Z140" i="41"/>
  <c r="S140" i="41"/>
  <c r="AF158" i="41"/>
  <c r="AD158" i="41"/>
  <c r="R158" i="41"/>
  <c r="T158" i="41" s="1"/>
  <c r="V158" i="41" s="1"/>
  <c r="P158" i="41"/>
  <c r="O158" i="41"/>
  <c r="N158" i="41"/>
  <c r="M158" i="41"/>
  <c r="L158" i="41"/>
  <c r="K158" i="41"/>
  <c r="Q158" i="41"/>
  <c r="Z117" i="41"/>
  <c r="S117" i="41"/>
  <c r="Z113" i="41"/>
  <c r="S113" i="41"/>
  <c r="AD167" i="41"/>
  <c r="R167" i="41"/>
  <c r="T167" i="41" s="1"/>
  <c r="V167" i="41" s="1"/>
  <c r="Q167" i="41"/>
  <c r="P167" i="41"/>
  <c r="O167" i="41"/>
  <c r="N167" i="41"/>
  <c r="M167" i="41"/>
  <c r="L167" i="41"/>
  <c r="K167" i="41"/>
  <c r="R162" i="41"/>
  <c r="Q162" i="41"/>
  <c r="S162" i="41" s="1"/>
  <c r="P162" i="41"/>
  <c r="O162" i="41"/>
  <c r="N162" i="41"/>
  <c r="L162" i="41"/>
  <c r="AD162" i="41"/>
  <c r="M162" i="41"/>
  <c r="K162" i="41"/>
  <c r="AA87" i="41"/>
  <c r="AB87" i="41"/>
  <c r="Z136" i="41"/>
  <c r="S136" i="41"/>
  <c r="AA83" i="41"/>
  <c r="U83" i="41"/>
  <c r="AB83" i="41" s="1"/>
  <c r="W123" i="41"/>
  <c r="AD112" i="41"/>
  <c r="AD143" i="41" s="1"/>
  <c r="P112" i="41"/>
  <c r="AF112" i="41"/>
  <c r="M112" i="41"/>
  <c r="K112" i="41"/>
  <c r="R112" i="41"/>
  <c r="T112" i="41" s="1"/>
  <c r="V112" i="41" s="1"/>
  <c r="Q112" i="41"/>
  <c r="O112" i="41"/>
  <c r="N112" i="41"/>
  <c r="L112" i="41"/>
  <c r="AF165" i="41"/>
  <c r="K165" i="41"/>
  <c r="R165" i="41"/>
  <c r="T165" i="41" s="1"/>
  <c r="V165" i="41" s="1"/>
  <c r="Q165" i="41"/>
  <c r="P165" i="41"/>
  <c r="AD165" i="41"/>
  <c r="N165" i="41"/>
  <c r="O165" i="41"/>
  <c r="M165" i="41"/>
  <c r="L165" i="41"/>
  <c r="AD166" i="41"/>
  <c r="Q166" i="41"/>
  <c r="P166" i="41"/>
  <c r="O166" i="41"/>
  <c r="N166" i="41"/>
  <c r="M166" i="41"/>
  <c r="L166" i="41"/>
  <c r="K166" i="41"/>
  <c r="AF166" i="41"/>
  <c r="R166" i="41"/>
  <c r="T166" i="41" s="1"/>
  <c r="V166" i="41" s="1"/>
  <c r="Y132" i="41"/>
  <c r="U102" i="41"/>
  <c r="AB102" i="41" s="1"/>
  <c r="AA102" i="41"/>
  <c r="X135" i="41"/>
  <c r="W131" i="41"/>
  <c r="W117" i="41"/>
  <c r="W120" i="41"/>
  <c r="X130" i="41"/>
  <c r="X137" i="41"/>
  <c r="X116" i="41"/>
  <c r="X123" i="41"/>
  <c r="AD169" i="41"/>
  <c r="R169" i="41"/>
  <c r="T169" i="41" s="1"/>
  <c r="V169" i="41" s="1"/>
  <c r="Q169" i="41"/>
  <c r="P169" i="41"/>
  <c r="O169" i="41"/>
  <c r="N169" i="41"/>
  <c r="M169" i="41"/>
  <c r="L169" i="41"/>
  <c r="K169" i="41"/>
  <c r="S137" i="41"/>
  <c r="Z137" i="41"/>
  <c r="Q163" i="41"/>
  <c r="S163" i="41" s="1"/>
  <c r="P163" i="41"/>
  <c r="M163" i="41"/>
  <c r="K163" i="41"/>
  <c r="AD163" i="41"/>
  <c r="L163" i="41"/>
  <c r="O163" i="41"/>
  <c r="R163" i="41"/>
  <c r="N163" i="41"/>
  <c r="AD170" i="41"/>
  <c r="R170" i="41"/>
  <c r="T170" i="41" s="1"/>
  <c r="V170" i="41" s="1"/>
  <c r="Q170" i="41"/>
  <c r="P170" i="41"/>
  <c r="O170" i="41"/>
  <c r="N170" i="41"/>
  <c r="M170" i="41"/>
  <c r="L170" i="41"/>
  <c r="K170" i="41"/>
  <c r="U104" i="41"/>
  <c r="AB104" i="41" s="1"/>
  <c r="AA104" i="41"/>
  <c r="Z132" i="41"/>
  <c r="S132" i="41"/>
  <c r="Y124" i="41"/>
  <c r="S129" i="41"/>
  <c r="Z129" i="41"/>
  <c r="AA107" i="41"/>
  <c r="U107" i="41"/>
  <c r="AB107" i="41" s="1"/>
  <c r="S133" i="41"/>
  <c r="Z133" i="41"/>
  <c r="Z130" i="41"/>
  <c r="S130" i="41"/>
  <c r="Z119" i="41"/>
  <c r="S119" i="41"/>
  <c r="AA80" i="41"/>
  <c r="U80" i="41"/>
  <c r="AB80" i="41" s="1"/>
  <c r="Z139" i="41"/>
  <c r="S139" i="41"/>
  <c r="Z127" i="41"/>
  <c r="S127" i="41"/>
  <c r="AD161" i="41"/>
  <c r="R161" i="41"/>
  <c r="T161" i="41" s="1"/>
  <c r="V161" i="41" s="1"/>
  <c r="O161" i="41"/>
  <c r="M161" i="41"/>
  <c r="L161" i="41"/>
  <c r="K161" i="41"/>
  <c r="Q161" i="41"/>
  <c r="P161" i="41"/>
  <c r="N161" i="41"/>
  <c r="Y115" i="41"/>
  <c r="W141" i="41"/>
  <c r="Z124" i="41"/>
  <c r="S124" i="41"/>
  <c r="Z118" i="41"/>
  <c r="S118" i="41"/>
  <c r="Y113" i="41"/>
  <c r="W130" i="41"/>
  <c r="Y123" i="41"/>
  <c r="D162" i="44"/>
  <c r="D150" i="44"/>
  <c r="D167" i="44"/>
  <c r="AO148" i="44"/>
  <c r="I12" i="45"/>
  <c r="C13" i="45"/>
  <c r="B11" i="45"/>
  <c r="G11" i="45" s="1"/>
  <c r="F11" i="45" s="1"/>
  <c r="D24" i="45"/>
  <c r="J23" i="45"/>
  <c r="B23" i="45" s="1"/>
  <c r="G23" i="45" s="1"/>
  <c r="F23" i="45" s="1"/>
  <c r="C26" i="45"/>
  <c r="I25" i="45"/>
  <c r="D13" i="45"/>
  <c r="J12" i="45"/>
  <c r="AO16" i="44"/>
  <c r="D16" i="44"/>
  <c r="G233" i="44"/>
  <c r="I233" i="44" s="1"/>
  <c r="E233" i="44" s="1"/>
  <c r="D206" i="44"/>
  <c r="H18" i="44"/>
  <c r="I17" i="44"/>
  <c r="E17" i="44" s="1"/>
  <c r="AO199" i="44"/>
  <c r="D199" i="44"/>
  <c r="D168" i="41"/>
  <c r="D151" i="41"/>
  <c r="D149" i="41"/>
  <c r="D155" i="41"/>
  <c r="D150" i="41"/>
  <c r="D112" i="41"/>
  <c r="AP143" i="41"/>
  <c r="AP144" i="41" s="1"/>
  <c r="D147" i="41"/>
  <c r="D159" i="41"/>
  <c r="D154" i="41"/>
  <c r="D169" i="41"/>
  <c r="D158" i="41"/>
  <c r="D165" i="41"/>
  <c r="D166" i="41"/>
  <c r="D163" i="41"/>
  <c r="D170" i="41"/>
  <c r="D161" i="41"/>
  <c r="D174" i="41"/>
  <c r="D175" i="41"/>
  <c r="D148" i="41"/>
  <c r="D152" i="41"/>
  <c r="D167" i="41"/>
  <c r="D153" i="41"/>
  <c r="D156" i="41"/>
  <c r="D162" i="41"/>
  <c r="D157" i="41"/>
  <c r="D173" i="41"/>
  <c r="D160" i="41"/>
  <c r="D171" i="41"/>
  <c r="D164" i="41"/>
  <c r="D172" i="41"/>
  <c r="D176" i="41"/>
  <c r="G207" i="41"/>
  <c r="I207" i="41" s="1"/>
  <c r="E207" i="41" s="1"/>
  <c r="AP207" i="41" s="1"/>
  <c r="G203" i="41"/>
  <c r="I203" i="41" s="1"/>
  <c r="E203" i="41" s="1"/>
  <c r="AP203" i="41" s="1"/>
  <c r="G199" i="41"/>
  <c r="I199" i="41" s="1"/>
  <c r="E199" i="41" s="1"/>
  <c r="AP199" i="41" s="1"/>
  <c r="G195" i="41"/>
  <c r="I195" i="41" s="1"/>
  <c r="E195" i="41" s="1"/>
  <c r="AP195" i="41" s="1"/>
  <c r="G191" i="41"/>
  <c r="I191" i="41" s="1"/>
  <c r="E191" i="41" s="1"/>
  <c r="AP191" i="41" s="1"/>
  <c r="G187" i="41"/>
  <c r="I187" i="41" s="1"/>
  <c r="E187" i="41" s="1"/>
  <c r="AP187" i="41" s="1"/>
  <c r="G183" i="41"/>
  <c r="I183" i="41" s="1"/>
  <c r="E183" i="41" s="1"/>
  <c r="AP183" i="41" s="1"/>
  <c r="A214" i="41"/>
  <c r="G210" i="41"/>
  <c r="I210" i="41" s="1"/>
  <c r="E210" i="41" s="1"/>
  <c r="AP210" i="41" s="1"/>
  <c r="G206" i="41"/>
  <c r="I206" i="41" s="1"/>
  <c r="E206" i="41" s="1"/>
  <c r="AP206" i="41" s="1"/>
  <c r="G202" i="41"/>
  <c r="I202" i="41" s="1"/>
  <c r="E202" i="41" s="1"/>
  <c r="AP202" i="41" s="1"/>
  <c r="G193" i="41"/>
  <c r="I193" i="41" s="1"/>
  <c r="E193" i="41" s="1"/>
  <c r="AP193" i="41" s="1"/>
  <c r="G189" i="41"/>
  <c r="I189" i="41" s="1"/>
  <c r="E189" i="41" s="1"/>
  <c r="AP189" i="41" s="1"/>
  <c r="G186" i="41"/>
  <c r="I186" i="41" s="1"/>
  <c r="E186" i="41" s="1"/>
  <c r="AP186" i="41" s="1"/>
  <c r="G208" i="41"/>
  <c r="I208" i="41" s="1"/>
  <c r="E208" i="41" s="1"/>
  <c r="AP208" i="41" s="1"/>
  <c r="G197" i="41"/>
  <c r="I197" i="41" s="1"/>
  <c r="E197" i="41" s="1"/>
  <c r="AP197" i="41" s="1"/>
  <c r="G209" i="41"/>
  <c r="I209" i="41" s="1"/>
  <c r="E209" i="41" s="1"/>
  <c r="AP209" i="41" s="1"/>
  <c r="G182" i="41"/>
  <c r="I182" i="41" s="1"/>
  <c r="E182" i="41" s="1"/>
  <c r="AP182" i="41" s="1"/>
  <c r="G204" i="41"/>
  <c r="I204" i="41" s="1"/>
  <c r="E204" i="41" s="1"/>
  <c r="AP204" i="41" s="1"/>
  <c r="G205" i="41"/>
  <c r="I205" i="41" s="1"/>
  <c r="E205" i="41" s="1"/>
  <c r="AP205" i="41" s="1"/>
  <c r="G180" i="41"/>
  <c r="I180" i="41" s="1"/>
  <c r="G181" i="41"/>
  <c r="I181" i="41" s="1"/>
  <c r="E181" i="41" s="1"/>
  <c r="AP181" i="41" s="1"/>
  <c r="G194" i="41"/>
  <c r="I194" i="41" s="1"/>
  <c r="E194" i="41" s="1"/>
  <c r="AP194" i="41" s="1"/>
  <c r="G200" i="41"/>
  <c r="I200" i="41" s="1"/>
  <c r="E200" i="41" s="1"/>
  <c r="AP200" i="41" s="1"/>
  <c r="G184" i="41"/>
  <c r="I184" i="41" s="1"/>
  <c r="E184" i="41" s="1"/>
  <c r="AP184" i="41" s="1"/>
  <c r="G196" i="41"/>
  <c r="I196" i="41" s="1"/>
  <c r="E196" i="41" s="1"/>
  <c r="AP196" i="41" s="1"/>
  <c r="G190" i="41"/>
  <c r="I190" i="41" s="1"/>
  <c r="E190" i="41" s="1"/>
  <c r="AP190" i="41" s="1"/>
  <c r="G185" i="41"/>
  <c r="I185" i="41" s="1"/>
  <c r="E185" i="41" s="1"/>
  <c r="AP185" i="41" s="1"/>
  <c r="G201" i="41"/>
  <c r="I201" i="41" s="1"/>
  <c r="E201" i="41" s="1"/>
  <c r="AP201" i="41" s="1"/>
  <c r="G198" i="41"/>
  <c r="I198" i="41" s="1"/>
  <c r="E198" i="41" s="1"/>
  <c r="AP198" i="41" s="1"/>
  <c r="G188" i="41"/>
  <c r="I188" i="41" s="1"/>
  <c r="E188" i="41" s="1"/>
  <c r="AP188" i="41" s="1"/>
  <c r="G192" i="41"/>
  <c r="I192" i="41" s="1"/>
  <c r="E192" i="41" s="1"/>
  <c r="AP192" i="41" s="1"/>
  <c r="C145" i="41"/>
  <c r="E146" i="41"/>
  <c r="AP146" i="41" s="1"/>
  <c r="J124" i="27"/>
  <c r="H124" i="27"/>
  <c r="G122" i="27"/>
  <c r="H122" i="27"/>
  <c r="J119" i="27"/>
  <c r="H119" i="27"/>
  <c r="H116" i="27"/>
  <c r="G115" i="27"/>
  <c r="G112" i="27"/>
  <c r="J110" i="27"/>
  <c r="J115" i="27"/>
  <c r="G110" i="27"/>
  <c r="J112" i="27"/>
  <c r="H114" i="27"/>
  <c r="G113" i="27"/>
  <c r="H113" i="27"/>
  <c r="G108" i="27"/>
  <c r="H108" i="27"/>
  <c r="J108" i="27"/>
  <c r="L4" i="35"/>
  <c r="M5" i="35"/>
  <c r="D15" i="35"/>
  <c r="C14" i="35"/>
  <c r="C34" i="35"/>
  <c r="D35" i="35"/>
  <c r="V35" i="35"/>
  <c r="U34" i="35"/>
  <c r="C4" i="35"/>
  <c r="D5" i="35"/>
  <c r="M15" i="35"/>
  <c r="L14" i="35"/>
  <c r="M25" i="35"/>
  <c r="L24" i="35"/>
  <c r="M35" i="35"/>
  <c r="L34" i="35"/>
  <c r="V15" i="35"/>
  <c r="U14" i="35"/>
  <c r="C24" i="35"/>
  <c r="D25" i="35"/>
  <c r="U4" i="35"/>
  <c r="V5" i="35"/>
  <c r="U24" i="35"/>
  <c r="V25" i="35"/>
  <c r="E310" i="6"/>
  <c r="D310" i="6" s="1"/>
  <c r="E208" i="6"/>
  <c r="D208" i="6" s="1"/>
  <c r="E140" i="6"/>
  <c r="D140" i="6" s="1"/>
  <c r="E72" i="6"/>
  <c r="D72" i="6" s="1"/>
  <c r="E71" i="6"/>
  <c r="D71" i="6" s="1"/>
  <c r="O346" i="48" l="1"/>
  <c r="K346" i="48"/>
  <c r="AP346" i="48"/>
  <c r="L346" i="48"/>
  <c r="N346" i="48"/>
  <c r="R346" i="48"/>
  <c r="T346" i="48" s="1"/>
  <c r="V346" i="48" s="1"/>
  <c r="AD346" i="48"/>
  <c r="P346" i="48"/>
  <c r="Z297" i="48"/>
  <c r="N345" i="48"/>
  <c r="Y299" i="48"/>
  <c r="Z307" i="48"/>
  <c r="X309" i="48"/>
  <c r="W299" i="48"/>
  <c r="Z299" i="48"/>
  <c r="Y306" i="48"/>
  <c r="X289" i="48"/>
  <c r="Y310" i="48"/>
  <c r="O331" i="48"/>
  <c r="X286" i="48"/>
  <c r="Z288" i="48"/>
  <c r="Q346" i="48"/>
  <c r="X310" i="48"/>
  <c r="Z283" i="48"/>
  <c r="K325" i="48"/>
  <c r="Z287" i="48"/>
  <c r="X302" i="48"/>
  <c r="AF270" i="48"/>
  <c r="Z305" i="48"/>
  <c r="U252" i="48"/>
  <c r="AB252" i="48" s="1"/>
  <c r="AF252" i="48" s="1"/>
  <c r="Y307" i="48"/>
  <c r="W303" i="48"/>
  <c r="U266" i="48"/>
  <c r="AB266" i="48" s="1"/>
  <c r="X307" i="48"/>
  <c r="M316" i="48"/>
  <c r="W309" i="48"/>
  <c r="Z294" i="48"/>
  <c r="X287" i="48"/>
  <c r="X292" i="48"/>
  <c r="Z296" i="48"/>
  <c r="Y287" i="48"/>
  <c r="Z295" i="48"/>
  <c r="P316" i="48"/>
  <c r="W306" i="48"/>
  <c r="Q325" i="48"/>
  <c r="S325" i="48" s="1"/>
  <c r="L325" i="48"/>
  <c r="AP325" i="48"/>
  <c r="R325" i="48"/>
  <c r="T325" i="48" s="1"/>
  <c r="V325" i="48" s="1"/>
  <c r="Z292" i="48"/>
  <c r="AD316" i="48"/>
  <c r="Y303" i="48"/>
  <c r="AA274" i="48"/>
  <c r="AF274" i="48" s="1"/>
  <c r="AP322" i="48"/>
  <c r="W298" i="48"/>
  <c r="S296" i="48"/>
  <c r="U296" i="48" s="1"/>
  <c r="AB296" i="48" s="1"/>
  <c r="AP318" i="48"/>
  <c r="N318" i="48"/>
  <c r="O333" i="48"/>
  <c r="X295" i="48"/>
  <c r="P333" i="48"/>
  <c r="W285" i="48"/>
  <c r="W293" i="48"/>
  <c r="AF211" i="48"/>
  <c r="AJ211" i="48" s="1"/>
  <c r="O316" i="48"/>
  <c r="X296" i="48"/>
  <c r="AP316" i="48"/>
  <c r="Y305" i="48"/>
  <c r="W296" i="48"/>
  <c r="Q316" i="48"/>
  <c r="S316" i="48" s="1"/>
  <c r="AD322" i="48"/>
  <c r="W302" i="48"/>
  <c r="W283" i="48"/>
  <c r="AI177" i="48"/>
  <c r="X283" i="48"/>
  <c r="K316" i="48"/>
  <c r="Q340" i="48"/>
  <c r="S340" i="48" s="1"/>
  <c r="AP340" i="48"/>
  <c r="L316" i="48"/>
  <c r="Y286" i="48"/>
  <c r="AD339" i="48"/>
  <c r="N339" i="48"/>
  <c r="P341" i="48"/>
  <c r="Y293" i="48"/>
  <c r="X305" i="48"/>
  <c r="W301" i="48"/>
  <c r="Z284" i="48"/>
  <c r="N316" i="48"/>
  <c r="W294" i="48"/>
  <c r="M333" i="48"/>
  <c r="Y304" i="48"/>
  <c r="P330" i="48"/>
  <c r="Y330" i="48" s="1"/>
  <c r="K344" i="48"/>
  <c r="U256" i="48"/>
  <c r="AB256" i="48" s="1"/>
  <c r="AF256" i="48" s="1"/>
  <c r="Q337" i="48"/>
  <c r="K337" i="48"/>
  <c r="Y284" i="48"/>
  <c r="N337" i="48"/>
  <c r="Z286" i="48"/>
  <c r="M318" i="48"/>
  <c r="R321" i="48"/>
  <c r="T321" i="48" s="1"/>
  <c r="V321" i="48" s="1"/>
  <c r="AF259" i="48"/>
  <c r="Y294" i="48"/>
  <c r="P325" i="48"/>
  <c r="M337" i="48"/>
  <c r="R318" i="48"/>
  <c r="T318" i="48" s="1"/>
  <c r="V318" i="48" s="1"/>
  <c r="Y283" i="48"/>
  <c r="L345" i="48"/>
  <c r="O345" i="48"/>
  <c r="W284" i="48"/>
  <c r="Q345" i="48"/>
  <c r="S345" i="48" s="1"/>
  <c r="Z285" i="48"/>
  <c r="AF245" i="48"/>
  <c r="AJ245" i="48" s="1"/>
  <c r="L339" i="48"/>
  <c r="AD318" i="48"/>
  <c r="AF269" i="48"/>
  <c r="Y292" i="48"/>
  <c r="Y285" i="48"/>
  <c r="K345" i="48"/>
  <c r="W291" i="48"/>
  <c r="W300" i="48"/>
  <c r="AD340" i="48"/>
  <c r="P345" i="48"/>
  <c r="AD345" i="48"/>
  <c r="Q318" i="48"/>
  <c r="AP345" i="48"/>
  <c r="Z302" i="48"/>
  <c r="R345" i="48"/>
  <c r="T345" i="48" s="1"/>
  <c r="V345" i="48" s="1"/>
  <c r="K318" i="48"/>
  <c r="W318" i="48" s="1"/>
  <c r="X306" i="48"/>
  <c r="AF266" i="48"/>
  <c r="AF277" i="48"/>
  <c r="Z306" i="48"/>
  <c r="M342" i="48"/>
  <c r="O342" i="48"/>
  <c r="Q329" i="48"/>
  <c r="S329" i="48" s="1"/>
  <c r="L317" i="48"/>
  <c r="Z300" i="48"/>
  <c r="S310" i="48"/>
  <c r="U310" i="48" s="1"/>
  <c r="AB310" i="48" s="1"/>
  <c r="P317" i="48"/>
  <c r="Y317" i="48" s="1"/>
  <c r="W292" i="48"/>
  <c r="AD317" i="48"/>
  <c r="AP317" i="48"/>
  <c r="M341" i="48"/>
  <c r="R316" i="48"/>
  <c r="T316" i="48" s="1"/>
  <c r="V316" i="48" s="1"/>
  <c r="P337" i="48"/>
  <c r="Y337" i="48" s="1"/>
  <c r="Q341" i="48"/>
  <c r="S341" i="48" s="1"/>
  <c r="N334" i="48"/>
  <c r="K333" i="48"/>
  <c r="R337" i="48"/>
  <c r="T337" i="48" s="1"/>
  <c r="V337" i="48" s="1"/>
  <c r="O336" i="48"/>
  <c r="L321" i="48"/>
  <c r="Q336" i="48"/>
  <c r="K339" i="48"/>
  <c r="Q321" i="48"/>
  <c r="S321" i="48" s="1"/>
  <c r="K336" i="48"/>
  <c r="M339" i="48"/>
  <c r="Y291" i="48"/>
  <c r="AF267" i="48"/>
  <c r="Y289" i="48"/>
  <c r="Q323" i="48"/>
  <c r="S323" i="48" s="1"/>
  <c r="W346" i="48"/>
  <c r="W288" i="48"/>
  <c r="J370" i="48"/>
  <c r="AD370" i="48" s="1"/>
  <c r="W304" i="48"/>
  <c r="R336" i="48"/>
  <c r="T336" i="48" s="1"/>
  <c r="V336" i="48" s="1"/>
  <c r="Q322" i="48"/>
  <c r="S322" i="48" s="1"/>
  <c r="L322" i="48"/>
  <c r="W322" i="48" s="1"/>
  <c r="X294" i="48"/>
  <c r="Y298" i="48"/>
  <c r="AP336" i="48"/>
  <c r="AP334" i="48"/>
  <c r="X285" i="48"/>
  <c r="N325" i="48"/>
  <c r="AF255" i="48"/>
  <c r="M336" i="48"/>
  <c r="R317" i="48"/>
  <c r="T317" i="48" s="1"/>
  <c r="V317" i="48" s="1"/>
  <c r="R331" i="48"/>
  <c r="T331" i="48" s="1"/>
  <c r="V331" i="48" s="1"/>
  <c r="O325" i="48"/>
  <c r="P336" i="48"/>
  <c r="R334" i="48"/>
  <c r="T334" i="48" s="1"/>
  <c r="V334" i="48" s="1"/>
  <c r="M317" i="48"/>
  <c r="Y300" i="48"/>
  <c r="M325" i="48"/>
  <c r="L336" i="48"/>
  <c r="L334" i="48"/>
  <c r="Q317" i="48"/>
  <c r="W286" i="48"/>
  <c r="AF273" i="48"/>
  <c r="J367" i="48"/>
  <c r="Q367" i="48" s="1"/>
  <c r="S300" i="48"/>
  <c r="U300" i="48" s="1"/>
  <c r="AB300" i="48" s="1"/>
  <c r="AF253" i="48"/>
  <c r="N321" i="48"/>
  <c r="L341" i="48"/>
  <c r="J359" i="48"/>
  <c r="AD359" i="48" s="1"/>
  <c r="K321" i="48"/>
  <c r="N341" i="48"/>
  <c r="P335" i="48"/>
  <c r="N323" i="48"/>
  <c r="AF249" i="48"/>
  <c r="K329" i="48"/>
  <c r="M321" i="48"/>
  <c r="R339" i="48"/>
  <c r="T339" i="48" s="1"/>
  <c r="V339" i="48" s="1"/>
  <c r="K335" i="48"/>
  <c r="L333" i="48"/>
  <c r="O323" i="48"/>
  <c r="P329" i="48"/>
  <c r="Z291" i="48"/>
  <c r="O339" i="48"/>
  <c r="Y288" i="48"/>
  <c r="R333" i="48"/>
  <c r="T333" i="48" s="1"/>
  <c r="V333" i="48" s="1"/>
  <c r="Z289" i="48"/>
  <c r="AF248" i="48"/>
  <c r="P339" i="48"/>
  <c r="X301" i="48"/>
  <c r="Z293" i="48"/>
  <c r="N326" i="48"/>
  <c r="Q333" i="48"/>
  <c r="AD330" i="48"/>
  <c r="AD331" i="48"/>
  <c r="M326" i="48"/>
  <c r="O326" i="48"/>
  <c r="AF260" i="48"/>
  <c r="P338" i="48"/>
  <c r="AP331" i="48"/>
  <c r="P326" i="48"/>
  <c r="M338" i="48"/>
  <c r="X338" i="48" s="1"/>
  <c r="Q331" i="48"/>
  <c r="S331" i="48" s="1"/>
  <c r="Q326" i="48"/>
  <c r="S326" i="48" s="1"/>
  <c r="O338" i="48"/>
  <c r="X340" i="48"/>
  <c r="AF263" i="48"/>
  <c r="P331" i="48"/>
  <c r="K330" i="48"/>
  <c r="Y282" i="48"/>
  <c r="R326" i="48"/>
  <c r="T326" i="48" s="1"/>
  <c r="V326" i="48" s="1"/>
  <c r="AP338" i="48"/>
  <c r="K331" i="48"/>
  <c r="Q330" i="48"/>
  <c r="S330" i="48" s="1"/>
  <c r="AP326" i="48"/>
  <c r="R329" i="48"/>
  <c r="T329" i="48" s="1"/>
  <c r="V329" i="48" s="1"/>
  <c r="Q338" i="48"/>
  <c r="S338" i="48" s="1"/>
  <c r="Q339" i="48"/>
  <c r="S339" i="48" s="1"/>
  <c r="AD326" i="48"/>
  <c r="L331" i="48"/>
  <c r="N330" i="48"/>
  <c r="M329" i="48"/>
  <c r="N331" i="48"/>
  <c r="X331" i="48" s="1"/>
  <c r="R330" i="48"/>
  <c r="T330" i="48" s="1"/>
  <c r="V330" i="48" s="1"/>
  <c r="AF262" i="48"/>
  <c r="P344" i="48"/>
  <c r="L330" i="48"/>
  <c r="AF261" i="48"/>
  <c r="J369" i="48"/>
  <c r="AD369" i="48" s="1"/>
  <c r="N344" i="48"/>
  <c r="M330" i="48"/>
  <c r="L335" i="48"/>
  <c r="AP330" i="48"/>
  <c r="O344" i="48"/>
  <c r="N335" i="48"/>
  <c r="N333" i="48"/>
  <c r="L337" i="48"/>
  <c r="W282" i="48"/>
  <c r="M344" i="48"/>
  <c r="O335" i="48"/>
  <c r="L323" i="48"/>
  <c r="AD338" i="48"/>
  <c r="X282" i="48"/>
  <c r="L344" i="48"/>
  <c r="K317" i="48"/>
  <c r="X300" i="48"/>
  <c r="AP335" i="48"/>
  <c r="AF254" i="48"/>
  <c r="R323" i="48"/>
  <c r="T323" i="48" s="1"/>
  <c r="V323" i="48" s="1"/>
  <c r="R338" i="48"/>
  <c r="T338" i="48" s="1"/>
  <c r="V338" i="48" s="1"/>
  <c r="K326" i="48"/>
  <c r="W326" i="48" s="1"/>
  <c r="N317" i="48"/>
  <c r="AP333" i="48"/>
  <c r="K323" i="48"/>
  <c r="N336" i="48"/>
  <c r="Z304" i="48"/>
  <c r="R343" i="48"/>
  <c r="T343" i="48" s="1"/>
  <c r="V343" i="48" s="1"/>
  <c r="N327" i="48"/>
  <c r="Q344" i="48"/>
  <c r="S344" i="48" s="1"/>
  <c r="M343" i="48"/>
  <c r="M327" i="48"/>
  <c r="AP344" i="48"/>
  <c r="O322" i="48"/>
  <c r="O343" i="48"/>
  <c r="R327" i="48"/>
  <c r="T327" i="48" s="1"/>
  <c r="V327" i="48" s="1"/>
  <c r="R344" i="48"/>
  <c r="T344" i="48" s="1"/>
  <c r="V344" i="48" s="1"/>
  <c r="P322" i="48"/>
  <c r="W308" i="48"/>
  <c r="P343" i="48"/>
  <c r="K327" i="48"/>
  <c r="O332" i="48"/>
  <c r="M322" i="48"/>
  <c r="J366" i="48"/>
  <c r="AD366" i="48" s="1"/>
  <c r="Q343" i="48"/>
  <c r="S343" i="48" s="1"/>
  <c r="L327" i="48"/>
  <c r="Y301" i="48"/>
  <c r="L332" i="48"/>
  <c r="N322" i="48"/>
  <c r="AP343" i="48"/>
  <c r="O327" i="48"/>
  <c r="Y308" i="48"/>
  <c r="P332" i="48"/>
  <c r="R322" i="48"/>
  <c r="T322" i="48" s="1"/>
  <c r="V322" i="48" s="1"/>
  <c r="R335" i="48"/>
  <c r="T335" i="48" s="1"/>
  <c r="V335" i="48" s="1"/>
  <c r="L343" i="48"/>
  <c r="P327" i="48"/>
  <c r="M332" i="48"/>
  <c r="AP329" i="48"/>
  <c r="AP341" i="48"/>
  <c r="AD321" i="48"/>
  <c r="K334" i="48"/>
  <c r="J353" i="48"/>
  <c r="AD353" i="48" s="1"/>
  <c r="N332" i="48"/>
  <c r="O329" i="48"/>
  <c r="Q380" i="48"/>
  <c r="S380" i="48" s="1"/>
  <c r="R341" i="48"/>
  <c r="T341" i="48" s="1"/>
  <c r="V341" i="48" s="1"/>
  <c r="AP321" i="48"/>
  <c r="K338" i="48"/>
  <c r="O334" i="48"/>
  <c r="W311" i="48"/>
  <c r="AP327" i="48"/>
  <c r="Q332" i="48"/>
  <c r="S332" i="48" s="1"/>
  <c r="N329" i="48"/>
  <c r="P321" i="48"/>
  <c r="Y321" i="48" s="1"/>
  <c r="L380" i="48"/>
  <c r="K341" i="48"/>
  <c r="L338" i="48"/>
  <c r="P334" i="48"/>
  <c r="L329" i="48"/>
  <c r="K380" i="48"/>
  <c r="Q334" i="48"/>
  <c r="J352" i="48"/>
  <c r="Q352" i="48" s="1"/>
  <c r="J373" i="48"/>
  <c r="O373" i="48" s="1"/>
  <c r="J377" i="48"/>
  <c r="P377" i="48" s="1"/>
  <c r="P320" i="48"/>
  <c r="M319" i="48"/>
  <c r="X345" i="48"/>
  <c r="J351" i="48"/>
  <c r="AD351" i="48" s="1"/>
  <c r="M320" i="48"/>
  <c r="AP319" i="48"/>
  <c r="N320" i="48"/>
  <c r="K319" i="48"/>
  <c r="L319" i="48"/>
  <c r="P342" i="48"/>
  <c r="N319" i="48"/>
  <c r="Q342" i="48"/>
  <c r="O319" i="48"/>
  <c r="AP342" i="48"/>
  <c r="Q319" i="48"/>
  <c r="R342" i="48"/>
  <c r="T342" i="48" s="1"/>
  <c r="V342" i="48" s="1"/>
  <c r="W340" i="48"/>
  <c r="R319" i="48"/>
  <c r="T319" i="48" s="1"/>
  <c r="V319" i="48" s="1"/>
  <c r="M328" i="48"/>
  <c r="K342" i="48"/>
  <c r="L342" i="48"/>
  <c r="AP328" i="48"/>
  <c r="Q335" i="48"/>
  <c r="J379" i="48"/>
  <c r="AD379" i="48" s="1"/>
  <c r="Q327" i="48"/>
  <c r="S327" i="48" s="1"/>
  <c r="N342" i="48"/>
  <c r="L320" i="48"/>
  <c r="Q320" i="48"/>
  <c r="S320" i="48" s="1"/>
  <c r="K320" i="48"/>
  <c r="J374" i="48"/>
  <c r="AD374" i="48" s="1"/>
  <c r="O341" i="48"/>
  <c r="M334" i="48"/>
  <c r="AP320" i="48"/>
  <c r="J376" i="48"/>
  <c r="AD376" i="48" s="1"/>
  <c r="J360" i="48"/>
  <c r="Q360" i="48" s="1"/>
  <c r="J378" i="48"/>
  <c r="AP378" i="48" s="1"/>
  <c r="J358" i="48"/>
  <c r="AD358" i="48" s="1"/>
  <c r="J354" i="48"/>
  <c r="AD354" i="48" s="1"/>
  <c r="J357" i="48"/>
  <c r="N357" i="48" s="1"/>
  <c r="J365" i="48"/>
  <c r="AD365" i="48" s="1"/>
  <c r="AP380" i="48"/>
  <c r="P380" i="48"/>
  <c r="S328" i="48"/>
  <c r="U268" i="48"/>
  <c r="AB268" i="48" s="1"/>
  <c r="AA268" i="48"/>
  <c r="I411" i="48"/>
  <c r="E411" i="48" s="1"/>
  <c r="K324" i="48"/>
  <c r="AD324" i="48"/>
  <c r="AF358" i="48"/>
  <c r="AF365" i="48"/>
  <c r="L324" i="48"/>
  <c r="AA285" i="48"/>
  <c r="U285" i="48"/>
  <c r="AB285" i="48" s="1"/>
  <c r="I397" i="48"/>
  <c r="E397" i="48" s="1"/>
  <c r="D397" i="48" s="1"/>
  <c r="I401" i="48"/>
  <c r="E401" i="48" s="1"/>
  <c r="D401" i="48" s="1"/>
  <c r="D365" i="48"/>
  <c r="J361" i="48"/>
  <c r="P361" i="48" s="1"/>
  <c r="J372" i="48"/>
  <c r="AD372" i="48" s="1"/>
  <c r="S308" i="48"/>
  <c r="Z308" i="48"/>
  <c r="Y318" i="48"/>
  <c r="AA257" i="48"/>
  <c r="U257" i="48"/>
  <c r="AB257" i="48" s="1"/>
  <c r="U299" i="48"/>
  <c r="AB299" i="48" s="1"/>
  <c r="AA299" i="48"/>
  <c r="P328" i="48"/>
  <c r="I392" i="48"/>
  <c r="E392" i="48" s="1"/>
  <c r="D392" i="48" s="1"/>
  <c r="I400" i="48"/>
  <c r="E400" i="48" s="1"/>
  <c r="D400" i="48" s="1"/>
  <c r="AA283" i="48"/>
  <c r="U283" i="48"/>
  <c r="AB283" i="48" s="1"/>
  <c r="AF372" i="48"/>
  <c r="AA303" i="48"/>
  <c r="U303" i="48"/>
  <c r="AB303" i="48" s="1"/>
  <c r="U297" i="48"/>
  <c r="AB297" i="48" s="1"/>
  <c r="AA297" i="48"/>
  <c r="I391" i="48"/>
  <c r="E391" i="48" s="1"/>
  <c r="D391" i="48" s="1"/>
  <c r="I413" i="48"/>
  <c r="E413" i="48" s="1"/>
  <c r="D413" i="48" s="1"/>
  <c r="AA305" i="48"/>
  <c r="U305" i="48"/>
  <c r="AB305" i="48" s="1"/>
  <c r="U291" i="48"/>
  <c r="AB291" i="48" s="1"/>
  <c r="AA291" i="48"/>
  <c r="I388" i="48"/>
  <c r="E388" i="48" s="1"/>
  <c r="D388" i="48" s="1"/>
  <c r="I394" i="48"/>
  <c r="E394" i="48" s="1"/>
  <c r="E29" i="48"/>
  <c r="J29" i="48"/>
  <c r="U307" i="48"/>
  <c r="AB307" i="48" s="1"/>
  <c r="AA307" i="48"/>
  <c r="U295" i="48"/>
  <c r="AB295" i="48" s="1"/>
  <c r="AA295" i="48"/>
  <c r="AF351" i="48"/>
  <c r="U304" i="48"/>
  <c r="AB304" i="48" s="1"/>
  <c r="AA304" i="48"/>
  <c r="U306" i="48"/>
  <c r="AB306" i="48" s="1"/>
  <c r="AA306" i="48"/>
  <c r="I412" i="48"/>
  <c r="E412" i="48" s="1"/>
  <c r="I403" i="48"/>
  <c r="E403" i="48" s="1"/>
  <c r="D403" i="48" s="1"/>
  <c r="S311" i="48"/>
  <c r="Z311" i="48"/>
  <c r="X308" i="48"/>
  <c r="AF352" i="48"/>
  <c r="J350" i="48"/>
  <c r="AD350" i="48" s="1"/>
  <c r="AA293" i="48"/>
  <c r="U293" i="48"/>
  <c r="AB293" i="48" s="1"/>
  <c r="I399" i="48"/>
  <c r="E399" i="48" s="1"/>
  <c r="D399" i="48" s="1"/>
  <c r="AA289" i="48"/>
  <c r="U289" i="48"/>
  <c r="AB289" i="48" s="1"/>
  <c r="AA302" i="48"/>
  <c r="U302" i="48"/>
  <c r="AB302" i="48" s="1"/>
  <c r="I404" i="48"/>
  <c r="E404" i="48" s="1"/>
  <c r="D404" i="48" s="1"/>
  <c r="U292" i="48"/>
  <c r="AB292" i="48" s="1"/>
  <c r="AA292" i="48"/>
  <c r="I384" i="48"/>
  <c r="J384" i="48" s="1"/>
  <c r="U250" i="48"/>
  <c r="AB250" i="48" s="1"/>
  <c r="AA250" i="48"/>
  <c r="M324" i="48"/>
  <c r="D361" i="48"/>
  <c r="I402" i="48"/>
  <c r="E402" i="48" s="1"/>
  <c r="D402" i="48" s="1"/>
  <c r="I387" i="48"/>
  <c r="E387" i="48" s="1"/>
  <c r="C349" i="48"/>
  <c r="AF379" i="48"/>
  <c r="AP324" i="48"/>
  <c r="P323" i="48"/>
  <c r="AD323" i="48"/>
  <c r="K332" i="48"/>
  <c r="U294" i="48"/>
  <c r="AB294" i="48" s="1"/>
  <c r="AA294" i="48"/>
  <c r="R380" i="48"/>
  <c r="T380" i="48" s="1"/>
  <c r="V380" i="48" s="1"/>
  <c r="J355" i="48"/>
  <c r="O355" i="48" s="1"/>
  <c r="J368" i="48"/>
  <c r="K368" i="48" s="1"/>
  <c r="K328" i="48"/>
  <c r="O320" i="48"/>
  <c r="I395" i="48"/>
  <c r="E395" i="48" s="1"/>
  <c r="D395" i="48" s="1"/>
  <c r="D357" i="48"/>
  <c r="I406" i="48"/>
  <c r="E406" i="48" s="1"/>
  <c r="D406" i="48" s="1"/>
  <c r="D374" i="48"/>
  <c r="I407" i="48"/>
  <c r="E407" i="48" s="1"/>
  <c r="D407" i="48" s="1"/>
  <c r="I410" i="48"/>
  <c r="E410" i="48" s="1"/>
  <c r="D410" i="48" s="1"/>
  <c r="AA288" i="48"/>
  <c r="U288" i="48"/>
  <c r="AB288" i="48" s="1"/>
  <c r="S282" i="48"/>
  <c r="Z282" i="48"/>
  <c r="AA284" i="48"/>
  <c r="U284" i="48"/>
  <c r="AB284" i="48" s="1"/>
  <c r="D378" i="48"/>
  <c r="I396" i="48"/>
  <c r="E396" i="48" s="1"/>
  <c r="I408" i="48"/>
  <c r="E408" i="48" s="1"/>
  <c r="D408" i="48" s="1"/>
  <c r="Y340" i="48"/>
  <c r="R324" i="48"/>
  <c r="T324" i="48" s="1"/>
  <c r="V324" i="48" s="1"/>
  <c r="S298" i="48"/>
  <c r="Z298" i="48"/>
  <c r="AA309" i="48"/>
  <c r="U309" i="48"/>
  <c r="AB309" i="48" s="1"/>
  <c r="O380" i="48"/>
  <c r="R320" i="48"/>
  <c r="T320" i="48" s="1"/>
  <c r="V320" i="48" s="1"/>
  <c r="I398" i="48"/>
  <c r="E398" i="48" s="1"/>
  <c r="AA286" i="48"/>
  <c r="U286" i="48"/>
  <c r="AB286" i="48" s="1"/>
  <c r="I386" i="48"/>
  <c r="E386" i="48" s="1"/>
  <c r="AA275" i="48"/>
  <c r="U275" i="48"/>
  <c r="AB275" i="48" s="1"/>
  <c r="I405" i="48"/>
  <c r="E405" i="48" s="1"/>
  <c r="AF373" i="48"/>
  <c r="Q373" i="48"/>
  <c r="P373" i="48"/>
  <c r="R373" i="48"/>
  <c r="T373" i="48" s="1"/>
  <c r="V373" i="48" s="1"/>
  <c r="I393" i="48"/>
  <c r="E393" i="48" s="1"/>
  <c r="Q324" i="48"/>
  <c r="I414" i="48"/>
  <c r="E414" i="48" s="1"/>
  <c r="D414" i="48" s="1"/>
  <c r="R328" i="48"/>
  <c r="T328" i="48" s="1"/>
  <c r="V328" i="48" s="1"/>
  <c r="AD328" i="48"/>
  <c r="U287" i="48"/>
  <c r="AB287" i="48" s="1"/>
  <c r="AA287" i="48"/>
  <c r="I389" i="48"/>
  <c r="E389" i="48" s="1"/>
  <c r="I409" i="48"/>
  <c r="E409" i="48" s="1"/>
  <c r="D409" i="48" s="1"/>
  <c r="D356" i="48"/>
  <c r="AF366" i="48"/>
  <c r="J371" i="48"/>
  <c r="N371" i="48" s="1"/>
  <c r="P319" i="48"/>
  <c r="K343" i="48"/>
  <c r="AF359" i="48"/>
  <c r="R359" i="48"/>
  <c r="T359" i="48" s="1"/>
  <c r="V359" i="48" s="1"/>
  <c r="M359" i="48"/>
  <c r="O359" i="48"/>
  <c r="N359" i="48"/>
  <c r="Q359" i="48"/>
  <c r="L359" i="48"/>
  <c r="J363" i="48"/>
  <c r="AD363" i="48" s="1"/>
  <c r="O324" i="48"/>
  <c r="Y324" i="48" s="1"/>
  <c r="M323" i="48"/>
  <c r="X323" i="48" s="1"/>
  <c r="J364" i="48"/>
  <c r="AD364" i="48" s="1"/>
  <c r="X311" i="48"/>
  <c r="R332" i="48"/>
  <c r="T332" i="48" s="1"/>
  <c r="V332" i="48" s="1"/>
  <c r="AP337" i="48"/>
  <c r="AD337" i="48"/>
  <c r="M380" i="48"/>
  <c r="J375" i="48"/>
  <c r="AD375" i="48" s="1"/>
  <c r="J362" i="48"/>
  <c r="AP362" i="48" s="1"/>
  <c r="O328" i="48"/>
  <c r="AA290" i="48"/>
  <c r="U290" i="48"/>
  <c r="AB290" i="48" s="1"/>
  <c r="I390" i="48"/>
  <c r="E390" i="48" s="1"/>
  <c r="D390" i="48" s="1"/>
  <c r="U276" i="48"/>
  <c r="AB276" i="48" s="1"/>
  <c r="AA276" i="48"/>
  <c r="S317" i="48"/>
  <c r="Y346" i="48"/>
  <c r="Z346" i="48"/>
  <c r="S346" i="48"/>
  <c r="AP28" i="48"/>
  <c r="AF28" i="48"/>
  <c r="L328" i="48"/>
  <c r="I385" i="48"/>
  <c r="E385" i="48" s="1"/>
  <c r="D385" i="48" s="1"/>
  <c r="M335" i="48"/>
  <c r="X346" i="48"/>
  <c r="N343" i="48"/>
  <c r="N324" i="48"/>
  <c r="J356" i="48"/>
  <c r="AD356" i="48" s="1"/>
  <c r="S301" i="48"/>
  <c r="Z301" i="48"/>
  <c r="AP332" i="48"/>
  <c r="N380" i="48"/>
  <c r="N328" i="48"/>
  <c r="W321" i="51"/>
  <c r="M338" i="51"/>
  <c r="X338" i="51" s="1"/>
  <c r="P346" i="51"/>
  <c r="AP329" i="51"/>
  <c r="X332" i="51"/>
  <c r="S308" i="51"/>
  <c r="AP338" i="51"/>
  <c r="M346" i="51"/>
  <c r="J362" i="51"/>
  <c r="K362" i="51" s="1"/>
  <c r="W288" i="51"/>
  <c r="O338" i="51"/>
  <c r="O346" i="51"/>
  <c r="Y346" i="51" s="1"/>
  <c r="AF306" i="51"/>
  <c r="N326" i="51"/>
  <c r="X326" i="51" s="1"/>
  <c r="Y321" i="51"/>
  <c r="R338" i="51"/>
  <c r="T338" i="51" s="1"/>
  <c r="V338" i="51" s="1"/>
  <c r="K330" i="51"/>
  <c r="R346" i="51"/>
  <c r="T346" i="51" s="1"/>
  <c r="V346" i="51" s="1"/>
  <c r="J361" i="51"/>
  <c r="P361" i="51" s="1"/>
  <c r="W323" i="51"/>
  <c r="AP346" i="51"/>
  <c r="K326" i="51"/>
  <c r="J351" i="51"/>
  <c r="P351" i="51" s="1"/>
  <c r="N346" i="51"/>
  <c r="P319" i="51"/>
  <c r="Y319" i="51" s="1"/>
  <c r="N337" i="51"/>
  <c r="X337" i="51" s="1"/>
  <c r="L329" i="51"/>
  <c r="Q319" i="51"/>
  <c r="S319" i="51" s="1"/>
  <c r="AD313" i="51"/>
  <c r="AF273" i="51"/>
  <c r="M319" i="51"/>
  <c r="X312" i="51"/>
  <c r="Q326" i="51"/>
  <c r="R342" i="51"/>
  <c r="T342" i="51" s="1"/>
  <c r="V342" i="51" s="1"/>
  <c r="AF297" i="51"/>
  <c r="K329" i="51"/>
  <c r="L331" i="51"/>
  <c r="AP319" i="51"/>
  <c r="R326" i="51"/>
  <c r="T326" i="51" s="1"/>
  <c r="V326" i="51" s="1"/>
  <c r="W287" i="51"/>
  <c r="X323" i="51"/>
  <c r="W302" i="51"/>
  <c r="M329" i="51"/>
  <c r="P331" i="51"/>
  <c r="X286" i="51"/>
  <c r="X301" i="51"/>
  <c r="Y323" i="51"/>
  <c r="N329" i="51"/>
  <c r="AP331" i="51"/>
  <c r="AF258" i="51"/>
  <c r="R341" i="51"/>
  <c r="T341" i="51" s="1"/>
  <c r="V341" i="51" s="1"/>
  <c r="Y318" i="51"/>
  <c r="N335" i="51"/>
  <c r="X335" i="51" s="1"/>
  <c r="AP323" i="51"/>
  <c r="Q325" i="51"/>
  <c r="S325" i="51" s="1"/>
  <c r="O329" i="51"/>
  <c r="P332" i="51"/>
  <c r="Y332" i="51" s="1"/>
  <c r="O324" i="51"/>
  <c r="AF305" i="51"/>
  <c r="Q318" i="51"/>
  <c r="Z318" i="51" s="1"/>
  <c r="AF318" i="51" s="1"/>
  <c r="O335" i="51"/>
  <c r="Y335" i="51" s="1"/>
  <c r="K343" i="51"/>
  <c r="AF268" i="51"/>
  <c r="P329" i="51"/>
  <c r="O332" i="51"/>
  <c r="R331" i="51"/>
  <c r="T331" i="51" s="1"/>
  <c r="V331" i="51" s="1"/>
  <c r="Z312" i="51"/>
  <c r="M324" i="51"/>
  <c r="AP318" i="51"/>
  <c r="Q338" i="51"/>
  <c r="P335" i="51"/>
  <c r="O343" i="51"/>
  <c r="L340" i="51"/>
  <c r="Q329" i="51"/>
  <c r="L332" i="51"/>
  <c r="K331" i="51"/>
  <c r="W331" i="51" s="1"/>
  <c r="P324" i="51"/>
  <c r="Y324" i="51" s="1"/>
  <c r="N318" i="51"/>
  <c r="Y297" i="51"/>
  <c r="AF307" i="51"/>
  <c r="J379" i="51"/>
  <c r="W283" i="51"/>
  <c r="W334" i="51"/>
  <c r="Z341" i="51"/>
  <c r="S341" i="51"/>
  <c r="AJ245" i="51"/>
  <c r="AI245" i="51"/>
  <c r="Z342" i="51"/>
  <c r="S342" i="51"/>
  <c r="AF299" i="51"/>
  <c r="I410" i="51"/>
  <c r="E410" i="51" s="1"/>
  <c r="I405" i="51"/>
  <c r="E405" i="51" s="1"/>
  <c r="AD322" i="51"/>
  <c r="O322" i="51"/>
  <c r="AP330" i="51"/>
  <c r="AF248" i="51"/>
  <c r="AD317" i="51"/>
  <c r="D362" i="51"/>
  <c r="P362" i="51"/>
  <c r="O362" i="51"/>
  <c r="Y362" i="51" s="1"/>
  <c r="AP362" i="51"/>
  <c r="R362" i="51"/>
  <c r="T362" i="51" s="1"/>
  <c r="V362" i="51" s="1"/>
  <c r="N362" i="51"/>
  <c r="M362" i="51"/>
  <c r="X362" i="51" s="1"/>
  <c r="L362" i="51"/>
  <c r="K340" i="51"/>
  <c r="W340" i="51" s="1"/>
  <c r="P327" i="51"/>
  <c r="Y333" i="51"/>
  <c r="W339" i="51"/>
  <c r="AA298" i="51"/>
  <c r="U298" i="51"/>
  <c r="AB298" i="51" s="1"/>
  <c r="N341" i="51"/>
  <c r="AA289" i="51"/>
  <c r="U289" i="51"/>
  <c r="AB289" i="51" s="1"/>
  <c r="AD362" i="51"/>
  <c r="S286" i="51"/>
  <c r="Z286" i="51"/>
  <c r="I393" i="51"/>
  <c r="E393" i="51" s="1"/>
  <c r="AP364" i="51"/>
  <c r="R364" i="51"/>
  <c r="T364" i="51" s="1"/>
  <c r="V364" i="51" s="1"/>
  <c r="Q364" i="51"/>
  <c r="P364" i="51"/>
  <c r="O364" i="51"/>
  <c r="N364" i="51"/>
  <c r="M364" i="51"/>
  <c r="X364" i="51" s="1"/>
  <c r="L364" i="51"/>
  <c r="K364" i="51"/>
  <c r="W364" i="51" s="1"/>
  <c r="D364" i="51"/>
  <c r="R322" i="51"/>
  <c r="T322" i="51" s="1"/>
  <c r="V322" i="51" s="1"/>
  <c r="D351" i="51"/>
  <c r="AP351" i="51"/>
  <c r="R351" i="51"/>
  <c r="T351" i="51" s="1"/>
  <c r="V351" i="51" s="1"/>
  <c r="O351" i="51"/>
  <c r="M351" i="51"/>
  <c r="L351" i="51"/>
  <c r="Q351" i="51"/>
  <c r="N351" i="51"/>
  <c r="K351" i="51"/>
  <c r="W351" i="51" s="1"/>
  <c r="AD337" i="51"/>
  <c r="AF274" i="51"/>
  <c r="S343" i="51"/>
  <c r="Z343" i="51"/>
  <c r="U273" i="51"/>
  <c r="AB273" i="51" s="1"/>
  <c r="AA273" i="51"/>
  <c r="O361" i="51"/>
  <c r="N361" i="51"/>
  <c r="M361" i="51"/>
  <c r="L361" i="51"/>
  <c r="K361" i="51"/>
  <c r="W361" i="51" s="1"/>
  <c r="D361" i="51"/>
  <c r="AP361" i="51"/>
  <c r="R361" i="51"/>
  <c r="T361" i="51" s="1"/>
  <c r="V361" i="51" s="1"/>
  <c r="Q361" i="51"/>
  <c r="Z309" i="51"/>
  <c r="AF309" i="51" s="1"/>
  <c r="S309" i="51"/>
  <c r="U258" i="51"/>
  <c r="AB258" i="51" s="1"/>
  <c r="AA258" i="51"/>
  <c r="S333" i="51"/>
  <c r="Z333" i="51"/>
  <c r="W292" i="51"/>
  <c r="W319" i="51"/>
  <c r="AD341" i="51"/>
  <c r="I404" i="51"/>
  <c r="E404" i="51" s="1"/>
  <c r="J404" i="51"/>
  <c r="I397" i="51"/>
  <c r="E397" i="51" s="1"/>
  <c r="AD364" i="51"/>
  <c r="AD330" i="51"/>
  <c r="S321" i="51"/>
  <c r="Z321" i="51"/>
  <c r="Q322" i="51"/>
  <c r="M330" i="51"/>
  <c r="D376" i="51"/>
  <c r="N376" i="51"/>
  <c r="AF271" i="51"/>
  <c r="AD316" i="51"/>
  <c r="X302" i="51"/>
  <c r="AP316" i="51"/>
  <c r="P316" i="51"/>
  <c r="O316" i="51"/>
  <c r="N316" i="51"/>
  <c r="M316" i="51"/>
  <c r="X316" i="51" s="1"/>
  <c r="L316" i="51"/>
  <c r="R316" i="51"/>
  <c r="T316" i="51" s="1"/>
  <c r="V316" i="51" s="1"/>
  <c r="Q316" i="51"/>
  <c r="K316" i="51"/>
  <c r="D316" i="51"/>
  <c r="AD340" i="51"/>
  <c r="AD361" i="51"/>
  <c r="N340" i="51"/>
  <c r="X340" i="51" s="1"/>
  <c r="W329" i="51"/>
  <c r="Z304" i="51"/>
  <c r="AF304" i="51" s="1"/>
  <c r="S304" i="51"/>
  <c r="AD327" i="51"/>
  <c r="AP327" i="51"/>
  <c r="U291" i="51"/>
  <c r="AB291" i="51" s="1"/>
  <c r="AA291" i="51"/>
  <c r="AF380" i="51"/>
  <c r="AD380" i="51"/>
  <c r="D356" i="51"/>
  <c r="K356" i="51"/>
  <c r="P356" i="51"/>
  <c r="AD328" i="51"/>
  <c r="Z289" i="51"/>
  <c r="AF289" i="51" s="1"/>
  <c r="I400" i="51"/>
  <c r="E400" i="51" s="1"/>
  <c r="J400" i="51"/>
  <c r="I398" i="51"/>
  <c r="E398" i="51" s="1"/>
  <c r="AP322" i="51"/>
  <c r="N330" i="51"/>
  <c r="J376" i="51"/>
  <c r="AA271" i="51"/>
  <c r="U271" i="51"/>
  <c r="AB271" i="51" s="1"/>
  <c r="AD325" i="51"/>
  <c r="W310" i="51"/>
  <c r="K325" i="51"/>
  <c r="O340" i="51"/>
  <c r="Q317" i="51"/>
  <c r="X329" i="51"/>
  <c r="AF255" i="51"/>
  <c r="AP341" i="51"/>
  <c r="P380" i="51"/>
  <c r="O380" i="51"/>
  <c r="Y380" i="51" s="1"/>
  <c r="N380" i="51"/>
  <c r="M380" i="51"/>
  <c r="X380" i="51" s="1"/>
  <c r="L380" i="51"/>
  <c r="K380" i="51"/>
  <c r="Q380" i="51"/>
  <c r="D380" i="51"/>
  <c r="AP380" i="51"/>
  <c r="R380" i="51"/>
  <c r="T380" i="51" s="1"/>
  <c r="V380" i="51" s="1"/>
  <c r="J356" i="51"/>
  <c r="AP356" i="51" s="1"/>
  <c r="I391" i="51"/>
  <c r="E391" i="51" s="1"/>
  <c r="I407" i="51"/>
  <c r="E407" i="51" s="1"/>
  <c r="S326" i="51"/>
  <c r="Z326" i="51"/>
  <c r="AD336" i="51"/>
  <c r="K322" i="51"/>
  <c r="O330" i="51"/>
  <c r="AP336" i="51"/>
  <c r="S323" i="51"/>
  <c r="Z323" i="51"/>
  <c r="AF323" i="51" s="1"/>
  <c r="N325" i="51"/>
  <c r="P340" i="51"/>
  <c r="U255" i="51"/>
  <c r="AB255" i="51" s="1"/>
  <c r="AA255" i="51"/>
  <c r="AA299" i="51"/>
  <c r="U299" i="51"/>
  <c r="AB299" i="51" s="1"/>
  <c r="D377" i="51"/>
  <c r="L377" i="51"/>
  <c r="AP377" i="51"/>
  <c r="K377" i="51"/>
  <c r="W377" i="51" s="1"/>
  <c r="S339" i="51"/>
  <c r="Z339" i="51"/>
  <c r="U300" i="51"/>
  <c r="AB300" i="51" s="1"/>
  <c r="AA300" i="51"/>
  <c r="P341" i="51"/>
  <c r="D371" i="51"/>
  <c r="P353" i="51"/>
  <c r="K353" i="51"/>
  <c r="AP353" i="51"/>
  <c r="R353" i="51"/>
  <c r="T353" i="51" s="1"/>
  <c r="V353" i="51" s="1"/>
  <c r="D353" i="51"/>
  <c r="I414" i="51"/>
  <c r="E414" i="51" s="1"/>
  <c r="I392" i="51"/>
  <c r="E392" i="51" s="1"/>
  <c r="J392" i="51"/>
  <c r="I411" i="51"/>
  <c r="E411" i="51" s="1"/>
  <c r="Y302" i="51"/>
  <c r="L322" i="51"/>
  <c r="R330" i="51"/>
  <c r="T330" i="51" s="1"/>
  <c r="V330" i="51" s="1"/>
  <c r="R336" i="51"/>
  <c r="T336" i="51" s="1"/>
  <c r="V336" i="51" s="1"/>
  <c r="W320" i="51"/>
  <c r="P342" i="51"/>
  <c r="Y342" i="51" s="1"/>
  <c r="W344" i="51"/>
  <c r="M325" i="51"/>
  <c r="Q340" i="51"/>
  <c r="AP317" i="51"/>
  <c r="Y329" i="51"/>
  <c r="AD345" i="51"/>
  <c r="J377" i="51"/>
  <c r="AA311" i="51"/>
  <c r="U311" i="51"/>
  <c r="AB311" i="51" s="1"/>
  <c r="K341" i="51"/>
  <c r="W341" i="51" s="1"/>
  <c r="Z319" i="51"/>
  <c r="AF319" i="51" s="1"/>
  <c r="J371" i="51"/>
  <c r="O371" i="51" s="1"/>
  <c r="J353" i="51"/>
  <c r="L353" i="51" s="1"/>
  <c r="W284" i="51"/>
  <c r="AA303" i="51"/>
  <c r="U303" i="51"/>
  <c r="AB303" i="51" s="1"/>
  <c r="I390" i="51"/>
  <c r="E390" i="51" s="1"/>
  <c r="I385" i="51"/>
  <c r="E385" i="51" s="1"/>
  <c r="M322" i="51"/>
  <c r="X322" i="51" s="1"/>
  <c r="K336" i="51"/>
  <c r="W336" i="51" s="1"/>
  <c r="D375" i="51"/>
  <c r="AP337" i="51"/>
  <c r="L325" i="51"/>
  <c r="M328" i="51"/>
  <c r="P317" i="51"/>
  <c r="Q345" i="51"/>
  <c r="E350" i="51"/>
  <c r="C349" i="51"/>
  <c r="U284" i="51"/>
  <c r="AB284" i="51" s="1"/>
  <c r="AA284" i="51"/>
  <c r="W324" i="51"/>
  <c r="L341" i="51"/>
  <c r="X319" i="51"/>
  <c r="I387" i="51"/>
  <c r="E387" i="51" s="1"/>
  <c r="J387" i="51"/>
  <c r="I412" i="51"/>
  <c r="E412" i="51" s="1"/>
  <c r="J355" i="51"/>
  <c r="P322" i="51"/>
  <c r="X320" i="51"/>
  <c r="J375" i="51"/>
  <c r="Q375" i="51" s="1"/>
  <c r="X344" i="51"/>
  <c r="P325" i="51"/>
  <c r="Y325" i="51" s="1"/>
  <c r="N328" i="51"/>
  <c r="K317" i="51"/>
  <c r="W317" i="51" s="1"/>
  <c r="S329" i="51"/>
  <c r="Z329" i="51"/>
  <c r="AF329" i="51" s="1"/>
  <c r="R345" i="51"/>
  <c r="T345" i="51" s="1"/>
  <c r="V345" i="51" s="1"/>
  <c r="J350" i="51"/>
  <c r="Z284" i="51"/>
  <c r="M341" i="51"/>
  <c r="X341" i="51" s="1"/>
  <c r="Z287" i="51"/>
  <c r="AF287" i="51" s="1"/>
  <c r="AA288" i="51"/>
  <c r="U288" i="51"/>
  <c r="AB288" i="51" s="1"/>
  <c r="I384" i="51"/>
  <c r="AD351" i="51"/>
  <c r="I399" i="51"/>
  <c r="E399" i="51" s="1"/>
  <c r="AP313" i="51"/>
  <c r="AP314" i="51" s="1"/>
  <c r="D357" i="51"/>
  <c r="R370" i="51"/>
  <c r="T370" i="51" s="1"/>
  <c r="V370" i="51" s="1"/>
  <c r="Q370" i="51"/>
  <c r="N370" i="51"/>
  <c r="O370" i="51"/>
  <c r="D370" i="51"/>
  <c r="U297" i="51"/>
  <c r="AB297" i="51" s="1"/>
  <c r="AA297" i="51"/>
  <c r="K328" i="51"/>
  <c r="AD369" i="51"/>
  <c r="U250" i="51"/>
  <c r="AB250" i="51" s="1"/>
  <c r="AA250" i="51"/>
  <c r="D373" i="51"/>
  <c r="D374" i="51"/>
  <c r="R374" i="51"/>
  <c r="T374" i="51" s="1"/>
  <c r="V374" i="51" s="1"/>
  <c r="O374" i="51"/>
  <c r="N374" i="51"/>
  <c r="AA287" i="51"/>
  <c r="U287" i="51"/>
  <c r="AB287" i="51" s="1"/>
  <c r="X318" i="51"/>
  <c r="Z288" i="51"/>
  <c r="AF288" i="51" s="1"/>
  <c r="W330" i="51"/>
  <c r="AA296" i="51"/>
  <c r="U296" i="51"/>
  <c r="AB296" i="51" s="1"/>
  <c r="AA306" i="51"/>
  <c r="U306" i="51"/>
  <c r="AB306" i="51" s="1"/>
  <c r="I389" i="51"/>
  <c r="E389" i="51" s="1"/>
  <c r="Z302" i="51"/>
  <c r="S302" i="51"/>
  <c r="I402" i="51"/>
  <c r="E402" i="51" s="1"/>
  <c r="I403" i="51"/>
  <c r="E403" i="51" s="1"/>
  <c r="S295" i="51"/>
  <c r="Z295" i="51"/>
  <c r="AF295" i="51" s="1"/>
  <c r="D352" i="51"/>
  <c r="M336" i="51"/>
  <c r="X336" i="51" s="1"/>
  <c r="J357" i="51"/>
  <c r="O337" i="51"/>
  <c r="J370" i="51"/>
  <c r="M370" i="51" s="1"/>
  <c r="R325" i="51"/>
  <c r="T325" i="51" s="1"/>
  <c r="V325" i="51" s="1"/>
  <c r="L328" i="51"/>
  <c r="M317" i="51"/>
  <c r="Z310" i="51"/>
  <c r="S310" i="51"/>
  <c r="R369" i="51"/>
  <c r="T369" i="51" s="1"/>
  <c r="V369" i="51" s="1"/>
  <c r="D369" i="51"/>
  <c r="Q369" i="51"/>
  <c r="P369" i="51"/>
  <c r="O369" i="51"/>
  <c r="M369" i="51"/>
  <c r="X369" i="51" s="1"/>
  <c r="L369" i="51"/>
  <c r="K369" i="51"/>
  <c r="N369" i="51"/>
  <c r="AP369" i="51"/>
  <c r="AA312" i="51"/>
  <c r="U312" i="51"/>
  <c r="AB312" i="51" s="1"/>
  <c r="AF250" i="51"/>
  <c r="J373" i="51"/>
  <c r="AP373" i="51" s="1"/>
  <c r="AD319" i="51"/>
  <c r="J374" i="51"/>
  <c r="Q374" i="51" s="1"/>
  <c r="S327" i="51"/>
  <c r="Z327" i="51"/>
  <c r="D355" i="51"/>
  <c r="AP355" i="51"/>
  <c r="R355" i="51"/>
  <c r="T355" i="51" s="1"/>
  <c r="V355" i="51" s="1"/>
  <c r="O355" i="51"/>
  <c r="N355" i="51"/>
  <c r="Q355" i="51"/>
  <c r="AF285" i="51"/>
  <c r="I388" i="51"/>
  <c r="E388" i="51" s="1"/>
  <c r="I394" i="51"/>
  <c r="E394" i="51" s="1"/>
  <c r="AD379" i="51"/>
  <c r="Z338" i="51"/>
  <c r="S338" i="51"/>
  <c r="J352" i="51"/>
  <c r="AP352" i="51" s="1"/>
  <c r="N336" i="51"/>
  <c r="AD342" i="51"/>
  <c r="P337" i="51"/>
  <c r="D358" i="51"/>
  <c r="P358" i="51"/>
  <c r="O358" i="51"/>
  <c r="N358" i="51"/>
  <c r="K358" i="51"/>
  <c r="M358" i="51"/>
  <c r="L358" i="51"/>
  <c r="AP342" i="51"/>
  <c r="AP325" i="51"/>
  <c r="O328" i="51"/>
  <c r="Y328" i="51" s="1"/>
  <c r="N317" i="51"/>
  <c r="D367" i="51"/>
  <c r="D354" i="51"/>
  <c r="M327" i="51"/>
  <c r="P345" i="51"/>
  <c r="Y345" i="51" s="1"/>
  <c r="D366" i="51"/>
  <c r="D372" i="51"/>
  <c r="AA293" i="51"/>
  <c r="U293" i="51"/>
  <c r="AB293" i="51" s="1"/>
  <c r="AD363" i="51"/>
  <c r="D368" i="51"/>
  <c r="Z334" i="51"/>
  <c r="S334" i="51"/>
  <c r="AJ212" i="51"/>
  <c r="U307" i="51"/>
  <c r="AB307" i="51" s="1"/>
  <c r="AA307" i="51"/>
  <c r="U285" i="51"/>
  <c r="AB285" i="51" s="1"/>
  <c r="AA285" i="51"/>
  <c r="I409" i="51"/>
  <c r="E409" i="51" s="1"/>
  <c r="I413" i="51"/>
  <c r="E413" i="51" s="1"/>
  <c r="Q379" i="51"/>
  <c r="P379" i="51"/>
  <c r="O379" i="51"/>
  <c r="Y379" i="51" s="1"/>
  <c r="N379" i="51"/>
  <c r="M379" i="51"/>
  <c r="L379" i="51"/>
  <c r="K379" i="51"/>
  <c r="AP379" i="51"/>
  <c r="D379" i="51"/>
  <c r="R379" i="51"/>
  <c r="T379" i="51" s="1"/>
  <c r="V379" i="51" s="1"/>
  <c r="O336" i="51"/>
  <c r="Y336" i="51" s="1"/>
  <c r="X282" i="51"/>
  <c r="S335" i="51"/>
  <c r="Z335" i="51"/>
  <c r="AF335" i="51" s="1"/>
  <c r="S320" i="51"/>
  <c r="Z320" i="51"/>
  <c r="Q337" i="51"/>
  <c r="J358" i="51"/>
  <c r="Q358" i="51" s="1"/>
  <c r="N342" i="51"/>
  <c r="X342" i="51" s="1"/>
  <c r="S344" i="51"/>
  <c r="Z344" i="51"/>
  <c r="AF344" i="51" s="1"/>
  <c r="P328" i="51"/>
  <c r="O317" i="51"/>
  <c r="Y317" i="51" s="1"/>
  <c r="J367" i="51"/>
  <c r="W332" i="51"/>
  <c r="J354" i="51"/>
  <c r="R354" i="51" s="1"/>
  <c r="T354" i="51" s="1"/>
  <c r="V354" i="51" s="1"/>
  <c r="N327" i="51"/>
  <c r="K345" i="51"/>
  <c r="W345" i="51" s="1"/>
  <c r="J366" i="51"/>
  <c r="P366" i="51" s="1"/>
  <c r="J372" i="51"/>
  <c r="R372" i="51" s="1"/>
  <c r="T372" i="51" s="1"/>
  <c r="V372" i="51" s="1"/>
  <c r="AF293" i="51"/>
  <c r="AA305" i="51"/>
  <c r="U305" i="51"/>
  <c r="AB305" i="51" s="1"/>
  <c r="D363" i="51"/>
  <c r="AP363" i="51"/>
  <c r="R363" i="51"/>
  <c r="T363" i="51" s="1"/>
  <c r="V363" i="51" s="1"/>
  <c r="Q363" i="51"/>
  <c r="P363" i="51"/>
  <c r="M363" i="51"/>
  <c r="L363" i="51"/>
  <c r="K363" i="51"/>
  <c r="O363" i="51"/>
  <c r="Y363" i="51" s="1"/>
  <c r="N363" i="51"/>
  <c r="J368" i="51"/>
  <c r="Y334" i="51"/>
  <c r="J401" i="51"/>
  <c r="I401" i="51"/>
  <c r="E401" i="51" s="1"/>
  <c r="I408" i="51"/>
  <c r="E408" i="51" s="1"/>
  <c r="W308" i="51"/>
  <c r="AF308" i="51" s="1"/>
  <c r="D360" i="51"/>
  <c r="Q330" i="51"/>
  <c r="P336" i="51"/>
  <c r="X343" i="51"/>
  <c r="R337" i="51"/>
  <c r="T337" i="51" s="1"/>
  <c r="V337" i="51" s="1"/>
  <c r="K342" i="51"/>
  <c r="Z346" i="51"/>
  <c r="S346" i="51"/>
  <c r="U272" i="51"/>
  <c r="AB272" i="51" s="1"/>
  <c r="AA272" i="51"/>
  <c r="AP340" i="51"/>
  <c r="Q328" i="51"/>
  <c r="R317" i="51"/>
  <c r="T317" i="51" s="1"/>
  <c r="V317" i="51" s="1"/>
  <c r="D359" i="51"/>
  <c r="AD331" i="51"/>
  <c r="M331" i="51"/>
  <c r="X331" i="51" s="1"/>
  <c r="K327" i="51"/>
  <c r="L345" i="51"/>
  <c r="W333" i="51"/>
  <c r="U294" i="51"/>
  <c r="AB294" i="51" s="1"/>
  <c r="AA294" i="51"/>
  <c r="D378" i="51"/>
  <c r="AP378" i="51"/>
  <c r="S301" i="51"/>
  <c r="Z301" i="51"/>
  <c r="AF301" i="51" s="1"/>
  <c r="AA290" i="51"/>
  <c r="U290" i="51"/>
  <c r="AB290" i="51" s="1"/>
  <c r="N365" i="51"/>
  <c r="D365" i="51"/>
  <c r="I396" i="51"/>
  <c r="E396" i="51" s="1"/>
  <c r="J396" i="51"/>
  <c r="I386" i="51"/>
  <c r="E386" i="51" s="1"/>
  <c r="AD338" i="51"/>
  <c r="J360" i="51"/>
  <c r="R360" i="51" s="1"/>
  <c r="T360" i="51" s="1"/>
  <c r="V360" i="51" s="1"/>
  <c r="P338" i="51"/>
  <c r="Y338" i="51" s="1"/>
  <c r="AF338" i="51" s="1"/>
  <c r="AD335" i="51"/>
  <c r="Q336" i="51"/>
  <c r="Y282" i="51"/>
  <c r="AP335" i="51"/>
  <c r="W343" i="51"/>
  <c r="K337" i="51"/>
  <c r="AD346" i="51"/>
  <c r="L342" i="51"/>
  <c r="AF272" i="51"/>
  <c r="R328" i="51"/>
  <c r="T328" i="51" s="1"/>
  <c r="V328" i="51" s="1"/>
  <c r="J359" i="51"/>
  <c r="AP359" i="51" s="1"/>
  <c r="AD333" i="51"/>
  <c r="O331" i="51"/>
  <c r="Y331" i="51" s="1"/>
  <c r="L327" i="51"/>
  <c r="M345" i="51"/>
  <c r="M333" i="51"/>
  <c r="Z283" i="51"/>
  <c r="S283" i="51"/>
  <c r="AF294" i="51"/>
  <c r="J378" i="51"/>
  <c r="M378" i="51" s="1"/>
  <c r="Z292" i="51"/>
  <c r="S292" i="51"/>
  <c r="AF290" i="51"/>
  <c r="J365" i="51"/>
  <c r="Q365" i="51" s="1"/>
  <c r="AA274" i="51"/>
  <c r="U274" i="51"/>
  <c r="AB274" i="51" s="1"/>
  <c r="S324" i="51"/>
  <c r="Z324" i="51"/>
  <c r="AD326" i="51"/>
  <c r="I406" i="51"/>
  <c r="E406" i="51" s="1"/>
  <c r="J406" i="51"/>
  <c r="I395" i="51"/>
  <c r="E395" i="51" s="1"/>
  <c r="L326" i="51"/>
  <c r="W326" i="51" s="1"/>
  <c r="X321" i="51"/>
  <c r="K338" i="51"/>
  <c r="W338" i="51" s="1"/>
  <c r="P330" i="51"/>
  <c r="AD323" i="51"/>
  <c r="Y296" i="51"/>
  <c r="AF296" i="51" s="1"/>
  <c r="S282" i="51"/>
  <c r="Z282" i="51"/>
  <c r="AF282" i="51" s="1"/>
  <c r="Y343" i="51"/>
  <c r="L337" i="51"/>
  <c r="AF252" i="51"/>
  <c r="AA248" i="51"/>
  <c r="U248" i="51"/>
  <c r="AB248" i="51" s="1"/>
  <c r="K346" i="51"/>
  <c r="W346" i="51" s="1"/>
  <c r="AD329" i="51"/>
  <c r="R340" i="51"/>
  <c r="T340" i="51" s="1"/>
  <c r="V340" i="51" s="1"/>
  <c r="AP328" i="51"/>
  <c r="Z332" i="51"/>
  <c r="S332" i="51"/>
  <c r="Q331" i="51"/>
  <c r="O327" i="51"/>
  <c r="N345" i="51"/>
  <c r="N333" i="51"/>
  <c r="X339" i="51"/>
  <c r="AF298" i="51"/>
  <c r="X324" i="51"/>
  <c r="O341" i="51"/>
  <c r="Y341" i="51" s="1"/>
  <c r="X283" i="51"/>
  <c r="U308" i="51"/>
  <c r="AB308" i="51" s="1"/>
  <c r="AA308" i="51"/>
  <c r="AD318" i="51"/>
  <c r="O10" i="50"/>
  <c r="D4" i="50" s="1"/>
  <c r="Q10" i="50"/>
  <c r="R10" i="50" s="1"/>
  <c r="S10" i="50" s="1"/>
  <c r="T10" i="50" s="1"/>
  <c r="U10" i="50" s="1"/>
  <c r="V10" i="50" s="1"/>
  <c r="D29" i="48"/>
  <c r="H31" i="48"/>
  <c r="I30" i="48"/>
  <c r="D350" i="48"/>
  <c r="T20" i="47"/>
  <c r="V20" i="47"/>
  <c r="W20" i="47" s="1"/>
  <c r="X20" i="47" s="1"/>
  <c r="Y20" i="47" s="1"/>
  <c r="Z20" i="47" s="1"/>
  <c r="AA20" i="47" s="1"/>
  <c r="M30" i="47"/>
  <c r="N30" i="47" s="1"/>
  <c r="O30" i="47" s="1"/>
  <c r="P30" i="47" s="1"/>
  <c r="Q30" i="47" s="1"/>
  <c r="R30" i="47" s="1"/>
  <c r="K30" i="47"/>
  <c r="T40" i="47"/>
  <c r="V40" i="47"/>
  <c r="W40" i="47" s="1"/>
  <c r="X40" i="47" s="1"/>
  <c r="Y40" i="47" s="1"/>
  <c r="Z40" i="47" s="1"/>
  <c r="AA40" i="47" s="1"/>
  <c r="B20" i="47"/>
  <c r="D20" i="47"/>
  <c r="E20" i="47" s="1"/>
  <c r="F20" i="47" s="1"/>
  <c r="G20" i="47" s="1"/>
  <c r="H20" i="47" s="1"/>
  <c r="I20" i="47" s="1"/>
  <c r="V30" i="47"/>
  <c r="W30" i="47" s="1"/>
  <c r="X30" i="47" s="1"/>
  <c r="Y30" i="47" s="1"/>
  <c r="Z30" i="47" s="1"/>
  <c r="AA30" i="47" s="1"/>
  <c r="T30" i="47"/>
  <c r="B10" i="47"/>
  <c r="D10" i="47"/>
  <c r="E10" i="47" s="1"/>
  <c r="F10" i="47" s="1"/>
  <c r="G10" i="47" s="1"/>
  <c r="H10" i="47" s="1"/>
  <c r="I10" i="47" s="1"/>
  <c r="D30" i="47"/>
  <c r="E30" i="47" s="1"/>
  <c r="F30" i="47" s="1"/>
  <c r="G30" i="47" s="1"/>
  <c r="H30" i="47" s="1"/>
  <c r="I30" i="47" s="1"/>
  <c r="B30" i="47"/>
  <c r="V10" i="47"/>
  <c r="W10" i="47" s="1"/>
  <c r="X10" i="47" s="1"/>
  <c r="Y10" i="47" s="1"/>
  <c r="Z10" i="47" s="1"/>
  <c r="AA10" i="47" s="1"/>
  <c r="T10" i="47"/>
  <c r="B40" i="47"/>
  <c r="D40" i="47"/>
  <c r="E40" i="47" s="1"/>
  <c r="F40" i="47" s="1"/>
  <c r="G40" i="47" s="1"/>
  <c r="H40" i="47" s="1"/>
  <c r="I40" i="47" s="1"/>
  <c r="M10" i="47"/>
  <c r="N10" i="47" s="1"/>
  <c r="O10" i="47" s="1"/>
  <c r="P10" i="47" s="1"/>
  <c r="Q10" i="47" s="1"/>
  <c r="R10" i="47" s="1"/>
  <c r="K10" i="47"/>
  <c r="K40" i="47"/>
  <c r="M40" i="47"/>
  <c r="N40" i="47" s="1"/>
  <c r="O40" i="47" s="1"/>
  <c r="P40" i="47" s="1"/>
  <c r="Q40" i="47" s="1"/>
  <c r="R40" i="47" s="1"/>
  <c r="AF75" i="41"/>
  <c r="AI75" i="41" s="1"/>
  <c r="AJ41" i="41"/>
  <c r="AI41" i="41"/>
  <c r="AF99" i="41"/>
  <c r="V16" i="44"/>
  <c r="E180" i="44"/>
  <c r="L193" i="44"/>
  <c r="J209" i="44"/>
  <c r="N193" i="44"/>
  <c r="K193" i="44"/>
  <c r="D196" i="44"/>
  <c r="D193" i="44"/>
  <c r="AO193" i="44"/>
  <c r="Q193" i="44"/>
  <c r="S193" i="44" s="1"/>
  <c r="U193" i="44" s="1"/>
  <c r="AE14" i="44"/>
  <c r="W16" i="44"/>
  <c r="AO206" i="44"/>
  <c r="AF87" i="41"/>
  <c r="AF92" i="41"/>
  <c r="AF97" i="41"/>
  <c r="AF105" i="41"/>
  <c r="AF94" i="41"/>
  <c r="AF93" i="41"/>
  <c r="AF101" i="41"/>
  <c r="AF84" i="41"/>
  <c r="AO184" i="44"/>
  <c r="G230" i="44"/>
  <c r="I230" i="44" s="1"/>
  <c r="E230" i="44" s="1"/>
  <c r="X16" i="44"/>
  <c r="G222" i="44"/>
  <c r="I222" i="44" s="1"/>
  <c r="E222" i="44" s="1"/>
  <c r="G224" i="44"/>
  <c r="I224" i="44" s="1"/>
  <c r="E224" i="44" s="1"/>
  <c r="Q224" i="44" s="1"/>
  <c r="S224" i="44" s="1"/>
  <c r="U224" i="44" s="1"/>
  <c r="D184" i="44"/>
  <c r="G220" i="44"/>
  <c r="I220" i="44" s="1"/>
  <c r="E220" i="44" s="1"/>
  <c r="M220" i="44" s="1"/>
  <c r="G216" i="44"/>
  <c r="I216" i="44" s="1"/>
  <c r="E216" i="44" s="1"/>
  <c r="D216" i="44" s="1"/>
  <c r="G231" i="44"/>
  <c r="I231" i="44" s="1"/>
  <c r="E231" i="44" s="1"/>
  <c r="O231" i="44" s="1"/>
  <c r="G227" i="44"/>
  <c r="I227" i="44" s="1"/>
  <c r="E227" i="44" s="1"/>
  <c r="D227" i="44" s="1"/>
  <c r="G232" i="44"/>
  <c r="I232" i="44" s="1"/>
  <c r="E232" i="44" s="1"/>
  <c r="D232" i="44" s="1"/>
  <c r="D200" i="44"/>
  <c r="G226" i="44"/>
  <c r="I226" i="44" s="1"/>
  <c r="E226" i="44" s="1"/>
  <c r="Q226" i="44" s="1"/>
  <c r="G218" i="44"/>
  <c r="I218" i="44" s="1"/>
  <c r="E218" i="44" s="1"/>
  <c r="AE209" i="44"/>
  <c r="A248" i="44"/>
  <c r="G265" i="44" s="1"/>
  <c r="I265" i="44" s="1"/>
  <c r="E265" i="44" s="1"/>
  <c r="M184" i="44"/>
  <c r="Q209" i="44"/>
  <c r="S209" i="44" s="1"/>
  <c r="U209" i="44" s="1"/>
  <c r="K200" i="44"/>
  <c r="Q184" i="44"/>
  <c r="S184" i="44" s="1"/>
  <c r="U184" i="44" s="1"/>
  <c r="K209" i="44"/>
  <c r="V209" i="44" s="1"/>
  <c r="G236" i="44"/>
  <c r="I236" i="44" s="1"/>
  <c r="E236" i="44" s="1"/>
  <c r="N236" i="44" s="1"/>
  <c r="D209" i="44"/>
  <c r="G219" i="44"/>
  <c r="I219" i="44" s="1"/>
  <c r="E219" i="44" s="1"/>
  <c r="M219" i="44" s="1"/>
  <c r="P184" i="44"/>
  <c r="R184" i="44" s="1"/>
  <c r="N209" i="44"/>
  <c r="AO209" i="44"/>
  <c r="G235" i="44"/>
  <c r="I235" i="44" s="1"/>
  <c r="E235" i="44" s="1"/>
  <c r="AO235" i="44" s="1"/>
  <c r="AE106" i="44"/>
  <c r="AC209" i="44"/>
  <c r="G243" i="44"/>
  <c r="I243" i="44" s="1"/>
  <c r="E243" i="44" s="1"/>
  <c r="K243" i="44" s="1"/>
  <c r="Y147" i="44"/>
  <c r="M194" i="44"/>
  <c r="L194" i="44"/>
  <c r="AC194" i="44"/>
  <c r="AO194" i="44"/>
  <c r="AE84" i="44"/>
  <c r="M192" i="44"/>
  <c r="J182" i="44"/>
  <c r="N192" i="44"/>
  <c r="K182" i="44"/>
  <c r="P192" i="44"/>
  <c r="Y192" i="44" s="1"/>
  <c r="O182" i="44"/>
  <c r="AC192" i="44"/>
  <c r="Q182" i="44"/>
  <c r="S182" i="44" s="1"/>
  <c r="U182" i="44" s="1"/>
  <c r="AC207" i="44"/>
  <c r="J192" i="44"/>
  <c r="J207" i="44"/>
  <c r="L192" i="44"/>
  <c r="D182" i="44"/>
  <c r="AO192" i="44"/>
  <c r="AO182" i="44"/>
  <c r="D198" i="44"/>
  <c r="O194" i="44"/>
  <c r="X194" i="44" s="1"/>
  <c r="AC195" i="44"/>
  <c r="Q195" i="44"/>
  <c r="L195" i="44"/>
  <c r="M195" i="44"/>
  <c r="AO191" i="44"/>
  <c r="N195" i="44"/>
  <c r="X195" i="44" s="1"/>
  <c r="AE195" i="44"/>
  <c r="J195" i="44"/>
  <c r="K195" i="44"/>
  <c r="D195" i="44"/>
  <c r="AO195" i="44"/>
  <c r="AE75" i="44"/>
  <c r="AI75" i="44" s="1"/>
  <c r="N182" i="44"/>
  <c r="Y171" i="44"/>
  <c r="X171" i="44"/>
  <c r="P195" i="44"/>
  <c r="R195" i="44" s="1"/>
  <c r="AE100" i="44"/>
  <c r="M183" i="44"/>
  <c r="O183" i="44"/>
  <c r="AE93" i="44"/>
  <c r="K183" i="44"/>
  <c r="V183" i="44" s="1"/>
  <c r="N183" i="44"/>
  <c r="W147" i="44"/>
  <c r="AO183" i="44"/>
  <c r="D183" i="44"/>
  <c r="L182" i="44"/>
  <c r="L209" i="44"/>
  <c r="W209" i="44" s="1"/>
  <c r="P182" i="44"/>
  <c r="R182" i="44" s="1"/>
  <c r="O209" i="44"/>
  <c r="AC182" i="44"/>
  <c r="P209" i="44"/>
  <c r="L196" i="44"/>
  <c r="AO200" i="44"/>
  <c r="D201" i="44"/>
  <c r="N196" i="44"/>
  <c r="K194" i="44"/>
  <c r="M182" i="44"/>
  <c r="P196" i="44"/>
  <c r="R196" i="44" s="1"/>
  <c r="T196" i="44" s="1"/>
  <c r="AO186" i="44"/>
  <c r="J184" i="44"/>
  <c r="AC183" i="44"/>
  <c r="L183" i="44"/>
  <c r="P183" i="44"/>
  <c r="Q183" i="44"/>
  <c r="S183" i="44" s="1"/>
  <c r="U183" i="44" s="1"/>
  <c r="Q204" i="44"/>
  <c r="S204" i="44" s="1"/>
  <c r="U204" i="44" s="1"/>
  <c r="N204" i="44"/>
  <c r="P204" i="44"/>
  <c r="R204" i="44" s="1"/>
  <c r="J204" i="44"/>
  <c r="N206" i="44"/>
  <c r="K204" i="44"/>
  <c r="AO204" i="44"/>
  <c r="N200" i="44"/>
  <c r="AC200" i="44"/>
  <c r="K184" i="44"/>
  <c r="Q191" i="44"/>
  <c r="J203" i="44"/>
  <c r="K203" i="44"/>
  <c r="D203" i="44"/>
  <c r="Q194" i="44"/>
  <c r="S194" i="44" s="1"/>
  <c r="U194" i="44" s="1"/>
  <c r="U126" i="44"/>
  <c r="AA126" i="44" s="1"/>
  <c r="Z126" i="44"/>
  <c r="J197" i="44"/>
  <c r="K197" i="44"/>
  <c r="L197" i="44"/>
  <c r="M197" i="44"/>
  <c r="P197" i="44"/>
  <c r="AE107" i="44"/>
  <c r="N197" i="44"/>
  <c r="AE137" i="44"/>
  <c r="O197" i="44"/>
  <c r="Q197" i="44"/>
  <c r="S197" i="44" s="1"/>
  <c r="U197" i="44" s="1"/>
  <c r="D197" i="44"/>
  <c r="AO197" i="44"/>
  <c r="AE96" i="44"/>
  <c r="G217" i="44"/>
  <c r="I217" i="44" s="1"/>
  <c r="E217" i="44" s="1"/>
  <c r="P217" i="44" s="1"/>
  <c r="G238" i="44"/>
  <c r="I238" i="44" s="1"/>
  <c r="E238" i="44" s="1"/>
  <c r="Q238" i="44" s="1"/>
  <c r="S238" i="44" s="1"/>
  <c r="U238" i="44" s="1"/>
  <c r="J200" i="44"/>
  <c r="V200" i="44" s="1"/>
  <c r="O184" i="44"/>
  <c r="X184" i="44" s="1"/>
  <c r="L204" i="44"/>
  <c r="L206" i="44"/>
  <c r="AE86" i="44"/>
  <c r="K192" i="44"/>
  <c r="AE203" i="44"/>
  <c r="P194" i="44"/>
  <c r="R194" i="44" s="1"/>
  <c r="M200" i="44"/>
  <c r="W200" i="44" s="1"/>
  <c r="AC184" i="44"/>
  <c r="L203" i="44"/>
  <c r="AC186" i="44"/>
  <c r="G241" i="44"/>
  <c r="I241" i="44" s="1"/>
  <c r="E241" i="44" s="1"/>
  <c r="D241" i="44" s="1"/>
  <c r="G228" i="44"/>
  <c r="I228" i="44" s="1"/>
  <c r="E228" i="44" s="1"/>
  <c r="L228" i="44" s="1"/>
  <c r="O200" i="44"/>
  <c r="AC193" i="44"/>
  <c r="K206" i="44"/>
  <c r="V206" i="44" s="1"/>
  <c r="M203" i="44"/>
  <c r="Q186" i="44"/>
  <c r="S186" i="44" s="1"/>
  <c r="U186" i="44" s="1"/>
  <c r="G215" i="44"/>
  <c r="I215" i="44" s="1"/>
  <c r="E215" i="44" s="1"/>
  <c r="M215" i="44" s="1"/>
  <c r="G244" i="44"/>
  <c r="I244" i="44" s="1"/>
  <c r="E244" i="44" s="1"/>
  <c r="D244" i="44" s="1"/>
  <c r="P200" i="44"/>
  <c r="J193" i="44"/>
  <c r="N203" i="44"/>
  <c r="K186" i="44"/>
  <c r="V147" i="44"/>
  <c r="Q200" i="44"/>
  <c r="S200" i="44" s="1"/>
  <c r="U200" i="44" s="1"/>
  <c r="G221" i="44"/>
  <c r="I221" i="44" s="1"/>
  <c r="E221" i="44" s="1"/>
  <c r="J221" i="44" s="1"/>
  <c r="D192" i="44"/>
  <c r="N189" i="44"/>
  <c r="M193" i="44"/>
  <c r="W193" i="44" s="1"/>
  <c r="AE79" i="44"/>
  <c r="P203" i="44"/>
  <c r="J186" i="44"/>
  <c r="AE181" i="44"/>
  <c r="O203" i="44"/>
  <c r="M186" i="44"/>
  <c r="G240" i="44"/>
  <c r="I240" i="44" s="1"/>
  <c r="E240" i="44" s="1"/>
  <c r="L240" i="44" s="1"/>
  <c r="G223" i="44"/>
  <c r="I223" i="44" s="1"/>
  <c r="E223" i="44" s="1"/>
  <c r="D223" i="44" s="1"/>
  <c r="G242" i="44"/>
  <c r="I242" i="44" s="1"/>
  <c r="E242" i="44" s="1"/>
  <c r="K242" i="44" s="1"/>
  <c r="O193" i="44"/>
  <c r="Q203" i="44"/>
  <c r="S203" i="44" s="1"/>
  <c r="U203" i="44" s="1"/>
  <c r="L186" i="44"/>
  <c r="D204" i="44"/>
  <c r="D186" i="44"/>
  <c r="G237" i="44"/>
  <c r="I237" i="44" s="1"/>
  <c r="E237" i="44" s="1"/>
  <c r="P237" i="44" s="1"/>
  <c r="G225" i="44"/>
  <c r="I225" i="44" s="1"/>
  <c r="E225" i="44" s="1"/>
  <c r="D225" i="44" s="1"/>
  <c r="M204" i="44"/>
  <c r="AC203" i="44"/>
  <c r="N186" i="44"/>
  <c r="O186" i="44"/>
  <c r="AE78" i="44"/>
  <c r="G214" i="44"/>
  <c r="I214" i="44" s="1"/>
  <c r="C213" i="44" s="1"/>
  <c r="G239" i="44"/>
  <c r="I239" i="44" s="1"/>
  <c r="E239" i="44" s="1"/>
  <c r="AC239" i="44" s="1"/>
  <c r="L184" i="44"/>
  <c r="W184" i="44" s="1"/>
  <c r="O204" i="44"/>
  <c r="O192" i="44"/>
  <c r="J194" i="44"/>
  <c r="G229" i="44"/>
  <c r="I229" i="44" s="1"/>
  <c r="E229" i="44" s="1"/>
  <c r="M229" i="44" s="1"/>
  <c r="D194" i="44"/>
  <c r="AE104" i="44"/>
  <c r="AE91" i="44"/>
  <c r="X149" i="44"/>
  <c r="K207" i="44"/>
  <c r="L207" i="44"/>
  <c r="AO146" i="44"/>
  <c r="AO177" i="44" s="1"/>
  <c r="AO178" i="44" s="1"/>
  <c r="M207" i="44"/>
  <c r="D207" i="44"/>
  <c r="P207" i="44"/>
  <c r="Y207" i="44" s="1"/>
  <c r="J198" i="44"/>
  <c r="AO207" i="44"/>
  <c r="N207" i="44"/>
  <c r="K198" i="44"/>
  <c r="O207" i="44"/>
  <c r="J189" i="44"/>
  <c r="O189" i="44"/>
  <c r="Q206" i="44"/>
  <c r="S206" i="44" s="1"/>
  <c r="U206" i="44" s="1"/>
  <c r="R171" i="44"/>
  <c r="Z171" i="44" s="1"/>
  <c r="AE120" i="44"/>
  <c r="L198" i="44"/>
  <c r="AO208" i="44"/>
  <c r="L208" i="44"/>
  <c r="M201" i="44"/>
  <c r="W160" i="44"/>
  <c r="X159" i="44"/>
  <c r="P187" i="44"/>
  <c r="R187" i="44" s="1"/>
  <c r="AO205" i="44"/>
  <c r="L187" i="44"/>
  <c r="AC208" i="44"/>
  <c r="J187" i="44"/>
  <c r="Q189" i="44"/>
  <c r="S189" i="44" s="1"/>
  <c r="U189" i="44" s="1"/>
  <c r="N187" i="44"/>
  <c r="AC189" i="44"/>
  <c r="N202" i="44"/>
  <c r="M187" i="44"/>
  <c r="AO189" i="44"/>
  <c r="J208" i="44"/>
  <c r="D191" i="44"/>
  <c r="AC191" i="44"/>
  <c r="O208" i="44"/>
  <c r="AO187" i="44"/>
  <c r="P191" i="44"/>
  <c r="R191" i="44" s="1"/>
  <c r="T191" i="44" s="1"/>
  <c r="Q208" i="44"/>
  <c r="S208" i="44" s="1"/>
  <c r="U208" i="44" s="1"/>
  <c r="T15" i="44"/>
  <c r="AA15" i="44" s="1"/>
  <c r="Z15" i="44"/>
  <c r="O210" i="44"/>
  <c r="AE92" i="44"/>
  <c r="K210" i="44"/>
  <c r="V210" i="44" s="1"/>
  <c r="AC205" i="44"/>
  <c r="X164" i="44"/>
  <c r="L210" i="44"/>
  <c r="X175" i="44"/>
  <c r="K205" i="44"/>
  <c r="V150" i="44"/>
  <c r="O205" i="44"/>
  <c r="X205" i="44" s="1"/>
  <c r="AE83" i="44"/>
  <c r="AC188" i="44"/>
  <c r="Q205" i="44"/>
  <c r="S205" i="44" s="1"/>
  <c r="U205" i="44" s="1"/>
  <c r="R16" i="44"/>
  <c r="Y16" i="44"/>
  <c r="J188" i="44"/>
  <c r="L205" i="44"/>
  <c r="K188" i="44"/>
  <c r="AC17" i="44"/>
  <c r="Q17" i="44"/>
  <c r="S17" i="44" s="1"/>
  <c r="U17" i="44" s="1"/>
  <c r="P17" i="44"/>
  <c r="O17" i="44"/>
  <c r="N17" i="44"/>
  <c r="M17" i="44"/>
  <c r="L17" i="44"/>
  <c r="K17" i="44"/>
  <c r="J17" i="44"/>
  <c r="D205" i="44"/>
  <c r="L188" i="44"/>
  <c r="N181" i="44"/>
  <c r="M202" i="44"/>
  <c r="D202" i="44"/>
  <c r="AC202" i="44"/>
  <c r="AO202" i="44"/>
  <c r="Z122" i="44"/>
  <c r="AE122" i="44" s="1"/>
  <c r="X153" i="44"/>
  <c r="P201" i="44"/>
  <c r="Y201" i="44" s="1"/>
  <c r="W148" i="44"/>
  <c r="X151" i="44"/>
  <c r="AE97" i="44"/>
  <c r="Y172" i="41"/>
  <c r="Y152" i="41"/>
  <c r="AF90" i="41"/>
  <c r="AF80" i="41"/>
  <c r="Y167" i="41"/>
  <c r="AF100" i="41"/>
  <c r="Y159" i="41"/>
  <c r="X156" i="41"/>
  <c r="AF98" i="41"/>
  <c r="Y173" i="41"/>
  <c r="AF86" i="41"/>
  <c r="AF85" i="41"/>
  <c r="AF83" i="41"/>
  <c r="AF79" i="41"/>
  <c r="AF104" i="41"/>
  <c r="Y112" i="41"/>
  <c r="W163" i="41"/>
  <c r="AF91" i="41"/>
  <c r="X171" i="41"/>
  <c r="Y153" i="41"/>
  <c r="AF107" i="41"/>
  <c r="X169" i="41"/>
  <c r="Q4" i="46"/>
  <c r="R5" i="46"/>
  <c r="Z24" i="46"/>
  <c r="AA25" i="46"/>
  <c r="Z14" i="46"/>
  <c r="AA15" i="46"/>
  <c r="AA34" i="46"/>
  <c r="U36" i="46"/>
  <c r="I15" i="46"/>
  <c r="H14" i="46"/>
  <c r="AA5" i="46"/>
  <c r="Z4" i="46"/>
  <c r="H24" i="46"/>
  <c r="I25" i="46"/>
  <c r="H34" i="46"/>
  <c r="I35" i="46"/>
  <c r="R14" i="46"/>
  <c r="L16" i="46"/>
  <c r="I5" i="46"/>
  <c r="H4" i="46"/>
  <c r="R35" i="46"/>
  <c r="Q34" i="46"/>
  <c r="R25" i="46"/>
  <c r="Q24" i="46"/>
  <c r="D187" i="44"/>
  <c r="O196" i="44"/>
  <c r="K187" i="44"/>
  <c r="P205" i="44"/>
  <c r="R205" i="44" s="1"/>
  <c r="AC190" i="44"/>
  <c r="O187" i="44"/>
  <c r="D208" i="44"/>
  <c r="P181" i="44"/>
  <c r="R181" i="44" s="1"/>
  <c r="AC206" i="44"/>
  <c r="M190" i="44"/>
  <c r="Q187" i="44"/>
  <c r="S187" i="44" s="1"/>
  <c r="U187" i="44" s="1"/>
  <c r="K208" i="44"/>
  <c r="O190" i="44"/>
  <c r="Q185" i="44"/>
  <c r="S185" i="44" s="1"/>
  <c r="U185" i="44" s="1"/>
  <c r="D190" i="44"/>
  <c r="D181" i="44"/>
  <c r="AO190" i="44"/>
  <c r="Q210" i="44"/>
  <c r="S210" i="44" s="1"/>
  <c r="U210" i="44" s="1"/>
  <c r="Q181" i="44"/>
  <c r="S181" i="44" s="1"/>
  <c r="U181" i="44" s="1"/>
  <c r="M206" i="44"/>
  <c r="AC185" i="44"/>
  <c r="M208" i="44"/>
  <c r="D188" i="44"/>
  <c r="AO181" i="44"/>
  <c r="M210" i="44"/>
  <c r="O206" i="44"/>
  <c r="N208" i="44"/>
  <c r="AO188" i="44"/>
  <c r="P188" i="44"/>
  <c r="Y188" i="44" s="1"/>
  <c r="N210" i="44"/>
  <c r="L191" i="44"/>
  <c r="AC198" i="44"/>
  <c r="K196" i="44"/>
  <c r="V196" i="44" s="1"/>
  <c r="AE196" i="44"/>
  <c r="L201" i="44"/>
  <c r="J185" i="44"/>
  <c r="M198" i="44"/>
  <c r="D185" i="44"/>
  <c r="AE189" i="44"/>
  <c r="M188" i="44"/>
  <c r="P210" i="44"/>
  <c r="R210" i="44" s="1"/>
  <c r="J202" i="44"/>
  <c r="L190" i="44"/>
  <c r="K185" i="44"/>
  <c r="J205" i="44"/>
  <c r="N198" i="44"/>
  <c r="N188" i="44"/>
  <c r="K202" i="44"/>
  <c r="N190" i="44"/>
  <c r="O198" i="44"/>
  <c r="AO185" i="44"/>
  <c r="AO210" i="44"/>
  <c r="K189" i="44"/>
  <c r="AC210" i="44"/>
  <c r="L189" i="44"/>
  <c r="O188" i="44"/>
  <c r="AE210" i="44"/>
  <c r="J181" i="44"/>
  <c r="P202" i="44"/>
  <c r="R202" i="44" s="1"/>
  <c r="J190" i="44"/>
  <c r="W155" i="44"/>
  <c r="J191" i="44"/>
  <c r="M205" i="44"/>
  <c r="Q198" i="44"/>
  <c r="S198" i="44" s="1"/>
  <c r="U198" i="44" s="1"/>
  <c r="W153" i="44"/>
  <c r="D210" i="44"/>
  <c r="AO196" i="44"/>
  <c r="M189" i="44"/>
  <c r="AE188" i="44"/>
  <c r="K181" i="44"/>
  <c r="L202" i="44"/>
  <c r="K190" i="44"/>
  <c r="K191" i="44"/>
  <c r="AC201" i="44"/>
  <c r="X162" i="44"/>
  <c r="N201" i="44"/>
  <c r="D189" i="44"/>
  <c r="Q196" i="44"/>
  <c r="L181" i="44"/>
  <c r="O202" i="44"/>
  <c r="P190" i="44"/>
  <c r="R190" i="44" s="1"/>
  <c r="X158" i="44"/>
  <c r="M191" i="44"/>
  <c r="W168" i="44"/>
  <c r="J201" i="44"/>
  <c r="AO198" i="44"/>
  <c r="AC196" i="44"/>
  <c r="V173" i="44"/>
  <c r="M181" i="44"/>
  <c r="Q202" i="44"/>
  <c r="S202" i="44" s="1"/>
  <c r="U202" i="44" s="1"/>
  <c r="N191" i="44"/>
  <c r="X191" i="44" s="1"/>
  <c r="X157" i="44"/>
  <c r="K201" i="44"/>
  <c r="N146" i="44"/>
  <c r="X146" i="44" s="1"/>
  <c r="V171" i="44"/>
  <c r="AC146" i="44"/>
  <c r="AC177" i="44" s="1"/>
  <c r="L185" i="44"/>
  <c r="W170" i="44"/>
  <c r="AO201" i="44"/>
  <c r="X161" i="44"/>
  <c r="W164" i="44"/>
  <c r="M196" i="44"/>
  <c r="O181" i="44"/>
  <c r="N185" i="44"/>
  <c r="O201" i="44"/>
  <c r="V154" i="44"/>
  <c r="M185" i="44"/>
  <c r="D146" i="44"/>
  <c r="O185" i="44"/>
  <c r="V159" i="44"/>
  <c r="W158" i="44"/>
  <c r="W169" i="44"/>
  <c r="X155" i="44"/>
  <c r="W175" i="44"/>
  <c r="V158" i="44"/>
  <c r="J146" i="44"/>
  <c r="X154" i="44"/>
  <c r="V170" i="44"/>
  <c r="M146" i="44"/>
  <c r="X176" i="44"/>
  <c r="P146" i="44"/>
  <c r="R146" i="44" s="1"/>
  <c r="W166" i="44"/>
  <c r="V153" i="44"/>
  <c r="X163" i="44"/>
  <c r="X166" i="44"/>
  <c r="V165" i="44"/>
  <c r="Y159" i="44"/>
  <c r="X147" i="44"/>
  <c r="V163" i="44"/>
  <c r="AE99" i="44"/>
  <c r="AE90" i="44"/>
  <c r="AE123" i="44"/>
  <c r="AE103" i="44"/>
  <c r="AE85" i="44"/>
  <c r="X167" i="44"/>
  <c r="AE89" i="44"/>
  <c r="V176" i="44"/>
  <c r="Q146" i="44"/>
  <c r="S146" i="44" s="1"/>
  <c r="U146" i="44" s="1"/>
  <c r="V152" i="44"/>
  <c r="X173" i="44"/>
  <c r="V155" i="44"/>
  <c r="Y160" i="44"/>
  <c r="V151" i="44"/>
  <c r="W161" i="44"/>
  <c r="AE82" i="44"/>
  <c r="V168" i="44"/>
  <c r="W172" i="44"/>
  <c r="W151" i="44"/>
  <c r="V161" i="44"/>
  <c r="W162" i="44"/>
  <c r="K146" i="44"/>
  <c r="L146" i="44"/>
  <c r="X172" i="44"/>
  <c r="W163" i="44"/>
  <c r="V148" i="44"/>
  <c r="V160" i="44"/>
  <c r="J243" i="44"/>
  <c r="AC243" i="44"/>
  <c r="P243" i="44"/>
  <c r="N243" i="44"/>
  <c r="M243" i="44"/>
  <c r="L243" i="44"/>
  <c r="O243" i="44"/>
  <c r="AC226" i="44"/>
  <c r="O226" i="44"/>
  <c r="N226" i="44"/>
  <c r="M226" i="44"/>
  <c r="L226" i="44"/>
  <c r="K226" i="44"/>
  <c r="J226" i="44"/>
  <c r="P226" i="44"/>
  <c r="R226" i="44" s="1"/>
  <c r="Z124" i="44"/>
  <c r="T124" i="44"/>
  <c r="AA124" i="44" s="1"/>
  <c r="Z139" i="44"/>
  <c r="T139" i="44"/>
  <c r="AA139" i="44" s="1"/>
  <c r="T117" i="44"/>
  <c r="AA117" i="44" s="1"/>
  <c r="Z117" i="44"/>
  <c r="V162" i="44"/>
  <c r="W192" i="44"/>
  <c r="R170" i="44"/>
  <c r="Y170" i="44"/>
  <c r="Y165" i="44"/>
  <c r="R165" i="44"/>
  <c r="X156" i="44"/>
  <c r="T168" i="44"/>
  <c r="S191" i="44"/>
  <c r="U191" i="44" s="1"/>
  <c r="J233" i="44"/>
  <c r="AC233" i="44"/>
  <c r="P233" i="44"/>
  <c r="O233" i="44"/>
  <c r="N233" i="44"/>
  <c r="L233" i="44"/>
  <c r="Q233" i="44"/>
  <c r="S233" i="44" s="1"/>
  <c r="U233" i="44" s="1"/>
  <c r="M233" i="44"/>
  <c r="K233" i="44"/>
  <c r="AC230" i="44"/>
  <c r="Q230" i="44"/>
  <c r="O230" i="44"/>
  <c r="M230" i="44"/>
  <c r="L230" i="44"/>
  <c r="K230" i="44"/>
  <c r="P230" i="44"/>
  <c r="R230" i="44" s="1"/>
  <c r="N230" i="44"/>
  <c r="J230" i="44"/>
  <c r="Y151" i="44"/>
  <c r="R151" i="44"/>
  <c r="T130" i="44"/>
  <c r="AA130" i="44" s="1"/>
  <c r="Z130" i="44"/>
  <c r="Y153" i="44"/>
  <c r="R153" i="44"/>
  <c r="T134" i="44"/>
  <c r="AA134" i="44" s="1"/>
  <c r="Z134" i="44"/>
  <c r="Z135" i="44"/>
  <c r="T135" i="44"/>
  <c r="AA135" i="44" s="1"/>
  <c r="R150" i="44"/>
  <c r="Y150" i="44"/>
  <c r="Z129" i="44"/>
  <c r="Y168" i="44"/>
  <c r="S168" i="44"/>
  <c r="U168" i="44" s="1"/>
  <c r="Z116" i="44"/>
  <c r="T116" i="44"/>
  <c r="AA116" i="44" s="1"/>
  <c r="Z133" i="44"/>
  <c r="T133" i="44"/>
  <c r="AA133" i="44" s="1"/>
  <c r="T125" i="44"/>
  <c r="AA125" i="44" s="1"/>
  <c r="Z125" i="44"/>
  <c r="Z119" i="44"/>
  <c r="T119" i="44"/>
  <c r="AA119" i="44" s="1"/>
  <c r="V166" i="44"/>
  <c r="X148" i="44"/>
  <c r="Y149" i="44"/>
  <c r="R149" i="44"/>
  <c r="Y157" i="44"/>
  <c r="R157" i="44"/>
  <c r="AA129" i="44"/>
  <c r="R156" i="44"/>
  <c r="Y156" i="44"/>
  <c r="T131" i="44"/>
  <c r="AA131" i="44" s="1"/>
  <c r="Z131" i="44"/>
  <c r="O222" i="44"/>
  <c r="N222" i="44"/>
  <c r="M222" i="44"/>
  <c r="K222" i="44"/>
  <c r="AC222" i="44"/>
  <c r="J222" i="44"/>
  <c r="L222" i="44"/>
  <c r="P222" i="44"/>
  <c r="Q222" i="44"/>
  <c r="S222" i="44" s="1"/>
  <c r="U222" i="44" s="1"/>
  <c r="Q218" i="44"/>
  <c r="S218" i="44" s="1"/>
  <c r="U218" i="44" s="1"/>
  <c r="AC218" i="44"/>
  <c r="P218" i="44"/>
  <c r="N218" i="44"/>
  <c r="K218" i="44"/>
  <c r="L218" i="44"/>
  <c r="O218" i="44"/>
  <c r="M218" i="44"/>
  <c r="J218" i="44"/>
  <c r="Z118" i="44"/>
  <c r="T118" i="44"/>
  <c r="AA118" i="44" s="1"/>
  <c r="Y155" i="44"/>
  <c r="R155" i="44"/>
  <c r="T174" i="44"/>
  <c r="AA174" i="44" s="1"/>
  <c r="Z174" i="44"/>
  <c r="N229" i="44"/>
  <c r="P229" i="44"/>
  <c r="Q234" i="44"/>
  <c r="S234" i="44" s="1"/>
  <c r="U234" i="44" s="1"/>
  <c r="P234" i="44"/>
  <c r="O234" i="44"/>
  <c r="M234" i="44"/>
  <c r="K234" i="44"/>
  <c r="J234" i="44"/>
  <c r="N234" i="44"/>
  <c r="AE234" i="44"/>
  <c r="AC234" i="44"/>
  <c r="L234" i="44"/>
  <c r="Z141" i="44"/>
  <c r="T141" i="44"/>
  <c r="AA141" i="44" s="1"/>
  <c r="Y154" i="44"/>
  <c r="R154" i="44"/>
  <c r="R193" i="44"/>
  <c r="Z142" i="44"/>
  <c r="T142" i="44"/>
  <c r="AA142" i="44" s="1"/>
  <c r="X169" i="44"/>
  <c r="W150" i="44"/>
  <c r="Y148" i="44"/>
  <c r="R148" i="44"/>
  <c r="T113" i="44"/>
  <c r="AA113" i="44" s="1"/>
  <c r="Z113" i="44"/>
  <c r="Y182" i="44"/>
  <c r="Y169" i="44"/>
  <c r="R169" i="44"/>
  <c r="W167" i="44"/>
  <c r="X150" i="44"/>
  <c r="Y175" i="44"/>
  <c r="R175" i="44"/>
  <c r="AE98" i="44"/>
  <c r="Y199" i="44"/>
  <c r="R199" i="44"/>
  <c r="T138" i="44"/>
  <c r="AA138" i="44" s="1"/>
  <c r="Z138" i="44"/>
  <c r="R186" i="44"/>
  <c r="T121" i="44"/>
  <c r="AA121" i="44" s="1"/>
  <c r="Z121" i="44"/>
  <c r="R185" i="44"/>
  <c r="O180" i="44"/>
  <c r="N180" i="44"/>
  <c r="M180" i="44"/>
  <c r="K180" i="44"/>
  <c r="Q180" i="44"/>
  <c r="S180" i="44" s="1"/>
  <c r="U180" i="44" s="1"/>
  <c r="P180" i="44"/>
  <c r="L180" i="44"/>
  <c r="J180" i="44"/>
  <c r="AC180" i="44"/>
  <c r="K231" i="44"/>
  <c r="M236" i="44"/>
  <c r="V172" i="44"/>
  <c r="R189" i="44"/>
  <c r="V164" i="44"/>
  <c r="V195" i="44"/>
  <c r="Z115" i="44"/>
  <c r="T115" i="44"/>
  <c r="AA115" i="44" s="1"/>
  <c r="Y167" i="44"/>
  <c r="R167" i="44"/>
  <c r="R166" i="44"/>
  <c r="Y166" i="44"/>
  <c r="W157" i="44"/>
  <c r="X168" i="44"/>
  <c r="M217" i="44"/>
  <c r="Q217" i="44"/>
  <c r="S217" i="44" s="1"/>
  <c r="U217" i="44" s="1"/>
  <c r="V169" i="44"/>
  <c r="R163" i="44"/>
  <c r="Y163" i="44"/>
  <c r="V167" i="44"/>
  <c r="R206" i="44"/>
  <c r="V175" i="44"/>
  <c r="V199" i="44"/>
  <c r="W199" i="44"/>
  <c r="R176" i="44"/>
  <c r="Y176" i="44"/>
  <c r="X199" i="44"/>
  <c r="T159" i="44"/>
  <c r="AA159" i="44" s="1"/>
  <c r="Z159" i="44"/>
  <c r="R198" i="44"/>
  <c r="Y161" i="44"/>
  <c r="R161" i="44"/>
  <c r="W154" i="44"/>
  <c r="AA160" i="44"/>
  <c r="X170" i="44"/>
  <c r="V149" i="44"/>
  <c r="W152" i="44"/>
  <c r="P216" i="44"/>
  <c r="O216" i="44"/>
  <c r="Y172" i="44"/>
  <c r="R172" i="44"/>
  <c r="T127" i="44"/>
  <c r="AA127" i="44" s="1"/>
  <c r="Z127" i="44"/>
  <c r="W173" i="44"/>
  <c r="Z160" i="44"/>
  <c r="Z136" i="44"/>
  <c r="T136" i="44"/>
  <c r="AA136" i="44" s="1"/>
  <c r="X152" i="44"/>
  <c r="V156" i="44"/>
  <c r="Z114" i="44"/>
  <c r="T114" i="44"/>
  <c r="AA114" i="44" s="1"/>
  <c r="Y184" i="44"/>
  <c r="T164" i="44"/>
  <c r="Y162" i="44"/>
  <c r="R162" i="44"/>
  <c r="T158" i="44"/>
  <c r="W149" i="44"/>
  <c r="W165" i="44"/>
  <c r="R152" i="44"/>
  <c r="Y152" i="44"/>
  <c r="R183" i="44"/>
  <c r="W176" i="44"/>
  <c r="Y173" i="44"/>
  <c r="R173" i="44"/>
  <c r="Z147" i="44"/>
  <c r="T147" i="44"/>
  <c r="AA147" i="44" s="1"/>
  <c r="T128" i="44"/>
  <c r="AA128" i="44" s="1"/>
  <c r="Z128" i="44"/>
  <c r="Y164" i="44"/>
  <c r="S164" i="44"/>
  <c r="U164" i="44" s="1"/>
  <c r="T195" i="44"/>
  <c r="Y158" i="44"/>
  <c r="S158" i="44"/>
  <c r="U158" i="44" s="1"/>
  <c r="X165" i="44"/>
  <c r="R208" i="44"/>
  <c r="V157" i="44"/>
  <c r="W156" i="44"/>
  <c r="P225" i="44"/>
  <c r="Q225" i="44"/>
  <c r="S225" i="44" s="1"/>
  <c r="U225" i="44" s="1"/>
  <c r="Z112" i="44"/>
  <c r="T112" i="44"/>
  <c r="AA112" i="44" s="1"/>
  <c r="W159" i="41"/>
  <c r="X168" i="41"/>
  <c r="Y161" i="41"/>
  <c r="W154" i="41"/>
  <c r="W147" i="41"/>
  <c r="Y150" i="41"/>
  <c r="W164" i="41"/>
  <c r="Y158" i="41"/>
  <c r="X154" i="41"/>
  <c r="X149" i="41"/>
  <c r="Y160" i="41"/>
  <c r="X155" i="41"/>
  <c r="X173" i="41"/>
  <c r="Y155" i="41"/>
  <c r="X163" i="41"/>
  <c r="Y166" i="41"/>
  <c r="W151" i="41"/>
  <c r="Y157" i="41"/>
  <c r="X152" i="41"/>
  <c r="Y156" i="41"/>
  <c r="Y163" i="41"/>
  <c r="W162" i="41"/>
  <c r="X112" i="41"/>
  <c r="X157" i="41"/>
  <c r="W173" i="41"/>
  <c r="Y170" i="41"/>
  <c r="X165" i="41"/>
  <c r="W169" i="41"/>
  <c r="Y165" i="41"/>
  <c r="W149" i="41"/>
  <c r="W167" i="41"/>
  <c r="Y171" i="41"/>
  <c r="Y169" i="41"/>
  <c r="X164" i="41"/>
  <c r="X148" i="41"/>
  <c r="X166" i="41"/>
  <c r="X151" i="41"/>
  <c r="X172" i="41"/>
  <c r="W168" i="41"/>
  <c r="Y164" i="41"/>
  <c r="Y148" i="41"/>
  <c r="S170" i="41"/>
  <c r="Z170" i="41"/>
  <c r="AF204" i="41"/>
  <c r="AD204" i="41"/>
  <c r="R204" i="41"/>
  <c r="Q204" i="41"/>
  <c r="S204" i="41" s="1"/>
  <c r="P204" i="41"/>
  <c r="O204" i="41"/>
  <c r="N204" i="41"/>
  <c r="M204" i="41"/>
  <c r="L204" i="41"/>
  <c r="K204" i="41"/>
  <c r="AD199" i="41"/>
  <c r="T199" i="41"/>
  <c r="V199" i="41" s="1"/>
  <c r="AA135" i="41"/>
  <c r="U135" i="41"/>
  <c r="AB135" i="41" s="1"/>
  <c r="Y168" i="41"/>
  <c r="AA120" i="41"/>
  <c r="U120" i="41"/>
  <c r="AB120" i="41" s="1"/>
  <c r="S153" i="41"/>
  <c r="Z153" i="41"/>
  <c r="O146" i="41"/>
  <c r="L146" i="41"/>
  <c r="AD146" i="41"/>
  <c r="AD177" i="41" s="1"/>
  <c r="Q146" i="41"/>
  <c r="P146" i="41"/>
  <c r="N146" i="41"/>
  <c r="M146" i="41"/>
  <c r="K146" i="41"/>
  <c r="R146" i="41"/>
  <c r="T146" i="41" s="1"/>
  <c r="V146" i="41" s="1"/>
  <c r="AD182" i="41"/>
  <c r="N182" i="41"/>
  <c r="M182" i="41"/>
  <c r="L182" i="41"/>
  <c r="AF182" i="41"/>
  <c r="R182" i="41"/>
  <c r="T182" i="41" s="1"/>
  <c r="V182" i="41" s="1"/>
  <c r="Q182" i="41"/>
  <c r="P182" i="41"/>
  <c r="K182" i="41"/>
  <c r="O182" i="41"/>
  <c r="AF203" i="41"/>
  <c r="R203" i="41"/>
  <c r="T203" i="41" s="1"/>
  <c r="V203" i="41" s="1"/>
  <c r="Q203" i="41"/>
  <c r="P203" i="41"/>
  <c r="O203" i="41"/>
  <c r="AD203" i="41"/>
  <c r="N203" i="41"/>
  <c r="M203" i="41"/>
  <c r="L203" i="41"/>
  <c r="K203" i="41"/>
  <c r="U119" i="41"/>
  <c r="AB119" i="41" s="1"/>
  <c r="AA119" i="41"/>
  <c r="W170" i="41"/>
  <c r="Z164" i="41"/>
  <c r="S164" i="41"/>
  <c r="W150" i="41"/>
  <c r="AD209" i="41"/>
  <c r="AD207" i="41"/>
  <c r="AF207" i="41"/>
  <c r="S161" i="41"/>
  <c r="Z161" i="41"/>
  <c r="U163" i="41"/>
  <c r="Z167" i="41"/>
  <c r="S167" i="41"/>
  <c r="Z157" i="41"/>
  <c r="AD195" i="41"/>
  <c r="T195" i="41"/>
  <c r="V195" i="41" s="1"/>
  <c r="T192" i="41"/>
  <c r="V192" i="41" s="1"/>
  <c r="AD192" i="41"/>
  <c r="AF197" i="41"/>
  <c r="AD197" i="41"/>
  <c r="Q197" i="41"/>
  <c r="P197" i="41"/>
  <c r="O197" i="41"/>
  <c r="N197" i="41"/>
  <c r="M197" i="41"/>
  <c r="L197" i="41"/>
  <c r="K197" i="41"/>
  <c r="R197" i="41"/>
  <c r="T197" i="41" s="1"/>
  <c r="V197" i="41" s="1"/>
  <c r="W161" i="41"/>
  <c r="AA130" i="41"/>
  <c r="U130" i="41"/>
  <c r="AB130" i="41" s="1"/>
  <c r="X170" i="41"/>
  <c r="Z112" i="41"/>
  <c r="S112" i="41"/>
  <c r="X162" i="41"/>
  <c r="Z154" i="41"/>
  <c r="S154" i="41"/>
  <c r="AA142" i="41"/>
  <c r="U142" i="41"/>
  <c r="AB142" i="41" s="1"/>
  <c r="W156" i="41"/>
  <c r="U115" i="41"/>
  <c r="AB115" i="41" s="1"/>
  <c r="AA115" i="41"/>
  <c r="AF205" i="41"/>
  <c r="AD205" i="41"/>
  <c r="Z166" i="41"/>
  <c r="S166" i="41"/>
  <c r="AA140" i="41"/>
  <c r="U140" i="41"/>
  <c r="AB140" i="41" s="1"/>
  <c r="AA141" i="41"/>
  <c r="U141" i="41"/>
  <c r="AB141" i="41" s="1"/>
  <c r="AA78" i="41"/>
  <c r="U78" i="41"/>
  <c r="AB78" i="41" s="1"/>
  <c r="AD188" i="41"/>
  <c r="T188" i="41"/>
  <c r="V188" i="41" s="1"/>
  <c r="AD198" i="41"/>
  <c r="S198" i="41"/>
  <c r="AD186" i="41"/>
  <c r="S186" i="41"/>
  <c r="X161" i="41"/>
  <c r="AA137" i="41"/>
  <c r="U137" i="41"/>
  <c r="AB137" i="41" s="1"/>
  <c r="W112" i="41"/>
  <c r="U125" i="41"/>
  <c r="AB125" i="41" s="1"/>
  <c r="AA125" i="41"/>
  <c r="U151" i="41"/>
  <c r="AA138" i="41"/>
  <c r="U138" i="41"/>
  <c r="AB138" i="41" s="1"/>
  <c r="W155" i="41"/>
  <c r="AF108" i="41"/>
  <c r="Z149" i="41"/>
  <c r="S149" i="41"/>
  <c r="Z171" i="41"/>
  <c r="S171" i="41"/>
  <c r="U128" i="41"/>
  <c r="AB128" i="41" s="1"/>
  <c r="AA128" i="41"/>
  <c r="AD201" i="41"/>
  <c r="T201" i="41"/>
  <c r="V201" i="41" s="1"/>
  <c r="AF189" i="41"/>
  <c r="AD189" i="41"/>
  <c r="N189" i="41"/>
  <c r="M189" i="41"/>
  <c r="L189" i="41"/>
  <c r="K189" i="41"/>
  <c r="R189" i="41"/>
  <c r="T189" i="41" s="1"/>
  <c r="V189" i="41" s="1"/>
  <c r="Q189" i="41"/>
  <c r="P189" i="41"/>
  <c r="O189" i="41"/>
  <c r="AA133" i="41"/>
  <c r="U133" i="41"/>
  <c r="AB133" i="41" s="1"/>
  <c r="AA113" i="41"/>
  <c r="U113" i="41"/>
  <c r="AB113" i="41" s="1"/>
  <c r="U134" i="41"/>
  <c r="AB134" i="41" s="1"/>
  <c r="AA134" i="41"/>
  <c r="Z151" i="41"/>
  <c r="T151" i="41"/>
  <c r="V151" i="41" s="1"/>
  <c r="W172" i="41"/>
  <c r="X147" i="41"/>
  <c r="Z173" i="41"/>
  <c r="S173" i="41"/>
  <c r="AD190" i="41"/>
  <c r="R190" i="41"/>
  <c r="T190" i="41" s="1"/>
  <c r="V190" i="41" s="1"/>
  <c r="Q190" i="41"/>
  <c r="P190" i="41"/>
  <c r="O190" i="41"/>
  <c r="N190" i="41"/>
  <c r="M190" i="41"/>
  <c r="L190" i="41"/>
  <c r="K190" i="41"/>
  <c r="AF190" i="41"/>
  <c r="AD202" i="41"/>
  <c r="S202" i="41"/>
  <c r="Y162" i="41"/>
  <c r="AA117" i="41"/>
  <c r="U117" i="41"/>
  <c r="AB117" i="41" s="1"/>
  <c r="X159" i="41"/>
  <c r="Y147" i="41"/>
  <c r="U126" i="41"/>
  <c r="AB126" i="41" s="1"/>
  <c r="AA126" i="41"/>
  <c r="X150" i="41"/>
  <c r="W171" i="41"/>
  <c r="AA121" i="41"/>
  <c r="U121" i="41"/>
  <c r="AB121" i="41" s="1"/>
  <c r="AD184" i="41"/>
  <c r="T184" i="41"/>
  <c r="V184" i="41" s="1"/>
  <c r="Q210" i="41"/>
  <c r="P210" i="41"/>
  <c r="O210" i="41"/>
  <c r="M210" i="41"/>
  <c r="K210" i="41"/>
  <c r="AF210" i="41"/>
  <c r="AD210" i="41"/>
  <c r="R210" i="41"/>
  <c r="T210" i="41" s="1"/>
  <c r="V210" i="41" s="1"/>
  <c r="N210" i="41"/>
  <c r="L210" i="41"/>
  <c r="AA129" i="41"/>
  <c r="U129" i="41"/>
  <c r="AB129" i="41" s="1"/>
  <c r="U162" i="41"/>
  <c r="Z158" i="41"/>
  <c r="S158" i="41"/>
  <c r="U122" i="41"/>
  <c r="AB122" i="41" s="1"/>
  <c r="AA122" i="41"/>
  <c r="Z155" i="41"/>
  <c r="S155" i="41"/>
  <c r="U168" i="41"/>
  <c r="Y149" i="41"/>
  <c r="Z160" i="41"/>
  <c r="S160" i="41"/>
  <c r="Z156" i="41"/>
  <c r="T156" i="41"/>
  <c r="V156" i="41" s="1"/>
  <c r="Z148" i="41"/>
  <c r="S148" i="41"/>
  <c r="U123" i="41"/>
  <c r="AB123" i="41" s="1"/>
  <c r="AA123" i="41"/>
  <c r="AD200" i="41"/>
  <c r="S200" i="41"/>
  <c r="AA124" i="41"/>
  <c r="U124" i="41"/>
  <c r="AB124" i="41" s="1"/>
  <c r="U127" i="41"/>
  <c r="AB127" i="41" s="1"/>
  <c r="AA127" i="41"/>
  <c r="Z163" i="41"/>
  <c r="T163" i="41"/>
  <c r="V163" i="41" s="1"/>
  <c r="Z162" i="41"/>
  <c r="T162" i="41"/>
  <c r="V162" i="41" s="1"/>
  <c r="W158" i="41"/>
  <c r="Z159" i="41"/>
  <c r="S159" i="41"/>
  <c r="Y151" i="41"/>
  <c r="Z168" i="41"/>
  <c r="T168" i="41"/>
  <c r="V168" i="41" s="1"/>
  <c r="U131" i="41"/>
  <c r="AB131" i="41" s="1"/>
  <c r="AA131" i="41"/>
  <c r="AA116" i="41"/>
  <c r="U116" i="41"/>
  <c r="AB116" i="41" s="1"/>
  <c r="AD185" i="41"/>
  <c r="T185" i="41"/>
  <c r="V185" i="41" s="1"/>
  <c r="U156" i="41"/>
  <c r="AD194" i="41"/>
  <c r="T194" i="41"/>
  <c r="V194" i="41" s="1"/>
  <c r="AD183" i="41"/>
  <c r="Q183" i="41"/>
  <c r="O183" i="41"/>
  <c r="AF183" i="41"/>
  <c r="R183" i="41"/>
  <c r="T183" i="41" s="1"/>
  <c r="V183" i="41" s="1"/>
  <c r="P183" i="41"/>
  <c r="N183" i="41"/>
  <c r="M183" i="41"/>
  <c r="L183" i="41"/>
  <c r="K183" i="41"/>
  <c r="U132" i="41"/>
  <c r="AB132" i="41" s="1"/>
  <c r="AA132" i="41"/>
  <c r="Z165" i="41"/>
  <c r="S165" i="41"/>
  <c r="Z150" i="41"/>
  <c r="S150" i="41"/>
  <c r="W160" i="41"/>
  <c r="T193" i="41"/>
  <c r="V193" i="41" s="1"/>
  <c r="AD193" i="41"/>
  <c r="AD206" i="41"/>
  <c r="AF206" i="41"/>
  <c r="U118" i="41"/>
  <c r="AB118" i="41" s="1"/>
  <c r="AA118" i="41"/>
  <c r="Z147" i="41"/>
  <c r="S147" i="41"/>
  <c r="AD181" i="41"/>
  <c r="T181" i="41"/>
  <c r="V181" i="41" s="1"/>
  <c r="AD187" i="41"/>
  <c r="T187" i="41"/>
  <c r="V187" i="41" s="1"/>
  <c r="U139" i="41"/>
  <c r="AB139" i="41" s="1"/>
  <c r="AA139" i="41"/>
  <c r="S169" i="41"/>
  <c r="Z169" i="41"/>
  <c r="X158" i="41"/>
  <c r="Y154" i="41"/>
  <c r="AA114" i="41"/>
  <c r="U114" i="41"/>
  <c r="AB114" i="41" s="1"/>
  <c r="U172" i="41"/>
  <c r="Z152" i="41"/>
  <c r="S152" i="41"/>
  <c r="X160" i="41"/>
  <c r="W153" i="41"/>
  <c r="W148" i="41"/>
  <c r="AD196" i="41"/>
  <c r="AF196" i="41"/>
  <c r="R196" i="41"/>
  <c r="T196" i="41" s="1"/>
  <c r="V196" i="41" s="1"/>
  <c r="Q196" i="41"/>
  <c r="P196" i="41"/>
  <c r="O196" i="41"/>
  <c r="N196" i="41"/>
  <c r="M196" i="41"/>
  <c r="L196" i="41"/>
  <c r="K196" i="41"/>
  <c r="AD191" i="41"/>
  <c r="T191" i="41"/>
  <c r="V191" i="41" s="1"/>
  <c r="W166" i="41"/>
  <c r="W165" i="41"/>
  <c r="U136" i="41"/>
  <c r="AB136" i="41" s="1"/>
  <c r="AA136" i="41"/>
  <c r="X167" i="41"/>
  <c r="Z172" i="41"/>
  <c r="T172" i="41"/>
  <c r="V172" i="41" s="1"/>
  <c r="W157" i="41"/>
  <c r="AF106" i="41"/>
  <c r="W152" i="41"/>
  <c r="X153" i="41"/>
  <c r="D14" i="45"/>
  <c r="J13" i="45"/>
  <c r="I26" i="45"/>
  <c r="C27" i="45"/>
  <c r="J24" i="45"/>
  <c r="B24" i="45" s="1"/>
  <c r="G24" i="45" s="1"/>
  <c r="F24" i="45" s="1"/>
  <c r="D25" i="45"/>
  <c r="C14" i="45"/>
  <c r="I13" i="45"/>
  <c r="B12" i="45"/>
  <c r="G12" i="45" s="1"/>
  <c r="F12" i="45" s="1"/>
  <c r="AO220" i="44"/>
  <c r="AO236" i="44"/>
  <c r="D236" i="44"/>
  <c r="AO238" i="44"/>
  <c r="D238" i="44"/>
  <c r="D229" i="44"/>
  <c r="AO229" i="44"/>
  <c r="AO234" i="44"/>
  <c r="D234" i="44"/>
  <c r="D180" i="44"/>
  <c r="AO180" i="44"/>
  <c r="D17" i="44"/>
  <c r="AO17" i="44"/>
  <c r="AO223" i="44"/>
  <c r="H19" i="44"/>
  <c r="I18" i="44"/>
  <c r="E18" i="44" s="1"/>
  <c r="AO243" i="44"/>
  <c r="D243" i="44"/>
  <c r="AO226" i="44"/>
  <c r="D226" i="44"/>
  <c r="D233" i="44"/>
  <c r="AO233" i="44"/>
  <c r="D230" i="44"/>
  <c r="AO230" i="44"/>
  <c r="AO222" i="44"/>
  <c r="D222" i="44"/>
  <c r="D218" i="44"/>
  <c r="AO218" i="44"/>
  <c r="D204" i="41"/>
  <c r="D192" i="41"/>
  <c r="D197" i="41"/>
  <c r="D188" i="41"/>
  <c r="D208" i="41"/>
  <c r="D186" i="41"/>
  <c r="D199" i="41"/>
  <c r="D201" i="41"/>
  <c r="D189" i="41"/>
  <c r="D193" i="41"/>
  <c r="D182" i="41"/>
  <c r="D198" i="41"/>
  <c r="D196" i="41"/>
  <c r="D206" i="41"/>
  <c r="D146" i="41"/>
  <c r="AP177" i="41"/>
  <c r="AP178" i="41" s="1"/>
  <c r="D184" i="41"/>
  <c r="D210" i="41"/>
  <c r="D207" i="41"/>
  <c r="D190" i="41"/>
  <c r="D200" i="41"/>
  <c r="D209" i="41"/>
  <c r="D185" i="41"/>
  <c r="D194" i="41"/>
  <c r="D183" i="41"/>
  <c r="D203" i="41"/>
  <c r="D202" i="41"/>
  <c r="D181" i="41"/>
  <c r="D187" i="41"/>
  <c r="D205" i="41"/>
  <c r="D191" i="41"/>
  <c r="D195" i="41"/>
  <c r="A248" i="41"/>
  <c r="G227" i="41"/>
  <c r="I227" i="41" s="1"/>
  <c r="E227" i="41" s="1"/>
  <c r="AP227" i="41" s="1"/>
  <c r="G219" i="41"/>
  <c r="I219" i="41" s="1"/>
  <c r="E219" i="41" s="1"/>
  <c r="AP219" i="41" s="1"/>
  <c r="G237" i="41"/>
  <c r="I237" i="41" s="1"/>
  <c r="E237" i="41" s="1"/>
  <c r="AP237" i="41" s="1"/>
  <c r="G226" i="41"/>
  <c r="I226" i="41" s="1"/>
  <c r="E226" i="41" s="1"/>
  <c r="AP226" i="41" s="1"/>
  <c r="G218" i="41"/>
  <c r="I218" i="41" s="1"/>
  <c r="E218" i="41" s="1"/>
  <c r="AP218" i="41" s="1"/>
  <c r="G243" i="41"/>
  <c r="I243" i="41" s="1"/>
  <c r="E243" i="41" s="1"/>
  <c r="AP243" i="41" s="1"/>
  <c r="G224" i="41"/>
  <c r="I224" i="41" s="1"/>
  <c r="E224" i="41" s="1"/>
  <c r="AP224" i="41" s="1"/>
  <c r="G241" i="41"/>
  <c r="I241" i="41" s="1"/>
  <c r="E241" i="41" s="1"/>
  <c r="AP241" i="41" s="1"/>
  <c r="G222" i="41"/>
  <c r="I222" i="41" s="1"/>
  <c r="E222" i="41" s="1"/>
  <c r="AP222" i="41" s="1"/>
  <c r="G214" i="41"/>
  <c r="I214" i="41" s="1"/>
  <c r="G240" i="41"/>
  <c r="I240" i="41" s="1"/>
  <c r="E240" i="41" s="1"/>
  <c r="AP240" i="41" s="1"/>
  <c r="G238" i="41"/>
  <c r="I238" i="41" s="1"/>
  <c r="E238" i="41" s="1"/>
  <c r="AP238" i="41" s="1"/>
  <c r="G233" i="41"/>
  <c r="I233" i="41" s="1"/>
  <c r="E233" i="41" s="1"/>
  <c r="AP233" i="41" s="1"/>
  <c r="G244" i="41"/>
  <c r="I244" i="41" s="1"/>
  <c r="E244" i="41" s="1"/>
  <c r="AP244" i="41" s="1"/>
  <c r="G236" i="41"/>
  <c r="I236" i="41" s="1"/>
  <c r="E236" i="41" s="1"/>
  <c r="AP236" i="41" s="1"/>
  <c r="G232" i="41"/>
  <c r="I232" i="41" s="1"/>
  <c r="E232" i="41" s="1"/>
  <c r="AP232" i="41" s="1"/>
  <c r="G221" i="41"/>
  <c r="I221" i="41" s="1"/>
  <c r="E221" i="41" s="1"/>
  <c r="AP221" i="41" s="1"/>
  <c r="G231" i="41"/>
  <c r="I231" i="41" s="1"/>
  <c r="E231" i="41" s="1"/>
  <c r="AP231" i="41" s="1"/>
  <c r="G216" i="41"/>
  <c r="I216" i="41" s="1"/>
  <c r="E216" i="41" s="1"/>
  <c r="AP216" i="41" s="1"/>
  <c r="G229" i="41"/>
  <c r="I229" i="41" s="1"/>
  <c r="E229" i="41" s="1"/>
  <c r="AP229" i="41" s="1"/>
  <c r="G239" i="41"/>
  <c r="I239" i="41" s="1"/>
  <c r="E239" i="41" s="1"/>
  <c r="AP239" i="41" s="1"/>
  <c r="G235" i="41"/>
  <c r="I235" i="41" s="1"/>
  <c r="E235" i="41" s="1"/>
  <c r="AP235" i="41" s="1"/>
  <c r="G223" i="41"/>
  <c r="I223" i="41" s="1"/>
  <c r="E223" i="41" s="1"/>
  <c r="AP223" i="41" s="1"/>
  <c r="G217" i="41"/>
  <c r="I217" i="41" s="1"/>
  <c r="E217" i="41" s="1"/>
  <c r="AP217" i="41" s="1"/>
  <c r="G242" i="41"/>
  <c r="I242" i="41" s="1"/>
  <c r="E242" i="41" s="1"/>
  <c r="AP242" i="41" s="1"/>
  <c r="G220" i="41"/>
  <c r="I220" i="41" s="1"/>
  <c r="E220" i="41" s="1"/>
  <c r="AP220" i="41" s="1"/>
  <c r="G215" i="41"/>
  <c r="I215" i="41" s="1"/>
  <c r="E215" i="41" s="1"/>
  <c r="AP215" i="41" s="1"/>
  <c r="G234" i="41"/>
  <c r="I234" i="41" s="1"/>
  <c r="E234" i="41" s="1"/>
  <c r="AP234" i="41" s="1"/>
  <c r="G230" i="41"/>
  <c r="I230" i="41" s="1"/>
  <c r="E230" i="41" s="1"/>
  <c r="AP230" i="41" s="1"/>
  <c r="G228" i="41"/>
  <c r="I228" i="41" s="1"/>
  <c r="E228" i="41" s="1"/>
  <c r="AP228" i="41" s="1"/>
  <c r="G225" i="41"/>
  <c r="I225" i="41" s="1"/>
  <c r="E225" i="41" s="1"/>
  <c r="AP225" i="41" s="1"/>
  <c r="C179" i="41"/>
  <c r="E180" i="41"/>
  <c r="AP180" i="41" s="1"/>
  <c r="V4" i="35"/>
  <c r="W5" i="35"/>
  <c r="W15" i="35"/>
  <c r="V14" i="35"/>
  <c r="M14" i="35"/>
  <c r="N15" i="35"/>
  <c r="D34" i="35"/>
  <c r="E35" i="35"/>
  <c r="N35" i="35"/>
  <c r="M34" i="35"/>
  <c r="E5" i="35"/>
  <c r="D4" i="35"/>
  <c r="E25" i="35"/>
  <c r="D24" i="35"/>
  <c r="D14" i="35"/>
  <c r="E15" i="35"/>
  <c r="W25" i="35"/>
  <c r="V24" i="35"/>
  <c r="N25" i="35"/>
  <c r="M24" i="35"/>
  <c r="M4" i="35"/>
  <c r="N5" i="35"/>
  <c r="W35" i="35"/>
  <c r="V34" i="35"/>
  <c r="U331" i="6"/>
  <c r="T331" i="6"/>
  <c r="S331" i="6"/>
  <c r="R331" i="6"/>
  <c r="U330" i="6"/>
  <c r="T330" i="6"/>
  <c r="S330" i="6"/>
  <c r="R330" i="6"/>
  <c r="Z317" i="48" l="1"/>
  <c r="X333" i="48"/>
  <c r="Z318" i="48"/>
  <c r="X318" i="48"/>
  <c r="W325" i="48"/>
  <c r="E384" i="48"/>
  <c r="L384" i="48" s="1"/>
  <c r="Y331" i="48"/>
  <c r="AA300" i="48"/>
  <c r="AF300" i="48" s="1"/>
  <c r="Z316" i="48"/>
  <c r="AI245" i="48"/>
  <c r="P369" i="48"/>
  <c r="Q369" i="48"/>
  <c r="S369" i="48" s="1"/>
  <c r="R369" i="48"/>
  <c r="T369" i="48" s="1"/>
  <c r="V369" i="48" s="1"/>
  <c r="W330" i="48"/>
  <c r="X321" i="48"/>
  <c r="Y333" i="48"/>
  <c r="K369" i="48"/>
  <c r="W369" i="48" s="1"/>
  <c r="M369" i="48"/>
  <c r="L353" i="48"/>
  <c r="AP359" i="48"/>
  <c r="AP369" i="48"/>
  <c r="X316" i="48"/>
  <c r="L369" i="48"/>
  <c r="K367" i="48"/>
  <c r="N369" i="48"/>
  <c r="O367" i="48"/>
  <c r="X343" i="48"/>
  <c r="Z325" i="48"/>
  <c r="Z334" i="48"/>
  <c r="AP353" i="48"/>
  <c r="X342" i="48"/>
  <c r="N353" i="48"/>
  <c r="W316" i="48"/>
  <c r="Y316" i="48"/>
  <c r="K366" i="48"/>
  <c r="Q366" i="48"/>
  <c r="S366" i="48" s="1"/>
  <c r="Z340" i="48"/>
  <c r="AP366" i="48"/>
  <c r="R366" i="48"/>
  <c r="T366" i="48" s="1"/>
  <c r="V366" i="48" s="1"/>
  <c r="M366" i="48"/>
  <c r="N366" i="48"/>
  <c r="S318" i="48"/>
  <c r="U318" i="48" s="1"/>
  <c r="AB318" i="48" s="1"/>
  <c r="R354" i="48"/>
  <c r="T354" i="48" s="1"/>
  <c r="V354" i="48" s="1"/>
  <c r="P366" i="48"/>
  <c r="L366" i="48"/>
  <c r="W366" i="48" s="1"/>
  <c r="AP376" i="48"/>
  <c r="Y342" i="48"/>
  <c r="L370" i="48"/>
  <c r="R370" i="48"/>
  <c r="T370" i="48" s="1"/>
  <c r="V370" i="48" s="1"/>
  <c r="M370" i="48"/>
  <c r="N370" i="48"/>
  <c r="Z321" i="48"/>
  <c r="AP370" i="48"/>
  <c r="M367" i="48"/>
  <c r="Q370" i="48"/>
  <c r="S370" i="48" s="1"/>
  <c r="Y319" i="48"/>
  <c r="Z327" i="48"/>
  <c r="Y341" i="48"/>
  <c r="Y336" i="48"/>
  <c r="Z343" i="48"/>
  <c r="AF268" i="48"/>
  <c r="W333" i="48"/>
  <c r="AA296" i="48"/>
  <c r="Z344" i="48"/>
  <c r="W341" i="48"/>
  <c r="L373" i="48"/>
  <c r="L377" i="48"/>
  <c r="Q377" i="48"/>
  <c r="Z331" i="48"/>
  <c r="Y323" i="48"/>
  <c r="W380" i="48"/>
  <c r="C383" i="48"/>
  <c r="Q354" i="48"/>
  <c r="AD367" i="48"/>
  <c r="X327" i="48"/>
  <c r="Y325" i="48"/>
  <c r="N373" i="48"/>
  <c r="X339" i="48"/>
  <c r="X336" i="48"/>
  <c r="K359" i="48"/>
  <c r="W359" i="48" s="1"/>
  <c r="O369" i="48"/>
  <c r="AI211" i="48"/>
  <c r="W337" i="48"/>
  <c r="L376" i="48"/>
  <c r="R376" i="48"/>
  <c r="T376" i="48" s="1"/>
  <c r="V376" i="48" s="1"/>
  <c r="M376" i="48"/>
  <c r="O366" i="48"/>
  <c r="K376" i="48"/>
  <c r="W329" i="48"/>
  <c r="L351" i="48"/>
  <c r="AD360" i="48"/>
  <c r="O351" i="48"/>
  <c r="W317" i="48"/>
  <c r="N351" i="48"/>
  <c r="K351" i="48"/>
  <c r="S334" i="48"/>
  <c r="AA334" i="48" s="1"/>
  <c r="Z337" i="48"/>
  <c r="Z333" i="48"/>
  <c r="X334" i="48"/>
  <c r="O370" i="48"/>
  <c r="W345" i="48"/>
  <c r="O354" i="48"/>
  <c r="W339" i="48"/>
  <c r="K354" i="48"/>
  <c r="K370" i="48"/>
  <c r="W320" i="48"/>
  <c r="X325" i="48"/>
  <c r="Z336" i="48"/>
  <c r="P359" i="48"/>
  <c r="Y359" i="48" s="1"/>
  <c r="N354" i="48"/>
  <c r="P370" i="48"/>
  <c r="Y344" i="48"/>
  <c r="X337" i="48"/>
  <c r="N377" i="48"/>
  <c r="K377" i="48"/>
  <c r="R377" i="48"/>
  <c r="T377" i="48" s="1"/>
  <c r="V377" i="48" s="1"/>
  <c r="AP377" i="48"/>
  <c r="Y345" i="48"/>
  <c r="AF276" i="48"/>
  <c r="W343" i="48"/>
  <c r="Z345" i="48"/>
  <c r="S333" i="48"/>
  <c r="AA333" i="48" s="1"/>
  <c r="S337" i="48"/>
  <c r="AA337" i="48" s="1"/>
  <c r="W344" i="48"/>
  <c r="AD373" i="48"/>
  <c r="Y380" i="48"/>
  <c r="R352" i="48"/>
  <c r="T352" i="48" s="1"/>
  <c r="V352" i="48" s="1"/>
  <c r="AA310" i="48"/>
  <c r="AP373" i="48"/>
  <c r="P352" i="48"/>
  <c r="N352" i="48"/>
  <c r="AF290" i="48"/>
  <c r="Z341" i="48"/>
  <c r="K352" i="48"/>
  <c r="S336" i="48"/>
  <c r="U336" i="48" s="1"/>
  <c r="AB336" i="48" s="1"/>
  <c r="O358" i="48"/>
  <c r="Z339" i="48"/>
  <c r="Z329" i="48"/>
  <c r="R368" i="48"/>
  <c r="T368" i="48" s="1"/>
  <c r="V368" i="48" s="1"/>
  <c r="AF285" i="48"/>
  <c r="N360" i="48"/>
  <c r="Q379" i="48"/>
  <c r="S379" i="48" s="1"/>
  <c r="W331" i="48"/>
  <c r="R353" i="48"/>
  <c r="T353" i="48" s="1"/>
  <c r="V353" i="48" s="1"/>
  <c r="Q376" i="48"/>
  <c r="K379" i="48"/>
  <c r="Q351" i="48"/>
  <c r="S351" i="48" s="1"/>
  <c r="X326" i="48"/>
  <c r="L367" i="48"/>
  <c r="W336" i="48"/>
  <c r="Z335" i="48"/>
  <c r="Y329" i="48"/>
  <c r="X341" i="48"/>
  <c r="M377" i="48"/>
  <c r="L379" i="48"/>
  <c r="N367" i="48"/>
  <c r="AP367" i="48"/>
  <c r="W335" i="48"/>
  <c r="Y326" i="48"/>
  <c r="W321" i="48"/>
  <c r="X317" i="48"/>
  <c r="M379" i="48"/>
  <c r="R367" i="48"/>
  <c r="T367" i="48" s="1"/>
  <c r="V367" i="48" s="1"/>
  <c r="L358" i="48"/>
  <c r="W334" i="48"/>
  <c r="O377" i="48"/>
  <c r="Y377" i="48" s="1"/>
  <c r="R379" i="48"/>
  <c r="T379" i="48" s="1"/>
  <c r="V379" i="48" s="1"/>
  <c r="P367" i="48"/>
  <c r="Y367" i="48" s="1"/>
  <c r="X344" i="48"/>
  <c r="Z330" i="48"/>
  <c r="N379" i="48"/>
  <c r="Y322" i="48"/>
  <c r="N365" i="48"/>
  <c r="O379" i="48"/>
  <c r="R365" i="48"/>
  <c r="T365" i="48" s="1"/>
  <c r="V365" i="48" s="1"/>
  <c r="Q363" i="48"/>
  <c r="S363" i="48" s="1"/>
  <c r="P379" i="48"/>
  <c r="P363" i="48"/>
  <c r="AP379" i="48"/>
  <c r="O352" i="48"/>
  <c r="AP354" i="48"/>
  <c r="L354" i="48"/>
  <c r="R357" i="48"/>
  <c r="T357" i="48" s="1"/>
  <c r="V357" i="48" s="1"/>
  <c r="S335" i="48"/>
  <c r="AA335" i="48" s="1"/>
  <c r="P354" i="48"/>
  <c r="AF284" i="48"/>
  <c r="L360" i="48"/>
  <c r="J412" i="48"/>
  <c r="R412" i="48" s="1"/>
  <c r="T412" i="48" s="1"/>
  <c r="V412" i="48" s="1"/>
  <c r="K373" i="48"/>
  <c r="M354" i="48"/>
  <c r="W332" i="48"/>
  <c r="AF283" i="48"/>
  <c r="K358" i="48"/>
  <c r="X319" i="48"/>
  <c r="M373" i="48"/>
  <c r="R358" i="48"/>
  <c r="T358" i="48" s="1"/>
  <c r="V358" i="48" s="1"/>
  <c r="P358" i="48"/>
  <c r="AF292" i="48"/>
  <c r="AF306" i="48"/>
  <c r="K363" i="48"/>
  <c r="AF286" i="48"/>
  <c r="Z326" i="48"/>
  <c r="Y339" i="48"/>
  <c r="O363" i="48"/>
  <c r="N376" i="48"/>
  <c r="Y335" i="48"/>
  <c r="W323" i="48"/>
  <c r="R351" i="48"/>
  <c r="T351" i="48" s="1"/>
  <c r="V351" i="48" s="1"/>
  <c r="Z342" i="48"/>
  <c r="Z323" i="48"/>
  <c r="AF297" i="48"/>
  <c r="M353" i="48"/>
  <c r="AD377" i="48"/>
  <c r="X335" i="48"/>
  <c r="P353" i="48"/>
  <c r="X330" i="48"/>
  <c r="Y338" i="48"/>
  <c r="K357" i="48"/>
  <c r="AF305" i="48"/>
  <c r="J400" i="48"/>
  <c r="P400" i="48" s="1"/>
  <c r="W319" i="48"/>
  <c r="X328" i="48"/>
  <c r="AP357" i="48"/>
  <c r="L355" i="48"/>
  <c r="M357" i="48"/>
  <c r="X357" i="48" s="1"/>
  <c r="N355" i="48"/>
  <c r="O357" i="48"/>
  <c r="AF291" i="48"/>
  <c r="K355" i="48"/>
  <c r="J406" i="48"/>
  <c r="AD406" i="48" s="1"/>
  <c r="Q357" i="48"/>
  <c r="S357" i="48" s="1"/>
  <c r="S342" i="48"/>
  <c r="AA342" i="48" s="1"/>
  <c r="M355" i="48"/>
  <c r="X329" i="48"/>
  <c r="AF304" i="48"/>
  <c r="J385" i="48"/>
  <c r="L385" i="48" s="1"/>
  <c r="AF275" i="48"/>
  <c r="R374" i="48"/>
  <c r="T374" i="48" s="1"/>
  <c r="V374" i="48" s="1"/>
  <c r="AF307" i="48"/>
  <c r="K353" i="48"/>
  <c r="W353" i="48" s="1"/>
  <c r="AD357" i="48"/>
  <c r="K374" i="48"/>
  <c r="W338" i="48"/>
  <c r="O353" i="48"/>
  <c r="L357" i="48"/>
  <c r="J402" i="48"/>
  <c r="Q402" i="48" s="1"/>
  <c r="M374" i="48"/>
  <c r="Y332" i="48"/>
  <c r="Y320" i="48"/>
  <c r="P357" i="48"/>
  <c r="Q353" i="48"/>
  <c r="S353" i="48" s="1"/>
  <c r="Z338" i="48"/>
  <c r="J404" i="48"/>
  <c r="M404" i="48" s="1"/>
  <c r="K365" i="48"/>
  <c r="Y327" i="48"/>
  <c r="Y343" i="48"/>
  <c r="AF299" i="48"/>
  <c r="J411" i="48"/>
  <c r="P411" i="48" s="1"/>
  <c r="AP347" i="48"/>
  <c r="AP348" i="48" s="1"/>
  <c r="AF294" i="48"/>
  <c r="AD352" i="48"/>
  <c r="J388" i="48"/>
  <c r="AD388" i="48" s="1"/>
  <c r="K350" i="48"/>
  <c r="AF287" i="48"/>
  <c r="R360" i="48"/>
  <c r="T360" i="48" s="1"/>
  <c r="V360" i="48" s="1"/>
  <c r="AP352" i="48"/>
  <c r="O378" i="48"/>
  <c r="AD378" i="48"/>
  <c r="K361" i="48"/>
  <c r="M350" i="48"/>
  <c r="M360" i="48"/>
  <c r="L352" i="48"/>
  <c r="N378" i="48"/>
  <c r="R378" i="48"/>
  <c r="T378" i="48" s="1"/>
  <c r="V378" i="48" s="1"/>
  <c r="AP361" i="48"/>
  <c r="Z319" i="48"/>
  <c r="O376" i="48"/>
  <c r="AP360" i="48"/>
  <c r="M352" i="48"/>
  <c r="P378" i="48"/>
  <c r="N363" i="48"/>
  <c r="P376" i="48"/>
  <c r="P360" i="48"/>
  <c r="M378" i="48"/>
  <c r="X322" i="48"/>
  <c r="N375" i="48"/>
  <c r="K360" i="48"/>
  <c r="Q378" i="48"/>
  <c r="S378" i="48" s="1"/>
  <c r="X332" i="48"/>
  <c r="AP363" i="48"/>
  <c r="Z322" i="48"/>
  <c r="O360" i="48"/>
  <c r="L378" i="48"/>
  <c r="Q365" i="48"/>
  <c r="W327" i="48"/>
  <c r="K378" i="48"/>
  <c r="AP365" i="48"/>
  <c r="AF293" i="48"/>
  <c r="AP351" i="48"/>
  <c r="P365" i="48"/>
  <c r="Y334" i="48"/>
  <c r="W328" i="48"/>
  <c r="O375" i="48"/>
  <c r="K372" i="48"/>
  <c r="X320" i="48"/>
  <c r="P375" i="48"/>
  <c r="J399" i="48"/>
  <c r="L399" i="48" s="1"/>
  <c r="P372" i="48"/>
  <c r="Q375" i="48"/>
  <c r="S375" i="48" s="1"/>
  <c r="AP372" i="48"/>
  <c r="AP375" i="48"/>
  <c r="Q374" i="48"/>
  <c r="P374" i="48"/>
  <c r="R363" i="48"/>
  <c r="T363" i="48" s="1"/>
  <c r="V363" i="48" s="1"/>
  <c r="P368" i="48"/>
  <c r="AD347" i="48"/>
  <c r="AP374" i="48"/>
  <c r="L368" i="48"/>
  <c r="W368" i="48" s="1"/>
  <c r="O374" i="48"/>
  <c r="S319" i="48"/>
  <c r="U319" i="48" s="1"/>
  <c r="AB319" i="48" s="1"/>
  <c r="P351" i="48"/>
  <c r="L361" i="48"/>
  <c r="AP368" i="48"/>
  <c r="L374" i="48"/>
  <c r="M351" i="48"/>
  <c r="N361" i="48"/>
  <c r="M358" i="48"/>
  <c r="Q368" i="48"/>
  <c r="S368" i="48" s="1"/>
  <c r="N374" i="48"/>
  <c r="Z332" i="48"/>
  <c r="M361" i="48"/>
  <c r="Q358" i="48"/>
  <c r="W342" i="48"/>
  <c r="J389" i="48"/>
  <c r="AP389" i="48" s="1"/>
  <c r="J408" i="48"/>
  <c r="AD408" i="48" s="1"/>
  <c r="N350" i="48"/>
  <c r="R356" i="48"/>
  <c r="T356" i="48" s="1"/>
  <c r="V356" i="48" s="1"/>
  <c r="O350" i="48"/>
  <c r="J396" i="48"/>
  <c r="AD396" i="48" s="1"/>
  <c r="K356" i="48"/>
  <c r="Q350" i="48"/>
  <c r="S350" i="48" s="1"/>
  <c r="Y373" i="48"/>
  <c r="P356" i="48"/>
  <c r="R350" i="48"/>
  <c r="T350" i="48" s="1"/>
  <c r="V350" i="48" s="1"/>
  <c r="J410" i="48"/>
  <c r="O410" i="48" s="1"/>
  <c r="J395" i="48"/>
  <c r="O395" i="48" s="1"/>
  <c r="AP356" i="48"/>
  <c r="O362" i="48"/>
  <c r="O371" i="48"/>
  <c r="Q371" i="48"/>
  <c r="S371" i="48" s="1"/>
  <c r="J414" i="48"/>
  <c r="AD414" i="48" s="1"/>
  <c r="J407" i="48"/>
  <c r="P407" i="48" s="1"/>
  <c r="J413" i="48"/>
  <c r="AD413" i="48" s="1"/>
  <c r="M375" i="48"/>
  <c r="X380" i="48"/>
  <c r="M368" i="48"/>
  <c r="Q361" i="48"/>
  <c r="L365" i="48"/>
  <c r="N358" i="48"/>
  <c r="AP350" i="48"/>
  <c r="L375" i="48"/>
  <c r="Q364" i="48"/>
  <c r="S364" i="48" s="1"/>
  <c r="J405" i="48"/>
  <c r="R405" i="48" s="1"/>
  <c r="T405" i="48" s="1"/>
  <c r="V405" i="48" s="1"/>
  <c r="N368" i="48"/>
  <c r="Z380" i="48"/>
  <c r="J403" i="48"/>
  <c r="AD403" i="48" s="1"/>
  <c r="R361" i="48"/>
  <c r="T361" i="48" s="1"/>
  <c r="V361" i="48" s="1"/>
  <c r="J397" i="48"/>
  <c r="AD397" i="48" s="1"/>
  <c r="M365" i="48"/>
  <c r="AP358" i="48"/>
  <c r="P350" i="48"/>
  <c r="K375" i="48"/>
  <c r="J393" i="48"/>
  <c r="AD393" i="48" s="1"/>
  <c r="J386" i="48"/>
  <c r="L386" i="48" s="1"/>
  <c r="O365" i="48"/>
  <c r="L350" i="48"/>
  <c r="S367" i="48"/>
  <c r="AF405" i="48"/>
  <c r="E30" i="48"/>
  <c r="D30" i="48" s="1"/>
  <c r="J30" i="48"/>
  <c r="P371" i="48"/>
  <c r="AA346" i="48"/>
  <c r="U346" i="48"/>
  <c r="AB346" i="48" s="1"/>
  <c r="AF397" i="48"/>
  <c r="AA301" i="48"/>
  <c r="U301" i="48"/>
  <c r="AB301" i="48" s="1"/>
  <c r="L371" i="48"/>
  <c r="U339" i="48"/>
  <c r="AB339" i="48" s="1"/>
  <c r="AA339" i="48"/>
  <c r="L356" i="48"/>
  <c r="AA316" i="48"/>
  <c r="U316" i="48"/>
  <c r="AB316" i="48" s="1"/>
  <c r="M371" i="48"/>
  <c r="X371" i="48" s="1"/>
  <c r="J390" i="48"/>
  <c r="AD390" i="48" s="1"/>
  <c r="Z324" i="48"/>
  <c r="S324" i="48"/>
  <c r="P355" i="48"/>
  <c r="Y355" i="48" s="1"/>
  <c r="N372" i="48"/>
  <c r="O356" i="48"/>
  <c r="U332" i="48"/>
  <c r="AB332" i="48" s="1"/>
  <c r="AA332" i="48"/>
  <c r="U323" i="48"/>
  <c r="AB323" i="48" s="1"/>
  <c r="AA323" i="48"/>
  <c r="R362" i="48"/>
  <c r="T362" i="48" s="1"/>
  <c r="V362" i="48" s="1"/>
  <c r="AD362" i="48"/>
  <c r="S352" i="48"/>
  <c r="AF412" i="48"/>
  <c r="AF29" i="48"/>
  <c r="Q29" i="48"/>
  <c r="R29" i="48"/>
  <c r="T29" i="48" s="1"/>
  <c r="V29" i="48" s="1"/>
  <c r="N29" i="48"/>
  <c r="P29" i="48"/>
  <c r="M29" i="48"/>
  <c r="X29" i="48" s="1"/>
  <c r="O29" i="48"/>
  <c r="Y29" i="48" s="1"/>
  <c r="L29" i="48"/>
  <c r="K29" i="48"/>
  <c r="W29" i="48" s="1"/>
  <c r="W324" i="48"/>
  <c r="U345" i="48"/>
  <c r="AB345" i="48" s="1"/>
  <c r="AA345" i="48"/>
  <c r="AF411" i="48"/>
  <c r="Q362" i="48"/>
  <c r="R364" i="48"/>
  <c r="T364" i="48" s="1"/>
  <c r="V364" i="48" s="1"/>
  <c r="L363" i="48"/>
  <c r="X359" i="48"/>
  <c r="O368" i="48"/>
  <c r="AD368" i="48"/>
  <c r="X324" i="48"/>
  <c r="J394" i="48"/>
  <c r="L394" i="48" s="1"/>
  <c r="J391" i="48"/>
  <c r="K391" i="48" s="1"/>
  <c r="R372" i="48"/>
  <c r="T372" i="48" s="1"/>
  <c r="V372" i="48" s="1"/>
  <c r="AA320" i="48"/>
  <c r="U320" i="48"/>
  <c r="AB320" i="48" s="1"/>
  <c r="AF390" i="48"/>
  <c r="D389" i="48"/>
  <c r="N364" i="48"/>
  <c r="D393" i="48"/>
  <c r="K362" i="48"/>
  <c r="M364" i="48"/>
  <c r="S373" i="48"/>
  <c r="Z373" i="48"/>
  <c r="D386" i="48"/>
  <c r="D405" i="48"/>
  <c r="P362" i="48"/>
  <c r="R375" i="48"/>
  <c r="T375" i="48" s="1"/>
  <c r="V375" i="48" s="1"/>
  <c r="O364" i="48"/>
  <c r="M363" i="48"/>
  <c r="Y366" i="48"/>
  <c r="U322" i="48"/>
  <c r="AB322" i="48" s="1"/>
  <c r="AA322" i="48"/>
  <c r="AA380" i="48"/>
  <c r="U380" i="48"/>
  <c r="AB380" i="48" s="1"/>
  <c r="AA341" i="48"/>
  <c r="U341" i="48"/>
  <c r="AB341" i="48" s="1"/>
  <c r="AA340" i="48"/>
  <c r="U340" i="48"/>
  <c r="AB340" i="48" s="1"/>
  <c r="M372" i="48"/>
  <c r="AA330" i="48"/>
  <c r="U330" i="48"/>
  <c r="AB330" i="48" s="1"/>
  <c r="O361" i="48"/>
  <c r="Y361" i="48" s="1"/>
  <c r="AD361" i="48"/>
  <c r="AP371" i="48"/>
  <c r="AD371" i="48"/>
  <c r="K371" i="48"/>
  <c r="U329" i="48"/>
  <c r="AB329" i="48" s="1"/>
  <c r="AA329" i="48"/>
  <c r="S359" i="48"/>
  <c r="Z359" i="48"/>
  <c r="Y328" i="48"/>
  <c r="L364" i="48"/>
  <c r="AA317" i="48"/>
  <c r="U317" i="48"/>
  <c r="AB317" i="48" s="1"/>
  <c r="D396" i="48"/>
  <c r="L372" i="48"/>
  <c r="D411" i="48"/>
  <c r="N362" i="48"/>
  <c r="AP364" i="48"/>
  <c r="R355" i="48"/>
  <c r="T355" i="48" s="1"/>
  <c r="V355" i="48" s="1"/>
  <c r="O372" i="48"/>
  <c r="Z328" i="48"/>
  <c r="U325" i="48"/>
  <c r="AB325" i="48" s="1"/>
  <c r="AA325" i="48"/>
  <c r="AA282" i="48"/>
  <c r="U282" i="48"/>
  <c r="AB282" i="48" s="1"/>
  <c r="U321" i="48"/>
  <c r="AB321" i="48" s="1"/>
  <c r="AA321" i="48"/>
  <c r="AF384" i="48"/>
  <c r="AA298" i="48"/>
  <c r="U298" i="48"/>
  <c r="AB298" i="48" s="1"/>
  <c r="S360" i="48"/>
  <c r="Z320" i="48"/>
  <c r="D394" i="48"/>
  <c r="L362" i="48"/>
  <c r="K364" i="48"/>
  <c r="W377" i="48"/>
  <c r="AA343" i="48"/>
  <c r="U343" i="48"/>
  <c r="AB343" i="48" s="1"/>
  <c r="N356" i="48"/>
  <c r="U328" i="48"/>
  <c r="AB328" i="48" s="1"/>
  <c r="AA328" i="48"/>
  <c r="AF398" i="48"/>
  <c r="AA327" i="48"/>
  <c r="U327" i="48"/>
  <c r="AB327" i="48" s="1"/>
  <c r="AA344" i="48"/>
  <c r="U344" i="48"/>
  <c r="AB344" i="48" s="1"/>
  <c r="U311" i="48"/>
  <c r="AB311" i="48" s="1"/>
  <c r="AA311" i="48"/>
  <c r="U338" i="48"/>
  <c r="AB338" i="48" s="1"/>
  <c r="AA338" i="48"/>
  <c r="D398" i="48"/>
  <c r="Q356" i="48"/>
  <c r="AP29" i="48"/>
  <c r="AD29" i="48"/>
  <c r="Q372" i="48"/>
  <c r="U326" i="48"/>
  <c r="AB326" i="48" s="1"/>
  <c r="AA326" i="48"/>
  <c r="D412" i="48"/>
  <c r="AP355" i="48"/>
  <c r="AD355" i="48"/>
  <c r="AF391" i="48"/>
  <c r="AA308" i="48"/>
  <c r="U308" i="48"/>
  <c r="AB308" i="48" s="1"/>
  <c r="D387" i="48"/>
  <c r="M362" i="48"/>
  <c r="P364" i="48"/>
  <c r="R371" i="48"/>
  <c r="T371" i="48" s="1"/>
  <c r="V371" i="48" s="1"/>
  <c r="J409" i="48"/>
  <c r="AD409" i="48" s="1"/>
  <c r="AA331" i="48"/>
  <c r="U331" i="48"/>
  <c r="AB331" i="48" s="1"/>
  <c r="J398" i="48"/>
  <c r="L398" i="48" s="1"/>
  <c r="Q355" i="48"/>
  <c r="J387" i="48"/>
  <c r="AF404" i="48"/>
  <c r="J392" i="48"/>
  <c r="AP392" i="48" s="1"/>
  <c r="M356" i="48"/>
  <c r="J401" i="48"/>
  <c r="AD401" i="48" s="1"/>
  <c r="AA21" i="50"/>
  <c r="L4" i="50"/>
  <c r="H26" i="50"/>
  <c r="H15" i="50"/>
  <c r="H4" i="50"/>
  <c r="D26" i="50"/>
  <c r="D15" i="50"/>
  <c r="AJ75" i="41"/>
  <c r="AJ42" i="41"/>
  <c r="Q372" i="51"/>
  <c r="X317" i="51"/>
  <c r="Q366" i="51"/>
  <c r="N372" i="51"/>
  <c r="R366" i="51"/>
  <c r="T366" i="51" s="1"/>
  <c r="V366" i="51" s="1"/>
  <c r="L373" i="51"/>
  <c r="AP366" i="51"/>
  <c r="X370" i="51"/>
  <c r="O373" i="51"/>
  <c r="AP370" i="51"/>
  <c r="X358" i="51"/>
  <c r="Q373" i="51"/>
  <c r="S373" i="51" s="1"/>
  <c r="Q353" i="51"/>
  <c r="S318" i="51"/>
  <c r="AA318" i="51" s="1"/>
  <c r="J393" i="51"/>
  <c r="O393" i="51" s="1"/>
  <c r="Y327" i="51"/>
  <c r="AF334" i="51"/>
  <c r="K366" i="51"/>
  <c r="AF286" i="51"/>
  <c r="M365" i="51"/>
  <c r="L366" i="51"/>
  <c r="AP371" i="51"/>
  <c r="M366" i="51"/>
  <c r="P371" i="51"/>
  <c r="W356" i="51"/>
  <c r="Y361" i="51"/>
  <c r="X346" i="51"/>
  <c r="AF346" i="51" s="1"/>
  <c r="AF332" i="51"/>
  <c r="O365" i="51"/>
  <c r="Q359" i="51"/>
  <c r="S359" i="51" s="1"/>
  <c r="N366" i="51"/>
  <c r="W328" i="51"/>
  <c r="Q371" i="51"/>
  <c r="L356" i="51"/>
  <c r="Q362" i="51"/>
  <c r="R359" i="51"/>
  <c r="T359" i="51" s="1"/>
  <c r="V359" i="51" s="1"/>
  <c r="K360" i="51"/>
  <c r="R371" i="51"/>
  <c r="T371" i="51" s="1"/>
  <c r="V371" i="51" s="1"/>
  <c r="M356" i="51"/>
  <c r="L360" i="51"/>
  <c r="O372" i="51"/>
  <c r="Y374" i="51"/>
  <c r="AF341" i="51"/>
  <c r="K371" i="51"/>
  <c r="N356" i="51"/>
  <c r="X330" i="51"/>
  <c r="AF326" i="51"/>
  <c r="P374" i="51"/>
  <c r="Z325" i="51"/>
  <c r="O375" i="51"/>
  <c r="J411" i="51"/>
  <c r="M411" i="51" s="1"/>
  <c r="X411" i="51" s="1"/>
  <c r="L371" i="51"/>
  <c r="Q356" i="51"/>
  <c r="S356" i="51" s="1"/>
  <c r="AP372" i="51"/>
  <c r="J402" i="51"/>
  <c r="P402" i="51" s="1"/>
  <c r="K374" i="51"/>
  <c r="P375" i="51"/>
  <c r="M371" i="51"/>
  <c r="R356" i="51"/>
  <c r="T356" i="51" s="1"/>
  <c r="V356" i="51" s="1"/>
  <c r="W316" i="51"/>
  <c r="K378" i="51"/>
  <c r="L372" i="51"/>
  <c r="AP354" i="51"/>
  <c r="M374" i="51"/>
  <c r="AF284" i="51"/>
  <c r="N371" i="51"/>
  <c r="X345" i="51"/>
  <c r="O378" i="51"/>
  <c r="M372" i="51"/>
  <c r="L370" i="51"/>
  <c r="W380" i="51"/>
  <c r="S358" i="51"/>
  <c r="S365" i="51"/>
  <c r="X365" i="51"/>
  <c r="AD368" i="51"/>
  <c r="Z366" i="51"/>
  <c r="S366" i="51"/>
  <c r="W369" i="51"/>
  <c r="AD357" i="51"/>
  <c r="D402" i="51"/>
  <c r="O402" i="51"/>
  <c r="R402" i="51"/>
  <c r="T402" i="51" s="1"/>
  <c r="V402" i="51" s="1"/>
  <c r="Y375" i="51"/>
  <c r="U319" i="51"/>
  <c r="AB319" i="51" s="1"/>
  <c r="AA319" i="51"/>
  <c r="U339" i="51"/>
  <c r="AB339" i="51" s="1"/>
  <c r="AA339" i="51"/>
  <c r="U304" i="51"/>
  <c r="AB304" i="51" s="1"/>
  <c r="AA304" i="51"/>
  <c r="D393" i="51"/>
  <c r="P393" i="51"/>
  <c r="Q393" i="51"/>
  <c r="N393" i="51"/>
  <c r="Z353" i="51"/>
  <c r="S353" i="51"/>
  <c r="D405" i="51"/>
  <c r="AF324" i="51"/>
  <c r="AD354" i="51"/>
  <c r="K354" i="51"/>
  <c r="U338" i="51"/>
  <c r="AB338" i="51" s="1"/>
  <c r="AA338" i="51"/>
  <c r="M352" i="51"/>
  <c r="AA302" i="51"/>
  <c r="U302" i="51"/>
  <c r="AB302" i="51" s="1"/>
  <c r="J399" i="51"/>
  <c r="L399" i="51" s="1"/>
  <c r="M350" i="51"/>
  <c r="L350" i="51"/>
  <c r="K350" i="51"/>
  <c r="W350" i="51" s="1"/>
  <c r="AP350" i="51"/>
  <c r="Q350" i="51"/>
  <c r="P350" i="51"/>
  <c r="D350" i="51"/>
  <c r="R350" i="51"/>
  <c r="T350" i="51" s="1"/>
  <c r="V350" i="51" s="1"/>
  <c r="O350" i="51"/>
  <c r="Y350" i="51" s="1"/>
  <c r="N350" i="51"/>
  <c r="S375" i="51"/>
  <c r="N411" i="51"/>
  <c r="L411" i="51"/>
  <c r="K411" i="51"/>
  <c r="W411" i="51" s="1"/>
  <c r="D411" i="51"/>
  <c r="AP411" i="51"/>
  <c r="R411" i="51"/>
  <c r="T411" i="51" s="1"/>
  <c r="V411" i="51" s="1"/>
  <c r="Q411" i="51"/>
  <c r="O411" i="51"/>
  <c r="Y411" i="51" s="1"/>
  <c r="P411" i="51"/>
  <c r="AF321" i="51"/>
  <c r="J405" i="51"/>
  <c r="R405" i="51" s="1"/>
  <c r="T405" i="51" s="1"/>
  <c r="V405" i="51" s="1"/>
  <c r="AA324" i="51"/>
  <c r="U324" i="51"/>
  <c r="AB324" i="51" s="1"/>
  <c r="AD360" i="51"/>
  <c r="M360" i="51"/>
  <c r="W363" i="51"/>
  <c r="L354" i="51"/>
  <c r="Y369" i="51"/>
  <c r="L352" i="51"/>
  <c r="AF302" i="51"/>
  <c r="S370" i="51"/>
  <c r="Z370" i="51"/>
  <c r="Z345" i="51"/>
  <c r="AF345" i="51" s="1"/>
  <c r="S345" i="51"/>
  <c r="U323" i="51"/>
  <c r="AB323" i="51" s="1"/>
  <c r="AA323" i="51"/>
  <c r="Z380" i="51"/>
  <c r="S380" i="51"/>
  <c r="AD347" i="51"/>
  <c r="AA321" i="51"/>
  <c r="U321" i="51"/>
  <c r="AB321" i="51" s="1"/>
  <c r="U333" i="51"/>
  <c r="AB333" i="51" s="1"/>
  <c r="AA333" i="51"/>
  <c r="U286" i="51"/>
  <c r="AB286" i="51" s="1"/>
  <c r="AA286" i="51"/>
  <c r="L410" i="51"/>
  <c r="D410" i="51"/>
  <c r="D399" i="51"/>
  <c r="M399" i="51"/>
  <c r="K399" i="51"/>
  <c r="AP399" i="51"/>
  <c r="AD393" i="51"/>
  <c r="U282" i="51"/>
  <c r="AB282" i="51" s="1"/>
  <c r="AA282" i="51"/>
  <c r="N360" i="51"/>
  <c r="AD367" i="51"/>
  <c r="M354" i="51"/>
  <c r="K352" i="51"/>
  <c r="D389" i="51"/>
  <c r="X374" i="51"/>
  <c r="AD375" i="51"/>
  <c r="AD377" i="51"/>
  <c r="AD392" i="51"/>
  <c r="M377" i="51"/>
  <c r="AF343" i="51"/>
  <c r="J410" i="51"/>
  <c r="P410" i="51" s="1"/>
  <c r="AD359" i="51"/>
  <c r="S328" i="51"/>
  <c r="Z328" i="51"/>
  <c r="O360" i="51"/>
  <c r="X363" i="51"/>
  <c r="W379" i="51"/>
  <c r="U334" i="51"/>
  <c r="AB334" i="51" s="1"/>
  <c r="AA334" i="51"/>
  <c r="O367" i="51"/>
  <c r="W358" i="51"/>
  <c r="Z369" i="51"/>
  <c r="S369" i="51"/>
  <c r="N352" i="51"/>
  <c r="J389" i="51"/>
  <c r="O389" i="51" s="1"/>
  <c r="S374" i="51"/>
  <c r="Z374" i="51"/>
  <c r="C383" i="51"/>
  <c r="E384" i="51"/>
  <c r="X328" i="51"/>
  <c r="AP392" i="51"/>
  <c r="Q392" i="51"/>
  <c r="P392" i="51"/>
  <c r="O392" i="51"/>
  <c r="Y392" i="51" s="1"/>
  <c r="N392" i="51"/>
  <c r="M392" i="51"/>
  <c r="X392" i="51" s="1"/>
  <c r="L392" i="51"/>
  <c r="K392" i="51"/>
  <c r="D392" i="51"/>
  <c r="R392" i="51"/>
  <c r="T392" i="51" s="1"/>
  <c r="V392" i="51" s="1"/>
  <c r="Z371" i="51"/>
  <c r="S371" i="51"/>
  <c r="O377" i="51"/>
  <c r="Y330" i="51"/>
  <c r="AD376" i="51"/>
  <c r="U343" i="51"/>
  <c r="AB343" i="51" s="1"/>
  <c r="AA343" i="51"/>
  <c r="Z331" i="51"/>
  <c r="AF331" i="51" s="1"/>
  <c r="S331" i="51"/>
  <c r="AD365" i="51"/>
  <c r="D386" i="51"/>
  <c r="AP386" i="51"/>
  <c r="R386" i="51"/>
  <c r="T386" i="51" s="1"/>
  <c r="V386" i="51" s="1"/>
  <c r="O386" i="51"/>
  <c r="N386" i="51"/>
  <c r="L386" i="51"/>
  <c r="Q386" i="51"/>
  <c r="K386" i="51"/>
  <c r="W327" i="51"/>
  <c r="P360" i="51"/>
  <c r="AP367" i="51"/>
  <c r="D394" i="51"/>
  <c r="U327" i="51"/>
  <c r="AB327" i="51" s="1"/>
  <c r="AA327" i="51"/>
  <c r="O352" i="51"/>
  <c r="M357" i="51"/>
  <c r="X357" i="51" s="1"/>
  <c r="J384" i="51"/>
  <c r="K385" i="51"/>
  <c r="AP385" i="51"/>
  <c r="R385" i="51"/>
  <c r="T385" i="51" s="1"/>
  <c r="V385" i="51" s="1"/>
  <c r="P385" i="51"/>
  <c r="D385" i="51"/>
  <c r="M385" i="51"/>
  <c r="L385" i="51"/>
  <c r="D414" i="51"/>
  <c r="N414" i="51"/>
  <c r="M414" i="51"/>
  <c r="L414" i="51"/>
  <c r="K414" i="51"/>
  <c r="Q377" i="51"/>
  <c r="W322" i="51"/>
  <c r="AP376" i="51"/>
  <c r="AA309" i="51"/>
  <c r="U309" i="51"/>
  <c r="AB309" i="51" s="1"/>
  <c r="U332" i="51"/>
  <c r="AB332" i="51" s="1"/>
  <c r="AA332" i="51"/>
  <c r="J386" i="51"/>
  <c r="U301" i="51"/>
  <c r="AB301" i="51" s="1"/>
  <c r="AA301" i="51"/>
  <c r="Q360" i="51"/>
  <c r="S363" i="51"/>
  <c r="Z363" i="51"/>
  <c r="X379" i="51"/>
  <c r="O368" i="51"/>
  <c r="Y368" i="51" s="1"/>
  <c r="M367" i="51"/>
  <c r="Y358" i="51"/>
  <c r="J394" i="51"/>
  <c r="M394" i="51" s="1"/>
  <c r="AD374" i="51"/>
  <c r="P352" i="51"/>
  <c r="AP374" i="51"/>
  <c r="N357" i="51"/>
  <c r="AD355" i="51"/>
  <c r="J385" i="51"/>
  <c r="N385" i="51" s="1"/>
  <c r="J414" i="51"/>
  <c r="W371" i="51"/>
  <c r="R377" i="51"/>
  <c r="T377" i="51" s="1"/>
  <c r="V377" i="51" s="1"/>
  <c r="Q376" i="51"/>
  <c r="Z362" i="51"/>
  <c r="S362" i="51"/>
  <c r="AA342" i="51"/>
  <c r="U342" i="51"/>
  <c r="AB342" i="51" s="1"/>
  <c r="AA292" i="51"/>
  <c r="U292" i="51"/>
  <c r="AB292" i="51" s="1"/>
  <c r="AD396" i="51"/>
  <c r="U344" i="51"/>
  <c r="AB344" i="51" s="1"/>
  <c r="AA344" i="51"/>
  <c r="K368" i="51"/>
  <c r="P367" i="51"/>
  <c r="D388" i="51"/>
  <c r="M388" i="51"/>
  <c r="Q352" i="51"/>
  <c r="K357" i="51"/>
  <c r="R412" i="51"/>
  <c r="T412" i="51" s="1"/>
  <c r="V412" i="51" s="1"/>
  <c r="Q412" i="51"/>
  <c r="P412" i="51"/>
  <c r="N412" i="51"/>
  <c r="O412" i="51"/>
  <c r="Y412" i="51" s="1"/>
  <c r="L412" i="51"/>
  <c r="D412" i="51"/>
  <c r="AP390" i="51"/>
  <c r="R390" i="51"/>
  <c r="T390" i="51" s="1"/>
  <c r="V390" i="51" s="1"/>
  <c r="D390" i="51"/>
  <c r="N377" i="51"/>
  <c r="D398" i="51"/>
  <c r="D397" i="51"/>
  <c r="Z322" i="51"/>
  <c r="S322" i="51"/>
  <c r="AF292" i="51"/>
  <c r="AP396" i="51"/>
  <c r="Q396" i="51"/>
  <c r="P396" i="51"/>
  <c r="O396" i="51"/>
  <c r="N396" i="51"/>
  <c r="M396" i="51"/>
  <c r="X396" i="51" s="1"/>
  <c r="L396" i="51"/>
  <c r="K396" i="51"/>
  <c r="D396" i="51"/>
  <c r="R396" i="51"/>
  <c r="T396" i="51" s="1"/>
  <c r="V396" i="51" s="1"/>
  <c r="AA346" i="51"/>
  <c r="U346" i="51"/>
  <c r="AB346" i="51" s="1"/>
  <c r="AP360" i="51"/>
  <c r="L368" i="51"/>
  <c r="X372" i="51"/>
  <c r="Q367" i="51"/>
  <c r="J388" i="51"/>
  <c r="AA310" i="51"/>
  <c r="U310" i="51"/>
  <c r="AB310" i="51" s="1"/>
  <c r="R352" i="51"/>
  <c r="T352" i="51" s="1"/>
  <c r="V352" i="51" s="1"/>
  <c r="L357" i="51"/>
  <c r="J412" i="51"/>
  <c r="AP412" i="51" s="1"/>
  <c r="R375" i="51"/>
  <c r="T375" i="51" s="1"/>
  <c r="V375" i="51" s="1"/>
  <c r="J390" i="51"/>
  <c r="Q390" i="51" s="1"/>
  <c r="Z340" i="51"/>
  <c r="S340" i="51"/>
  <c r="X371" i="51"/>
  <c r="P377" i="51"/>
  <c r="J398" i="51"/>
  <c r="AP398" i="51" s="1"/>
  <c r="O376" i="51"/>
  <c r="J397" i="51"/>
  <c r="Z361" i="51"/>
  <c r="S361" i="51"/>
  <c r="W362" i="51"/>
  <c r="AJ246" i="51"/>
  <c r="AD378" i="51"/>
  <c r="R365" i="51"/>
  <c r="T365" i="51" s="1"/>
  <c r="V365" i="51" s="1"/>
  <c r="N378" i="51"/>
  <c r="X378" i="51" s="1"/>
  <c r="L359" i="51"/>
  <c r="AD358" i="51"/>
  <c r="M368" i="51"/>
  <c r="X327" i="51"/>
  <c r="R367" i="51"/>
  <c r="T367" i="51" s="1"/>
  <c r="V367" i="51" s="1"/>
  <c r="R358" i="51"/>
  <c r="T358" i="51" s="1"/>
  <c r="V358" i="51" s="1"/>
  <c r="AD373" i="51"/>
  <c r="AF310" i="51"/>
  <c r="K373" i="51"/>
  <c r="W373" i="51" s="1"/>
  <c r="O357" i="51"/>
  <c r="AD387" i="51"/>
  <c r="X325" i="51"/>
  <c r="U326" i="51"/>
  <c r="AB326" i="51" s="1"/>
  <c r="AA326" i="51"/>
  <c r="AD400" i="51"/>
  <c r="S316" i="51"/>
  <c r="Z316" i="51"/>
  <c r="P376" i="51"/>
  <c r="AD404" i="51"/>
  <c r="AP347" i="51"/>
  <c r="AP348" i="51" s="1"/>
  <c r="W337" i="51"/>
  <c r="P365" i="51"/>
  <c r="Y365" i="51" s="1"/>
  <c r="Y378" i="51"/>
  <c r="M359" i="51"/>
  <c r="W342" i="51"/>
  <c r="AF342" i="51" s="1"/>
  <c r="D408" i="51"/>
  <c r="Z337" i="51"/>
  <c r="S337" i="51"/>
  <c r="S379" i="51"/>
  <c r="Z379" i="51"/>
  <c r="AF379" i="51" s="1"/>
  <c r="N368" i="51"/>
  <c r="Z372" i="51"/>
  <c r="S372" i="51"/>
  <c r="O354" i="51"/>
  <c r="AP358" i="51"/>
  <c r="S355" i="51"/>
  <c r="Z355" i="51"/>
  <c r="M373" i="51"/>
  <c r="U325" i="51"/>
  <c r="AB325" i="51" s="1"/>
  <c r="AA325" i="51"/>
  <c r="P357" i="51"/>
  <c r="D387" i="51"/>
  <c r="AP387" i="51"/>
  <c r="R387" i="51"/>
  <c r="T387" i="51" s="1"/>
  <c r="V387" i="51" s="1"/>
  <c r="Q387" i="51"/>
  <c r="N387" i="51"/>
  <c r="M387" i="51"/>
  <c r="K387" i="51"/>
  <c r="P387" i="51"/>
  <c r="O387" i="51"/>
  <c r="L387" i="51"/>
  <c r="AP375" i="51"/>
  <c r="W353" i="51"/>
  <c r="Y371" i="51"/>
  <c r="D407" i="51"/>
  <c r="D400" i="51"/>
  <c r="AP400" i="51"/>
  <c r="R400" i="51"/>
  <c r="T400" i="51" s="1"/>
  <c r="V400" i="51" s="1"/>
  <c r="Q400" i="51"/>
  <c r="P400" i="51"/>
  <c r="N400" i="51"/>
  <c r="M400" i="51"/>
  <c r="X400" i="51" s="1"/>
  <c r="L400" i="51"/>
  <c r="K400" i="51"/>
  <c r="O400" i="51"/>
  <c r="Y400" i="51" s="1"/>
  <c r="R376" i="51"/>
  <c r="T376" i="51" s="1"/>
  <c r="V376" i="51" s="1"/>
  <c r="D404" i="51"/>
  <c r="AP404" i="51"/>
  <c r="R404" i="51"/>
  <c r="T404" i="51" s="1"/>
  <c r="V404" i="51" s="1"/>
  <c r="Q404" i="51"/>
  <c r="P404" i="51"/>
  <c r="N404" i="51"/>
  <c r="M404" i="51"/>
  <c r="X404" i="51" s="1"/>
  <c r="L404" i="51"/>
  <c r="K404" i="51"/>
  <c r="W404" i="51" s="1"/>
  <c r="O404" i="51"/>
  <c r="Y404" i="51" s="1"/>
  <c r="Y364" i="51"/>
  <c r="Y355" i="51"/>
  <c r="D395" i="51"/>
  <c r="AP365" i="51"/>
  <c r="L378" i="51"/>
  <c r="W378" i="51" s="1"/>
  <c r="K359" i="51"/>
  <c r="J408" i="51"/>
  <c r="N408" i="51" s="1"/>
  <c r="AF320" i="51"/>
  <c r="D413" i="51"/>
  <c r="Q413" i="51"/>
  <c r="P413" i="51"/>
  <c r="P368" i="51"/>
  <c r="P372" i="51"/>
  <c r="Y372" i="51" s="1"/>
  <c r="K367" i="51"/>
  <c r="K355" i="51"/>
  <c r="N373" i="51"/>
  <c r="P370" i="51"/>
  <c r="Y370" i="51" s="1"/>
  <c r="AF370" i="51" s="1"/>
  <c r="Q357" i="51"/>
  <c r="AD350" i="51"/>
  <c r="K375" i="51"/>
  <c r="W375" i="51" s="1"/>
  <c r="J407" i="51"/>
  <c r="R407" i="51" s="1"/>
  <c r="T407" i="51" s="1"/>
  <c r="V407" i="51" s="1"/>
  <c r="S351" i="51"/>
  <c r="Z351" i="51"/>
  <c r="AF279" i="51"/>
  <c r="J395" i="51"/>
  <c r="O395" i="51" s="1"/>
  <c r="AA283" i="51"/>
  <c r="U283" i="51"/>
  <c r="AB283" i="51" s="1"/>
  <c r="P378" i="51"/>
  <c r="N359" i="51"/>
  <c r="D401" i="51"/>
  <c r="R401" i="51"/>
  <c r="T401" i="51" s="1"/>
  <c r="V401" i="51" s="1"/>
  <c r="Q401" i="51"/>
  <c r="P401" i="51"/>
  <c r="O401" i="51"/>
  <c r="N401" i="51"/>
  <c r="M401" i="51"/>
  <c r="X401" i="51" s="1"/>
  <c r="L401" i="51"/>
  <c r="AP401" i="51"/>
  <c r="K401" i="51"/>
  <c r="U320" i="51"/>
  <c r="AB320" i="51" s="1"/>
  <c r="AA320" i="51"/>
  <c r="J413" i="51"/>
  <c r="N413" i="51" s="1"/>
  <c r="Q368" i="51"/>
  <c r="N354" i="51"/>
  <c r="L367" i="51"/>
  <c r="P355" i="51"/>
  <c r="AA295" i="51"/>
  <c r="U295" i="51"/>
  <c r="AB295" i="51" s="1"/>
  <c r="P373" i="51"/>
  <c r="Y373" i="51" s="1"/>
  <c r="R357" i="51"/>
  <c r="T357" i="51" s="1"/>
  <c r="V357" i="51" s="1"/>
  <c r="L375" i="51"/>
  <c r="AD353" i="51"/>
  <c r="M353" i="51"/>
  <c r="X353" i="51" s="1"/>
  <c r="AP391" i="51"/>
  <c r="D391" i="51"/>
  <c r="Z317" i="51"/>
  <c r="AF317" i="51" s="1"/>
  <c r="S317" i="51"/>
  <c r="K376" i="51"/>
  <c r="S364" i="51"/>
  <c r="Z364" i="51"/>
  <c r="AD406" i="51"/>
  <c r="AF283" i="51"/>
  <c r="K365" i="51"/>
  <c r="Q378" i="51"/>
  <c r="O359" i="51"/>
  <c r="AD401" i="51"/>
  <c r="AD372" i="51"/>
  <c r="D409" i="51"/>
  <c r="AP409" i="51"/>
  <c r="P409" i="51"/>
  <c r="O409" i="51"/>
  <c r="Y409" i="51" s="1"/>
  <c r="N409" i="51"/>
  <c r="L409" i="51"/>
  <c r="K409" i="51"/>
  <c r="R368" i="51"/>
  <c r="T368" i="51" s="1"/>
  <c r="V368" i="51" s="1"/>
  <c r="K372" i="51"/>
  <c r="P354" i="51"/>
  <c r="N367" i="51"/>
  <c r="L355" i="51"/>
  <c r="AD370" i="51"/>
  <c r="D403" i="51"/>
  <c r="P403" i="51"/>
  <c r="O403" i="51"/>
  <c r="M403" i="51"/>
  <c r="N403" i="51"/>
  <c r="AP403" i="51"/>
  <c r="R373" i="51"/>
  <c r="T373" i="51" s="1"/>
  <c r="V373" i="51" s="1"/>
  <c r="AP357" i="51"/>
  <c r="M375" i="51"/>
  <c r="AD371" i="51"/>
  <c r="N353" i="51"/>
  <c r="J391" i="51"/>
  <c r="R391" i="51" s="1"/>
  <c r="T391" i="51" s="1"/>
  <c r="V391" i="51" s="1"/>
  <c r="Y340" i="51"/>
  <c r="L376" i="51"/>
  <c r="X351" i="51"/>
  <c r="Y322" i="51"/>
  <c r="AA341" i="51"/>
  <c r="U341" i="51"/>
  <c r="AB341" i="51" s="1"/>
  <c r="AD352" i="51"/>
  <c r="AP406" i="51"/>
  <c r="Q406" i="51"/>
  <c r="P406" i="51"/>
  <c r="O406" i="51"/>
  <c r="Y406" i="51" s="1"/>
  <c r="N406" i="51"/>
  <c r="M406" i="51"/>
  <c r="L406" i="51"/>
  <c r="K406" i="51"/>
  <c r="W406" i="51" s="1"/>
  <c r="D406" i="51"/>
  <c r="R406" i="51"/>
  <c r="T406" i="51" s="1"/>
  <c r="V406" i="51" s="1"/>
  <c r="X333" i="51"/>
  <c r="AF333" i="51" s="1"/>
  <c r="Z336" i="51"/>
  <c r="AF336" i="51" s="1"/>
  <c r="S336" i="51"/>
  <c r="L365" i="51"/>
  <c r="R378" i="51"/>
  <c r="T378" i="51" s="1"/>
  <c r="V378" i="51" s="1"/>
  <c r="P359" i="51"/>
  <c r="Z330" i="51"/>
  <c r="AF330" i="51" s="1"/>
  <c r="S330" i="51"/>
  <c r="AD366" i="51"/>
  <c r="U335" i="51"/>
  <c r="AB335" i="51" s="1"/>
  <c r="AA335" i="51"/>
  <c r="J409" i="51"/>
  <c r="AP368" i="51"/>
  <c r="O366" i="51"/>
  <c r="Y366" i="51" s="1"/>
  <c r="Q354" i="51"/>
  <c r="M355" i="51"/>
  <c r="X355" i="51" s="1"/>
  <c r="Y337" i="51"/>
  <c r="J403" i="51"/>
  <c r="L403" i="51" s="1"/>
  <c r="L374" i="51"/>
  <c r="W374" i="51" s="1"/>
  <c r="AF374" i="51" s="1"/>
  <c r="K370" i="51"/>
  <c r="W370" i="51" s="1"/>
  <c r="U329" i="51"/>
  <c r="AB329" i="51" s="1"/>
  <c r="AA329" i="51"/>
  <c r="N375" i="51"/>
  <c r="O353" i="51"/>
  <c r="Y353" i="51" s="1"/>
  <c r="AF339" i="51"/>
  <c r="AD356" i="51"/>
  <c r="W325" i="51"/>
  <c r="AF325" i="51" s="1"/>
  <c r="O356" i="51"/>
  <c r="Y356" i="51" s="1"/>
  <c r="Y316" i="51"/>
  <c r="M376" i="51"/>
  <c r="X376" i="51" s="1"/>
  <c r="X361" i="51"/>
  <c r="Y351" i="51"/>
  <c r="H32" i="48"/>
  <c r="I31" i="48"/>
  <c r="O236" i="44"/>
  <c r="D224" i="44"/>
  <c r="K224" i="44"/>
  <c r="K215" i="44"/>
  <c r="Q236" i="44"/>
  <c r="S236" i="44" s="1"/>
  <c r="U236" i="44" s="1"/>
  <c r="AO224" i="44"/>
  <c r="M224" i="44"/>
  <c r="AC215" i="44"/>
  <c r="K236" i="44"/>
  <c r="N224" i="44"/>
  <c r="L236" i="44"/>
  <c r="O224" i="44"/>
  <c r="P236" i="44"/>
  <c r="P224" i="44"/>
  <c r="AC236" i="44"/>
  <c r="AC224" i="44"/>
  <c r="J236" i="44"/>
  <c r="J224" i="44"/>
  <c r="L224" i="44"/>
  <c r="Y193" i="44"/>
  <c r="V204" i="44"/>
  <c r="Y195" i="44"/>
  <c r="AJ76" i="41"/>
  <c r="B13" i="45"/>
  <c r="G13" i="45" s="1"/>
  <c r="F13" i="45" s="1"/>
  <c r="V182" i="44"/>
  <c r="Y185" i="44"/>
  <c r="W206" i="44"/>
  <c r="Q243" i="44"/>
  <c r="S243" i="44" s="1"/>
  <c r="U243" i="44" s="1"/>
  <c r="Q229" i="44"/>
  <c r="S229" i="44" s="1"/>
  <c r="U229" i="44" s="1"/>
  <c r="O229" i="44"/>
  <c r="W195" i="44"/>
  <c r="K232" i="44"/>
  <c r="L232" i="44"/>
  <c r="O232" i="44"/>
  <c r="AO232" i="44"/>
  <c r="Q232" i="44"/>
  <c r="S232" i="44" s="1"/>
  <c r="U232" i="44" s="1"/>
  <c r="J232" i="44"/>
  <c r="M232" i="44"/>
  <c r="M227" i="44"/>
  <c r="M223" i="44"/>
  <c r="W223" i="44" s="1"/>
  <c r="N232" i="44"/>
  <c r="Q227" i="44"/>
  <c r="S227" i="44" s="1"/>
  <c r="U227" i="44" s="1"/>
  <c r="P232" i="44"/>
  <c r="R232" i="44" s="1"/>
  <c r="J227" i="44"/>
  <c r="AC232" i="44"/>
  <c r="AO227" i="44"/>
  <c r="Q231" i="44"/>
  <c r="S231" i="44" s="1"/>
  <c r="U231" i="44" s="1"/>
  <c r="X193" i="44"/>
  <c r="AC231" i="44"/>
  <c r="P231" i="44"/>
  <c r="J231" i="44"/>
  <c r="J223" i="44"/>
  <c r="L231" i="44"/>
  <c r="K223" i="44"/>
  <c r="M231" i="44"/>
  <c r="O223" i="44"/>
  <c r="N231" i="44"/>
  <c r="L223" i="44"/>
  <c r="X196" i="44"/>
  <c r="Q223" i="44"/>
  <c r="S223" i="44" s="1"/>
  <c r="U223" i="44" s="1"/>
  <c r="AC223" i="44"/>
  <c r="N223" i="44"/>
  <c r="P223" i="44"/>
  <c r="D231" i="44"/>
  <c r="AO231" i="44"/>
  <c r="N235" i="44"/>
  <c r="V194" i="44"/>
  <c r="Y209" i="44"/>
  <c r="Y183" i="44"/>
  <c r="W194" i="44"/>
  <c r="K225" i="44"/>
  <c r="J235" i="44"/>
  <c r="O225" i="44"/>
  <c r="L227" i="44"/>
  <c r="L235" i="44"/>
  <c r="V193" i="44"/>
  <c r="AC225" i="44"/>
  <c r="R192" i="44"/>
  <c r="T192" i="44" s="1"/>
  <c r="AA192" i="44" s="1"/>
  <c r="M235" i="44"/>
  <c r="K235" i="44"/>
  <c r="D217" i="44"/>
  <c r="J225" i="44"/>
  <c r="N227" i="44"/>
  <c r="K217" i="44"/>
  <c r="O235" i="44"/>
  <c r="AO217" i="44"/>
  <c r="L225" i="44"/>
  <c r="O227" i="44"/>
  <c r="X227" i="44" s="1"/>
  <c r="L217" i="44"/>
  <c r="P235" i="44"/>
  <c r="M225" i="44"/>
  <c r="L242" i="44"/>
  <c r="P227" i="44"/>
  <c r="O217" i="44"/>
  <c r="Q235" i="44"/>
  <c r="S235" i="44" s="1"/>
  <c r="U235" i="44" s="1"/>
  <c r="AC235" i="44"/>
  <c r="D235" i="44"/>
  <c r="AC227" i="44"/>
  <c r="AC217" i="44"/>
  <c r="AE235" i="44"/>
  <c r="N225" i="44"/>
  <c r="AE227" i="44"/>
  <c r="J217" i="44"/>
  <c r="K227" i="44"/>
  <c r="N217" i="44"/>
  <c r="AO225" i="44"/>
  <c r="V203" i="44"/>
  <c r="AF138" i="41"/>
  <c r="AF78" i="41"/>
  <c r="AF109" i="41" s="1"/>
  <c r="AF124" i="41"/>
  <c r="AF125" i="41"/>
  <c r="AF142" i="41"/>
  <c r="X183" i="44"/>
  <c r="Y200" i="44"/>
  <c r="Y197" i="44"/>
  <c r="G255" i="44"/>
  <c r="I255" i="44" s="1"/>
  <c r="E255" i="44" s="1"/>
  <c r="Q255" i="44" s="1"/>
  <c r="S255" i="44" s="1"/>
  <c r="U255" i="44" s="1"/>
  <c r="G267" i="44"/>
  <c r="I267" i="44" s="1"/>
  <c r="E267" i="44" s="1"/>
  <c r="Q267" i="44" s="1"/>
  <c r="S267" i="44" s="1"/>
  <c r="U267" i="44" s="1"/>
  <c r="AO216" i="44"/>
  <c r="P220" i="44"/>
  <c r="R220" i="44" s="1"/>
  <c r="J229" i="44"/>
  <c r="N220" i="44"/>
  <c r="O220" i="44"/>
  <c r="Q220" i="44"/>
  <c r="AC220" i="44"/>
  <c r="N216" i="44"/>
  <c r="X216" i="44" s="1"/>
  <c r="AE220" i="44"/>
  <c r="AC216" i="44"/>
  <c r="D220" i="44"/>
  <c r="N219" i="44"/>
  <c r="J216" i="44"/>
  <c r="Q216" i="44"/>
  <c r="S216" i="44" s="1"/>
  <c r="U216" i="44" s="1"/>
  <c r="K216" i="44"/>
  <c r="V216" i="44" s="1"/>
  <c r="L216" i="44"/>
  <c r="J220" i="44"/>
  <c r="M216" i="44"/>
  <c r="K220" i="44"/>
  <c r="L220" i="44"/>
  <c r="K239" i="44"/>
  <c r="Q240" i="44"/>
  <c r="S240" i="44" s="1"/>
  <c r="U240" i="44" s="1"/>
  <c r="G277" i="44"/>
  <c r="I277" i="44" s="1"/>
  <c r="E277" i="44" s="1"/>
  <c r="O277" i="44" s="1"/>
  <c r="G271" i="44"/>
  <c r="I271" i="44" s="1"/>
  <c r="E271" i="44" s="1"/>
  <c r="O271" i="44" s="1"/>
  <c r="G262" i="44"/>
  <c r="I262" i="44" s="1"/>
  <c r="E262" i="44" s="1"/>
  <c r="Q262" i="44" s="1"/>
  <c r="S262" i="44" s="1"/>
  <c r="U262" i="44" s="1"/>
  <c r="G264" i="44"/>
  <c r="I264" i="44" s="1"/>
  <c r="E264" i="44" s="1"/>
  <c r="N264" i="44" s="1"/>
  <c r="G275" i="44"/>
  <c r="I275" i="44" s="1"/>
  <c r="E275" i="44" s="1"/>
  <c r="P275" i="44" s="1"/>
  <c r="G250" i="44"/>
  <c r="I250" i="44" s="1"/>
  <c r="E250" i="44" s="1"/>
  <c r="L250" i="44" s="1"/>
  <c r="G273" i="44"/>
  <c r="I273" i="44" s="1"/>
  <c r="E273" i="44" s="1"/>
  <c r="L273" i="44" s="1"/>
  <c r="G257" i="44"/>
  <c r="I257" i="44" s="1"/>
  <c r="E257" i="44" s="1"/>
  <c r="G248" i="44"/>
  <c r="I248" i="44" s="1"/>
  <c r="G276" i="44"/>
  <c r="I276" i="44" s="1"/>
  <c r="E276" i="44" s="1"/>
  <c r="K276" i="44" s="1"/>
  <c r="G263" i="44"/>
  <c r="I263" i="44" s="1"/>
  <c r="E263" i="44" s="1"/>
  <c r="AO263" i="44" s="1"/>
  <c r="G278" i="44"/>
  <c r="I278" i="44" s="1"/>
  <c r="E278" i="44" s="1"/>
  <c r="G253" i="44"/>
  <c r="I253" i="44" s="1"/>
  <c r="E253" i="44" s="1"/>
  <c r="N253" i="44" s="1"/>
  <c r="G272" i="44"/>
  <c r="I272" i="44" s="1"/>
  <c r="E272" i="44" s="1"/>
  <c r="G251" i="44"/>
  <c r="I251" i="44" s="1"/>
  <c r="E251" i="44" s="1"/>
  <c r="G269" i="44"/>
  <c r="I269" i="44" s="1"/>
  <c r="E269" i="44" s="1"/>
  <c r="M269" i="44" s="1"/>
  <c r="G259" i="44"/>
  <c r="I259" i="44" s="1"/>
  <c r="E259" i="44" s="1"/>
  <c r="M259" i="44" s="1"/>
  <c r="G256" i="44"/>
  <c r="I256" i="44" s="1"/>
  <c r="E256" i="44" s="1"/>
  <c r="L256" i="44" s="1"/>
  <c r="G258" i="44"/>
  <c r="I258" i="44" s="1"/>
  <c r="E258" i="44" s="1"/>
  <c r="K258" i="44" s="1"/>
  <c r="G268" i="44"/>
  <c r="I268" i="44" s="1"/>
  <c r="E268" i="44" s="1"/>
  <c r="P268" i="44" s="1"/>
  <c r="R268" i="44" s="1"/>
  <c r="G260" i="44"/>
  <c r="I260" i="44" s="1"/>
  <c r="E260" i="44" s="1"/>
  <c r="J260" i="44" s="1"/>
  <c r="G252" i="44"/>
  <c r="I252" i="44" s="1"/>
  <c r="E252" i="44" s="1"/>
  <c r="N252" i="44" s="1"/>
  <c r="G261" i="44"/>
  <c r="I261" i="44" s="1"/>
  <c r="E261" i="44" s="1"/>
  <c r="M261" i="44" s="1"/>
  <c r="G254" i="44"/>
  <c r="I254" i="44" s="1"/>
  <c r="E254" i="44" s="1"/>
  <c r="G266" i="44"/>
  <c r="I266" i="44" s="1"/>
  <c r="E266" i="44" s="1"/>
  <c r="P266" i="44" s="1"/>
  <c r="G270" i="44"/>
  <c r="I270" i="44" s="1"/>
  <c r="E270" i="44" s="1"/>
  <c r="P270" i="44" s="1"/>
  <c r="X209" i="44"/>
  <c r="A282" i="44"/>
  <c r="G249" i="44"/>
  <c r="I249" i="44" s="1"/>
  <c r="E249" i="44" s="1"/>
  <c r="P249" i="44" s="1"/>
  <c r="G274" i="44"/>
  <c r="I274" i="44" s="1"/>
  <c r="E274" i="44" s="1"/>
  <c r="O239" i="44"/>
  <c r="J239" i="44"/>
  <c r="V239" i="44" s="1"/>
  <c r="L239" i="44"/>
  <c r="R197" i="44"/>
  <c r="T197" i="44" s="1"/>
  <c r="AA197" i="44" s="1"/>
  <c r="D219" i="44"/>
  <c r="O219" i="44"/>
  <c r="AO239" i="44"/>
  <c r="D239" i="44"/>
  <c r="AO219" i="44"/>
  <c r="Q219" i="44"/>
  <c r="AC219" i="44"/>
  <c r="M240" i="44"/>
  <c r="AO240" i="44"/>
  <c r="D240" i="44"/>
  <c r="S195" i="44"/>
  <c r="U195" i="44" s="1"/>
  <c r="AA195" i="44" s="1"/>
  <c r="K219" i="44"/>
  <c r="AC240" i="44"/>
  <c r="P219" i="44"/>
  <c r="R219" i="44" s="1"/>
  <c r="T219" i="44" s="1"/>
  <c r="O240" i="44"/>
  <c r="R200" i="44"/>
  <c r="T200" i="44" s="1"/>
  <c r="AA200" i="44" s="1"/>
  <c r="J219" i="44"/>
  <c r="K240" i="44"/>
  <c r="L219" i="44"/>
  <c r="W219" i="44" s="1"/>
  <c r="N240" i="44"/>
  <c r="X192" i="44"/>
  <c r="P240" i="44"/>
  <c r="V192" i="44"/>
  <c r="W17" i="44"/>
  <c r="V197" i="44"/>
  <c r="Y196" i="44"/>
  <c r="W183" i="44"/>
  <c r="W182" i="44"/>
  <c r="R201" i="44"/>
  <c r="N228" i="44"/>
  <c r="X186" i="44"/>
  <c r="W203" i="44"/>
  <c r="X204" i="44"/>
  <c r="AO211" i="44"/>
  <c r="AO212" i="44" s="1"/>
  <c r="AO241" i="44"/>
  <c r="V207" i="44"/>
  <c r="Y186" i="44"/>
  <c r="X182" i="44"/>
  <c r="Y204" i="44"/>
  <c r="W204" i="44"/>
  <c r="R209" i="44"/>
  <c r="T209" i="44" s="1"/>
  <c r="AA209" i="44" s="1"/>
  <c r="V17" i="44"/>
  <c r="L229" i="44"/>
  <c r="W229" i="44" s="1"/>
  <c r="X17" i="44"/>
  <c r="AC229" i="44"/>
  <c r="P239" i="44"/>
  <c r="R239" i="44" s="1"/>
  <c r="X210" i="44"/>
  <c r="W208" i="44"/>
  <c r="V189" i="44"/>
  <c r="W186" i="44"/>
  <c r="AE124" i="44"/>
  <c r="W188" i="44"/>
  <c r="W196" i="44"/>
  <c r="X207" i="44"/>
  <c r="W197" i="44"/>
  <c r="AC244" i="44"/>
  <c r="L244" i="44"/>
  <c r="M244" i="44"/>
  <c r="N244" i="44"/>
  <c r="P244" i="44"/>
  <c r="J244" i="44"/>
  <c r="K244" i="44"/>
  <c r="V244" i="44" s="1"/>
  <c r="O244" i="44"/>
  <c r="Q244" i="44"/>
  <c r="S244" i="44" s="1"/>
  <c r="U244" i="44" s="1"/>
  <c r="R207" i="44"/>
  <c r="T207" i="44" s="1"/>
  <c r="AA207" i="44" s="1"/>
  <c r="AO244" i="44"/>
  <c r="X208" i="44"/>
  <c r="X206" i="44"/>
  <c r="E214" i="44"/>
  <c r="Q214" i="44" s="1"/>
  <c r="S214" i="44" s="1"/>
  <c r="U214" i="44" s="1"/>
  <c r="X203" i="44"/>
  <c r="V184" i="44"/>
  <c r="V186" i="44"/>
  <c r="Y194" i="44"/>
  <c r="X197" i="44"/>
  <c r="X200" i="44"/>
  <c r="D242" i="44"/>
  <c r="M239" i="44"/>
  <c r="AO242" i="44"/>
  <c r="N239" i="44"/>
  <c r="X239" i="44" s="1"/>
  <c r="M242" i="44"/>
  <c r="N242" i="44"/>
  <c r="Q242" i="44"/>
  <c r="S242" i="44" s="1"/>
  <c r="U242" i="44" s="1"/>
  <c r="AE242" i="44"/>
  <c r="O242" i="44"/>
  <c r="P242" i="44"/>
  <c r="R242" i="44" s="1"/>
  <c r="T242" i="44" s="1"/>
  <c r="J240" i="44"/>
  <c r="Y191" i="44"/>
  <c r="AC242" i="44"/>
  <c r="J242" i="44"/>
  <c r="V242" i="44" s="1"/>
  <c r="Q239" i="44"/>
  <c r="S239" i="44" s="1"/>
  <c r="U239" i="44" s="1"/>
  <c r="W202" i="44"/>
  <c r="W207" i="44"/>
  <c r="Y203" i="44"/>
  <c r="W198" i="44"/>
  <c r="X201" i="44"/>
  <c r="V190" i="44"/>
  <c r="V188" i="44"/>
  <c r="X187" i="44"/>
  <c r="V181" i="44"/>
  <c r="N215" i="44"/>
  <c r="O215" i="44"/>
  <c r="Q221" i="44"/>
  <c r="S221" i="44" s="1"/>
  <c r="U221" i="44" s="1"/>
  <c r="Q215" i="44"/>
  <c r="S215" i="44" s="1"/>
  <c r="U215" i="44" s="1"/>
  <c r="J215" i="44"/>
  <c r="V215" i="44" s="1"/>
  <c r="P215" i="44"/>
  <c r="R215" i="44" s="1"/>
  <c r="D215" i="44"/>
  <c r="AO215" i="44"/>
  <c r="D221" i="44"/>
  <c r="L215" i="44"/>
  <c r="K229" i="44"/>
  <c r="AO221" i="44"/>
  <c r="Y181" i="41"/>
  <c r="Y193" i="41"/>
  <c r="J238" i="44"/>
  <c r="V238" i="44" s="1"/>
  <c r="L238" i="44"/>
  <c r="X189" i="44"/>
  <c r="K238" i="44"/>
  <c r="M238" i="44"/>
  <c r="N238" i="44"/>
  <c r="O238" i="44"/>
  <c r="AC238" i="44"/>
  <c r="P238" i="44"/>
  <c r="Y238" i="44" s="1"/>
  <c r="R203" i="44"/>
  <c r="T203" i="44" s="1"/>
  <c r="AA203" i="44" s="1"/>
  <c r="D237" i="44"/>
  <c r="AE241" i="44"/>
  <c r="Y189" i="44"/>
  <c r="AO237" i="44"/>
  <c r="K221" i="44"/>
  <c r="V221" i="44" s="1"/>
  <c r="J241" i="44"/>
  <c r="K237" i="44"/>
  <c r="M221" i="44"/>
  <c r="K241" i="44"/>
  <c r="AE142" i="44"/>
  <c r="M237" i="44"/>
  <c r="W187" i="44"/>
  <c r="V198" i="44"/>
  <c r="L241" i="44"/>
  <c r="Q237" i="44"/>
  <c r="S237" i="44" s="1"/>
  <c r="U237" i="44" s="1"/>
  <c r="O228" i="44"/>
  <c r="L221" i="44"/>
  <c r="M241" i="44"/>
  <c r="AC237" i="44"/>
  <c r="N221" i="44"/>
  <c r="N241" i="44"/>
  <c r="J237" i="44"/>
  <c r="O221" i="44"/>
  <c r="K228" i="44"/>
  <c r="O241" i="44"/>
  <c r="L237" i="44"/>
  <c r="W201" i="44"/>
  <c r="P221" i="44"/>
  <c r="R221" i="44" s="1"/>
  <c r="T221" i="44" s="1"/>
  <c r="Q228" i="44"/>
  <c r="S228" i="44" s="1"/>
  <c r="U228" i="44" s="1"/>
  <c r="P241" i="44"/>
  <c r="R241" i="44" s="1"/>
  <c r="N237" i="44"/>
  <c r="AO228" i="44"/>
  <c r="AC221" i="44"/>
  <c r="M228" i="44"/>
  <c r="Q241" i="44"/>
  <c r="S241" i="44" s="1"/>
  <c r="U241" i="44" s="1"/>
  <c r="O237" i="44"/>
  <c r="P228" i="44"/>
  <c r="R228" i="44" s="1"/>
  <c r="D228" i="44"/>
  <c r="AE221" i="44"/>
  <c r="AC228" i="44"/>
  <c r="AC241" i="44"/>
  <c r="AE129" i="44"/>
  <c r="AE228" i="44"/>
  <c r="J228" i="44"/>
  <c r="X202" i="44"/>
  <c r="AE114" i="44"/>
  <c r="X181" i="44"/>
  <c r="Y206" i="44"/>
  <c r="Y208" i="44"/>
  <c r="T171" i="44"/>
  <c r="AA171" i="44" s="1"/>
  <c r="AE115" i="44"/>
  <c r="W185" i="44"/>
  <c r="Y202" i="44"/>
  <c r="R188" i="44"/>
  <c r="Z188" i="44" s="1"/>
  <c r="V146" i="44"/>
  <c r="V187" i="44"/>
  <c r="V205" i="44"/>
  <c r="X185" i="44"/>
  <c r="V202" i="44"/>
  <c r="W205" i="44"/>
  <c r="Y205" i="44"/>
  <c r="AC211" i="44"/>
  <c r="V208" i="44"/>
  <c r="W190" i="44"/>
  <c r="AE134" i="44"/>
  <c r="AE109" i="44"/>
  <c r="AI109" i="44" s="1"/>
  <c r="V191" i="44"/>
  <c r="R17" i="44"/>
  <c r="Y17" i="44"/>
  <c r="AE128" i="44"/>
  <c r="Y198" i="44"/>
  <c r="AE116" i="44"/>
  <c r="Y210" i="44"/>
  <c r="K18" i="44"/>
  <c r="J18" i="44"/>
  <c r="AC18" i="44"/>
  <c r="Q18" i="44"/>
  <c r="S18" i="44" s="1"/>
  <c r="U18" i="44" s="1"/>
  <c r="P18" i="44"/>
  <c r="O18" i="44"/>
  <c r="N18" i="44"/>
  <c r="M18" i="44"/>
  <c r="L18" i="44"/>
  <c r="X188" i="44"/>
  <c r="W210" i="44"/>
  <c r="W189" i="44"/>
  <c r="Y181" i="44"/>
  <c r="T16" i="44"/>
  <c r="AA16" i="44" s="1"/>
  <c r="Z16" i="44"/>
  <c r="AF132" i="41"/>
  <c r="AF131" i="41"/>
  <c r="X183" i="41"/>
  <c r="AF135" i="41"/>
  <c r="AF123" i="41"/>
  <c r="W191" i="41"/>
  <c r="AF128" i="41"/>
  <c r="W185" i="41"/>
  <c r="X189" i="41"/>
  <c r="Y186" i="41"/>
  <c r="W188" i="41"/>
  <c r="X199" i="41"/>
  <c r="AF122" i="41"/>
  <c r="X190" i="41"/>
  <c r="W203" i="41"/>
  <c r="X204" i="41"/>
  <c r="AF115" i="41"/>
  <c r="W187" i="41"/>
  <c r="AF117" i="41"/>
  <c r="AB163" i="41"/>
  <c r="AF129" i="41"/>
  <c r="X184" i="41"/>
  <c r="X198" i="41"/>
  <c r="AF118" i="41"/>
  <c r="AF116" i="41"/>
  <c r="AF114" i="41"/>
  <c r="I24" i="46"/>
  <c r="C26" i="46"/>
  <c r="U6" i="46"/>
  <c r="AA4" i="46"/>
  <c r="C16" i="46"/>
  <c r="I14" i="46"/>
  <c r="V36" i="46"/>
  <c r="W36" i="46" s="1"/>
  <c r="X36" i="46" s="1"/>
  <c r="Y36" i="46" s="1"/>
  <c r="Z36" i="46" s="1"/>
  <c r="AA36" i="46" s="1"/>
  <c r="U37" i="46" s="1"/>
  <c r="T36" i="46"/>
  <c r="R24" i="46"/>
  <c r="L26" i="46"/>
  <c r="AA14" i="46"/>
  <c r="U16" i="46"/>
  <c r="I34" i="46"/>
  <c r="C36" i="46"/>
  <c r="L36" i="46"/>
  <c r="R34" i="46"/>
  <c r="AA24" i="46"/>
  <c r="U26" i="46"/>
  <c r="I4" i="46"/>
  <c r="C6" i="46"/>
  <c r="M16" i="46"/>
  <c r="N16" i="46" s="1"/>
  <c r="O16" i="46" s="1"/>
  <c r="P16" i="46" s="1"/>
  <c r="Q16" i="46" s="1"/>
  <c r="R16" i="46" s="1"/>
  <c r="L17" i="46" s="1"/>
  <c r="K16" i="46"/>
  <c r="R4" i="46"/>
  <c r="L6" i="46"/>
  <c r="W230" i="44"/>
  <c r="S196" i="44"/>
  <c r="U196" i="44" s="1"/>
  <c r="AA196" i="44" s="1"/>
  <c r="Y187" i="44"/>
  <c r="V201" i="44"/>
  <c r="V185" i="44"/>
  <c r="W191" i="44"/>
  <c r="X190" i="44"/>
  <c r="W181" i="44"/>
  <c r="Z191" i="44"/>
  <c r="W217" i="44"/>
  <c r="AA191" i="44"/>
  <c r="X198" i="44"/>
  <c r="V217" i="44"/>
  <c r="Y146" i="44"/>
  <c r="Y190" i="44"/>
  <c r="AE174" i="44"/>
  <c r="AE117" i="44"/>
  <c r="W236" i="44"/>
  <c r="W180" i="44"/>
  <c r="AE136" i="44"/>
  <c r="X236" i="44"/>
  <c r="X222" i="44"/>
  <c r="X232" i="44"/>
  <c r="AE131" i="44"/>
  <c r="AE113" i="44"/>
  <c r="W146" i="44"/>
  <c r="V223" i="44"/>
  <c r="V225" i="44"/>
  <c r="X226" i="44"/>
  <c r="V234" i="44"/>
  <c r="W232" i="44"/>
  <c r="W227" i="44"/>
  <c r="X224" i="44"/>
  <c r="W243" i="44"/>
  <c r="V218" i="44"/>
  <c r="AE135" i="44"/>
  <c r="AE159" i="44"/>
  <c r="AE141" i="44"/>
  <c r="X243" i="44"/>
  <c r="X229" i="44"/>
  <c r="V233" i="44"/>
  <c r="AE147" i="44"/>
  <c r="Z158" i="44"/>
  <c r="AE127" i="44"/>
  <c r="V232" i="44"/>
  <c r="W216" i="44"/>
  <c r="V180" i="44"/>
  <c r="X220" i="44"/>
  <c r="W222" i="44"/>
  <c r="V230" i="44"/>
  <c r="AA168" i="44"/>
  <c r="T185" i="44"/>
  <c r="AA185" i="44" s="1"/>
  <c r="Z185" i="44"/>
  <c r="J255" i="44"/>
  <c r="AC267" i="44"/>
  <c r="AA164" i="44"/>
  <c r="T201" i="44"/>
  <c r="AA201" i="44" s="1"/>
  <c r="Z201" i="44"/>
  <c r="T166" i="44"/>
  <c r="AA166" i="44" s="1"/>
  <c r="Z166" i="44"/>
  <c r="Y218" i="44"/>
  <c r="R218" i="44"/>
  <c r="T190" i="44"/>
  <c r="AA190" i="44" s="1"/>
  <c r="Z190" i="44"/>
  <c r="Y230" i="44"/>
  <c r="S230" i="44"/>
  <c r="U230" i="44" s="1"/>
  <c r="T165" i="44"/>
  <c r="AA165" i="44" s="1"/>
  <c r="Z165" i="44"/>
  <c r="AC251" i="44"/>
  <c r="Q251" i="44"/>
  <c r="S251" i="44" s="1"/>
  <c r="U251" i="44" s="1"/>
  <c r="M251" i="44"/>
  <c r="L251" i="44"/>
  <c r="K251" i="44"/>
  <c r="J251" i="44"/>
  <c r="AE251" i="44"/>
  <c r="P251" i="44"/>
  <c r="O251" i="44"/>
  <c r="N251" i="44"/>
  <c r="Z154" i="44"/>
  <c r="T154" i="44"/>
  <c r="AA154" i="44" s="1"/>
  <c r="Z184" i="44"/>
  <c r="T184" i="44"/>
  <c r="AA184" i="44" s="1"/>
  <c r="Z202" i="44"/>
  <c r="T202" i="44"/>
  <c r="AA202" i="44" s="1"/>
  <c r="AE138" i="44"/>
  <c r="W220" i="44"/>
  <c r="T156" i="44"/>
  <c r="AA156" i="44" s="1"/>
  <c r="Z156" i="44"/>
  <c r="T189" i="44"/>
  <c r="AA189" i="44" s="1"/>
  <c r="Z189" i="44"/>
  <c r="AC264" i="44"/>
  <c r="P264" i="44"/>
  <c r="Q264" i="44"/>
  <c r="S264" i="44" s="1"/>
  <c r="U264" i="44" s="1"/>
  <c r="O264" i="44"/>
  <c r="M264" i="44"/>
  <c r="T183" i="44"/>
  <c r="AA183" i="44" s="1"/>
  <c r="Z183" i="44"/>
  <c r="Z198" i="44"/>
  <c r="T198" i="44"/>
  <c r="AA198" i="44" s="1"/>
  <c r="T163" i="44"/>
  <c r="AA163" i="44" s="1"/>
  <c r="Z163" i="44"/>
  <c r="Z167" i="44"/>
  <c r="T167" i="44"/>
  <c r="AA167" i="44" s="1"/>
  <c r="R180" i="44"/>
  <c r="Y180" i="44"/>
  <c r="T199" i="44"/>
  <c r="AA199" i="44" s="1"/>
  <c r="Z199" i="44"/>
  <c r="T187" i="44"/>
  <c r="AA187" i="44" s="1"/>
  <c r="Z187" i="44"/>
  <c r="K257" i="44"/>
  <c r="AC257" i="44"/>
  <c r="J257" i="44"/>
  <c r="Q257" i="44"/>
  <c r="S257" i="44" s="1"/>
  <c r="U257" i="44" s="1"/>
  <c r="P257" i="44"/>
  <c r="O257" i="44"/>
  <c r="N257" i="44"/>
  <c r="M257" i="44"/>
  <c r="L257" i="44"/>
  <c r="Z208" i="44"/>
  <c r="T208" i="44"/>
  <c r="AA208" i="44" s="1"/>
  <c r="Y224" i="44"/>
  <c r="R224" i="44"/>
  <c r="AE160" i="44"/>
  <c r="Y236" i="44"/>
  <c r="R236" i="44"/>
  <c r="T220" i="44"/>
  <c r="Z155" i="44"/>
  <c r="T155" i="44"/>
  <c r="AA155" i="44" s="1"/>
  <c r="Z153" i="44"/>
  <c r="T153" i="44"/>
  <c r="AA153" i="44" s="1"/>
  <c r="Y235" i="44"/>
  <c r="R235" i="44"/>
  <c r="N273" i="44"/>
  <c r="M273" i="44"/>
  <c r="K273" i="44"/>
  <c r="P273" i="44"/>
  <c r="AC273" i="44"/>
  <c r="W240" i="44"/>
  <c r="X234" i="44"/>
  <c r="Z157" i="44"/>
  <c r="T157" i="44"/>
  <c r="AA157" i="44" s="1"/>
  <c r="Z210" i="44"/>
  <c r="T210" i="44"/>
  <c r="AA210" i="44" s="1"/>
  <c r="Y243" i="44"/>
  <c r="R243" i="44"/>
  <c r="Z161" i="44"/>
  <c r="T161" i="44"/>
  <c r="AA161" i="44" s="1"/>
  <c r="AC276" i="44"/>
  <c r="L276" i="44"/>
  <c r="S219" i="44"/>
  <c r="U219" i="44" s="1"/>
  <c r="V224" i="44"/>
  <c r="V236" i="44"/>
  <c r="Z175" i="44"/>
  <c r="T175" i="44"/>
  <c r="AA175" i="44" s="1"/>
  <c r="Y234" i="44"/>
  <c r="R234" i="44"/>
  <c r="Y222" i="44"/>
  <c r="R222" i="44"/>
  <c r="W233" i="44"/>
  <c r="T170" i="44"/>
  <c r="AA170" i="44" s="1"/>
  <c r="Z170" i="44"/>
  <c r="T226" i="44"/>
  <c r="K278" i="44"/>
  <c r="AC278" i="44"/>
  <c r="Q278" i="44"/>
  <c r="S278" i="44" s="1"/>
  <c r="U278" i="44" s="1"/>
  <c r="O278" i="44"/>
  <c r="N278" i="44"/>
  <c r="M278" i="44"/>
  <c r="L278" i="44"/>
  <c r="J278" i="44"/>
  <c r="P278" i="44"/>
  <c r="Z152" i="44"/>
  <c r="T152" i="44"/>
  <c r="AA152" i="44" s="1"/>
  <c r="R240" i="44"/>
  <c r="Z204" i="44"/>
  <c r="T204" i="44"/>
  <c r="AA204" i="44" s="1"/>
  <c r="W224" i="44"/>
  <c r="W215" i="44"/>
  <c r="X180" i="44"/>
  <c r="Z205" i="44"/>
  <c r="T205" i="44"/>
  <c r="AA205" i="44" s="1"/>
  <c r="AE130" i="44"/>
  <c r="X233" i="44"/>
  <c r="V226" i="44"/>
  <c r="V243" i="44"/>
  <c r="Z181" i="44"/>
  <c r="T181" i="44"/>
  <c r="AA181" i="44" s="1"/>
  <c r="O253" i="44"/>
  <c r="M272" i="44"/>
  <c r="K272" i="44"/>
  <c r="J272" i="44"/>
  <c r="AC272" i="44"/>
  <c r="O272" i="44"/>
  <c r="N272" i="44"/>
  <c r="AE272" i="44"/>
  <c r="Q272" i="44"/>
  <c r="P272" i="44"/>
  <c r="R272" i="44" s="1"/>
  <c r="L272" i="44"/>
  <c r="R217" i="44"/>
  <c r="Y217" i="44"/>
  <c r="T193" i="44"/>
  <c r="AA193" i="44" s="1"/>
  <c r="Z193" i="44"/>
  <c r="V222" i="44"/>
  <c r="Z151" i="44"/>
  <c r="T151" i="44"/>
  <c r="AA151" i="44" s="1"/>
  <c r="T149" i="44"/>
  <c r="AA149" i="44" s="1"/>
  <c r="Z149" i="44"/>
  <c r="Y233" i="44"/>
  <c r="R233" i="44"/>
  <c r="W226" i="44"/>
  <c r="AC254" i="44"/>
  <c r="Q254" i="44"/>
  <c r="N254" i="44"/>
  <c r="K254" i="44"/>
  <c r="J254" i="44"/>
  <c r="P254" i="44"/>
  <c r="R254" i="44" s="1"/>
  <c r="O254" i="44"/>
  <c r="M254" i="44"/>
  <c r="L254" i="44"/>
  <c r="AA158" i="44"/>
  <c r="Y216" i="44"/>
  <c r="R216" i="44"/>
  <c r="T194" i="44"/>
  <c r="AA194" i="44" s="1"/>
  <c r="Z194" i="44"/>
  <c r="Y231" i="44"/>
  <c r="R231" i="44"/>
  <c r="Z182" i="44"/>
  <c r="T182" i="44"/>
  <c r="AA182" i="44" s="1"/>
  <c r="Y229" i="44"/>
  <c r="R229" i="44"/>
  <c r="X230" i="44"/>
  <c r="Z168" i="44"/>
  <c r="AC268" i="44"/>
  <c r="N268" i="44"/>
  <c r="M268" i="44"/>
  <c r="L268" i="44"/>
  <c r="K268" i="44"/>
  <c r="J268" i="44"/>
  <c r="R223" i="44"/>
  <c r="Z172" i="44"/>
  <c r="T172" i="44"/>
  <c r="AA172" i="44" s="1"/>
  <c r="V231" i="44"/>
  <c r="T230" i="44"/>
  <c r="P252" i="44"/>
  <c r="P261" i="44"/>
  <c r="O261" i="44"/>
  <c r="AC261" i="44"/>
  <c r="Q261" i="44"/>
  <c r="S261" i="44" s="1"/>
  <c r="U261" i="44" s="1"/>
  <c r="Y225" i="44"/>
  <c r="R225" i="44"/>
  <c r="T162" i="44"/>
  <c r="AA162" i="44" s="1"/>
  <c r="Z162" i="44"/>
  <c r="W231" i="44"/>
  <c r="AE121" i="44"/>
  <c r="Z169" i="44"/>
  <c r="T169" i="44"/>
  <c r="AA169" i="44" s="1"/>
  <c r="X218" i="44"/>
  <c r="Z209" i="44"/>
  <c r="Z150" i="44"/>
  <c r="T150" i="44"/>
  <c r="AA150" i="44" s="1"/>
  <c r="Y226" i="44"/>
  <c r="S226" i="44"/>
  <c r="U226" i="44" s="1"/>
  <c r="W237" i="44"/>
  <c r="L266" i="44"/>
  <c r="AC266" i="44"/>
  <c r="T173" i="44"/>
  <c r="AA173" i="44" s="1"/>
  <c r="Z173" i="44"/>
  <c r="T176" i="44"/>
  <c r="AA176" i="44" s="1"/>
  <c r="Z176" i="44"/>
  <c r="W234" i="44"/>
  <c r="W218" i="44"/>
  <c r="Q249" i="44"/>
  <c r="S249" i="44" s="1"/>
  <c r="U249" i="44" s="1"/>
  <c r="W228" i="44"/>
  <c r="Z206" i="44"/>
  <c r="T206" i="44"/>
  <c r="AA206" i="44" s="1"/>
  <c r="X231" i="44"/>
  <c r="AC274" i="44"/>
  <c r="O274" i="44"/>
  <c r="N274" i="44"/>
  <c r="M274" i="44"/>
  <c r="K274" i="44"/>
  <c r="Q274" i="44"/>
  <c r="S274" i="44" s="1"/>
  <c r="U274" i="44" s="1"/>
  <c r="J274" i="44"/>
  <c r="P274" i="44"/>
  <c r="L274" i="44"/>
  <c r="M265" i="44"/>
  <c r="K265" i="44"/>
  <c r="J265" i="44"/>
  <c r="AE265" i="44"/>
  <c r="Q265" i="44"/>
  <c r="S265" i="44" s="1"/>
  <c r="U265" i="44" s="1"/>
  <c r="P265" i="44"/>
  <c r="AC265" i="44"/>
  <c r="O265" i="44"/>
  <c r="N265" i="44"/>
  <c r="L265" i="44"/>
  <c r="Z146" i="44"/>
  <c r="T146" i="44"/>
  <c r="AA146" i="44" s="1"/>
  <c r="Z164" i="44"/>
  <c r="Z186" i="44"/>
  <c r="T186" i="44"/>
  <c r="AA186" i="44" s="1"/>
  <c r="Z148" i="44"/>
  <c r="T148" i="44"/>
  <c r="AA148" i="44" s="1"/>
  <c r="R237" i="44"/>
  <c r="Y202" i="41"/>
  <c r="Y189" i="41"/>
  <c r="X193" i="41"/>
  <c r="W204" i="41"/>
  <c r="Y197" i="41"/>
  <c r="X195" i="41"/>
  <c r="X182" i="41"/>
  <c r="AB162" i="41"/>
  <c r="Y201" i="41"/>
  <c r="X146" i="41"/>
  <c r="W193" i="41"/>
  <c r="W202" i="41"/>
  <c r="AB156" i="41"/>
  <c r="X188" i="41"/>
  <c r="W197" i="41"/>
  <c r="W201" i="41"/>
  <c r="W186" i="41"/>
  <c r="Y188" i="41"/>
  <c r="W195" i="41"/>
  <c r="Y183" i="41"/>
  <c r="AA162" i="41"/>
  <c r="W184" i="41"/>
  <c r="Y190" i="41"/>
  <c r="W198" i="41"/>
  <c r="AB172" i="41"/>
  <c r="Y191" i="41"/>
  <c r="AF139" i="41"/>
  <c r="Y200" i="41"/>
  <c r="AF130" i="41"/>
  <c r="X192" i="41"/>
  <c r="W190" i="41"/>
  <c r="Y192" i="41"/>
  <c r="Y194" i="41"/>
  <c r="Y146" i="41"/>
  <c r="Y185" i="41"/>
  <c r="X201" i="41"/>
  <c r="X196" i="41"/>
  <c r="W181" i="41"/>
  <c r="W194" i="41"/>
  <c r="Y184" i="41"/>
  <c r="AF137" i="41"/>
  <c r="Y195" i="41"/>
  <c r="X203" i="41"/>
  <c r="Y204" i="41"/>
  <c r="AF136" i="41"/>
  <c r="Y196" i="41"/>
  <c r="X181" i="41"/>
  <c r="W183" i="41"/>
  <c r="X194" i="41"/>
  <c r="W200" i="41"/>
  <c r="AF121" i="41"/>
  <c r="X186" i="41"/>
  <c r="X209" i="41"/>
  <c r="Y203" i="41"/>
  <c r="Y199" i="41"/>
  <c r="AD218" i="41"/>
  <c r="Z196" i="41"/>
  <c r="S196" i="41"/>
  <c r="AA169" i="41"/>
  <c r="U169" i="41"/>
  <c r="AB169" i="41" s="1"/>
  <c r="U171" i="41"/>
  <c r="AB171" i="41" s="1"/>
  <c r="AA171" i="41"/>
  <c r="AD226" i="41"/>
  <c r="T226" i="41"/>
  <c r="V226" i="41" s="1"/>
  <c r="AA158" i="41"/>
  <c r="U158" i="41"/>
  <c r="AB158" i="41" s="1"/>
  <c r="Z210" i="41"/>
  <c r="S210" i="41"/>
  <c r="Z198" i="41"/>
  <c r="AA161" i="41"/>
  <c r="U161" i="41"/>
  <c r="AB161" i="41" s="1"/>
  <c r="Z182" i="41"/>
  <c r="S182" i="41"/>
  <c r="AD237" i="41"/>
  <c r="S237" i="41"/>
  <c r="S184" i="41"/>
  <c r="Z184" i="41"/>
  <c r="AA149" i="41"/>
  <c r="U149" i="41"/>
  <c r="AB149" i="41" s="1"/>
  <c r="AD216" i="41"/>
  <c r="AD231" i="41"/>
  <c r="T231" i="41"/>
  <c r="V231" i="41" s="1"/>
  <c r="AD219" i="41"/>
  <c r="U148" i="41"/>
  <c r="AB148" i="41" s="1"/>
  <c r="AA148" i="41"/>
  <c r="AA154" i="41"/>
  <c r="U154" i="41"/>
  <c r="AB154" i="41" s="1"/>
  <c r="Z197" i="41"/>
  <c r="S197" i="41"/>
  <c r="AA153" i="41"/>
  <c r="U153" i="41"/>
  <c r="AB153" i="41" s="1"/>
  <c r="AD227" i="41"/>
  <c r="T227" i="41"/>
  <c r="V227" i="41" s="1"/>
  <c r="S191" i="41"/>
  <c r="Z191" i="41"/>
  <c r="Z181" i="41"/>
  <c r="S181" i="41"/>
  <c r="U186" i="41"/>
  <c r="AD232" i="41"/>
  <c r="T232" i="41"/>
  <c r="V232" i="41" s="1"/>
  <c r="Z186" i="41"/>
  <c r="T186" i="41"/>
  <c r="V186" i="41" s="1"/>
  <c r="Z209" i="41"/>
  <c r="T225" i="41"/>
  <c r="V225" i="41" s="1"/>
  <c r="AD225" i="41"/>
  <c r="AD236" i="41"/>
  <c r="R236" i="41"/>
  <c r="T236" i="41" s="1"/>
  <c r="P236" i="41"/>
  <c r="N236" i="41"/>
  <c r="M236" i="41"/>
  <c r="Q236" i="41"/>
  <c r="O236" i="41"/>
  <c r="L236" i="41"/>
  <c r="K236" i="41"/>
  <c r="AF236" i="41"/>
  <c r="Z193" i="41"/>
  <c r="S193" i="41"/>
  <c r="U112" i="41"/>
  <c r="AB112" i="41" s="1"/>
  <c r="AA112" i="41"/>
  <c r="S195" i="41"/>
  <c r="Z195" i="41"/>
  <c r="S239" i="41"/>
  <c r="AD239" i="41"/>
  <c r="AD228" i="41"/>
  <c r="AF228" i="41"/>
  <c r="M228" i="41"/>
  <c r="L228" i="41"/>
  <c r="K228" i="41"/>
  <c r="R228" i="41"/>
  <c r="T228" i="41" s="1"/>
  <c r="V228" i="41" s="1"/>
  <c r="Q228" i="41"/>
  <c r="P228" i="41"/>
  <c r="O228" i="41"/>
  <c r="N228" i="41"/>
  <c r="T244" i="41"/>
  <c r="V244" i="41" s="1"/>
  <c r="AA152" i="41"/>
  <c r="U152" i="41"/>
  <c r="AB152" i="41" s="1"/>
  <c r="X187" i="41"/>
  <c r="AA156" i="41"/>
  <c r="AD233" i="41"/>
  <c r="S233" i="41"/>
  <c r="X191" i="41"/>
  <c r="Y187" i="41"/>
  <c r="AA147" i="41"/>
  <c r="U147" i="41"/>
  <c r="AB147" i="41" s="1"/>
  <c r="X200" i="41"/>
  <c r="U160" i="41"/>
  <c r="AB160" i="41" s="1"/>
  <c r="AA160" i="41"/>
  <c r="Z190" i="41"/>
  <c r="S190" i="41"/>
  <c r="AA151" i="41"/>
  <c r="AA166" i="41"/>
  <c r="U166" i="41"/>
  <c r="AB166" i="41" s="1"/>
  <c r="W192" i="41"/>
  <c r="AB151" i="41"/>
  <c r="W146" i="41"/>
  <c r="AD229" i="41"/>
  <c r="P229" i="41"/>
  <c r="O229" i="41"/>
  <c r="N229" i="41"/>
  <c r="L229" i="41"/>
  <c r="AF229" i="41"/>
  <c r="R229" i="41"/>
  <c r="T229" i="41" s="1"/>
  <c r="V229" i="41" s="1"/>
  <c r="Q229" i="41"/>
  <c r="M229" i="41"/>
  <c r="K229" i="41"/>
  <c r="AD215" i="41"/>
  <c r="AF215" i="41"/>
  <c r="AD240" i="41"/>
  <c r="T240" i="41"/>
  <c r="V240" i="41" s="1"/>
  <c r="AA172" i="41"/>
  <c r="S187" i="41"/>
  <c r="Z187" i="41"/>
  <c r="Z183" i="41"/>
  <c r="S183" i="41"/>
  <c r="U202" i="41"/>
  <c r="Z201" i="41"/>
  <c r="S201" i="41"/>
  <c r="S188" i="41"/>
  <c r="Z188" i="41"/>
  <c r="U204" i="41"/>
  <c r="T238" i="41"/>
  <c r="V238" i="41" s="1"/>
  <c r="AD238" i="41"/>
  <c r="AD220" i="41"/>
  <c r="W196" i="41"/>
  <c r="AA150" i="41"/>
  <c r="U150" i="41"/>
  <c r="AB150" i="41" s="1"/>
  <c r="X185" i="41"/>
  <c r="AA159" i="41"/>
  <c r="U159" i="41"/>
  <c r="AB159" i="41" s="1"/>
  <c r="AB168" i="41"/>
  <c r="Z202" i="41"/>
  <c r="T202" i="41"/>
  <c r="V202" i="41" s="1"/>
  <c r="U157" i="41"/>
  <c r="AB157" i="41" s="1"/>
  <c r="AA157" i="41"/>
  <c r="Y209" i="41"/>
  <c r="Z203" i="41"/>
  <c r="S203" i="41"/>
  <c r="Z204" i="41"/>
  <c r="T204" i="41"/>
  <c r="V204" i="41" s="1"/>
  <c r="T234" i="41"/>
  <c r="V234" i="41" s="1"/>
  <c r="P234" i="41"/>
  <c r="AD234" i="41"/>
  <c r="O234" i="41"/>
  <c r="N234" i="41"/>
  <c r="M234" i="41"/>
  <c r="L234" i="41"/>
  <c r="K234" i="41"/>
  <c r="O242" i="41"/>
  <c r="N242" i="41"/>
  <c r="M242" i="41"/>
  <c r="K242" i="41"/>
  <c r="AF242" i="41"/>
  <c r="AD242" i="41"/>
  <c r="R242" i="41"/>
  <c r="T242" i="41" s="1"/>
  <c r="V242" i="41" s="1"/>
  <c r="Q242" i="41"/>
  <c r="P242" i="41"/>
  <c r="L242" i="41"/>
  <c r="R222" i="41"/>
  <c r="T222" i="41" s="1"/>
  <c r="V222" i="41" s="1"/>
  <c r="Q222" i="41"/>
  <c r="P222" i="41"/>
  <c r="AF222" i="41"/>
  <c r="O222" i="41"/>
  <c r="AD222" i="41"/>
  <c r="N222" i="41"/>
  <c r="M222" i="41"/>
  <c r="L222" i="41"/>
  <c r="K222" i="41"/>
  <c r="S194" i="41"/>
  <c r="Z194" i="41"/>
  <c r="U200" i="41"/>
  <c r="AA168" i="41"/>
  <c r="AA173" i="41"/>
  <c r="U173" i="41"/>
  <c r="AB173" i="41" s="1"/>
  <c r="Z189" i="41"/>
  <c r="S189" i="41"/>
  <c r="U167" i="41"/>
  <c r="AB167" i="41" s="1"/>
  <c r="AA167" i="41"/>
  <c r="W209" i="41"/>
  <c r="Z199" i="41"/>
  <c r="S199" i="41"/>
  <c r="AD180" i="41"/>
  <c r="AD211" i="41" s="1"/>
  <c r="S180" i="41"/>
  <c r="T217" i="41"/>
  <c r="V217" i="41" s="1"/>
  <c r="AD217" i="41"/>
  <c r="AD241" i="41"/>
  <c r="T241" i="41"/>
  <c r="V241" i="41" s="1"/>
  <c r="AA165" i="41"/>
  <c r="U165" i="41"/>
  <c r="AB165" i="41" s="1"/>
  <c r="Z200" i="41"/>
  <c r="T200" i="41"/>
  <c r="V200" i="41" s="1"/>
  <c r="AA155" i="41"/>
  <c r="U155" i="41"/>
  <c r="AB155" i="41" s="1"/>
  <c r="W210" i="41"/>
  <c r="Z146" i="41"/>
  <c r="S146" i="41"/>
  <c r="AD230" i="41"/>
  <c r="T230" i="41"/>
  <c r="V230" i="41" s="1"/>
  <c r="T223" i="41"/>
  <c r="V223" i="41" s="1"/>
  <c r="AD223" i="41"/>
  <c r="T224" i="41"/>
  <c r="V224" i="41" s="1"/>
  <c r="AD224" i="41"/>
  <c r="X210" i="41"/>
  <c r="W189" i="41"/>
  <c r="Y198" i="41"/>
  <c r="Z192" i="41"/>
  <c r="S192" i="41"/>
  <c r="AA163" i="41"/>
  <c r="U164" i="41"/>
  <c r="AB164" i="41" s="1"/>
  <c r="AA164" i="41"/>
  <c r="Y182" i="41"/>
  <c r="AD221" i="41"/>
  <c r="R221" i="41"/>
  <c r="T221" i="41" s="1"/>
  <c r="V221" i="41" s="1"/>
  <c r="Q221" i="41"/>
  <c r="O221" i="41"/>
  <c r="M221" i="41"/>
  <c r="P221" i="41"/>
  <c r="N221" i="41"/>
  <c r="L221" i="41"/>
  <c r="K221" i="41"/>
  <c r="AF221" i="41"/>
  <c r="AF235" i="41"/>
  <c r="AD235" i="41"/>
  <c r="N235" i="41"/>
  <c r="M235" i="41"/>
  <c r="L235" i="41"/>
  <c r="R235" i="41"/>
  <c r="T235" i="41" s="1"/>
  <c r="V235" i="41" s="1"/>
  <c r="Q235" i="41"/>
  <c r="P235" i="41"/>
  <c r="O235" i="41"/>
  <c r="K235" i="41"/>
  <c r="AD243" i="41"/>
  <c r="R243" i="41"/>
  <c r="Q243" i="41"/>
  <c r="S243" i="41" s="1"/>
  <c r="O243" i="41"/>
  <c r="M243" i="41"/>
  <c r="L243" i="41"/>
  <c r="AF243" i="41"/>
  <c r="P243" i="41"/>
  <c r="N243" i="41"/>
  <c r="K243" i="41"/>
  <c r="Z185" i="41"/>
  <c r="S185" i="41"/>
  <c r="Y210" i="41"/>
  <c r="X202" i="41"/>
  <c r="X197" i="41"/>
  <c r="W182" i="41"/>
  <c r="W199" i="41"/>
  <c r="U170" i="41"/>
  <c r="AB170" i="41" s="1"/>
  <c r="AA170" i="41"/>
  <c r="C28" i="45"/>
  <c r="I27" i="45"/>
  <c r="I14" i="45"/>
  <c r="C15" i="45"/>
  <c r="D26" i="45"/>
  <c r="J25" i="45"/>
  <c r="B25" i="45" s="1"/>
  <c r="G25" i="45" s="1"/>
  <c r="F25" i="45" s="1"/>
  <c r="D15" i="45"/>
  <c r="J14" i="45"/>
  <c r="AO257" i="44"/>
  <c r="D257" i="44"/>
  <c r="AO273" i="44"/>
  <c r="D273" i="44"/>
  <c r="E248" i="44"/>
  <c r="C247" i="44"/>
  <c r="AO276" i="44"/>
  <c r="AO278" i="44"/>
  <c r="D278" i="44"/>
  <c r="D272" i="44"/>
  <c r="AO272" i="44"/>
  <c r="AO251" i="44"/>
  <c r="D251" i="44"/>
  <c r="D254" i="44"/>
  <c r="AO254" i="44"/>
  <c r="AO264" i="44"/>
  <c r="D264" i="44"/>
  <c r="D268" i="44"/>
  <c r="AO268" i="44"/>
  <c r="D261" i="44"/>
  <c r="AO266" i="44"/>
  <c r="AO249" i="44"/>
  <c r="G311" i="44"/>
  <c r="I311" i="44" s="1"/>
  <c r="E311" i="44" s="1"/>
  <c r="A316" i="44"/>
  <c r="G302" i="44"/>
  <c r="I302" i="44" s="1"/>
  <c r="E302" i="44" s="1"/>
  <c r="G309" i="44"/>
  <c r="I309" i="44" s="1"/>
  <c r="E309" i="44" s="1"/>
  <c r="G300" i="44"/>
  <c r="I300" i="44" s="1"/>
  <c r="E300" i="44" s="1"/>
  <c r="G288" i="44"/>
  <c r="I288" i="44" s="1"/>
  <c r="E288" i="44" s="1"/>
  <c r="G305" i="44"/>
  <c r="I305" i="44" s="1"/>
  <c r="E305" i="44" s="1"/>
  <c r="G286" i="44"/>
  <c r="I286" i="44" s="1"/>
  <c r="E286" i="44" s="1"/>
  <c r="G312" i="44"/>
  <c r="I312" i="44" s="1"/>
  <c r="E312" i="44" s="1"/>
  <c r="G307" i="44"/>
  <c r="I307" i="44" s="1"/>
  <c r="E307" i="44" s="1"/>
  <c r="G304" i="44"/>
  <c r="I304" i="44" s="1"/>
  <c r="E304" i="44" s="1"/>
  <c r="G308" i="44"/>
  <c r="I308" i="44" s="1"/>
  <c r="E308" i="44" s="1"/>
  <c r="G285" i="44"/>
  <c r="I285" i="44" s="1"/>
  <c r="E285" i="44" s="1"/>
  <c r="G294" i="44"/>
  <c r="I294" i="44" s="1"/>
  <c r="E294" i="44" s="1"/>
  <c r="G291" i="44"/>
  <c r="I291" i="44" s="1"/>
  <c r="E291" i="44" s="1"/>
  <c r="G297" i="44"/>
  <c r="I297" i="44" s="1"/>
  <c r="E297" i="44" s="1"/>
  <c r="G310" i="44"/>
  <c r="I310" i="44" s="1"/>
  <c r="E310" i="44" s="1"/>
  <c r="G287" i="44"/>
  <c r="I287" i="44" s="1"/>
  <c r="E287" i="44" s="1"/>
  <c r="G284" i="44"/>
  <c r="I284" i="44" s="1"/>
  <c r="E284" i="44" s="1"/>
  <c r="G301" i="44"/>
  <c r="I301" i="44" s="1"/>
  <c r="E301" i="44" s="1"/>
  <c r="G296" i="44"/>
  <c r="I296" i="44" s="1"/>
  <c r="E296" i="44" s="1"/>
  <c r="G289" i="44"/>
  <c r="I289" i="44" s="1"/>
  <c r="E289" i="44" s="1"/>
  <c r="G298" i="44"/>
  <c r="I298" i="44" s="1"/>
  <c r="E298" i="44" s="1"/>
  <c r="G283" i="44"/>
  <c r="I283" i="44" s="1"/>
  <c r="E283" i="44" s="1"/>
  <c r="G292" i="44"/>
  <c r="I292" i="44" s="1"/>
  <c r="E292" i="44" s="1"/>
  <c r="G293" i="44"/>
  <c r="I293" i="44" s="1"/>
  <c r="E293" i="44" s="1"/>
  <c r="G295" i="44"/>
  <c r="I295" i="44" s="1"/>
  <c r="E295" i="44" s="1"/>
  <c r="G290" i="44"/>
  <c r="I290" i="44" s="1"/>
  <c r="E290" i="44" s="1"/>
  <c r="G299" i="44"/>
  <c r="I299" i="44" s="1"/>
  <c r="E299" i="44" s="1"/>
  <c r="G306" i="44"/>
  <c r="I306" i="44" s="1"/>
  <c r="E306" i="44" s="1"/>
  <c r="G282" i="44"/>
  <c r="I282" i="44" s="1"/>
  <c r="G303" i="44"/>
  <c r="I303" i="44" s="1"/>
  <c r="E303" i="44" s="1"/>
  <c r="AO274" i="44"/>
  <c r="D274" i="44"/>
  <c r="AO265" i="44"/>
  <c r="D265" i="44"/>
  <c r="D18" i="44"/>
  <c r="AO18" i="44"/>
  <c r="D255" i="44"/>
  <c r="AO255" i="44"/>
  <c r="D214" i="44"/>
  <c r="N214" i="44"/>
  <c r="L214" i="44"/>
  <c r="H20" i="44"/>
  <c r="I19" i="44"/>
  <c r="E19" i="44" s="1"/>
  <c r="D180" i="41"/>
  <c r="AP211" i="41"/>
  <c r="AP212" i="41" s="1"/>
  <c r="D233" i="41"/>
  <c r="D234" i="41"/>
  <c r="D238" i="41"/>
  <c r="D240" i="41"/>
  <c r="D225" i="41"/>
  <c r="D220" i="41"/>
  <c r="C213" i="41"/>
  <c r="E214" i="41"/>
  <c r="AP214" i="41" s="1"/>
  <c r="D236" i="41"/>
  <c r="D242" i="41"/>
  <c r="D222" i="41"/>
  <c r="D230" i="41"/>
  <c r="D223" i="41"/>
  <c r="D224" i="41"/>
  <c r="D235" i="41"/>
  <c r="D243" i="41"/>
  <c r="D228" i="41"/>
  <c r="D239" i="41"/>
  <c r="D218" i="41"/>
  <c r="D229" i="41"/>
  <c r="D226" i="41"/>
  <c r="D215" i="41"/>
  <c r="D216" i="41"/>
  <c r="D237" i="41"/>
  <c r="D244" i="41"/>
  <c r="D231" i="41"/>
  <c r="D219" i="41"/>
  <c r="D217" i="41"/>
  <c r="D221" i="41"/>
  <c r="D227" i="41"/>
  <c r="D241" i="41"/>
  <c r="D232" i="41"/>
  <c r="G265" i="41"/>
  <c r="I265" i="41" s="1"/>
  <c r="E265" i="41" s="1"/>
  <c r="AP265" i="41" s="1"/>
  <c r="G257" i="41"/>
  <c r="I257" i="41" s="1"/>
  <c r="E257" i="41" s="1"/>
  <c r="AP257" i="41" s="1"/>
  <c r="G264" i="41"/>
  <c r="I264" i="41" s="1"/>
  <c r="E264" i="41" s="1"/>
  <c r="AP264" i="41" s="1"/>
  <c r="G256" i="41"/>
  <c r="I256" i="41" s="1"/>
  <c r="E256" i="41" s="1"/>
  <c r="AP256" i="41" s="1"/>
  <c r="G248" i="41"/>
  <c r="I248" i="41" s="1"/>
  <c r="G278" i="41"/>
  <c r="I278" i="41" s="1"/>
  <c r="E278" i="41" s="1"/>
  <c r="AP278" i="41" s="1"/>
  <c r="G262" i="41"/>
  <c r="I262" i="41" s="1"/>
  <c r="E262" i="41" s="1"/>
  <c r="AP262" i="41" s="1"/>
  <c r="G276" i="41"/>
  <c r="I276" i="41" s="1"/>
  <c r="E276" i="41" s="1"/>
  <c r="AP276" i="41" s="1"/>
  <c r="G268" i="41"/>
  <c r="I268" i="41" s="1"/>
  <c r="E268" i="41" s="1"/>
  <c r="AP268" i="41" s="1"/>
  <c r="G260" i="41"/>
  <c r="I260" i="41" s="1"/>
  <c r="E260" i="41" s="1"/>
  <c r="AP260" i="41" s="1"/>
  <c r="G273" i="41"/>
  <c r="I273" i="41" s="1"/>
  <c r="E273" i="41" s="1"/>
  <c r="AP273" i="41" s="1"/>
  <c r="G249" i="41"/>
  <c r="I249" i="41" s="1"/>
  <c r="E249" i="41" s="1"/>
  <c r="AP249" i="41" s="1"/>
  <c r="G272" i="41"/>
  <c r="I272" i="41" s="1"/>
  <c r="E272" i="41" s="1"/>
  <c r="AP272" i="41" s="1"/>
  <c r="G271" i="41"/>
  <c r="I271" i="41" s="1"/>
  <c r="E271" i="41" s="1"/>
  <c r="AP271" i="41" s="1"/>
  <c r="G270" i="41"/>
  <c r="I270" i="41" s="1"/>
  <c r="E270" i="41" s="1"/>
  <c r="AP270" i="41" s="1"/>
  <c r="G277" i="41"/>
  <c r="I277" i="41" s="1"/>
  <c r="E277" i="41" s="1"/>
  <c r="AP277" i="41" s="1"/>
  <c r="G269" i="41"/>
  <c r="I269" i="41" s="1"/>
  <c r="E269" i="41" s="1"/>
  <c r="AP269" i="41" s="1"/>
  <c r="G250" i="41"/>
  <c r="I250" i="41" s="1"/>
  <c r="E250" i="41" s="1"/>
  <c r="AP250" i="41" s="1"/>
  <c r="G255" i="41"/>
  <c r="I255" i="41" s="1"/>
  <c r="E255" i="41" s="1"/>
  <c r="AP255" i="41" s="1"/>
  <c r="A282" i="41"/>
  <c r="G274" i="41"/>
  <c r="I274" i="41" s="1"/>
  <c r="E274" i="41" s="1"/>
  <c r="AP274" i="41" s="1"/>
  <c r="G261" i="41"/>
  <c r="I261" i="41" s="1"/>
  <c r="E261" i="41" s="1"/>
  <c r="AP261" i="41" s="1"/>
  <c r="G253" i="41"/>
  <c r="I253" i="41" s="1"/>
  <c r="E253" i="41" s="1"/>
  <c r="AP253" i="41" s="1"/>
  <c r="G275" i="41"/>
  <c r="I275" i="41" s="1"/>
  <c r="E275" i="41" s="1"/>
  <c r="AP275" i="41" s="1"/>
  <c r="G258" i="41"/>
  <c r="I258" i="41" s="1"/>
  <c r="E258" i="41" s="1"/>
  <c r="AP258" i="41" s="1"/>
  <c r="G267" i="41"/>
  <c r="I267" i="41" s="1"/>
  <c r="E267" i="41" s="1"/>
  <c r="AP267" i="41" s="1"/>
  <c r="G263" i="41"/>
  <c r="I263" i="41" s="1"/>
  <c r="E263" i="41" s="1"/>
  <c r="AP263" i="41" s="1"/>
  <c r="G259" i="41"/>
  <c r="I259" i="41" s="1"/>
  <c r="E259" i="41" s="1"/>
  <c r="AP259" i="41" s="1"/>
  <c r="G252" i="41"/>
  <c r="I252" i="41" s="1"/>
  <c r="E252" i="41" s="1"/>
  <c r="AP252" i="41" s="1"/>
  <c r="G251" i="41"/>
  <c r="I251" i="41" s="1"/>
  <c r="E251" i="41" s="1"/>
  <c r="AP251" i="41" s="1"/>
  <c r="G254" i="41"/>
  <c r="I254" i="41" s="1"/>
  <c r="E254" i="41" s="1"/>
  <c r="AP254" i="41" s="1"/>
  <c r="G266" i="41"/>
  <c r="I266" i="41" s="1"/>
  <c r="E266" i="41" s="1"/>
  <c r="AP266" i="41" s="1"/>
  <c r="X35" i="35"/>
  <c r="W34" i="35"/>
  <c r="F15" i="35"/>
  <c r="E14" i="35"/>
  <c r="O15" i="35"/>
  <c r="N14" i="35"/>
  <c r="E34" i="35"/>
  <c r="F35" i="35"/>
  <c r="N4" i="35"/>
  <c r="O5" i="35"/>
  <c r="E24" i="35"/>
  <c r="F25" i="35"/>
  <c r="O25" i="35"/>
  <c r="N24" i="35"/>
  <c r="E4" i="35"/>
  <c r="F5" i="35"/>
  <c r="X15" i="35"/>
  <c r="W14" i="35"/>
  <c r="W4" i="35"/>
  <c r="X5" i="35"/>
  <c r="W24" i="35"/>
  <c r="X25" i="35"/>
  <c r="O35" i="35"/>
  <c r="N34" i="35"/>
  <c r="Y331" i="6"/>
  <c r="Y330" i="6"/>
  <c r="K384" i="48" l="1"/>
  <c r="P384" i="48"/>
  <c r="M384" i="48"/>
  <c r="Q384" i="48"/>
  <c r="O384" i="48"/>
  <c r="Y384" i="48" s="1"/>
  <c r="N384" i="48"/>
  <c r="AD384" i="48"/>
  <c r="R384" i="48"/>
  <c r="T384" i="48" s="1"/>
  <c r="V384" i="48" s="1"/>
  <c r="AP384" i="48"/>
  <c r="D384" i="48"/>
  <c r="Z377" i="48"/>
  <c r="Z369" i="48"/>
  <c r="S377" i="48"/>
  <c r="X353" i="48"/>
  <c r="X369" i="48"/>
  <c r="Y369" i="48"/>
  <c r="W367" i="48"/>
  <c r="Z354" i="48"/>
  <c r="X366" i="48"/>
  <c r="Z357" i="48"/>
  <c r="AA336" i="48"/>
  <c r="AF336" i="48" s="1"/>
  <c r="U333" i="48"/>
  <c r="AB333" i="48" s="1"/>
  <c r="AF333" i="48" s="1"/>
  <c r="X370" i="48"/>
  <c r="S354" i="48"/>
  <c r="AA318" i="48"/>
  <c r="AF318" i="48" s="1"/>
  <c r="Z379" i="48"/>
  <c r="Y363" i="48"/>
  <c r="X367" i="48"/>
  <c r="X373" i="48"/>
  <c r="Z366" i="48"/>
  <c r="O388" i="48"/>
  <c r="U334" i="48"/>
  <c r="AB334" i="48" s="1"/>
  <c r="W373" i="48"/>
  <c r="K404" i="48"/>
  <c r="Z365" i="48"/>
  <c r="W370" i="48"/>
  <c r="Z370" i="48"/>
  <c r="Z351" i="48"/>
  <c r="L406" i="48"/>
  <c r="N406" i="48"/>
  <c r="K406" i="48"/>
  <c r="R406" i="48"/>
  <c r="T406" i="48" s="1"/>
  <c r="V406" i="48" s="1"/>
  <c r="Z353" i="48"/>
  <c r="X351" i="48"/>
  <c r="W376" i="48"/>
  <c r="AD412" i="48"/>
  <c r="Q412" i="48"/>
  <c r="S412" i="48" s="1"/>
  <c r="W363" i="48"/>
  <c r="X354" i="48"/>
  <c r="W352" i="48"/>
  <c r="AA319" i="48"/>
  <c r="AF319" i="48" s="1"/>
  <c r="AD389" i="48"/>
  <c r="AF308" i="48"/>
  <c r="W365" i="48"/>
  <c r="Y354" i="48"/>
  <c r="R404" i="48"/>
  <c r="T404" i="48" s="1"/>
  <c r="V404" i="48" s="1"/>
  <c r="W354" i="48"/>
  <c r="Z376" i="48"/>
  <c r="O406" i="48"/>
  <c r="N411" i="48"/>
  <c r="M406" i="48"/>
  <c r="Q411" i="48"/>
  <c r="S411" i="48" s="1"/>
  <c r="Y370" i="48"/>
  <c r="W351" i="48"/>
  <c r="X376" i="48"/>
  <c r="W378" i="48"/>
  <c r="X360" i="48"/>
  <c r="X352" i="48"/>
  <c r="W360" i="48"/>
  <c r="AF316" i="48"/>
  <c r="Y365" i="48"/>
  <c r="X377" i="48"/>
  <c r="O412" i="48"/>
  <c r="L412" i="48"/>
  <c r="N412" i="48"/>
  <c r="Y351" i="48"/>
  <c r="Y358" i="48"/>
  <c r="M412" i="48"/>
  <c r="Y352" i="48"/>
  <c r="P412" i="48"/>
  <c r="N388" i="48"/>
  <c r="K412" i="48"/>
  <c r="K385" i="48"/>
  <c r="W385" i="48" s="1"/>
  <c r="R385" i="48"/>
  <c r="T385" i="48" s="1"/>
  <c r="V385" i="48" s="1"/>
  <c r="X365" i="48"/>
  <c r="AD385" i="48"/>
  <c r="Z352" i="48"/>
  <c r="N385" i="48"/>
  <c r="AP406" i="48"/>
  <c r="O389" i="48"/>
  <c r="U337" i="48"/>
  <c r="AB337" i="48" s="1"/>
  <c r="AF337" i="48" s="1"/>
  <c r="P406" i="48"/>
  <c r="AF279" i="48"/>
  <c r="AJ279" i="48" s="1"/>
  <c r="Z374" i="48"/>
  <c r="O400" i="48"/>
  <c r="Y400" i="48" s="1"/>
  <c r="AP385" i="48"/>
  <c r="M400" i="48"/>
  <c r="P385" i="48"/>
  <c r="Q385" i="48"/>
  <c r="S385" i="48" s="1"/>
  <c r="S376" i="48"/>
  <c r="AA376" i="48" s="1"/>
  <c r="U335" i="48"/>
  <c r="AB335" i="48" s="1"/>
  <c r="Y372" i="48"/>
  <c r="W379" i="48"/>
  <c r="W358" i="48"/>
  <c r="X379" i="48"/>
  <c r="Z363" i="48"/>
  <c r="Y368" i="48"/>
  <c r="X363" i="48"/>
  <c r="Z367" i="48"/>
  <c r="AP388" i="48"/>
  <c r="Z358" i="48"/>
  <c r="AD404" i="48"/>
  <c r="AF343" i="48"/>
  <c r="K405" i="48"/>
  <c r="M388" i="48"/>
  <c r="AP412" i="48"/>
  <c r="X355" i="48"/>
  <c r="O408" i="48"/>
  <c r="L400" i="48"/>
  <c r="N408" i="48"/>
  <c r="K388" i="48"/>
  <c r="L408" i="48"/>
  <c r="AP400" i="48"/>
  <c r="O407" i="48"/>
  <c r="Y407" i="48" s="1"/>
  <c r="R388" i="48"/>
  <c r="T388" i="48" s="1"/>
  <c r="V388" i="48" s="1"/>
  <c r="Q400" i="48"/>
  <c r="S400" i="48" s="1"/>
  <c r="M385" i="48"/>
  <c r="Q407" i="48"/>
  <c r="S407" i="48" s="1"/>
  <c r="Q388" i="48"/>
  <c r="S388" i="48" s="1"/>
  <c r="K402" i="48"/>
  <c r="Y360" i="48"/>
  <c r="Y378" i="48"/>
  <c r="O413" i="48"/>
  <c r="N400" i="48"/>
  <c r="O385" i="48"/>
  <c r="L388" i="48"/>
  <c r="Q396" i="48"/>
  <c r="S396" i="48" s="1"/>
  <c r="N389" i="48"/>
  <c r="Y376" i="48"/>
  <c r="R400" i="48"/>
  <c r="T400" i="48" s="1"/>
  <c r="V400" i="48" s="1"/>
  <c r="P388" i="48"/>
  <c r="Y388" i="48" s="1"/>
  <c r="N399" i="48"/>
  <c r="AF301" i="48"/>
  <c r="X375" i="48"/>
  <c r="AF332" i="48"/>
  <c r="AP397" i="48"/>
  <c r="AF329" i="48"/>
  <c r="N386" i="48"/>
  <c r="Y379" i="48"/>
  <c r="AF298" i="48"/>
  <c r="AF331" i="48"/>
  <c r="W350" i="48"/>
  <c r="Y362" i="48"/>
  <c r="W355" i="48"/>
  <c r="L404" i="48"/>
  <c r="AF311" i="48"/>
  <c r="AF330" i="48"/>
  <c r="AP404" i="48"/>
  <c r="AD402" i="48"/>
  <c r="P404" i="48"/>
  <c r="N402" i="48"/>
  <c r="S374" i="48"/>
  <c r="U374" i="48" s="1"/>
  <c r="AB374" i="48" s="1"/>
  <c r="W372" i="48"/>
  <c r="K408" i="48"/>
  <c r="Z378" i="48"/>
  <c r="U342" i="48"/>
  <c r="AB342" i="48" s="1"/>
  <c r="AP402" i="48"/>
  <c r="M408" i="48"/>
  <c r="X408" i="48" s="1"/>
  <c r="O402" i="48"/>
  <c r="R408" i="48"/>
  <c r="T408" i="48" s="1"/>
  <c r="V408" i="48" s="1"/>
  <c r="L402" i="48"/>
  <c r="W357" i="48"/>
  <c r="Q408" i="48"/>
  <c r="S408" i="48" s="1"/>
  <c r="AF317" i="48"/>
  <c r="P389" i="48"/>
  <c r="Y353" i="48"/>
  <c r="N404" i="48"/>
  <c r="X404" i="48" s="1"/>
  <c r="AP408" i="48"/>
  <c r="AF325" i="48"/>
  <c r="L389" i="48"/>
  <c r="Q404" i="48"/>
  <c r="S404" i="48" s="1"/>
  <c r="P408" i="48"/>
  <c r="O386" i="48"/>
  <c r="Z361" i="48"/>
  <c r="AD400" i="48"/>
  <c r="Y357" i="48"/>
  <c r="O404" i="48"/>
  <c r="K400" i="48"/>
  <c r="S365" i="48"/>
  <c r="U365" i="48" s="1"/>
  <c r="AB365" i="48" s="1"/>
  <c r="Q386" i="48"/>
  <c r="S386" i="48" s="1"/>
  <c r="W375" i="48"/>
  <c r="X374" i="48"/>
  <c r="L413" i="48"/>
  <c r="Y371" i="48"/>
  <c r="AF346" i="48"/>
  <c r="R390" i="48"/>
  <c r="T390" i="48" s="1"/>
  <c r="V390" i="48" s="1"/>
  <c r="AP390" i="48"/>
  <c r="X378" i="48"/>
  <c r="AD410" i="48"/>
  <c r="R410" i="48"/>
  <c r="T410" i="48" s="1"/>
  <c r="V410" i="48" s="1"/>
  <c r="M402" i="48"/>
  <c r="W374" i="48"/>
  <c r="P402" i="48"/>
  <c r="AP411" i="48"/>
  <c r="P410" i="48"/>
  <c r="Y410" i="48" s="1"/>
  <c r="R402" i="48"/>
  <c r="T402" i="48" s="1"/>
  <c r="V402" i="48" s="1"/>
  <c r="Y350" i="48"/>
  <c r="S358" i="48"/>
  <c r="AA358" i="48" s="1"/>
  <c r="S361" i="48"/>
  <c r="U361" i="48" s="1"/>
  <c r="AB361" i="48" s="1"/>
  <c r="AD411" i="48"/>
  <c r="M411" i="48"/>
  <c r="AP410" i="48"/>
  <c r="K411" i="48"/>
  <c r="R411" i="48"/>
  <c r="T411" i="48" s="1"/>
  <c r="V411" i="48" s="1"/>
  <c r="X350" i="48"/>
  <c r="Z368" i="48"/>
  <c r="O411" i="48"/>
  <c r="Y411" i="48" s="1"/>
  <c r="L411" i="48"/>
  <c r="Q406" i="48"/>
  <c r="S406" i="48" s="1"/>
  <c r="AF340" i="48"/>
  <c r="AF323" i="48"/>
  <c r="Q389" i="48"/>
  <c r="S389" i="48" s="1"/>
  <c r="AF344" i="48"/>
  <c r="AF322" i="48"/>
  <c r="W361" i="48"/>
  <c r="M413" i="48"/>
  <c r="M399" i="48"/>
  <c r="P413" i="48"/>
  <c r="O399" i="48"/>
  <c r="X361" i="48"/>
  <c r="Q413" i="48"/>
  <c r="S413" i="48" s="1"/>
  <c r="AF338" i="48"/>
  <c r="AF326" i="48"/>
  <c r="Z360" i="48"/>
  <c r="P386" i="48"/>
  <c r="Y374" i="48"/>
  <c r="M390" i="48"/>
  <c r="AP386" i="48"/>
  <c r="X358" i="48"/>
  <c r="Q403" i="48"/>
  <c r="N403" i="48"/>
  <c r="AD405" i="48"/>
  <c r="M403" i="48"/>
  <c r="L403" i="48"/>
  <c r="R403" i="48"/>
  <c r="T403" i="48" s="1"/>
  <c r="V403" i="48" s="1"/>
  <c r="K403" i="48"/>
  <c r="N414" i="48"/>
  <c r="M386" i="48"/>
  <c r="M393" i="48"/>
  <c r="N393" i="48"/>
  <c r="R407" i="48"/>
  <c r="T407" i="48" s="1"/>
  <c r="V407" i="48" s="1"/>
  <c r="AP393" i="48"/>
  <c r="N413" i="48"/>
  <c r="K407" i="48"/>
  <c r="AD399" i="48"/>
  <c r="K389" i="48"/>
  <c r="K396" i="48"/>
  <c r="K413" i="48"/>
  <c r="M401" i="48"/>
  <c r="M407" i="48"/>
  <c r="K399" i="48"/>
  <c r="W399" i="48" s="1"/>
  <c r="M389" i="48"/>
  <c r="N396" i="48"/>
  <c r="AP413" i="48"/>
  <c r="K401" i="48"/>
  <c r="L407" i="48"/>
  <c r="R389" i="48"/>
  <c r="T389" i="48" s="1"/>
  <c r="V389" i="48" s="1"/>
  <c r="AF345" i="48"/>
  <c r="Q401" i="48"/>
  <c r="R401" i="48"/>
  <c r="T401" i="48" s="1"/>
  <c r="V401" i="48" s="1"/>
  <c r="N401" i="48"/>
  <c r="P396" i="48"/>
  <c r="M396" i="48"/>
  <c r="AP409" i="48"/>
  <c r="L396" i="48"/>
  <c r="O396" i="48"/>
  <c r="AP407" i="48"/>
  <c r="Q414" i="48"/>
  <c r="Q399" i="48"/>
  <c r="S399" i="48" s="1"/>
  <c r="K386" i="48"/>
  <c r="W386" i="48" s="1"/>
  <c r="AD386" i="48"/>
  <c r="R396" i="48"/>
  <c r="T396" i="48" s="1"/>
  <c r="V396" i="48" s="1"/>
  <c r="AD407" i="48"/>
  <c r="Z350" i="48"/>
  <c r="O414" i="48"/>
  <c r="P399" i="48"/>
  <c r="R386" i="48"/>
  <c r="T386" i="48" s="1"/>
  <c r="V386" i="48" s="1"/>
  <c r="AP396" i="48"/>
  <c r="Y375" i="48"/>
  <c r="N407" i="48"/>
  <c r="AP414" i="48"/>
  <c r="AP399" i="48"/>
  <c r="AF339" i="48"/>
  <c r="P393" i="48"/>
  <c r="M405" i="48"/>
  <c r="X368" i="48"/>
  <c r="K414" i="48"/>
  <c r="R399" i="48"/>
  <c r="T399" i="48" s="1"/>
  <c r="V399" i="48" s="1"/>
  <c r="O393" i="48"/>
  <c r="AP405" i="48"/>
  <c r="L414" i="48"/>
  <c r="W371" i="48"/>
  <c r="L393" i="48"/>
  <c r="M414" i="48"/>
  <c r="K393" i="48"/>
  <c r="O405" i="48"/>
  <c r="R391" i="48"/>
  <c r="T391" i="48" s="1"/>
  <c r="V391" i="48" s="1"/>
  <c r="AP395" i="48"/>
  <c r="Q395" i="48"/>
  <c r="S395" i="48" s="1"/>
  <c r="P395" i="48"/>
  <c r="Y395" i="48" s="1"/>
  <c r="AD395" i="48"/>
  <c r="AP391" i="48"/>
  <c r="N395" i="48"/>
  <c r="Q391" i="48"/>
  <c r="S391" i="48" s="1"/>
  <c r="Q398" i="48"/>
  <c r="S398" i="48" s="1"/>
  <c r="AP394" i="48"/>
  <c r="Z371" i="48"/>
  <c r="L395" i="48"/>
  <c r="N397" i="48"/>
  <c r="AD381" i="48"/>
  <c r="O398" i="48"/>
  <c r="Y364" i="48"/>
  <c r="R395" i="48"/>
  <c r="T395" i="48" s="1"/>
  <c r="V395" i="48" s="1"/>
  <c r="K397" i="48"/>
  <c r="AP381" i="48"/>
  <c r="AP382" i="48" s="1"/>
  <c r="N398" i="48"/>
  <c r="K395" i="48"/>
  <c r="R397" i="48"/>
  <c r="T397" i="48" s="1"/>
  <c r="V397" i="48" s="1"/>
  <c r="AP398" i="48"/>
  <c r="O392" i="48"/>
  <c r="M395" i="48"/>
  <c r="L397" i="48"/>
  <c r="R398" i="48"/>
  <c r="T398" i="48" s="1"/>
  <c r="V398" i="48" s="1"/>
  <c r="O397" i="48"/>
  <c r="K398" i="48"/>
  <c r="W398" i="48" s="1"/>
  <c r="M410" i="48"/>
  <c r="M397" i="48"/>
  <c r="Y356" i="48"/>
  <c r="N410" i="48"/>
  <c r="Q405" i="48"/>
  <c r="S405" i="48" s="1"/>
  <c r="K410" i="48"/>
  <c r="P397" i="48"/>
  <c r="N405" i="48"/>
  <c r="O401" i="48"/>
  <c r="O403" i="48"/>
  <c r="Q410" i="48"/>
  <c r="Q397" i="48"/>
  <c r="S397" i="48" s="1"/>
  <c r="P405" i="48"/>
  <c r="L401" i="48"/>
  <c r="AP403" i="48"/>
  <c r="P414" i="48"/>
  <c r="L410" i="48"/>
  <c r="W356" i="48"/>
  <c r="Q393" i="48"/>
  <c r="S393" i="48" s="1"/>
  <c r="L405" i="48"/>
  <c r="R413" i="48"/>
  <c r="T413" i="48" s="1"/>
  <c r="V413" i="48" s="1"/>
  <c r="P401" i="48"/>
  <c r="X384" i="48"/>
  <c r="M409" i="48"/>
  <c r="P403" i="48"/>
  <c r="K390" i="48"/>
  <c r="R414" i="48"/>
  <c r="T414" i="48" s="1"/>
  <c r="V414" i="48" s="1"/>
  <c r="R393" i="48"/>
  <c r="T393" i="48" s="1"/>
  <c r="V393" i="48" s="1"/>
  <c r="L387" i="48"/>
  <c r="AD387" i="48"/>
  <c r="X356" i="48"/>
  <c r="N392" i="48"/>
  <c r="AD392" i="48"/>
  <c r="S372" i="48"/>
  <c r="Z372" i="48"/>
  <c r="N409" i="48"/>
  <c r="S29" i="48"/>
  <c r="Z29" i="48"/>
  <c r="R392" i="48"/>
  <c r="T392" i="48" s="1"/>
  <c r="V392" i="48" s="1"/>
  <c r="N387" i="48"/>
  <c r="O409" i="48"/>
  <c r="K392" i="48"/>
  <c r="P387" i="48"/>
  <c r="U360" i="48"/>
  <c r="AB360" i="48" s="1"/>
  <c r="AA360" i="48"/>
  <c r="K409" i="48"/>
  <c r="Q392" i="48"/>
  <c r="AP387" i="48"/>
  <c r="E31" i="48"/>
  <c r="J31" i="48"/>
  <c r="AD31" i="48" s="1"/>
  <c r="X362" i="48"/>
  <c r="R409" i="48"/>
  <c r="T409" i="48" s="1"/>
  <c r="V409" i="48" s="1"/>
  <c r="P390" i="48"/>
  <c r="P391" i="48"/>
  <c r="AD391" i="48"/>
  <c r="M392" i="48"/>
  <c r="M387" i="48"/>
  <c r="U369" i="48"/>
  <c r="AB369" i="48" s="1"/>
  <c r="AA369" i="48"/>
  <c r="AA379" i="48"/>
  <c r="U379" i="48"/>
  <c r="AB379" i="48" s="1"/>
  <c r="U378" i="48"/>
  <c r="AB378" i="48" s="1"/>
  <c r="AA378" i="48"/>
  <c r="Q387" i="48"/>
  <c r="AA370" i="48"/>
  <c r="U370" i="48"/>
  <c r="AB370" i="48" s="1"/>
  <c r="AA324" i="48"/>
  <c r="U324" i="48"/>
  <c r="AB324" i="48" s="1"/>
  <c r="X364" i="48"/>
  <c r="M398" i="48"/>
  <c r="AD398" i="48"/>
  <c r="L391" i="48"/>
  <c r="W391" i="48" s="1"/>
  <c r="AA357" i="48"/>
  <c r="U357" i="48"/>
  <c r="AB357" i="48" s="1"/>
  <c r="P398" i="48"/>
  <c r="R394" i="48"/>
  <c r="T394" i="48" s="1"/>
  <c r="V394" i="48" s="1"/>
  <c r="U353" i="48"/>
  <c r="AB353" i="48" s="1"/>
  <c r="AA353" i="48"/>
  <c r="Z364" i="48"/>
  <c r="O390" i="48"/>
  <c r="U375" i="48"/>
  <c r="AB375" i="48" s="1"/>
  <c r="AA375" i="48"/>
  <c r="X372" i="48"/>
  <c r="S356" i="48"/>
  <c r="Z356" i="48"/>
  <c r="AA354" i="48"/>
  <c r="U354" i="48"/>
  <c r="AB354" i="48" s="1"/>
  <c r="U368" i="48"/>
  <c r="AB368" i="48" s="1"/>
  <c r="AA368" i="48"/>
  <c r="P392" i="48"/>
  <c r="O387" i="48"/>
  <c r="W384" i="48"/>
  <c r="AA366" i="48"/>
  <c r="U366" i="48"/>
  <c r="AB366" i="48" s="1"/>
  <c r="Z355" i="48"/>
  <c r="S355" i="48"/>
  <c r="M391" i="48"/>
  <c r="S384" i="48"/>
  <c r="L409" i="48"/>
  <c r="U364" i="48"/>
  <c r="AB364" i="48" s="1"/>
  <c r="AA364" i="48"/>
  <c r="N390" i="48"/>
  <c r="AA350" i="48"/>
  <c r="U350" i="48"/>
  <c r="AB350" i="48" s="1"/>
  <c r="S362" i="48"/>
  <c r="Z362" i="48"/>
  <c r="AA352" i="48"/>
  <c r="U352" i="48"/>
  <c r="AB352" i="48" s="1"/>
  <c r="U363" i="48"/>
  <c r="AB363" i="48" s="1"/>
  <c r="AA363" i="48"/>
  <c r="P394" i="48"/>
  <c r="AD394" i="48"/>
  <c r="AF30" i="48"/>
  <c r="M30" i="48"/>
  <c r="X30" i="48" s="1"/>
  <c r="L30" i="48"/>
  <c r="R30" i="48"/>
  <c r="T30" i="48" s="1"/>
  <c r="V30" i="48" s="1"/>
  <c r="P30" i="48"/>
  <c r="O30" i="48"/>
  <c r="Y30" i="48" s="1"/>
  <c r="N30" i="48"/>
  <c r="K30" i="48"/>
  <c r="W30" i="48" s="1"/>
  <c r="Q30" i="48"/>
  <c r="AA373" i="48"/>
  <c r="U373" i="48"/>
  <c r="AB373" i="48" s="1"/>
  <c r="L392" i="48"/>
  <c r="M394" i="48"/>
  <c r="K394" i="48"/>
  <c r="W394" i="48" s="1"/>
  <c r="N394" i="48"/>
  <c r="W362" i="48"/>
  <c r="Z375" i="48"/>
  <c r="S402" i="48"/>
  <c r="N391" i="48"/>
  <c r="O394" i="48"/>
  <c r="P409" i="48"/>
  <c r="W364" i="48"/>
  <c r="U359" i="48"/>
  <c r="AB359" i="48" s="1"/>
  <c r="AA359" i="48"/>
  <c r="AA377" i="48"/>
  <c r="U377" i="48"/>
  <c r="AB377" i="48" s="1"/>
  <c r="L390" i="48"/>
  <c r="AA367" i="48"/>
  <c r="U367" i="48"/>
  <c r="AB367" i="48" s="1"/>
  <c r="K387" i="48"/>
  <c r="U371" i="48"/>
  <c r="AB371" i="48" s="1"/>
  <c r="AA371" i="48"/>
  <c r="AP30" i="48"/>
  <c r="AD30" i="48"/>
  <c r="R387" i="48"/>
  <c r="T387" i="48" s="1"/>
  <c r="V387" i="48" s="1"/>
  <c r="AA351" i="48"/>
  <c r="U351" i="48"/>
  <c r="AB351" i="48" s="1"/>
  <c r="O391" i="48"/>
  <c r="AP401" i="48"/>
  <c r="Q394" i="48"/>
  <c r="Q409" i="48"/>
  <c r="Q390" i="48"/>
  <c r="O413" i="51"/>
  <c r="Y413" i="51" s="1"/>
  <c r="P395" i="51"/>
  <c r="Y395" i="51" s="1"/>
  <c r="K410" i="51"/>
  <c r="R395" i="51"/>
  <c r="T395" i="51" s="1"/>
  <c r="V395" i="51" s="1"/>
  <c r="M410" i="51"/>
  <c r="X403" i="51"/>
  <c r="W401" i="51"/>
  <c r="AF351" i="51"/>
  <c r="R413" i="51"/>
  <c r="T413" i="51" s="1"/>
  <c r="V413" i="51" s="1"/>
  <c r="AP395" i="51"/>
  <c r="P398" i="51"/>
  <c r="N410" i="51"/>
  <c r="Z359" i="51"/>
  <c r="AP413" i="51"/>
  <c r="M398" i="51"/>
  <c r="AF353" i="51"/>
  <c r="O398" i="51"/>
  <c r="Y402" i="51"/>
  <c r="Q403" i="51"/>
  <c r="K413" i="51"/>
  <c r="X368" i="51"/>
  <c r="Q398" i="51"/>
  <c r="S398" i="51" s="1"/>
  <c r="W399" i="51"/>
  <c r="R393" i="51"/>
  <c r="T393" i="51" s="1"/>
  <c r="V393" i="51" s="1"/>
  <c r="Q402" i="51"/>
  <c r="S402" i="51" s="1"/>
  <c r="U318" i="51"/>
  <c r="AB318" i="51" s="1"/>
  <c r="R403" i="51"/>
  <c r="T403" i="51" s="1"/>
  <c r="V403" i="51" s="1"/>
  <c r="W396" i="51"/>
  <c r="R398" i="51"/>
  <c r="T398" i="51" s="1"/>
  <c r="V398" i="51" s="1"/>
  <c r="X414" i="51"/>
  <c r="W392" i="51"/>
  <c r="N399" i="51"/>
  <c r="AP393" i="51"/>
  <c r="AP402" i="51"/>
  <c r="Q395" i="51"/>
  <c r="X356" i="51"/>
  <c r="X366" i="51"/>
  <c r="W359" i="51"/>
  <c r="K398" i="51"/>
  <c r="W398" i="51" s="1"/>
  <c r="R394" i="51"/>
  <c r="T394" i="51" s="1"/>
  <c r="V394" i="51" s="1"/>
  <c r="L389" i="51"/>
  <c r="O399" i="51"/>
  <c r="Z375" i="51"/>
  <c r="AF375" i="51" s="1"/>
  <c r="X352" i="51"/>
  <c r="K393" i="51"/>
  <c r="W393" i="51" s="1"/>
  <c r="K402" i="51"/>
  <c r="W402" i="51" s="1"/>
  <c r="L408" i="51"/>
  <c r="L398" i="51"/>
  <c r="L394" i="51"/>
  <c r="P399" i="51"/>
  <c r="L393" i="51"/>
  <c r="L402" i="51"/>
  <c r="W360" i="51"/>
  <c r="Q408" i="51"/>
  <c r="X385" i="51"/>
  <c r="N394" i="51"/>
  <c r="X394" i="51" s="1"/>
  <c r="AD402" i="51"/>
  <c r="K389" i="51"/>
  <c r="W389" i="51" s="1"/>
  <c r="Q399" i="51"/>
  <c r="Z399" i="51" s="1"/>
  <c r="AF399" i="51" s="1"/>
  <c r="M393" i="51"/>
  <c r="X393" i="51" s="1"/>
  <c r="M402" i="51"/>
  <c r="X402" i="51" s="1"/>
  <c r="AF313" i="51"/>
  <c r="AI313" i="51" s="1"/>
  <c r="N395" i="51"/>
  <c r="Q407" i="51"/>
  <c r="K408" i="51"/>
  <c r="W408" i="51" s="1"/>
  <c r="O385" i="51"/>
  <c r="Y385" i="51" s="1"/>
  <c r="M389" i="51"/>
  <c r="R399" i="51"/>
  <c r="T399" i="51" s="1"/>
  <c r="V399" i="51" s="1"/>
  <c r="W354" i="51"/>
  <c r="N402" i="51"/>
  <c r="AF372" i="51"/>
  <c r="K395" i="51"/>
  <c r="M408" i="51"/>
  <c r="X408" i="51" s="1"/>
  <c r="O390" i="51"/>
  <c r="Y390" i="51" s="1"/>
  <c r="Q385" i="51"/>
  <c r="Z385" i="51" s="1"/>
  <c r="AF385" i="51" s="1"/>
  <c r="N389" i="51"/>
  <c r="W366" i="51"/>
  <c r="AF366" i="51" s="1"/>
  <c r="X375" i="51"/>
  <c r="W372" i="51"/>
  <c r="AF364" i="51"/>
  <c r="M395" i="51"/>
  <c r="X395" i="51" s="1"/>
  <c r="AF371" i="51"/>
  <c r="X373" i="51"/>
  <c r="P390" i="51"/>
  <c r="Z356" i="51"/>
  <c r="AF356" i="51" s="1"/>
  <c r="Y360" i="51"/>
  <c r="W352" i="51"/>
  <c r="Y357" i="51"/>
  <c r="AF327" i="51"/>
  <c r="AD411" i="51"/>
  <c r="AP405" i="51"/>
  <c r="AJ313" i="51"/>
  <c r="W409" i="51"/>
  <c r="AJ279" i="51"/>
  <c r="AI279" i="51"/>
  <c r="AJ280" i="51" s="1"/>
  <c r="O407" i="51"/>
  <c r="S352" i="51"/>
  <c r="Z352" i="51"/>
  <c r="S386" i="51"/>
  <c r="Z386" i="51"/>
  <c r="U356" i="51"/>
  <c r="AB356" i="51" s="1"/>
  <c r="AA356" i="51"/>
  <c r="W410" i="51"/>
  <c r="Z354" i="51"/>
  <c r="S354" i="51"/>
  <c r="Y403" i="51"/>
  <c r="U351" i="51"/>
  <c r="AB351" i="51" s="1"/>
  <c r="AA351" i="51"/>
  <c r="AA337" i="51"/>
  <c r="U337" i="51"/>
  <c r="AB337" i="51" s="1"/>
  <c r="AA361" i="51"/>
  <c r="U361" i="51"/>
  <c r="AB361" i="51" s="1"/>
  <c r="AD388" i="51"/>
  <c r="S390" i="51"/>
  <c r="Z390" i="51"/>
  <c r="N388" i="51"/>
  <c r="X388" i="51" s="1"/>
  <c r="O384" i="51"/>
  <c r="Y384" i="51" s="1"/>
  <c r="N384" i="51"/>
  <c r="M384" i="51"/>
  <c r="X384" i="51" s="1"/>
  <c r="L384" i="51"/>
  <c r="K384" i="51"/>
  <c r="D384" i="51"/>
  <c r="AP384" i="51"/>
  <c r="R384" i="51"/>
  <c r="T384" i="51" s="1"/>
  <c r="V384" i="51" s="1"/>
  <c r="Q384" i="51"/>
  <c r="P384" i="51"/>
  <c r="AF328" i="51"/>
  <c r="AD407" i="51"/>
  <c r="S413" i="51"/>
  <c r="Z413" i="51"/>
  <c r="S395" i="51"/>
  <c r="Z395" i="51"/>
  <c r="AP407" i="51"/>
  <c r="AF337" i="51"/>
  <c r="AF361" i="51"/>
  <c r="Z367" i="51"/>
  <c r="S367" i="51"/>
  <c r="K388" i="51"/>
  <c r="U328" i="51"/>
  <c r="AB328" i="51" s="1"/>
  <c r="AA328" i="51"/>
  <c r="AA353" i="51"/>
  <c r="U353" i="51"/>
  <c r="AB353" i="51" s="1"/>
  <c r="AA366" i="51"/>
  <c r="U366" i="51"/>
  <c r="AB366" i="51" s="1"/>
  <c r="S403" i="51"/>
  <c r="U364" i="51"/>
  <c r="AB364" i="51" s="1"/>
  <c r="AA364" i="51"/>
  <c r="AD397" i="51"/>
  <c r="AA322" i="51"/>
  <c r="U322" i="51"/>
  <c r="AB322" i="51" s="1"/>
  <c r="L388" i="51"/>
  <c r="AD394" i="51"/>
  <c r="O394" i="51"/>
  <c r="Y377" i="51"/>
  <c r="O410" i="51"/>
  <c r="Y410" i="51" s="1"/>
  <c r="AA345" i="51"/>
  <c r="U345" i="51"/>
  <c r="AB345" i="51" s="1"/>
  <c r="AD405" i="51"/>
  <c r="AD409" i="51"/>
  <c r="Q409" i="51"/>
  <c r="W376" i="51"/>
  <c r="W400" i="51"/>
  <c r="K407" i="51"/>
  <c r="Z408" i="51"/>
  <c r="S408" i="51"/>
  <c r="Y376" i="51"/>
  <c r="AF322" i="51"/>
  <c r="O388" i="51"/>
  <c r="P394" i="51"/>
  <c r="AA371" i="51"/>
  <c r="U371" i="51"/>
  <c r="AB371" i="51" s="1"/>
  <c r="U374" i="51"/>
  <c r="AB374" i="51" s="1"/>
  <c r="AA374" i="51"/>
  <c r="S387" i="51"/>
  <c r="Z387" i="51"/>
  <c r="X406" i="51"/>
  <c r="R409" i="51"/>
  <c r="T409" i="51" s="1"/>
  <c r="V409" i="51" s="1"/>
  <c r="AA317" i="51"/>
  <c r="U317" i="51"/>
  <c r="AB317" i="51" s="1"/>
  <c r="Y401" i="51"/>
  <c r="AD381" i="51"/>
  <c r="L407" i="51"/>
  <c r="AD398" i="51"/>
  <c r="N397" i="51"/>
  <c r="P388" i="51"/>
  <c r="AA362" i="51"/>
  <c r="U362" i="51"/>
  <c r="AB362" i="51" s="1"/>
  <c r="X367" i="51"/>
  <c r="Z377" i="51"/>
  <c r="S377" i="51"/>
  <c r="Q394" i="51"/>
  <c r="AD389" i="51"/>
  <c r="AD410" i="51"/>
  <c r="P389" i="51"/>
  <c r="Y389" i="51" s="1"/>
  <c r="X399" i="51"/>
  <c r="R410" i="51"/>
  <c r="T410" i="51" s="1"/>
  <c r="V410" i="51" s="1"/>
  <c r="S393" i="51"/>
  <c r="AD391" i="51"/>
  <c r="S357" i="51"/>
  <c r="Z357" i="51"/>
  <c r="N407" i="51"/>
  <c r="AF316" i="51"/>
  <c r="Q397" i="51"/>
  <c r="Q388" i="51"/>
  <c r="AF362" i="51"/>
  <c r="W414" i="51"/>
  <c r="AP394" i="51"/>
  <c r="Q389" i="51"/>
  <c r="Y399" i="51"/>
  <c r="AA370" i="51"/>
  <c r="U370" i="51"/>
  <c r="AB370" i="51" s="1"/>
  <c r="Z350" i="51"/>
  <c r="S350" i="51"/>
  <c r="Z401" i="51"/>
  <c r="S401" i="51"/>
  <c r="AA316" i="51"/>
  <c r="U316" i="51"/>
  <c r="AB316" i="51" s="1"/>
  <c r="P397" i="51"/>
  <c r="R388" i="51"/>
  <c r="T388" i="51" s="1"/>
  <c r="V388" i="51" s="1"/>
  <c r="Z376" i="51"/>
  <c r="S376" i="51"/>
  <c r="U369" i="51"/>
  <c r="AB369" i="51" s="1"/>
  <c r="AA369" i="51"/>
  <c r="X377" i="51"/>
  <c r="R389" i="51"/>
  <c r="T389" i="51" s="1"/>
  <c r="V389" i="51" s="1"/>
  <c r="AP381" i="51"/>
  <c r="AP382" i="51" s="1"/>
  <c r="Z402" i="51"/>
  <c r="AF402" i="51" s="1"/>
  <c r="U359" i="51"/>
  <c r="AB359" i="51" s="1"/>
  <c r="AA359" i="51"/>
  <c r="L391" i="51"/>
  <c r="AD408" i="51"/>
  <c r="O408" i="51"/>
  <c r="Y408" i="51" s="1"/>
  <c r="AA340" i="51"/>
  <c r="U340" i="51"/>
  <c r="AB340" i="51" s="1"/>
  <c r="R397" i="51"/>
  <c r="T397" i="51" s="1"/>
  <c r="V397" i="51" s="1"/>
  <c r="N398" i="51"/>
  <c r="X398" i="51" s="1"/>
  <c r="AP388" i="51"/>
  <c r="AF363" i="51"/>
  <c r="K394" i="51"/>
  <c r="W394" i="51" s="1"/>
  <c r="AA331" i="51"/>
  <c r="U331" i="51"/>
  <c r="AB331" i="51" s="1"/>
  <c r="AF369" i="51"/>
  <c r="AP389" i="51"/>
  <c r="Z411" i="51"/>
  <c r="AF411" i="51" s="1"/>
  <c r="S411" i="51"/>
  <c r="N405" i="51"/>
  <c r="AA330" i="51"/>
  <c r="U330" i="51"/>
  <c r="AB330" i="51" s="1"/>
  <c r="S406" i="51"/>
  <c r="Z406" i="51"/>
  <c r="AF406" i="51" s="1"/>
  <c r="K391" i="51"/>
  <c r="W391" i="51" s="1"/>
  <c r="W355" i="51"/>
  <c r="AF355" i="51" s="1"/>
  <c r="S400" i="51"/>
  <c r="Z400" i="51"/>
  <c r="U355" i="51"/>
  <c r="AB355" i="51" s="1"/>
  <c r="AA355" i="51"/>
  <c r="P408" i="51"/>
  <c r="AF340" i="51"/>
  <c r="AP397" i="51"/>
  <c r="Z412" i="51"/>
  <c r="S412" i="51"/>
  <c r="U363" i="51"/>
  <c r="AB363" i="51" s="1"/>
  <c r="AA363" i="51"/>
  <c r="W385" i="51"/>
  <c r="K405" i="51"/>
  <c r="Z407" i="51"/>
  <c r="S407" i="51"/>
  <c r="S396" i="51"/>
  <c r="Z396" i="51"/>
  <c r="M391" i="51"/>
  <c r="W367" i="51"/>
  <c r="R408" i="51"/>
  <c r="T408" i="51" s="1"/>
  <c r="V408" i="51" s="1"/>
  <c r="AD390" i="51"/>
  <c r="AD414" i="51"/>
  <c r="S360" i="51"/>
  <c r="Z360" i="51"/>
  <c r="O414" i="51"/>
  <c r="AD384" i="51"/>
  <c r="Y367" i="51"/>
  <c r="X354" i="51"/>
  <c r="X350" i="51"/>
  <c r="L405" i="51"/>
  <c r="AA365" i="51"/>
  <c r="U365" i="51"/>
  <c r="AB365" i="51" s="1"/>
  <c r="N391" i="51"/>
  <c r="Y387" i="51"/>
  <c r="Y354" i="51"/>
  <c r="AP408" i="51"/>
  <c r="K397" i="51"/>
  <c r="L390" i="51"/>
  <c r="W368" i="51"/>
  <c r="AD385" i="51"/>
  <c r="P414" i="51"/>
  <c r="AD399" i="51"/>
  <c r="M405" i="51"/>
  <c r="X405" i="51" s="1"/>
  <c r="Z365" i="51"/>
  <c r="Y359" i="51"/>
  <c r="O391" i="51"/>
  <c r="Z368" i="51"/>
  <c r="S368" i="51"/>
  <c r="AA372" i="51"/>
  <c r="U372" i="51"/>
  <c r="AB372" i="51" s="1"/>
  <c r="AD412" i="51"/>
  <c r="L397" i="51"/>
  <c r="K390" i="51"/>
  <c r="K412" i="51"/>
  <c r="W412" i="51" s="1"/>
  <c r="Q414" i="51"/>
  <c r="Y352" i="51"/>
  <c r="W386" i="51"/>
  <c r="U373" i="51"/>
  <c r="AB373" i="51" s="1"/>
  <c r="AA373" i="51"/>
  <c r="O405" i="51"/>
  <c r="AA375" i="51"/>
  <c r="U375" i="51"/>
  <c r="AB375" i="51" s="1"/>
  <c r="S378" i="51"/>
  <c r="Z378" i="51"/>
  <c r="AF378" i="51" s="1"/>
  <c r="P391" i="51"/>
  <c r="AD413" i="51"/>
  <c r="M413" i="51"/>
  <c r="X413" i="51" s="1"/>
  <c r="M407" i="51"/>
  <c r="W387" i="51"/>
  <c r="M397" i="51"/>
  <c r="X397" i="51" s="1"/>
  <c r="M390" i="51"/>
  <c r="M412" i="51"/>
  <c r="X412" i="51" s="1"/>
  <c r="AF412" i="51" s="1"/>
  <c r="AD386" i="51"/>
  <c r="R414" i="51"/>
  <c r="T414" i="51" s="1"/>
  <c r="V414" i="51" s="1"/>
  <c r="M386" i="51"/>
  <c r="X386" i="51" s="1"/>
  <c r="Q410" i="51"/>
  <c r="AA380" i="51"/>
  <c r="U380" i="51"/>
  <c r="AB380" i="51" s="1"/>
  <c r="X360" i="51"/>
  <c r="Z373" i="51"/>
  <c r="AF373" i="51" s="1"/>
  <c r="P405" i="51"/>
  <c r="Y393" i="51"/>
  <c r="Z358" i="51"/>
  <c r="AF358" i="51" s="1"/>
  <c r="U379" i="51"/>
  <c r="AB379" i="51" s="1"/>
  <c r="AA379" i="51"/>
  <c r="AD403" i="51"/>
  <c r="AA336" i="51"/>
  <c r="U336" i="51"/>
  <c r="AB336" i="51" s="1"/>
  <c r="K403" i="51"/>
  <c r="W403" i="51" s="1"/>
  <c r="M409" i="51"/>
  <c r="X409" i="51" s="1"/>
  <c r="W365" i="51"/>
  <c r="Q391" i="51"/>
  <c r="AD395" i="51"/>
  <c r="L413" i="51"/>
  <c r="W413" i="51" s="1"/>
  <c r="L395" i="51"/>
  <c r="W395" i="51" s="1"/>
  <c r="S404" i="51"/>
  <c r="Z404" i="51"/>
  <c r="AF404" i="51" s="1"/>
  <c r="P407" i="51"/>
  <c r="X387" i="51"/>
  <c r="X359" i="51"/>
  <c r="Y396" i="51"/>
  <c r="O397" i="51"/>
  <c r="N390" i="51"/>
  <c r="W357" i="51"/>
  <c r="AP414" i="51"/>
  <c r="P386" i="51"/>
  <c r="Y386" i="51" s="1"/>
  <c r="S392" i="51"/>
  <c r="Z392" i="51"/>
  <c r="AF392" i="51" s="1"/>
  <c r="AP410" i="51"/>
  <c r="Q405" i="51"/>
  <c r="U358" i="51"/>
  <c r="AB358" i="51" s="1"/>
  <c r="AA358" i="51"/>
  <c r="H33" i="48"/>
  <c r="I32" i="48"/>
  <c r="AJ109" i="41"/>
  <c r="AI109" i="41"/>
  <c r="AJ110" i="41" s="1"/>
  <c r="V235" i="44"/>
  <c r="J264" i="44"/>
  <c r="AF156" i="41"/>
  <c r="O268" i="44"/>
  <c r="K264" i="44"/>
  <c r="Q268" i="44"/>
  <c r="L264" i="44"/>
  <c r="D249" i="44"/>
  <c r="P253" i="44"/>
  <c r="AC249" i="44"/>
  <c r="N249" i="44"/>
  <c r="M253" i="44"/>
  <c r="L249" i="44"/>
  <c r="Q253" i="44"/>
  <c r="S253" i="44" s="1"/>
  <c r="U253" i="44" s="1"/>
  <c r="J249" i="44"/>
  <c r="AC253" i="44"/>
  <c r="K249" i="44"/>
  <c r="J253" i="44"/>
  <c r="V227" i="44"/>
  <c r="M249" i="44"/>
  <c r="K253" i="44"/>
  <c r="V229" i="44"/>
  <c r="Y220" i="44"/>
  <c r="W225" i="44"/>
  <c r="W235" i="44"/>
  <c r="AO253" i="44"/>
  <c r="Z195" i="44"/>
  <c r="O249" i="44"/>
  <c r="L253" i="44"/>
  <c r="AC255" i="44"/>
  <c r="D253" i="44"/>
  <c r="N255" i="44"/>
  <c r="S220" i="44"/>
  <c r="U220" i="44" s="1"/>
  <c r="Y232" i="44"/>
  <c r="Y219" i="44"/>
  <c r="Y223" i="44"/>
  <c r="AC269" i="44"/>
  <c r="Y240" i="44"/>
  <c r="W242" i="44"/>
  <c r="X217" i="44"/>
  <c r="X223" i="44"/>
  <c r="Y227" i="44"/>
  <c r="P271" i="44"/>
  <c r="AO271" i="44"/>
  <c r="Q271" i="44"/>
  <c r="S271" i="44" s="1"/>
  <c r="U271" i="44" s="1"/>
  <c r="AO277" i="44"/>
  <c r="P277" i="44"/>
  <c r="D277" i="44"/>
  <c r="AC277" i="44"/>
  <c r="D262" i="44"/>
  <c r="AC259" i="44"/>
  <c r="O262" i="44"/>
  <c r="D271" i="44"/>
  <c r="AE258" i="44"/>
  <c r="L258" i="44"/>
  <c r="D256" i="44"/>
  <c r="R227" i="44"/>
  <c r="Z227" i="44" s="1"/>
  <c r="J214" i="44"/>
  <c r="AO262" i="44"/>
  <c r="M258" i="44"/>
  <c r="K255" i="44"/>
  <c r="O258" i="44"/>
  <c r="M255" i="44"/>
  <c r="AC214" i="44"/>
  <c r="AC245" i="44" s="1"/>
  <c r="Z207" i="44"/>
  <c r="D258" i="44"/>
  <c r="J261" i="44"/>
  <c r="AE214" i="44"/>
  <c r="Y242" i="44"/>
  <c r="O273" i="44"/>
  <c r="AO258" i="44"/>
  <c r="K261" i="44"/>
  <c r="Q273" i="44"/>
  <c r="S273" i="44" s="1"/>
  <c r="U273" i="44" s="1"/>
  <c r="J266" i="44"/>
  <c r="L261" i="44"/>
  <c r="AC262" i="44"/>
  <c r="Z192" i="44"/>
  <c r="K266" i="44"/>
  <c r="N261" i="44"/>
  <c r="X261" i="44" s="1"/>
  <c r="J262" i="44"/>
  <c r="M266" i="44"/>
  <c r="L262" i="44"/>
  <c r="AO214" i="44"/>
  <c r="K214" i="44"/>
  <c r="Q266" i="44"/>
  <c r="S266" i="44" s="1"/>
  <c r="U266" i="44" s="1"/>
  <c r="AC258" i="44"/>
  <c r="M262" i="44"/>
  <c r="W262" i="44" s="1"/>
  <c r="X235" i="44"/>
  <c r="M214" i="44"/>
  <c r="W214" i="44" s="1"/>
  <c r="AE266" i="44"/>
  <c r="P258" i="44"/>
  <c r="R258" i="44" s="1"/>
  <c r="K262" i="44"/>
  <c r="L255" i="44"/>
  <c r="O214" i="44"/>
  <c r="D266" i="44"/>
  <c r="N266" i="44"/>
  <c r="J258" i="44"/>
  <c r="AE273" i="44"/>
  <c r="P262" i="44"/>
  <c r="O255" i="44"/>
  <c r="X219" i="44"/>
  <c r="N262" i="44"/>
  <c r="P214" i="44"/>
  <c r="R214" i="44" s="1"/>
  <c r="T214" i="44" s="1"/>
  <c r="AA214" i="44" s="1"/>
  <c r="O266" i="44"/>
  <c r="N258" i="44"/>
  <c r="J273" i="44"/>
  <c r="V273" i="44" s="1"/>
  <c r="P255" i="44"/>
  <c r="V228" i="44"/>
  <c r="Q258" i="44"/>
  <c r="AO261" i="44"/>
  <c r="Q252" i="44"/>
  <c r="S252" i="44" s="1"/>
  <c r="U252" i="44" s="1"/>
  <c r="K250" i="44"/>
  <c r="Q250" i="44"/>
  <c r="S250" i="44" s="1"/>
  <c r="U250" i="44" s="1"/>
  <c r="AC252" i="44"/>
  <c r="M250" i="44"/>
  <c r="N250" i="44"/>
  <c r="O250" i="44"/>
  <c r="P250" i="44"/>
  <c r="AO250" i="44"/>
  <c r="AC250" i="44"/>
  <c r="D250" i="44"/>
  <c r="J250" i="44"/>
  <c r="J252" i="44"/>
  <c r="O252" i="44"/>
  <c r="M252" i="44"/>
  <c r="AO252" i="44"/>
  <c r="AE252" i="44"/>
  <c r="D252" i="44"/>
  <c r="K252" i="44"/>
  <c r="L252" i="44"/>
  <c r="V220" i="44"/>
  <c r="X225" i="44"/>
  <c r="D270" i="44"/>
  <c r="J276" i="44"/>
  <c r="J263" i="44"/>
  <c r="N276" i="44"/>
  <c r="K263" i="44"/>
  <c r="P276" i="44"/>
  <c r="R276" i="44" s="1"/>
  <c r="L263" i="44"/>
  <c r="Q263" i="44"/>
  <c r="S263" i="44" s="1"/>
  <c r="U263" i="44" s="1"/>
  <c r="AO270" i="44"/>
  <c r="J270" i="44"/>
  <c r="N263" i="44"/>
  <c r="K270" i="44"/>
  <c r="O263" i="44"/>
  <c r="J267" i="44"/>
  <c r="AO267" i="44"/>
  <c r="M270" i="44"/>
  <c r="M263" i="44"/>
  <c r="K267" i="44"/>
  <c r="Q270" i="44"/>
  <c r="S270" i="44" s="1"/>
  <c r="U270" i="44" s="1"/>
  <c r="P263" i="44"/>
  <c r="M267" i="44"/>
  <c r="X240" i="44"/>
  <c r="W239" i="44"/>
  <c r="AC270" i="44"/>
  <c r="AC263" i="44"/>
  <c r="N267" i="44"/>
  <c r="D267" i="44"/>
  <c r="L270" i="44"/>
  <c r="M276" i="44"/>
  <c r="P267" i="44"/>
  <c r="D263" i="44"/>
  <c r="N270" i="44"/>
  <c r="O276" i="44"/>
  <c r="L267" i="44"/>
  <c r="O270" i="44"/>
  <c r="Q276" i="44"/>
  <c r="S276" i="44" s="1"/>
  <c r="U276" i="44" s="1"/>
  <c r="O267" i="44"/>
  <c r="D276" i="44"/>
  <c r="AF149" i="41"/>
  <c r="W224" i="41"/>
  <c r="Y219" i="41"/>
  <c r="W218" i="41"/>
  <c r="L275" i="44"/>
  <c r="M275" i="44"/>
  <c r="AC260" i="44"/>
  <c r="N275" i="44"/>
  <c r="D260" i="44"/>
  <c r="K260" i="44"/>
  <c r="V260" i="44" s="1"/>
  <c r="O275" i="44"/>
  <c r="J275" i="44"/>
  <c r="AO260" i="44"/>
  <c r="L260" i="44"/>
  <c r="Q275" i="44"/>
  <c r="S275" i="44" s="1"/>
  <c r="U275" i="44" s="1"/>
  <c r="M260" i="44"/>
  <c r="W260" i="44" s="1"/>
  <c r="AC275" i="44"/>
  <c r="N260" i="44"/>
  <c r="K275" i="44"/>
  <c r="O260" i="44"/>
  <c r="P260" i="44"/>
  <c r="R260" i="44" s="1"/>
  <c r="Q260" i="44"/>
  <c r="S260" i="44" s="1"/>
  <c r="U260" i="44" s="1"/>
  <c r="AO275" i="44"/>
  <c r="V240" i="44"/>
  <c r="D275" i="44"/>
  <c r="X242" i="44"/>
  <c r="M256" i="44"/>
  <c r="W256" i="44" s="1"/>
  <c r="Z200" i="44"/>
  <c r="AE200" i="44" s="1"/>
  <c r="N259" i="44"/>
  <c r="AC271" i="44"/>
  <c r="AO256" i="44"/>
  <c r="Z197" i="44"/>
  <c r="AE197" i="44" s="1"/>
  <c r="O256" i="44"/>
  <c r="P259" i="44"/>
  <c r="R259" i="44" s="1"/>
  <c r="M277" i="44"/>
  <c r="AO259" i="44"/>
  <c r="K256" i="44"/>
  <c r="AE259" i="44"/>
  <c r="Q277" i="44"/>
  <c r="S277" i="44" s="1"/>
  <c r="U277" i="44" s="1"/>
  <c r="D259" i="44"/>
  <c r="N256" i="44"/>
  <c r="J259" i="44"/>
  <c r="K277" i="44"/>
  <c r="P256" i="44"/>
  <c r="R256" i="44" s="1"/>
  <c r="K259" i="44"/>
  <c r="J277" i="44"/>
  <c r="Q256" i="44"/>
  <c r="S256" i="44" s="1"/>
  <c r="U256" i="44" s="1"/>
  <c r="L259" i="44"/>
  <c r="W259" i="44" s="1"/>
  <c r="L277" i="44"/>
  <c r="AC256" i="44"/>
  <c r="O259" i="44"/>
  <c r="N277" i="44"/>
  <c r="X277" i="44" s="1"/>
  <c r="Q259" i="44"/>
  <c r="S259" i="44" s="1"/>
  <c r="U259" i="44" s="1"/>
  <c r="J271" i="44"/>
  <c r="K271" i="44"/>
  <c r="L271" i="44"/>
  <c r="V219" i="44"/>
  <c r="M271" i="44"/>
  <c r="J256" i="44"/>
  <c r="N271" i="44"/>
  <c r="J269" i="44"/>
  <c r="K269" i="44"/>
  <c r="L269" i="44"/>
  <c r="W269" i="44" s="1"/>
  <c r="X228" i="44"/>
  <c r="N269" i="44"/>
  <c r="O269" i="44"/>
  <c r="AO269" i="44"/>
  <c r="P269" i="44"/>
  <c r="D269" i="44"/>
  <c r="Q269" i="44"/>
  <c r="S269" i="44" s="1"/>
  <c r="U269" i="44" s="1"/>
  <c r="Y244" i="44"/>
  <c r="X244" i="44"/>
  <c r="AO245" i="44"/>
  <c r="AO246" i="44" s="1"/>
  <c r="X215" i="44"/>
  <c r="W221" i="44"/>
  <c r="W238" i="44"/>
  <c r="R244" i="44"/>
  <c r="Z244" i="44" s="1"/>
  <c r="W18" i="44"/>
  <c r="W244" i="44"/>
  <c r="V18" i="44"/>
  <c r="X18" i="44"/>
  <c r="X238" i="44"/>
  <c r="AE168" i="44"/>
  <c r="Y221" i="44"/>
  <c r="W241" i="44"/>
  <c r="Y239" i="44"/>
  <c r="Z203" i="44"/>
  <c r="Y241" i="44"/>
  <c r="R238" i="44"/>
  <c r="V237" i="44"/>
  <c r="V241" i="44"/>
  <c r="Y228" i="44"/>
  <c r="X241" i="44"/>
  <c r="X237" i="44"/>
  <c r="Y215" i="44"/>
  <c r="Y237" i="44"/>
  <c r="X221" i="44"/>
  <c r="AF163" i="41"/>
  <c r="AF169" i="41"/>
  <c r="T188" i="44"/>
  <c r="AA188" i="44" s="1"/>
  <c r="AE153" i="44"/>
  <c r="Z196" i="44"/>
  <c r="AE166" i="44"/>
  <c r="AE152" i="44"/>
  <c r="AE190" i="44"/>
  <c r="AE155" i="44"/>
  <c r="AE199" i="44"/>
  <c r="X264" i="44"/>
  <c r="AE169" i="44"/>
  <c r="AE191" i="44"/>
  <c r="R18" i="44"/>
  <c r="Y18" i="44"/>
  <c r="AE143" i="44"/>
  <c r="AI143" i="44" s="1"/>
  <c r="AE175" i="44"/>
  <c r="AE201" i="44"/>
  <c r="Z17" i="44"/>
  <c r="T17" i="44"/>
  <c r="AA17" i="44" s="1"/>
  <c r="O19" i="44"/>
  <c r="N19" i="44"/>
  <c r="M19" i="44"/>
  <c r="L19" i="44"/>
  <c r="K19" i="44"/>
  <c r="J19" i="44"/>
  <c r="Q19" i="44"/>
  <c r="S19" i="44" s="1"/>
  <c r="U19" i="44" s="1"/>
  <c r="P19" i="44"/>
  <c r="AC19" i="44"/>
  <c r="X237" i="41"/>
  <c r="AF147" i="41"/>
  <c r="AF153" i="41"/>
  <c r="X241" i="41"/>
  <c r="AF162" i="41"/>
  <c r="AF143" i="41"/>
  <c r="W222" i="41"/>
  <c r="AF155" i="41"/>
  <c r="AF168" i="41"/>
  <c r="Y217" i="41"/>
  <c r="AF160" i="41"/>
  <c r="X180" i="41"/>
  <c r="AF154" i="41"/>
  <c r="AF170" i="41"/>
  <c r="V16" i="46"/>
  <c r="W16" i="46" s="1"/>
  <c r="X16" i="46" s="1"/>
  <c r="Y16" i="46" s="1"/>
  <c r="Z16" i="46" s="1"/>
  <c r="AA16" i="46" s="1"/>
  <c r="U17" i="46" s="1"/>
  <c r="T16" i="46"/>
  <c r="K36" i="46"/>
  <c r="M36" i="46"/>
  <c r="N36" i="46" s="1"/>
  <c r="O36" i="46" s="1"/>
  <c r="P36" i="46" s="1"/>
  <c r="Q36" i="46" s="1"/>
  <c r="R36" i="46" s="1"/>
  <c r="L37" i="46" s="1"/>
  <c r="K26" i="46"/>
  <c r="M26" i="46"/>
  <c r="N26" i="46" s="1"/>
  <c r="O26" i="46" s="1"/>
  <c r="P26" i="46" s="1"/>
  <c r="Q26" i="46" s="1"/>
  <c r="R26" i="46" s="1"/>
  <c r="L27" i="46" s="1"/>
  <c r="M6" i="46"/>
  <c r="N6" i="46" s="1"/>
  <c r="O6" i="46" s="1"/>
  <c r="P6" i="46" s="1"/>
  <c r="Q6" i="46" s="1"/>
  <c r="R6" i="46" s="1"/>
  <c r="L7" i="46" s="1"/>
  <c r="K6" i="46"/>
  <c r="T37" i="46"/>
  <c r="V37" i="46"/>
  <c r="W37" i="46" s="1"/>
  <c r="X37" i="46" s="1"/>
  <c r="Y37" i="46" s="1"/>
  <c r="Z37" i="46" s="1"/>
  <c r="AA37" i="46" s="1"/>
  <c r="U38" i="46" s="1"/>
  <c r="D36" i="46"/>
  <c r="E36" i="46" s="1"/>
  <c r="F36" i="46" s="1"/>
  <c r="G36" i="46" s="1"/>
  <c r="H36" i="46" s="1"/>
  <c r="I36" i="46" s="1"/>
  <c r="C37" i="46" s="1"/>
  <c r="B36" i="46"/>
  <c r="M17" i="46"/>
  <c r="N17" i="46" s="1"/>
  <c r="O17" i="46" s="1"/>
  <c r="P17" i="46" s="1"/>
  <c r="Q17" i="46" s="1"/>
  <c r="R17" i="46" s="1"/>
  <c r="L18" i="46" s="1"/>
  <c r="K17" i="46"/>
  <c r="D16" i="46"/>
  <c r="E16" i="46" s="1"/>
  <c r="F16" i="46" s="1"/>
  <c r="G16" i="46" s="1"/>
  <c r="H16" i="46" s="1"/>
  <c r="I16" i="46" s="1"/>
  <c r="C17" i="46" s="1"/>
  <c r="B16" i="46"/>
  <c r="D6" i="46"/>
  <c r="E6" i="46" s="1"/>
  <c r="F6" i="46" s="1"/>
  <c r="G6" i="46" s="1"/>
  <c r="H6" i="46" s="1"/>
  <c r="I6" i="46" s="1"/>
  <c r="C7" i="46" s="1"/>
  <c r="B6" i="46"/>
  <c r="V6" i="46"/>
  <c r="W6" i="46" s="1"/>
  <c r="X6" i="46" s="1"/>
  <c r="Y6" i="46" s="1"/>
  <c r="Z6" i="46" s="1"/>
  <c r="AA6" i="46" s="1"/>
  <c r="U7" i="46" s="1"/>
  <c r="T6" i="46"/>
  <c r="V26" i="46"/>
  <c r="W26" i="46" s="1"/>
  <c r="X26" i="46" s="1"/>
  <c r="Y26" i="46" s="1"/>
  <c r="Z26" i="46" s="1"/>
  <c r="AA26" i="46" s="1"/>
  <c r="U27" i="46" s="1"/>
  <c r="T26" i="46"/>
  <c r="D26" i="46"/>
  <c r="E26" i="46" s="1"/>
  <c r="F26" i="46" s="1"/>
  <c r="G26" i="46" s="1"/>
  <c r="H26" i="46" s="1"/>
  <c r="I26" i="46" s="1"/>
  <c r="C27" i="46" s="1"/>
  <c r="B26" i="46"/>
  <c r="X274" i="44"/>
  <c r="X250" i="44"/>
  <c r="V264" i="44"/>
  <c r="V276" i="44"/>
  <c r="AE198" i="44"/>
  <c r="AE204" i="44"/>
  <c r="AE207" i="44"/>
  <c r="AE146" i="44"/>
  <c r="V274" i="44"/>
  <c r="W253" i="44"/>
  <c r="AE176" i="44"/>
  <c r="AE185" i="44"/>
  <c r="AE148" i="44"/>
  <c r="V272" i="44"/>
  <c r="AE167" i="44"/>
  <c r="AE163" i="44"/>
  <c r="V251" i="44"/>
  <c r="X255" i="44"/>
  <c r="V265" i="44"/>
  <c r="AE206" i="44"/>
  <c r="W252" i="44"/>
  <c r="W274" i="44"/>
  <c r="W261" i="44"/>
  <c r="V254" i="44"/>
  <c r="AE192" i="44"/>
  <c r="W278" i="44"/>
  <c r="AE208" i="44"/>
  <c r="AE184" i="44"/>
  <c r="V255" i="44"/>
  <c r="W266" i="44"/>
  <c r="V252" i="44"/>
  <c r="AA221" i="44"/>
  <c r="V257" i="44"/>
  <c r="AE156" i="44"/>
  <c r="AE162" i="44"/>
  <c r="V258" i="44"/>
  <c r="AE205" i="44"/>
  <c r="V268" i="44"/>
  <c r="W258" i="44"/>
  <c r="AE161" i="44"/>
  <c r="X251" i="44"/>
  <c r="X252" i="44"/>
  <c r="W268" i="44"/>
  <c r="V253" i="44"/>
  <c r="AE170" i="44"/>
  <c r="X262" i="44"/>
  <c r="V261" i="44"/>
  <c r="AE194" i="44"/>
  <c r="V249" i="44"/>
  <c r="AE173" i="44"/>
  <c r="W264" i="44"/>
  <c r="L310" i="44"/>
  <c r="J310" i="44"/>
  <c r="AE310" i="44"/>
  <c r="AC310" i="44"/>
  <c r="P310" i="44"/>
  <c r="O310" i="44"/>
  <c r="N310" i="44"/>
  <c r="M310" i="44"/>
  <c r="K310" i="44"/>
  <c r="Q310" i="44"/>
  <c r="S310" i="44" s="1"/>
  <c r="Z235" i="44"/>
  <c r="T235" i="44"/>
  <c r="AA235" i="44" s="1"/>
  <c r="J293" i="44"/>
  <c r="Q293" i="44"/>
  <c r="S293" i="44" s="1"/>
  <c r="U293" i="44" s="1"/>
  <c r="L293" i="44"/>
  <c r="K293" i="44"/>
  <c r="AC293" i="44"/>
  <c r="P293" i="44"/>
  <c r="O293" i="44"/>
  <c r="N293" i="44"/>
  <c r="M293" i="44"/>
  <c r="J307" i="44"/>
  <c r="AC307" i="44"/>
  <c r="P307" i="44"/>
  <c r="O307" i="44"/>
  <c r="Q307" i="44"/>
  <c r="S307" i="44" s="1"/>
  <c r="U307" i="44" s="1"/>
  <c r="M307" i="44"/>
  <c r="N307" i="44"/>
  <c r="L307" i="44"/>
  <c r="K307" i="44"/>
  <c r="AE186" i="44"/>
  <c r="Z233" i="44"/>
  <c r="T233" i="44"/>
  <c r="AA233" i="44" s="1"/>
  <c r="Y278" i="44"/>
  <c r="R278" i="44"/>
  <c r="AA220" i="44"/>
  <c r="X257" i="44"/>
  <c r="AE187" i="44"/>
  <c r="Z224" i="44"/>
  <c r="T224" i="44"/>
  <c r="AA224" i="44" s="1"/>
  <c r="Q292" i="44"/>
  <c r="S292" i="44" s="1"/>
  <c r="U292" i="44" s="1"/>
  <c r="O292" i="44"/>
  <c r="L292" i="44"/>
  <c r="K292" i="44"/>
  <c r="J292" i="44"/>
  <c r="AC292" i="44"/>
  <c r="P292" i="44"/>
  <c r="N292" i="44"/>
  <c r="M292" i="44"/>
  <c r="O312" i="44"/>
  <c r="N312" i="44"/>
  <c r="M312" i="44"/>
  <c r="K312" i="44"/>
  <c r="Q312" i="44"/>
  <c r="S312" i="44" s="1"/>
  <c r="U312" i="44" s="1"/>
  <c r="J312" i="44"/>
  <c r="AC312" i="44"/>
  <c r="P312" i="44"/>
  <c r="L312" i="44"/>
  <c r="Y265" i="44"/>
  <c r="R265" i="44"/>
  <c r="AA242" i="44"/>
  <c r="T268" i="44"/>
  <c r="V278" i="44"/>
  <c r="R263" i="44"/>
  <c r="Q283" i="44"/>
  <c r="S283" i="44" s="1"/>
  <c r="U283" i="44" s="1"/>
  <c r="O283" i="44"/>
  <c r="K283" i="44"/>
  <c r="J283" i="44"/>
  <c r="AE283" i="44"/>
  <c r="AC283" i="44"/>
  <c r="P283" i="44"/>
  <c r="N283" i="44"/>
  <c r="M283" i="44"/>
  <c r="L283" i="44"/>
  <c r="M286" i="44"/>
  <c r="K286" i="44"/>
  <c r="J286" i="44"/>
  <c r="AC286" i="44"/>
  <c r="Q286" i="44"/>
  <c r="S286" i="44" s="1"/>
  <c r="U286" i="44" s="1"/>
  <c r="P286" i="44"/>
  <c r="L286" i="44"/>
  <c r="O286" i="44"/>
  <c r="N286" i="44"/>
  <c r="Z242" i="44"/>
  <c r="Z215" i="44"/>
  <c r="T215" i="44"/>
  <c r="AA215" i="44" s="1"/>
  <c r="X273" i="44"/>
  <c r="T236" i="44"/>
  <c r="AA236" i="44" s="1"/>
  <c r="Z236" i="44"/>
  <c r="R257" i="44"/>
  <c r="Y257" i="44"/>
  <c r="R262" i="44"/>
  <c r="Y262" i="44"/>
  <c r="O311" i="44"/>
  <c r="M311" i="44"/>
  <c r="AE311" i="44"/>
  <c r="AC311" i="44"/>
  <c r="Q311" i="44"/>
  <c r="P311" i="44"/>
  <c r="R311" i="44" s="1"/>
  <c r="K311" i="44"/>
  <c r="J311" i="44"/>
  <c r="N311" i="44"/>
  <c r="L311" i="44"/>
  <c r="P298" i="44"/>
  <c r="M298" i="44"/>
  <c r="J298" i="44"/>
  <c r="AC298" i="44"/>
  <c r="Q298" i="44"/>
  <c r="S298" i="44" s="1"/>
  <c r="U298" i="44" s="1"/>
  <c r="O298" i="44"/>
  <c r="N298" i="44"/>
  <c r="L298" i="44"/>
  <c r="K298" i="44"/>
  <c r="N305" i="44"/>
  <c r="J305" i="44"/>
  <c r="AC305" i="44"/>
  <c r="Q305" i="44"/>
  <c r="S305" i="44" s="1"/>
  <c r="U305" i="44" s="1"/>
  <c r="O305" i="44"/>
  <c r="M305" i="44"/>
  <c r="L305" i="44"/>
  <c r="P305" i="44"/>
  <c r="K305" i="44"/>
  <c r="Q248" i="44"/>
  <c r="S248" i="44" s="1"/>
  <c r="U248" i="44" s="1"/>
  <c r="O248" i="44"/>
  <c r="K248" i="44"/>
  <c r="J248" i="44"/>
  <c r="M248" i="44"/>
  <c r="L248" i="44"/>
  <c r="AC248" i="44"/>
  <c r="P248" i="44"/>
  <c r="N248" i="44"/>
  <c r="Y249" i="44"/>
  <c r="R249" i="44"/>
  <c r="Z223" i="44"/>
  <c r="T223" i="44"/>
  <c r="AA223" i="44" s="1"/>
  <c r="AE289" i="44"/>
  <c r="O289" i="44"/>
  <c r="AC289" i="44"/>
  <c r="Q289" i="44"/>
  <c r="S289" i="44" s="1"/>
  <c r="U289" i="44" s="1"/>
  <c r="P289" i="44"/>
  <c r="N289" i="44"/>
  <c r="M289" i="44"/>
  <c r="L289" i="44"/>
  <c r="K289" i="44"/>
  <c r="J289" i="44"/>
  <c r="Q288" i="44"/>
  <c r="S288" i="44" s="1"/>
  <c r="U288" i="44" s="1"/>
  <c r="P288" i="44"/>
  <c r="N288" i="44"/>
  <c r="K288" i="44"/>
  <c r="O288" i="44"/>
  <c r="AC288" i="44"/>
  <c r="M288" i="44"/>
  <c r="L288" i="44"/>
  <c r="J288" i="44"/>
  <c r="T258" i="44"/>
  <c r="AE149" i="44"/>
  <c r="T272" i="44"/>
  <c r="X253" i="44"/>
  <c r="X278" i="44"/>
  <c r="T241" i="44"/>
  <c r="AA241" i="44" s="1"/>
  <c r="Z241" i="44"/>
  <c r="W251" i="44"/>
  <c r="K296" i="44"/>
  <c r="AE296" i="44"/>
  <c r="AC296" i="44"/>
  <c r="Q296" i="44"/>
  <c r="S296" i="44" s="1"/>
  <c r="U296" i="44" s="1"/>
  <c r="P296" i="44"/>
  <c r="O296" i="44"/>
  <c r="N296" i="44"/>
  <c r="M296" i="44"/>
  <c r="L296" i="44"/>
  <c r="J296" i="44"/>
  <c r="AC300" i="44"/>
  <c r="P300" i="44"/>
  <c r="R300" i="44" s="1"/>
  <c r="Q300" i="44"/>
  <c r="O300" i="44"/>
  <c r="N300" i="44"/>
  <c r="M300" i="44"/>
  <c r="L300" i="44"/>
  <c r="K300" i="44"/>
  <c r="J300" i="44"/>
  <c r="R266" i="44"/>
  <c r="Y266" i="44"/>
  <c r="Y258" i="44"/>
  <c r="S258" i="44"/>
  <c r="U258" i="44" s="1"/>
  <c r="Z216" i="44"/>
  <c r="T216" i="44"/>
  <c r="AA216" i="44" s="1"/>
  <c r="Y272" i="44"/>
  <c r="S272" i="44"/>
  <c r="U272" i="44" s="1"/>
  <c r="Z226" i="44"/>
  <c r="Y274" i="44"/>
  <c r="R274" i="44"/>
  <c r="P301" i="44"/>
  <c r="O301" i="44"/>
  <c r="N301" i="44"/>
  <c r="J301" i="44"/>
  <c r="Q301" i="44"/>
  <c r="S301" i="44" s="1"/>
  <c r="U301" i="44" s="1"/>
  <c r="M301" i="44"/>
  <c r="K301" i="44"/>
  <c r="L301" i="44"/>
  <c r="AC301" i="44"/>
  <c r="AC309" i="44"/>
  <c r="O309" i="44"/>
  <c r="N309" i="44"/>
  <c r="M309" i="44"/>
  <c r="Q309" i="44"/>
  <c r="S309" i="44" s="1"/>
  <c r="U309" i="44" s="1"/>
  <c r="K309" i="44"/>
  <c r="P309" i="44"/>
  <c r="L309" i="44"/>
  <c r="J309" i="44"/>
  <c r="Z237" i="44"/>
  <c r="T237" i="44"/>
  <c r="AA237" i="44" s="1"/>
  <c r="W265" i="44"/>
  <c r="Z221" i="44"/>
  <c r="W254" i="44"/>
  <c r="R253" i="44"/>
  <c r="AA226" i="44"/>
  <c r="T180" i="44"/>
  <c r="AA180" i="44" s="1"/>
  <c r="Z180" i="44"/>
  <c r="Y271" i="44"/>
  <c r="R271" i="44"/>
  <c r="Q284" i="44"/>
  <c r="S284" i="44" s="1"/>
  <c r="U284" i="44" s="1"/>
  <c r="P284" i="44"/>
  <c r="N284" i="44"/>
  <c r="K284" i="44"/>
  <c r="M284" i="44"/>
  <c r="L284" i="44"/>
  <c r="AC284" i="44"/>
  <c r="O284" i="44"/>
  <c r="J284" i="44"/>
  <c r="Q302" i="44"/>
  <c r="S302" i="44" s="1"/>
  <c r="U302" i="44" s="1"/>
  <c r="M302" i="44"/>
  <c r="L302" i="44"/>
  <c r="AC302" i="44"/>
  <c r="P302" i="44"/>
  <c r="O302" i="44"/>
  <c r="N302" i="44"/>
  <c r="K302" i="44"/>
  <c r="J302" i="44"/>
  <c r="T225" i="44"/>
  <c r="AA225" i="44" s="1"/>
  <c r="Z225" i="44"/>
  <c r="X272" i="44"/>
  <c r="R275" i="44"/>
  <c r="Y255" i="44"/>
  <c r="R255" i="44"/>
  <c r="O287" i="44"/>
  <c r="M287" i="44"/>
  <c r="L287" i="44"/>
  <c r="K287" i="44"/>
  <c r="Q287" i="44"/>
  <c r="S287" i="44" s="1"/>
  <c r="U287" i="44" s="1"/>
  <c r="P287" i="44"/>
  <c r="N287" i="44"/>
  <c r="J287" i="44"/>
  <c r="AC287" i="44"/>
  <c r="R252" i="44"/>
  <c r="AE303" i="44"/>
  <c r="N303" i="44"/>
  <c r="M303" i="44"/>
  <c r="Q303" i="44"/>
  <c r="S303" i="44" s="1"/>
  <c r="U303" i="44" s="1"/>
  <c r="O303" i="44"/>
  <c r="L303" i="44"/>
  <c r="K303" i="44"/>
  <c r="AC303" i="44"/>
  <c r="P303" i="44"/>
  <c r="J303" i="44"/>
  <c r="P297" i="44"/>
  <c r="N297" i="44"/>
  <c r="M297" i="44"/>
  <c r="L297" i="44"/>
  <c r="J297" i="44"/>
  <c r="AE297" i="44"/>
  <c r="AC297" i="44"/>
  <c r="Q297" i="44"/>
  <c r="S297" i="44" s="1"/>
  <c r="U297" i="44" s="1"/>
  <c r="O297" i="44"/>
  <c r="K297" i="44"/>
  <c r="T239" i="44"/>
  <c r="AA239" i="44" s="1"/>
  <c r="Z239" i="44"/>
  <c r="T240" i="44"/>
  <c r="AA240" i="44" s="1"/>
  <c r="Z240" i="44"/>
  <c r="Z222" i="44"/>
  <c r="T222" i="44"/>
  <c r="AA222" i="44" s="1"/>
  <c r="AE154" i="44"/>
  <c r="T254" i="44"/>
  <c r="P291" i="44"/>
  <c r="N291" i="44"/>
  <c r="M291" i="44"/>
  <c r="L291" i="44"/>
  <c r="J291" i="44"/>
  <c r="AC291" i="44"/>
  <c r="Q291" i="44"/>
  <c r="S291" i="44" s="1"/>
  <c r="U291" i="44" s="1"/>
  <c r="O291" i="44"/>
  <c r="K291" i="44"/>
  <c r="R270" i="44"/>
  <c r="Z229" i="44"/>
  <c r="T229" i="44"/>
  <c r="AA229" i="44" s="1"/>
  <c r="AE193" i="44"/>
  <c r="Y250" i="44"/>
  <c r="R250" i="44"/>
  <c r="Z219" i="44"/>
  <c r="Z238" i="44"/>
  <c r="T238" i="44"/>
  <c r="AA238" i="44" s="1"/>
  <c r="P306" i="44"/>
  <c r="O306" i="44"/>
  <c r="N306" i="44"/>
  <c r="J306" i="44"/>
  <c r="AC306" i="44"/>
  <c r="K306" i="44"/>
  <c r="Q306" i="44"/>
  <c r="S306" i="44" s="1"/>
  <c r="U306" i="44" s="1"/>
  <c r="M306" i="44"/>
  <c r="L306" i="44"/>
  <c r="Q294" i="44"/>
  <c r="S294" i="44" s="1"/>
  <c r="U294" i="44" s="1"/>
  <c r="O294" i="44"/>
  <c r="N294" i="44"/>
  <c r="M294" i="44"/>
  <c r="K294" i="44"/>
  <c r="P294" i="44"/>
  <c r="L294" i="44"/>
  <c r="J294" i="44"/>
  <c r="AC294" i="44"/>
  <c r="X254" i="44"/>
  <c r="W272" i="44"/>
  <c r="W263" i="44"/>
  <c r="Z234" i="44"/>
  <c r="T234" i="44"/>
  <c r="AA234" i="44" s="1"/>
  <c r="W276" i="44"/>
  <c r="T243" i="44"/>
  <c r="AA243" i="44" s="1"/>
  <c r="Z243" i="44"/>
  <c r="X271" i="44"/>
  <c r="AA219" i="44"/>
  <c r="R264" i="44"/>
  <c r="Y264" i="44"/>
  <c r="AC299" i="44"/>
  <c r="Q299" i="44"/>
  <c r="S299" i="44" s="1"/>
  <c r="U299" i="44" s="1"/>
  <c r="N299" i="44"/>
  <c r="K299" i="44"/>
  <c r="J299" i="44"/>
  <c r="P299" i="44"/>
  <c r="O299" i="44"/>
  <c r="M299" i="44"/>
  <c r="L299" i="44"/>
  <c r="AC285" i="44"/>
  <c r="O285" i="44"/>
  <c r="Q285" i="44"/>
  <c r="S285" i="44" s="1"/>
  <c r="U285" i="44" s="1"/>
  <c r="P285" i="44"/>
  <c r="N285" i="44"/>
  <c r="M285" i="44"/>
  <c r="L285" i="44"/>
  <c r="K285" i="44"/>
  <c r="J285" i="44"/>
  <c r="X249" i="44"/>
  <c r="Y261" i="44"/>
  <c r="R261" i="44"/>
  <c r="Y254" i="44"/>
  <c r="S254" i="44"/>
  <c r="U254" i="44" s="1"/>
  <c r="Z217" i="44"/>
  <c r="T217" i="44"/>
  <c r="AA217" i="44" s="1"/>
  <c r="Y267" i="44"/>
  <c r="R267" i="44"/>
  <c r="M290" i="44"/>
  <c r="K290" i="44"/>
  <c r="J290" i="44"/>
  <c r="L290" i="44"/>
  <c r="AE290" i="44"/>
  <c r="AC290" i="44"/>
  <c r="Q290" i="44"/>
  <c r="S290" i="44" s="1"/>
  <c r="U290" i="44" s="1"/>
  <c r="P290" i="44"/>
  <c r="O290" i="44"/>
  <c r="N290" i="44"/>
  <c r="O308" i="44"/>
  <c r="K308" i="44"/>
  <c r="J308" i="44"/>
  <c r="AC308" i="44"/>
  <c r="M308" i="44"/>
  <c r="P308" i="44"/>
  <c r="R308" i="44" s="1"/>
  <c r="N308" i="44"/>
  <c r="L308" i="44"/>
  <c r="Q308" i="44"/>
  <c r="X265" i="44"/>
  <c r="W249" i="44"/>
  <c r="Z230" i="44"/>
  <c r="X268" i="44"/>
  <c r="W273" i="44"/>
  <c r="W250" i="44"/>
  <c r="W257" i="44"/>
  <c r="AE183" i="44"/>
  <c r="Z228" i="44"/>
  <c r="T228" i="44"/>
  <c r="AA228" i="44" s="1"/>
  <c r="Z232" i="44"/>
  <c r="T232" i="44"/>
  <c r="AA232" i="44" s="1"/>
  <c r="AC295" i="44"/>
  <c r="P295" i="44"/>
  <c r="M295" i="44"/>
  <c r="O295" i="44"/>
  <c r="N295" i="44"/>
  <c r="Q295" i="44"/>
  <c r="S295" i="44" s="1"/>
  <c r="U295" i="44" s="1"/>
  <c r="L295" i="44"/>
  <c r="K295" i="44"/>
  <c r="J295" i="44"/>
  <c r="AE304" i="44"/>
  <c r="AC304" i="44"/>
  <c r="O304" i="44"/>
  <c r="N304" i="44"/>
  <c r="M304" i="44"/>
  <c r="L304" i="44"/>
  <c r="K304" i="44"/>
  <c r="J304" i="44"/>
  <c r="Q304" i="44"/>
  <c r="S304" i="44" s="1"/>
  <c r="U304" i="44" s="1"/>
  <c r="P304" i="44"/>
  <c r="AA230" i="44"/>
  <c r="Y268" i="44"/>
  <c r="S268" i="44"/>
  <c r="U268" i="44" s="1"/>
  <c r="Z231" i="44"/>
  <c r="T231" i="44"/>
  <c r="AA231" i="44" s="1"/>
  <c r="X276" i="44"/>
  <c r="R273" i="44"/>
  <c r="Z220" i="44"/>
  <c r="R251" i="44"/>
  <c r="Y251" i="44"/>
  <c r="Z218" i="44"/>
  <c r="T218" i="44"/>
  <c r="AA218" i="44" s="1"/>
  <c r="W237" i="41"/>
  <c r="X218" i="41"/>
  <c r="Y224" i="41"/>
  <c r="Y222" i="41"/>
  <c r="Y235" i="41"/>
  <c r="X226" i="41"/>
  <c r="Y236" i="41"/>
  <c r="W221" i="41"/>
  <c r="W217" i="41"/>
  <c r="X239" i="41"/>
  <c r="X219" i="41"/>
  <c r="AF171" i="41"/>
  <c r="AF157" i="41"/>
  <c r="AF148" i="41"/>
  <c r="Y223" i="41"/>
  <c r="AF150" i="41"/>
  <c r="W243" i="41"/>
  <c r="X235" i="41"/>
  <c r="Y241" i="41"/>
  <c r="X231" i="41"/>
  <c r="AF161" i="41"/>
  <c r="W180" i="41"/>
  <c r="X217" i="41"/>
  <c r="X222" i="41"/>
  <c r="X242" i="41"/>
  <c r="X220" i="41"/>
  <c r="X236" i="41"/>
  <c r="Y231" i="41"/>
  <c r="X228" i="41"/>
  <c r="W227" i="41"/>
  <c r="W229" i="41"/>
  <c r="AF167" i="41"/>
  <c r="X229" i="41"/>
  <c r="X227" i="41"/>
  <c r="W242" i="41"/>
  <c r="W230" i="41"/>
  <c r="X234" i="41"/>
  <c r="W225" i="41"/>
  <c r="Y227" i="41"/>
  <c r="X230" i="41"/>
  <c r="Y234" i="41"/>
  <c r="X238" i="41"/>
  <c r="X225" i="41"/>
  <c r="Y232" i="41"/>
  <c r="Y238" i="41"/>
  <c r="AF164" i="41"/>
  <c r="Y180" i="41"/>
  <c r="Y229" i="41"/>
  <c r="Y225" i="41"/>
  <c r="W219" i="41"/>
  <c r="Y218" i="41"/>
  <c r="AA186" i="41"/>
  <c r="W238" i="41"/>
  <c r="Y240" i="41"/>
  <c r="X244" i="41"/>
  <c r="AB186" i="41"/>
  <c r="W233" i="41"/>
  <c r="X216" i="41"/>
  <c r="AD257" i="41"/>
  <c r="O257" i="41"/>
  <c r="N257" i="41"/>
  <c r="M257" i="41"/>
  <c r="L257" i="41"/>
  <c r="K257" i="41"/>
  <c r="R257" i="41"/>
  <c r="T257" i="41" s="1"/>
  <c r="V257" i="41" s="1"/>
  <c r="Q257" i="41"/>
  <c r="P257" i="41"/>
  <c r="Z221" i="41"/>
  <c r="S221" i="41"/>
  <c r="Z180" i="41"/>
  <c r="T180" i="41"/>
  <c r="V180" i="41" s="1"/>
  <c r="U233" i="41"/>
  <c r="W239" i="41"/>
  <c r="Y237" i="41"/>
  <c r="T269" i="41"/>
  <c r="V269" i="41" s="1"/>
  <c r="AD269" i="41"/>
  <c r="AD265" i="41"/>
  <c r="P265" i="41"/>
  <c r="N265" i="41"/>
  <c r="R265" i="41"/>
  <c r="T265" i="41" s="1"/>
  <c r="V265" i="41" s="1"/>
  <c r="Q265" i="41"/>
  <c r="O265" i="41"/>
  <c r="M265" i="41"/>
  <c r="K265" i="41"/>
  <c r="L265" i="41"/>
  <c r="U194" i="41"/>
  <c r="AB194" i="41" s="1"/>
  <c r="AA194" i="41"/>
  <c r="Z244" i="41"/>
  <c r="S244" i="41"/>
  <c r="S236" i="41"/>
  <c r="U236" i="41" s="1"/>
  <c r="Z236" i="41"/>
  <c r="AB209" i="41"/>
  <c r="AA209" i="41"/>
  <c r="Z216" i="41"/>
  <c r="AF214" i="41"/>
  <c r="AD214" i="41"/>
  <c r="AD245" i="41" s="1"/>
  <c r="U185" i="41"/>
  <c r="AB185" i="41" s="1"/>
  <c r="AA185" i="41"/>
  <c r="Z235" i="41"/>
  <c r="S235" i="41"/>
  <c r="Z224" i="41"/>
  <c r="S224" i="41"/>
  <c r="U187" i="41"/>
  <c r="AB187" i="41" s="1"/>
  <c r="AA187" i="41"/>
  <c r="Z229" i="41"/>
  <c r="S229" i="41"/>
  <c r="AA190" i="41"/>
  <c r="U190" i="41"/>
  <c r="AB190" i="41" s="1"/>
  <c r="U237" i="41"/>
  <c r="AA203" i="41"/>
  <c r="U203" i="41"/>
  <c r="AB203" i="41" s="1"/>
  <c r="Z238" i="41"/>
  <c r="S238" i="41"/>
  <c r="U181" i="41"/>
  <c r="AB181" i="41" s="1"/>
  <c r="AA181" i="41"/>
  <c r="U197" i="41"/>
  <c r="AB197" i="41" s="1"/>
  <c r="AA197" i="41"/>
  <c r="T271" i="41"/>
  <c r="V271" i="41" s="1"/>
  <c r="AD271" i="41"/>
  <c r="X224" i="41"/>
  <c r="AA199" i="41"/>
  <c r="U199" i="41"/>
  <c r="AB199" i="41" s="1"/>
  <c r="Z220" i="41"/>
  <c r="W240" i="41"/>
  <c r="Z233" i="41"/>
  <c r="T233" i="41"/>
  <c r="V233" i="41" s="1"/>
  <c r="Y228" i="41"/>
  <c r="Y239" i="41"/>
  <c r="U196" i="41"/>
  <c r="AB196" i="41" s="1"/>
  <c r="AA196" i="41"/>
  <c r="R254" i="41"/>
  <c r="T254" i="41" s="1"/>
  <c r="V254" i="41" s="1"/>
  <c r="Q254" i="41"/>
  <c r="P254" i="41"/>
  <c r="O254" i="41"/>
  <c r="AD254" i="41"/>
  <c r="N254" i="41"/>
  <c r="M254" i="41"/>
  <c r="L254" i="41"/>
  <c r="K254" i="41"/>
  <c r="V236" i="41"/>
  <c r="Z237" i="41"/>
  <c r="T237" i="41"/>
  <c r="V237" i="41" s="1"/>
  <c r="Z226" i="41"/>
  <c r="S226" i="41"/>
  <c r="AD251" i="41"/>
  <c r="T251" i="41"/>
  <c r="V251" i="41" s="1"/>
  <c r="AD259" i="41"/>
  <c r="R259" i="41"/>
  <c r="T259" i="41" s="1"/>
  <c r="V259" i="41" s="1"/>
  <c r="AF259" i="41"/>
  <c r="Q259" i="41"/>
  <c r="P259" i="41"/>
  <c r="O259" i="41"/>
  <c r="N259" i="41"/>
  <c r="M259" i="41"/>
  <c r="L259" i="41"/>
  <c r="K259" i="41"/>
  <c r="AD249" i="41"/>
  <c r="T249" i="41"/>
  <c r="V249" i="41" s="1"/>
  <c r="W220" i="41"/>
  <c r="AA204" i="41"/>
  <c r="X240" i="41"/>
  <c r="Z228" i="41"/>
  <c r="S228" i="41"/>
  <c r="U239" i="41"/>
  <c r="AA191" i="41"/>
  <c r="U191" i="41"/>
  <c r="AB191" i="41" s="1"/>
  <c r="AD272" i="41"/>
  <c r="T272" i="41"/>
  <c r="V272" i="41" s="1"/>
  <c r="S241" i="41"/>
  <c r="Z241" i="41"/>
  <c r="Z217" i="41"/>
  <c r="S217" i="41"/>
  <c r="S234" i="41"/>
  <c r="Z234" i="41"/>
  <c r="AB204" i="41"/>
  <c r="AA182" i="41"/>
  <c r="U182" i="41"/>
  <c r="AB182" i="41" s="1"/>
  <c r="AD277" i="41"/>
  <c r="T277" i="41"/>
  <c r="V277" i="41" s="1"/>
  <c r="O260" i="41"/>
  <c r="N260" i="41"/>
  <c r="M260" i="41"/>
  <c r="K260" i="41"/>
  <c r="AD260" i="41"/>
  <c r="AF260" i="41"/>
  <c r="P260" i="41"/>
  <c r="L260" i="41"/>
  <c r="R260" i="41"/>
  <c r="T260" i="41" s="1"/>
  <c r="V260" i="41" s="1"/>
  <c r="Q260" i="41"/>
  <c r="AA192" i="41"/>
  <c r="U192" i="41"/>
  <c r="AB192" i="41" s="1"/>
  <c r="W234" i="41"/>
  <c r="W228" i="41"/>
  <c r="AA195" i="41"/>
  <c r="U195" i="41"/>
  <c r="AB195" i="41" s="1"/>
  <c r="W232" i="41"/>
  <c r="T268" i="41"/>
  <c r="V268" i="41" s="1"/>
  <c r="AD268" i="41"/>
  <c r="Y230" i="41"/>
  <c r="AA189" i="41"/>
  <c r="U189" i="41"/>
  <c r="AB189" i="41" s="1"/>
  <c r="Y220" i="41"/>
  <c r="X232" i="41"/>
  <c r="Z231" i="41"/>
  <c r="S231" i="41"/>
  <c r="W226" i="41"/>
  <c r="AD252" i="41"/>
  <c r="M252" i="41"/>
  <c r="L252" i="41"/>
  <c r="K252" i="41"/>
  <c r="P252" i="41"/>
  <c r="O252" i="41"/>
  <c r="N252" i="41"/>
  <c r="AF252" i="41"/>
  <c r="R252" i="41"/>
  <c r="T252" i="41" s="1"/>
  <c r="V252" i="41" s="1"/>
  <c r="Q252" i="41"/>
  <c r="AD275" i="41"/>
  <c r="T275" i="41"/>
  <c r="V275" i="41" s="1"/>
  <c r="T276" i="41"/>
  <c r="V276" i="41" s="1"/>
  <c r="AD276" i="41"/>
  <c r="X243" i="41"/>
  <c r="S230" i="41"/>
  <c r="Z230" i="41"/>
  <c r="U188" i="41"/>
  <c r="AB188" i="41" s="1"/>
  <c r="AA188" i="41"/>
  <c r="AD250" i="41"/>
  <c r="T250" i="41"/>
  <c r="V250" i="41" s="1"/>
  <c r="M263" i="41"/>
  <c r="AD263" i="41"/>
  <c r="L263" i="41"/>
  <c r="K263" i="41"/>
  <c r="R263" i="41"/>
  <c r="T263" i="41" s="1"/>
  <c r="V263" i="41" s="1"/>
  <c r="Q263" i="41"/>
  <c r="P263" i="41"/>
  <c r="O263" i="41"/>
  <c r="N263" i="41"/>
  <c r="R253" i="41"/>
  <c r="T253" i="41" s="1"/>
  <c r="V253" i="41" s="1"/>
  <c r="Q253" i="41"/>
  <c r="O253" i="41"/>
  <c r="M253" i="41"/>
  <c r="L253" i="41"/>
  <c r="AF253" i="41"/>
  <c r="AD253" i="41"/>
  <c r="P253" i="41"/>
  <c r="N253" i="41"/>
  <c r="K253" i="41"/>
  <c r="AD262" i="41"/>
  <c r="R262" i="41"/>
  <c r="T262" i="41" s="1"/>
  <c r="V262" i="41" s="1"/>
  <c r="Q262" i="41"/>
  <c r="O262" i="41"/>
  <c r="N262" i="41"/>
  <c r="M262" i="41"/>
  <c r="L262" i="41"/>
  <c r="K262" i="41"/>
  <c r="P262" i="41"/>
  <c r="Y243" i="41"/>
  <c r="Z222" i="41"/>
  <c r="S222" i="41"/>
  <c r="U201" i="41"/>
  <c r="AB201" i="41" s="1"/>
  <c r="AA201" i="41"/>
  <c r="S240" i="41"/>
  <c r="Z240" i="41"/>
  <c r="W244" i="41"/>
  <c r="U193" i="41"/>
  <c r="AB193" i="41" s="1"/>
  <c r="AA193" i="41"/>
  <c r="Z227" i="41"/>
  <c r="S227" i="41"/>
  <c r="T270" i="41"/>
  <c r="V270" i="41" s="1"/>
  <c r="AD270" i="41"/>
  <c r="AD261" i="41"/>
  <c r="R261" i="41"/>
  <c r="T261" i="41" s="1"/>
  <c r="V261" i="41" s="1"/>
  <c r="P261" i="41"/>
  <c r="O261" i="41"/>
  <c r="Q261" i="41"/>
  <c r="N261" i="41"/>
  <c r="M261" i="41"/>
  <c r="L261" i="41"/>
  <c r="K261" i="41"/>
  <c r="T278" i="41"/>
  <c r="V278" i="41" s="1"/>
  <c r="AD278" i="41"/>
  <c r="U243" i="41"/>
  <c r="Z223" i="41"/>
  <c r="S223" i="41"/>
  <c r="AA146" i="41"/>
  <c r="U146" i="41"/>
  <c r="AB146" i="41" s="1"/>
  <c r="S232" i="41"/>
  <c r="Z232" i="41"/>
  <c r="U184" i="41"/>
  <c r="AB184" i="41" s="1"/>
  <c r="AA184" i="41"/>
  <c r="Y226" i="41"/>
  <c r="Z218" i="41"/>
  <c r="AD258" i="41"/>
  <c r="Q258" i="41"/>
  <c r="P258" i="41"/>
  <c r="O258" i="41"/>
  <c r="M258" i="41"/>
  <c r="K258" i="41"/>
  <c r="R258" i="41"/>
  <c r="T258" i="41" s="1"/>
  <c r="V258" i="41" s="1"/>
  <c r="N258" i="41"/>
  <c r="L258" i="41"/>
  <c r="AD274" i="41"/>
  <c r="Q274" i="41"/>
  <c r="N274" i="41"/>
  <c r="M274" i="41"/>
  <c r="L274" i="41"/>
  <c r="AF274" i="41"/>
  <c r="R274" i="41"/>
  <c r="T274" i="41" s="1"/>
  <c r="V274" i="41" s="1"/>
  <c r="P274" i="41"/>
  <c r="O274" i="41"/>
  <c r="K274" i="41"/>
  <c r="Z243" i="41"/>
  <c r="T243" i="41"/>
  <c r="V243" i="41" s="1"/>
  <c r="AA202" i="41"/>
  <c r="W231" i="41"/>
  <c r="O266" i="41"/>
  <c r="AD266" i="41"/>
  <c r="M266" i="41"/>
  <c r="L266" i="41"/>
  <c r="K266" i="41"/>
  <c r="Q266" i="41"/>
  <c r="N266" i="41"/>
  <c r="R266" i="41"/>
  <c r="T266" i="41" s="1"/>
  <c r="V266" i="41" s="1"/>
  <c r="P266" i="41"/>
  <c r="AF266" i="41"/>
  <c r="AD267" i="41"/>
  <c r="R267" i="41"/>
  <c r="T267" i="41" s="1"/>
  <c r="V267" i="41" s="1"/>
  <c r="O267" i="41"/>
  <c r="M267" i="41"/>
  <c r="L267" i="41"/>
  <c r="K267" i="41"/>
  <c r="Q267" i="41"/>
  <c r="P267" i="41"/>
  <c r="N267" i="41"/>
  <c r="AF267" i="41"/>
  <c r="Q256" i="41"/>
  <c r="O256" i="41"/>
  <c r="N256" i="41"/>
  <c r="AD256" i="41"/>
  <c r="R256" i="41"/>
  <c r="T256" i="41" s="1"/>
  <c r="V256" i="41" s="1"/>
  <c r="P256" i="41"/>
  <c r="M256" i="41"/>
  <c r="L256" i="41"/>
  <c r="K256" i="41"/>
  <c r="X221" i="41"/>
  <c r="W223" i="41"/>
  <c r="W241" i="41"/>
  <c r="AA200" i="41"/>
  <c r="Y242" i="41"/>
  <c r="AB202" i="41"/>
  <c r="X233" i="41"/>
  <c r="Z239" i="41"/>
  <c r="T239" i="41"/>
  <c r="V239" i="41" s="1"/>
  <c r="W236" i="41"/>
  <c r="Z225" i="41"/>
  <c r="S225" i="41"/>
  <c r="Z219" i="41"/>
  <c r="W216" i="41"/>
  <c r="AA210" i="41"/>
  <c r="U210" i="41"/>
  <c r="AB210" i="41" s="1"/>
  <c r="AA198" i="41"/>
  <c r="Q273" i="41"/>
  <c r="S273" i="41" s="1"/>
  <c r="AF273" i="41"/>
  <c r="P273" i="41"/>
  <c r="AD273" i="41"/>
  <c r="O273" i="41"/>
  <c r="L273" i="41"/>
  <c r="R273" i="41"/>
  <c r="M273" i="41"/>
  <c r="K273" i="41"/>
  <c r="N273" i="41"/>
  <c r="O255" i="41"/>
  <c r="N255" i="41"/>
  <c r="M255" i="41"/>
  <c r="K255" i="41"/>
  <c r="AD255" i="41"/>
  <c r="R255" i="41"/>
  <c r="T255" i="41" s="1"/>
  <c r="V255" i="41" s="1"/>
  <c r="Q255" i="41"/>
  <c r="P255" i="41"/>
  <c r="L255" i="41"/>
  <c r="AD264" i="41"/>
  <c r="R264" i="41"/>
  <c r="T264" i="41" s="1"/>
  <c r="V264" i="41" s="1"/>
  <c r="Q264" i="41"/>
  <c r="P264" i="41"/>
  <c r="N264" i="41"/>
  <c r="L264" i="41"/>
  <c r="K264" i="41"/>
  <c r="O264" i="41"/>
  <c r="M264" i="41"/>
  <c r="W235" i="41"/>
  <c r="Y221" i="41"/>
  <c r="X223" i="41"/>
  <c r="U180" i="41"/>
  <c r="AB200" i="41"/>
  <c r="Z242" i="41"/>
  <c r="S242" i="41"/>
  <c r="U183" i="41"/>
  <c r="AB183" i="41" s="1"/>
  <c r="AA183" i="41"/>
  <c r="Y233" i="41"/>
  <c r="Y244" i="41"/>
  <c r="Y216" i="41"/>
  <c r="AB198" i="41"/>
  <c r="J26" i="45"/>
  <c r="B26" i="45" s="1"/>
  <c r="G26" i="45" s="1"/>
  <c r="F26" i="45" s="1"/>
  <c r="D27" i="45"/>
  <c r="D16" i="45"/>
  <c r="J16" i="45" s="1"/>
  <c r="J15" i="45"/>
  <c r="C16" i="45"/>
  <c r="I16" i="45" s="1"/>
  <c r="B16" i="45" s="1"/>
  <c r="G16" i="45" s="1"/>
  <c r="F16" i="45" s="1"/>
  <c r="I15" i="45"/>
  <c r="B15" i="45" s="1"/>
  <c r="G15" i="45" s="1"/>
  <c r="F15" i="45" s="1"/>
  <c r="B14" i="45"/>
  <c r="G14" i="45" s="1"/>
  <c r="F14" i="45" s="1"/>
  <c r="I28" i="45"/>
  <c r="C29" i="45"/>
  <c r="D292" i="44"/>
  <c r="AO292" i="44"/>
  <c r="AO312" i="44"/>
  <c r="D312" i="44"/>
  <c r="D283" i="44"/>
  <c r="AO283" i="44"/>
  <c r="AO286" i="44"/>
  <c r="D286" i="44"/>
  <c r="D298" i="44"/>
  <c r="AO298" i="44"/>
  <c r="AO305" i="44"/>
  <c r="D305" i="44"/>
  <c r="D293" i="44"/>
  <c r="AO293" i="44"/>
  <c r="X214" i="44"/>
  <c r="AO289" i="44"/>
  <c r="D289" i="44"/>
  <c r="D288" i="44"/>
  <c r="AO288" i="44"/>
  <c r="D296" i="44"/>
  <c r="AO296" i="44"/>
  <c r="D300" i="44"/>
  <c r="AO300" i="44"/>
  <c r="AO301" i="44"/>
  <c r="D301" i="44"/>
  <c r="AO309" i="44"/>
  <c r="D309" i="44"/>
  <c r="AO284" i="44"/>
  <c r="D284" i="44"/>
  <c r="AO302" i="44"/>
  <c r="D302" i="44"/>
  <c r="D287" i="44"/>
  <c r="AO287" i="44"/>
  <c r="G345" i="44"/>
  <c r="I345" i="44" s="1"/>
  <c r="E345" i="44" s="1"/>
  <c r="G341" i="44"/>
  <c r="I341" i="44" s="1"/>
  <c r="E341" i="44" s="1"/>
  <c r="G325" i="44"/>
  <c r="I325" i="44" s="1"/>
  <c r="E325" i="44" s="1"/>
  <c r="G330" i="44"/>
  <c r="I330" i="44" s="1"/>
  <c r="E330" i="44" s="1"/>
  <c r="G328" i="44"/>
  <c r="I328" i="44" s="1"/>
  <c r="E328" i="44" s="1"/>
  <c r="G335" i="44"/>
  <c r="I335" i="44" s="1"/>
  <c r="E335" i="44" s="1"/>
  <c r="G344" i="44"/>
  <c r="I344" i="44" s="1"/>
  <c r="E344" i="44" s="1"/>
  <c r="G342" i="44"/>
  <c r="I342" i="44" s="1"/>
  <c r="E342" i="44" s="1"/>
  <c r="G326" i="44"/>
  <c r="I326" i="44" s="1"/>
  <c r="E326" i="44" s="1"/>
  <c r="A350" i="44"/>
  <c r="G333" i="44"/>
  <c r="I333" i="44" s="1"/>
  <c r="E333" i="44" s="1"/>
  <c r="G346" i="44"/>
  <c r="I346" i="44" s="1"/>
  <c r="E346" i="44" s="1"/>
  <c r="G321" i="44"/>
  <c r="I321" i="44" s="1"/>
  <c r="E321" i="44" s="1"/>
  <c r="G334" i="44"/>
  <c r="I334" i="44" s="1"/>
  <c r="E334" i="44" s="1"/>
  <c r="G319" i="44"/>
  <c r="I319" i="44" s="1"/>
  <c r="E319" i="44" s="1"/>
  <c r="G343" i="44"/>
  <c r="I343" i="44" s="1"/>
  <c r="E343" i="44" s="1"/>
  <c r="G317" i="44"/>
  <c r="I317" i="44" s="1"/>
  <c r="E317" i="44" s="1"/>
  <c r="G324" i="44"/>
  <c r="I324" i="44" s="1"/>
  <c r="E324" i="44" s="1"/>
  <c r="G331" i="44"/>
  <c r="I331" i="44" s="1"/>
  <c r="E331" i="44" s="1"/>
  <c r="G323" i="44"/>
  <c r="I323" i="44" s="1"/>
  <c r="E323" i="44" s="1"/>
  <c r="G336" i="44"/>
  <c r="I336" i="44" s="1"/>
  <c r="E336" i="44" s="1"/>
  <c r="G339" i="44"/>
  <c r="I339" i="44" s="1"/>
  <c r="E339" i="44" s="1"/>
  <c r="G340" i="44"/>
  <c r="I340" i="44" s="1"/>
  <c r="E340" i="44" s="1"/>
  <c r="G329" i="44"/>
  <c r="I329" i="44" s="1"/>
  <c r="E329" i="44" s="1"/>
  <c r="G338" i="44"/>
  <c r="I338" i="44" s="1"/>
  <c r="E338" i="44" s="1"/>
  <c r="G332" i="44"/>
  <c r="I332" i="44" s="1"/>
  <c r="E332" i="44" s="1"/>
  <c r="G327" i="44"/>
  <c r="I327" i="44" s="1"/>
  <c r="E327" i="44" s="1"/>
  <c r="G337" i="44"/>
  <c r="I337" i="44" s="1"/>
  <c r="E337" i="44" s="1"/>
  <c r="G322" i="44"/>
  <c r="I322" i="44" s="1"/>
  <c r="E322" i="44" s="1"/>
  <c r="G318" i="44"/>
  <c r="I318" i="44" s="1"/>
  <c r="E318" i="44" s="1"/>
  <c r="G320" i="44"/>
  <c r="I320" i="44" s="1"/>
  <c r="E320" i="44" s="1"/>
  <c r="G316" i="44"/>
  <c r="I316" i="44" s="1"/>
  <c r="D248" i="44"/>
  <c r="AO248" i="44"/>
  <c r="AO310" i="44"/>
  <c r="D310" i="44"/>
  <c r="D311" i="44"/>
  <c r="AO311" i="44"/>
  <c r="AO303" i="44"/>
  <c r="D303" i="44"/>
  <c r="D297" i="44"/>
  <c r="AO297" i="44"/>
  <c r="D19" i="44"/>
  <c r="AO19" i="44"/>
  <c r="H21" i="44"/>
  <c r="I20" i="44"/>
  <c r="E20" i="44" s="1"/>
  <c r="E282" i="44"/>
  <c r="C281" i="44"/>
  <c r="AO291" i="44"/>
  <c r="D291" i="44"/>
  <c r="D306" i="44"/>
  <c r="AO306" i="44"/>
  <c r="D294" i="44"/>
  <c r="AO294" i="44"/>
  <c r="D307" i="44"/>
  <c r="AO307" i="44"/>
  <c r="AO299" i="44"/>
  <c r="D299" i="44"/>
  <c r="AO285" i="44"/>
  <c r="D285" i="44"/>
  <c r="D290" i="44"/>
  <c r="AO290" i="44"/>
  <c r="D308" i="44"/>
  <c r="AO308" i="44"/>
  <c r="AO295" i="44"/>
  <c r="D295" i="44"/>
  <c r="D304" i="44"/>
  <c r="AO304" i="44"/>
  <c r="D276" i="41"/>
  <c r="D253" i="41"/>
  <c r="D278" i="41"/>
  <c r="D275" i="41"/>
  <c r="D274" i="41"/>
  <c r="C247" i="41"/>
  <c r="E248" i="41"/>
  <c r="AP248" i="41" s="1"/>
  <c r="D256" i="41"/>
  <c r="D214" i="41"/>
  <c r="D262" i="41"/>
  <c r="D264" i="41"/>
  <c r="D250" i="41"/>
  <c r="D257" i="41"/>
  <c r="D269" i="41"/>
  <c r="D265" i="41"/>
  <c r="D266" i="41"/>
  <c r="D277" i="41"/>
  <c r="D254" i="41"/>
  <c r="D270" i="41"/>
  <c r="D251" i="41"/>
  <c r="D271" i="41"/>
  <c r="G296" i="41"/>
  <c r="I296" i="41" s="1"/>
  <c r="E296" i="41" s="1"/>
  <c r="AP296" i="41" s="1"/>
  <c r="G303" i="41"/>
  <c r="I303" i="41" s="1"/>
  <c r="E303" i="41" s="1"/>
  <c r="AP303" i="41" s="1"/>
  <c r="G287" i="41"/>
  <c r="I287" i="41" s="1"/>
  <c r="E287" i="41" s="1"/>
  <c r="AP287" i="41" s="1"/>
  <c r="G306" i="41"/>
  <c r="I306" i="41" s="1"/>
  <c r="E306" i="41" s="1"/>
  <c r="AP306" i="41" s="1"/>
  <c r="G290" i="41"/>
  <c r="I290" i="41" s="1"/>
  <c r="E290" i="41" s="1"/>
  <c r="AP290" i="41" s="1"/>
  <c r="G304" i="41"/>
  <c r="I304" i="41" s="1"/>
  <c r="E304" i="41" s="1"/>
  <c r="AP304" i="41" s="1"/>
  <c r="G288" i="41"/>
  <c r="I288" i="41" s="1"/>
  <c r="E288" i="41" s="1"/>
  <c r="AP288" i="41" s="1"/>
  <c r="G311" i="41"/>
  <c r="I311" i="41" s="1"/>
  <c r="E311" i="41" s="1"/>
  <c r="AP311" i="41" s="1"/>
  <c r="G295" i="41"/>
  <c r="I295" i="41" s="1"/>
  <c r="E295" i="41" s="1"/>
  <c r="AP295" i="41" s="1"/>
  <c r="A316" i="41"/>
  <c r="G302" i="41"/>
  <c r="I302" i="41" s="1"/>
  <c r="E302" i="41" s="1"/>
  <c r="AP302" i="41" s="1"/>
  <c r="G309" i="41"/>
  <c r="I309" i="41" s="1"/>
  <c r="E309" i="41" s="1"/>
  <c r="AP309" i="41" s="1"/>
  <c r="G293" i="41"/>
  <c r="I293" i="41" s="1"/>
  <c r="E293" i="41" s="1"/>
  <c r="AP293" i="41" s="1"/>
  <c r="G307" i="41"/>
  <c r="I307" i="41" s="1"/>
  <c r="E307" i="41" s="1"/>
  <c r="AP307" i="41" s="1"/>
  <c r="G291" i="41"/>
  <c r="I291" i="41" s="1"/>
  <c r="E291" i="41" s="1"/>
  <c r="AP291" i="41" s="1"/>
  <c r="G308" i="41"/>
  <c r="I308" i="41" s="1"/>
  <c r="E308" i="41" s="1"/>
  <c r="AP308" i="41" s="1"/>
  <c r="G286" i="41"/>
  <c r="I286" i="41" s="1"/>
  <c r="E286" i="41" s="1"/>
  <c r="AP286" i="41" s="1"/>
  <c r="G310" i="41"/>
  <c r="I310" i="41" s="1"/>
  <c r="E310" i="41" s="1"/>
  <c r="AP310" i="41" s="1"/>
  <c r="G297" i="41"/>
  <c r="I297" i="41" s="1"/>
  <c r="E297" i="41" s="1"/>
  <c r="AP297" i="41" s="1"/>
  <c r="G294" i="41"/>
  <c r="I294" i="41" s="1"/>
  <c r="E294" i="41" s="1"/>
  <c r="AP294" i="41" s="1"/>
  <c r="G298" i="41"/>
  <c r="I298" i="41" s="1"/>
  <c r="E298" i="41" s="1"/>
  <c r="AP298" i="41" s="1"/>
  <c r="G292" i="41"/>
  <c r="I292" i="41" s="1"/>
  <c r="E292" i="41" s="1"/>
  <c r="AP292" i="41" s="1"/>
  <c r="G305" i="41"/>
  <c r="I305" i="41" s="1"/>
  <c r="E305" i="41" s="1"/>
  <c r="AP305" i="41" s="1"/>
  <c r="G289" i="41"/>
  <c r="I289" i="41" s="1"/>
  <c r="E289" i="41" s="1"/>
  <c r="AP289" i="41" s="1"/>
  <c r="G284" i="41"/>
  <c r="I284" i="41" s="1"/>
  <c r="E284" i="41" s="1"/>
  <c r="AP284" i="41" s="1"/>
  <c r="G283" i="41"/>
  <c r="I283" i="41" s="1"/>
  <c r="E283" i="41" s="1"/>
  <c r="AP283" i="41" s="1"/>
  <c r="G301" i="41"/>
  <c r="I301" i="41" s="1"/>
  <c r="E301" i="41" s="1"/>
  <c r="AP301" i="41" s="1"/>
  <c r="G282" i="41"/>
  <c r="I282" i="41" s="1"/>
  <c r="G300" i="41"/>
  <c r="I300" i="41" s="1"/>
  <c r="E300" i="41" s="1"/>
  <c r="AP300" i="41" s="1"/>
  <c r="G285" i="41"/>
  <c r="I285" i="41" s="1"/>
  <c r="E285" i="41" s="1"/>
  <c r="AP285" i="41" s="1"/>
  <c r="G299" i="41"/>
  <c r="I299" i="41" s="1"/>
  <c r="E299" i="41" s="1"/>
  <c r="AP299" i="41" s="1"/>
  <c r="D252" i="41"/>
  <c r="D272" i="41"/>
  <c r="D249" i="41"/>
  <c r="D263" i="41"/>
  <c r="D273" i="41"/>
  <c r="D261" i="41"/>
  <c r="D259" i="41"/>
  <c r="D267" i="41"/>
  <c r="D260" i="41"/>
  <c r="D255" i="41"/>
  <c r="D258" i="41"/>
  <c r="D268" i="41"/>
  <c r="G5" i="35"/>
  <c r="F4" i="35"/>
  <c r="G35" i="35"/>
  <c r="F34" i="35"/>
  <c r="P35" i="35"/>
  <c r="O34" i="35"/>
  <c r="Y25" i="35"/>
  <c r="X24" i="35"/>
  <c r="P25" i="35"/>
  <c r="O24" i="35"/>
  <c r="O14" i="35"/>
  <c r="P15" i="35"/>
  <c r="Y5" i="35"/>
  <c r="X4" i="35"/>
  <c r="F24" i="35"/>
  <c r="G25" i="35"/>
  <c r="G15" i="35"/>
  <c r="F14" i="35"/>
  <c r="P5" i="35"/>
  <c r="O4" i="35"/>
  <c r="X14" i="35"/>
  <c r="Y15" i="35"/>
  <c r="Y35" i="35"/>
  <c r="X34" i="35"/>
  <c r="U324" i="6"/>
  <c r="T324" i="6"/>
  <c r="S324" i="6"/>
  <c r="R324" i="6"/>
  <c r="Z384" i="48" l="1"/>
  <c r="X406" i="48"/>
  <c r="W404" i="48"/>
  <c r="W406" i="48"/>
  <c r="U376" i="48"/>
  <c r="AB376" i="48" s="1"/>
  <c r="AF376" i="48" s="1"/>
  <c r="W389" i="48"/>
  <c r="Z412" i="48"/>
  <c r="X407" i="48"/>
  <c r="X395" i="48"/>
  <c r="X412" i="48"/>
  <c r="Y406" i="48"/>
  <c r="AA361" i="48"/>
  <c r="AF361" i="48" s="1"/>
  <c r="X388" i="48"/>
  <c r="Y389" i="48"/>
  <c r="W388" i="48"/>
  <c r="X411" i="48"/>
  <c r="W412" i="48"/>
  <c r="X385" i="48"/>
  <c r="Y412" i="48"/>
  <c r="Z385" i="48"/>
  <c r="W405" i="48"/>
  <c r="Y385" i="48"/>
  <c r="X403" i="48"/>
  <c r="W396" i="48"/>
  <c r="X400" i="48"/>
  <c r="AI279" i="48"/>
  <c r="AA365" i="48"/>
  <c r="Z400" i="48"/>
  <c r="W408" i="48"/>
  <c r="AF357" i="48"/>
  <c r="Z408" i="48"/>
  <c r="X389" i="48"/>
  <c r="W400" i="48"/>
  <c r="Y414" i="48"/>
  <c r="W402" i="48"/>
  <c r="X401" i="48"/>
  <c r="W413" i="48"/>
  <c r="Y413" i="48"/>
  <c r="U358" i="48"/>
  <c r="AB358" i="48" s="1"/>
  <c r="Y408" i="48"/>
  <c r="W411" i="48"/>
  <c r="Y402" i="48"/>
  <c r="X399" i="48"/>
  <c r="Z388" i="48"/>
  <c r="AF354" i="48"/>
  <c r="X414" i="48"/>
  <c r="Z410" i="48"/>
  <c r="Y399" i="48"/>
  <c r="Z403" i="48"/>
  <c r="X386" i="48"/>
  <c r="Z386" i="48"/>
  <c r="Y404" i="48"/>
  <c r="X390" i="48"/>
  <c r="W410" i="48"/>
  <c r="Y386" i="48"/>
  <c r="Z404" i="48"/>
  <c r="X402" i="48"/>
  <c r="AA374" i="48"/>
  <c r="AF374" i="48" s="1"/>
  <c r="S403" i="48"/>
  <c r="U403" i="48" s="1"/>
  <c r="AB403" i="48" s="1"/>
  <c r="W401" i="48"/>
  <c r="Y396" i="48"/>
  <c r="Z402" i="48"/>
  <c r="AF367" i="48"/>
  <c r="AF324" i="48"/>
  <c r="AF347" i="48" s="1"/>
  <c r="AJ347" i="48" s="1"/>
  <c r="Y397" i="48"/>
  <c r="AF369" i="48"/>
  <c r="X393" i="48"/>
  <c r="AF353" i="48"/>
  <c r="W403" i="48"/>
  <c r="X391" i="48"/>
  <c r="X396" i="48"/>
  <c r="Z411" i="48"/>
  <c r="Z406" i="48"/>
  <c r="Z413" i="48"/>
  <c r="AF378" i="48"/>
  <c r="AF350" i="48"/>
  <c r="AF370" i="48"/>
  <c r="AF363" i="48"/>
  <c r="Y405" i="48"/>
  <c r="Y391" i="48"/>
  <c r="AF360" i="48"/>
  <c r="Z398" i="48"/>
  <c r="S410" i="48"/>
  <c r="AA410" i="48" s="1"/>
  <c r="Z401" i="48"/>
  <c r="W407" i="48"/>
  <c r="Z389" i="48"/>
  <c r="X413" i="48"/>
  <c r="Y393" i="48"/>
  <c r="S401" i="48"/>
  <c r="U401" i="48" s="1"/>
  <c r="AB401" i="48" s="1"/>
  <c r="Z414" i="48"/>
  <c r="X398" i="48"/>
  <c r="X397" i="48"/>
  <c r="Z396" i="48"/>
  <c r="Y401" i="48"/>
  <c r="Y390" i="48"/>
  <c r="X405" i="48"/>
  <c r="W414" i="48"/>
  <c r="Z407" i="48"/>
  <c r="X409" i="48"/>
  <c r="Y403" i="48"/>
  <c r="W393" i="48"/>
  <c r="W390" i="48"/>
  <c r="Y398" i="48"/>
  <c r="S414" i="48"/>
  <c r="AA414" i="48" s="1"/>
  <c r="Z395" i="48"/>
  <c r="Z393" i="48"/>
  <c r="X392" i="48"/>
  <c r="Z391" i="48"/>
  <c r="Y392" i="48"/>
  <c r="Z399" i="48"/>
  <c r="Y394" i="48"/>
  <c r="W395" i="48"/>
  <c r="AP415" i="48"/>
  <c r="AP416" i="48" s="1"/>
  <c r="Z397" i="48"/>
  <c r="AF364" i="48"/>
  <c r="AF368" i="48"/>
  <c r="AF377" i="48"/>
  <c r="AF375" i="48"/>
  <c r="W397" i="48"/>
  <c r="AF371" i="48"/>
  <c r="X410" i="48"/>
  <c r="Z405" i="48"/>
  <c r="W387" i="48"/>
  <c r="X394" i="48"/>
  <c r="AA395" i="48"/>
  <c r="U395" i="48"/>
  <c r="AB395" i="48" s="1"/>
  <c r="S409" i="48"/>
  <c r="Z409" i="48"/>
  <c r="AP31" i="48"/>
  <c r="AF31" i="48"/>
  <c r="U372" i="48"/>
  <c r="AB372" i="48" s="1"/>
  <c r="AA372" i="48"/>
  <c r="S394" i="48"/>
  <c r="Z394" i="48"/>
  <c r="U362" i="48"/>
  <c r="AB362" i="48" s="1"/>
  <c r="AA362" i="48"/>
  <c r="AA355" i="48"/>
  <c r="U355" i="48"/>
  <c r="AB355" i="48" s="1"/>
  <c r="U411" i="48"/>
  <c r="AB411" i="48" s="1"/>
  <c r="AA411" i="48"/>
  <c r="AA408" i="48"/>
  <c r="U408" i="48"/>
  <c r="AB408" i="48" s="1"/>
  <c r="Z392" i="48"/>
  <c r="S392" i="48"/>
  <c r="AA393" i="48"/>
  <c r="U393" i="48"/>
  <c r="AB393" i="48" s="1"/>
  <c r="AA413" i="48"/>
  <c r="U413" i="48"/>
  <c r="AB413" i="48" s="1"/>
  <c r="W409" i="48"/>
  <c r="AA404" i="48"/>
  <c r="U404" i="48"/>
  <c r="AB404" i="48" s="1"/>
  <c r="Z387" i="48"/>
  <c r="S387" i="48"/>
  <c r="U412" i="48"/>
  <c r="AB412" i="48" s="1"/>
  <c r="AA412" i="48"/>
  <c r="Y387" i="48"/>
  <c r="AA388" i="48"/>
  <c r="U388" i="48"/>
  <c r="AB388" i="48" s="1"/>
  <c r="AD415" i="48"/>
  <c r="AA397" i="48"/>
  <c r="U397" i="48"/>
  <c r="AB397" i="48" s="1"/>
  <c r="E32" i="48"/>
  <c r="D32" i="48" s="1"/>
  <c r="J32" i="48"/>
  <c r="AD32" i="48" s="1"/>
  <c r="U407" i="48"/>
  <c r="AB407" i="48" s="1"/>
  <c r="AA407" i="48"/>
  <c r="U399" i="48"/>
  <c r="AB399" i="48" s="1"/>
  <c r="AA399" i="48"/>
  <c r="D31" i="48"/>
  <c r="U29" i="48"/>
  <c r="AB29" i="48" s="1"/>
  <c r="AA29" i="48"/>
  <c r="U400" i="48"/>
  <c r="AB400" i="48" s="1"/>
  <c r="AA400" i="48"/>
  <c r="S390" i="48"/>
  <c r="Z390" i="48"/>
  <c r="X387" i="48"/>
  <c r="W392" i="48"/>
  <c r="AA356" i="48"/>
  <c r="U356" i="48"/>
  <c r="AB356" i="48" s="1"/>
  <c r="AA405" i="48"/>
  <c r="U405" i="48"/>
  <c r="AB405" i="48" s="1"/>
  <c r="U386" i="48"/>
  <c r="AB386" i="48" s="1"/>
  <c r="AA386" i="48"/>
  <c r="AA389" i="48"/>
  <c r="U389" i="48"/>
  <c r="AB389" i="48" s="1"/>
  <c r="U391" i="48"/>
  <c r="AB391" i="48" s="1"/>
  <c r="AA391" i="48"/>
  <c r="AA402" i="48"/>
  <c r="U402" i="48"/>
  <c r="AB402" i="48" s="1"/>
  <c r="U384" i="48"/>
  <c r="AB384" i="48" s="1"/>
  <c r="AA384" i="48"/>
  <c r="U385" i="48"/>
  <c r="AB385" i="48" s="1"/>
  <c r="AA385" i="48"/>
  <c r="AA396" i="48"/>
  <c r="U396" i="48"/>
  <c r="AB396" i="48" s="1"/>
  <c r="AA406" i="48"/>
  <c r="U406" i="48"/>
  <c r="AB406" i="48" s="1"/>
  <c r="Y409" i="48"/>
  <c r="AA398" i="48"/>
  <c r="U398" i="48"/>
  <c r="AB398" i="48" s="1"/>
  <c r="Z30" i="48"/>
  <c r="S30" i="48"/>
  <c r="Z398" i="51"/>
  <c r="AF408" i="51"/>
  <c r="AF359" i="51"/>
  <c r="AF365" i="51"/>
  <c r="AF398" i="51"/>
  <c r="Z403" i="51"/>
  <c r="AF403" i="51" s="1"/>
  <c r="AF347" i="51"/>
  <c r="AI347" i="51" s="1"/>
  <c r="X389" i="51"/>
  <c r="X410" i="51"/>
  <c r="X390" i="51"/>
  <c r="AF395" i="51"/>
  <c r="AF360" i="51"/>
  <c r="X407" i="51"/>
  <c r="S399" i="51"/>
  <c r="U399" i="51" s="1"/>
  <c r="AB399" i="51" s="1"/>
  <c r="Y388" i="51"/>
  <c r="S385" i="51"/>
  <c r="AA385" i="51" s="1"/>
  <c r="Y398" i="51"/>
  <c r="Z393" i="51"/>
  <c r="AF393" i="51" s="1"/>
  <c r="AF386" i="51"/>
  <c r="AF413" i="51"/>
  <c r="AF396" i="51"/>
  <c r="U400" i="51"/>
  <c r="AB400" i="51" s="1"/>
  <c r="AA400" i="51"/>
  <c r="AA393" i="51"/>
  <c r="U393" i="51"/>
  <c r="AB393" i="51" s="1"/>
  <c r="Y394" i="51"/>
  <c r="AA413" i="51"/>
  <c r="U413" i="51"/>
  <c r="AB413" i="51" s="1"/>
  <c r="AA390" i="51"/>
  <c r="U390" i="51"/>
  <c r="AB390" i="51" s="1"/>
  <c r="U386" i="51"/>
  <c r="AB386" i="51" s="1"/>
  <c r="AA386" i="51"/>
  <c r="S389" i="51"/>
  <c r="Z389" i="51"/>
  <c r="S414" i="51"/>
  <c r="Z414" i="51"/>
  <c r="AD415" i="51"/>
  <c r="W405" i="51"/>
  <c r="AA406" i="51"/>
  <c r="U406" i="51"/>
  <c r="AB406" i="51" s="1"/>
  <c r="AA376" i="51"/>
  <c r="U376" i="51"/>
  <c r="AB376" i="51" s="1"/>
  <c r="AF352" i="51"/>
  <c r="AA396" i="51"/>
  <c r="U396" i="51"/>
  <c r="AB396" i="51" s="1"/>
  <c r="U404" i="51"/>
  <c r="AB404" i="51" s="1"/>
  <c r="AA404" i="51"/>
  <c r="AF376" i="51"/>
  <c r="S388" i="51"/>
  <c r="Z388" i="51"/>
  <c r="U408" i="51"/>
  <c r="AB408" i="51" s="1"/>
  <c r="AA408" i="51"/>
  <c r="U352" i="51"/>
  <c r="AB352" i="51" s="1"/>
  <c r="AA352" i="51"/>
  <c r="W390" i="51"/>
  <c r="Y414" i="51"/>
  <c r="Z397" i="51"/>
  <c r="S397" i="51"/>
  <c r="AA407" i="51"/>
  <c r="U407" i="51"/>
  <c r="AB407" i="51" s="1"/>
  <c r="S405" i="51"/>
  <c r="Z405" i="51"/>
  <c r="W407" i="51"/>
  <c r="Y407" i="51"/>
  <c r="AA360" i="51"/>
  <c r="U360" i="51"/>
  <c r="AB360" i="51" s="1"/>
  <c r="AA412" i="51"/>
  <c r="U412" i="51"/>
  <c r="AB412" i="51" s="1"/>
  <c r="AA411" i="51"/>
  <c r="U411" i="51"/>
  <c r="AB411" i="51" s="1"/>
  <c r="W388" i="51"/>
  <c r="Z384" i="51"/>
  <c r="AF384" i="51" s="1"/>
  <c r="S384" i="51"/>
  <c r="W397" i="51"/>
  <c r="S394" i="51"/>
  <c r="Z394" i="51"/>
  <c r="AF394" i="51" s="1"/>
  <c r="AA398" i="51"/>
  <c r="U398" i="51"/>
  <c r="AB398" i="51" s="1"/>
  <c r="AA392" i="51"/>
  <c r="U392" i="51"/>
  <c r="AB392" i="51" s="1"/>
  <c r="S391" i="51"/>
  <c r="Z391" i="51"/>
  <c r="U401" i="51"/>
  <c r="AB401" i="51" s="1"/>
  <c r="AA401" i="51"/>
  <c r="AF357" i="51"/>
  <c r="U377" i="51"/>
  <c r="AB377" i="51" s="1"/>
  <c r="AA377" i="51"/>
  <c r="S409" i="51"/>
  <c r="Z409" i="51"/>
  <c r="AF409" i="51" s="1"/>
  <c r="AP415" i="51"/>
  <c r="AP416" i="51" s="1"/>
  <c r="U395" i="51"/>
  <c r="AB395" i="51" s="1"/>
  <c r="AA395" i="51"/>
  <c r="Z410" i="51"/>
  <c r="S410" i="51"/>
  <c r="U378" i="51"/>
  <c r="AB378" i="51" s="1"/>
  <c r="AA378" i="51"/>
  <c r="AF401" i="51"/>
  <c r="U357" i="51"/>
  <c r="AB357" i="51" s="1"/>
  <c r="AA357" i="51"/>
  <c r="AF377" i="51"/>
  <c r="AF387" i="51"/>
  <c r="AA367" i="51"/>
  <c r="U367" i="51"/>
  <c r="AB367" i="51" s="1"/>
  <c r="U368" i="51"/>
  <c r="AB368" i="51" s="1"/>
  <c r="AA368" i="51"/>
  <c r="AA350" i="51"/>
  <c r="U350" i="51"/>
  <c r="AB350" i="51" s="1"/>
  <c r="U387" i="51"/>
  <c r="AB387" i="51" s="1"/>
  <c r="AA387" i="51"/>
  <c r="AF367" i="51"/>
  <c r="W384" i="51"/>
  <c r="AF368" i="51"/>
  <c r="AA402" i="51"/>
  <c r="U402" i="51"/>
  <c r="AB402" i="51" s="1"/>
  <c r="AF350" i="51"/>
  <c r="AA354" i="51"/>
  <c r="U354" i="51"/>
  <c r="AB354" i="51" s="1"/>
  <c r="AJ314" i="51"/>
  <c r="Y391" i="51"/>
  <c r="AF354" i="51"/>
  <c r="Y397" i="51"/>
  <c r="Y405" i="51"/>
  <c r="X391" i="51"/>
  <c r="AF400" i="51"/>
  <c r="U403" i="51"/>
  <c r="AB403" i="51" s="1"/>
  <c r="AA403" i="51"/>
  <c r="H34" i="48"/>
  <c r="I33" i="48"/>
  <c r="AJ143" i="41"/>
  <c r="AI143" i="41"/>
  <c r="Y253" i="44"/>
  <c r="V270" i="44"/>
  <c r="X266" i="44"/>
  <c r="V262" i="44"/>
  <c r="W255" i="44"/>
  <c r="Y214" i="44"/>
  <c r="Z214" i="44"/>
  <c r="X263" i="44"/>
  <c r="Y277" i="44"/>
  <c r="Y270" i="44"/>
  <c r="R277" i="44"/>
  <c r="T277" i="44" s="1"/>
  <c r="AA277" i="44" s="1"/>
  <c r="Y252" i="44"/>
  <c r="W275" i="44"/>
  <c r="V250" i="44"/>
  <c r="V266" i="44"/>
  <c r="V214" i="44"/>
  <c r="X267" i="44"/>
  <c r="W267" i="44"/>
  <c r="V263" i="44"/>
  <c r="X258" i="44"/>
  <c r="V277" i="44"/>
  <c r="Y263" i="44"/>
  <c r="Y276" i="44"/>
  <c r="T227" i="44"/>
  <c r="AA227" i="44" s="1"/>
  <c r="X269" i="44"/>
  <c r="Y273" i="44"/>
  <c r="W271" i="44"/>
  <c r="V275" i="44"/>
  <c r="Y275" i="44"/>
  <c r="Y260" i="44"/>
  <c r="Y256" i="44"/>
  <c r="X275" i="44"/>
  <c r="V267" i="44"/>
  <c r="V271" i="44"/>
  <c r="X270" i="44"/>
  <c r="W270" i="44"/>
  <c r="X256" i="44"/>
  <c r="Y269" i="44"/>
  <c r="X260" i="44"/>
  <c r="W277" i="44"/>
  <c r="V269" i="44"/>
  <c r="V259" i="44"/>
  <c r="AP245" i="41"/>
  <c r="AP246" i="41" s="1"/>
  <c r="AF200" i="41"/>
  <c r="AA180" i="41"/>
  <c r="AB180" i="41"/>
  <c r="X259" i="44"/>
  <c r="R269" i="44"/>
  <c r="AC279" i="44"/>
  <c r="V256" i="44"/>
  <c r="Y259" i="44"/>
  <c r="T244" i="44"/>
  <c r="AA244" i="44" s="1"/>
  <c r="W19" i="44"/>
  <c r="AO279" i="44"/>
  <c r="AO280" i="44" s="1"/>
  <c r="AE17" i="44"/>
  <c r="X19" i="44"/>
  <c r="V19" i="44"/>
  <c r="R19" i="44"/>
  <c r="Y19" i="44"/>
  <c r="Q20" i="44"/>
  <c r="S20" i="44" s="1"/>
  <c r="U20" i="44" s="1"/>
  <c r="P20" i="44"/>
  <c r="O20" i="44"/>
  <c r="N20" i="44"/>
  <c r="M20" i="44"/>
  <c r="L20" i="44"/>
  <c r="K20" i="44"/>
  <c r="AC20" i="44"/>
  <c r="J20" i="44"/>
  <c r="Z18" i="44"/>
  <c r="T18" i="44"/>
  <c r="AA18" i="44" s="1"/>
  <c r="AB239" i="41"/>
  <c r="AF146" i="41"/>
  <c r="AF177" i="41" s="1"/>
  <c r="W257" i="41"/>
  <c r="AF199" i="41"/>
  <c r="AF193" i="41"/>
  <c r="AB233" i="41"/>
  <c r="Y253" i="41"/>
  <c r="X263" i="41"/>
  <c r="D17" i="46"/>
  <c r="E17" i="46" s="1"/>
  <c r="F17" i="46" s="1"/>
  <c r="G17" i="46" s="1"/>
  <c r="H17" i="46" s="1"/>
  <c r="I17" i="46" s="1"/>
  <c r="C18" i="46" s="1"/>
  <c r="B17" i="46"/>
  <c r="K18" i="46"/>
  <c r="M18" i="46"/>
  <c r="N18" i="46" s="1"/>
  <c r="O18" i="46" s="1"/>
  <c r="P18" i="46" s="1"/>
  <c r="Q18" i="46" s="1"/>
  <c r="R18" i="46" s="1"/>
  <c r="L19" i="46" s="1"/>
  <c r="B37" i="46"/>
  <c r="D37" i="46"/>
  <c r="E37" i="46" s="1"/>
  <c r="F37" i="46" s="1"/>
  <c r="G37" i="46" s="1"/>
  <c r="H37" i="46" s="1"/>
  <c r="I37" i="46" s="1"/>
  <c r="C38" i="46" s="1"/>
  <c r="V38" i="46"/>
  <c r="W38" i="46" s="1"/>
  <c r="X38" i="46" s="1"/>
  <c r="Y38" i="46" s="1"/>
  <c r="Z38" i="46" s="1"/>
  <c r="AA38" i="46" s="1"/>
  <c r="U39" i="46" s="1"/>
  <c r="T38" i="46"/>
  <c r="B27" i="46"/>
  <c r="D27" i="46"/>
  <c r="E27" i="46" s="1"/>
  <c r="F27" i="46" s="1"/>
  <c r="G27" i="46" s="1"/>
  <c r="H27" i="46" s="1"/>
  <c r="I27" i="46" s="1"/>
  <c r="C28" i="46" s="1"/>
  <c r="M7" i="46"/>
  <c r="N7" i="46" s="1"/>
  <c r="O7" i="46" s="1"/>
  <c r="P7" i="46" s="1"/>
  <c r="Q7" i="46" s="1"/>
  <c r="R7" i="46" s="1"/>
  <c r="L8" i="46" s="1"/>
  <c r="K7" i="46"/>
  <c r="M27" i="46"/>
  <c r="N27" i="46" s="1"/>
  <c r="O27" i="46" s="1"/>
  <c r="P27" i="46" s="1"/>
  <c r="Q27" i="46" s="1"/>
  <c r="R27" i="46" s="1"/>
  <c r="L28" i="46" s="1"/>
  <c r="K27" i="46"/>
  <c r="T27" i="46"/>
  <c r="V27" i="46"/>
  <c r="W27" i="46" s="1"/>
  <c r="X27" i="46" s="1"/>
  <c r="Y27" i="46" s="1"/>
  <c r="Z27" i="46" s="1"/>
  <c r="AA27" i="46" s="1"/>
  <c r="U28" i="46" s="1"/>
  <c r="M37" i="46"/>
  <c r="N37" i="46" s="1"/>
  <c r="O37" i="46" s="1"/>
  <c r="P37" i="46" s="1"/>
  <c r="Q37" i="46" s="1"/>
  <c r="R37" i="46" s="1"/>
  <c r="L38" i="46" s="1"/>
  <c r="K37" i="46"/>
  <c r="T7" i="46"/>
  <c r="V7" i="46"/>
  <c r="W7" i="46" s="1"/>
  <c r="X7" i="46" s="1"/>
  <c r="Y7" i="46" s="1"/>
  <c r="Z7" i="46" s="1"/>
  <c r="AA7" i="46" s="1"/>
  <c r="U8" i="46" s="1"/>
  <c r="B7" i="46"/>
  <c r="D7" i="46"/>
  <c r="E7" i="46" s="1"/>
  <c r="F7" i="46" s="1"/>
  <c r="G7" i="46" s="1"/>
  <c r="H7" i="46" s="1"/>
  <c r="I7" i="46" s="1"/>
  <c r="C8" i="46" s="1"/>
  <c r="T17" i="46"/>
  <c r="V17" i="46"/>
  <c r="W17" i="46" s="1"/>
  <c r="X17" i="46" s="1"/>
  <c r="Y17" i="46" s="1"/>
  <c r="Z17" i="46" s="1"/>
  <c r="AA17" i="46" s="1"/>
  <c r="U18" i="46" s="1"/>
  <c r="X312" i="44"/>
  <c r="W292" i="44"/>
  <c r="V307" i="44"/>
  <c r="X299" i="44"/>
  <c r="V306" i="44"/>
  <c r="X248" i="44"/>
  <c r="AE180" i="44"/>
  <c r="AE211" i="44" s="1"/>
  <c r="AI211" i="44" s="1"/>
  <c r="AE219" i="44"/>
  <c r="X304" i="44"/>
  <c r="AE225" i="44"/>
  <c r="V295" i="44"/>
  <c r="AE244" i="44"/>
  <c r="AE237" i="44"/>
  <c r="AE223" i="44"/>
  <c r="W305" i="44"/>
  <c r="W307" i="44"/>
  <c r="W312" i="44"/>
  <c r="V293" i="44"/>
  <c r="X307" i="44"/>
  <c r="V312" i="44"/>
  <c r="AE177" i="44"/>
  <c r="AI177" i="44" s="1"/>
  <c r="X293" i="44"/>
  <c r="AE217" i="44"/>
  <c r="AE236" i="44"/>
  <c r="W283" i="44"/>
  <c r="AE233" i="44"/>
  <c r="X296" i="44"/>
  <c r="W297" i="44"/>
  <c r="W284" i="44"/>
  <c r="W299" i="44"/>
  <c r="AA254" i="44"/>
  <c r="AE229" i="44"/>
  <c r="AE222" i="44"/>
  <c r="V303" i="44"/>
  <c r="V302" i="44"/>
  <c r="W300" i="44"/>
  <c r="W293" i="44"/>
  <c r="X306" i="44"/>
  <c r="X305" i="44"/>
  <c r="X286" i="44"/>
  <c r="AE224" i="44"/>
  <c r="AE240" i="44"/>
  <c r="V294" i="44"/>
  <c r="W298" i="44"/>
  <c r="W286" i="44"/>
  <c r="W304" i="44"/>
  <c r="X308" i="44"/>
  <c r="X285" i="44"/>
  <c r="X289" i="44"/>
  <c r="V248" i="44"/>
  <c r="X310" i="44"/>
  <c r="AE230" i="44"/>
  <c r="W309" i="44"/>
  <c r="X300" i="44"/>
  <c r="AE215" i="44"/>
  <c r="AE232" i="44"/>
  <c r="W302" i="44"/>
  <c r="AE226" i="44"/>
  <c r="X303" i="44"/>
  <c r="W291" i="44"/>
  <c r="AA272" i="44"/>
  <c r="W289" i="44"/>
  <c r="X298" i="44"/>
  <c r="Z272" i="44"/>
  <c r="X294" i="44"/>
  <c r="AE231" i="44"/>
  <c r="X290" i="44"/>
  <c r="V288" i="44"/>
  <c r="W295" i="44"/>
  <c r="X287" i="44"/>
  <c r="L338" i="44"/>
  <c r="Q338" i="44"/>
  <c r="S338" i="44" s="1"/>
  <c r="U338" i="44" s="1"/>
  <c r="P338" i="44"/>
  <c r="O338" i="44"/>
  <c r="M338" i="44"/>
  <c r="AC338" i="44"/>
  <c r="N338" i="44"/>
  <c r="K338" i="44"/>
  <c r="J338" i="44"/>
  <c r="O326" i="44"/>
  <c r="N326" i="44"/>
  <c r="J326" i="44"/>
  <c r="P326" i="44"/>
  <c r="M326" i="44"/>
  <c r="AC326" i="44"/>
  <c r="Q326" i="44"/>
  <c r="S326" i="44" s="1"/>
  <c r="U326" i="44" s="1"/>
  <c r="L326" i="44"/>
  <c r="K326" i="44"/>
  <c r="AE218" i="44"/>
  <c r="Y308" i="44"/>
  <c r="S308" i="44"/>
  <c r="U308" i="44" s="1"/>
  <c r="V290" i="44"/>
  <c r="V285" i="44"/>
  <c r="Y297" i="44"/>
  <c r="R297" i="44"/>
  <c r="W296" i="44"/>
  <c r="Y248" i="44"/>
  <c r="R248" i="44"/>
  <c r="V283" i="44"/>
  <c r="Q329" i="44"/>
  <c r="P329" i="44"/>
  <c r="R329" i="44" s="1"/>
  <c r="O329" i="44"/>
  <c r="K329" i="44"/>
  <c r="J329" i="44"/>
  <c r="AE329" i="44"/>
  <c r="AC329" i="44"/>
  <c r="N329" i="44"/>
  <c r="M329" i="44"/>
  <c r="L329" i="44"/>
  <c r="M342" i="44"/>
  <c r="AC342" i="44"/>
  <c r="AE342" i="44"/>
  <c r="P342" i="44"/>
  <c r="L342" i="44"/>
  <c r="O342" i="44"/>
  <c r="N342" i="44"/>
  <c r="K342" i="44"/>
  <c r="J342" i="44"/>
  <c r="Q342" i="44"/>
  <c r="S342" i="44" s="1"/>
  <c r="U342" i="44" s="1"/>
  <c r="Z270" i="44"/>
  <c r="T270" i="44"/>
  <c r="AA270" i="44" s="1"/>
  <c r="Y287" i="44"/>
  <c r="R287" i="44"/>
  <c r="P340" i="44"/>
  <c r="O340" i="44"/>
  <c r="N340" i="44"/>
  <c r="J340" i="44"/>
  <c r="M340" i="44"/>
  <c r="L340" i="44"/>
  <c r="K340" i="44"/>
  <c r="AC340" i="44"/>
  <c r="Q340" i="44"/>
  <c r="S340" i="44" s="1"/>
  <c r="U340" i="44" s="1"/>
  <c r="J344" i="44"/>
  <c r="AC344" i="44"/>
  <c r="P344" i="44"/>
  <c r="N344" i="44"/>
  <c r="M344" i="44"/>
  <c r="O344" i="44"/>
  <c r="Q344" i="44"/>
  <c r="S344" i="44" s="1"/>
  <c r="U344" i="44" s="1"/>
  <c r="L344" i="44"/>
  <c r="K344" i="44"/>
  <c r="Y303" i="44"/>
  <c r="R303" i="44"/>
  <c r="W248" i="44"/>
  <c r="Y312" i="44"/>
  <c r="R312" i="44"/>
  <c r="Q339" i="44"/>
  <c r="S339" i="44" s="1"/>
  <c r="U339" i="44" s="1"/>
  <c r="M339" i="44"/>
  <c r="L339" i="44"/>
  <c r="K339" i="44"/>
  <c r="AC339" i="44"/>
  <c r="J339" i="44"/>
  <c r="O339" i="44"/>
  <c r="N339" i="44"/>
  <c r="P339" i="44"/>
  <c r="M335" i="44"/>
  <c r="AC335" i="44"/>
  <c r="O335" i="44"/>
  <c r="N335" i="44"/>
  <c r="L335" i="44"/>
  <c r="K335" i="44"/>
  <c r="J335" i="44"/>
  <c r="AE335" i="44"/>
  <c r="Q335" i="44"/>
  <c r="S335" i="44" s="1"/>
  <c r="U335" i="44" s="1"/>
  <c r="P335" i="44"/>
  <c r="Z251" i="44"/>
  <c r="T251" i="44"/>
  <c r="AA251" i="44" s="1"/>
  <c r="T308" i="44"/>
  <c r="W285" i="44"/>
  <c r="W301" i="44"/>
  <c r="Z258" i="44"/>
  <c r="Y289" i="44"/>
  <c r="R289" i="44"/>
  <c r="Q336" i="44"/>
  <c r="S336" i="44" s="1"/>
  <c r="U336" i="44" s="1"/>
  <c r="M336" i="44"/>
  <c r="L336" i="44"/>
  <c r="K336" i="44"/>
  <c r="O336" i="44"/>
  <c r="N336" i="44"/>
  <c r="J336" i="44"/>
  <c r="AE336" i="44"/>
  <c r="AC336" i="44"/>
  <c r="P336" i="44"/>
  <c r="Q328" i="44"/>
  <c r="S328" i="44" s="1"/>
  <c r="U328" i="44" s="1"/>
  <c r="M328" i="44"/>
  <c r="L328" i="44"/>
  <c r="K328" i="44"/>
  <c r="J328" i="44"/>
  <c r="AE328" i="44"/>
  <c r="P328" i="44"/>
  <c r="O328" i="44"/>
  <c r="N328" i="44"/>
  <c r="AC328" i="44"/>
  <c r="W308" i="44"/>
  <c r="T267" i="44"/>
  <c r="AA267" i="44" s="1"/>
  <c r="Z267" i="44"/>
  <c r="T264" i="44"/>
  <c r="AA264" i="44" s="1"/>
  <c r="Z264" i="44"/>
  <c r="Y306" i="44"/>
  <c r="R306" i="44"/>
  <c r="W287" i="44"/>
  <c r="X284" i="44"/>
  <c r="Y296" i="44"/>
  <c r="R296" i="44"/>
  <c r="AA258" i="44"/>
  <c r="Y286" i="44"/>
  <c r="R286" i="44"/>
  <c r="T259" i="44"/>
  <c r="AA259" i="44" s="1"/>
  <c r="Z259" i="44"/>
  <c r="AC323" i="44"/>
  <c r="O323" i="44"/>
  <c r="N323" i="44"/>
  <c r="P323" i="44"/>
  <c r="L323" i="44"/>
  <c r="K323" i="44"/>
  <c r="J323" i="44"/>
  <c r="Q323" i="44"/>
  <c r="S323" i="44" s="1"/>
  <c r="U323" i="44" s="1"/>
  <c r="M323" i="44"/>
  <c r="J330" i="44"/>
  <c r="P330" i="44"/>
  <c r="O330" i="44"/>
  <c r="M330" i="44"/>
  <c r="K330" i="44"/>
  <c r="L330" i="44"/>
  <c r="AC330" i="44"/>
  <c r="Q330" i="44"/>
  <c r="S330" i="44" s="1"/>
  <c r="U330" i="44" s="1"/>
  <c r="N330" i="44"/>
  <c r="Y285" i="44"/>
  <c r="R285" i="44"/>
  <c r="W294" i="44"/>
  <c r="W303" i="44"/>
  <c r="Y284" i="44"/>
  <c r="R284" i="44"/>
  <c r="V301" i="44"/>
  <c r="Z266" i="44"/>
  <c r="T266" i="44"/>
  <c r="AA266" i="44" s="1"/>
  <c r="T262" i="44"/>
  <c r="AA262" i="44" s="1"/>
  <c r="Z262" i="44"/>
  <c r="U310" i="44"/>
  <c r="L331" i="44"/>
  <c r="Q331" i="44"/>
  <c r="S331" i="44" s="1"/>
  <c r="U331" i="44" s="1"/>
  <c r="AC331" i="44"/>
  <c r="O331" i="44"/>
  <c r="K331" i="44"/>
  <c r="P331" i="44"/>
  <c r="N331" i="44"/>
  <c r="M331" i="44"/>
  <c r="J331" i="44"/>
  <c r="AC325" i="44"/>
  <c r="O325" i="44"/>
  <c r="N325" i="44"/>
  <c r="M325" i="44"/>
  <c r="Q325" i="44"/>
  <c r="P325" i="44"/>
  <c r="R325" i="44" s="1"/>
  <c r="L325" i="44"/>
  <c r="J325" i="44"/>
  <c r="K325" i="44"/>
  <c r="Z273" i="44"/>
  <c r="T273" i="44"/>
  <c r="AA273" i="44" s="1"/>
  <c r="V308" i="44"/>
  <c r="R294" i="44"/>
  <c r="Y294" i="44"/>
  <c r="AE239" i="44"/>
  <c r="V309" i="44"/>
  <c r="X301" i="44"/>
  <c r="V300" i="44"/>
  <c r="W288" i="44"/>
  <c r="N324" i="44"/>
  <c r="J324" i="44"/>
  <c r="AC324" i="44"/>
  <c r="P324" i="44"/>
  <c r="Q324" i="44"/>
  <c r="S324" i="44" s="1"/>
  <c r="U324" i="44" s="1"/>
  <c r="O324" i="44"/>
  <c r="M324" i="44"/>
  <c r="L324" i="44"/>
  <c r="K324" i="44"/>
  <c r="AC341" i="44"/>
  <c r="Q341" i="44"/>
  <c r="S341" i="44" s="1"/>
  <c r="U341" i="44" s="1"/>
  <c r="M341" i="44"/>
  <c r="L341" i="44"/>
  <c r="J341" i="44"/>
  <c r="P341" i="44"/>
  <c r="O341" i="44"/>
  <c r="N341" i="44"/>
  <c r="K341" i="44"/>
  <c r="AE238" i="44"/>
  <c r="Z255" i="44"/>
  <c r="T255" i="44"/>
  <c r="AA255" i="44" s="1"/>
  <c r="X302" i="44"/>
  <c r="T271" i="44"/>
  <c r="AA271" i="44" s="1"/>
  <c r="Z271" i="44"/>
  <c r="V298" i="44"/>
  <c r="Z257" i="44"/>
  <c r="T257" i="44"/>
  <c r="AA257" i="44" s="1"/>
  <c r="V286" i="44"/>
  <c r="Y307" i="44"/>
  <c r="R307" i="44"/>
  <c r="O345" i="44"/>
  <c r="M345" i="44"/>
  <c r="Q345" i="44"/>
  <c r="S345" i="44" s="1"/>
  <c r="U345" i="44" s="1"/>
  <c r="P345" i="44"/>
  <c r="N345" i="44"/>
  <c r="K345" i="44"/>
  <c r="J345" i="44"/>
  <c r="AC345" i="44"/>
  <c r="L345" i="44"/>
  <c r="V291" i="44"/>
  <c r="R309" i="44"/>
  <c r="Y309" i="44"/>
  <c r="R301" i="44"/>
  <c r="Y301" i="44"/>
  <c r="Z263" i="44"/>
  <c r="T263" i="44"/>
  <c r="AA263" i="44" s="1"/>
  <c r="N343" i="44"/>
  <c r="M343" i="44"/>
  <c r="L343" i="44"/>
  <c r="AE343" i="44"/>
  <c r="P343" i="44"/>
  <c r="K343" i="44"/>
  <c r="J343" i="44"/>
  <c r="AC343" i="44"/>
  <c r="Q343" i="44"/>
  <c r="S343" i="44" s="1"/>
  <c r="U343" i="44" s="1"/>
  <c r="O343" i="44"/>
  <c r="Y302" i="44"/>
  <c r="R302" i="44"/>
  <c r="T274" i="44"/>
  <c r="AA274" i="44" s="1"/>
  <c r="Z274" i="44"/>
  <c r="R305" i="44"/>
  <c r="Y305" i="44"/>
  <c r="R298" i="44"/>
  <c r="Y298" i="44"/>
  <c r="N320" i="44"/>
  <c r="L320" i="44"/>
  <c r="Q320" i="44"/>
  <c r="S320" i="44" s="1"/>
  <c r="U320" i="44" s="1"/>
  <c r="AC320" i="44"/>
  <c r="P320" i="44"/>
  <c r="O320" i="44"/>
  <c r="M320" i="44"/>
  <c r="J320" i="44"/>
  <c r="K320" i="44"/>
  <c r="Q319" i="44"/>
  <c r="S319" i="44" s="1"/>
  <c r="U319" i="44" s="1"/>
  <c r="P319" i="44"/>
  <c r="O319" i="44"/>
  <c r="M319" i="44"/>
  <c r="K319" i="44"/>
  <c r="J319" i="44"/>
  <c r="L319" i="44"/>
  <c r="AC319" i="44"/>
  <c r="N319" i="44"/>
  <c r="AE243" i="44"/>
  <c r="T250" i="44"/>
  <c r="AA250" i="44" s="1"/>
  <c r="Z250" i="44"/>
  <c r="Z269" i="44"/>
  <c r="T269" i="44"/>
  <c r="AA269" i="44" s="1"/>
  <c r="W311" i="44"/>
  <c r="T276" i="44"/>
  <c r="AA276" i="44" s="1"/>
  <c r="Z276" i="44"/>
  <c r="Y310" i="44"/>
  <c r="R310" i="44"/>
  <c r="T310" i="44" s="1"/>
  <c r="L282" i="44"/>
  <c r="J282" i="44"/>
  <c r="AE282" i="44"/>
  <c r="P282" i="44"/>
  <c r="R282" i="44" s="1"/>
  <c r="O282" i="44"/>
  <c r="AC282" i="44"/>
  <c r="AC313" i="44" s="1"/>
  <c r="N282" i="44"/>
  <c r="M282" i="44"/>
  <c r="K282" i="44"/>
  <c r="Q282" i="44"/>
  <c r="P318" i="44"/>
  <c r="L318" i="44"/>
  <c r="K318" i="44"/>
  <c r="J318" i="44"/>
  <c r="Q318" i="44"/>
  <c r="S318" i="44" s="1"/>
  <c r="U318" i="44" s="1"/>
  <c r="O318" i="44"/>
  <c r="N318" i="44"/>
  <c r="M318" i="44"/>
  <c r="AC318" i="44"/>
  <c r="K334" i="44"/>
  <c r="AC334" i="44"/>
  <c r="Q334" i="44"/>
  <c r="S334" i="44" s="1"/>
  <c r="U334" i="44" s="1"/>
  <c r="P334" i="44"/>
  <c r="N334" i="44"/>
  <c r="M334" i="44"/>
  <c r="L334" i="44"/>
  <c r="O334" i="44"/>
  <c r="J334" i="44"/>
  <c r="Y290" i="44"/>
  <c r="R290" i="44"/>
  <c r="X291" i="44"/>
  <c r="Z275" i="44"/>
  <c r="T275" i="44"/>
  <c r="AA275" i="44" s="1"/>
  <c r="X288" i="44"/>
  <c r="X311" i="44"/>
  <c r="AA268" i="44"/>
  <c r="T278" i="44"/>
  <c r="AA278" i="44" s="1"/>
  <c r="Z278" i="44"/>
  <c r="N317" i="44"/>
  <c r="L317" i="44"/>
  <c r="Q317" i="44"/>
  <c r="S317" i="44" s="1"/>
  <c r="U317" i="44" s="1"/>
  <c r="AC317" i="44"/>
  <c r="P317" i="44"/>
  <c r="O317" i="44"/>
  <c r="M317" i="44"/>
  <c r="J317" i="44"/>
  <c r="K317" i="44"/>
  <c r="P322" i="44"/>
  <c r="O322" i="44"/>
  <c r="N322" i="44"/>
  <c r="L322" i="44"/>
  <c r="J322" i="44"/>
  <c r="AC322" i="44"/>
  <c r="K322" i="44"/>
  <c r="AE322" i="44"/>
  <c r="Q322" i="44"/>
  <c r="S322" i="44" s="1"/>
  <c r="U322" i="44" s="1"/>
  <c r="M322" i="44"/>
  <c r="P321" i="44"/>
  <c r="L321" i="44"/>
  <c r="K321" i="44"/>
  <c r="J321" i="44"/>
  <c r="AE321" i="44"/>
  <c r="AC321" i="44"/>
  <c r="Q321" i="44"/>
  <c r="S321" i="44" s="1"/>
  <c r="U321" i="44" s="1"/>
  <c r="O321" i="44"/>
  <c r="N321" i="44"/>
  <c r="M321" i="44"/>
  <c r="X295" i="44"/>
  <c r="Z261" i="44"/>
  <c r="T261" i="44"/>
  <c r="AA261" i="44" s="1"/>
  <c r="W306" i="44"/>
  <c r="R291" i="44"/>
  <c r="Y291" i="44"/>
  <c r="V297" i="44"/>
  <c r="Z252" i="44"/>
  <c r="T252" i="44"/>
  <c r="AA252" i="44" s="1"/>
  <c r="T253" i="44"/>
  <c r="AA253" i="44" s="1"/>
  <c r="Z253" i="44"/>
  <c r="X309" i="44"/>
  <c r="Y300" i="44"/>
  <c r="S300" i="44"/>
  <c r="U300" i="44" s="1"/>
  <c r="Y288" i="44"/>
  <c r="R288" i="44"/>
  <c r="V311" i="44"/>
  <c r="Z260" i="44"/>
  <c r="T260" i="44"/>
  <c r="AA260" i="44" s="1"/>
  <c r="X283" i="44"/>
  <c r="Z268" i="44"/>
  <c r="X292" i="44"/>
  <c r="Q337" i="44"/>
  <c r="S337" i="44" s="1"/>
  <c r="U337" i="44" s="1"/>
  <c r="P337" i="44"/>
  <c r="L337" i="44"/>
  <c r="K337" i="44"/>
  <c r="AC337" i="44"/>
  <c r="O337" i="44"/>
  <c r="N337" i="44"/>
  <c r="M337" i="44"/>
  <c r="J337" i="44"/>
  <c r="N346" i="44"/>
  <c r="M346" i="44"/>
  <c r="L346" i="44"/>
  <c r="J346" i="44"/>
  <c r="K346" i="44"/>
  <c r="AC346" i="44"/>
  <c r="Q346" i="44"/>
  <c r="P346" i="44"/>
  <c r="R346" i="44" s="1"/>
  <c r="O346" i="44"/>
  <c r="Y304" i="44"/>
  <c r="R304" i="44"/>
  <c r="Y299" i="44"/>
  <c r="R299" i="44"/>
  <c r="Z254" i="44"/>
  <c r="T300" i="44"/>
  <c r="Z249" i="44"/>
  <c r="T249" i="44"/>
  <c r="AA249" i="44" s="1"/>
  <c r="Y283" i="44"/>
  <c r="R283" i="44"/>
  <c r="Y292" i="44"/>
  <c r="R292" i="44"/>
  <c r="Y293" i="44"/>
  <c r="R293" i="44"/>
  <c r="V310" i="44"/>
  <c r="K327" i="44"/>
  <c r="Q327" i="44"/>
  <c r="S327" i="44" s="1"/>
  <c r="U327" i="44" s="1"/>
  <c r="P327" i="44"/>
  <c r="O327" i="44"/>
  <c r="N327" i="44"/>
  <c r="L327" i="44"/>
  <c r="AC327" i="44"/>
  <c r="M327" i="44"/>
  <c r="J327" i="44"/>
  <c r="Q333" i="44"/>
  <c r="S333" i="44" s="1"/>
  <c r="U333" i="44" s="1"/>
  <c r="M333" i="44"/>
  <c r="L333" i="44"/>
  <c r="AC333" i="44"/>
  <c r="O333" i="44"/>
  <c r="N333" i="44"/>
  <c r="K333" i="44"/>
  <c r="P333" i="44"/>
  <c r="J333" i="44"/>
  <c r="V299" i="44"/>
  <c r="V284" i="44"/>
  <c r="V289" i="44"/>
  <c r="T311" i="44"/>
  <c r="W310" i="44"/>
  <c r="Q332" i="44"/>
  <c r="S332" i="44" s="1"/>
  <c r="U332" i="44" s="1"/>
  <c r="M332" i="44"/>
  <c r="L332" i="44"/>
  <c r="K332" i="44"/>
  <c r="O332" i="44"/>
  <c r="J332" i="44"/>
  <c r="N332" i="44"/>
  <c r="AC332" i="44"/>
  <c r="P332" i="44"/>
  <c r="V304" i="44"/>
  <c r="R295" i="44"/>
  <c r="Y295" i="44"/>
  <c r="W290" i="44"/>
  <c r="X297" i="44"/>
  <c r="V287" i="44"/>
  <c r="Z256" i="44"/>
  <c r="T256" i="44"/>
  <c r="AA256" i="44" s="1"/>
  <c r="AE216" i="44"/>
  <c r="V296" i="44"/>
  <c r="V305" i="44"/>
  <c r="Y311" i="44"/>
  <c r="S311" i="44"/>
  <c r="U311" i="44" s="1"/>
  <c r="Z265" i="44"/>
  <c r="T265" i="44"/>
  <c r="AA265" i="44" s="1"/>
  <c r="V292" i="44"/>
  <c r="X251" i="41"/>
  <c r="Y273" i="41"/>
  <c r="X265" i="41"/>
  <c r="X272" i="41"/>
  <c r="X250" i="41"/>
  <c r="Y254" i="41"/>
  <c r="AF188" i="41"/>
  <c r="Y261" i="41"/>
  <c r="AF195" i="41"/>
  <c r="Y271" i="41"/>
  <c r="AF198" i="41"/>
  <c r="W264" i="41"/>
  <c r="AF202" i="41"/>
  <c r="AF181" i="41"/>
  <c r="AF184" i="41"/>
  <c r="AF185" i="41"/>
  <c r="W261" i="41"/>
  <c r="Y263" i="41"/>
  <c r="AF191" i="41"/>
  <c r="AF186" i="41"/>
  <c r="X267" i="41"/>
  <c r="X269" i="41"/>
  <c r="Y260" i="41"/>
  <c r="W276" i="41"/>
  <c r="AF187" i="41"/>
  <c r="W273" i="41"/>
  <c r="AF201" i="41"/>
  <c r="AF194" i="41"/>
  <c r="X278" i="41"/>
  <c r="AF192" i="41"/>
  <c r="X277" i="41"/>
  <c r="AA236" i="41"/>
  <c r="X273" i="41"/>
  <c r="W266" i="41"/>
  <c r="X274" i="41"/>
  <c r="X270" i="41"/>
  <c r="X253" i="41"/>
  <c r="W249" i="41"/>
  <c r="Y252" i="41"/>
  <c r="X257" i="41"/>
  <c r="W267" i="41"/>
  <c r="W252" i="41"/>
  <c r="X261" i="41"/>
  <c r="X262" i="41"/>
  <c r="Y268" i="41"/>
  <c r="Y272" i="41"/>
  <c r="Y249" i="41"/>
  <c r="X254" i="41"/>
  <c r="W258" i="41"/>
  <c r="Y267" i="41"/>
  <c r="W260" i="41"/>
  <c r="X264" i="41"/>
  <c r="X256" i="41"/>
  <c r="W274" i="41"/>
  <c r="Y258" i="41"/>
  <c r="W259" i="41"/>
  <c r="W271" i="41"/>
  <c r="AF209" i="41"/>
  <c r="Y255" i="41"/>
  <c r="W263" i="41"/>
  <c r="X268" i="41"/>
  <c r="X271" i="41"/>
  <c r="R292" i="41"/>
  <c r="T292" i="41" s="1"/>
  <c r="V292" i="41" s="1"/>
  <c r="Q292" i="41"/>
  <c r="O292" i="41"/>
  <c r="L292" i="41"/>
  <c r="AD292" i="41"/>
  <c r="P292" i="41"/>
  <c r="M292" i="41"/>
  <c r="N292" i="41"/>
  <c r="K292" i="41"/>
  <c r="R304" i="41"/>
  <c r="T304" i="41" s="1"/>
  <c r="V304" i="41" s="1"/>
  <c r="M304" i="41"/>
  <c r="L304" i="41"/>
  <c r="K304" i="41"/>
  <c r="AF304" i="41"/>
  <c r="AD304" i="41"/>
  <c r="Q304" i="41"/>
  <c r="P304" i="41"/>
  <c r="O304" i="41"/>
  <c r="N304" i="41"/>
  <c r="X255" i="41"/>
  <c r="W256" i="41"/>
  <c r="U232" i="41"/>
  <c r="AB232" i="41" s="1"/>
  <c r="AA232" i="41"/>
  <c r="Y278" i="41"/>
  <c r="AA231" i="41"/>
  <c r="U231" i="41"/>
  <c r="AB231" i="41" s="1"/>
  <c r="S268" i="41"/>
  <c r="Z268" i="41"/>
  <c r="W251" i="41"/>
  <c r="AA222" i="41"/>
  <c r="U222" i="41"/>
  <c r="AB222" i="41" s="1"/>
  <c r="P294" i="41"/>
  <c r="K294" i="41"/>
  <c r="AD294" i="41"/>
  <c r="R294" i="41"/>
  <c r="T294" i="41" s="1"/>
  <c r="V294" i="41" s="1"/>
  <c r="O294" i="41"/>
  <c r="Q294" i="41"/>
  <c r="N294" i="41"/>
  <c r="L294" i="41"/>
  <c r="M294" i="41"/>
  <c r="AD306" i="41"/>
  <c r="T306" i="41"/>
  <c r="V306" i="41" s="1"/>
  <c r="P248" i="41"/>
  <c r="O248" i="41"/>
  <c r="N248" i="41"/>
  <c r="AD248" i="41"/>
  <c r="AD279" i="41" s="1"/>
  <c r="L248" i="41"/>
  <c r="R248" i="41"/>
  <c r="T248" i="41" s="1"/>
  <c r="V248" i="41" s="1"/>
  <c r="Q248" i="41"/>
  <c r="M248" i="41"/>
  <c r="K248" i="41"/>
  <c r="Y264" i="41"/>
  <c r="X275" i="41"/>
  <c r="X260" i="41"/>
  <c r="Z249" i="41"/>
  <c r="S249" i="41"/>
  <c r="W254" i="41"/>
  <c r="Z271" i="41"/>
  <c r="S271" i="41"/>
  <c r="AA229" i="41"/>
  <c r="U229" i="41"/>
  <c r="AB229" i="41" s="1"/>
  <c r="O287" i="41"/>
  <c r="AD287" i="41"/>
  <c r="Q287" i="41"/>
  <c r="P287" i="41"/>
  <c r="N287" i="41"/>
  <c r="M287" i="41"/>
  <c r="K287" i="41"/>
  <c r="R287" i="41"/>
  <c r="T287" i="41" s="1"/>
  <c r="V287" i="41" s="1"/>
  <c r="L287" i="41"/>
  <c r="AB219" i="41"/>
  <c r="AA219" i="41"/>
  <c r="T310" i="41"/>
  <c r="V310" i="41" s="1"/>
  <c r="AD310" i="41"/>
  <c r="AD303" i="41"/>
  <c r="N303" i="41"/>
  <c r="K303" i="41"/>
  <c r="AA225" i="41"/>
  <c r="U225" i="41"/>
  <c r="AB225" i="41" s="1"/>
  <c r="X258" i="41"/>
  <c r="S250" i="41"/>
  <c r="Z250" i="41"/>
  <c r="U234" i="41"/>
  <c r="AB234" i="41" s="1"/>
  <c r="AA234" i="41"/>
  <c r="U244" i="41"/>
  <c r="AB244" i="41" s="1"/>
  <c r="AA244" i="41"/>
  <c r="AA221" i="41"/>
  <c r="U221" i="41"/>
  <c r="AB221" i="41" s="1"/>
  <c r="AD286" i="41"/>
  <c r="Q286" i="41"/>
  <c r="N286" i="41"/>
  <c r="P286" i="41"/>
  <c r="M286" i="41"/>
  <c r="L286" i="41"/>
  <c r="K286" i="41"/>
  <c r="O286" i="41"/>
  <c r="R286" i="41"/>
  <c r="T286" i="41" s="1"/>
  <c r="V286" i="41" s="1"/>
  <c r="K296" i="41"/>
  <c r="AD296" i="41"/>
  <c r="R296" i="41"/>
  <c r="T296" i="41" s="1"/>
  <c r="V296" i="41" s="1"/>
  <c r="O296" i="41"/>
  <c r="Q296" i="41"/>
  <c r="P296" i="41"/>
  <c r="N296" i="41"/>
  <c r="M296" i="41"/>
  <c r="L296" i="41"/>
  <c r="U223" i="41"/>
  <c r="AB223" i="41" s="1"/>
  <c r="AA223" i="41"/>
  <c r="Z270" i="41"/>
  <c r="S270" i="41"/>
  <c r="W262" i="41"/>
  <c r="S252" i="41"/>
  <c r="Z252" i="41"/>
  <c r="AA217" i="41"/>
  <c r="U217" i="41"/>
  <c r="AB217" i="41" s="1"/>
  <c r="AA239" i="41"/>
  <c r="AB220" i="41"/>
  <c r="AA220" i="41"/>
  <c r="R298" i="41"/>
  <c r="T298" i="41" s="1"/>
  <c r="V298" i="41" s="1"/>
  <c r="M298" i="41"/>
  <c r="L298" i="41"/>
  <c r="K298" i="41"/>
  <c r="AD298" i="41"/>
  <c r="P298" i="41"/>
  <c r="O298" i="41"/>
  <c r="N298" i="41"/>
  <c r="AF298" i="41"/>
  <c r="Q298" i="41"/>
  <c r="AD308" i="41"/>
  <c r="S308" i="41"/>
  <c r="Z253" i="41"/>
  <c r="S253" i="41"/>
  <c r="W250" i="41"/>
  <c r="Z276" i="41"/>
  <c r="S276" i="41"/>
  <c r="Z277" i="41"/>
  <c r="S277" i="41"/>
  <c r="Y251" i="41"/>
  <c r="AA224" i="41"/>
  <c r="U224" i="41"/>
  <c r="AB224" i="41" s="1"/>
  <c r="T299" i="41"/>
  <c r="V299" i="41" s="1"/>
  <c r="AD299" i="41"/>
  <c r="N291" i="41"/>
  <c r="M291" i="41"/>
  <c r="L291" i="41"/>
  <c r="O291" i="41"/>
  <c r="Q291" i="41"/>
  <c r="P291" i="41"/>
  <c r="K291" i="41"/>
  <c r="AF291" i="41"/>
  <c r="AD291" i="41"/>
  <c r="R291" i="41"/>
  <c r="T291" i="41" s="1"/>
  <c r="V291" i="41" s="1"/>
  <c r="Z264" i="41"/>
  <c r="S264" i="41"/>
  <c r="Z273" i="41"/>
  <c r="T273" i="41"/>
  <c r="V273" i="41" s="1"/>
  <c r="Y274" i="41"/>
  <c r="Z258" i="41"/>
  <c r="S258" i="41"/>
  <c r="AA243" i="41"/>
  <c r="AA228" i="41"/>
  <c r="U228" i="41"/>
  <c r="AB228" i="41" s="1"/>
  <c r="Z251" i="41"/>
  <c r="S251" i="41"/>
  <c r="S269" i="41"/>
  <c r="Z269" i="41"/>
  <c r="Z257" i="41"/>
  <c r="S257" i="41"/>
  <c r="AD285" i="41"/>
  <c r="P285" i="41"/>
  <c r="O285" i="41"/>
  <c r="N285" i="41"/>
  <c r="L285" i="41"/>
  <c r="R285" i="41"/>
  <c r="T285" i="41" s="1"/>
  <c r="V285" i="41" s="1"/>
  <c r="M285" i="41"/>
  <c r="Q285" i="41"/>
  <c r="K285" i="41"/>
  <c r="AD307" i="41"/>
  <c r="T307" i="41"/>
  <c r="V307" i="41" s="1"/>
  <c r="AA242" i="41"/>
  <c r="U242" i="41"/>
  <c r="AB242" i="41" s="1"/>
  <c r="Y256" i="41"/>
  <c r="Z266" i="41"/>
  <c r="S266" i="41"/>
  <c r="AB243" i="41"/>
  <c r="Z261" i="41"/>
  <c r="S261" i="41"/>
  <c r="U227" i="41"/>
  <c r="AB227" i="41" s="1"/>
  <c r="AA227" i="41"/>
  <c r="X276" i="41"/>
  <c r="U241" i="41"/>
  <c r="AB241" i="41" s="1"/>
  <c r="AA241" i="41"/>
  <c r="X259" i="41"/>
  <c r="AA238" i="41"/>
  <c r="U238" i="41"/>
  <c r="AB238" i="41" s="1"/>
  <c r="AA235" i="41"/>
  <c r="U235" i="41"/>
  <c r="AB235" i="41" s="1"/>
  <c r="W269" i="41"/>
  <c r="AD300" i="41"/>
  <c r="T300" i="41"/>
  <c r="V300" i="41" s="1"/>
  <c r="L293" i="41"/>
  <c r="AD293" i="41"/>
  <c r="P293" i="41"/>
  <c r="O293" i="41"/>
  <c r="M293" i="41"/>
  <c r="K293" i="41"/>
  <c r="R293" i="41"/>
  <c r="T293" i="41" s="1"/>
  <c r="V293" i="41" s="1"/>
  <c r="Q293" i="41"/>
  <c r="N293" i="41"/>
  <c r="S256" i="41"/>
  <c r="Z256" i="41"/>
  <c r="AA218" i="41"/>
  <c r="AB218" i="41"/>
  <c r="Y262" i="41"/>
  <c r="Y276" i="41"/>
  <c r="Y277" i="41"/>
  <c r="S254" i="41"/>
  <c r="Z254" i="41"/>
  <c r="R309" i="41"/>
  <c r="T309" i="41" s="1"/>
  <c r="V309" i="41" s="1"/>
  <c r="Q309" i="41"/>
  <c r="P309" i="41"/>
  <c r="N309" i="41"/>
  <c r="M309" i="41"/>
  <c r="O309" i="41"/>
  <c r="AD309" i="41"/>
  <c r="Z262" i="41"/>
  <c r="S262" i="41"/>
  <c r="Y250" i="41"/>
  <c r="Z272" i="41"/>
  <c r="S272" i="41"/>
  <c r="Y259" i="41"/>
  <c r="AA226" i="41"/>
  <c r="U226" i="41"/>
  <c r="AB226" i="41" s="1"/>
  <c r="W265" i="41"/>
  <c r="O297" i="41"/>
  <c r="AD297" i="41"/>
  <c r="R297" i="41"/>
  <c r="T297" i="41" s="1"/>
  <c r="V297" i="41" s="1"/>
  <c r="Q297" i="41"/>
  <c r="P297" i="41"/>
  <c r="L297" i="41"/>
  <c r="M297" i="41"/>
  <c r="K297" i="41"/>
  <c r="AF297" i="41"/>
  <c r="N297" i="41"/>
  <c r="S301" i="41"/>
  <c r="AD301" i="41"/>
  <c r="T302" i="41"/>
  <c r="V302" i="41" s="1"/>
  <c r="AD302" i="41"/>
  <c r="X266" i="41"/>
  <c r="S263" i="41"/>
  <c r="Z263" i="41"/>
  <c r="W275" i="41"/>
  <c r="Z260" i="41"/>
  <c r="S260" i="41"/>
  <c r="Y269" i="41"/>
  <c r="Q283" i="41"/>
  <c r="AF283" i="41"/>
  <c r="AD283" i="41"/>
  <c r="P283" i="41"/>
  <c r="N283" i="41"/>
  <c r="M283" i="41"/>
  <c r="R283" i="41"/>
  <c r="T283" i="41" s="1"/>
  <c r="V283" i="41" s="1"/>
  <c r="O283" i="41"/>
  <c r="L283" i="41"/>
  <c r="K283" i="41"/>
  <c r="Z255" i="41"/>
  <c r="S255" i="41"/>
  <c r="Z278" i="41"/>
  <c r="S278" i="41"/>
  <c r="Y275" i="41"/>
  <c r="W268" i="41"/>
  <c r="W277" i="41"/>
  <c r="Z259" i="41"/>
  <c r="S259" i="41"/>
  <c r="Y265" i="41"/>
  <c r="AD284" i="41"/>
  <c r="O284" i="41"/>
  <c r="M284" i="41"/>
  <c r="L284" i="41"/>
  <c r="K284" i="41"/>
  <c r="N284" i="41"/>
  <c r="AF284" i="41"/>
  <c r="R284" i="41"/>
  <c r="Q284" i="41"/>
  <c r="S284" i="41" s="1"/>
  <c r="P284" i="41"/>
  <c r="Q295" i="41"/>
  <c r="S295" i="41" s="1"/>
  <c r="P295" i="41"/>
  <c r="O295" i="41"/>
  <c r="M295" i="41"/>
  <c r="R295" i="41"/>
  <c r="N295" i="41"/>
  <c r="L295" i="41"/>
  <c r="AD295" i="41"/>
  <c r="K295" i="41"/>
  <c r="U273" i="41"/>
  <c r="Z267" i="41"/>
  <c r="S267" i="41"/>
  <c r="Y266" i="41"/>
  <c r="Z274" i="41"/>
  <c r="S274" i="41"/>
  <c r="W270" i="41"/>
  <c r="X252" i="41"/>
  <c r="W272" i="41"/>
  <c r="Z265" i="41"/>
  <c r="S265" i="41"/>
  <c r="Y257" i="41"/>
  <c r="AD289" i="41"/>
  <c r="Q289" i="41"/>
  <c r="N289" i="41"/>
  <c r="K289" i="41"/>
  <c r="R289" i="41"/>
  <c r="T289" i="41" s="1"/>
  <c r="V289" i="41" s="1"/>
  <c r="P289" i="41"/>
  <c r="O289" i="41"/>
  <c r="M289" i="41"/>
  <c r="L289" i="41"/>
  <c r="N311" i="41"/>
  <c r="AF311" i="41"/>
  <c r="AD311" i="41"/>
  <c r="R311" i="41"/>
  <c r="T311" i="41" s="1"/>
  <c r="V311" i="41" s="1"/>
  <c r="O311" i="41"/>
  <c r="L311" i="41"/>
  <c r="K311" i="41"/>
  <c r="Q311" i="41"/>
  <c r="P311" i="41"/>
  <c r="M311" i="41"/>
  <c r="W278" i="41"/>
  <c r="U240" i="41"/>
  <c r="AB240" i="41" s="1"/>
  <c r="AA240" i="41"/>
  <c r="W253" i="41"/>
  <c r="Z275" i="41"/>
  <c r="S275" i="41"/>
  <c r="AB237" i="41"/>
  <c r="AB216" i="41"/>
  <c r="AA216" i="41"/>
  <c r="O290" i="41"/>
  <c r="AF290" i="41"/>
  <c r="AD290" i="41"/>
  <c r="R290" i="41"/>
  <c r="T290" i="41" s="1"/>
  <c r="V290" i="41" s="1"/>
  <c r="N290" i="41"/>
  <c r="L290" i="41"/>
  <c r="P290" i="41"/>
  <c r="K290" i="41"/>
  <c r="Q290" i="41"/>
  <c r="M290" i="41"/>
  <c r="Q305" i="41"/>
  <c r="S305" i="41" s="1"/>
  <c r="P305" i="41"/>
  <c r="O305" i="41"/>
  <c r="M305" i="41"/>
  <c r="AF305" i="41"/>
  <c r="AD305" i="41"/>
  <c r="R305" i="41"/>
  <c r="L305" i="41"/>
  <c r="K305" i="41"/>
  <c r="N305" i="41"/>
  <c r="AD288" i="41"/>
  <c r="P288" i="41"/>
  <c r="O288" i="41"/>
  <c r="N288" i="41"/>
  <c r="L288" i="41"/>
  <c r="R288" i="41"/>
  <c r="T288" i="41" s="1"/>
  <c r="V288" i="41" s="1"/>
  <c r="Q288" i="41"/>
  <c r="M288" i="41"/>
  <c r="K288" i="41"/>
  <c r="W255" i="41"/>
  <c r="Y270" i="41"/>
  <c r="AA230" i="41"/>
  <c r="U230" i="41"/>
  <c r="AB230" i="41" s="1"/>
  <c r="X249" i="41"/>
  <c r="AB236" i="41"/>
  <c r="AA237" i="41"/>
  <c r="AA233" i="41"/>
  <c r="C30" i="45"/>
  <c r="I29" i="45"/>
  <c r="D28" i="45"/>
  <c r="J27" i="45"/>
  <c r="B27" i="45" s="1"/>
  <c r="G27" i="45" s="1"/>
  <c r="F27" i="45" s="1"/>
  <c r="D318" i="44"/>
  <c r="AO318" i="44"/>
  <c r="AO334" i="44"/>
  <c r="D334" i="44"/>
  <c r="C315" i="44"/>
  <c r="E316" i="44"/>
  <c r="AO322" i="44"/>
  <c r="D322" i="44"/>
  <c r="D321" i="44"/>
  <c r="AO321" i="44"/>
  <c r="AO282" i="44"/>
  <c r="AO313" i="44" s="1"/>
  <c r="AO314" i="44" s="1"/>
  <c r="D282" i="44"/>
  <c r="D337" i="44"/>
  <c r="AO337" i="44"/>
  <c r="AO346" i="44"/>
  <c r="D346" i="44"/>
  <c r="D327" i="44"/>
  <c r="AO327" i="44"/>
  <c r="AO333" i="44"/>
  <c r="D333" i="44"/>
  <c r="AO332" i="44"/>
  <c r="D332" i="44"/>
  <c r="G374" i="44"/>
  <c r="I374" i="44" s="1"/>
  <c r="E374" i="44" s="1"/>
  <c r="G358" i="44"/>
  <c r="I358" i="44" s="1"/>
  <c r="E358" i="44" s="1"/>
  <c r="G377" i="44"/>
  <c r="I377" i="44" s="1"/>
  <c r="E377" i="44" s="1"/>
  <c r="G361" i="44"/>
  <c r="I361" i="44" s="1"/>
  <c r="E361" i="44" s="1"/>
  <c r="G366" i="44"/>
  <c r="I366" i="44" s="1"/>
  <c r="E366" i="44" s="1"/>
  <c r="G350" i="44"/>
  <c r="I350" i="44" s="1"/>
  <c r="G371" i="44"/>
  <c r="I371" i="44" s="1"/>
  <c r="E371" i="44" s="1"/>
  <c r="G369" i="44"/>
  <c r="I369" i="44" s="1"/>
  <c r="E369" i="44" s="1"/>
  <c r="G353" i="44"/>
  <c r="I353" i="44" s="1"/>
  <c r="E353" i="44" s="1"/>
  <c r="G365" i="44"/>
  <c r="I365" i="44" s="1"/>
  <c r="E365" i="44" s="1"/>
  <c r="G355" i="44"/>
  <c r="I355" i="44" s="1"/>
  <c r="E355" i="44" s="1"/>
  <c r="G364" i="44"/>
  <c r="I364" i="44" s="1"/>
  <c r="E364" i="44" s="1"/>
  <c r="G375" i="44"/>
  <c r="I375" i="44" s="1"/>
  <c r="E375" i="44" s="1"/>
  <c r="G363" i="44"/>
  <c r="I363" i="44" s="1"/>
  <c r="E363" i="44" s="1"/>
  <c r="G380" i="44"/>
  <c r="I380" i="44" s="1"/>
  <c r="E380" i="44" s="1"/>
  <c r="G368" i="44"/>
  <c r="I368" i="44" s="1"/>
  <c r="E368" i="44" s="1"/>
  <c r="G357" i="44"/>
  <c r="I357" i="44" s="1"/>
  <c r="E357" i="44" s="1"/>
  <c r="G356" i="44"/>
  <c r="I356" i="44" s="1"/>
  <c r="E356" i="44" s="1"/>
  <c r="A384" i="44"/>
  <c r="G370" i="44"/>
  <c r="I370" i="44" s="1"/>
  <c r="E370" i="44" s="1"/>
  <c r="G372" i="44"/>
  <c r="I372" i="44" s="1"/>
  <c r="E372" i="44" s="1"/>
  <c r="G352" i="44"/>
  <c r="I352" i="44" s="1"/>
  <c r="E352" i="44" s="1"/>
  <c r="G367" i="44"/>
  <c r="I367" i="44" s="1"/>
  <c r="E367" i="44" s="1"/>
  <c r="G362" i="44"/>
  <c r="I362" i="44" s="1"/>
  <c r="E362" i="44" s="1"/>
  <c r="G378" i="44"/>
  <c r="I378" i="44" s="1"/>
  <c r="E378" i="44" s="1"/>
  <c r="G376" i="44"/>
  <c r="I376" i="44" s="1"/>
  <c r="E376" i="44" s="1"/>
  <c r="G379" i="44"/>
  <c r="I379" i="44" s="1"/>
  <c r="E379" i="44" s="1"/>
  <c r="G360" i="44"/>
  <c r="I360" i="44" s="1"/>
  <c r="E360" i="44" s="1"/>
  <c r="G354" i="44"/>
  <c r="I354" i="44" s="1"/>
  <c r="E354" i="44" s="1"/>
  <c r="G373" i="44"/>
  <c r="I373" i="44" s="1"/>
  <c r="E373" i="44" s="1"/>
  <c r="G359" i="44"/>
  <c r="I359" i="44" s="1"/>
  <c r="E359" i="44" s="1"/>
  <c r="G351" i="44"/>
  <c r="I351" i="44" s="1"/>
  <c r="E351" i="44" s="1"/>
  <c r="D20" i="44"/>
  <c r="AO20" i="44"/>
  <c r="AO338" i="44"/>
  <c r="D338" i="44"/>
  <c r="AO326" i="44"/>
  <c r="D326" i="44"/>
  <c r="H22" i="44"/>
  <c r="I21" i="44"/>
  <c r="E21" i="44" s="1"/>
  <c r="AO329" i="44"/>
  <c r="D329" i="44"/>
  <c r="D342" i="44"/>
  <c r="AO342" i="44"/>
  <c r="AO340" i="44"/>
  <c r="D340" i="44"/>
  <c r="AO344" i="44"/>
  <c r="D344" i="44"/>
  <c r="AO343" i="44"/>
  <c r="D343" i="44"/>
  <c r="AO319" i="44"/>
  <c r="D319" i="44"/>
  <c r="D339" i="44"/>
  <c r="AO339" i="44"/>
  <c r="AO335" i="44"/>
  <c r="D335" i="44"/>
  <c r="D336" i="44"/>
  <c r="AO336" i="44"/>
  <c r="AO328" i="44"/>
  <c r="D328" i="44"/>
  <c r="AO320" i="44"/>
  <c r="D320" i="44"/>
  <c r="D323" i="44"/>
  <c r="AO323" i="44"/>
  <c r="D330" i="44"/>
  <c r="AO330" i="44"/>
  <c r="AO331" i="44"/>
  <c r="D331" i="44"/>
  <c r="D325" i="44"/>
  <c r="AO325" i="44"/>
  <c r="AO324" i="44"/>
  <c r="D324" i="44"/>
  <c r="D341" i="44"/>
  <c r="AO341" i="44"/>
  <c r="AO317" i="44"/>
  <c r="D317" i="44"/>
  <c r="D345" i="44"/>
  <c r="AO345" i="44"/>
  <c r="D310" i="41"/>
  <c r="D303" i="41"/>
  <c r="D248" i="41"/>
  <c r="D286" i="41"/>
  <c r="D296" i="41"/>
  <c r="D297" i="41"/>
  <c r="D308" i="41"/>
  <c r="D312" i="41"/>
  <c r="D287" i="41"/>
  <c r="D299" i="41"/>
  <c r="D291" i="41"/>
  <c r="D285" i="41"/>
  <c r="D307" i="41"/>
  <c r="D294" i="41"/>
  <c r="D300" i="41"/>
  <c r="D293" i="41"/>
  <c r="E282" i="41"/>
  <c r="AP282" i="41" s="1"/>
  <c r="C281" i="41"/>
  <c r="D309" i="41"/>
  <c r="D301" i="41"/>
  <c r="D302" i="41"/>
  <c r="D306" i="41"/>
  <c r="D283" i="41"/>
  <c r="A350" i="41"/>
  <c r="G335" i="41"/>
  <c r="I335" i="41" s="1"/>
  <c r="E335" i="41" s="1"/>
  <c r="AP335" i="41" s="1"/>
  <c r="G319" i="41"/>
  <c r="I319" i="41" s="1"/>
  <c r="E319" i="41" s="1"/>
  <c r="AP319" i="41" s="1"/>
  <c r="G342" i="41"/>
  <c r="I342" i="41" s="1"/>
  <c r="E342" i="41" s="1"/>
  <c r="AP342" i="41" s="1"/>
  <c r="G326" i="41"/>
  <c r="I326" i="41" s="1"/>
  <c r="E326" i="41" s="1"/>
  <c r="AP326" i="41" s="1"/>
  <c r="G346" i="41"/>
  <c r="I346" i="41" s="1"/>
  <c r="E346" i="41" s="1"/>
  <c r="AP346" i="41" s="1"/>
  <c r="G327" i="41"/>
  <c r="I327" i="41" s="1"/>
  <c r="E327" i="41" s="1"/>
  <c r="AP327" i="41" s="1"/>
  <c r="G334" i="41"/>
  <c r="I334" i="41" s="1"/>
  <c r="E334" i="41" s="1"/>
  <c r="AP334" i="41" s="1"/>
  <c r="G343" i="41"/>
  <c r="I343" i="41" s="1"/>
  <c r="E343" i="41" s="1"/>
  <c r="AP343" i="41" s="1"/>
  <c r="G341" i="41"/>
  <c r="I341" i="41" s="1"/>
  <c r="E341" i="41" s="1"/>
  <c r="AP341" i="41" s="1"/>
  <c r="G332" i="41"/>
  <c r="I332" i="41" s="1"/>
  <c r="E332" i="41" s="1"/>
  <c r="AP332" i="41" s="1"/>
  <c r="G330" i="41"/>
  <c r="I330" i="41" s="1"/>
  <c r="E330" i="41" s="1"/>
  <c r="AP330" i="41" s="1"/>
  <c r="G336" i="41"/>
  <c r="I336" i="41" s="1"/>
  <c r="E336" i="41" s="1"/>
  <c r="AP336" i="41" s="1"/>
  <c r="G337" i="41"/>
  <c r="I337" i="41" s="1"/>
  <c r="E337" i="41" s="1"/>
  <c r="AP337" i="41" s="1"/>
  <c r="G316" i="41"/>
  <c r="I316" i="41" s="1"/>
  <c r="G320" i="41"/>
  <c r="I320" i="41" s="1"/>
  <c r="E320" i="41" s="1"/>
  <c r="AP320" i="41" s="1"/>
  <c r="G323" i="41"/>
  <c r="I323" i="41" s="1"/>
  <c r="E323" i="41" s="1"/>
  <c r="AP323" i="41" s="1"/>
  <c r="G317" i="41"/>
  <c r="I317" i="41" s="1"/>
  <c r="E317" i="41" s="1"/>
  <c r="AP317" i="41" s="1"/>
  <c r="G328" i="41"/>
  <c r="I328" i="41" s="1"/>
  <c r="E328" i="41" s="1"/>
  <c r="AP328" i="41" s="1"/>
  <c r="G318" i="41"/>
  <c r="I318" i="41" s="1"/>
  <c r="E318" i="41" s="1"/>
  <c r="AP318" i="41" s="1"/>
  <c r="G324" i="41"/>
  <c r="I324" i="41" s="1"/>
  <c r="E324" i="41" s="1"/>
  <c r="AP324" i="41" s="1"/>
  <c r="G325" i="41"/>
  <c r="I325" i="41" s="1"/>
  <c r="E325" i="41" s="1"/>
  <c r="AP325" i="41" s="1"/>
  <c r="G333" i="41"/>
  <c r="I333" i="41" s="1"/>
  <c r="E333" i="41" s="1"/>
  <c r="AP333" i="41" s="1"/>
  <c r="G321" i="41"/>
  <c r="I321" i="41" s="1"/>
  <c r="E321" i="41" s="1"/>
  <c r="AP321" i="41" s="1"/>
  <c r="G338" i="41"/>
  <c r="I338" i="41" s="1"/>
  <c r="E338" i="41" s="1"/>
  <c r="AP338" i="41" s="1"/>
  <c r="G331" i="41"/>
  <c r="I331" i="41" s="1"/>
  <c r="E331" i="41" s="1"/>
  <c r="AP331" i="41" s="1"/>
  <c r="G345" i="41"/>
  <c r="I345" i="41" s="1"/>
  <c r="E345" i="41" s="1"/>
  <c r="AP345" i="41" s="1"/>
  <c r="G340" i="41"/>
  <c r="I340" i="41" s="1"/>
  <c r="E340" i="41" s="1"/>
  <c r="AP340" i="41" s="1"/>
  <c r="G344" i="41"/>
  <c r="I344" i="41" s="1"/>
  <c r="E344" i="41" s="1"/>
  <c r="AP344" i="41" s="1"/>
  <c r="G322" i="41"/>
  <c r="I322" i="41" s="1"/>
  <c r="E322" i="41" s="1"/>
  <c r="AP322" i="41" s="1"/>
  <c r="G329" i="41"/>
  <c r="I329" i="41" s="1"/>
  <c r="E329" i="41" s="1"/>
  <c r="AP329" i="41" s="1"/>
  <c r="G339" i="41"/>
  <c r="I339" i="41" s="1"/>
  <c r="E339" i="41" s="1"/>
  <c r="AP339" i="41" s="1"/>
  <c r="D284" i="41"/>
  <c r="D295" i="41"/>
  <c r="D289" i="41"/>
  <c r="D311" i="41"/>
  <c r="D305" i="41"/>
  <c r="D288" i="41"/>
  <c r="D292" i="41"/>
  <c r="D304" i="41"/>
  <c r="D298" i="41"/>
  <c r="D290" i="41"/>
  <c r="G24" i="35"/>
  <c r="H25" i="35"/>
  <c r="Y34" i="35"/>
  <c r="Z35" i="35"/>
  <c r="Z25" i="35"/>
  <c r="Y24" i="35"/>
  <c r="Z15" i="35"/>
  <c r="Y14" i="35"/>
  <c r="Y4" i="35"/>
  <c r="Z5" i="35"/>
  <c r="Q35" i="35"/>
  <c r="P34" i="35"/>
  <c r="Q15" i="35"/>
  <c r="P14" i="35"/>
  <c r="P4" i="35"/>
  <c r="Q5" i="35"/>
  <c r="G34" i="35"/>
  <c r="H35" i="35"/>
  <c r="G14" i="35"/>
  <c r="H15" i="35"/>
  <c r="Q25" i="35"/>
  <c r="P24" i="35"/>
  <c r="H5" i="35"/>
  <c r="G4" i="35"/>
  <c r="Y324" i="6"/>
  <c r="U323" i="6"/>
  <c r="T323" i="6"/>
  <c r="S323" i="6"/>
  <c r="R323" i="6"/>
  <c r="AA401" i="48" l="1"/>
  <c r="AF388" i="48"/>
  <c r="AF408" i="48"/>
  <c r="AI347" i="48"/>
  <c r="AF402" i="48"/>
  <c r="AA403" i="48"/>
  <c r="AF403" i="48" s="1"/>
  <c r="AF356" i="48"/>
  <c r="AF413" i="48"/>
  <c r="AF407" i="48"/>
  <c r="U410" i="48"/>
  <c r="AB410" i="48" s="1"/>
  <c r="AF355" i="48"/>
  <c r="U414" i="48"/>
  <c r="AB414" i="48" s="1"/>
  <c r="AF414" i="48" s="1"/>
  <c r="AF410" i="48"/>
  <c r="AF399" i="48"/>
  <c r="AF396" i="48"/>
  <c r="AF395" i="48"/>
  <c r="AF401" i="48"/>
  <c r="AF406" i="48"/>
  <c r="AF385" i="48"/>
  <c r="AF362" i="48"/>
  <c r="AF393" i="48"/>
  <c r="AF400" i="48"/>
  <c r="AF389" i="48"/>
  <c r="AF386" i="48"/>
  <c r="E33" i="48"/>
  <c r="AF33" i="48" s="1"/>
  <c r="J33" i="48"/>
  <c r="U392" i="48"/>
  <c r="AB392" i="48" s="1"/>
  <c r="AA392" i="48"/>
  <c r="AF392" i="48"/>
  <c r="U409" i="48"/>
  <c r="AB409" i="48" s="1"/>
  <c r="AA409" i="48"/>
  <c r="AA387" i="48"/>
  <c r="U387" i="48"/>
  <c r="AB387" i="48" s="1"/>
  <c r="U30" i="48"/>
  <c r="AB30" i="48" s="1"/>
  <c r="AA30" i="48"/>
  <c r="AP32" i="48"/>
  <c r="AF32" i="48"/>
  <c r="AA394" i="48"/>
  <c r="U394" i="48"/>
  <c r="AB394" i="48" s="1"/>
  <c r="U390" i="48"/>
  <c r="AB390" i="48" s="1"/>
  <c r="AA390" i="48"/>
  <c r="AF405" i="51"/>
  <c r="U385" i="51"/>
  <c r="AB385" i="51" s="1"/>
  <c r="AF390" i="51"/>
  <c r="AA399" i="51"/>
  <c r="AF410" i="51"/>
  <c r="AF407" i="51"/>
  <c r="AJ347" i="51"/>
  <c r="AF389" i="51"/>
  <c r="U405" i="51"/>
  <c r="AB405" i="51" s="1"/>
  <c r="AA405" i="51"/>
  <c r="AA397" i="51"/>
  <c r="U397" i="51"/>
  <c r="AB397" i="51" s="1"/>
  <c r="AF397" i="51"/>
  <c r="AF381" i="51"/>
  <c r="AA409" i="51"/>
  <c r="U409" i="51"/>
  <c r="AB409" i="51" s="1"/>
  <c r="AA384" i="51"/>
  <c r="U384" i="51"/>
  <c r="AB384" i="51" s="1"/>
  <c r="AF391" i="51"/>
  <c r="AA391" i="51"/>
  <c r="U391" i="51"/>
  <c r="AB391" i="51" s="1"/>
  <c r="AA410" i="51"/>
  <c r="U410" i="51"/>
  <c r="AB410" i="51" s="1"/>
  <c r="AF388" i="51"/>
  <c r="AF414" i="51"/>
  <c r="AA388" i="51"/>
  <c r="U388" i="51"/>
  <c r="AB388" i="51" s="1"/>
  <c r="U414" i="51"/>
  <c r="AB414" i="51" s="1"/>
  <c r="AA414" i="51"/>
  <c r="AA394" i="51"/>
  <c r="U394" i="51"/>
  <c r="AB394" i="51" s="1"/>
  <c r="AJ348" i="51"/>
  <c r="AA389" i="51"/>
  <c r="U389" i="51"/>
  <c r="AB389" i="51" s="1"/>
  <c r="D33" i="48"/>
  <c r="H35" i="48"/>
  <c r="I34" i="48"/>
  <c r="Z277" i="44"/>
  <c r="AJ177" i="41"/>
  <c r="AI177" i="41"/>
  <c r="AJ144" i="41"/>
  <c r="AF180" i="41"/>
  <c r="AF211" i="41" s="1"/>
  <c r="W20" i="44"/>
  <c r="AP279" i="41"/>
  <c r="AP280" i="41" s="1"/>
  <c r="AF226" i="41"/>
  <c r="AF239" i="41"/>
  <c r="AF233" i="41"/>
  <c r="V20" i="44"/>
  <c r="AE18" i="44"/>
  <c r="X20" i="44"/>
  <c r="AE249" i="44"/>
  <c r="AE274" i="44"/>
  <c r="AE257" i="44"/>
  <c r="Z308" i="44"/>
  <c r="X333" i="44"/>
  <c r="AE254" i="44"/>
  <c r="J21" i="44"/>
  <c r="AC21" i="44"/>
  <c r="Q21" i="44"/>
  <c r="S21" i="44" s="1"/>
  <c r="U21" i="44" s="1"/>
  <c r="P21" i="44"/>
  <c r="O21" i="44"/>
  <c r="N21" i="44"/>
  <c r="M21" i="44"/>
  <c r="L21" i="44"/>
  <c r="K21" i="44"/>
  <c r="Y20" i="44"/>
  <c r="R20" i="44"/>
  <c r="Z19" i="44"/>
  <c r="T19" i="44"/>
  <c r="AA19" i="44" s="1"/>
  <c r="Y285" i="41"/>
  <c r="AF240" i="41"/>
  <c r="Y301" i="41"/>
  <c r="AF234" i="41"/>
  <c r="AF227" i="41"/>
  <c r="K28" i="46"/>
  <c r="M28" i="46"/>
  <c r="N28" i="46" s="1"/>
  <c r="O28" i="46" s="1"/>
  <c r="P28" i="46" s="1"/>
  <c r="Q28" i="46" s="1"/>
  <c r="R28" i="46" s="1"/>
  <c r="L29" i="46" s="1"/>
  <c r="M8" i="46"/>
  <c r="N8" i="46" s="1"/>
  <c r="O8" i="46" s="1"/>
  <c r="P8" i="46" s="1"/>
  <c r="Q8" i="46" s="1"/>
  <c r="R8" i="46" s="1"/>
  <c r="L9" i="46" s="1"/>
  <c r="K8" i="46"/>
  <c r="D28" i="46"/>
  <c r="E28" i="46" s="1"/>
  <c r="F28" i="46" s="1"/>
  <c r="G28" i="46" s="1"/>
  <c r="H28" i="46" s="1"/>
  <c r="I28" i="46" s="1"/>
  <c r="C29" i="46" s="1"/>
  <c r="B28" i="46"/>
  <c r="V18" i="46"/>
  <c r="W18" i="46" s="1"/>
  <c r="X18" i="46" s="1"/>
  <c r="Y18" i="46" s="1"/>
  <c r="Z18" i="46" s="1"/>
  <c r="AA18" i="46" s="1"/>
  <c r="U19" i="46" s="1"/>
  <c r="T18" i="46"/>
  <c r="V28" i="46"/>
  <c r="W28" i="46" s="1"/>
  <c r="X28" i="46" s="1"/>
  <c r="Y28" i="46" s="1"/>
  <c r="Z28" i="46" s="1"/>
  <c r="AA28" i="46" s="1"/>
  <c r="U29" i="46" s="1"/>
  <c r="T28" i="46"/>
  <c r="V39" i="46"/>
  <c r="W39" i="46" s="1"/>
  <c r="X39" i="46" s="1"/>
  <c r="Y39" i="46" s="1"/>
  <c r="Z39" i="46" s="1"/>
  <c r="AA39" i="46" s="1"/>
  <c r="U40" i="46" s="1"/>
  <c r="T39" i="46"/>
  <c r="D8" i="46"/>
  <c r="E8" i="46" s="1"/>
  <c r="F8" i="46" s="1"/>
  <c r="G8" i="46" s="1"/>
  <c r="H8" i="46" s="1"/>
  <c r="I8" i="46" s="1"/>
  <c r="C9" i="46" s="1"/>
  <c r="B8" i="46"/>
  <c r="D38" i="46"/>
  <c r="E38" i="46" s="1"/>
  <c r="F38" i="46" s="1"/>
  <c r="G38" i="46" s="1"/>
  <c r="H38" i="46" s="1"/>
  <c r="I38" i="46" s="1"/>
  <c r="C39" i="46" s="1"/>
  <c r="B38" i="46"/>
  <c r="V8" i="46"/>
  <c r="W8" i="46" s="1"/>
  <c r="X8" i="46" s="1"/>
  <c r="Y8" i="46" s="1"/>
  <c r="Z8" i="46" s="1"/>
  <c r="AA8" i="46" s="1"/>
  <c r="U9" i="46" s="1"/>
  <c r="T8" i="46"/>
  <c r="M19" i="46"/>
  <c r="N19" i="46" s="1"/>
  <c r="O19" i="46" s="1"/>
  <c r="P19" i="46" s="1"/>
  <c r="Q19" i="46" s="1"/>
  <c r="R19" i="46" s="1"/>
  <c r="L20" i="46" s="1"/>
  <c r="K19" i="46"/>
  <c r="K38" i="46"/>
  <c r="M38" i="46"/>
  <c r="N38" i="46" s="1"/>
  <c r="O38" i="46" s="1"/>
  <c r="P38" i="46" s="1"/>
  <c r="Q38" i="46" s="1"/>
  <c r="R38" i="46" s="1"/>
  <c r="L39" i="46" s="1"/>
  <c r="D18" i="46"/>
  <c r="E18" i="46" s="1"/>
  <c r="F18" i="46" s="1"/>
  <c r="G18" i="46" s="1"/>
  <c r="H18" i="46" s="1"/>
  <c r="I18" i="46" s="1"/>
  <c r="C19" i="46" s="1"/>
  <c r="B18" i="46"/>
  <c r="V319" i="44"/>
  <c r="AE256" i="44"/>
  <c r="V339" i="44"/>
  <c r="V329" i="44"/>
  <c r="AE271" i="44"/>
  <c r="AE250" i="44"/>
  <c r="AE267" i="44"/>
  <c r="AE260" i="44"/>
  <c r="W319" i="44"/>
  <c r="Z300" i="44"/>
  <c r="X321" i="44"/>
  <c r="X322" i="44"/>
  <c r="V333" i="44"/>
  <c r="X331" i="44"/>
  <c r="AE277" i="44"/>
  <c r="AE261" i="44"/>
  <c r="X335" i="44"/>
  <c r="X339" i="44"/>
  <c r="AE253" i="44"/>
  <c r="AE269" i="44"/>
  <c r="X332" i="44"/>
  <c r="AE255" i="44"/>
  <c r="W340" i="44"/>
  <c r="X326" i="44"/>
  <c r="W335" i="44"/>
  <c r="V323" i="44"/>
  <c r="AE270" i="44"/>
  <c r="AE264" i="44"/>
  <c r="W334" i="44"/>
  <c r="X336" i="44"/>
  <c r="X282" i="44"/>
  <c r="Z311" i="44"/>
  <c r="X346" i="44"/>
  <c r="W327" i="44"/>
  <c r="V337" i="44"/>
  <c r="X327" i="44"/>
  <c r="X324" i="44"/>
  <c r="W344" i="44"/>
  <c r="X329" i="44"/>
  <c r="AE262" i="44"/>
  <c r="X341" i="44"/>
  <c r="V328" i="44"/>
  <c r="AE263" i="44"/>
  <c r="X325" i="44"/>
  <c r="V341" i="44"/>
  <c r="V321" i="44"/>
  <c r="W341" i="44"/>
  <c r="V334" i="44"/>
  <c r="W318" i="44"/>
  <c r="W317" i="44"/>
  <c r="W324" i="44"/>
  <c r="X323" i="44"/>
  <c r="X317" i="44"/>
  <c r="AE245" i="44"/>
  <c r="AI245" i="44" s="1"/>
  <c r="V343" i="44"/>
  <c r="W326" i="44"/>
  <c r="V327" i="44"/>
  <c r="X319" i="44"/>
  <c r="X342" i="44"/>
  <c r="AA311" i="44"/>
  <c r="V322" i="44"/>
  <c r="X328" i="44"/>
  <c r="W336" i="44"/>
  <c r="W342" i="44"/>
  <c r="V326" i="44"/>
  <c r="M376" i="44"/>
  <c r="K376" i="44"/>
  <c r="Q376" i="44"/>
  <c r="S376" i="44" s="1"/>
  <c r="U376" i="44" s="1"/>
  <c r="P376" i="44"/>
  <c r="AC376" i="44"/>
  <c r="O376" i="44"/>
  <c r="N376" i="44"/>
  <c r="L376" i="44"/>
  <c r="J376" i="44"/>
  <c r="K365" i="44"/>
  <c r="AC365" i="44"/>
  <c r="Q365" i="44"/>
  <c r="S365" i="44" s="1"/>
  <c r="U365" i="44" s="1"/>
  <c r="O365" i="44"/>
  <c r="N365" i="44"/>
  <c r="M365" i="44"/>
  <c r="L365" i="44"/>
  <c r="J365" i="44"/>
  <c r="P365" i="44"/>
  <c r="W332" i="44"/>
  <c r="W333" i="44"/>
  <c r="Z292" i="44"/>
  <c r="T292" i="44"/>
  <c r="AA292" i="44" s="1"/>
  <c r="Y346" i="44"/>
  <c r="S346" i="44"/>
  <c r="U346" i="44" s="1"/>
  <c r="R321" i="44"/>
  <c r="Y321" i="44"/>
  <c r="T286" i="44"/>
  <c r="AA286" i="44" s="1"/>
  <c r="Z286" i="44"/>
  <c r="Q378" i="44"/>
  <c r="S378" i="44" s="1"/>
  <c r="U378" i="44" s="1"/>
  <c r="O378" i="44"/>
  <c r="M378" i="44"/>
  <c r="L378" i="44"/>
  <c r="P378" i="44"/>
  <c r="K378" i="44"/>
  <c r="J378" i="44"/>
  <c r="AC378" i="44"/>
  <c r="N378" i="44"/>
  <c r="AC353" i="44"/>
  <c r="N353" i="44"/>
  <c r="M353" i="44"/>
  <c r="L353" i="44"/>
  <c r="J353" i="44"/>
  <c r="K353" i="44"/>
  <c r="AE353" i="44"/>
  <c r="Q353" i="44"/>
  <c r="S353" i="44" s="1"/>
  <c r="U353" i="44" s="1"/>
  <c r="P353" i="44"/>
  <c r="O353" i="44"/>
  <c r="Z302" i="44"/>
  <c r="T302" i="44"/>
  <c r="AA302" i="44" s="1"/>
  <c r="T307" i="44"/>
  <c r="AA307" i="44" s="1"/>
  <c r="Z307" i="44"/>
  <c r="R341" i="44"/>
  <c r="Y341" i="44"/>
  <c r="V335" i="44"/>
  <c r="Z312" i="44"/>
  <c r="T312" i="44"/>
  <c r="AA312" i="44" s="1"/>
  <c r="Z248" i="44"/>
  <c r="T248" i="44"/>
  <c r="AA248" i="44" s="1"/>
  <c r="M362" i="44"/>
  <c r="K362" i="44"/>
  <c r="Q362" i="44"/>
  <c r="S362" i="44" s="1"/>
  <c r="U362" i="44" s="1"/>
  <c r="P362" i="44"/>
  <c r="AC362" i="44"/>
  <c r="O362" i="44"/>
  <c r="N362" i="44"/>
  <c r="L362" i="44"/>
  <c r="J362" i="44"/>
  <c r="J369" i="44"/>
  <c r="AC369" i="44"/>
  <c r="P369" i="44"/>
  <c r="N369" i="44"/>
  <c r="M369" i="44"/>
  <c r="O369" i="44"/>
  <c r="Q369" i="44"/>
  <c r="S369" i="44" s="1"/>
  <c r="U369" i="44" s="1"/>
  <c r="L369" i="44"/>
  <c r="K369" i="44"/>
  <c r="Z283" i="44"/>
  <c r="T283" i="44"/>
  <c r="AA283" i="44" s="1"/>
  <c r="T291" i="44"/>
  <c r="AA291" i="44" s="1"/>
  <c r="Z291" i="44"/>
  <c r="R318" i="44"/>
  <c r="Y318" i="44"/>
  <c r="V320" i="44"/>
  <c r="T301" i="44"/>
  <c r="AA301" i="44" s="1"/>
  <c r="Z301" i="44"/>
  <c r="Y330" i="44"/>
  <c r="R330" i="44"/>
  <c r="Y328" i="44"/>
  <c r="R328" i="44"/>
  <c r="Y342" i="44"/>
  <c r="R342" i="44"/>
  <c r="Y326" i="44"/>
  <c r="R326" i="44"/>
  <c r="Q367" i="44"/>
  <c r="S367" i="44" s="1"/>
  <c r="U367" i="44" s="1"/>
  <c r="M367" i="44"/>
  <c r="L367" i="44"/>
  <c r="K367" i="44"/>
  <c r="AE367" i="44"/>
  <c r="AC367" i="44"/>
  <c r="O367" i="44"/>
  <c r="P367" i="44"/>
  <c r="N367" i="44"/>
  <c r="J367" i="44"/>
  <c r="P371" i="44"/>
  <c r="O371" i="44"/>
  <c r="N371" i="44"/>
  <c r="L371" i="44"/>
  <c r="J371" i="44"/>
  <c r="M371" i="44"/>
  <c r="AC371" i="44"/>
  <c r="Q371" i="44"/>
  <c r="S371" i="44" s="1"/>
  <c r="U371" i="44" s="1"/>
  <c r="K371" i="44"/>
  <c r="V346" i="44"/>
  <c r="Y282" i="44"/>
  <c r="S282" i="44"/>
  <c r="U282" i="44" s="1"/>
  <c r="V330" i="44"/>
  <c r="Z289" i="44"/>
  <c r="T289" i="44"/>
  <c r="AA289" i="44" s="1"/>
  <c r="P352" i="44"/>
  <c r="N352" i="44"/>
  <c r="J352" i="44"/>
  <c r="AC352" i="44"/>
  <c r="Q352" i="44"/>
  <c r="S352" i="44" s="1"/>
  <c r="U352" i="44" s="1"/>
  <c r="O352" i="44"/>
  <c r="L352" i="44"/>
  <c r="K352" i="44"/>
  <c r="AE352" i="44"/>
  <c r="M352" i="44"/>
  <c r="W346" i="44"/>
  <c r="T309" i="44"/>
  <c r="AA309" i="44" s="1"/>
  <c r="Z309" i="44"/>
  <c r="Z296" i="44"/>
  <c r="T296" i="44"/>
  <c r="AA296" i="44" s="1"/>
  <c r="Z303" i="44"/>
  <c r="T303" i="44"/>
  <c r="AA303" i="44" s="1"/>
  <c r="V340" i="44"/>
  <c r="Q372" i="44"/>
  <c r="S372" i="44" s="1"/>
  <c r="U372" i="44" s="1"/>
  <c r="P372" i="44"/>
  <c r="N372" i="44"/>
  <c r="L372" i="44"/>
  <c r="K372" i="44"/>
  <c r="M372" i="44"/>
  <c r="O372" i="44"/>
  <c r="J372" i="44"/>
  <c r="AC372" i="44"/>
  <c r="O366" i="44"/>
  <c r="M366" i="44"/>
  <c r="AE366" i="44"/>
  <c r="AC366" i="44"/>
  <c r="K366" i="44"/>
  <c r="J366" i="44"/>
  <c r="Q366" i="44"/>
  <c r="S366" i="44" s="1"/>
  <c r="U366" i="44" s="1"/>
  <c r="P366" i="44"/>
  <c r="N366" i="44"/>
  <c r="L366" i="44"/>
  <c r="AE278" i="44"/>
  <c r="X334" i="44"/>
  <c r="Y320" i="44"/>
  <c r="R320" i="44"/>
  <c r="Z284" i="44"/>
  <c r="T284" i="44"/>
  <c r="AA284" i="44" s="1"/>
  <c r="X340" i="44"/>
  <c r="Z297" i="44"/>
  <c r="T297" i="44"/>
  <c r="AA297" i="44" s="1"/>
  <c r="P370" i="44"/>
  <c r="N370" i="44"/>
  <c r="J370" i="44"/>
  <c r="AC370" i="44"/>
  <c r="Q370" i="44"/>
  <c r="S370" i="44" s="1"/>
  <c r="U370" i="44" s="1"/>
  <c r="O370" i="44"/>
  <c r="L370" i="44"/>
  <c r="K370" i="44"/>
  <c r="M370" i="44"/>
  <c r="Q361" i="44"/>
  <c r="S361" i="44" s="1"/>
  <c r="U361" i="44" s="1"/>
  <c r="O361" i="44"/>
  <c r="M361" i="44"/>
  <c r="L361" i="44"/>
  <c r="AC361" i="44"/>
  <c r="N361" i="44"/>
  <c r="K361" i="44"/>
  <c r="J361" i="44"/>
  <c r="P361" i="44"/>
  <c r="AE268" i="44"/>
  <c r="Y334" i="44"/>
  <c r="R334" i="44"/>
  <c r="W328" i="44"/>
  <c r="W329" i="44"/>
  <c r="V338" i="44"/>
  <c r="AC377" i="44"/>
  <c r="N377" i="44"/>
  <c r="M377" i="44"/>
  <c r="L377" i="44"/>
  <c r="J377" i="44"/>
  <c r="P377" i="44"/>
  <c r="Q377" i="44"/>
  <c r="S377" i="44" s="1"/>
  <c r="U377" i="44" s="1"/>
  <c r="O377" i="44"/>
  <c r="K377" i="44"/>
  <c r="Z288" i="44"/>
  <c r="T288" i="44"/>
  <c r="AA288" i="44" s="1"/>
  <c r="W322" i="44"/>
  <c r="T294" i="44"/>
  <c r="AA294" i="44" s="1"/>
  <c r="Z294" i="44"/>
  <c r="Y331" i="44"/>
  <c r="R331" i="44"/>
  <c r="Y340" i="44"/>
  <c r="R340" i="44"/>
  <c r="N356" i="44"/>
  <c r="J356" i="44"/>
  <c r="AC356" i="44"/>
  <c r="P356" i="44"/>
  <c r="L356" i="44"/>
  <c r="K356" i="44"/>
  <c r="O356" i="44"/>
  <c r="M356" i="44"/>
  <c r="Q356" i="44"/>
  <c r="S356" i="44" s="1"/>
  <c r="U356" i="44" s="1"/>
  <c r="AC358" i="44"/>
  <c r="O358" i="44"/>
  <c r="N358" i="44"/>
  <c r="J358" i="44"/>
  <c r="Q358" i="44"/>
  <c r="S358" i="44" s="1"/>
  <c r="U358" i="44" s="1"/>
  <c r="P358" i="44"/>
  <c r="M358" i="44"/>
  <c r="L358" i="44"/>
  <c r="K358" i="44"/>
  <c r="T295" i="44"/>
  <c r="AA295" i="44" s="1"/>
  <c r="Z295" i="44"/>
  <c r="W320" i="44"/>
  <c r="W345" i="44"/>
  <c r="V331" i="44"/>
  <c r="T306" i="44"/>
  <c r="AA306" i="44" s="1"/>
  <c r="Z306" i="44"/>
  <c r="Y339" i="44"/>
  <c r="R339" i="44"/>
  <c r="Z287" i="44"/>
  <c r="T287" i="44"/>
  <c r="AA287" i="44" s="1"/>
  <c r="AC357" i="44"/>
  <c r="P357" i="44"/>
  <c r="O357" i="44"/>
  <c r="N357" i="44"/>
  <c r="J357" i="44"/>
  <c r="Q357" i="44"/>
  <c r="S357" i="44" s="1"/>
  <c r="U357" i="44" s="1"/>
  <c r="M357" i="44"/>
  <c r="K357" i="44"/>
  <c r="L357" i="44"/>
  <c r="Q374" i="44"/>
  <c r="S374" i="44" s="1"/>
  <c r="U374" i="44" s="1"/>
  <c r="O374" i="44"/>
  <c r="K374" i="44"/>
  <c r="J374" i="44"/>
  <c r="AE374" i="44"/>
  <c r="P374" i="44"/>
  <c r="N374" i="44"/>
  <c r="AC374" i="44"/>
  <c r="M374" i="44"/>
  <c r="L374" i="44"/>
  <c r="AA300" i="44"/>
  <c r="T282" i="44"/>
  <c r="X320" i="44"/>
  <c r="Z285" i="44"/>
  <c r="T285" i="44"/>
  <c r="AA285" i="44" s="1"/>
  <c r="W323" i="44"/>
  <c r="Y336" i="44"/>
  <c r="R336" i="44"/>
  <c r="AA308" i="44"/>
  <c r="L351" i="44"/>
  <c r="J351" i="44"/>
  <c r="AC351" i="44"/>
  <c r="P351" i="44"/>
  <c r="O351" i="44"/>
  <c r="Q351" i="44"/>
  <c r="S351" i="44" s="1"/>
  <c r="U351" i="44" s="1"/>
  <c r="N351" i="44"/>
  <c r="M351" i="44"/>
  <c r="K351" i="44"/>
  <c r="P368" i="44"/>
  <c r="O368" i="44"/>
  <c r="N368" i="44"/>
  <c r="L368" i="44"/>
  <c r="J368" i="44"/>
  <c r="M368" i="44"/>
  <c r="Q368" i="44"/>
  <c r="S368" i="44" s="1"/>
  <c r="U368" i="44" s="1"/>
  <c r="K368" i="44"/>
  <c r="AC368" i="44"/>
  <c r="Y332" i="44"/>
  <c r="R332" i="44"/>
  <c r="R327" i="44"/>
  <c r="Y327" i="44"/>
  <c r="Z299" i="44"/>
  <c r="T299" i="44"/>
  <c r="AA299" i="44" s="1"/>
  <c r="Y322" i="44"/>
  <c r="R322" i="44"/>
  <c r="AE275" i="44"/>
  <c r="R343" i="44"/>
  <c r="Y343" i="44"/>
  <c r="V345" i="44"/>
  <c r="R323" i="44"/>
  <c r="Y323" i="44"/>
  <c r="O359" i="44"/>
  <c r="K359" i="44"/>
  <c r="J359" i="44"/>
  <c r="AC359" i="44"/>
  <c r="AE359" i="44"/>
  <c r="P359" i="44"/>
  <c r="L359" i="44"/>
  <c r="Q359" i="44"/>
  <c r="S359" i="44" s="1"/>
  <c r="U359" i="44" s="1"/>
  <c r="N359" i="44"/>
  <c r="M359" i="44"/>
  <c r="P380" i="44"/>
  <c r="L380" i="44"/>
  <c r="K380" i="44"/>
  <c r="J380" i="44"/>
  <c r="AE380" i="44"/>
  <c r="AC380" i="44"/>
  <c r="Q380" i="44"/>
  <c r="S380" i="44" s="1"/>
  <c r="U380" i="44" s="1"/>
  <c r="N380" i="44"/>
  <c r="O380" i="44"/>
  <c r="M380" i="44"/>
  <c r="J316" i="44"/>
  <c r="P316" i="44"/>
  <c r="N316" i="44"/>
  <c r="M316" i="44"/>
  <c r="O316" i="44"/>
  <c r="AC316" i="44"/>
  <c r="AC347" i="44" s="1"/>
  <c r="Q316" i="44"/>
  <c r="S316" i="44" s="1"/>
  <c r="U316" i="44" s="1"/>
  <c r="L316" i="44"/>
  <c r="K316" i="44"/>
  <c r="Y333" i="44"/>
  <c r="R333" i="44"/>
  <c r="X337" i="44"/>
  <c r="V282" i="44"/>
  <c r="X330" i="44"/>
  <c r="X344" i="44"/>
  <c r="X338" i="44"/>
  <c r="L373" i="44"/>
  <c r="J373" i="44"/>
  <c r="AE373" i="44"/>
  <c r="P373" i="44"/>
  <c r="O373" i="44"/>
  <c r="AC373" i="44"/>
  <c r="N373" i="44"/>
  <c r="M373" i="44"/>
  <c r="K373" i="44"/>
  <c r="Q373" i="44"/>
  <c r="S373" i="44" s="1"/>
  <c r="U373" i="44" s="1"/>
  <c r="P363" i="44"/>
  <c r="L363" i="44"/>
  <c r="K363" i="44"/>
  <c r="J363" i="44"/>
  <c r="AC363" i="44"/>
  <c r="Q363" i="44"/>
  <c r="S363" i="44" s="1"/>
  <c r="U363" i="44" s="1"/>
  <c r="O363" i="44"/>
  <c r="N363" i="44"/>
  <c r="M363" i="44"/>
  <c r="Z304" i="44"/>
  <c r="T304" i="44"/>
  <c r="AA304" i="44" s="1"/>
  <c r="V317" i="44"/>
  <c r="X318" i="44"/>
  <c r="W282" i="44"/>
  <c r="Z298" i="44"/>
  <c r="T298" i="44"/>
  <c r="AA298" i="44" s="1"/>
  <c r="W343" i="44"/>
  <c r="X345" i="44"/>
  <c r="Y324" i="44"/>
  <c r="R324" i="44"/>
  <c r="V325" i="44"/>
  <c r="W331" i="44"/>
  <c r="V336" i="44"/>
  <c r="Y344" i="44"/>
  <c r="R344" i="44"/>
  <c r="Y338" i="44"/>
  <c r="R338" i="44"/>
  <c r="P354" i="44"/>
  <c r="O354" i="44"/>
  <c r="N354" i="44"/>
  <c r="J354" i="44"/>
  <c r="L354" i="44"/>
  <c r="AC354" i="44"/>
  <c r="Q354" i="44"/>
  <c r="S354" i="44" s="1"/>
  <c r="U354" i="44" s="1"/>
  <c r="M354" i="44"/>
  <c r="K354" i="44"/>
  <c r="Q375" i="44"/>
  <c r="S375" i="44" s="1"/>
  <c r="U375" i="44" s="1"/>
  <c r="P375" i="44"/>
  <c r="N375" i="44"/>
  <c r="L375" i="44"/>
  <c r="K375" i="44"/>
  <c r="O375" i="44"/>
  <c r="J375" i="44"/>
  <c r="AC375" i="44"/>
  <c r="M375" i="44"/>
  <c r="V332" i="44"/>
  <c r="Y345" i="44"/>
  <c r="R345" i="44"/>
  <c r="W325" i="44"/>
  <c r="AA310" i="44"/>
  <c r="Y335" i="44"/>
  <c r="R335" i="44"/>
  <c r="AE360" i="44"/>
  <c r="N360" i="44"/>
  <c r="M360" i="44"/>
  <c r="L360" i="44"/>
  <c r="K360" i="44"/>
  <c r="J360" i="44"/>
  <c r="AC360" i="44"/>
  <c r="Q360" i="44"/>
  <c r="S360" i="44" s="1"/>
  <c r="U360" i="44" s="1"/>
  <c r="P360" i="44"/>
  <c r="O360" i="44"/>
  <c r="AC364" i="44"/>
  <c r="P364" i="44"/>
  <c r="R364" i="44" s="1"/>
  <c r="O364" i="44"/>
  <c r="N364" i="44"/>
  <c r="L364" i="44"/>
  <c r="J364" i="44"/>
  <c r="K364" i="44"/>
  <c r="Q364" i="44"/>
  <c r="M364" i="44"/>
  <c r="T293" i="44"/>
  <c r="AA293" i="44" s="1"/>
  <c r="Z293" i="44"/>
  <c r="W337" i="44"/>
  <c r="Z305" i="44"/>
  <c r="T305" i="44"/>
  <c r="AA305" i="44" s="1"/>
  <c r="X343" i="44"/>
  <c r="V324" i="44"/>
  <c r="T325" i="44"/>
  <c r="Z310" i="44"/>
  <c r="W330" i="44"/>
  <c r="W339" i="44"/>
  <c r="V344" i="44"/>
  <c r="V342" i="44"/>
  <c r="T329" i="44"/>
  <c r="W338" i="44"/>
  <c r="N379" i="44"/>
  <c r="L379" i="44"/>
  <c r="Q379" i="44"/>
  <c r="S379" i="44" s="1"/>
  <c r="U379" i="44" s="1"/>
  <c r="J379" i="44"/>
  <c r="AC379" i="44"/>
  <c r="P379" i="44"/>
  <c r="O379" i="44"/>
  <c r="M379" i="44"/>
  <c r="K379" i="44"/>
  <c r="J355" i="44"/>
  <c r="AC355" i="44"/>
  <c r="P355" i="44"/>
  <c r="O355" i="44"/>
  <c r="Q355" i="44"/>
  <c r="S355" i="44" s="1"/>
  <c r="U355" i="44" s="1"/>
  <c r="M355" i="44"/>
  <c r="L355" i="44"/>
  <c r="K355" i="44"/>
  <c r="N355" i="44"/>
  <c r="T346" i="44"/>
  <c r="R337" i="44"/>
  <c r="Y337" i="44"/>
  <c r="W321" i="44"/>
  <c r="Y317" i="44"/>
  <c r="R317" i="44"/>
  <c r="Z290" i="44"/>
  <c r="T290" i="44"/>
  <c r="AA290" i="44" s="1"/>
  <c r="V318" i="44"/>
  <c r="AE276" i="44"/>
  <c r="Y319" i="44"/>
  <c r="R319" i="44"/>
  <c r="Y325" i="44"/>
  <c r="S325" i="44"/>
  <c r="U325" i="44" s="1"/>
  <c r="Y329" i="44"/>
  <c r="S329" i="44"/>
  <c r="U329" i="44" s="1"/>
  <c r="Y289" i="41"/>
  <c r="AA273" i="41"/>
  <c r="AB273" i="41"/>
  <c r="W295" i="41"/>
  <c r="Y298" i="41"/>
  <c r="AF223" i="41"/>
  <c r="W298" i="41"/>
  <c r="X288" i="41"/>
  <c r="AF231" i="41"/>
  <c r="AF224" i="41"/>
  <c r="AF232" i="41"/>
  <c r="W285" i="41"/>
  <c r="W286" i="41"/>
  <c r="AF216" i="41"/>
  <c r="Y248" i="41"/>
  <c r="Y304" i="41"/>
  <c r="W288" i="41"/>
  <c r="AF244" i="41"/>
  <c r="X304" i="41"/>
  <c r="X284" i="41"/>
  <c r="Y302" i="41"/>
  <c r="W300" i="41"/>
  <c r="W248" i="41"/>
  <c r="AF237" i="41"/>
  <c r="Y284" i="41"/>
  <c r="W292" i="41"/>
  <c r="Y300" i="41"/>
  <c r="AF217" i="41"/>
  <c r="X283" i="41"/>
  <c r="AF220" i="41"/>
  <c r="Y296" i="41"/>
  <c r="W291" i="41"/>
  <c r="X248" i="41"/>
  <c r="AF230" i="41"/>
  <c r="Y295" i="41"/>
  <c r="AF225" i="41"/>
  <c r="Y305" i="41"/>
  <c r="X301" i="41"/>
  <c r="Y303" i="41"/>
  <c r="W284" i="41"/>
  <c r="W301" i="41"/>
  <c r="AF219" i="41"/>
  <c r="Y311" i="41"/>
  <c r="W302" i="41"/>
  <c r="AF218" i="41"/>
  <c r="W304" i="41"/>
  <c r="AF241" i="41"/>
  <c r="Y290" i="41"/>
  <c r="X295" i="41"/>
  <c r="W308" i="41"/>
  <c r="X287" i="41"/>
  <c r="Y291" i="41"/>
  <c r="X305" i="41"/>
  <c r="X289" i="41"/>
  <c r="X290" i="41"/>
  <c r="Y299" i="41"/>
  <c r="X298" i="41"/>
  <c r="Y294" i="41"/>
  <c r="X286" i="41"/>
  <c r="W303" i="41"/>
  <c r="AF238" i="41"/>
  <c r="P323" i="41"/>
  <c r="K323" i="41"/>
  <c r="AF323" i="41"/>
  <c r="AD323" i="41"/>
  <c r="R323" i="41"/>
  <c r="T323" i="41" s="1"/>
  <c r="V323" i="41" s="1"/>
  <c r="Q323" i="41"/>
  <c r="M323" i="41"/>
  <c r="O323" i="41"/>
  <c r="N323" i="41"/>
  <c r="L323" i="41"/>
  <c r="U301" i="41"/>
  <c r="U276" i="41"/>
  <c r="AB276" i="41" s="1"/>
  <c r="AA276" i="41"/>
  <c r="S298" i="41"/>
  <c r="Z298" i="41"/>
  <c r="AA252" i="41"/>
  <c r="U252" i="41"/>
  <c r="AB252" i="41" s="1"/>
  <c r="Z304" i="41"/>
  <c r="S304" i="41"/>
  <c r="T320" i="41"/>
  <c r="V320" i="41" s="1"/>
  <c r="AD320" i="41"/>
  <c r="Z305" i="41"/>
  <c r="T305" i="41"/>
  <c r="V305" i="41" s="1"/>
  <c r="AA265" i="41"/>
  <c r="U265" i="41"/>
  <c r="AB265" i="41" s="1"/>
  <c r="U254" i="41"/>
  <c r="AB254" i="41" s="1"/>
  <c r="AA254" i="41"/>
  <c r="U250" i="41"/>
  <c r="AB250" i="41" s="1"/>
  <c r="AA250" i="41"/>
  <c r="AD339" i="41"/>
  <c r="T339" i="41"/>
  <c r="V339" i="41" s="1"/>
  <c r="P329" i="41"/>
  <c r="K329" i="41"/>
  <c r="AD329" i="41"/>
  <c r="L329" i="41"/>
  <c r="AF329" i="41"/>
  <c r="R329" i="41"/>
  <c r="T329" i="41" s="1"/>
  <c r="V329" i="41" s="1"/>
  <c r="Q329" i="41"/>
  <c r="O329" i="41"/>
  <c r="N329" i="41"/>
  <c r="M329" i="41"/>
  <c r="U262" i="41"/>
  <c r="AB262" i="41" s="1"/>
  <c r="AA262" i="41"/>
  <c r="U270" i="41"/>
  <c r="AB270" i="41" s="1"/>
  <c r="AA270" i="41"/>
  <c r="X310" i="41"/>
  <c r="AD337" i="41"/>
  <c r="N337" i="41"/>
  <c r="M337" i="41"/>
  <c r="L337" i="41"/>
  <c r="AF337" i="41"/>
  <c r="Q337" i="41"/>
  <c r="P337" i="41"/>
  <c r="O337" i="41"/>
  <c r="R337" i="41"/>
  <c r="T337" i="41" s="1"/>
  <c r="V337" i="41" s="1"/>
  <c r="K337" i="41"/>
  <c r="W297" i="41"/>
  <c r="U253" i="41"/>
  <c r="AB253" i="41" s="1"/>
  <c r="AA253" i="41"/>
  <c r="S287" i="41"/>
  <c r="Z287" i="41"/>
  <c r="R344" i="41"/>
  <c r="T344" i="41" s="1"/>
  <c r="V344" i="41" s="1"/>
  <c r="Q344" i="41"/>
  <c r="O344" i="41"/>
  <c r="L344" i="41"/>
  <c r="AF344" i="41"/>
  <c r="P344" i="41"/>
  <c r="N344" i="41"/>
  <c r="AD344" i="41"/>
  <c r="M344" i="41"/>
  <c r="K344" i="41"/>
  <c r="N336" i="41"/>
  <c r="AF336" i="41"/>
  <c r="R336" i="41"/>
  <c r="T336" i="41" s="1"/>
  <c r="V336" i="41" s="1"/>
  <c r="P336" i="41"/>
  <c r="AD336" i="41"/>
  <c r="Q336" i="41"/>
  <c r="O336" i="41"/>
  <c r="M336" i="41"/>
  <c r="L336" i="41"/>
  <c r="K336" i="41"/>
  <c r="Z295" i="41"/>
  <c r="T295" i="41"/>
  <c r="V295" i="41" s="1"/>
  <c r="AA259" i="41"/>
  <c r="U259" i="41"/>
  <c r="AB259" i="41" s="1"/>
  <c r="X302" i="41"/>
  <c r="X297" i="41"/>
  <c r="Z307" i="41"/>
  <c r="S307" i="41"/>
  <c r="AA257" i="41"/>
  <c r="U257" i="41"/>
  <c r="AB257" i="41" s="1"/>
  <c r="AA264" i="41"/>
  <c r="U264" i="41"/>
  <c r="AB264" i="41" s="1"/>
  <c r="W299" i="41"/>
  <c r="Z248" i="41"/>
  <c r="S248" i="41"/>
  <c r="AD330" i="41"/>
  <c r="P330" i="41"/>
  <c r="O330" i="41"/>
  <c r="N330" i="41"/>
  <c r="L330" i="41"/>
  <c r="AF330" i="41"/>
  <c r="M330" i="41"/>
  <c r="Q330" i="41"/>
  <c r="R330" i="41"/>
  <c r="T330" i="41" s="1"/>
  <c r="V330" i="41" s="1"/>
  <c r="K330" i="41"/>
  <c r="AA275" i="41"/>
  <c r="U275" i="41"/>
  <c r="AB275" i="41" s="1"/>
  <c r="X299" i="41"/>
  <c r="Y310" i="41"/>
  <c r="Y287" i="41"/>
  <c r="U268" i="41"/>
  <c r="AB268" i="41" s="1"/>
  <c r="AA268" i="41"/>
  <c r="AD332" i="41"/>
  <c r="T332" i="41"/>
  <c r="V332" i="41" s="1"/>
  <c r="S283" i="41"/>
  <c r="Z283" i="41"/>
  <c r="S302" i="41"/>
  <c r="Z302" i="41"/>
  <c r="Z300" i="41"/>
  <c r="S300" i="41"/>
  <c r="Y286" i="41"/>
  <c r="T331" i="41"/>
  <c r="V331" i="41" s="1"/>
  <c r="AD331" i="41"/>
  <c r="T341" i="41"/>
  <c r="V341" i="41" s="1"/>
  <c r="AD341" i="41"/>
  <c r="Z288" i="41"/>
  <c r="S288" i="41"/>
  <c r="U305" i="41"/>
  <c r="S297" i="41"/>
  <c r="Z297" i="41"/>
  <c r="AA261" i="41"/>
  <c r="U261" i="41"/>
  <c r="AB261" i="41" s="1"/>
  <c r="W307" i="41"/>
  <c r="AA269" i="41"/>
  <c r="U269" i="41"/>
  <c r="AB269" i="41" s="1"/>
  <c r="S299" i="41"/>
  <c r="Z299" i="41"/>
  <c r="W310" i="41"/>
  <c r="T338" i="41"/>
  <c r="V338" i="41" s="1"/>
  <c r="AD338" i="41"/>
  <c r="N343" i="41"/>
  <c r="M343" i="41"/>
  <c r="L343" i="41"/>
  <c r="AF343" i="41"/>
  <c r="R343" i="41"/>
  <c r="T343" i="41" s="1"/>
  <c r="V343" i="41" s="1"/>
  <c r="P343" i="41"/>
  <c r="O343" i="41"/>
  <c r="K343" i="41"/>
  <c r="AD343" i="41"/>
  <c r="Q343" i="41"/>
  <c r="U274" i="41"/>
  <c r="AB274" i="41" s="1"/>
  <c r="AA274" i="41"/>
  <c r="U295" i="41"/>
  <c r="X300" i="41"/>
  <c r="X307" i="41"/>
  <c r="U308" i="41"/>
  <c r="X296" i="41"/>
  <c r="Z286" i="41"/>
  <c r="S286" i="41"/>
  <c r="X303" i="41"/>
  <c r="AA271" i="41"/>
  <c r="U271" i="41"/>
  <c r="AB271" i="41" s="1"/>
  <c r="X294" i="41"/>
  <c r="T321" i="41"/>
  <c r="V321" i="41" s="1"/>
  <c r="AD321" i="41"/>
  <c r="T334" i="41"/>
  <c r="V334" i="41" s="1"/>
  <c r="AD334" i="41"/>
  <c r="S290" i="41"/>
  <c r="Z290" i="41"/>
  <c r="AA278" i="41"/>
  <c r="U278" i="41"/>
  <c r="AB278" i="41" s="1"/>
  <c r="AA260" i="41"/>
  <c r="U260" i="41"/>
  <c r="AB260" i="41" s="1"/>
  <c r="AA256" i="41"/>
  <c r="U256" i="41"/>
  <c r="AB256" i="41" s="1"/>
  <c r="Y307" i="41"/>
  <c r="AA251" i="41"/>
  <c r="U251" i="41"/>
  <c r="AB251" i="41" s="1"/>
  <c r="S294" i="41"/>
  <c r="Z294" i="41"/>
  <c r="X292" i="41"/>
  <c r="K322" i="41"/>
  <c r="AF322" i="41"/>
  <c r="AD322" i="41"/>
  <c r="R322" i="41"/>
  <c r="T322" i="41" s="1"/>
  <c r="V322" i="41" s="1"/>
  <c r="O322" i="41"/>
  <c r="Q322" i="41"/>
  <c r="N322" i="41"/>
  <c r="M322" i="41"/>
  <c r="P322" i="41"/>
  <c r="L322" i="41"/>
  <c r="T333" i="41"/>
  <c r="V333" i="41" s="1"/>
  <c r="AD333" i="41"/>
  <c r="AD327" i="41"/>
  <c r="T327" i="41"/>
  <c r="V327" i="41" s="1"/>
  <c r="W290" i="41"/>
  <c r="U284" i="41"/>
  <c r="Z301" i="41"/>
  <c r="T301" i="41"/>
  <c r="V301" i="41" s="1"/>
  <c r="Y297" i="41"/>
  <c r="W309" i="41"/>
  <c r="U266" i="41"/>
  <c r="AB266" i="41" s="1"/>
  <c r="AA266" i="41"/>
  <c r="Y308" i="41"/>
  <c r="AD325" i="41"/>
  <c r="T325" i="41"/>
  <c r="V325" i="41" s="1"/>
  <c r="Y288" i="41"/>
  <c r="U267" i="41"/>
  <c r="AB267" i="41" s="1"/>
  <c r="AA267" i="41"/>
  <c r="Z284" i="41"/>
  <c r="T284" i="41"/>
  <c r="V284" i="41" s="1"/>
  <c r="U255" i="41"/>
  <c r="AB255" i="41" s="1"/>
  <c r="AA255" i="41"/>
  <c r="X309" i="41"/>
  <c r="Z293" i="41"/>
  <c r="S293" i="41"/>
  <c r="S291" i="41"/>
  <c r="Z291" i="41"/>
  <c r="S296" i="41"/>
  <c r="Z296" i="41"/>
  <c r="Z303" i="41"/>
  <c r="U249" i="41"/>
  <c r="AB249" i="41" s="1"/>
  <c r="AA249" i="41"/>
  <c r="AD324" i="41"/>
  <c r="T324" i="41"/>
  <c r="V324" i="41" s="1"/>
  <c r="T326" i="41"/>
  <c r="V326" i="41" s="1"/>
  <c r="AD326" i="41"/>
  <c r="AD282" i="41"/>
  <c r="AD313" i="41" s="1"/>
  <c r="S282" i="41"/>
  <c r="X311" i="41"/>
  <c r="W289" i="41"/>
  <c r="Y309" i="41"/>
  <c r="S285" i="41"/>
  <c r="Z285" i="41"/>
  <c r="X306" i="41"/>
  <c r="S318" i="41"/>
  <c r="AD318" i="41"/>
  <c r="AD342" i="41"/>
  <c r="T342" i="41"/>
  <c r="V342" i="41" s="1"/>
  <c r="U263" i="41"/>
  <c r="AB263" i="41" s="1"/>
  <c r="AA263" i="41"/>
  <c r="S309" i="41"/>
  <c r="Z309" i="41"/>
  <c r="W293" i="41"/>
  <c r="X285" i="41"/>
  <c r="Y306" i="41"/>
  <c r="W294" i="41"/>
  <c r="Y292" i="41"/>
  <c r="T340" i="41"/>
  <c r="V340" i="41" s="1"/>
  <c r="AD340" i="41"/>
  <c r="AD328" i="41"/>
  <c r="T328" i="41"/>
  <c r="V328" i="41" s="1"/>
  <c r="S319" i="41"/>
  <c r="AD319" i="41"/>
  <c r="Z311" i="41"/>
  <c r="S311" i="41"/>
  <c r="S289" i="41"/>
  <c r="Z289" i="41"/>
  <c r="W283" i="41"/>
  <c r="X293" i="41"/>
  <c r="X291" i="41"/>
  <c r="U277" i="41"/>
  <c r="AB277" i="41" s="1"/>
  <c r="AA277" i="41"/>
  <c r="X308" i="41"/>
  <c r="Z306" i="41"/>
  <c r="S306" i="41"/>
  <c r="S292" i="41"/>
  <c r="Z292" i="41"/>
  <c r="T317" i="41"/>
  <c r="V317" i="41" s="1"/>
  <c r="AD317" i="41"/>
  <c r="T335" i="41"/>
  <c r="V335" i="41" s="1"/>
  <c r="AD335" i="41"/>
  <c r="W305" i="41"/>
  <c r="W311" i="41"/>
  <c r="Y283" i="41"/>
  <c r="AA272" i="41"/>
  <c r="U272" i="41"/>
  <c r="AB272" i="41" s="1"/>
  <c r="Y293" i="41"/>
  <c r="AA258" i="41"/>
  <c r="U258" i="41"/>
  <c r="AB258" i="41" s="1"/>
  <c r="Z308" i="41"/>
  <c r="T308" i="41"/>
  <c r="V308" i="41" s="1"/>
  <c r="W296" i="41"/>
  <c r="Z310" i="41"/>
  <c r="S310" i="41"/>
  <c r="W287" i="41"/>
  <c r="W306" i="41"/>
  <c r="J28" i="45"/>
  <c r="B28" i="45" s="1"/>
  <c r="G28" i="45" s="1"/>
  <c r="F28" i="45" s="1"/>
  <c r="D29" i="45"/>
  <c r="I30" i="45"/>
  <c r="C31" i="45"/>
  <c r="D378" i="44"/>
  <c r="AO378" i="44"/>
  <c r="D353" i="44"/>
  <c r="AO353" i="44"/>
  <c r="AO362" i="44"/>
  <c r="D362" i="44"/>
  <c r="D369" i="44"/>
  <c r="AO369" i="44"/>
  <c r="AO367" i="44"/>
  <c r="D367" i="44"/>
  <c r="AO371" i="44"/>
  <c r="D371" i="44"/>
  <c r="AO355" i="44"/>
  <c r="D355" i="44"/>
  <c r="AO352" i="44"/>
  <c r="D352" i="44"/>
  <c r="C349" i="44"/>
  <c r="E350" i="44"/>
  <c r="D372" i="44"/>
  <c r="AO372" i="44"/>
  <c r="D366" i="44"/>
  <c r="AO366" i="44"/>
  <c r="AO365" i="44"/>
  <c r="D365" i="44"/>
  <c r="D370" i="44"/>
  <c r="AO370" i="44"/>
  <c r="AO361" i="44"/>
  <c r="D361" i="44"/>
  <c r="D316" i="44"/>
  <c r="AO316" i="44"/>
  <c r="AO347" i="44" s="1"/>
  <c r="AO348" i="44" s="1"/>
  <c r="AO376" i="44"/>
  <c r="D376" i="44"/>
  <c r="G400" i="44"/>
  <c r="I400" i="44" s="1"/>
  <c r="E400" i="44" s="1"/>
  <c r="G384" i="44"/>
  <c r="I384" i="44" s="1"/>
  <c r="G407" i="44"/>
  <c r="I407" i="44" s="1"/>
  <c r="E407" i="44" s="1"/>
  <c r="G414" i="44"/>
  <c r="I414" i="44" s="1"/>
  <c r="E414" i="44" s="1"/>
  <c r="G403" i="44"/>
  <c r="I403" i="44" s="1"/>
  <c r="E403" i="44" s="1"/>
  <c r="G387" i="44"/>
  <c r="I387" i="44" s="1"/>
  <c r="E387" i="44" s="1"/>
  <c r="G410" i="44"/>
  <c r="I410" i="44" s="1"/>
  <c r="E410" i="44" s="1"/>
  <c r="G408" i="44"/>
  <c r="I408" i="44" s="1"/>
  <c r="E408" i="44" s="1"/>
  <c r="G392" i="44"/>
  <c r="I392" i="44" s="1"/>
  <c r="E392" i="44" s="1"/>
  <c r="G413" i="44"/>
  <c r="I413" i="44" s="1"/>
  <c r="E413" i="44" s="1"/>
  <c r="G397" i="44"/>
  <c r="I397" i="44" s="1"/>
  <c r="E397" i="44" s="1"/>
  <c r="G411" i="44"/>
  <c r="I411" i="44" s="1"/>
  <c r="E411" i="44" s="1"/>
  <c r="G395" i="44"/>
  <c r="I395" i="44" s="1"/>
  <c r="E395" i="44" s="1"/>
  <c r="G399" i="44"/>
  <c r="I399" i="44" s="1"/>
  <c r="E399" i="44" s="1"/>
  <c r="G385" i="44"/>
  <c r="I385" i="44" s="1"/>
  <c r="E385" i="44" s="1"/>
  <c r="G402" i="44"/>
  <c r="I402" i="44" s="1"/>
  <c r="E402" i="44" s="1"/>
  <c r="G396" i="44"/>
  <c r="I396" i="44" s="1"/>
  <c r="E396" i="44" s="1"/>
  <c r="G390" i="44"/>
  <c r="I390" i="44" s="1"/>
  <c r="E390" i="44" s="1"/>
  <c r="G409" i="44"/>
  <c r="I409" i="44" s="1"/>
  <c r="E409" i="44" s="1"/>
  <c r="G406" i="44"/>
  <c r="I406" i="44" s="1"/>
  <c r="E406" i="44" s="1"/>
  <c r="G401" i="44"/>
  <c r="I401" i="44" s="1"/>
  <c r="E401" i="44" s="1"/>
  <c r="G386" i="44"/>
  <c r="I386" i="44" s="1"/>
  <c r="E386" i="44" s="1"/>
  <c r="G404" i="44"/>
  <c r="I404" i="44" s="1"/>
  <c r="E404" i="44" s="1"/>
  <c r="G394" i="44"/>
  <c r="I394" i="44" s="1"/>
  <c r="E394" i="44" s="1"/>
  <c r="G389" i="44"/>
  <c r="I389" i="44" s="1"/>
  <c r="E389" i="44" s="1"/>
  <c r="G405" i="44"/>
  <c r="I405" i="44" s="1"/>
  <c r="E405" i="44" s="1"/>
  <c r="G412" i="44"/>
  <c r="I412" i="44" s="1"/>
  <c r="E412" i="44" s="1"/>
  <c r="G398" i="44"/>
  <c r="I398" i="44" s="1"/>
  <c r="E398" i="44" s="1"/>
  <c r="G393" i="44"/>
  <c r="I393" i="44" s="1"/>
  <c r="E393" i="44" s="1"/>
  <c r="G391" i="44"/>
  <c r="I391" i="44" s="1"/>
  <c r="E391" i="44" s="1"/>
  <c r="G388" i="44"/>
  <c r="I388" i="44" s="1"/>
  <c r="E388" i="44" s="1"/>
  <c r="AO377" i="44"/>
  <c r="D377" i="44"/>
  <c r="D356" i="44"/>
  <c r="AO356" i="44"/>
  <c r="AO358" i="44"/>
  <c r="D358" i="44"/>
  <c r="AO357" i="44"/>
  <c r="D357" i="44"/>
  <c r="AO374" i="44"/>
  <c r="D374" i="44"/>
  <c r="AO351" i="44"/>
  <c r="D351" i="44"/>
  <c r="AO368" i="44"/>
  <c r="D368" i="44"/>
  <c r="D21" i="44"/>
  <c r="AO21" i="44"/>
  <c r="D359" i="44"/>
  <c r="AO359" i="44"/>
  <c r="AO380" i="44"/>
  <c r="D380" i="44"/>
  <c r="AO379" i="44"/>
  <c r="D379" i="44"/>
  <c r="H23" i="44"/>
  <c r="I22" i="44"/>
  <c r="E22" i="44" s="1"/>
  <c r="AO373" i="44"/>
  <c r="D373" i="44"/>
  <c r="AO363" i="44"/>
  <c r="D363" i="44"/>
  <c r="AO354" i="44"/>
  <c r="D354" i="44"/>
  <c r="AO375" i="44"/>
  <c r="D375" i="44"/>
  <c r="D360" i="44"/>
  <c r="AO360" i="44"/>
  <c r="AO364" i="44"/>
  <c r="D364" i="44"/>
  <c r="D324" i="41"/>
  <c r="D326" i="41"/>
  <c r="D343" i="41"/>
  <c r="D318" i="41"/>
  <c r="D342" i="41"/>
  <c r="D334" i="41"/>
  <c r="D328" i="41"/>
  <c r="D319" i="41"/>
  <c r="D338" i="41"/>
  <c r="D317" i="41"/>
  <c r="D335" i="41"/>
  <c r="D323" i="41"/>
  <c r="G367" i="41"/>
  <c r="I367" i="41" s="1"/>
  <c r="E367" i="41" s="1"/>
  <c r="AP367" i="41" s="1"/>
  <c r="G351" i="41"/>
  <c r="I351" i="41" s="1"/>
  <c r="E351" i="41" s="1"/>
  <c r="AP351" i="41" s="1"/>
  <c r="G377" i="41"/>
  <c r="I377" i="41" s="1"/>
  <c r="E377" i="41" s="1"/>
  <c r="AP377" i="41" s="1"/>
  <c r="G361" i="41"/>
  <c r="I361" i="41" s="1"/>
  <c r="E361" i="41" s="1"/>
  <c r="AP361" i="41" s="1"/>
  <c r="G368" i="41"/>
  <c r="I368" i="41" s="1"/>
  <c r="E368" i="41" s="1"/>
  <c r="AP368" i="41" s="1"/>
  <c r="G373" i="41"/>
  <c r="I373" i="41" s="1"/>
  <c r="E373" i="41" s="1"/>
  <c r="AP373" i="41" s="1"/>
  <c r="G371" i="41"/>
  <c r="I371" i="41" s="1"/>
  <c r="E371" i="41" s="1"/>
  <c r="AP371" i="41" s="1"/>
  <c r="G378" i="41"/>
  <c r="I378" i="41" s="1"/>
  <c r="E378" i="41" s="1"/>
  <c r="AP378" i="41" s="1"/>
  <c r="G362" i="41"/>
  <c r="I362" i="41" s="1"/>
  <c r="E362" i="41" s="1"/>
  <c r="AP362" i="41" s="1"/>
  <c r="G365" i="41"/>
  <c r="I365" i="41" s="1"/>
  <c r="E365" i="41" s="1"/>
  <c r="AP365" i="41" s="1"/>
  <c r="G360" i="41"/>
  <c r="I360" i="41" s="1"/>
  <c r="E360" i="41" s="1"/>
  <c r="AP360" i="41" s="1"/>
  <c r="G353" i="41"/>
  <c r="I353" i="41" s="1"/>
  <c r="E353" i="41" s="1"/>
  <c r="AP353" i="41" s="1"/>
  <c r="G350" i="41"/>
  <c r="I350" i="41" s="1"/>
  <c r="G375" i="41"/>
  <c r="I375" i="41" s="1"/>
  <c r="E375" i="41" s="1"/>
  <c r="AP375" i="41" s="1"/>
  <c r="G363" i="41"/>
  <c r="I363" i="41" s="1"/>
  <c r="E363" i="41" s="1"/>
  <c r="AP363" i="41" s="1"/>
  <c r="G355" i="41"/>
  <c r="I355" i="41" s="1"/>
  <c r="E355" i="41" s="1"/>
  <c r="AP355" i="41" s="1"/>
  <c r="G369" i="41"/>
  <c r="I369" i="41" s="1"/>
  <c r="E369" i="41" s="1"/>
  <c r="AP369" i="41" s="1"/>
  <c r="G358" i="41"/>
  <c r="I358" i="41" s="1"/>
  <c r="E358" i="41" s="1"/>
  <c r="AP358" i="41" s="1"/>
  <c r="G354" i="41"/>
  <c r="I354" i="41" s="1"/>
  <c r="E354" i="41" s="1"/>
  <c r="AP354" i="41" s="1"/>
  <c r="G379" i="41"/>
  <c r="I379" i="41" s="1"/>
  <c r="E379" i="41" s="1"/>
  <c r="AP379" i="41" s="1"/>
  <c r="A384" i="41"/>
  <c r="G374" i="41"/>
  <c r="I374" i="41" s="1"/>
  <c r="E374" i="41" s="1"/>
  <c r="AP374" i="41" s="1"/>
  <c r="G366" i="41"/>
  <c r="I366" i="41" s="1"/>
  <c r="E366" i="41" s="1"/>
  <c r="AP366" i="41" s="1"/>
  <c r="G357" i="41"/>
  <c r="I357" i="41" s="1"/>
  <c r="E357" i="41" s="1"/>
  <c r="AP357" i="41" s="1"/>
  <c r="G370" i="41"/>
  <c r="I370" i="41" s="1"/>
  <c r="E370" i="41" s="1"/>
  <c r="AP370" i="41" s="1"/>
  <c r="G359" i="41"/>
  <c r="I359" i="41" s="1"/>
  <c r="E359" i="41" s="1"/>
  <c r="AP359" i="41" s="1"/>
  <c r="G372" i="41"/>
  <c r="I372" i="41" s="1"/>
  <c r="E372" i="41" s="1"/>
  <c r="AP372" i="41" s="1"/>
  <c r="G364" i="41"/>
  <c r="I364" i="41" s="1"/>
  <c r="E364" i="41" s="1"/>
  <c r="AP364" i="41" s="1"/>
  <c r="G356" i="41"/>
  <c r="I356" i="41" s="1"/>
  <c r="E356" i="41" s="1"/>
  <c r="AP356" i="41" s="1"/>
  <c r="G376" i="41"/>
  <c r="I376" i="41" s="1"/>
  <c r="E376" i="41" s="1"/>
  <c r="AP376" i="41" s="1"/>
  <c r="G352" i="41"/>
  <c r="I352" i="41" s="1"/>
  <c r="E352" i="41" s="1"/>
  <c r="AP352" i="41" s="1"/>
  <c r="D346" i="41"/>
  <c r="T346" i="41"/>
  <c r="D339" i="41"/>
  <c r="D320" i="41"/>
  <c r="D325" i="41"/>
  <c r="D329" i="41"/>
  <c r="E316" i="41"/>
  <c r="AP316" i="41" s="1"/>
  <c r="C315" i="41"/>
  <c r="D321" i="41"/>
  <c r="D327" i="41"/>
  <c r="D322" i="41"/>
  <c r="D337" i="41"/>
  <c r="D333" i="41"/>
  <c r="D344" i="41"/>
  <c r="D336" i="41"/>
  <c r="D340" i="41"/>
  <c r="D330" i="41"/>
  <c r="D282" i="41"/>
  <c r="AP313" i="41"/>
  <c r="AP314" i="41" s="1"/>
  <c r="D345" i="41"/>
  <c r="T345" i="41"/>
  <c r="V345" i="41" s="1"/>
  <c r="D332" i="41"/>
  <c r="D331" i="41"/>
  <c r="D341" i="41"/>
  <c r="R5" i="35"/>
  <c r="Q4" i="35"/>
  <c r="I5" i="35"/>
  <c r="H4" i="35"/>
  <c r="AA15" i="35"/>
  <c r="Z14" i="35"/>
  <c r="R25" i="35"/>
  <c r="Q24" i="35"/>
  <c r="R15" i="35"/>
  <c r="Q14" i="35"/>
  <c r="AA25" i="35"/>
  <c r="Z24" i="35"/>
  <c r="I15" i="35"/>
  <c r="H14" i="35"/>
  <c r="AA35" i="35"/>
  <c r="Z34" i="35"/>
  <c r="R35" i="35"/>
  <c r="Q34" i="35"/>
  <c r="I35" i="35"/>
  <c r="H34" i="35"/>
  <c r="Z4" i="35"/>
  <c r="AA5" i="35"/>
  <c r="I25" i="35"/>
  <c r="H24" i="35"/>
  <c r="Y323" i="6"/>
  <c r="U316" i="6"/>
  <c r="T316" i="6"/>
  <c r="S316" i="6"/>
  <c r="R316" i="6"/>
  <c r="AF381" i="48" l="1"/>
  <c r="AJ381" i="48" s="1"/>
  <c r="AF394" i="48"/>
  <c r="AF387" i="48"/>
  <c r="AF409" i="48"/>
  <c r="AI381" i="48"/>
  <c r="AF415" i="48"/>
  <c r="AJ415" i="48" s="1"/>
  <c r="E34" i="48"/>
  <c r="J34" i="48"/>
  <c r="AD34" i="48" s="1"/>
  <c r="AP33" i="48"/>
  <c r="AD33" i="48"/>
  <c r="AF415" i="51"/>
  <c r="AJ415" i="51"/>
  <c r="AI415" i="51"/>
  <c r="AJ381" i="51"/>
  <c r="AI381" i="51"/>
  <c r="AJ382" i="51" s="1"/>
  <c r="AI415" i="48"/>
  <c r="D34" i="48"/>
  <c r="H36" i="48"/>
  <c r="I35" i="48"/>
  <c r="AJ211" i="41"/>
  <c r="AI211" i="41"/>
  <c r="AJ178" i="41"/>
  <c r="AE308" i="44"/>
  <c r="X21" i="44"/>
  <c r="Z346" i="44"/>
  <c r="W21" i="44"/>
  <c r="AE19" i="44"/>
  <c r="AE300" i="44"/>
  <c r="AE286" i="44"/>
  <c r="V374" i="44"/>
  <c r="AE302" i="44"/>
  <c r="T20" i="44"/>
  <c r="AA20" i="44" s="1"/>
  <c r="Z20" i="44"/>
  <c r="O22" i="44"/>
  <c r="Q22" i="44"/>
  <c r="S22" i="44" s="1"/>
  <c r="U22" i="44" s="1"/>
  <c r="N22" i="44"/>
  <c r="M22" i="44"/>
  <c r="L22" i="44"/>
  <c r="K22" i="44"/>
  <c r="J22" i="44"/>
  <c r="AE22" i="44"/>
  <c r="AC22" i="44"/>
  <c r="P22" i="44"/>
  <c r="AE287" i="44"/>
  <c r="Y21" i="44"/>
  <c r="R21" i="44"/>
  <c r="V378" i="44"/>
  <c r="V21" i="44"/>
  <c r="X319" i="41"/>
  <c r="W342" i="41"/>
  <c r="AF265" i="41"/>
  <c r="AF271" i="41"/>
  <c r="Y328" i="41"/>
  <c r="AF254" i="41"/>
  <c r="AF269" i="41"/>
  <c r="B39" i="46"/>
  <c r="D39" i="46"/>
  <c r="E39" i="46" s="1"/>
  <c r="F39" i="46" s="1"/>
  <c r="G39" i="46" s="1"/>
  <c r="H39" i="46" s="1"/>
  <c r="I39" i="46" s="1"/>
  <c r="C40" i="46" s="1"/>
  <c r="D9" i="46"/>
  <c r="E9" i="46" s="1"/>
  <c r="F9" i="46" s="1"/>
  <c r="G9" i="46" s="1"/>
  <c r="H9" i="46" s="1"/>
  <c r="I9" i="46" s="1"/>
  <c r="C10" i="46" s="1"/>
  <c r="B9" i="46"/>
  <c r="V40" i="46"/>
  <c r="W40" i="46" s="1"/>
  <c r="X40" i="46" s="1"/>
  <c r="Y40" i="46" s="1"/>
  <c r="Z40" i="46" s="1"/>
  <c r="AA40" i="46" s="1"/>
  <c r="T40" i="46"/>
  <c r="V29" i="46"/>
  <c r="W29" i="46" s="1"/>
  <c r="X29" i="46" s="1"/>
  <c r="Y29" i="46" s="1"/>
  <c r="Z29" i="46" s="1"/>
  <c r="AA29" i="46" s="1"/>
  <c r="U30" i="46" s="1"/>
  <c r="T29" i="46"/>
  <c r="B19" i="46"/>
  <c r="D19" i="46"/>
  <c r="E19" i="46" s="1"/>
  <c r="F19" i="46" s="1"/>
  <c r="G19" i="46" s="1"/>
  <c r="H19" i="46" s="1"/>
  <c r="I19" i="46" s="1"/>
  <c r="C20" i="46" s="1"/>
  <c r="T19" i="46"/>
  <c r="V19" i="46"/>
  <c r="W19" i="46" s="1"/>
  <c r="X19" i="46" s="1"/>
  <c r="Y19" i="46" s="1"/>
  <c r="Z19" i="46" s="1"/>
  <c r="AA19" i="46" s="1"/>
  <c r="U20" i="46" s="1"/>
  <c r="M39" i="46"/>
  <c r="N39" i="46" s="1"/>
  <c r="O39" i="46" s="1"/>
  <c r="P39" i="46" s="1"/>
  <c r="Q39" i="46" s="1"/>
  <c r="R39" i="46" s="1"/>
  <c r="L40" i="46" s="1"/>
  <c r="K39" i="46"/>
  <c r="AG38" i="46"/>
  <c r="D29" i="46"/>
  <c r="E29" i="46" s="1"/>
  <c r="F29" i="46" s="1"/>
  <c r="G29" i="46" s="1"/>
  <c r="H29" i="46" s="1"/>
  <c r="I29" i="46" s="1"/>
  <c r="C30" i="46" s="1"/>
  <c r="B29" i="46"/>
  <c r="M9" i="46"/>
  <c r="N9" i="46" s="1"/>
  <c r="O9" i="46" s="1"/>
  <c r="P9" i="46" s="1"/>
  <c r="Q9" i="46" s="1"/>
  <c r="R9" i="46" s="1"/>
  <c r="L10" i="46" s="1"/>
  <c r="K9" i="46"/>
  <c r="M29" i="46"/>
  <c r="N29" i="46" s="1"/>
  <c r="O29" i="46" s="1"/>
  <c r="P29" i="46" s="1"/>
  <c r="Q29" i="46" s="1"/>
  <c r="R29" i="46" s="1"/>
  <c r="L30" i="46" s="1"/>
  <c r="K29" i="46"/>
  <c r="M20" i="46"/>
  <c r="N20" i="46" s="1"/>
  <c r="O20" i="46" s="1"/>
  <c r="P20" i="46" s="1"/>
  <c r="Q20" i="46" s="1"/>
  <c r="R20" i="46" s="1"/>
  <c r="K20" i="46"/>
  <c r="V9" i="46"/>
  <c r="W9" i="46" s="1"/>
  <c r="X9" i="46" s="1"/>
  <c r="Y9" i="46" s="1"/>
  <c r="Z9" i="46" s="1"/>
  <c r="AA9" i="46" s="1"/>
  <c r="U10" i="46" s="1"/>
  <c r="T9" i="46"/>
  <c r="X351" i="44"/>
  <c r="AE306" i="44"/>
  <c r="AE295" i="44"/>
  <c r="AA346" i="44"/>
  <c r="W369" i="44"/>
  <c r="X355" i="44"/>
  <c r="AE248" i="44"/>
  <c r="AE279" i="44" s="1"/>
  <c r="AI279" i="44" s="1"/>
  <c r="X373" i="44"/>
  <c r="AE301" i="44"/>
  <c r="AE305" i="44"/>
  <c r="X362" i="44"/>
  <c r="AE291" i="44"/>
  <c r="V373" i="44"/>
  <c r="X365" i="44"/>
  <c r="AE294" i="44"/>
  <c r="V369" i="44"/>
  <c r="W356" i="44"/>
  <c r="X361" i="44"/>
  <c r="W366" i="44"/>
  <c r="W361" i="44"/>
  <c r="W377" i="44"/>
  <c r="W367" i="44"/>
  <c r="AE298" i="44"/>
  <c r="V380" i="44"/>
  <c r="W378" i="44"/>
  <c r="AE292" i="44"/>
  <c r="V375" i="44"/>
  <c r="AE299" i="44"/>
  <c r="V316" i="44"/>
  <c r="W355" i="44"/>
  <c r="V359" i="44"/>
  <c r="V368" i="44"/>
  <c r="AE312" i="44"/>
  <c r="AE309" i="44"/>
  <c r="V360" i="44"/>
  <c r="Z282" i="44"/>
  <c r="AE284" i="44"/>
  <c r="AA282" i="44"/>
  <c r="X316" i="44"/>
  <c r="W359" i="44"/>
  <c r="X375" i="44"/>
  <c r="W373" i="44"/>
  <c r="V364" i="44"/>
  <c r="W370" i="44"/>
  <c r="W371" i="44"/>
  <c r="X378" i="44"/>
  <c r="W364" i="44"/>
  <c r="V363" i="44"/>
  <c r="W362" i="44"/>
  <c r="V355" i="44"/>
  <c r="W363" i="44"/>
  <c r="X352" i="44"/>
  <c r="Z325" i="44"/>
  <c r="V370" i="44"/>
  <c r="V367" i="44"/>
  <c r="AA325" i="44"/>
  <c r="W354" i="44"/>
  <c r="X367" i="44"/>
  <c r="V376" i="44"/>
  <c r="V361" i="44"/>
  <c r="W376" i="44"/>
  <c r="AE285" i="44"/>
  <c r="W357" i="44"/>
  <c r="X376" i="44"/>
  <c r="P388" i="44"/>
  <c r="R388" i="44" s="1"/>
  <c r="N388" i="44"/>
  <c r="J388" i="44"/>
  <c r="AC388" i="44"/>
  <c r="O388" i="44"/>
  <c r="M388" i="44"/>
  <c r="L388" i="44"/>
  <c r="K388" i="44"/>
  <c r="Q388" i="44"/>
  <c r="AC385" i="44"/>
  <c r="Q385" i="44"/>
  <c r="M385" i="44"/>
  <c r="L385" i="44"/>
  <c r="K385" i="44"/>
  <c r="AE385" i="44"/>
  <c r="O385" i="44"/>
  <c r="P385" i="44"/>
  <c r="R385" i="44" s="1"/>
  <c r="N385" i="44"/>
  <c r="J385" i="44"/>
  <c r="R375" i="44"/>
  <c r="Y375" i="44"/>
  <c r="X363" i="44"/>
  <c r="Y368" i="44"/>
  <c r="R368" i="44"/>
  <c r="Y366" i="44"/>
  <c r="R366" i="44"/>
  <c r="X371" i="44"/>
  <c r="W365" i="44"/>
  <c r="N391" i="44"/>
  <c r="L391" i="44"/>
  <c r="AE391" i="44"/>
  <c r="Q391" i="44"/>
  <c r="AC391" i="44"/>
  <c r="P391" i="44"/>
  <c r="R391" i="44" s="1"/>
  <c r="O391" i="44"/>
  <c r="M391" i="44"/>
  <c r="K391" i="44"/>
  <c r="J391" i="44"/>
  <c r="P399" i="44"/>
  <c r="L399" i="44"/>
  <c r="K399" i="44"/>
  <c r="J399" i="44"/>
  <c r="N399" i="44"/>
  <c r="M399" i="44"/>
  <c r="AE399" i="44"/>
  <c r="AC399" i="44"/>
  <c r="Q399" i="44"/>
  <c r="S399" i="44" s="1"/>
  <c r="U399" i="44" s="1"/>
  <c r="O399" i="44"/>
  <c r="Z335" i="44"/>
  <c r="T335" i="44"/>
  <c r="AA335" i="44" s="1"/>
  <c r="T328" i="44"/>
  <c r="AA328" i="44" s="1"/>
  <c r="Z328" i="44"/>
  <c r="Y353" i="44"/>
  <c r="R353" i="44"/>
  <c r="Q393" i="44"/>
  <c r="S393" i="44" s="1"/>
  <c r="U393" i="44" s="1"/>
  <c r="P393" i="44"/>
  <c r="N393" i="44"/>
  <c r="L393" i="44"/>
  <c r="K393" i="44"/>
  <c r="O393" i="44"/>
  <c r="J393" i="44"/>
  <c r="M393" i="44"/>
  <c r="AC393" i="44"/>
  <c r="Q395" i="44"/>
  <c r="S395" i="44" s="1"/>
  <c r="O395" i="44"/>
  <c r="K395" i="44"/>
  <c r="J395" i="44"/>
  <c r="P395" i="44"/>
  <c r="M395" i="44"/>
  <c r="AC395" i="44"/>
  <c r="N395" i="44"/>
  <c r="L395" i="44"/>
  <c r="Z317" i="44"/>
  <c r="T317" i="44"/>
  <c r="AA317" i="44" s="1"/>
  <c r="Y316" i="44"/>
  <c r="R316" i="44"/>
  <c r="Y359" i="44"/>
  <c r="R359" i="44"/>
  <c r="Y361" i="44"/>
  <c r="R361" i="44"/>
  <c r="V366" i="44"/>
  <c r="R352" i="44"/>
  <c r="Y352" i="44"/>
  <c r="Y371" i="44"/>
  <c r="R371" i="44"/>
  <c r="O398" i="44"/>
  <c r="M398" i="44"/>
  <c r="AC398" i="44"/>
  <c r="AE398" i="44"/>
  <c r="Q398" i="44"/>
  <c r="S398" i="44" s="1"/>
  <c r="U398" i="44" s="1"/>
  <c r="P398" i="44"/>
  <c r="N398" i="44"/>
  <c r="K398" i="44"/>
  <c r="L398" i="44"/>
  <c r="J398" i="44"/>
  <c r="O411" i="44"/>
  <c r="M411" i="44"/>
  <c r="AC411" i="44"/>
  <c r="Q411" i="44"/>
  <c r="S411" i="44" s="1"/>
  <c r="U411" i="44" s="1"/>
  <c r="P411" i="44"/>
  <c r="N411" i="44"/>
  <c r="K411" i="44"/>
  <c r="L411" i="44"/>
  <c r="J411" i="44"/>
  <c r="T324" i="44"/>
  <c r="AA324" i="44" s="1"/>
  <c r="Z324" i="44"/>
  <c r="R356" i="44"/>
  <c r="Y356" i="44"/>
  <c r="Z330" i="44"/>
  <c r="T330" i="44"/>
  <c r="AA330" i="44" s="1"/>
  <c r="P412" i="44"/>
  <c r="L412" i="44"/>
  <c r="K412" i="44"/>
  <c r="J412" i="44"/>
  <c r="AC412" i="44"/>
  <c r="AE412" i="44"/>
  <c r="Q412" i="44"/>
  <c r="S412" i="44" s="1"/>
  <c r="U412" i="44" s="1"/>
  <c r="O412" i="44"/>
  <c r="N412" i="44"/>
  <c r="M412" i="44"/>
  <c r="J397" i="44"/>
  <c r="AC397" i="44"/>
  <c r="P397" i="44"/>
  <c r="N397" i="44"/>
  <c r="M397" i="44"/>
  <c r="O397" i="44"/>
  <c r="L397" i="44"/>
  <c r="K397" i="44"/>
  <c r="Q397" i="44"/>
  <c r="S397" i="44" s="1"/>
  <c r="U397" i="44" s="1"/>
  <c r="X364" i="44"/>
  <c r="T327" i="44"/>
  <c r="AA327" i="44" s="1"/>
  <c r="Z327" i="44"/>
  <c r="Y370" i="44"/>
  <c r="R370" i="44"/>
  <c r="X369" i="44"/>
  <c r="L405" i="44"/>
  <c r="J405" i="44"/>
  <c r="AE405" i="44"/>
  <c r="AC405" i="44"/>
  <c r="P405" i="44"/>
  <c r="O405" i="44"/>
  <c r="Q405" i="44"/>
  <c r="S405" i="44" s="1"/>
  <c r="U405" i="44" s="1"/>
  <c r="N405" i="44"/>
  <c r="M405" i="44"/>
  <c r="K405" i="44"/>
  <c r="N413" i="44"/>
  <c r="M413" i="44"/>
  <c r="L413" i="44"/>
  <c r="J413" i="44"/>
  <c r="AE413" i="44"/>
  <c r="AC413" i="44"/>
  <c r="P413" i="44"/>
  <c r="Q413" i="44"/>
  <c r="S413" i="44" s="1"/>
  <c r="U413" i="44" s="1"/>
  <c r="O413" i="44"/>
  <c r="K413" i="44"/>
  <c r="T364" i="44"/>
  <c r="Z345" i="44"/>
  <c r="T345" i="44"/>
  <c r="AA345" i="44" s="1"/>
  <c r="T332" i="44"/>
  <c r="AA332" i="44" s="1"/>
  <c r="Z332" i="44"/>
  <c r="V357" i="44"/>
  <c r="V356" i="44"/>
  <c r="R377" i="44"/>
  <c r="Y377" i="44"/>
  <c r="R367" i="44"/>
  <c r="Y367" i="44"/>
  <c r="Y369" i="44"/>
  <c r="R369" i="44"/>
  <c r="V353" i="44"/>
  <c r="AC389" i="44"/>
  <c r="P389" i="44"/>
  <c r="O389" i="44"/>
  <c r="N389" i="44"/>
  <c r="L389" i="44"/>
  <c r="J389" i="44"/>
  <c r="K389" i="44"/>
  <c r="Q389" i="44"/>
  <c r="S389" i="44" s="1"/>
  <c r="U389" i="44" s="1"/>
  <c r="M389" i="44"/>
  <c r="AC392" i="44"/>
  <c r="Q392" i="44"/>
  <c r="M392" i="44"/>
  <c r="L392" i="44"/>
  <c r="K392" i="44"/>
  <c r="AE392" i="44"/>
  <c r="O392" i="44"/>
  <c r="P392" i="44"/>
  <c r="R392" i="44" s="1"/>
  <c r="N392" i="44"/>
  <c r="J392" i="44"/>
  <c r="T337" i="44"/>
  <c r="AA337" i="44" s="1"/>
  <c r="Z337" i="44"/>
  <c r="R379" i="44"/>
  <c r="Y379" i="44"/>
  <c r="X380" i="44"/>
  <c r="W374" i="44"/>
  <c r="X357" i="44"/>
  <c r="W358" i="44"/>
  <c r="X356" i="44"/>
  <c r="V377" i="44"/>
  <c r="W353" i="44"/>
  <c r="AC408" i="44"/>
  <c r="P408" i="44"/>
  <c r="O408" i="44"/>
  <c r="N408" i="44"/>
  <c r="L408" i="44"/>
  <c r="J408" i="44"/>
  <c r="K408" i="44"/>
  <c r="Q408" i="44"/>
  <c r="S408" i="44" s="1"/>
  <c r="U408" i="44" s="1"/>
  <c r="M408" i="44"/>
  <c r="R363" i="44"/>
  <c r="Y363" i="44"/>
  <c r="Y351" i="44"/>
  <c r="R351" i="44"/>
  <c r="Z340" i="44"/>
  <c r="T340" i="44"/>
  <c r="AA340" i="44" s="1"/>
  <c r="T321" i="44"/>
  <c r="AA321" i="44" s="1"/>
  <c r="Z321" i="44"/>
  <c r="Q404" i="44"/>
  <c r="S404" i="44" s="1"/>
  <c r="U404" i="44" s="1"/>
  <c r="O404" i="44"/>
  <c r="M404" i="44"/>
  <c r="L404" i="44"/>
  <c r="P404" i="44"/>
  <c r="K404" i="44"/>
  <c r="J404" i="44"/>
  <c r="AC404" i="44"/>
  <c r="N404" i="44"/>
  <c r="K410" i="44"/>
  <c r="AC410" i="44"/>
  <c r="Q410" i="44"/>
  <c r="S410" i="44" s="1"/>
  <c r="U410" i="44" s="1"/>
  <c r="O410" i="44"/>
  <c r="N410" i="44"/>
  <c r="P410" i="44"/>
  <c r="J410" i="44"/>
  <c r="M410" i="44"/>
  <c r="L410" i="44"/>
  <c r="V379" i="44"/>
  <c r="R360" i="44"/>
  <c r="Y360" i="44"/>
  <c r="V354" i="44"/>
  <c r="Y357" i="44"/>
  <c r="R357" i="44"/>
  <c r="R358" i="44"/>
  <c r="Y358" i="44"/>
  <c r="T341" i="44"/>
  <c r="AA341" i="44" s="1"/>
  <c r="Z341" i="44"/>
  <c r="X353" i="44"/>
  <c r="AC386" i="44"/>
  <c r="P386" i="44"/>
  <c r="O386" i="44"/>
  <c r="N386" i="44"/>
  <c r="L386" i="44"/>
  <c r="J386" i="44"/>
  <c r="K386" i="44"/>
  <c r="Q386" i="44"/>
  <c r="S386" i="44" s="1"/>
  <c r="U386" i="44" s="1"/>
  <c r="M386" i="44"/>
  <c r="K387" i="44"/>
  <c r="AC387" i="44"/>
  <c r="Q387" i="44"/>
  <c r="O387" i="44"/>
  <c r="N387" i="44"/>
  <c r="M387" i="44"/>
  <c r="L387" i="44"/>
  <c r="J387" i="44"/>
  <c r="P387" i="44"/>
  <c r="R387" i="44" s="1"/>
  <c r="T333" i="44"/>
  <c r="AA333" i="44" s="1"/>
  <c r="Z333" i="44"/>
  <c r="T323" i="44"/>
  <c r="AA323" i="44" s="1"/>
  <c r="Z323" i="44"/>
  <c r="V351" i="44"/>
  <c r="Z331" i="44"/>
  <c r="T331" i="44"/>
  <c r="AA331" i="44" s="1"/>
  <c r="X377" i="44"/>
  <c r="J401" i="44"/>
  <c r="P401" i="44"/>
  <c r="N401" i="44"/>
  <c r="M401" i="44"/>
  <c r="Q401" i="44"/>
  <c r="S401" i="44" s="1"/>
  <c r="U401" i="44" s="1"/>
  <c r="L401" i="44"/>
  <c r="K401" i="44"/>
  <c r="AC401" i="44"/>
  <c r="O401" i="44"/>
  <c r="AC403" i="44"/>
  <c r="Q403" i="44"/>
  <c r="M403" i="44"/>
  <c r="L403" i="44"/>
  <c r="K403" i="44"/>
  <c r="O403" i="44"/>
  <c r="N403" i="44"/>
  <c r="J403" i="44"/>
  <c r="P403" i="44"/>
  <c r="R403" i="44" s="1"/>
  <c r="W379" i="44"/>
  <c r="X354" i="44"/>
  <c r="W351" i="44"/>
  <c r="Y374" i="44"/>
  <c r="R374" i="44"/>
  <c r="V358" i="44"/>
  <c r="Z320" i="44"/>
  <c r="T320" i="44"/>
  <c r="AA320" i="44" s="1"/>
  <c r="Z318" i="44"/>
  <c r="T318" i="44"/>
  <c r="AA318" i="44" s="1"/>
  <c r="AE307" i="44"/>
  <c r="O406" i="44"/>
  <c r="M406" i="44"/>
  <c r="AE406" i="44"/>
  <c r="Q406" i="44"/>
  <c r="S406" i="44" s="1"/>
  <c r="U406" i="44" s="1"/>
  <c r="P406" i="44"/>
  <c r="N406" i="44"/>
  <c r="K406" i="44"/>
  <c r="J406" i="44"/>
  <c r="AC406" i="44"/>
  <c r="L406" i="44"/>
  <c r="Q414" i="44"/>
  <c r="S414" i="44" s="1"/>
  <c r="U414" i="44" s="1"/>
  <c r="P414" i="44"/>
  <c r="O414" i="44"/>
  <c r="M414" i="44"/>
  <c r="K414" i="44"/>
  <c r="J414" i="44"/>
  <c r="N414" i="44"/>
  <c r="L414" i="44"/>
  <c r="AC414" i="44"/>
  <c r="X379" i="44"/>
  <c r="R354" i="44"/>
  <c r="Y354" i="44"/>
  <c r="X358" i="44"/>
  <c r="V352" i="44"/>
  <c r="M394" i="44"/>
  <c r="K394" i="44"/>
  <c r="AC394" i="44"/>
  <c r="Q394" i="44"/>
  <c r="S394" i="44" s="1"/>
  <c r="U394" i="44" s="1"/>
  <c r="P394" i="44"/>
  <c r="O394" i="44"/>
  <c r="N394" i="44"/>
  <c r="L394" i="44"/>
  <c r="J394" i="44"/>
  <c r="AC409" i="44"/>
  <c r="Q409" i="44"/>
  <c r="S409" i="44" s="1"/>
  <c r="O409" i="44"/>
  <c r="M409" i="44"/>
  <c r="L409" i="44"/>
  <c r="P409" i="44"/>
  <c r="K409" i="44"/>
  <c r="J409" i="44"/>
  <c r="N409" i="44"/>
  <c r="Q407" i="44"/>
  <c r="S407" i="44" s="1"/>
  <c r="U407" i="44" s="1"/>
  <c r="M407" i="44"/>
  <c r="L407" i="44"/>
  <c r="K407" i="44"/>
  <c r="AC407" i="44"/>
  <c r="J407" i="44"/>
  <c r="P407" i="44"/>
  <c r="O407" i="44"/>
  <c r="N407" i="44"/>
  <c r="Z319" i="44"/>
  <c r="T319" i="44"/>
  <c r="AA319" i="44" s="1"/>
  <c r="AE293" i="44"/>
  <c r="Z338" i="44"/>
  <c r="T338" i="44"/>
  <c r="AA338" i="44" s="1"/>
  <c r="W316" i="44"/>
  <c r="W380" i="44"/>
  <c r="Z339" i="44"/>
  <c r="T339" i="44"/>
  <c r="AA339" i="44" s="1"/>
  <c r="V372" i="44"/>
  <c r="W352" i="44"/>
  <c r="Y376" i="44"/>
  <c r="R376" i="44"/>
  <c r="Q390" i="44"/>
  <c r="S390" i="44" s="1"/>
  <c r="U390" i="44" s="1"/>
  <c r="O390" i="44"/>
  <c r="M390" i="44"/>
  <c r="L390" i="44"/>
  <c r="P390" i="44"/>
  <c r="K390" i="44"/>
  <c r="J390" i="44"/>
  <c r="N390" i="44"/>
  <c r="AC390" i="44"/>
  <c r="Z329" i="44"/>
  <c r="W360" i="44"/>
  <c r="Y380" i="44"/>
  <c r="R380" i="44"/>
  <c r="Z343" i="44"/>
  <c r="T343" i="44"/>
  <c r="AA343" i="44" s="1"/>
  <c r="W368" i="44"/>
  <c r="Z336" i="44"/>
  <c r="T336" i="44"/>
  <c r="AA336" i="44" s="1"/>
  <c r="W372" i="44"/>
  <c r="T326" i="44"/>
  <c r="AA326" i="44" s="1"/>
  <c r="Z326" i="44"/>
  <c r="Y362" i="44"/>
  <c r="R362" i="44"/>
  <c r="N396" i="44"/>
  <c r="M396" i="44"/>
  <c r="L396" i="44"/>
  <c r="J396" i="44"/>
  <c r="K396" i="44"/>
  <c r="AC396" i="44"/>
  <c r="Q396" i="44"/>
  <c r="S396" i="44" s="1"/>
  <c r="U396" i="44" s="1"/>
  <c r="P396" i="44"/>
  <c r="O396" i="44"/>
  <c r="Q400" i="44"/>
  <c r="S400" i="44" s="1"/>
  <c r="U400" i="44" s="1"/>
  <c r="P400" i="44"/>
  <c r="O400" i="44"/>
  <c r="M400" i="44"/>
  <c r="K400" i="44"/>
  <c r="J400" i="44"/>
  <c r="AC400" i="44"/>
  <c r="L400" i="44"/>
  <c r="N400" i="44"/>
  <c r="P350" i="44"/>
  <c r="O350" i="44"/>
  <c r="N350" i="44"/>
  <c r="L350" i="44"/>
  <c r="J350" i="44"/>
  <c r="M350" i="44"/>
  <c r="Q350" i="44"/>
  <c r="S350" i="44" s="1"/>
  <c r="U350" i="44" s="1"/>
  <c r="K350" i="44"/>
  <c r="AC350" i="44"/>
  <c r="AC381" i="44" s="1"/>
  <c r="AA329" i="44"/>
  <c r="W375" i="44"/>
  <c r="T344" i="44"/>
  <c r="AA344" i="44" s="1"/>
  <c r="Z344" i="44"/>
  <c r="Y373" i="44"/>
  <c r="R373" i="44"/>
  <c r="X368" i="44"/>
  <c r="X374" i="44"/>
  <c r="AE288" i="44"/>
  <c r="X372" i="44"/>
  <c r="V371" i="44"/>
  <c r="Y365" i="44"/>
  <c r="R365" i="44"/>
  <c r="N402" i="44"/>
  <c r="L402" i="44"/>
  <c r="AC402" i="44"/>
  <c r="Q402" i="44"/>
  <c r="S402" i="44" s="1"/>
  <c r="U402" i="44" s="1"/>
  <c r="J402" i="44"/>
  <c r="M402" i="44"/>
  <c r="K402" i="44"/>
  <c r="P402" i="44"/>
  <c r="O402" i="44"/>
  <c r="Y355" i="44"/>
  <c r="R355" i="44"/>
  <c r="Y364" i="44"/>
  <c r="S364" i="44"/>
  <c r="U364" i="44" s="1"/>
  <c r="X360" i="44"/>
  <c r="X359" i="44"/>
  <c r="Z322" i="44"/>
  <c r="T322" i="44"/>
  <c r="AA322" i="44" s="1"/>
  <c r="Z334" i="44"/>
  <c r="T334" i="44"/>
  <c r="AA334" i="44" s="1"/>
  <c r="X370" i="44"/>
  <c r="X366" i="44"/>
  <c r="Y372" i="44"/>
  <c r="R372" i="44"/>
  <c r="T342" i="44"/>
  <c r="AA342" i="44" s="1"/>
  <c r="Z342" i="44"/>
  <c r="V362" i="44"/>
  <c r="Y378" i="44"/>
  <c r="R378" i="44"/>
  <c r="V365" i="44"/>
  <c r="Y326" i="41"/>
  <c r="AF277" i="41"/>
  <c r="W320" i="41"/>
  <c r="AF257" i="41"/>
  <c r="AF262" i="41"/>
  <c r="AF261" i="41"/>
  <c r="AA295" i="41"/>
  <c r="Y331" i="41"/>
  <c r="Y321" i="41"/>
  <c r="AB295" i="41"/>
  <c r="W336" i="41"/>
  <c r="X324" i="41"/>
  <c r="AF256" i="41"/>
  <c r="W335" i="41"/>
  <c r="W323" i="41"/>
  <c r="W331" i="41"/>
  <c r="Y332" i="41"/>
  <c r="W337" i="41"/>
  <c r="X329" i="41"/>
  <c r="W318" i="41"/>
  <c r="AF263" i="41"/>
  <c r="AF255" i="41"/>
  <c r="AF278" i="41"/>
  <c r="AA305" i="41"/>
  <c r="AB305" i="41"/>
  <c r="Y337" i="41"/>
  <c r="Y329" i="41"/>
  <c r="Y320" i="41"/>
  <c r="W322" i="41"/>
  <c r="AF249" i="41"/>
  <c r="X337" i="41"/>
  <c r="AF272" i="41"/>
  <c r="AF251" i="41"/>
  <c r="X343" i="41"/>
  <c r="AF275" i="41"/>
  <c r="AF264" i="41"/>
  <c r="AF270" i="41"/>
  <c r="AB308" i="41"/>
  <c r="Y323" i="41"/>
  <c r="X332" i="41"/>
  <c r="W344" i="41"/>
  <c r="AF250" i="41"/>
  <c r="AB284" i="41"/>
  <c r="W325" i="41"/>
  <c r="Y325" i="41"/>
  <c r="AF268" i="41"/>
  <c r="Y317" i="41"/>
  <c r="X328" i="41"/>
  <c r="W282" i="41"/>
  <c r="Y341" i="41"/>
  <c r="W328" i="41"/>
  <c r="W334" i="41"/>
  <c r="Y338" i="41"/>
  <c r="X339" i="41"/>
  <c r="W326" i="41"/>
  <c r="X334" i="41"/>
  <c r="X344" i="41"/>
  <c r="X317" i="41"/>
  <c r="W333" i="41"/>
  <c r="W332" i="41"/>
  <c r="X318" i="41"/>
  <c r="Y334" i="41"/>
  <c r="X341" i="41"/>
  <c r="Y330" i="41"/>
  <c r="Y282" i="41"/>
  <c r="X327" i="41"/>
  <c r="X336" i="41"/>
  <c r="Y335" i="41"/>
  <c r="Y336" i="41"/>
  <c r="Y322" i="41"/>
  <c r="W338" i="41"/>
  <c r="AF258" i="41"/>
  <c r="Y339" i="41"/>
  <c r="AF276" i="41"/>
  <c r="O367" i="41"/>
  <c r="N367" i="41"/>
  <c r="M367" i="41"/>
  <c r="K367" i="41"/>
  <c r="P367" i="41"/>
  <c r="AF367" i="41"/>
  <c r="AD367" i="41"/>
  <c r="R367" i="41"/>
  <c r="T367" i="41" s="1"/>
  <c r="V367" i="41" s="1"/>
  <c r="L367" i="41"/>
  <c r="Q367" i="41"/>
  <c r="U299" i="41"/>
  <c r="AB299" i="41" s="1"/>
  <c r="AA299" i="41"/>
  <c r="T352" i="41"/>
  <c r="V352" i="41" s="1"/>
  <c r="AD352" i="41"/>
  <c r="AD355" i="41"/>
  <c r="T355" i="41"/>
  <c r="V355" i="41" s="1"/>
  <c r="U289" i="41"/>
  <c r="AB289" i="41" s="1"/>
  <c r="AA289" i="41"/>
  <c r="S324" i="41"/>
  <c r="Z324" i="41"/>
  <c r="Z327" i="41"/>
  <c r="S327" i="41"/>
  <c r="Z322" i="41"/>
  <c r="S322" i="41"/>
  <c r="AA308" i="41"/>
  <c r="Z339" i="41"/>
  <c r="S339" i="41"/>
  <c r="AD376" i="41"/>
  <c r="T376" i="41"/>
  <c r="V376" i="41" s="1"/>
  <c r="AD363" i="41"/>
  <c r="T363" i="41"/>
  <c r="V363" i="41" s="1"/>
  <c r="AA311" i="41"/>
  <c r="U311" i="41"/>
  <c r="AB311" i="41" s="1"/>
  <c r="AA300" i="41"/>
  <c r="U300" i="41"/>
  <c r="AB300" i="41" s="1"/>
  <c r="S356" i="41"/>
  <c r="AD356" i="41"/>
  <c r="R375" i="41"/>
  <c r="T375" i="41" s="1"/>
  <c r="V375" i="41" s="1"/>
  <c r="Q375" i="41"/>
  <c r="P375" i="41"/>
  <c r="N375" i="41"/>
  <c r="K375" i="41"/>
  <c r="AF375" i="41"/>
  <c r="AD375" i="41"/>
  <c r="L375" i="41"/>
  <c r="M375" i="41"/>
  <c r="O375" i="41"/>
  <c r="Z320" i="41"/>
  <c r="S320" i="41"/>
  <c r="T364" i="41"/>
  <c r="V364" i="41" s="1"/>
  <c r="AD364" i="41"/>
  <c r="S328" i="41"/>
  <c r="Z328" i="41"/>
  <c r="W321" i="41"/>
  <c r="S341" i="41"/>
  <c r="Z341" i="41"/>
  <c r="Z329" i="41"/>
  <c r="S329" i="41"/>
  <c r="AA301" i="41"/>
  <c r="T372" i="41"/>
  <c r="V372" i="41" s="1"/>
  <c r="AD372" i="41"/>
  <c r="M353" i="41"/>
  <c r="AF353" i="41"/>
  <c r="Q353" i="41"/>
  <c r="R353" i="41"/>
  <c r="T353" i="41" s="1"/>
  <c r="V353" i="41" s="1"/>
  <c r="O353" i="41"/>
  <c r="AD353" i="41"/>
  <c r="N353" i="41"/>
  <c r="L353" i="41"/>
  <c r="P353" i="41"/>
  <c r="K353" i="41"/>
  <c r="AA310" i="41"/>
  <c r="U310" i="41"/>
  <c r="AB310" i="41" s="1"/>
  <c r="S335" i="41"/>
  <c r="Z335" i="41"/>
  <c r="Z317" i="41"/>
  <c r="S317" i="41"/>
  <c r="Z282" i="41"/>
  <c r="T282" i="41"/>
  <c r="V282" i="41" s="1"/>
  <c r="AB303" i="41"/>
  <c r="AA303" i="41"/>
  <c r="AA290" i="41"/>
  <c r="U290" i="41"/>
  <c r="AB290" i="41" s="1"/>
  <c r="U302" i="41"/>
  <c r="AB302" i="41" s="1"/>
  <c r="AA302" i="41"/>
  <c r="Z337" i="41"/>
  <c r="S337" i="41"/>
  <c r="X320" i="41"/>
  <c r="AB301" i="41"/>
  <c r="R360" i="41"/>
  <c r="P360" i="41"/>
  <c r="M360" i="41"/>
  <c r="AF360" i="41"/>
  <c r="Q360" i="41"/>
  <c r="S360" i="41" s="1"/>
  <c r="O360" i="41"/>
  <c r="K360" i="41"/>
  <c r="AD360" i="41"/>
  <c r="L360" i="41"/>
  <c r="N360" i="41"/>
  <c r="AA309" i="41"/>
  <c r="U309" i="41"/>
  <c r="AB309" i="41" s="1"/>
  <c r="X326" i="41"/>
  <c r="S321" i="41"/>
  <c r="Z321" i="41"/>
  <c r="S338" i="41"/>
  <c r="Z338" i="41"/>
  <c r="AD359" i="41"/>
  <c r="T359" i="41"/>
  <c r="V359" i="41" s="1"/>
  <c r="T370" i="41"/>
  <c r="V370" i="41" s="1"/>
  <c r="AD370" i="41"/>
  <c r="AD365" i="41"/>
  <c r="T365" i="41"/>
  <c r="V365" i="41" s="1"/>
  <c r="X335" i="41"/>
  <c r="AA292" i="41"/>
  <c r="U292" i="41"/>
  <c r="AB292" i="41" s="1"/>
  <c r="W319" i="41"/>
  <c r="W340" i="41"/>
  <c r="Y318" i="41"/>
  <c r="X282" i="41"/>
  <c r="U296" i="41"/>
  <c r="AB296" i="41" s="1"/>
  <c r="AA296" i="41"/>
  <c r="X325" i="41"/>
  <c r="AA284" i="41"/>
  <c r="X321" i="41"/>
  <c r="AA297" i="41"/>
  <c r="U297" i="41"/>
  <c r="AB297" i="41" s="1"/>
  <c r="S331" i="41"/>
  <c r="Z331" i="41"/>
  <c r="AA283" i="41"/>
  <c r="U283" i="41"/>
  <c r="AB283" i="41" s="1"/>
  <c r="AA248" i="41"/>
  <c r="U248" i="41"/>
  <c r="AB248" i="41" s="1"/>
  <c r="Y344" i="41"/>
  <c r="T357" i="41"/>
  <c r="AD357" i="41"/>
  <c r="AD362" i="41"/>
  <c r="T362" i="41"/>
  <c r="V362" i="41" s="1"/>
  <c r="AA306" i="41"/>
  <c r="U306" i="41"/>
  <c r="AB306" i="41" s="1"/>
  <c r="X333" i="41"/>
  <c r="S344" i="41"/>
  <c r="Z344" i="41"/>
  <c r="U304" i="41"/>
  <c r="AB304" i="41" s="1"/>
  <c r="AA304" i="41"/>
  <c r="AD366" i="41"/>
  <c r="T366" i="41"/>
  <c r="V366" i="41" s="1"/>
  <c r="T378" i="41"/>
  <c r="V378" i="41" s="1"/>
  <c r="AD378" i="41"/>
  <c r="Y319" i="41"/>
  <c r="S340" i="41"/>
  <c r="Z340" i="41"/>
  <c r="AA291" i="41"/>
  <c r="U291" i="41"/>
  <c r="AB291" i="41" s="1"/>
  <c r="Y333" i="41"/>
  <c r="AA294" i="41"/>
  <c r="U294" i="41"/>
  <c r="AB294" i="41" s="1"/>
  <c r="W329" i="41"/>
  <c r="X323" i="41"/>
  <c r="R374" i="41"/>
  <c r="T374" i="41" s="1"/>
  <c r="V374" i="41" s="1"/>
  <c r="M374" i="41"/>
  <c r="L374" i="41"/>
  <c r="K374" i="41"/>
  <c r="AD374" i="41"/>
  <c r="AF374" i="41"/>
  <c r="P374" i="41"/>
  <c r="N374" i="41"/>
  <c r="Q374" i="41"/>
  <c r="O374" i="41"/>
  <c r="AD371" i="41"/>
  <c r="T371" i="41"/>
  <c r="V371" i="41" s="1"/>
  <c r="U319" i="41"/>
  <c r="U318" i="41"/>
  <c r="AA293" i="41"/>
  <c r="U293" i="41"/>
  <c r="AB293" i="41" s="1"/>
  <c r="U288" i="41"/>
  <c r="AB288" i="41" s="1"/>
  <c r="AA288" i="41"/>
  <c r="Z336" i="41"/>
  <c r="S336" i="41"/>
  <c r="Z323" i="41"/>
  <c r="S323" i="41"/>
  <c r="T373" i="41"/>
  <c r="V373" i="41" s="1"/>
  <c r="AD373" i="41"/>
  <c r="Z319" i="41"/>
  <c r="T319" i="41"/>
  <c r="V319" i="41" s="1"/>
  <c r="Z318" i="41"/>
  <c r="T318" i="41"/>
  <c r="V318" i="41" s="1"/>
  <c r="Z325" i="41"/>
  <c r="S325" i="41"/>
  <c r="Z343" i="41"/>
  <c r="S343" i="41"/>
  <c r="X338" i="41"/>
  <c r="AA287" i="41"/>
  <c r="U287" i="41"/>
  <c r="AB287" i="41" s="1"/>
  <c r="AD379" i="41"/>
  <c r="T379" i="41"/>
  <c r="V379" i="41" s="1"/>
  <c r="R368" i="41"/>
  <c r="T368" i="41" s="1"/>
  <c r="V368" i="41" s="1"/>
  <c r="Q368" i="41"/>
  <c r="P368" i="41"/>
  <c r="N368" i="41"/>
  <c r="K368" i="41"/>
  <c r="AF368" i="41"/>
  <c r="O368" i="41"/>
  <c r="L368" i="41"/>
  <c r="AD368" i="41"/>
  <c r="M368" i="41"/>
  <c r="Y340" i="41"/>
  <c r="X342" i="41"/>
  <c r="U282" i="41"/>
  <c r="W324" i="41"/>
  <c r="Z333" i="41"/>
  <c r="S333" i="41"/>
  <c r="W330" i="41"/>
  <c r="N354" i="41"/>
  <c r="M354" i="41"/>
  <c r="L354" i="41"/>
  <c r="Q354" i="41"/>
  <c r="P354" i="41"/>
  <c r="O354" i="41"/>
  <c r="AF354" i="41"/>
  <c r="AD354" i="41"/>
  <c r="R354" i="41"/>
  <c r="T354" i="41" s="1"/>
  <c r="V354" i="41" s="1"/>
  <c r="K354" i="41"/>
  <c r="L361" i="41"/>
  <c r="AF361" i="41"/>
  <c r="P361" i="41"/>
  <c r="AD361" i="41"/>
  <c r="O361" i="41"/>
  <c r="N361" i="41"/>
  <c r="M361" i="41"/>
  <c r="R361" i="41"/>
  <c r="T361" i="41" s="1"/>
  <c r="V361" i="41" s="1"/>
  <c r="Q361" i="41"/>
  <c r="K361" i="41"/>
  <c r="Y342" i="41"/>
  <c r="Y327" i="41"/>
  <c r="W343" i="41"/>
  <c r="X331" i="41"/>
  <c r="P316" i="41"/>
  <c r="K316" i="41"/>
  <c r="AF316" i="41"/>
  <c r="AD316" i="41"/>
  <c r="AD347" i="41" s="1"/>
  <c r="O316" i="41"/>
  <c r="M316" i="41"/>
  <c r="Q316" i="41"/>
  <c r="S316" i="41" s="1"/>
  <c r="N316" i="41"/>
  <c r="L316" i="41"/>
  <c r="R316" i="41"/>
  <c r="T358" i="41"/>
  <c r="V358" i="41" s="1"/>
  <c r="AD358" i="41"/>
  <c r="AD377" i="41"/>
  <c r="T377" i="41"/>
  <c r="V377" i="41" s="1"/>
  <c r="X340" i="41"/>
  <c r="S342" i="41"/>
  <c r="Z342" i="41"/>
  <c r="W327" i="41"/>
  <c r="S334" i="41"/>
  <c r="Z334" i="41"/>
  <c r="AA286" i="41"/>
  <c r="U286" i="41"/>
  <c r="AB286" i="41" s="1"/>
  <c r="Y343" i="41"/>
  <c r="W341" i="41"/>
  <c r="Z332" i="41"/>
  <c r="S332" i="41"/>
  <c r="Z330" i="41"/>
  <c r="S330" i="41"/>
  <c r="AA307" i="41"/>
  <c r="U307" i="41"/>
  <c r="AB307" i="41" s="1"/>
  <c r="AA298" i="41"/>
  <c r="U298" i="41"/>
  <c r="AB298" i="41" s="1"/>
  <c r="AD369" i="41"/>
  <c r="T369" i="41"/>
  <c r="V369" i="41" s="1"/>
  <c r="S351" i="41"/>
  <c r="AD351" i="41"/>
  <c r="W317" i="41"/>
  <c r="U285" i="41"/>
  <c r="AB285" i="41" s="1"/>
  <c r="AA285" i="41"/>
  <c r="S326" i="41"/>
  <c r="Z326" i="41"/>
  <c r="Y324" i="41"/>
  <c r="X322" i="41"/>
  <c r="X330" i="41"/>
  <c r="W339" i="41"/>
  <c r="C32" i="45"/>
  <c r="I31" i="45"/>
  <c r="D30" i="45"/>
  <c r="J29" i="45"/>
  <c r="B29" i="45" s="1"/>
  <c r="G29" i="45" s="1"/>
  <c r="F29" i="45" s="1"/>
  <c r="AF245" i="41"/>
  <c r="W345" i="41"/>
  <c r="X346" i="41"/>
  <c r="X345" i="41"/>
  <c r="Z346" i="41"/>
  <c r="S346" i="41"/>
  <c r="U346" i="41" s="1"/>
  <c r="Z345" i="41"/>
  <c r="S345" i="41"/>
  <c r="W346" i="41"/>
  <c r="Y346" i="41"/>
  <c r="Y345" i="41"/>
  <c r="V346" i="41"/>
  <c r="AO393" i="44"/>
  <c r="D393" i="44"/>
  <c r="D398" i="44"/>
  <c r="AO398" i="44"/>
  <c r="D411" i="44"/>
  <c r="AO411" i="44"/>
  <c r="D391" i="44"/>
  <c r="AO391" i="44"/>
  <c r="D395" i="44"/>
  <c r="AO395" i="44"/>
  <c r="AO412" i="44"/>
  <c r="D412" i="44"/>
  <c r="D397" i="44"/>
  <c r="AO397" i="44"/>
  <c r="AO350" i="44"/>
  <c r="AO381" i="44" s="1"/>
  <c r="AO382" i="44" s="1"/>
  <c r="D350" i="44"/>
  <c r="D405" i="44"/>
  <c r="AO405" i="44"/>
  <c r="AO413" i="44"/>
  <c r="D413" i="44"/>
  <c r="D389" i="44"/>
  <c r="AO389" i="44"/>
  <c r="D392" i="44"/>
  <c r="AO392" i="44"/>
  <c r="AO394" i="44"/>
  <c r="D394" i="44"/>
  <c r="D408" i="44"/>
  <c r="AO408" i="44"/>
  <c r="D404" i="44"/>
  <c r="AO404" i="44"/>
  <c r="AO410" i="44"/>
  <c r="D410" i="44"/>
  <c r="AO386" i="44"/>
  <c r="D386" i="44"/>
  <c r="AO387" i="44"/>
  <c r="D387" i="44"/>
  <c r="D401" i="44"/>
  <c r="AO401" i="44"/>
  <c r="AO403" i="44"/>
  <c r="D403" i="44"/>
  <c r="AO406" i="44"/>
  <c r="D406" i="44"/>
  <c r="D414" i="44"/>
  <c r="AO414" i="44"/>
  <c r="D409" i="44"/>
  <c r="AO409" i="44"/>
  <c r="AO407" i="44"/>
  <c r="D407" i="44"/>
  <c r="AO399" i="44"/>
  <c r="D399" i="44"/>
  <c r="D22" i="44"/>
  <c r="AO22" i="44"/>
  <c r="AO390" i="44"/>
  <c r="D390" i="44"/>
  <c r="C383" i="44"/>
  <c r="E384" i="44"/>
  <c r="H24" i="44"/>
  <c r="I23" i="44"/>
  <c r="E23" i="44" s="1"/>
  <c r="AO396" i="44"/>
  <c r="D396" i="44"/>
  <c r="AO400" i="44"/>
  <c r="D400" i="44"/>
  <c r="AO402" i="44"/>
  <c r="D402" i="44"/>
  <c r="D388" i="44"/>
  <c r="AO388" i="44"/>
  <c r="AO385" i="44"/>
  <c r="D385" i="44"/>
  <c r="D369" i="41"/>
  <c r="D351" i="41"/>
  <c r="D352" i="41"/>
  <c r="D355" i="41"/>
  <c r="D376" i="41"/>
  <c r="D363" i="41"/>
  <c r="D356" i="41"/>
  <c r="D375" i="41"/>
  <c r="D364" i="41"/>
  <c r="C349" i="41"/>
  <c r="E350" i="41"/>
  <c r="AP350" i="41" s="1"/>
  <c r="D372" i="41"/>
  <c r="D353" i="41"/>
  <c r="AP347" i="41"/>
  <c r="AP348" i="41" s="1"/>
  <c r="D316" i="41"/>
  <c r="D359" i="41"/>
  <c r="D360" i="41"/>
  <c r="D377" i="41"/>
  <c r="D370" i="41"/>
  <c r="D365" i="41"/>
  <c r="D380" i="41"/>
  <c r="D357" i="41"/>
  <c r="D362" i="41"/>
  <c r="D366" i="41"/>
  <c r="D378" i="41"/>
  <c r="D374" i="41"/>
  <c r="D371" i="41"/>
  <c r="D358" i="41"/>
  <c r="G409" i="41"/>
  <c r="I409" i="41" s="1"/>
  <c r="E409" i="41" s="1"/>
  <c r="AP409" i="41" s="1"/>
  <c r="G393" i="41"/>
  <c r="I393" i="41" s="1"/>
  <c r="E393" i="41" s="1"/>
  <c r="AP393" i="41" s="1"/>
  <c r="G400" i="41"/>
  <c r="I400" i="41" s="1"/>
  <c r="E400" i="41" s="1"/>
  <c r="AP400" i="41" s="1"/>
  <c r="G414" i="41"/>
  <c r="I414" i="41" s="1"/>
  <c r="E414" i="41" s="1"/>
  <c r="AP414" i="41" s="1"/>
  <c r="G398" i="41"/>
  <c r="I398" i="41" s="1"/>
  <c r="E398" i="41" s="1"/>
  <c r="AP398" i="41" s="1"/>
  <c r="G412" i="41"/>
  <c r="I412" i="41" s="1"/>
  <c r="E412" i="41" s="1"/>
  <c r="AP412" i="41" s="1"/>
  <c r="G403" i="41"/>
  <c r="I403" i="41" s="1"/>
  <c r="E403" i="41" s="1"/>
  <c r="AP403" i="41" s="1"/>
  <c r="G387" i="41"/>
  <c r="I387" i="41" s="1"/>
  <c r="E387" i="41" s="1"/>
  <c r="AP387" i="41" s="1"/>
  <c r="G410" i="41"/>
  <c r="I410" i="41" s="1"/>
  <c r="E410" i="41" s="1"/>
  <c r="AP410" i="41" s="1"/>
  <c r="G394" i="41"/>
  <c r="I394" i="41" s="1"/>
  <c r="E394" i="41" s="1"/>
  <c r="AP394" i="41" s="1"/>
  <c r="G408" i="41"/>
  <c r="I408" i="41" s="1"/>
  <c r="E408" i="41" s="1"/>
  <c r="AP408" i="41" s="1"/>
  <c r="G399" i="41"/>
  <c r="I399" i="41" s="1"/>
  <c r="E399" i="41" s="1"/>
  <c r="AP399" i="41" s="1"/>
  <c r="G413" i="41"/>
  <c r="I413" i="41" s="1"/>
  <c r="E413" i="41" s="1"/>
  <c r="AP413" i="41" s="1"/>
  <c r="G397" i="41"/>
  <c r="I397" i="41" s="1"/>
  <c r="E397" i="41" s="1"/>
  <c r="AP397" i="41" s="1"/>
  <c r="G404" i="41"/>
  <c r="I404" i="41" s="1"/>
  <c r="E404" i="41" s="1"/>
  <c r="AP404" i="41" s="1"/>
  <c r="G388" i="41"/>
  <c r="I388" i="41" s="1"/>
  <c r="E388" i="41" s="1"/>
  <c r="AP388" i="41" s="1"/>
  <c r="G390" i="41"/>
  <c r="I390" i="41" s="1"/>
  <c r="E390" i="41" s="1"/>
  <c r="AP390" i="41" s="1"/>
  <c r="G386" i="41"/>
  <c r="I386" i="41" s="1"/>
  <c r="E386" i="41" s="1"/>
  <c r="AP386" i="41" s="1"/>
  <c r="G385" i="41"/>
  <c r="I385" i="41" s="1"/>
  <c r="E385" i="41" s="1"/>
  <c r="AP385" i="41" s="1"/>
  <c r="G396" i="41"/>
  <c r="I396" i="41" s="1"/>
  <c r="E396" i="41" s="1"/>
  <c r="AP396" i="41" s="1"/>
  <c r="G395" i="41"/>
  <c r="I395" i="41" s="1"/>
  <c r="E395" i="41" s="1"/>
  <c r="AP395" i="41" s="1"/>
  <c r="G384" i="41"/>
  <c r="I384" i="41" s="1"/>
  <c r="G406" i="41"/>
  <c r="I406" i="41" s="1"/>
  <c r="E406" i="41" s="1"/>
  <c r="AP406" i="41" s="1"/>
  <c r="G392" i="41"/>
  <c r="I392" i="41" s="1"/>
  <c r="E392" i="41" s="1"/>
  <c r="AP392" i="41" s="1"/>
  <c r="G389" i="41"/>
  <c r="I389" i="41" s="1"/>
  <c r="E389" i="41" s="1"/>
  <c r="AP389" i="41" s="1"/>
  <c r="G405" i="41"/>
  <c r="I405" i="41" s="1"/>
  <c r="E405" i="41" s="1"/>
  <c r="AP405" i="41" s="1"/>
  <c r="G401" i="41"/>
  <c r="I401" i="41" s="1"/>
  <c r="E401" i="41" s="1"/>
  <c r="AP401" i="41" s="1"/>
  <c r="G407" i="41"/>
  <c r="I407" i="41" s="1"/>
  <c r="E407" i="41" s="1"/>
  <c r="AP407" i="41" s="1"/>
  <c r="G411" i="41"/>
  <c r="I411" i="41" s="1"/>
  <c r="E411" i="41" s="1"/>
  <c r="AP411" i="41" s="1"/>
  <c r="G402" i="41"/>
  <c r="I402" i="41" s="1"/>
  <c r="E402" i="41" s="1"/>
  <c r="AP402" i="41" s="1"/>
  <c r="G391" i="41"/>
  <c r="I391" i="41" s="1"/>
  <c r="E391" i="41" s="1"/>
  <c r="AP391" i="41" s="1"/>
  <c r="D373" i="41"/>
  <c r="D379" i="41"/>
  <c r="D368" i="41"/>
  <c r="D367" i="41"/>
  <c r="D354" i="41"/>
  <c r="D361" i="41"/>
  <c r="C26" i="35"/>
  <c r="B26" i="35" s="1"/>
  <c r="I24" i="35"/>
  <c r="AA34" i="35"/>
  <c r="U36" i="35"/>
  <c r="T36" i="35" s="1"/>
  <c r="L26" i="35"/>
  <c r="K26" i="35" s="1"/>
  <c r="R24" i="35"/>
  <c r="U6" i="35"/>
  <c r="T6" i="35" s="1"/>
  <c r="AA4" i="35"/>
  <c r="C16" i="35"/>
  <c r="B16" i="35" s="1"/>
  <c r="I14" i="35"/>
  <c r="U16" i="35"/>
  <c r="T16" i="35" s="1"/>
  <c r="AA14" i="35"/>
  <c r="C36" i="35"/>
  <c r="B36" i="35" s="1"/>
  <c r="I34" i="35"/>
  <c r="U26" i="35"/>
  <c r="T26" i="35" s="1"/>
  <c r="AA24" i="35"/>
  <c r="C6" i="35"/>
  <c r="B6" i="35" s="1"/>
  <c r="I4" i="35"/>
  <c r="L36" i="35"/>
  <c r="K36" i="35" s="1"/>
  <c r="R34" i="35"/>
  <c r="L16" i="35"/>
  <c r="K16" i="35" s="1"/>
  <c r="R14" i="35"/>
  <c r="L6" i="35"/>
  <c r="K6" i="35" s="1"/>
  <c r="R4" i="35"/>
  <c r="Y316" i="6"/>
  <c r="U299" i="6"/>
  <c r="T299" i="6"/>
  <c r="S299" i="6"/>
  <c r="R299" i="6"/>
  <c r="E35" i="48" l="1"/>
  <c r="D35" i="48" s="1"/>
  <c r="J35" i="48"/>
  <c r="AP34" i="48"/>
  <c r="AF34" i="48"/>
  <c r="AJ416" i="51"/>
  <c r="H37" i="48"/>
  <c r="I36" i="48"/>
  <c r="AJ245" i="41"/>
  <c r="AI245" i="41"/>
  <c r="AJ212" i="41"/>
  <c r="AE346" i="44"/>
  <c r="AE20" i="44"/>
  <c r="X22" i="44"/>
  <c r="W22" i="44"/>
  <c r="AF299" i="41"/>
  <c r="AE320" i="44"/>
  <c r="W407" i="44"/>
  <c r="AE340" i="44"/>
  <c r="AA364" i="44"/>
  <c r="X389" i="44"/>
  <c r="R22" i="44"/>
  <c r="Y22" i="44"/>
  <c r="V22" i="44"/>
  <c r="AC23" i="44"/>
  <c r="Q23" i="44"/>
  <c r="S23" i="44" s="1"/>
  <c r="U23" i="44" s="1"/>
  <c r="P23" i="44"/>
  <c r="AE23" i="44"/>
  <c r="O23" i="44"/>
  <c r="N23" i="44"/>
  <c r="M23" i="44"/>
  <c r="L23" i="44"/>
  <c r="K23" i="44"/>
  <c r="J23" i="44"/>
  <c r="T21" i="44"/>
  <c r="AA21" i="44" s="1"/>
  <c r="Z21" i="44"/>
  <c r="AE345" i="44"/>
  <c r="AE330" i="44"/>
  <c r="X373" i="41"/>
  <c r="AF308" i="41"/>
  <c r="AF306" i="41"/>
  <c r="W378" i="41"/>
  <c r="AF295" i="41"/>
  <c r="Y355" i="41"/>
  <c r="AF310" i="41"/>
  <c r="M40" i="46"/>
  <c r="N40" i="46" s="1"/>
  <c r="O40" i="46" s="1"/>
  <c r="P40" i="46" s="1"/>
  <c r="Q40" i="46" s="1"/>
  <c r="R40" i="46" s="1"/>
  <c r="K40" i="46"/>
  <c r="V20" i="46"/>
  <c r="W20" i="46" s="1"/>
  <c r="X20" i="46" s="1"/>
  <c r="Y20" i="46" s="1"/>
  <c r="Z20" i="46" s="1"/>
  <c r="AA20" i="46" s="1"/>
  <c r="T20" i="46"/>
  <c r="D20" i="46"/>
  <c r="E20" i="46" s="1"/>
  <c r="F20" i="46" s="1"/>
  <c r="G20" i="46" s="1"/>
  <c r="H20" i="46" s="1"/>
  <c r="I20" i="46" s="1"/>
  <c r="B20" i="46"/>
  <c r="D30" i="46"/>
  <c r="E30" i="46" s="1"/>
  <c r="F30" i="46" s="1"/>
  <c r="G30" i="46" s="1"/>
  <c r="H30" i="46" s="1"/>
  <c r="I30" i="46" s="1"/>
  <c r="B30" i="46"/>
  <c r="V10" i="46"/>
  <c r="W10" i="46" s="1"/>
  <c r="X10" i="46" s="1"/>
  <c r="Y10" i="46" s="1"/>
  <c r="Z10" i="46" s="1"/>
  <c r="AA10" i="46" s="1"/>
  <c r="T10" i="46"/>
  <c r="V30" i="46"/>
  <c r="W30" i="46" s="1"/>
  <c r="X30" i="46" s="1"/>
  <c r="Y30" i="46" s="1"/>
  <c r="Z30" i="46" s="1"/>
  <c r="AA30" i="46" s="1"/>
  <c r="T30" i="46"/>
  <c r="M30" i="46"/>
  <c r="N30" i="46" s="1"/>
  <c r="O30" i="46" s="1"/>
  <c r="P30" i="46" s="1"/>
  <c r="Q30" i="46" s="1"/>
  <c r="R30" i="46" s="1"/>
  <c r="K30" i="46"/>
  <c r="D10" i="46"/>
  <c r="E10" i="46" s="1"/>
  <c r="F10" i="46" s="1"/>
  <c r="G10" i="46" s="1"/>
  <c r="H10" i="46" s="1"/>
  <c r="I10" i="46" s="1"/>
  <c r="B10" i="46"/>
  <c r="M10" i="46"/>
  <c r="N10" i="46" s="1"/>
  <c r="O10" i="46" s="1"/>
  <c r="P10" i="46" s="1"/>
  <c r="Q10" i="46" s="1"/>
  <c r="R10" i="46" s="1"/>
  <c r="K10" i="46"/>
  <c r="D40" i="46"/>
  <c r="E40" i="46" s="1"/>
  <c r="F40" i="46" s="1"/>
  <c r="G40" i="46" s="1"/>
  <c r="H40" i="46" s="1"/>
  <c r="I40" i="46" s="1"/>
  <c r="B40" i="46"/>
  <c r="X405" i="44"/>
  <c r="W397" i="44"/>
  <c r="W396" i="44"/>
  <c r="V409" i="44"/>
  <c r="AE327" i="44"/>
  <c r="X350" i="44"/>
  <c r="AE339" i="44"/>
  <c r="AE323" i="44"/>
  <c r="AE317" i="44"/>
  <c r="W392" i="44"/>
  <c r="AE326" i="44"/>
  <c r="X386" i="44"/>
  <c r="V411" i="44"/>
  <c r="W395" i="44"/>
  <c r="X412" i="44"/>
  <c r="W388" i="44"/>
  <c r="W410" i="44"/>
  <c r="AE338" i="44"/>
  <c r="AE344" i="44"/>
  <c r="V402" i="44"/>
  <c r="W402" i="44"/>
  <c r="X402" i="44"/>
  <c r="X396" i="44"/>
  <c r="W394" i="44"/>
  <c r="V414" i="44"/>
  <c r="W403" i="44"/>
  <c r="X392" i="44"/>
  <c r="X398" i="44"/>
  <c r="X393" i="44"/>
  <c r="X407" i="44"/>
  <c r="W414" i="44"/>
  <c r="X403" i="44"/>
  <c r="V404" i="44"/>
  <c r="X414" i="44"/>
  <c r="AE313" i="44"/>
  <c r="AI313" i="44" s="1"/>
  <c r="W391" i="44"/>
  <c r="X394" i="44"/>
  <c r="AE318" i="44"/>
  <c r="W404" i="44"/>
  <c r="X391" i="44"/>
  <c r="V405" i="44"/>
  <c r="X400" i="44"/>
  <c r="W400" i="44"/>
  <c r="AE337" i="44"/>
  <c r="V350" i="44"/>
  <c r="X408" i="44"/>
  <c r="X397" i="44"/>
  <c r="W385" i="44"/>
  <c r="V396" i="44"/>
  <c r="AE333" i="44"/>
  <c r="X399" i="44"/>
  <c r="W411" i="44"/>
  <c r="X395" i="44"/>
  <c r="V390" i="44"/>
  <c r="X387" i="44"/>
  <c r="AE341" i="44"/>
  <c r="W413" i="44"/>
  <c r="V391" i="44"/>
  <c r="AE331" i="44"/>
  <c r="W405" i="44"/>
  <c r="X406" i="44"/>
  <c r="X401" i="44"/>
  <c r="AE325" i="44"/>
  <c r="W389" i="44"/>
  <c r="AE334" i="44"/>
  <c r="V403" i="44"/>
  <c r="V401" i="44"/>
  <c r="X404" i="44"/>
  <c r="V412" i="44"/>
  <c r="V395" i="44"/>
  <c r="W390" i="44"/>
  <c r="X410" i="44"/>
  <c r="T365" i="44"/>
  <c r="AA365" i="44" s="1"/>
  <c r="Z365" i="44"/>
  <c r="T369" i="44"/>
  <c r="AA369" i="44" s="1"/>
  <c r="Z369" i="44"/>
  <c r="Y397" i="44"/>
  <c r="R397" i="44"/>
  <c r="T356" i="44"/>
  <c r="AA356" i="44" s="1"/>
  <c r="Z356" i="44"/>
  <c r="Z316" i="44"/>
  <c r="T316" i="44"/>
  <c r="AA316" i="44" s="1"/>
  <c r="U409" i="44"/>
  <c r="Z354" i="44"/>
  <c r="T354" i="44"/>
  <c r="AA354" i="44" s="1"/>
  <c r="Y406" i="44"/>
  <c r="R406" i="44"/>
  <c r="T403" i="44"/>
  <c r="R398" i="44"/>
  <c r="Y398" i="44"/>
  <c r="Y396" i="44"/>
  <c r="R396" i="44"/>
  <c r="Y401" i="44"/>
  <c r="R401" i="44"/>
  <c r="Y387" i="44"/>
  <c r="S387" i="44"/>
  <c r="U387" i="44" s="1"/>
  <c r="Z351" i="44"/>
  <c r="T351" i="44"/>
  <c r="AA351" i="44" s="1"/>
  <c r="Y413" i="44"/>
  <c r="R413" i="44"/>
  <c r="W350" i="44"/>
  <c r="Z376" i="44"/>
  <c r="T376" i="44"/>
  <c r="AA376" i="44" s="1"/>
  <c r="Y407" i="44"/>
  <c r="R407" i="44"/>
  <c r="T358" i="44"/>
  <c r="AA358" i="44" s="1"/>
  <c r="Z358" i="44"/>
  <c r="Y392" i="44"/>
  <c r="S392" i="44"/>
  <c r="U392" i="44" s="1"/>
  <c r="T367" i="44"/>
  <c r="AA367" i="44" s="1"/>
  <c r="Z367" i="44"/>
  <c r="AE324" i="44"/>
  <c r="V393" i="44"/>
  <c r="T378" i="44"/>
  <c r="AA378" i="44" s="1"/>
  <c r="Z378" i="44"/>
  <c r="V407" i="44"/>
  <c r="Z357" i="44"/>
  <c r="T357" i="44"/>
  <c r="AA357" i="44" s="1"/>
  <c r="W393" i="44"/>
  <c r="V399" i="44"/>
  <c r="Z366" i="44"/>
  <c r="T366" i="44"/>
  <c r="AA366" i="44" s="1"/>
  <c r="Y385" i="44"/>
  <c r="S385" i="44"/>
  <c r="U385" i="44" s="1"/>
  <c r="Z355" i="44"/>
  <c r="T355" i="44"/>
  <c r="AA355" i="44" s="1"/>
  <c r="Z380" i="44"/>
  <c r="T380" i="44"/>
  <c r="AA380" i="44" s="1"/>
  <c r="Z363" i="44"/>
  <c r="T363" i="44"/>
  <c r="AA363" i="44" s="1"/>
  <c r="Z377" i="44"/>
  <c r="T377" i="44"/>
  <c r="AA377" i="44" s="1"/>
  <c r="V413" i="44"/>
  <c r="Z370" i="44"/>
  <c r="T370" i="44"/>
  <c r="AA370" i="44" s="1"/>
  <c r="Y350" i="44"/>
  <c r="R350" i="44"/>
  <c r="Y393" i="44"/>
  <c r="R393" i="44"/>
  <c r="W399" i="44"/>
  <c r="Y388" i="44"/>
  <c r="S388" i="44"/>
  <c r="U388" i="44" s="1"/>
  <c r="T371" i="44"/>
  <c r="AA371" i="44" s="1"/>
  <c r="Z371" i="44"/>
  <c r="Y399" i="44"/>
  <c r="R399" i="44"/>
  <c r="T368" i="44"/>
  <c r="AA368" i="44" s="1"/>
  <c r="Z368" i="44"/>
  <c r="M384" i="44"/>
  <c r="K384" i="44"/>
  <c r="AE384" i="44"/>
  <c r="Q384" i="44"/>
  <c r="P384" i="44"/>
  <c r="R384" i="44" s="1"/>
  <c r="AC384" i="44"/>
  <c r="AC415" i="44" s="1"/>
  <c r="O384" i="44"/>
  <c r="N384" i="44"/>
  <c r="L384" i="44"/>
  <c r="J384" i="44"/>
  <c r="Y402" i="44"/>
  <c r="R402" i="44"/>
  <c r="Z373" i="44"/>
  <c r="T373" i="44"/>
  <c r="AA373" i="44" s="1"/>
  <c r="R394" i="44"/>
  <c r="Y394" i="44"/>
  <c r="Y403" i="44"/>
  <c r="S403" i="44"/>
  <c r="U403" i="44" s="1"/>
  <c r="Y404" i="44"/>
  <c r="R404" i="44"/>
  <c r="Z379" i="44"/>
  <c r="T379" i="44"/>
  <c r="AA379" i="44" s="1"/>
  <c r="X413" i="44"/>
  <c r="Y411" i="44"/>
  <c r="R411" i="44"/>
  <c r="T353" i="44"/>
  <c r="AA353" i="44" s="1"/>
  <c r="Z353" i="44"/>
  <c r="T372" i="44"/>
  <c r="AA372" i="44" s="1"/>
  <c r="Z372" i="44"/>
  <c r="V386" i="44"/>
  <c r="T360" i="44"/>
  <c r="AA360" i="44" s="1"/>
  <c r="Z360" i="44"/>
  <c r="V389" i="44"/>
  <c r="AE332" i="44"/>
  <c r="Y395" i="44"/>
  <c r="R395" i="44"/>
  <c r="T395" i="44" s="1"/>
  <c r="V400" i="44"/>
  <c r="Z362" i="44"/>
  <c r="T362" i="44"/>
  <c r="AA362" i="44" s="1"/>
  <c r="X409" i="44"/>
  <c r="R414" i="44"/>
  <c r="Y414" i="44"/>
  <c r="W386" i="44"/>
  <c r="V408" i="44"/>
  <c r="Z352" i="44"/>
  <c r="T352" i="44"/>
  <c r="AA352" i="44" s="1"/>
  <c r="X390" i="44"/>
  <c r="V394" i="44"/>
  <c r="W408" i="44"/>
  <c r="V392" i="44"/>
  <c r="V397" i="44"/>
  <c r="W412" i="44"/>
  <c r="Z375" i="44"/>
  <c r="T375" i="44"/>
  <c r="AA375" i="44" s="1"/>
  <c r="W406" i="44"/>
  <c r="Z374" i="44"/>
  <c r="T374" i="44"/>
  <c r="AA374" i="44" s="1"/>
  <c r="T387" i="44"/>
  <c r="Z364" i="44"/>
  <c r="AE364" i="44" s="1"/>
  <c r="Y412" i="44"/>
  <c r="R412" i="44"/>
  <c r="X411" i="44"/>
  <c r="T361" i="44"/>
  <c r="AA361" i="44" s="1"/>
  <c r="Z361" i="44"/>
  <c r="T391" i="44"/>
  <c r="V385" i="44"/>
  <c r="V388" i="44"/>
  <c r="R409" i="44"/>
  <c r="T409" i="44" s="1"/>
  <c r="Y409" i="44"/>
  <c r="V387" i="44"/>
  <c r="Y386" i="44"/>
  <c r="R386" i="44"/>
  <c r="V410" i="44"/>
  <c r="T392" i="44"/>
  <c r="Y389" i="44"/>
  <c r="R389" i="44"/>
  <c r="V398" i="44"/>
  <c r="U395" i="44"/>
  <c r="X385" i="44"/>
  <c r="X388" i="44"/>
  <c r="Y400" i="44"/>
  <c r="R400" i="44"/>
  <c r="Y390" i="44"/>
  <c r="R390" i="44"/>
  <c r="AE319" i="44"/>
  <c r="W409" i="44"/>
  <c r="V406" i="44"/>
  <c r="W401" i="44"/>
  <c r="W387" i="44"/>
  <c r="Y410" i="44"/>
  <c r="R410" i="44"/>
  <c r="Y408" i="44"/>
  <c r="R408" i="44"/>
  <c r="Y405" i="44"/>
  <c r="R405" i="44"/>
  <c r="W398" i="44"/>
  <c r="Z359" i="44"/>
  <c r="T359" i="44"/>
  <c r="AA359" i="44" s="1"/>
  <c r="Y391" i="44"/>
  <c r="S391" i="44"/>
  <c r="U391" i="44" s="1"/>
  <c r="T385" i="44"/>
  <c r="T388" i="44"/>
  <c r="X367" i="41"/>
  <c r="X355" i="41"/>
  <c r="W370" i="41"/>
  <c r="W353" i="41"/>
  <c r="X378" i="41"/>
  <c r="AF309" i="41"/>
  <c r="Y373" i="41"/>
  <c r="X359" i="41"/>
  <c r="X368" i="41"/>
  <c r="W359" i="41"/>
  <c r="AF307" i="41"/>
  <c r="W364" i="41"/>
  <c r="AF301" i="41"/>
  <c r="X370" i="41"/>
  <c r="W369" i="41"/>
  <c r="AF286" i="41"/>
  <c r="X372" i="41"/>
  <c r="AA282" i="41"/>
  <c r="AB282" i="41"/>
  <c r="AA318" i="41"/>
  <c r="W356" i="41"/>
  <c r="AB318" i="41"/>
  <c r="W374" i="41"/>
  <c r="Y368" i="41"/>
  <c r="X377" i="41"/>
  <c r="W352" i="41"/>
  <c r="AF248" i="41"/>
  <c r="AF279" i="41" s="1"/>
  <c r="Y379" i="41"/>
  <c r="AF288" i="41"/>
  <c r="Y377" i="41"/>
  <c r="W357" i="41"/>
  <c r="Y356" i="41"/>
  <c r="X361" i="41"/>
  <c r="Y361" i="41"/>
  <c r="X379" i="41"/>
  <c r="X362" i="41"/>
  <c r="X360" i="41"/>
  <c r="X353" i="41"/>
  <c r="AF300" i="41"/>
  <c r="AF289" i="41"/>
  <c r="AF285" i="41"/>
  <c r="Y372" i="41"/>
  <c r="AF292" i="41"/>
  <c r="W379" i="41"/>
  <c r="AB319" i="41"/>
  <c r="W366" i="41"/>
  <c r="W362" i="41"/>
  <c r="AA319" i="41"/>
  <c r="X358" i="41"/>
  <c r="W361" i="41"/>
  <c r="AF287" i="41"/>
  <c r="X354" i="41"/>
  <c r="W371" i="41"/>
  <c r="X356" i="41"/>
  <c r="X352" i="41"/>
  <c r="X371" i="41"/>
  <c r="W367" i="41"/>
  <c r="W360" i="41"/>
  <c r="Y353" i="41"/>
  <c r="AF294" i="41"/>
  <c r="Y360" i="41"/>
  <c r="AF303" i="41"/>
  <c r="W376" i="41"/>
  <c r="X375" i="41"/>
  <c r="X376" i="41"/>
  <c r="Y316" i="41"/>
  <c r="AF296" i="41"/>
  <c r="W365" i="41"/>
  <c r="Y359" i="41"/>
  <c r="Y376" i="41"/>
  <c r="T395" i="41"/>
  <c r="V395" i="41" s="1"/>
  <c r="AD395" i="41"/>
  <c r="T398" i="41"/>
  <c r="V398" i="41" s="1"/>
  <c r="AD398" i="41"/>
  <c r="U342" i="41"/>
  <c r="AB342" i="41" s="1"/>
  <c r="AA342" i="41"/>
  <c r="Z358" i="41"/>
  <c r="S358" i="41"/>
  <c r="W373" i="41"/>
  <c r="AA340" i="41"/>
  <c r="U340" i="41"/>
  <c r="AB340" i="41" s="1"/>
  <c r="X363" i="41"/>
  <c r="AD414" i="41"/>
  <c r="N414" i="41"/>
  <c r="M414" i="41"/>
  <c r="L414" i="41"/>
  <c r="O414" i="41"/>
  <c r="R414" i="41"/>
  <c r="T414" i="41" s="1"/>
  <c r="V414" i="41" s="1"/>
  <c r="AF414" i="41"/>
  <c r="Q414" i="41"/>
  <c r="P414" i="41"/>
  <c r="K414" i="41"/>
  <c r="Z351" i="41"/>
  <c r="T351" i="41"/>
  <c r="V351" i="41" s="1"/>
  <c r="V357" i="41"/>
  <c r="U320" i="41"/>
  <c r="AB320" i="41" s="1"/>
  <c r="AA320" i="41"/>
  <c r="U327" i="41"/>
  <c r="AB327" i="41" s="1"/>
  <c r="AA327" i="41"/>
  <c r="K385" i="41"/>
  <c r="AF385" i="41"/>
  <c r="AD385" i="41"/>
  <c r="R385" i="41"/>
  <c r="T385" i="41" s="1"/>
  <c r="V385" i="41" s="1"/>
  <c r="O385" i="41"/>
  <c r="Q385" i="41"/>
  <c r="M385" i="41"/>
  <c r="P385" i="41"/>
  <c r="N385" i="41"/>
  <c r="L385" i="41"/>
  <c r="R400" i="41"/>
  <c r="P400" i="41"/>
  <c r="M400" i="41"/>
  <c r="AF400" i="41"/>
  <c r="AD400" i="41"/>
  <c r="N400" i="41"/>
  <c r="K400" i="41"/>
  <c r="Q400" i="41"/>
  <c r="S400" i="41" s="1"/>
  <c r="O400" i="41"/>
  <c r="L400" i="41"/>
  <c r="W358" i="41"/>
  <c r="Y354" i="41"/>
  <c r="Y362" i="41"/>
  <c r="U360" i="41"/>
  <c r="Z353" i="41"/>
  <c r="S353" i="41"/>
  <c r="AA341" i="41"/>
  <c r="U341" i="41"/>
  <c r="AB341" i="41" s="1"/>
  <c r="P393" i="41"/>
  <c r="K393" i="41"/>
  <c r="AD393" i="41"/>
  <c r="L393" i="41"/>
  <c r="AF393" i="41"/>
  <c r="N393" i="41"/>
  <c r="M393" i="41"/>
  <c r="R393" i="41"/>
  <c r="T393" i="41" s="1"/>
  <c r="V393" i="41" s="1"/>
  <c r="Q393" i="41"/>
  <c r="O393" i="41"/>
  <c r="W351" i="41"/>
  <c r="AA330" i="41"/>
  <c r="U330" i="41"/>
  <c r="AB330" i="41" s="1"/>
  <c r="Z359" i="41"/>
  <c r="S359" i="41"/>
  <c r="Z354" i="41"/>
  <c r="S354" i="41"/>
  <c r="U324" i="41"/>
  <c r="AB324" i="41" s="1"/>
  <c r="AA324" i="41"/>
  <c r="T388" i="41"/>
  <c r="V388" i="41" s="1"/>
  <c r="AD388" i="41"/>
  <c r="U351" i="41"/>
  <c r="U332" i="41"/>
  <c r="AB332" i="41" s="1"/>
  <c r="AA332" i="41"/>
  <c r="Z361" i="41"/>
  <c r="S361" i="41"/>
  <c r="W368" i="41"/>
  <c r="U338" i="41"/>
  <c r="AB338" i="41" s="1"/>
  <c r="AA338" i="41"/>
  <c r="U317" i="41"/>
  <c r="AB317" i="41" s="1"/>
  <c r="AA317" i="41"/>
  <c r="U356" i="41"/>
  <c r="AD396" i="41"/>
  <c r="S396" i="41"/>
  <c r="L350" i="41"/>
  <c r="AD350" i="41"/>
  <c r="AD381" i="41" s="1"/>
  <c r="P350" i="41"/>
  <c r="R350" i="41"/>
  <c r="T350" i="41" s="1"/>
  <c r="V350" i="41" s="1"/>
  <c r="Q350" i="41"/>
  <c r="O350" i="41"/>
  <c r="M350" i="41"/>
  <c r="N350" i="41"/>
  <c r="K350" i="41"/>
  <c r="Z316" i="41"/>
  <c r="T316" i="41"/>
  <c r="V316" i="41" s="1"/>
  <c r="Z373" i="41"/>
  <c r="S373" i="41"/>
  <c r="X374" i="41"/>
  <c r="Z366" i="41"/>
  <c r="S366" i="41"/>
  <c r="Z360" i="41"/>
  <c r="T360" i="41"/>
  <c r="V360" i="41" s="1"/>
  <c r="U328" i="41"/>
  <c r="AB328" i="41" s="1"/>
  <c r="AA328" i="41"/>
  <c r="Y367" i="41"/>
  <c r="AD397" i="41"/>
  <c r="T397" i="41"/>
  <c r="V397" i="41" s="1"/>
  <c r="Z369" i="41"/>
  <c r="S369" i="41"/>
  <c r="AA343" i="41"/>
  <c r="U343" i="41"/>
  <c r="AB343" i="41" s="1"/>
  <c r="U321" i="41"/>
  <c r="AB321" i="41" s="1"/>
  <c r="AA321" i="41"/>
  <c r="S376" i="41"/>
  <c r="Z376" i="41"/>
  <c r="Y352" i="41"/>
  <c r="T404" i="41"/>
  <c r="V404" i="41" s="1"/>
  <c r="AD404" i="41"/>
  <c r="P411" i="41"/>
  <c r="O411" i="41"/>
  <c r="N411" i="41"/>
  <c r="L411" i="41"/>
  <c r="R411" i="41"/>
  <c r="T411" i="41" s="1"/>
  <c r="V411" i="41" s="1"/>
  <c r="Q411" i="41"/>
  <c r="AD411" i="41"/>
  <c r="M411" i="41"/>
  <c r="K411" i="41"/>
  <c r="O413" i="41"/>
  <c r="AF413" i="41"/>
  <c r="AD413" i="41"/>
  <c r="R413" i="41"/>
  <c r="N413" i="41"/>
  <c r="L413" i="41"/>
  <c r="P413" i="41"/>
  <c r="M413" i="41"/>
  <c r="K413" i="41"/>
  <c r="Q413" i="41"/>
  <c r="S413" i="41" s="1"/>
  <c r="U326" i="41"/>
  <c r="AB326" i="41" s="1"/>
  <c r="AA326" i="41"/>
  <c r="Z368" i="41"/>
  <c r="S368" i="41"/>
  <c r="U335" i="41"/>
  <c r="AB335" i="41" s="1"/>
  <c r="AA335" i="41"/>
  <c r="Z372" i="41"/>
  <c r="S372" i="41"/>
  <c r="W375" i="41"/>
  <c r="Z352" i="41"/>
  <c r="S352" i="41"/>
  <c r="Q407" i="41"/>
  <c r="L407" i="41"/>
  <c r="K407" i="41"/>
  <c r="AD407" i="41"/>
  <c r="O407" i="41"/>
  <c r="M407" i="41"/>
  <c r="P407" i="41"/>
  <c r="AF407" i="41"/>
  <c r="R407" i="41"/>
  <c r="T407" i="41" s="1"/>
  <c r="V407" i="41" s="1"/>
  <c r="N407" i="41"/>
  <c r="AD399" i="41"/>
  <c r="Q399" i="41"/>
  <c r="P399" i="41"/>
  <c r="O399" i="41"/>
  <c r="M399" i="41"/>
  <c r="L399" i="41"/>
  <c r="R399" i="41"/>
  <c r="T399" i="41" s="1"/>
  <c r="V399" i="41" s="1"/>
  <c r="K399" i="41"/>
  <c r="AF399" i="41"/>
  <c r="N399" i="41"/>
  <c r="W377" i="41"/>
  <c r="U316" i="41"/>
  <c r="AA333" i="41"/>
  <c r="U333" i="41"/>
  <c r="AB333" i="41" s="1"/>
  <c r="AA325" i="41"/>
  <c r="U325" i="41"/>
  <c r="AB325" i="41" s="1"/>
  <c r="AA323" i="41"/>
  <c r="U323" i="41"/>
  <c r="AB323" i="41" s="1"/>
  <c r="Z371" i="41"/>
  <c r="S371" i="41"/>
  <c r="Z362" i="41"/>
  <c r="S362" i="41"/>
  <c r="U331" i="41"/>
  <c r="AB331" i="41" s="1"/>
  <c r="AA331" i="41"/>
  <c r="Z365" i="41"/>
  <c r="S365" i="41"/>
  <c r="Z370" i="41"/>
  <c r="S370" i="41"/>
  <c r="U337" i="41"/>
  <c r="AB337" i="41" s="1"/>
  <c r="AA337" i="41"/>
  <c r="AD391" i="41"/>
  <c r="AD401" i="41"/>
  <c r="T401" i="41"/>
  <c r="V401" i="41" s="1"/>
  <c r="P408" i="41"/>
  <c r="O408" i="41"/>
  <c r="N408" i="41"/>
  <c r="L408" i="41"/>
  <c r="AD408" i="41"/>
  <c r="R408" i="41"/>
  <c r="T408" i="41" s="1"/>
  <c r="V408" i="41" s="1"/>
  <c r="M408" i="41"/>
  <c r="Q408" i="41"/>
  <c r="K408" i="41"/>
  <c r="X369" i="41"/>
  <c r="X316" i="41"/>
  <c r="Y378" i="41"/>
  <c r="AA344" i="41"/>
  <c r="U344" i="41"/>
  <c r="AB344" i="41" s="1"/>
  <c r="X357" i="41"/>
  <c r="X365" i="41"/>
  <c r="Y370" i="41"/>
  <c r="Y375" i="41"/>
  <c r="W355" i="41"/>
  <c r="AD390" i="41"/>
  <c r="T390" i="41"/>
  <c r="V390" i="41" s="1"/>
  <c r="AD405" i="41"/>
  <c r="T405" i="41"/>
  <c r="V405" i="41" s="1"/>
  <c r="AD394" i="41"/>
  <c r="T394" i="41"/>
  <c r="V394" i="41" s="1"/>
  <c r="Y369" i="41"/>
  <c r="S377" i="41"/>
  <c r="Z377" i="41"/>
  <c r="AA336" i="41"/>
  <c r="U336" i="41"/>
  <c r="AB336" i="41" s="1"/>
  <c r="Z375" i="41"/>
  <c r="S375" i="41"/>
  <c r="Y363" i="41"/>
  <c r="R409" i="41"/>
  <c r="P409" i="41"/>
  <c r="M409" i="41"/>
  <c r="O409" i="41"/>
  <c r="L409" i="41"/>
  <c r="K409" i="41"/>
  <c r="AD409" i="41"/>
  <c r="Q409" i="41"/>
  <c r="S409" i="41" s="1"/>
  <c r="N409" i="41"/>
  <c r="AD389" i="41"/>
  <c r="T389" i="41"/>
  <c r="V389" i="41" s="1"/>
  <c r="N410" i="41"/>
  <c r="R410" i="41"/>
  <c r="T410" i="41" s="1"/>
  <c r="V410" i="41" s="1"/>
  <c r="AD410" i="41"/>
  <c r="P410" i="41"/>
  <c r="Q410" i="41"/>
  <c r="O410" i="41"/>
  <c r="M410" i="41"/>
  <c r="L410" i="41"/>
  <c r="K410" i="41"/>
  <c r="U334" i="41"/>
  <c r="AB334" i="41" s="1"/>
  <c r="AA334" i="41"/>
  <c r="Z379" i="41"/>
  <c r="S379" i="41"/>
  <c r="Z378" i="41"/>
  <c r="S378" i="41"/>
  <c r="AF302" i="41"/>
  <c r="X364" i="41"/>
  <c r="Z363" i="41"/>
  <c r="S363" i="41"/>
  <c r="AA339" i="41"/>
  <c r="U339" i="41"/>
  <c r="AB339" i="41" s="1"/>
  <c r="O386" i="41"/>
  <c r="AF386" i="41"/>
  <c r="M386" i="41"/>
  <c r="K386" i="41"/>
  <c r="L386" i="41"/>
  <c r="AD386" i="41"/>
  <c r="R386" i="41"/>
  <c r="T386" i="41" s="1"/>
  <c r="V386" i="41" s="1"/>
  <c r="Q386" i="41"/>
  <c r="P386" i="41"/>
  <c r="N386" i="41"/>
  <c r="L392" i="41"/>
  <c r="AF392" i="41"/>
  <c r="AD392" i="41"/>
  <c r="P392" i="41"/>
  <c r="R392" i="41"/>
  <c r="T392" i="41" s="1"/>
  <c r="V392" i="41" s="1"/>
  <c r="Q392" i="41"/>
  <c r="O392" i="41"/>
  <c r="K392" i="41"/>
  <c r="M392" i="41"/>
  <c r="N392" i="41"/>
  <c r="AD387" i="41"/>
  <c r="T387" i="41"/>
  <c r="V387" i="41" s="1"/>
  <c r="X351" i="41"/>
  <c r="Y358" i="41"/>
  <c r="Y371" i="41"/>
  <c r="W372" i="41"/>
  <c r="Z355" i="41"/>
  <c r="S355" i="41"/>
  <c r="Z367" i="41"/>
  <c r="S367" i="41"/>
  <c r="T402" i="41"/>
  <c r="V402" i="41" s="1"/>
  <c r="AD402" i="41"/>
  <c r="N406" i="41"/>
  <c r="AF406" i="41"/>
  <c r="R406" i="41"/>
  <c r="T406" i="41" s="1"/>
  <c r="V406" i="41" s="1"/>
  <c r="AD406" i="41"/>
  <c r="P406" i="41"/>
  <c r="M406" i="41"/>
  <c r="L406" i="41"/>
  <c r="K406" i="41"/>
  <c r="Q406" i="41"/>
  <c r="O406" i="41"/>
  <c r="T403" i="41"/>
  <c r="V403" i="41" s="1"/>
  <c r="AD403" i="41"/>
  <c r="Y351" i="41"/>
  <c r="W316" i="41"/>
  <c r="W354" i="41"/>
  <c r="Y374" i="41"/>
  <c r="X366" i="41"/>
  <c r="Y357" i="41"/>
  <c r="Y365" i="41"/>
  <c r="Y364" i="41"/>
  <c r="K412" i="41"/>
  <c r="AD412" i="41"/>
  <c r="R412" i="41"/>
  <c r="T412" i="41" s="1"/>
  <c r="V412" i="41" s="1"/>
  <c r="O412" i="41"/>
  <c r="L412" i="41"/>
  <c r="Q412" i="41"/>
  <c r="P412" i="41"/>
  <c r="N412" i="41"/>
  <c r="M412" i="41"/>
  <c r="AF293" i="41"/>
  <c r="Z374" i="41"/>
  <c r="S374" i="41"/>
  <c r="Y366" i="41"/>
  <c r="Z357" i="41"/>
  <c r="S357" i="41"/>
  <c r="U357" i="41" s="1"/>
  <c r="U329" i="41"/>
  <c r="AB329" i="41" s="1"/>
  <c r="AA329" i="41"/>
  <c r="Z364" i="41"/>
  <c r="S364" i="41"/>
  <c r="Z356" i="41"/>
  <c r="T356" i="41"/>
  <c r="V356" i="41" s="1"/>
  <c r="W363" i="41"/>
  <c r="U322" i="41"/>
  <c r="AB322" i="41" s="1"/>
  <c r="AA322" i="41"/>
  <c r="AA346" i="41"/>
  <c r="J30" i="45"/>
  <c r="B30" i="45" s="1"/>
  <c r="G30" i="45" s="1"/>
  <c r="F30" i="45" s="1"/>
  <c r="D31" i="45"/>
  <c r="I32" i="45"/>
  <c r="C33" i="45"/>
  <c r="U345" i="41"/>
  <c r="AB345" i="41" s="1"/>
  <c r="AA345" i="41"/>
  <c r="AB346" i="41"/>
  <c r="AO23" i="44"/>
  <c r="D23" i="44"/>
  <c r="H25" i="44"/>
  <c r="I24" i="44"/>
  <c r="E24" i="44" s="1"/>
  <c r="AO384" i="44"/>
  <c r="D384" i="44"/>
  <c r="D401" i="41"/>
  <c r="D408" i="41"/>
  <c r="D405" i="41"/>
  <c r="D394" i="41"/>
  <c r="D410" i="41"/>
  <c r="D392" i="41"/>
  <c r="D387" i="41"/>
  <c r="D406" i="41"/>
  <c r="D403" i="41"/>
  <c r="D350" i="41"/>
  <c r="AP381" i="41"/>
  <c r="AP382" i="41" s="1"/>
  <c r="D407" i="41"/>
  <c r="C383" i="41"/>
  <c r="E384" i="41"/>
  <c r="AP384" i="41" s="1"/>
  <c r="D412" i="41"/>
  <c r="D395" i="41"/>
  <c r="D398" i="41"/>
  <c r="D411" i="41"/>
  <c r="D396" i="41"/>
  <c r="D414" i="41"/>
  <c r="D399" i="41"/>
  <c r="D389" i="41"/>
  <c r="D385" i="41"/>
  <c r="D400" i="41"/>
  <c r="D413" i="41"/>
  <c r="D386" i="41"/>
  <c r="D393" i="41"/>
  <c r="D390" i="41"/>
  <c r="D409" i="41"/>
  <c r="D388" i="41"/>
  <c r="D391" i="41"/>
  <c r="D404" i="41"/>
  <c r="D402" i="41"/>
  <c r="D397" i="41"/>
  <c r="D6" i="35"/>
  <c r="E6" i="35" s="1"/>
  <c r="F6" i="35" s="1"/>
  <c r="G6" i="35" s="1"/>
  <c r="H6" i="35" s="1"/>
  <c r="I6" i="35" s="1"/>
  <c r="C7" i="35" s="1"/>
  <c r="B7" i="35" s="1"/>
  <c r="D16" i="35"/>
  <c r="E16" i="35" s="1"/>
  <c r="F16" i="35" s="1"/>
  <c r="G16" i="35" s="1"/>
  <c r="H16" i="35" s="1"/>
  <c r="I16" i="35" s="1"/>
  <c r="C17" i="35" s="1"/>
  <c r="B17" i="35" s="1"/>
  <c r="D26" i="35"/>
  <c r="E26" i="35" s="1"/>
  <c r="F26" i="35" s="1"/>
  <c r="G26" i="35" s="1"/>
  <c r="H26" i="35" s="1"/>
  <c r="I26" i="35" s="1"/>
  <c r="C27" i="35" s="1"/>
  <c r="B27" i="35" s="1"/>
  <c r="M6" i="35"/>
  <c r="N6" i="35" s="1"/>
  <c r="O6" i="35" s="1"/>
  <c r="P6" i="35" s="1"/>
  <c r="Q6" i="35" s="1"/>
  <c r="R6" i="35" s="1"/>
  <c r="L7" i="35" s="1"/>
  <c r="K7" i="35" s="1"/>
  <c r="V26" i="35"/>
  <c r="W26" i="35" s="1"/>
  <c r="X26" i="35" s="1"/>
  <c r="Y26" i="35" s="1"/>
  <c r="Z26" i="35" s="1"/>
  <c r="AA26" i="35" s="1"/>
  <c r="U27" i="35" s="1"/>
  <c r="T27" i="35" s="1"/>
  <c r="V6" i="35"/>
  <c r="W6" i="35" s="1"/>
  <c r="X6" i="35" s="1"/>
  <c r="Y6" i="35" s="1"/>
  <c r="Z6" i="35" s="1"/>
  <c r="AA6" i="35" s="1"/>
  <c r="U7" i="35" s="1"/>
  <c r="T7" i="35" s="1"/>
  <c r="M16" i="35"/>
  <c r="N16" i="35" s="1"/>
  <c r="O16" i="35" s="1"/>
  <c r="P16" i="35" s="1"/>
  <c r="Q16" i="35" s="1"/>
  <c r="R16" i="35" s="1"/>
  <c r="L17" i="35" s="1"/>
  <c r="K17" i="35" s="1"/>
  <c r="D36" i="35"/>
  <c r="E36" i="35" s="1"/>
  <c r="F36" i="35" s="1"/>
  <c r="G36" i="35" s="1"/>
  <c r="H36" i="35" s="1"/>
  <c r="I36" i="35" s="1"/>
  <c r="C37" i="35" s="1"/>
  <c r="B37" i="35" s="1"/>
  <c r="M26" i="35"/>
  <c r="N26" i="35" s="1"/>
  <c r="O26" i="35" s="1"/>
  <c r="P26" i="35" s="1"/>
  <c r="Q26" i="35" s="1"/>
  <c r="R26" i="35" s="1"/>
  <c r="L27" i="35" s="1"/>
  <c r="K27" i="35" s="1"/>
  <c r="V36" i="35"/>
  <c r="W36" i="35" s="1"/>
  <c r="X36" i="35" s="1"/>
  <c r="Y36" i="35" s="1"/>
  <c r="Z36" i="35" s="1"/>
  <c r="AA36" i="35" s="1"/>
  <c r="U37" i="35" s="1"/>
  <c r="T37" i="35" s="1"/>
  <c r="M36" i="35"/>
  <c r="N36" i="35" s="1"/>
  <c r="O36" i="35" s="1"/>
  <c r="P36" i="35" s="1"/>
  <c r="Q36" i="35" s="1"/>
  <c r="R36" i="35" s="1"/>
  <c r="L37" i="35" s="1"/>
  <c r="K37" i="35" s="1"/>
  <c r="V16" i="35"/>
  <c r="W16" i="35" s="1"/>
  <c r="X16" i="35" s="1"/>
  <c r="Y16" i="35" s="1"/>
  <c r="Z16" i="35" s="1"/>
  <c r="AA16" i="35" s="1"/>
  <c r="U17" i="35" s="1"/>
  <c r="T17" i="35" s="1"/>
  <c r="Y299" i="6"/>
  <c r="Q167" i="29"/>
  <c r="Q163" i="29"/>
  <c r="Q164" i="29" s="1"/>
  <c r="Q153" i="29"/>
  <c r="Q154" i="29" s="1"/>
  <c r="P164" i="29"/>
  <c r="P154" i="29"/>
  <c r="E36" i="48" l="1"/>
  <c r="J36" i="48"/>
  <c r="AD36" i="48" s="1"/>
  <c r="AD35" i="48"/>
  <c r="AP35" i="48"/>
  <c r="AF35" i="48"/>
  <c r="D36" i="48"/>
  <c r="H38" i="48"/>
  <c r="I37" i="48"/>
  <c r="AJ279" i="41"/>
  <c r="AI279" i="41"/>
  <c r="AJ246" i="41"/>
  <c r="AE21" i="44"/>
  <c r="AF282" i="41"/>
  <c r="AF313" i="41" s="1"/>
  <c r="X23" i="44"/>
  <c r="AO415" i="44"/>
  <c r="AO416" i="44" s="1"/>
  <c r="AF320" i="41"/>
  <c r="AF340" i="41"/>
  <c r="J24" i="44"/>
  <c r="AC24" i="44"/>
  <c r="Q24" i="44"/>
  <c r="P24" i="44"/>
  <c r="R24" i="44" s="1"/>
  <c r="O24" i="44"/>
  <c r="N24" i="44"/>
  <c r="M24" i="44"/>
  <c r="L24" i="44"/>
  <c r="W24" i="44" s="1"/>
  <c r="K24" i="44"/>
  <c r="V23" i="44"/>
  <c r="W23" i="44"/>
  <c r="Y23" i="44"/>
  <c r="R23" i="44"/>
  <c r="AE370" i="44"/>
  <c r="AE376" i="44"/>
  <c r="Z22" i="44"/>
  <c r="T22" i="44"/>
  <c r="AA22" i="44" s="1"/>
  <c r="Y394" i="41"/>
  <c r="X414" i="41"/>
  <c r="W398" i="41"/>
  <c r="Y391" i="41"/>
  <c r="AF324" i="41"/>
  <c r="Z388" i="44"/>
  <c r="AE378" i="44"/>
  <c r="Z387" i="44"/>
  <c r="AE358" i="44"/>
  <c r="AE357" i="44"/>
  <c r="AE368" i="44"/>
  <c r="AE377" i="44"/>
  <c r="AE372" i="44"/>
  <c r="AE371" i="44"/>
  <c r="AE379" i="44"/>
  <c r="AE365" i="44"/>
  <c r="AE354" i="44"/>
  <c r="AA395" i="44"/>
  <c r="AE351" i="44"/>
  <c r="AE316" i="44"/>
  <c r="AE347" i="44" s="1"/>
  <c r="AI347" i="44" s="1"/>
  <c r="Z391" i="44"/>
  <c r="AA391" i="44"/>
  <c r="AE361" i="44"/>
  <c r="Z392" i="44"/>
  <c r="AE356" i="44"/>
  <c r="AE363" i="44"/>
  <c r="Z409" i="44"/>
  <c r="T393" i="44"/>
  <c r="AA393" i="44" s="1"/>
  <c r="Z393" i="44"/>
  <c r="T384" i="44"/>
  <c r="Z405" i="44"/>
  <c r="T405" i="44"/>
  <c r="AA405" i="44" s="1"/>
  <c r="T404" i="44"/>
  <c r="AA404" i="44" s="1"/>
  <c r="Z404" i="44"/>
  <c r="Y384" i="44"/>
  <c r="S384" i="44"/>
  <c r="U384" i="44" s="1"/>
  <c r="Z350" i="44"/>
  <c r="T350" i="44"/>
  <c r="AA350" i="44" s="1"/>
  <c r="Z408" i="44"/>
  <c r="T408" i="44"/>
  <c r="AA408" i="44" s="1"/>
  <c r="Z395" i="44"/>
  <c r="AA392" i="44"/>
  <c r="T401" i="44"/>
  <c r="AA401" i="44" s="1"/>
  <c r="Z401" i="44"/>
  <c r="T410" i="44"/>
  <c r="AA410" i="44" s="1"/>
  <c r="Z410" i="44"/>
  <c r="T389" i="44"/>
  <c r="AA389" i="44" s="1"/>
  <c r="Z389" i="44"/>
  <c r="Z412" i="44"/>
  <c r="T412" i="44"/>
  <c r="AA412" i="44" s="1"/>
  <c r="Z394" i="44"/>
  <c r="T394" i="44"/>
  <c r="AA394" i="44" s="1"/>
  <c r="T396" i="44"/>
  <c r="AA396" i="44" s="1"/>
  <c r="Z396" i="44"/>
  <c r="T397" i="44"/>
  <c r="AA397" i="44" s="1"/>
  <c r="Z397" i="44"/>
  <c r="T399" i="44"/>
  <c r="AA399" i="44" s="1"/>
  <c r="Z399" i="44"/>
  <c r="T407" i="44"/>
  <c r="AA407" i="44" s="1"/>
  <c r="Z407" i="44"/>
  <c r="Z402" i="44"/>
  <c r="T402" i="44"/>
  <c r="AA402" i="44" s="1"/>
  <c r="Z398" i="44"/>
  <c r="T398" i="44"/>
  <c r="AA398" i="44" s="1"/>
  <c r="AE369" i="44"/>
  <c r="Z385" i="44"/>
  <c r="T386" i="44"/>
  <c r="AA386" i="44" s="1"/>
  <c r="Z386" i="44"/>
  <c r="AA387" i="44"/>
  <c r="Z403" i="44"/>
  <c r="AA385" i="44"/>
  <c r="T414" i="44"/>
  <c r="AA414" i="44" s="1"/>
  <c r="Z414" i="44"/>
  <c r="V384" i="44"/>
  <c r="AA403" i="44"/>
  <c r="T390" i="44"/>
  <c r="AA390" i="44" s="1"/>
  <c r="Z390" i="44"/>
  <c r="T411" i="44"/>
  <c r="AA411" i="44" s="1"/>
  <c r="Z411" i="44"/>
  <c r="W384" i="44"/>
  <c r="AA388" i="44"/>
  <c r="Z406" i="44"/>
  <c r="T406" i="44"/>
  <c r="AA406" i="44" s="1"/>
  <c r="AE362" i="44"/>
  <c r="X384" i="44"/>
  <c r="Z413" i="44"/>
  <c r="T413" i="44"/>
  <c r="AA413" i="44" s="1"/>
  <c r="T400" i="44"/>
  <c r="AA400" i="44" s="1"/>
  <c r="Z400" i="44"/>
  <c r="AA409" i="44"/>
  <c r="AE375" i="44"/>
  <c r="AE355" i="44"/>
  <c r="AB351" i="41"/>
  <c r="AF341" i="41"/>
  <c r="AA351" i="41"/>
  <c r="X408" i="41"/>
  <c r="X404" i="41"/>
  <c r="AF342" i="41"/>
  <c r="X387" i="41"/>
  <c r="AF325" i="41"/>
  <c r="AF335" i="41"/>
  <c r="AF318" i="41"/>
  <c r="AF317" i="41"/>
  <c r="AF321" i="41"/>
  <c r="X391" i="41"/>
  <c r="W402" i="41"/>
  <c r="Y410" i="41"/>
  <c r="Y408" i="41"/>
  <c r="AF339" i="41"/>
  <c r="Y406" i="41"/>
  <c r="AF328" i="41"/>
  <c r="W385" i="41"/>
  <c r="W399" i="41"/>
  <c r="W413" i="41"/>
  <c r="AF327" i="41"/>
  <c r="Y405" i="41"/>
  <c r="W403" i="41"/>
  <c r="AF333" i="41"/>
  <c r="Y350" i="41"/>
  <c r="Y409" i="41"/>
  <c r="AF338" i="41"/>
  <c r="X413" i="41"/>
  <c r="X412" i="41"/>
  <c r="W395" i="41"/>
  <c r="Y404" i="41"/>
  <c r="W392" i="41"/>
  <c r="AF332" i="41"/>
  <c r="W410" i="41"/>
  <c r="W405" i="41"/>
  <c r="W407" i="41"/>
  <c r="X401" i="41"/>
  <c r="Y398" i="41"/>
  <c r="AF331" i="41"/>
  <c r="Y389" i="41"/>
  <c r="X399" i="41"/>
  <c r="W393" i="41"/>
  <c r="X398" i="41"/>
  <c r="Y386" i="41"/>
  <c r="AF334" i="41"/>
  <c r="Y412" i="41"/>
  <c r="X402" i="41"/>
  <c r="X389" i="41"/>
  <c r="X405" i="41"/>
  <c r="X410" i="41"/>
  <c r="AF319" i="41"/>
  <c r="AF326" i="41"/>
  <c r="AF346" i="41"/>
  <c r="Y387" i="41"/>
  <c r="Y401" i="41"/>
  <c r="W412" i="41"/>
  <c r="Y397" i="41"/>
  <c r="X388" i="41"/>
  <c r="W394" i="41"/>
  <c r="W390" i="41"/>
  <c r="W350" i="41"/>
  <c r="Y388" i="41"/>
  <c r="W387" i="41"/>
  <c r="X394" i="41"/>
  <c r="X396" i="41"/>
  <c r="W388" i="41"/>
  <c r="Z405" i="41"/>
  <c r="S405" i="41"/>
  <c r="X390" i="41"/>
  <c r="AA354" i="41"/>
  <c r="U354" i="41"/>
  <c r="AB354" i="41" s="1"/>
  <c r="Z403" i="41"/>
  <c r="S403" i="41"/>
  <c r="Z389" i="41"/>
  <c r="S389" i="41"/>
  <c r="U413" i="41"/>
  <c r="U376" i="41"/>
  <c r="AB376" i="41" s="1"/>
  <c r="AA376" i="41"/>
  <c r="W397" i="41"/>
  <c r="Z392" i="41"/>
  <c r="S392" i="41"/>
  <c r="U362" i="41"/>
  <c r="AB362" i="41" s="1"/>
  <c r="AA362" i="41"/>
  <c r="Z407" i="41"/>
  <c r="S407" i="41"/>
  <c r="Y396" i="41"/>
  <c r="U377" i="41"/>
  <c r="AB377" i="41" s="1"/>
  <c r="AA377" i="41"/>
  <c r="Y411" i="41"/>
  <c r="S397" i="41"/>
  <c r="Z397" i="41"/>
  <c r="U396" i="41"/>
  <c r="U359" i="41"/>
  <c r="AB359" i="41" s="1"/>
  <c r="AA359" i="41"/>
  <c r="Y392" i="41"/>
  <c r="U371" i="41"/>
  <c r="AB371" i="41" s="1"/>
  <c r="AA371" i="41"/>
  <c r="X400" i="41"/>
  <c r="U409" i="41"/>
  <c r="W391" i="41"/>
  <c r="AA352" i="41"/>
  <c r="U352" i="41"/>
  <c r="AB352" i="41" s="1"/>
  <c r="X403" i="41"/>
  <c r="Z402" i="41"/>
  <c r="S402" i="41"/>
  <c r="S387" i="41"/>
  <c r="Z387" i="41"/>
  <c r="AA363" i="41"/>
  <c r="U363" i="41"/>
  <c r="AB363" i="41" s="1"/>
  <c r="Z410" i="41"/>
  <c r="S410" i="41"/>
  <c r="Y399" i="41"/>
  <c r="X350" i="41"/>
  <c r="AB356" i="41"/>
  <c r="AA353" i="41"/>
  <c r="U353" i="41"/>
  <c r="AB353" i="41" s="1"/>
  <c r="Z400" i="41"/>
  <c r="T400" i="41"/>
  <c r="V400" i="41" s="1"/>
  <c r="AB357" i="41"/>
  <c r="U374" i="41"/>
  <c r="AB374" i="41" s="1"/>
  <c r="AA374" i="41"/>
  <c r="W409" i="41"/>
  <c r="S394" i="41"/>
  <c r="Z394" i="41"/>
  <c r="Z399" i="41"/>
  <c r="S399" i="41"/>
  <c r="Z413" i="41"/>
  <c r="T413" i="41"/>
  <c r="V413" i="41" s="1"/>
  <c r="U369" i="41"/>
  <c r="AB369" i="41" s="1"/>
  <c r="AA369" i="41"/>
  <c r="AA356" i="41"/>
  <c r="AA357" i="41"/>
  <c r="Z391" i="41"/>
  <c r="U372" i="41"/>
  <c r="AB372" i="41" s="1"/>
  <c r="AA372" i="41"/>
  <c r="S350" i="41"/>
  <c r="Z350" i="41"/>
  <c r="Y393" i="41"/>
  <c r="AB360" i="41"/>
  <c r="U358" i="41"/>
  <c r="AB358" i="41" s="1"/>
  <c r="AA358" i="41"/>
  <c r="Z406" i="41"/>
  <c r="S406" i="41"/>
  <c r="Z393" i="41"/>
  <c r="S393" i="41"/>
  <c r="AA360" i="41"/>
  <c r="S386" i="41"/>
  <c r="Z386" i="41"/>
  <c r="AA378" i="41"/>
  <c r="U378" i="41"/>
  <c r="AB378" i="41" s="1"/>
  <c r="X409" i="41"/>
  <c r="Y413" i="41"/>
  <c r="W404" i="41"/>
  <c r="X385" i="41"/>
  <c r="W414" i="41"/>
  <c r="W406" i="41"/>
  <c r="Y402" i="41"/>
  <c r="W401" i="41"/>
  <c r="X397" i="41"/>
  <c r="U366" i="41"/>
  <c r="AB366" i="41" s="1"/>
  <c r="AA366" i="41"/>
  <c r="Z388" i="41"/>
  <c r="S388" i="41"/>
  <c r="X393" i="41"/>
  <c r="Z385" i="41"/>
  <c r="S385" i="41"/>
  <c r="Z395" i="41"/>
  <c r="S395" i="41"/>
  <c r="AD384" i="41"/>
  <c r="AD415" i="41" s="1"/>
  <c r="T384" i="41"/>
  <c r="V384" i="41" s="1"/>
  <c r="X406" i="41"/>
  <c r="AA367" i="41"/>
  <c r="U367" i="41"/>
  <c r="AB367" i="41" s="1"/>
  <c r="W389" i="41"/>
  <c r="Z409" i="41"/>
  <c r="T409" i="41"/>
  <c r="V409" i="41" s="1"/>
  <c r="Y390" i="41"/>
  <c r="AA370" i="41"/>
  <c r="U370" i="41"/>
  <c r="AB370" i="41" s="1"/>
  <c r="AA316" i="41"/>
  <c r="W411" i="41"/>
  <c r="Y385" i="41"/>
  <c r="Z414" i="41"/>
  <c r="S414" i="41"/>
  <c r="AA379" i="41"/>
  <c r="U379" i="41"/>
  <c r="AB379" i="41" s="1"/>
  <c r="Z401" i="41"/>
  <c r="S401" i="41"/>
  <c r="AB316" i="41"/>
  <c r="X407" i="41"/>
  <c r="AA368" i="41"/>
  <c r="U368" i="41"/>
  <c r="AB368" i="41" s="1"/>
  <c r="X411" i="41"/>
  <c r="Z404" i="41"/>
  <c r="S404" i="41"/>
  <c r="Z396" i="41"/>
  <c r="T396" i="41"/>
  <c r="V396" i="41" s="1"/>
  <c r="W400" i="41"/>
  <c r="X395" i="41"/>
  <c r="U355" i="41"/>
  <c r="AB355" i="41" s="1"/>
  <c r="AA355" i="41"/>
  <c r="X392" i="41"/>
  <c r="W386" i="41"/>
  <c r="AA375" i="41"/>
  <c r="U375" i="41"/>
  <c r="AB375" i="41" s="1"/>
  <c r="Z390" i="41"/>
  <c r="S390" i="41"/>
  <c r="W408" i="41"/>
  <c r="U365" i="41"/>
  <c r="AB365" i="41" s="1"/>
  <c r="AA365" i="41"/>
  <c r="Y407" i="41"/>
  <c r="U373" i="41"/>
  <c r="AB373" i="41" s="1"/>
  <c r="AA373" i="41"/>
  <c r="W396" i="41"/>
  <c r="U361" i="41"/>
  <c r="AB361" i="41" s="1"/>
  <c r="AA361" i="41"/>
  <c r="Y400" i="41"/>
  <c r="Y395" i="41"/>
  <c r="AA364" i="41"/>
  <c r="U364" i="41"/>
  <c r="AB364" i="41" s="1"/>
  <c r="S412" i="41"/>
  <c r="Z412" i="41"/>
  <c r="Y403" i="41"/>
  <c r="X386" i="41"/>
  <c r="S408" i="41"/>
  <c r="Z408" i="41"/>
  <c r="S411" i="41"/>
  <c r="Z411" i="41"/>
  <c r="U400" i="41"/>
  <c r="Y414" i="41"/>
  <c r="S398" i="41"/>
  <c r="Z398" i="41"/>
  <c r="C34" i="45"/>
  <c r="I33" i="45"/>
  <c r="D32" i="45"/>
  <c r="J31" i="45"/>
  <c r="B31" i="45" s="1"/>
  <c r="G31" i="45" s="1"/>
  <c r="F31" i="45" s="1"/>
  <c r="AF345" i="41"/>
  <c r="AO24" i="44"/>
  <c r="D24" i="44"/>
  <c r="H26" i="44"/>
  <c r="I25" i="44"/>
  <c r="E25" i="44" s="1"/>
  <c r="AP415" i="41"/>
  <c r="AP416" i="41" s="1"/>
  <c r="D384" i="41"/>
  <c r="M27" i="35"/>
  <c r="N27" i="35" s="1"/>
  <c r="O27" i="35" s="1"/>
  <c r="P27" i="35" s="1"/>
  <c r="Q27" i="35" s="1"/>
  <c r="R27" i="35" s="1"/>
  <c r="L28" i="35" s="1"/>
  <c r="K28" i="35" s="1"/>
  <c r="V17" i="35"/>
  <c r="W17" i="35" s="1"/>
  <c r="X17" i="35" s="1"/>
  <c r="Y17" i="35" s="1"/>
  <c r="Z17" i="35" s="1"/>
  <c r="AA17" i="35" s="1"/>
  <c r="U18" i="35" s="1"/>
  <c r="T18" i="35" s="1"/>
  <c r="M7" i="35"/>
  <c r="N7" i="35" s="1"/>
  <c r="O7" i="35" s="1"/>
  <c r="P7" i="35" s="1"/>
  <c r="Q7" i="35" s="1"/>
  <c r="R7" i="35" s="1"/>
  <c r="L8" i="35" s="1"/>
  <c r="K8" i="35" s="1"/>
  <c r="D27" i="35"/>
  <c r="E27" i="35" s="1"/>
  <c r="F27" i="35" s="1"/>
  <c r="G27" i="35" s="1"/>
  <c r="H27" i="35" s="1"/>
  <c r="I27" i="35" s="1"/>
  <c r="C28" i="35" s="1"/>
  <c r="B28" i="35" s="1"/>
  <c r="D37" i="35"/>
  <c r="E37" i="35" s="1"/>
  <c r="F37" i="35" s="1"/>
  <c r="G37" i="35" s="1"/>
  <c r="H37" i="35" s="1"/>
  <c r="I37" i="35" s="1"/>
  <c r="C38" i="35" s="1"/>
  <c r="B38" i="35" s="1"/>
  <c r="V27" i="35"/>
  <c r="W27" i="35" s="1"/>
  <c r="X27" i="35" s="1"/>
  <c r="Y27" i="35" s="1"/>
  <c r="Z27" i="35" s="1"/>
  <c r="AA27" i="35" s="1"/>
  <c r="U28" i="35" s="1"/>
  <c r="T28" i="35" s="1"/>
  <c r="M37" i="35"/>
  <c r="N37" i="35" s="1"/>
  <c r="O37" i="35" s="1"/>
  <c r="P37" i="35" s="1"/>
  <c r="Q37" i="35" s="1"/>
  <c r="R37" i="35" s="1"/>
  <c r="L38" i="35" s="1"/>
  <c r="K38" i="35" s="1"/>
  <c r="M17" i="35"/>
  <c r="N17" i="35" s="1"/>
  <c r="O17" i="35" s="1"/>
  <c r="P17" i="35" s="1"/>
  <c r="Q17" i="35" s="1"/>
  <c r="R17" i="35" s="1"/>
  <c r="L18" i="35" s="1"/>
  <c r="K18" i="35" s="1"/>
  <c r="V37" i="35"/>
  <c r="W37" i="35" s="1"/>
  <c r="X37" i="35" s="1"/>
  <c r="Y37" i="35" s="1"/>
  <c r="Z37" i="35" s="1"/>
  <c r="AA37" i="35" s="1"/>
  <c r="U38" i="35" s="1"/>
  <c r="T38" i="35" s="1"/>
  <c r="V7" i="35"/>
  <c r="W7" i="35" s="1"/>
  <c r="X7" i="35" s="1"/>
  <c r="Y7" i="35" s="1"/>
  <c r="Z7" i="35" s="1"/>
  <c r="AA7" i="35" s="1"/>
  <c r="U8" i="35" s="1"/>
  <c r="T8" i="35" s="1"/>
  <c r="D17" i="35"/>
  <c r="E17" i="35" s="1"/>
  <c r="F17" i="35" s="1"/>
  <c r="G17" i="35" s="1"/>
  <c r="H17" i="35" s="1"/>
  <c r="I17" i="35" s="1"/>
  <c r="C18" i="35" s="1"/>
  <c r="B18" i="35" s="1"/>
  <c r="D7" i="35"/>
  <c r="E7" i="35" s="1"/>
  <c r="F7" i="35" s="1"/>
  <c r="G7" i="35" s="1"/>
  <c r="H7" i="35" s="1"/>
  <c r="I7" i="35" s="1"/>
  <c r="C8" i="35" s="1"/>
  <c r="B8" i="35" s="1"/>
  <c r="N164" i="29"/>
  <c r="N154" i="29"/>
  <c r="E37" i="48" l="1"/>
  <c r="J37" i="48"/>
  <c r="AF36" i="48"/>
  <c r="AP36" i="48"/>
  <c r="R36" i="48"/>
  <c r="T36" i="48" s="1"/>
  <c r="V36" i="48" s="1"/>
  <c r="Q36" i="48"/>
  <c r="O36" i="48"/>
  <c r="N36" i="48"/>
  <c r="K36" i="48"/>
  <c r="P36" i="48"/>
  <c r="L36" i="48"/>
  <c r="W36" i="48" s="1"/>
  <c r="M36" i="48"/>
  <c r="X36" i="48" s="1"/>
  <c r="D37" i="48"/>
  <c r="H39" i="48"/>
  <c r="I38" i="48"/>
  <c r="AJ280" i="41"/>
  <c r="AJ313" i="41"/>
  <c r="AI313" i="41"/>
  <c r="X24" i="44"/>
  <c r="AE350" i="44"/>
  <c r="AE387" i="44"/>
  <c r="AE401" i="44"/>
  <c r="Z23" i="44"/>
  <c r="T23" i="44"/>
  <c r="AA23" i="44" s="1"/>
  <c r="T24" i="44"/>
  <c r="Z24" i="44"/>
  <c r="N25" i="44"/>
  <c r="P25" i="44"/>
  <c r="M25" i="44"/>
  <c r="L25" i="44"/>
  <c r="K25" i="44"/>
  <c r="J25" i="44"/>
  <c r="O25" i="44"/>
  <c r="AC25" i="44"/>
  <c r="Q25" i="44"/>
  <c r="S25" i="44" s="1"/>
  <c r="U25" i="44" s="1"/>
  <c r="Y24" i="44"/>
  <c r="S24" i="44"/>
  <c r="U24" i="44" s="1"/>
  <c r="V24" i="44"/>
  <c r="AF370" i="41"/>
  <c r="AF351" i="41"/>
  <c r="AE388" i="44"/>
  <c r="AE386" i="44"/>
  <c r="AE402" i="44"/>
  <c r="AE395" i="44"/>
  <c r="AE394" i="44"/>
  <c r="AE393" i="44"/>
  <c r="AE389" i="44"/>
  <c r="AE403" i="44"/>
  <c r="AE409" i="44"/>
  <c r="AE407" i="44"/>
  <c r="AE400" i="44"/>
  <c r="AE414" i="44"/>
  <c r="AE390" i="44"/>
  <c r="AE397" i="44"/>
  <c r="AE396" i="44"/>
  <c r="AE381" i="44"/>
  <c r="AI381" i="44" s="1"/>
  <c r="AE411" i="44"/>
  <c r="AE404" i="44"/>
  <c r="AE408" i="44"/>
  <c r="AE410" i="44"/>
  <c r="Z384" i="44"/>
  <c r="AA384" i="44"/>
  <c r="AF357" i="41"/>
  <c r="AF358" i="41"/>
  <c r="X384" i="41"/>
  <c r="AF373" i="41"/>
  <c r="AF365" i="41"/>
  <c r="AF364" i="41"/>
  <c r="AF372" i="41"/>
  <c r="AF352" i="41"/>
  <c r="AF362" i="41"/>
  <c r="Y384" i="41"/>
  <c r="AA396" i="41"/>
  <c r="AF376" i="41"/>
  <c r="AB413" i="41"/>
  <c r="AA413" i="41"/>
  <c r="AF377" i="41"/>
  <c r="AF379" i="41"/>
  <c r="W384" i="41"/>
  <c r="AF355" i="41"/>
  <c r="AF369" i="41"/>
  <c r="AF366" i="41"/>
  <c r="AF356" i="41"/>
  <c r="AA400" i="41"/>
  <c r="AF371" i="41"/>
  <c r="AA395" i="41"/>
  <c r="U395" i="41"/>
  <c r="AB395" i="41" s="1"/>
  <c r="U394" i="41"/>
  <c r="AB394" i="41" s="1"/>
  <c r="AA394" i="41"/>
  <c r="AA385" i="41"/>
  <c r="U385" i="41"/>
  <c r="AB385" i="41" s="1"/>
  <c r="AF378" i="41"/>
  <c r="AA350" i="41"/>
  <c r="U350" i="41"/>
  <c r="AB350" i="41" s="1"/>
  <c r="U387" i="41"/>
  <c r="AB387" i="41" s="1"/>
  <c r="AA387" i="41"/>
  <c r="AA402" i="41"/>
  <c r="U402" i="41"/>
  <c r="AB402" i="41" s="1"/>
  <c r="U397" i="41"/>
  <c r="AB397" i="41" s="1"/>
  <c r="AA397" i="41"/>
  <c r="AA388" i="41"/>
  <c r="U388" i="41"/>
  <c r="AB388" i="41" s="1"/>
  <c r="AA386" i="41"/>
  <c r="U386" i="41"/>
  <c r="AB386" i="41" s="1"/>
  <c r="AB400" i="41"/>
  <c r="AB391" i="41"/>
  <c r="AA391" i="41"/>
  <c r="AA389" i="41"/>
  <c r="U389" i="41"/>
  <c r="AB389" i="41" s="1"/>
  <c r="AA414" i="41"/>
  <c r="U414" i="41"/>
  <c r="AB414" i="41" s="1"/>
  <c r="AA403" i="41"/>
  <c r="U403" i="41"/>
  <c r="AB403" i="41" s="1"/>
  <c r="AA393" i="41"/>
  <c r="U393" i="41"/>
  <c r="AB393" i="41" s="1"/>
  <c r="AB409" i="41"/>
  <c r="U401" i="41"/>
  <c r="AB401" i="41" s="1"/>
  <c r="AA401" i="41"/>
  <c r="AA409" i="41"/>
  <c r="AA407" i="41"/>
  <c r="U407" i="41"/>
  <c r="AB407" i="41" s="1"/>
  <c r="AB396" i="41"/>
  <c r="AA406" i="41"/>
  <c r="U406" i="41"/>
  <c r="AB406" i="41" s="1"/>
  <c r="U411" i="41"/>
  <c r="AB411" i="41" s="1"/>
  <c r="AA411" i="41"/>
  <c r="U398" i="41"/>
  <c r="AB398" i="41" s="1"/>
  <c r="AA398" i="41"/>
  <c r="U404" i="41"/>
  <c r="AB404" i="41" s="1"/>
  <c r="AA404" i="41"/>
  <c r="AA399" i="41"/>
  <c r="U399" i="41"/>
  <c r="AB399" i="41" s="1"/>
  <c r="AA410" i="41"/>
  <c r="U410" i="41"/>
  <c r="AB410" i="41" s="1"/>
  <c r="AA405" i="41"/>
  <c r="U405" i="41"/>
  <c r="AB405" i="41" s="1"/>
  <c r="U412" i="41"/>
  <c r="AB412" i="41" s="1"/>
  <c r="AA412" i="41"/>
  <c r="U390" i="41"/>
  <c r="AB390" i="41" s="1"/>
  <c r="AA390" i="41"/>
  <c r="U408" i="41"/>
  <c r="AB408" i="41" s="1"/>
  <c r="AA408" i="41"/>
  <c r="Z384" i="41"/>
  <c r="S384" i="41"/>
  <c r="AF363" i="41"/>
  <c r="AF359" i="41"/>
  <c r="AA392" i="41"/>
  <c r="U392" i="41"/>
  <c r="AB392" i="41" s="1"/>
  <c r="J32" i="45"/>
  <c r="B32" i="45" s="1"/>
  <c r="G32" i="45" s="1"/>
  <c r="F32" i="45" s="1"/>
  <c r="D33" i="45"/>
  <c r="I34" i="45"/>
  <c r="C35" i="45"/>
  <c r="AF347" i="41"/>
  <c r="AO25" i="44"/>
  <c r="D25" i="44"/>
  <c r="H27" i="44"/>
  <c r="I26" i="44"/>
  <c r="E26" i="44" s="1"/>
  <c r="D28" i="35"/>
  <c r="E28" i="35" s="1"/>
  <c r="F28" i="35" s="1"/>
  <c r="G28" i="35" s="1"/>
  <c r="H28" i="35" s="1"/>
  <c r="I28" i="35" s="1"/>
  <c r="C29" i="35" s="1"/>
  <c r="B29" i="35" s="1"/>
  <c r="D8" i="35"/>
  <c r="E8" i="35" s="1"/>
  <c r="F8" i="35" s="1"/>
  <c r="G8" i="35" s="1"/>
  <c r="H8" i="35" s="1"/>
  <c r="I8" i="35" s="1"/>
  <c r="C9" i="35" s="1"/>
  <c r="B9" i="35" s="1"/>
  <c r="D18" i="35"/>
  <c r="E18" i="35" s="1"/>
  <c r="F18" i="35" s="1"/>
  <c r="G18" i="35" s="1"/>
  <c r="H18" i="35" s="1"/>
  <c r="I18" i="35" s="1"/>
  <c r="C19" i="35" s="1"/>
  <c r="B19" i="35" s="1"/>
  <c r="M38" i="35"/>
  <c r="N38" i="35" s="1"/>
  <c r="O38" i="35" s="1"/>
  <c r="P38" i="35" s="1"/>
  <c r="Q38" i="35" s="1"/>
  <c r="R38" i="35" s="1"/>
  <c r="L39" i="35" s="1"/>
  <c r="K39" i="35" s="1"/>
  <c r="M8" i="35"/>
  <c r="N8" i="35" s="1"/>
  <c r="O8" i="35" s="1"/>
  <c r="P8" i="35" s="1"/>
  <c r="Q8" i="35" s="1"/>
  <c r="R8" i="35" s="1"/>
  <c r="L9" i="35" s="1"/>
  <c r="K9" i="35" s="1"/>
  <c r="V18" i="35"/>
  <c r="W18" i="35" s="1"/>
  <c r="X18" i="35" s="1"/>
  <c r="Y18" i="35" s="1"/>
  <c r="Z18" i="35" s="1"/>
  <c r="AA18" i="35" s="1"/>
  <c r="U19" i="35" s="1"/>
  <c r="T19" i="35" s="1"/>
  <c r="M18" i="35"/>
  <c r="N18" i="35" s="1"/>
  <c r="O18" i="35" s="1"/>
  <c r="P18" i="35" s="1"/>
  <c r="Q18" i="35" s="1"/>
  <c r="R18" i="35" s="1"/>
  <c r="L19" i="35" s="1"/>
  <c r="K19" i="35" s="1"/>
  <c r="V28" i="35"/>
  <c r="W28" i="35" s="1"/>
  <c r="X28" i="35" s="1"/>
  <c r="Y28" i="35" s="1"/>
  <c r="Z28" i="35" s="1"/>
  <c r="AA28" i="35" s="1"/>
  <c r="U29" i="35" s="1"/>
  <c r="T29" i="35" s="1"/>
  <c r="V8" i="35"/>
  <c r="W8" i="35" s="1"/>
  <c r="X8" i="35" s="1"/>
  <c r="Y8" i="35" s="1"/>
  <c r="Z8" i="35" s="1"/>
  <c r="AA8" i="35" s="1"/>
  <c r="U9" i="35" s="1"/>
  <c r="T9" i="35" s="1"/>
  <c r="V38" i="35"/>
  <c r="W38" i="35" s="1"/>
  <c r="X38" i="35" s="1"/>
  <c r="Y38" i="35" s="1"/>
  <c r="Z38" i="35" s="1"/>
  <c r="AA38" i="35" s="1"/>
  <c r="U39" i="35" s="1"/>
  <c r="T39" i="35" s="1"/>
  <c r="D38" i="35"/>
  <c r="E38" i="35" s="1"/>
  <c r="F38" i="35" s="1"/>
  <c r="G38" i="35" s="1"/>
  <c r="H38" i="35" s="1"/>
  <c r="I38" i="35" s="1"/>
  <c r="C39" i="35" s="1"/>
  <c r="B39" i="35" s="1"/>
  <c r="M28" i="35"/>
  <c r="N28" i="35" s="1"/>
  <c r="O28" i="35" s="1"/>
  <c r="P28" i="35" s="1"/>
  <c r="Q28" i="35" s="1"/>
  <c r="R28" i="35" s="1"/>
  <c r="L29" i="35" s="1"/>
  <c r="K29" i="35" s="1"/>
  <c r="H35" i="30"/>
  <c r="H36" i="30"/>
  <c r="S36" i="48" l="1"/>
  <c r="Z36" i="48"/>
  <c r="E38" i="48"/>
  <c r="J38" i="48"/>
  <c r="AD38" i="48" s="1"/>
  <c r="Y36" i="48"/>
  <c r="AP37" i="48"/>
  <c r="AD37" i="48"/>
  <c r="AF37" i="48"/>
  <c r="O37" i="48"/>
  <c r="N37" i="48"/>
  <c r="R37" i="48"/>
  <c r="T37" i="48" s="1"/>
  <c r="V37" i="48" s="1"/>
  <c r="L37" i="48"/>
  <c r="K37" i="48"/>
  <c r="W37" i="48" s="1"/>
  <c r="Q37" i="48"/>
  <c r="M37" i="48"/>
  <c r="X37" i="48" s="1"/>
  <c r="P37" i="48"/>
  <c r="Y37" i="48" s="1"/>
  <c r="AF389" i="41"/>
  <c r="H40" i="48"/>
  <c r="I40" i="48" s="1"/>
  <c r="I39" i="48"/>
  <c r="AJ314" i="41"/>
  <c r="AJ347" i="41"/>
  <c r="AI347" i="41"/>
  <c r="AF396" i="41"/>
  <c r="AA24" i="44"/>
  <c r="W25" i="44"/>
  <c r="V25" i="44"/>
  <c r="Y25" i="44"/>
  <c r="R25" i="44"/>
  <c r="X25" i="44"/>
  <c r="AE24" i="44"/>
  <c r="AC26" i="44"/>
  <c r="Q26" i="44"/>
  <c r="S26" i="44" s="1"/>
  <c r="U26" i="44" s="1"/>
  <c r="P26" i="44"/>
  <c r="O26" i="44"/>
  <c r="N26" i="44"/>
  <c r="M26" i="44"/>
  <c r="L26" i="44"/>
  <c r="K26" i="44"/>
  <c r="J26" i="44"/>
  <c r="AF391" i="41"/>
  <c r="F36" i="30"/>
  <c r="N36" i="30"/>
  <c r="M36" i="30"/>
  <c r="F35" i="30"/>
  <c r="N35" i="30"/>
  <c r="M35" i="30"/>
  <c r="AE415" i="44"/>
  <c r="AI415" i="44" s="1"/>
  <c r="AF395" i="41"/>
  <c r="AF403" i="41"/>
  <c r="AF401" i="41"/>
  <c r="AF398" i="41"/>
  <c r="AF350" i="41"/>
  <c r="AF381" i="41" s="1"/>
  <c r="AF409" i="41"/>
  <c r="AF410" i="41"/>
  <c r="AF388" i="41"/>
  <c r="AF408" i="41"/>
  <c r="AF405" i="41"/>
  <c r="AF387" i="41"/>
  <c r="AF411" i="41"/>
  <c r="AF390" i="41"/>
  <c r="AF412" i="41"/>
  <c r="AF404" i="41"/>
  <c r="AF397" i="41"/>
  <c r="AF402" i="41"/>
  <c r="AA384" i="41"/>
  <c r="U384" i="41"/>
  <c r="AB384" i="41" s="1"/>
  <c r="AF394" i="41"/>
  <c r="C36" i="45"/>
  <c r="I36" i="45" s="1"/>
  <c r="I35" i="45"/>
  <c r="D34" i="45"/>
  <c r="J33" i="45"/>
  <c r="B33" i="45" s="1"/>
  <c r="G33" i="45" s="1"/>
  <c r="F33" i="45" s="1"/>
  <c r="H28" i="44"/>
  <c r="I27" i="44"/>
  <c r="E27" i="44" s="1"/>
  <c r="AO26" i="44"/>
  <c r="D26" i="44"/>
  <c r="D39" i="35"/>
  <c r="E39" i="35" s="1"/>
  <c r="F39" i="35" s="1"/>
  <c r="G39" i="35" s="1"/>
  <c r="H39" i="35" s="1"/>
  <c r="I39" i="35" s="1"/>
  <c r="C40" i="35" s="1"/>
  <c r="B40" i="35" s="1"/>
  <c r="V29" i="35"/>
  <c r="W29" i="35" s="1"/>
  <c r="X29" i="35" s="1"/>
  <c r="Y29" i="35" s="1"/>
  <c r="Z29" i="35" s="1"/>
  <c r="AA29" i="35" s="1"/>
  <c r="U30" i="35" s="1"/>
  <c r="T30" i="35" s="1"/>
  <c r="V19" i="35"/>
  <c r="W19" i="35" s="1"/>
  <c r="X19" i="35" s="1"/>
  <c r="Y19" i="35" s="1"/>
  <c r="Z19" i="35" s="1"/>
  <c r="AA19" i="35" s="1"/>
  <c r="U20" i="35" s="1"/>
  <c r="T20" i="35" s="1"/>
  <c r="D9" i="35"/>
  <c r="E9" i="35" s="1"/>
  <c r="F9" i="35" s="1"/>
  <c r="G9" i="35" s="1"/>
  <c r="H9" i="35" s="1"/>
  <c r="I9" i="35" s="1"/>
  <c r="C10" i="35" s="1"/>
  <c r="B10" i="35" s="1"/>
  <c r="M39" i="35"/>
  <c r="N39" i="35" s="1"/>
  <c r="O39" i="35" s="1"/>
  <c r="P39" i="35" s="1"/>
  <c r="Q39" i="35" s="1"/>
  <c r="R39" i="35" s="1"/>
  <c r="L40" i="35" s="1"/>
  <c r="K40" i="35" s="1"/>
  <c r="M19" i="35"/>
  <c r="N19" i="35" s="1"/>
  <c r="O19" i="35" s="1"/>
  <c r="P19" i="35" s="1"/>
  <c r="Q19" i="35" s="1"/>
  <c r="R19" i="35" s="1"/>
  <c r="L20" i="35" s="1"/>
  <c r="K20" i="35" s="1"/>
  <c r="V9" i="35"/>
  <c r="W9" i="35" s="1"/>
  <c r="X9" i="35" s="1"/>
  <c r="Y9" i="35" s="1"/>
  <c r="Z9" i="35" s="1"/>
  <c r="AA9" i="35" s="1"/>
  <c r="U10" i="35" s="1"/>
  <c r="T10" i="35" s="1"/>
  <c r="M9" i="35"/>
  <c r="N9" i="35" s="1"/>
  <c r="O9" i="35" s="1"/>
  <c r="P9" i="35" s="1"/>
  <c r="Q9" i="35" s="1"/>
  <c r="R9" i="35" s="1"/>
  <c r="L10" i="35" s="1"/>
  <c r="K10" i="35" s="1"/>
  <c r="M29" i="35"/>
  <c r="N29" i="35" s="1"/>
  <c r="O29" i="35" s="1"/>
  <c r="P29" i="35" s="1"/>
  <c r="Q29" i="35" s="1"/>
  <c r="R29" i="35" s="1"/>
  <c r="L30" i="35" s="1"/>
  <c r="K30" i="35" s="1"/>
  <c r="D19" i="35"/>
  <c r="E19" i="35" s="1"/>
  <c r="F19" i="35" s="1"/>
  <c r="G19" i="35" s="1"/>
  <c r="H19" i="35" s="1"/>
  <c r="I19" i="35" s="1"/>
  <c r="C20" i="35" s="1"/>
  <c r="B20" i="35" s="1"/>
  <c r="V39" i="35"/>
  <c r="W39" i="35" s="1"/>
  <c r="X39" i="35" s="1"/>
  <c r="Y39" i="35" s="1"/>
  <c r="Z39" i="35" s="1"/>
  <c r="AA39" i="35" s="1"/>
  <c r="U40" i="35" s="1"/>
  <c r="T40" i="35" s="1"/>
  <c r="AG40" i="35"/>
  <c r="D29" i="35"/>
  <c r="E29" i="35" s="1"/>
  <c r="F29" i="35" s="1"/>
  <c r="G29" i="35" s="1"/>
  <c r="H29" i="35" s="1"/>
  <c r="I29" i="35" s="1"/>
  <c r="C30" i="35" s="1"/>
  <c r="B30" i="35" s="1"/>
  <c r="I36" i="30"/>
  <c r="I35" i="30"/>
  <c r="G35" i="30"/>
  <c r="G36" i="30"/>
  <c r="Z37" i="48" l="1"/>
  <c r="S37" i="48"/>
  <c r="E40" i="48"/>
  <c r="J40" i="48"/>
  <c r="AD40" i="48" s="1"/>
  <c r="AP38" i="48"/>
  <c r="R38" i="48"/>
  <c r="T38" i="48" s="1"/>
  <c r="Q38" i="48"/>
  <c r="E39" i="48"/>
  <c r="D39" i="48" s="1"/>
  <c r="J39" i="48"/>
  <c r="D38" i="48"/>
  <c r="AA36" i="48"/>
  <c r="U36" i="48"/>
  <c r="AB36" i="48" s="1"/>
  <c r="D40" i="48"/>
  <c r="AJ348" i="41"/>
  <c r="AJ381" i="41"/>
  <c r="AI381" i="41"/>
  <c r="AJ382" i="41" s="1"/>
  <c r="X26" i="44"/>
  <c r="V26" i="44"/>
  <c r="W26" i="44"/>
  <c r="Y26" i="44"/>
  <c r="R26" i="44"/>
  <c r="T25" i="44"/>
  <c r="AA25" i="44" s="1"/>
  <c r="AE25" i="44" s="1"/>
  <c r="Z25" i="44"/>
  <c r="J27" i="44"/>
  <c r="K27" i="44"/>
  <c r="AC27" i="44"/>
  <c r="Q27" i="44"/>
  <c r="S27" i="44" s="1"/>
  <c r="U27" i="44" s="1"/>
  <c r="P27" i="44"/>
  <c r="O27" i="44"/>
  <c r="N27" i="44"/>
  <c r="M27" i="44"/>
  <c r="L27" i="44"/>
  <c r="AF384" i="41"/>
  <c r="AF415" i="41" s="1"/>
  <c r="J34" i="45"/>
  <c r="B34" i="45" s="1"/>
  <c r="G34" i="45" s="1"/>
  <c r="F34" i="45" s="1"/>
  <c r="D35" i="45"/>
  <c r="AO27" i="44"/>
  <c r="D27" i="44"/>
  <c r="H29" i="44"/>
  <c r="I28" i="44"/>
  <c r="E28" i="44" s="1"/>
  <c r="M10" i="35"/>
  <c r="N10" i="35" s="1"/>
  <c r="O10" i="35" s="1"/>
  <c r="P10" i="35" s="1"/>
  <c r="Q10" i="35" s="1"/>
  <c r="R10" i="35" s="1"/>
  <c r="V10" i="35"/>
  <c r="W10" i="35" s="1"/>
  <c r="X10" i="35" s="1"/>
  <c r="Y10" i="35" s="1"/>
  <c r="Z10" i="35" s="1"/>
  <c r="AA10" i="35" s="1"/>
  <c r="D10" i="35"/>
  <c r="E10" i="35" s="1"/>
  <c r="F10" i="35" s="1"/>
  <c r="G10" i="35" s="1"/>
  <c r="H10" i="35" s="1"/>
  <c r="I10" i="35" s="1"/>
  <c r="V40" i="35"/>
  <c r="W40" i="35" s="1"/>
  <c r="X40" i="35" s="1"/>
  <c r="Y40" i="35" s="1"/>
  <c r="Z40" i="35" s="1"/>
  <c r="AA40" i="35" s="1"/>
  <c r="V20" i="35"/>
  <c r="W20" i="35" s="1"/>
  <c r="X20" i="35" s="1"/>
  <c r="Y20" i="35" s="1"/>
  <c r="Z20" i="35" s="1"/>
  <c r="AA20" i="35" s="1"/>
  <c r="M20" i="35"/>
  <c r="N20" i="35" s="1"/>
  <c r="O20" i="35" s="1"/>
  <c r="P20" i="35" s="1"/>
  <c r="Q20" i="35" s="1"/>
  <c r="R20" i="35" s="1"/>
  <c r="V30" i="35"/>
  <c r="W30" i="35" s="1"/>
  <c r="X30" i="35" s="1"/>
  <c r="Y30" i="35" s="1"/>
  <c r="Z30" i="35" s="1"/>
  <c r="AA30" i="35" s="1"/>
  <c r="D20" i="35"/>
  <c r="E20" i="35" s="1"/>
  <c r="F20" i="35" s="1"/>
  <c r="G20" i="35" s="1"/>
  <c r="H20" i="35" s="1"/>
  <c r="I20" i="35" s="1"/>
  <c r="D30" i="35"/>
  <c r="E30" i="35" s="1"/>
  <c r="F30" i="35" s="1"/>
  <c r="G30" i="35" s="1"/>
  <c r="H30" i="35" s="1"/>
  <c r="I30" i="35" s="1"/>
  <c r="M30" i="35"/>
  <c r="N30" i="35" s="1"/>
  <c r="O30" i="35" s="1"/>
  <c r="P30" i="35" s="1"/>
  <c r="Q30" i="35" s="1"/>
  <c r="R30" i="35" s="1"/>
  <c r="M40" i="35"/>
  <c r="N40" i="35" s="1"/>
  <c r="O40" i="35" s="1"/>
  <c r="P40" i="35" s="1"/>
  <c r="Q40" i="35" s="1"/>
  <c r="R40" i="35" s="1"/>
  <c r="D40" i="35"/>
  <c r="E40" i="35" s="1"/>
  <c r="F40" i="35" s="1"/>
  <c r="G40" i="35" s="1"/>
  <c r="H40" i="35" s="1"/>
  <c r="I40" i="35" s="1"/>
  <c r="Q282" i="6"/>
  <c r="P282" i="6"/>
  <c r="O282" i="6"/>
  <c r="N282" i="6"/>
  <c r="M282" i="6"/>
  <c r="L282" i="6"/>
  <c r="K282" i="6"/>
  <c r="J282" i="6"/>
  <c r="AP39" i="48" l="1"/>
  <c r="AP41" i="48" s="1"/>
  <c r="AP42" i="48" s="1"/>
  <c r="R39" i="48"/>
  <c r="T39" i="48" s="1"/>
  <c r="Q39" i="48"/>
  <c r="Z38" i="48"/>
  <c r="AF38" i="48" s="1"/>
  <c r="S38" i="48"/>
  <c r="AA38" i="48" s="1"/>
  <c r="AD39" i="48"/>
  <c r="AP40" i="48"/>
  <c r="R40" i="48"/>
  <c r="T40" i="48" s="1"/>
  <c r="Q40" i="48"/>
  <c r="AA37" i="48"/>
  <c r="U37" i="48"/>
  <c r="AB37" i="48" s="1"/>
  <c r="AD41" i="48"/>
  <c r="AJ415" i="41"/>
  <c r="AI415" i="41"/>
  <c r="X27" i="44"/>
  <c r="W27" i="44"/>
  <c r="Y27" i="44"/>
  <c r="R27" i="44"/>
  <c r="P28" i="44"/>
  <c r="O28" i="44"/>
  <c r="N28" i="44"/>
  <c r="Q28" i="44"/>
  <c r="S28" i="44" s="1"/>
  <c r="U28" i="44" s="1"/>
  <c r="M28" i="44"/>
  <c r="L28" i="44"/>
  <c r="K28" i="44"/>
  <c r="J28" i="44"/>
  <c r="AC28" i="44"/>
  <c r="Z26" i="44"/>
  <c r="T26" i="44"/>
  <c r="AA26" i="44" s="1"/>
  <c r="AE26" i="44" s="1"/>
  <c r="V27" i="44"/>
  <c r="D36" i="45"/>
  <c r="J36" i="45" s="1"/>
  <c r="B36" i="45" s="1"/>
  <c r="G36" i="45" s="1"/>
  <c r="F36" i="45" s="1"/>
  <c r="J35" i="45"/>
  <c r="B35" i="45" s="1"/>
  <c r="G35" i="45" s="1"/>
  <c r="F35" i="45" s="1"/>
  <c r="H30" i="44"/>
  <c r="I29" i="44"/>
  <c r="E29" i="44" s="1"/>
  <c r="AO28" i="44"/>
  <c r="D28" i="44"/>
  <c r="U274" i="6"/>
  <c r="T274" i="6"/>
  <c r="S274" i="6"/>
  <c r="R274" i="6"/>
  <c r="S40" i="48" l="1"/>
  <c r="AA40" i="48" s="1"/>
  <c r="Z40" i="48"/>
  <c r="S39" i="48"/>
  <c r="AA39" i="48" s="1"/>
  <c r="Z39" i="48"/>
  <c r="AF39" i="48" s="1"/>
  <c r="AJ416" i="41"/>
  <c r="X28" i="44"/>
  <c r="W28" i="44"/>
  <c r="V28" i="44"/>
  <c r="R28" i="44"/>
  <c r="Y28" i="44"/>
  <c r="AE29" i="44"/>
  <c r="AC29" i="44"/>
  <c r="Q29" i="44"/>
  <c r="S29" i="44" s="1"/>
  <c r="U29" i="44" s="1"/>
  <c r="P29" i="44"/>
  <c r="O29" i="44"/>
  <c r="N29" i="44"/>
  <c r="M29" i="44"/>
  <c r="L29" i="44"/>
  <c r="K29" i="44"/>
  <c r="J29" i="44"/>
  <c r="T27" i="44"/>
  <c r="AA27" i="44" s="1"/>
  <c r="Z27" i="44"/>
  <c r="AO29" i="44"/>
  <c r="D29" i="44"/>
  <c r="H31" i="44"/>
  <c r="I30" i="44"/>
  <c r="E30" i="44" s="1"/>
  <c r="Y274" i="6"/>
  <c r="M52" i="24"/>
  <c r="AF40" i="48" l="1"/>
  <c r="AF41" i="48" s="1"/>
  <c r="V29" i="44"/>
  <c r="AE27" i="44"/>
  <c r="W29" i="44"/>
  <c r="X29" i="44"/>
  <c r="Y29" i="44"/>
  <c r="R29" i="44"/>
  <c r="L30" i="44"/>
  <c r="K30" i="44"/>
  <c r="N30" i="44"/>
  <c r="M30" i="44"/>
  <c r="J30" i="44"/>
  <c r="V30" i="44" s="1"/>
  <c r="AE30" i="44"/>
  <c r="AC30" i="44"/>
  <c r="Q30" i="44"/>
  <c r="S30" i="44" s="1"/>
  <c r="U30" i="44" s="1"/>
  <c r="P30" i="44"/>
  <c r="O30" i="44"/>
  <c r="Z28" i="44"/>
  <c r="T28" i="44"/>
  <c r="AA28" i="44" s="1"/>
  <c r="AO30" i="44"/>
  <c r="D30" i="44"/>
  <c r="H32" i="44"/>
  <c r="I31" i="44"/>
  <c r="E31" i="44" s="1"/>
  <c r="M172" i="29"/>
  <c r="N171" i="29"/>
  <c r="Q169" i="29"/>
  <c r="P169" i="29"/>
  <c r="Q159" i="29"/>
  <c r="P159" i="29"/>
  <c r="Q149" i="29"/>
  <c r="P149" i="29"/>
  <c r="N144" i="29"/>
  <c r="M144" i="29"/>
  <c r="M143" i="29"/>
  <c r="N142" i="29"/>
  <c r="N141" i="29"/>
  <c r="N140" i="29"/>
  <c r="N139" i="29"/>
  <c r="N138" i="29"/>
  <c r="N137" i="29"/>
  <c r="N136" i="29"/>
  <c r="M133" i="29"/>
  <c r="AJ41" i="48" l="1"/>
  <c r="AI41" i="48"/>
  <c r="AE28" i="44"/>
  <c r="Y30" i="44"/>
  <c r="R30" i="44"/>
  <c r="W30" i="44"/>
  <c r="X30" i="44"/>
  <c r="Q31" i="44"/>
  <c r="S31" i="44" s="1"/>
  <c r="U31" i="44" s="1"/>
  <c r="P31" i="44"/>
  <c r="O31" i="44"/>
  <c r="N31" i="44"/>
  <c r="M31" i="44"/>
  <c r="L31" i="44"/>
  <c r="K31" i="44"/>
  <c r="J31" i="44"/>
  <c r="AC31" i="44"/>
  <c r="T29" i="44"/>
  <c r="AA29" i="44" s="1"/>
  <c r="Z29" i="44"/>
  <c r="AO31" i="44"/>
  <c r="D31" i="44"/>
  <c r="H33" i="44"/>
  <c r="I32" i="44"/>
  <c r="E32" i="44" s="1"/>
  <c r="N169" i="29"/>
  <c r="N159" i="29"/>
  <c r="N149" i="29"/>
  <c r="N172" i="29" s="1"/>
  <c r="N143" i="29"/>
  <c r="AJ42" i="48" l="1"/>
  <c r="AJ76" i="48" s="1"/>
  <c r="AJ110" i="48" s="1"/>
  <c r="AJ144" i="48" s="1"/>
  <c r="AJ178" i="48" s="1"/>
  <c r="AJ212" i="48" s="1"/>
  <c r="AJ246" i="48" s="1"/>
  <c r="AJ280" i="48" s="1"/>
  <c r="W31" i="44"/>
  <c r="V31" i="44"/>
  <c r="X31" i="44"/>
  <c r="Y31" i="44"/>
  <c r="R31" i="44"/>
  <c r="Z30" i="44"/>
  <c r="T30" i="44"/>
  <c r="AA30" i="44" s="1"/>
  <c r="AC32" i="44"/>
  <c r="Q32" i="44"/>
  <c r="S32" i="44" s="1"/>
  <c r="U32" i="44" s="1"/>
  <c r="P32" i="44"/>
  <c r="O32" i="44"/>
  <c r="N32" i="44"/>
  <c r="M32" i="44"/>
  <c r="L32" i="44"/>
  <c r="K32" i="44"/>
  <c r="J32" i="44"/>
  <c r="D32" i="44"/>
  <c r="AO32" i="44"/>
  <c r="H34" i="44"/>
  <c r="I33" i="44"/>
  <c r="E33" i="44" s="1"/>
  <c r="H32" i="30"/>
  <c r="X32" i="44" l="1"/>
  <c r="W32" i="44"/>
  <c r="Y32" i="44"/>
  <c r="R32" i="44"/>
  <c r="V32" i="44"/>
  <c r="L33" i="44"/>
  <c r="K33" i="44"/>
  <c r="J33" i="44"/>
  <c r="N33" i="44"/>
  <c r="AC33" i="44"/>
  <c r="M33" i="44"/>
  <c r="Q33" i="44"/>
  <c r="S33" i="44" s="1"/>
  <c r="U33" i="44" s="1"/>
  <c r="P33" i="44"/>
  <c r="O33" i="44"/>
  <c r="T31" i="44"/>
  <c r="AA31" i="44" s="1"/>
  <c r="AE31" i="44" s="1"/>
  <c r="Z31" i="44"/>
  <c r="I32" i="30"/>
  <c r="N32" i="30"/>
  <c r="L32" i="30"/>
  <c r="D33" i="44"/>
  <c r="AO33" i="44"/>
  <c r="I34" i="44"/>
  <c r="E34" i="44" s="1"/>
  <c r="H35" i="44"/>
  <c r="G32" i="30"/>
  <c r="F32" i="30"/>
  <c r="V33" i="44" l="1"/>
  <c r="Y33" i="44"/>
  <c r="R33" i="44"/>
  <c r="Q34" i="44"/>
  <c r="S34" i="44" s="1"/>
  <c r="U34" i="44" s="1"/>
  <c r="P34" i="44"/>
  <c r="O34" i="44"/>
  <c r="N34" i="44"/>
  <c r="M34" i="44"/>
  <c r="L34" i="44"/>
  <c r="K34" i="44"/>
  <c r="J34" i="44"/>
  <c r="AC34" i="44"/>
  <c r="W33" i="44"/>
  <c r="Z32" i="44"/>
  <c r="T32" i="44"/>
  <c r="AA32" i="44" s="1"/>
  <c r="AE32" i="44" s="1"/>
  <c r="X33" i="44"/>
  <c r="H36" i="44"/>
  <c r="I35" i="44"/>
  <c r="E35" i="44" s="1"/>
  <c r="D34" i="44"/>
  <c r="AO34" i="44"/>
  <c r="U222" i="6"/>
  <c r="T222" i="6"/>
  <c r="S222" i="6"/>
  <c r="R222" i="6"/>
  <c r="X34" i="44" l="1"/>
  <c r="W34" i="44"/>
  <c r="V34" i="44"/>
  <c r="Y34" i="44"/>
  <c r="R34" i="44"/>
  <c r="AC35" i="44"/>
  <c r="Q35" i="44"/>
  <c r="S35" i="44" s="1"/>
  <c r="U35" i="44" s="1"/>
  <c r="P35" i="44"/>
  <c r="O35" i="44"/>
  <c r="N35" i="44"/>
  <c r="M35" i="44"/>
  <c r="L35" i="44"/>
  <c r="K35" i="44"/>
  <c r="J35" i="44"/>
  <c r="Z33" i="44"/>
  <c r="T33" i="44"/>
  <c r="AA33" i="44" s="1"/>
  <c r="AE33" i="44" s="1"/>
  <c r="D35" i="44"/>
  <c r="AO35" i="44"/>
  <c r="H37" i="44"/>
  <c r="I36" i="44"/>
  <c r="E36" i="44" s="1"/>
  <c r="Y222" i="6"/>
  <c r="B74" i="29"/>
  <c r="B9" i="29"/>
  <c r="X35" i="44" l="1"/>
  <c r="W35" i="44"/>
  <c r="V35" i="44"/>
  <c r="J36" i="44"/>
  <c r="AE36" i="44"/>
  <c r="AC36" i="44"/>
  <c r="L36" i="44"/>
  <c r="Q36" i="44"/>
  <c r="P36" i="44"/>
  <c r="R36" i="44" s="1"/>
  <c r="O36" i="44"/>
  <c r="K36" i="44"/>
  <c r="N36" i="44"/>
  <c r="X36" i="44" s="1"/>
  <c r="M36" i="44"/>
  <c r="Z34" i="44"/>
  <c r="T34" i="44"/>
  <c r="AA34" i="44" s="1"/>
  <c r="Y35" i="44"/>
  <c r="R35" i="44"/>
  <c r="H38" i="44"/>
  <c r="I37" i="44"/>
  <c r="E37" i="44" s="1"/>
  <c r="D36" i="44"/>
  <c r="AO36" i="44"/>
  <c r="H15" i="30"/>
  <c r="H10" i="30"/>
  <c r="H11" i="30"/>
  <c r="H12" i="30"/>
  <c r="H13" i="30"/>
  <c r="H5" i="30"/>
  <c r="H7" i="30"/>
  <c r="H8" i="30"/>
  <c r="H4" i="30"/>
  <c r="H18" i="30"/>
  <c r="H20" i="30"/>
  <c r="H21" i="30"/>
  <c r="H22" i="30"/>
  <c r="H23" i="30"/>
  <c r="H24" i="30"/>
  <c r="H26" i="30"/>
  <c r="H27" i="30"/>
  <c r="H28" i="30"/>
  <c r="H29" i="30"/>
  <c r="H30" i="30"/>
  <c r="H33" i="30"/>
  <c r="H17" i="30"/>
  <c r="Z276" i="6"/>
  <c r="Z275" i="6"/>
  <c r="Z274" i="6"/>
  <c r="Z273" i="6"/>
  <c r="Z272" i="6"/>
  <c r="Z271" i="6"/>
  <c r="Z270" i="6"/>
  <c r="Z269" i="6"/>
  <c r="Z268" i="6"/>
  <c r="Z267" i="6"/>
  <c r="Z266" i="6"/>
  <c r="Z265" i="6"/>
  <c r="Z264" i="6"/>
  <c r="Z263" i="6"/>
  <c r="Z262" i="6"/>
  <c r="Z261" i="6"/>
  <c r="Z260" i="6"/>
  <c r="Z259" i="6"/>
  <c r="Z258" i="6"/>
  <c r="Z257" i="6"/>
  <c r="Z256" i="6"/>
  <c r="Z255" i="6"/>
  <c r="Z254" i="6"/>
  <c r="Z253" i="6"/>
  <c r="Z252" i="6"/>
  <c r="Z251" i="6"/>
  <c r="Z250" i="6"/>
  <c r="Z249" i="6"/>
  <c r="Z248" i="6"/>
  <c r="Z247" i="6"/>
  <c r="Z246" i="6"/>
  <c r="Z310" i="6"/>
  <c r="Z309" i="6"/>
  <c r="Z308" i="6"/>
  <c r="Z307" i="6"/>
  <c r="Z306" i="6"/>
  <c r="Z305" i="6"/>
  <c r="Z304" i="6"/>
  <c r="Z303" i="6"/>
  <c r="Z302" i="6"/>
  <c r="Z301" i="6"/>
  <c r="Z300" i="6"/>
  <c r="Z299" i="6"/>
  <c r="Z298" i="6"/>
  <c r="Z297" i="6"/>
  <c r="Z296" i="6"/>
  <c r="Z295" i="6"/>
  <c r="Z294" i="6"/>
  <c r="Z293" i="6"/>
  <c r="Z292" i="6"/>
  <c r="Z291" i="6"/>
  <c r="Z290" i="6"/>
  <c r="Z289" i="6"/>
  <c r="Z288" i="6"/>
  <c r="Z287" i="6"/>
  <c r="Z286" i="6"/>
  <c r="Z285" i="6"/>
  <c r="Z284" i="6"/>
  <c r="Z283" i="6"/>
  <c r="Z282" i="6"/>
  <c r="Z281" i="6"/>
  <c r="Z280" i="6"/>
  <c r="Z344" i="6"/>
  <c r="Z343" i="6"/>
  <c r="Z342" i="6"/>
  <c r="Z341" i="6"/>
  <c r="Z340" i="6"/>
  <c r="Z339" i="6"/>
  <c r="Z338" i="6"/>
  <c r="Z337" i="6"/>
  <c r="Z336" i="6"/>
  <c r="Z335" i="6"/>
  <c r="Z334" i="6"/>
  <c r="Z333" i="6"/>
  <c r="Z332" i="6"/>
  <c r="Z331" i="6"/>
  <c r="Z330" i="6"/>
  <c r="Z329" i="6"/>
  <c r="Z328" i="6"/>
  <c r="Z327" i="6"/>
  <c r="Z326" i="6"/>
  <c r="Z325" i="6"/>
  <c r="Z324" i="6"/>
  <c r="Z323" i="6"/>
  <c r="Z322" i="6"/>
  <c r="Z321" i="6"/>
  <c r="Z320" i="6"/>
  <c r="Z319" i="6"/>
  <c r="Z318" i="6"/>
  <c r="Z317" i="6"/>
  <c r="Z316" i="6"/>
  <c r="Z315" i="6"/>
  <c r="Z314" i="6"/>
  <c r="Z378" i="6"/>
  <c r="Z377" i="6"/>
  <c r="Z376" i="6"/>
  <c r="Z375" i="6"/>
  <c r="Z374" i="6"/>
  <c r="Z373" i="6"/>
  <c r="Z372" i="6"/>
  <c r="Z371" i="6"/>
  <c r="Z370" i="6"/>
  <c r="Z369" i="6"/>
  <c r="Z368" i="6"/>
  <c r="Z367" i="6"/>
  <c r="Z366" i="6"/>
  <c r="Z365" i="6"/>
  <c r="Z364" i="6"/>
  <c r="Z363" i="6"/>
  <c r="Z362" i="6"/>
  <c r="Z361" i="6"/>
  <c r="Z360" i="6"/>
  <c r="Z359" i="6"/>
  <c r="Z358" i="6"/>
  <c r="Z357" i="6"/>
  <c r="Z356" i="6"/>
  <c r="Z355" i="6"/>
  <c r="Z354" i="6"/>
  <c r="Z353" i="6"/>
  <c r="Z352" i="6"/>
  <c r="Z351" i="6"/>
  <c r="Z350" i="6"/>
  <c r="Z349" i="6"/>
  <c r="Z348" i="6"/>
  <c r="Z412" i="6"/>
  <c r="Z411" i="6"/>
  <c r="Z410" i="6"/>
  <c r="Z409" i="6"/>
  <c r="Z408" i="6"/>
  <c r="Z407" i="6"/>
  <c r="Z406" i="6"/>
  <c r="Z405" i="6"/>
  <c r="Z404" i="6"/>
  <c r="Z403" i="6"/>
  <c r="Z402" i="6"/>
  <c r="Z401" i="6"/>
  <c r="Z400" i="6"/>
  <c r="Z399" i="6"/>
  <c r="Z398" i="6"/>
  <c r="Z397" i="6"/>
  <c r="Z396" i="6"/>
  <c r="Z395" i="6"/>
  <c r="Z394" i="6"/>
  <c r="Z393" i="6"/>
  <c r="Z392" i="6"/>
  <c r="Z391" i="6"/>
  <c r="Z390" i="6"/>
  <c r="Z389" i="6"/>
  <c r="Z388" i="6"/>
  <c r="Z387" i="6"/>
  <c r="Z386" i="6"/>
  <c r="Z385" i="6"/>
  <c r="Z384" i="6"/>
  <c r="Z383" i="6"/>
  <c r="Z382" i="6"/>
  <c r="Z208" i="6"/>
  <c r="Z207" i="6"/>
  <c r="Z206" i="6"/>
  <c r="Z205" i="6"/>
  <c r="Z204" i="6"/>
  <c r="Z203" i="6"/>
  <c r="Z202" i="6"/>
  <c r="Z201" i="6"/>
  <c r="Z200" i="6"/>
  <c r="Z199" i="6"/>
  <c r="Z198" i="6"/>
  <c r="Z197" i="6"/>
  <c r="Z196" i="6"/>
  <c r="Z195" i="6"/>
  <c r="Z194" i="6"/>
  <c r="Z193" i="6"/>
  <c r="Z192" i="6"/>
  <c r="Z191" i="6"/>
  <c r="Z190" i="6"/>
  <c r="Z189" i="6"/>
  <c r="Z188" i="6"/>
  <c r="Z187" i="6"/>
  <c r="Z186" i="6"/>
  <c r="Z185" i="6"/>
  <c r="Z184" i="6"/>
  <c r="Z183" i="6"/>
  <c r="Z182" i="6"/>
  <c r="Z181" i="6"/>
  <c r="Z180" i="6"/>
  <c r="Z179" i="6"/>
  <c r="Z178" i="6"/>
  <c r="Z174" i="6"/>
  <c r="Z173" i="6"/>
  <c r="Z172" i="6"/>
  <c r="Z171" i="6"/>
  <c r="Z170" i="6"/>
  <c r="Z169" i="6"/>
  <c r="Z168" i="6"/>
  <c r="Z167" i="6"/>
  <c r="Z166" i="6"/>
  <c r="Z165" i="6"/>
  <c r="Z164" i="6"/>
  <c r="Z163" i="6"/>
  <c r="Z162" i="6"/>
  <c r="Z161" i="6"/>
  <c r="Z160" i="6"/>
  <c r="Z159" i="6"/>
  <c r="Z158" i="6"/>
  <c r="Z157" i="6"/>
  <c r="Z156" i="6"/>
  <c r="Z155" i="6"/>
  <c r="Z154" i="6"/>
  <c r="Z153" i="6"/>
  <c r="Z152" i="6"/>
  <c r="Z151" i="6"/>
  <c r="Z150" i="6"/>
  <c r="Z149" i="6"/>
  <c r="Z148" i="6"/>
  <c r="Z147" i="6"/>
  <c r="Z146" i="6"/>
  <c r="Z145" i="6"/>
  <c r="Z144" i="6"/>
  <c r="Z140" i="6"/>
  <c r="Z139" i="6"/>
  <c r="Z138" i="6"/>
  <c r="Z137" i="6"/>
  <c r="Z136" i="6"/>
  <c r="Z135" i="6"/>
  <c r="Z134" i="6"/>
  <c r="Z133" i="6"/>
  <c r="Z132" i="6"/>
  <c r="Z131" i="6"/>
  <c r="Z130" i="6"/>
  <c r="Z129" i="6"/>
  <c r="Z128" i="6"/>
  <c r="Z127" i="6"/>
  <c r="Z126" i="6"/>
  <c r="Z125" i="6"/>
  <c r="Z124" i="6"/>
  <c r="Z123" i="6"/>
  <c r="Z122" i="6"/>
  <c r="Z121" i="6"/>
  <c r="Z120" i="6"/>
  <c r="Z119" i="6"/>
  <c r="Z118" i="6"/>
  <c r="Z117" i="6"/>
  <c r="Z116" i="6"/>
  <c r="Z115" i="6"/>
  <c r="Z114" i="6"/>
  <c r="Z113" i="6"/>
  <c r="Z112" i="6"/>
  <c r="Z111" i="6"/>
  <c r="Z110" i="6"/>
  <c r="Z106" i="6"/>
  <c r="Z105" i="6"/>
  <c r="Z104" i="6"/>
  <c r="Z103" i="6"/>
  <c r="Z102" i="6"/>
  <c r="Z101" i="6"/>
  <c r="Z100" i="6"/>
  <c r="Z99" i="6"/>
  <c r="Z98" i="6"/>
  <c r="Z97" i="6"/>
  <c r="Z96" i="6"/>
  <c r="Z95" i="6"/>
  <c r="Z94" i="6"/>
  <c r="Z93" i="6"/>
  <c r="Z92" i="6"/>
  <c r="Z91" i="6"/>
  <c r="Z90" i="6"/>
  <c r="Z89" i="6"/>
  <c r="Z88" i="6"/>
  <c r="Z87" i="6"/>
  <c r="Z86" i="6"/>
  <c r="Z85" i="6"/>
  <c r="Z84" i="6"/>
  <c r="Z83" i="6"/>
  <c r="Z82" i="6"/>
  <c r="Z81" i="6"/>
  <c r="Z80" i="6"/>
  <c r="Z79" i="6"/>
  <c r="Z78" i="6"/>
  <c r="Z77" i="6"/>
  <c r="Z76" i="6"/>
  <c r="Z242" i="6"/>
  <c r="Z241" i="6"/>
  <c r="Z240" i="6"/>
  <c r="Z239" i="6"/>
  <c r="Z238" i="6"/>
  <c r="Z237" i="6"/>
  <c r="Z236" i="6"/>
  <c r="Z235" i="6"/>
  <c r="Z234" i="6"/>
  <c r="Z233" i="6"/>
  <c r="Z232" i="6"/>
  <c r="Z231" i="6"/>
  <c r="Z230" i="6"/>
  <c r="Z229" i="6"/>
  <c r="Z228" i="6"/>
  <c r="Z227" i="6"/>
  <c r="Z226" i="6"/>
  <c r="Z225" i="6"/>
  <c r="Z224" i="6"/>
  <c r="Z223" i="6"/>
  <c r="Z222" i="6"/>
  <c r="Z221" i="6"/>
  <c r="Z220" i="6"/>
  <c r="Z219" i="6"/>
  <c r="Z218" i="6"/>
  <c r="Z217" i="6"/>
  <c r="Z216" i="6"/>
  <c r="Z215" i="6"/>
  <c r="Z214" i="6"/>
  <c r="Z213" i="6"/>
  <c r="Z212" i="6"/>
  <c r="Z72" i="6"/>
  <c r="Z71" i="6"/>
  <c r="Z70" i="6"/>
  <c r="Z69" i="6"/>
  <c r="Z68" i="6"/>
  <c r="Z67" i="6"/>
  <c r="Z66" i="6"/>
  <c r="Z65" i="6"/>
  <c r="Z64" i="6"/>
  <c r="Z63" i="6"/>
  <c r="Z62" i="6"/>
  <c r="Z61" i="6"/>
  <c r="Z60" i="6"/>
  <c r="Z59" i="6"/>
  <c r="Z58" i="6"/>
  <c r="Z57" i="6"/>
  <c r="Z56" i="6"/>
  <c r="Z55" i="6"/>
  <c r="Z54" i="6"/>
  <c r="Z53" i="6"/>
  <c r="Z52" i="6"/>
  <c r="Z51" i="6"/>
  <c r="Z50" i="6"/>
  <c r="Z49" i="6"/>
  <c r="Z48" i="6"/>
  <c r="Z47" i="6"/>
  <c r="Z46" i="6"/>
  <c r="Z45" i="6"/>
  <c r="Z44" i="6"/>
  <c r="Z43" i="6"/>
  <c r="Z42"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8" i="6"/>
  <c r="L86" i="29"/>
  <c r="L87" i="29"/>
  <c r="L88" i="29"/>
  <c r="L89" i="29"/>
  <c r="L90" i="29"/>
  <c r="L91" i="29"/>
  <c r="L92" i="29"/>
  <c r="L85" i="29"/>
  <c r="AE34" i="44" l="1"/>
  <c r="T36" i="44"/>
  <c r="Y36" i="44"/>
  <c r="S36" i="44"/>
  <c r="U36" i="44" s="1"/>
  <c r="W36" i="44"/>
  <c r="Z35" i="44"/>
  <c r="T35" i="44"/>
  <c r="AA35" i="44" s="1"/>
  <c r="AE35" i="44" s="1"/>
  <c r="V36" i="44"/>
  <c r="O37" i="44"/>
  <c r="N37" i="44"/>
  <c r="M37" i="44"/>
  <c r="L37" i="44"/>
  <c r="K37" i="44"/>
  <c r="J37" i="44"/>
  <c r="AE37" i="44"/>
  <c r="AC37" i="44"/>
  <c r="Q37" i="44"/>
  <c r="S37" i="44" s="1"/>
  <c r="U37" i="44" s="1"/>
  <c r="P37" i="44"/>
  <c r="G8" i="30"/>
  <c r="N8" i="30"/>
  <c r="M8" i="30"/>
  <c r="G7" i="30"/>
  <c r="N7" i="30"/>
  <c r="M7" i="30"/>
  <c r="G33" i="30"/>
  <c r="N33" i="30"/>
  <c r="L33" i="30"/>
  <c r="F15" i="30"/>
  <c r="N15" i="30"/>
  <c r="M15" i="30"/>
  <c r="G30" i="30"/>
  <c r="N30" i="30"/>
  <c r="L30" i="30"/>
  <c r="G29" i="30"/>
  <c r="N29" i="30"/>
  <c r="L29" i="30"/>
  <c r="G28" i="30"/>
  <c r="N28" i="30"/>
  <c r="L28" i="30"/>
  <c r="G27" i="30"/>
  <c r="N27" i="30"/>
  <c r="L27" i="30"/>
  <c r="G26" i="30"/>
  <c r="N26" i="30"/>
  <c r="L26" i="30"/>
  <c r="I21" i="30"/>
  <c r="N21" i="30"/>
  <c r="L21" i="30"/>
  <c r="F20" i="30"/>
  <c r="N20" i="30"/>
  <c r="L20" i="30"/>
  <c r="I24" i="30"/>
  <c r="N24" i="30"/>
  <c r="L24" i="30"/>
  <c r="I23" i="30"/>
  <c r="N23" i="30"/>
  <c r="L23" i="30"/>
  <c r="F22" i="30"/>
  <c r="N22" i="30"/>
  <c r="L22" i="30"/>
  <c r="G18" i="30"/>
  <c r="N18" i="30"/>
  <c r="L18" i="30"/>
  <c r="I17" i="30"/>
  <c r="N17" i="30"/>
  <c r="L17" i="30"/>
  <c r="G13" i="30"/>
  <c r="N13" i="30"/>
  <c r="L13" i="30"/>
  <c r="G12" i="30"/>
  <c r="N12" i="30"/>
  <c r="M12" i="30"/>
  <c r="G11" i="30"/>
  <c r="N11" i="30"/>
  <c r="M11" i="30"/>
  <c r="G10" i="30"/>
  <c r="N10" i="30"/>
  <c r="M10" i="30"/>
  <c r="N4" i="30"/>
  <c r="M4" i="30"/>
  <c r="G5" i="30"/>
  <c r="N5" i="30"/>
  <c r="M5" i="30"/>
  <c r="I20" i="30"/>
  <c r="D37" i="44"/>
  <c r="AO37" i="44"/>
  <c r="H39" i="44"/>
  <c r="I38" i="44"/>
  <c r="E38" i="44" s="1"/>
  <c r="F21" i="30"/>
  <c r="F24" i="30"/>
  <c r="F23" i="30"/>
  <c r="I4" i="30"/>
  <c r="G4" i="30"/>
  <c r="F4" i="30"/>
  <c r="I15" i="30"/>
  <c r="G15" i="30"/>
  <c r="I10" i="30"/>
  <c r="F10" i="30"/>
  <c r="I13" i="30"/>
  <c r="F13" i="30"/>
  <c r="F12" i="30"/>
  <c r="I12" i="30"/>
  <c r="F11" i="30"/>
  <c r="I11" i="30"/>
  <c r="F7" i="30"/>
  <c r="F8" i="30"/>
  <c r="I8" i="30"/>
  <c r="I7" i="30"/>
  <c r="F5" i="30"/>
  <c r="I5" i="30"/>
  <c r="I27" i="30"/>
  <c r="F27" i="30"/>
  <c r="I29" i="30"/>
  <c r="I30" i="30"/>
  <c r="I26" i="30"/>
  <c r="F33" i="30"/>
  <c r="F28" i="30"/>
  <c r="F29" i="30"/>
  <c r="I33" i="30"/>
  <c r="F30" i="30"/>
  <c r="I28" i="30"/>
  <c r="F26" i="30"/>
  <c r="I22" i="30"/>
  <c r="G24" i="30"/>
  <c r="G23" i="30"/>
  <c r="G22" i="30"/>
  <c r="G21" i="30"/>
  <c r="G20" i="30"/>
  <c r="G17" i="30"/>
  <c r="F17" i="30"/>
  <c r="F18" i="30"/>
  <c r="I18" i="30"/>
  <c r="M59" i="24"/>
  <c r="D59" i="24"/>
  <c r="C59" i="24" s="1"/>
  <c r="B59" i="24" s="1"/>
  <c r="M58" i="24"/>
  <c r="D58" i="24"/>
  <c r="C58" i="24" s="1"/>
  <c r="B58" i="24" s="1"/>
  <c r="M57" i="24"/>
  <c r="D57" i="24"/>
  <c r="C57" i="24" s="1"/>
  <c r="B57" i="24" s="1"/>
  <c r="M56" i="24"/>
  <c r="D56" i="24"/>
  <c r="C56" i="24" s="1"/>
  <c r="B56" i="24" s="1"/>
  <c r="M55" i="24"/>
  <c r="D55" i="24"/>
  <c r="C55" i="24" s="1"/>
  <c r="B55" i="24" s="1"/>
  <c r="M54" i="24"/>
  <c r="D54" i="24"/>
  <c r="C54" i="24" s="1"/>
  <c r="B54" i="24" s="1"/>
  <c r="M53" i="24"/>
  <c r="D53" i="24"/>
  <c r="C53" i="24" s="1"/>
  <c r="B53" i="24" s="1"/>
  <c r="D52" i="24"/>
  <c r="C52" i="24" s="1"/>
  <c r="B52" i="24" s="1"/>
  <c r="M51" i="24"/>
  <c r="D51" i="24"/>
  <c r="C51" i="24" s="1"/>
  <c r="B51" i="24" s="1"/>
  <c r="M50" i="24"/>
  <c r="D50" i="24"/>
  <c r="C50" i="24" s="1"/>
  <c r="B50" i="24" s="1"/>
  <c r="M49" i="24"/>
  <c r="D49" i="24"/>
  <c r="C49" i="24" s="1"/>
  <c r="B49" i="24" s="1"/>
  <c r="M48" i="24"/>
  <c r="D48" i="24"/>
  <c r="C48" i="24" s="1"/>
  <c r="B48" i="24" s="1"/>
  <c r="M47" i="24"/>
  <c r="D47" i="24"/>
  <c r="C47" i="24" s="1"/>
  <c r="B47" i="24" s="1"/>
  <c r="M46" i="24"/>
  <c r="D46" i="24"/>
  <c r="C46" i="24" s="1"/>
  <c r="B46" i="24" s="1"/>
  <c r="M115" i="29"/>
  <c r="N114" i="29"/>
  <c r="Q112" i="29"/>
  <c r="P112" i="29"/>
  <c r="Q107" i="29"/>
  <c r="P107" i="29"/>
  <c r="Q102" i="29"/>
  <c r="P102" i="29"/>
  <c r="N97" i="29"/>
  <c r="M97" i="29"/>
  <c r="M96" i="29"/>
  <c r="N95" i="29"/>
  <c r="N94" i="29"/>
  <c r="N92" i="29"/>
  <c r="N91" i="29"/>
  <c r="N90" i="29"/>
  <c r="N89" i="29"/>
  <c r="N88" i="29"/>
  <c r="N87" i="29"/>
  <c r="N86" i="29"/>
  <c r="N85" i="29"/>
  <c r="M82" i="29"/>
  <c r="M64" i="29"/>
  <c r="N63" i="29"/>
  <c r="Q62" i="29"/>
  <c r="P62" i="29"/>
  <c r="Q57" i="29"/>
  <c r="P57" i="29"/>
  <c r="Q52" i="29"/>
  <c r="P52" i="29"/>
  <c r="Q47" i="29"/>
  <c r="P47" i="29"/>
  <c r="Q42" i="29"/>
  <c r="P42" i="29"/>
  <c r="N37" i="29"/>
  <c r="M37" i="29"/>
  <c r="M36" i="29"/>
  <c r="N35" i="29"/>
  <c r="N34" i="29"/>
  <c r="L30" i="29"/>
  <c r="N30" i="29" s="1"/>
  <c r="L29" i="29"/>
  <c r="N29" i="29" s="1"/>
  <c r="L28" i="29"/>
  <c r="N28" i="29" s="1"/>
  <c r="L27" i="29"/>
  <c r="N27" i="29" s="1"/>
  <c r="L26" i="29"/>
  <c r="N26" i="29" s="1"/>
  <c r="L25" i="29"/>
  <c r="N25" i="29" s="1"/>
  <c r="L24" i="29"/>
  <c r="N24" i="29" s="1"/>
  <c r="L23" i="29"/>
  <c r="N23" i="29" s="1"/>
  <c r="L22" i="29"/>
  <c r="N22" i="29" s="1"/>
  <c r="L21" i="29"/>
  <c r="N21" i="29" s="1"/>
  <c r="M17" i="29"/>
  <c r="T3" i="29"/>
  <c r="U205" i="6"/>
  <c r="T205" i="6"/>
  <c r="S205" i="6"/>
  <c r="R205" i="6"/>
  <c r="AF25" i="26"/>
  <c r="AF10" i="26"/>
  <c r="I107" i="27"/>
  <c r="I106" i="27"/>
  <c r="I105" i="27"/>
  <c r="I104" i="27"/>
  <c r="I103" i="27"/>
  <c r="I102" i="27"/>
  <c r="I101" i="27"/>
  <c r="I100" i="27"/>
  <c r="I99" i="27"/>
  <c r="I98" i="27"/>
  <c r="I97" i="27"/>
  <c r="I96" i="27"/>
  <c r="I95" i="27"/>
  <c r="I94" i="27"/>
  <c r="I93" i="27"/>
  <c r="I92" i="27"/>
  <c r="I91" i="27"/>
  <c r="I90" i="27"/>
  <c r="I89" i="27"/>
  <c r="I88" i="27"/>
  <c r="I87" i="27"/>
  <c r="I86" i="27"/>
  <c r="I85" i="27"/>
  <c r="I84" i="27"/>
  <c r="I83" i="27"/>
  <c r="I82" i="27"/>
  <c r="I81" i="27"/>
  <c r="I80" i="27"/>
  <c r="I79" i="27"/>
  <c r="I78" i="27"/>
  <c r="I77" i="27"/>
  <c r="I76" i="27"/>
  <c r="I75" i="27"/>
  <c r="I74" i="27"/>
  <c r="I72" i="27"/>
  <c r="I71" i="27"/>
  <c r="I70" i="27"/>
  <c r="I69" i="27"/>
  <c r="I68" i="27"/>
  <c r="I67" i="27"/>
  <c r="I66" i="27"/>
  <c r="I65" i="27"/>
  <c r="I64" i="27"/>
  <c r="I63" i="27"/>
  <c r="I62" i="27"/>
  <c r="I61" i="27"/>
  <c r="I60" i="27"/>
  <c r="I59" i="27"/>
  <c r="I58" i="27"/>
  <c r="I57" i="27"/>
  <c r="I56" i="27"/>
  <c r="I55" i="27"/>
  <c r="I54" i="27"/>
  <c r="I53" i="27"/>
  <c r="I52" i="27"/>
  <c r="I51" i="27"/>
  <c r="I50" i="27"/>
  <c r="I49" i="27"/>
  <c r="I48" i="27"/>
  <c r="I47" i="27"/>
  <c r="I46" i="27"/>
  <c r="I45" i="27"/>
  <c r="I44" i="27"/>
  <c r="I43" i="27"/>
  <c r="I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I9" i="27"/>
  <c r="I8" i="27"/>
  <c r="I7" i="27"/>
  <c r="I6" i="27"/>
  <c r="I5" i="27"/>
  <c r="I4" i="27"/>
  <c r="I3" i="27"/>
  <c r="AE13" i="25"/>
  <c r="AE12" i="25"/>
  <c r="AE7" i="25"/>
  <c r="V37" i="44" l="1"/>
  <c r="W37" i="44"/>
  <c r="X37" i="44"/>
  <c r="AC38" i="44"/>
  <c r="Q38" i="44"/>
  <c r="S38" i="44" s="1"/>
  <c r="U38" i="44" s="1"/>
  <c r="P38" i="44"/>
  <c r="O38" i="44"/>
  <c r="N38" i="44"/>
  <c r="X38" i="44" s="1"/>
  <c r="M38" i="44"/>
  <c r="L38" i="44"/>
  <c r="W38" i="44" s="1"/>
  <c r="K38" i="44"/>
  <c r="J38" i="44"/>
  <c r="Y37" i="44"/>
  <c r="R37" i="44"/>
  <c r="Z36" i="44"/>
  <c r="AA36" i="44"/>
  <c r="D38" i="44"/>
  <c r="AO38" i="44"/>
  <c r="H40" i="44"/>
  <c r="I40" i="44" s="1"/>
  <c r="E40" i="44" s="1"/>
  <c r="I39" i="44"/>
  <c r="E39" i="44" s="1"/>
  <c r="AH25" i="26"/>
  <c r="AI25" i="26"/>
  <c r="J34" i="27"/>
  <c r="H34" i="27"/>
  <c r="G34" i="27"/>
  <c r="J82" i="27"/>
  <c r="G82" i="27"/>
  <c r="H82" i="27"/>
  <c r="J27" i="27"/>
  <c r="H27" i="27"/>
  <c r="G27" i="27"/>
  <c r="J51" i="27"/>
  <c r="H51" i="27"/>
  <c r="G51" i="27"/>
  <c r="J67" i="27"/>
  <c r="H67" i="27"/>
  <c r="G67" i="27"/>
  <c r="J83" i="27"/>
  <c r="H83" i="27"/>
  <c r="G83" i="27"/>
  <c r="J107" i="27"/>
  <c r="H107" i="27"/>
  <c r="G107" i="27"/>
  <c r="J5" i="27"/>
  <c r="H5" i="27"/>
  <c r="G5" i="27"/>
  <c r="J13" i="27"/>
  <c r="H13" i="27"/>
  <c r="G13" i="27"/>
  <c r="J21" i="27"/>
  <c r="H21" i="27"/>
  <c r="G21" i="27"/>
  <c r="J29" i="27"/>
  <c r="H29" i="27"/>
  <c r="G29" i="27"/>
  <c r="J37" i="27"/>
  <c r="H37" i="27"/>
  <c r="G37" i="27"/>
  <c r="J45" i="27"/>
  <c r="H45" i="27"/>
  <c r="G45" i="27"/>
  <c r="J53" i="27"/>
  <c r="H53" i="27"/>
  <c r="G53" i="27"/>
  <c r="J61" i="27"/>
  <c r="H61" i="27"/>
  <c r="G61" i="27"/>
  <c r="J69" i="27"/>
  <c r="H69" i="27"/>
  <c r="G69" i="27"/>
  <c r="J77" i="27"/>
  <c r="H77" i="27"/>
  <c r="G77" i="27"/>
  <c r="J85" i="27"/>
  <c r="H85" i="27"/>
  <c r="G85" i="27"/>
  <c r="J93" i="27"/>
  <c r="H93" i="27"/>
  <c r="G93" i="27"/>
  <c r="J101" i="27"/>
  <c r="H101" i="27"/>
  <c r="G101" i="27"/>
  <c r="J42" i="27"/>
  <c r="H42" i="27"/>
  <c r="G42" i="27"/>
  <c r="J11" i="27"/>
  <c r="H11" i="27"/>
  <c r="G11" i="27"/>
  <c r="J22" i="27"/>
  <c r="H22" i="27"/>
  <c r="G22" i="27"/>
  <c r="J54" i="27"/>
  <c r="H54" i="27"/>
  <c r="G54" i="27"/>
  <c r="J78" i="27"/>
  <c r="H78" i="27"/>
  <c r="G78" i="27"/>
  <c r="J102" i="27"/>
  <c r="H102" i="27"/>
  <c r="G102" i="27"/>
  <c r="J7" i="27"/>
  <c r="H7" i="27"/>
  <c r="G7" i="27"/>
  <c r="J15" i="27"/>
  <c r="H15" i="27"/>
  <c r="G15" i="27"/>
  <c r="J23" i="27"/>
  <c r="H23" i="27"/>
  <c r="G23" i="27"/>
  <c r="J31" i="27"/>
  <c r="H31" i="27"/>
  <c r="G31" i="27"/>
  <c r="J39" i="27"/>
  <c r="H39" i="27"/>
  <c r="G39" i="27"/>
  <c r="J47" i="27"/>
  <c r="H47" i="27"/>
  <c r="G47" i="27"/>
  <c r="J55" i="27"/>
  <c r="H55" i="27"/>
  <c r="G55" i="27"/>
  <c r="J63" i="27"/>
  <c r="H63" i="27"/>
  <c r="G63" i="27"/>
  <c r="J71" i="27"/>
  <c r="H71" i="27"/>
  <c r="G71" i="27"/>
  <c r="J79" i="27"/>
  <c r="H79" i="27"/>
  <c r="G79" i="27"/>
  <c r="J87" i="27"/>
  <c r="H87" i="27"/>
  <c r="G87" i="27"/>
  <c r="J95" i="27"/>
  <c r="H95" i="27"/>
  <c r="G95" i="27"/>
  <c r="J103" i="27"/>
  <c r="H103" i="27"/>
  <c r="G103" i="27"/>
  <c r="J50" i="27"/>
  <c r="H50" i="27"/>
  <c r="G50" i="27"/>
  <c r="J6" i="27"/>
  <c r="H6" i="27"/>
  <c r="G6" i="27"/>
  <c r="J30" i="27"/>
  <c r="H30" i="27"/>
  <c r="G30" i="27"/>
  <c r="J46" i="27"/>
  <c r="H46" i="27"/>
  <c r="G46" i="27"/>
  <c r="J70" i="27"/>
  <c r="H70" i="27"/>
  <c r="G70" i="27"/>
  <c r="J94" i="27"/>
  <c r="H94" i="27"/>
  <c r="G94" i="27"/>
  <c r="J8" i="27"/>
  <c r="H8" i="27"/>
  <c r="G8" i="27"/>
  <c r="J16" i="27"/>
  <c r="H16" i="27"/>
  <c r="G16" i="27"/>
  <c r="J24" i="27"/>
  <c r="H24" i="27"/>
  <c r="G24" i="27"/>
  <c r="J32" i="27"/>
  <c r="H32" i="27"/>
  <c r="G32" i="27"/>
  <c r="J40" i="27"/>
  <c r="H40" i="27"/>
  <c r="G40" i="27"/>
  <c r="J48" i="27"/>
  <c r="H48" i="27"/>
  <c r="G48" i="27"/>
  <c r="J56" i="27"/>
  <c r="H56" i="27"/>
  <c r="G56" i="27"/>
  <c r="J64" i="27"/>
  <c r="H64" i="27"/>
  <c r="G64" i="27"/>
  <c r="J72" i="27"/>
  <c r="H72" i="27"/>
  <c r="G72" i="27"/>
  <c r="J80" i="27"/>
  <c r="H80" i="27"/>
  <c r="G80" i="27"/>
  <c r="J88" i="27"/>
  <c r="H88" i="27"/>
  <c r="G88" i="27"/>
  <c r="J96" i="27"/>
  <c r="H96" i="27"/>
  <c r="G96" i="27"/>
  <c r="J104" i="27"/>
  <c r="H104" i="27"/>
  <c r="G104" i="27"/>
  <c r="J58" i="27"/>
  <c r="G58" i="27"/>
  <c r="H58" i="27"/>
  <c r="J14" i="27"/>
  <c r="H14" i="27"/>
  <c r="G14" i="27"/>
  <c r="J38" i="27"/>
  <c r="H38" i="27"/>
  <c r="G38" i="27"/>
  <c r="J62" i="27"/>
  <c r="H62" i="27"/>
  <c r="G62" i="27"/>
  <c r="J86" i="27"/>
  <c r="H86" i="27"/>
  <c r="G86" i="27"/>
  <c r="J9" i="27"/>
  <c r="H9" i="27"/>
  <c r="G9" i="27"/>
  <c r="J17" i="27"/>
  <c r="H17" i="27"/>
  <c r="G17" i="27"/>
  <c r="J25" i="27"/>
  <c r="H25" i="27"/>
  <c r="G25" i="27"/>
  <c r="J33" i="27"/>
  <c r="H33" i="27"/>
  <c r="G33" i="27"/>
  <c r="J41" i="27"/>
  <c r="H41" i="27"/>
  <c r="G41" i="27"/>
  <c r="J49" i="27"/>
  <c r="H49" i="27"/>
  <c r="G49" i="27"/>
  <c r="J57" i="27"/>
  <c r="H57" i="27"/>
  <c r="G57" i="27"/>
  <c r="J65" i="27"/>
  <c r="H65" i="27"/>
  <c r="G65" i="27"/>
  <c r="J73" i="27"/>
  <c r="H73" i="27"/>
  <c r="G73" i="27"/>
  <c r="J81" i="27"/>
  <c r="H81" i="27"/>
  <c r="G81" i="27"/>
  <c r="J89" i="27"/>
  <c r="H89" i="27"/>
  <c r="G89" i="27"/>
  <c r="J97" i="27"/>
  <c r="H97" i="27"/>
  <c r="G97" i="27"/>
  <c r="J105" i="27"/>
  <c r="H105" i="27"/>
  <c r="G105" i="27"/>
  <c r="J18" i="27"/>
  <c r="H18" i="27"/>
  <c r="G18" i="27"/>
  <c r="J66" i="27"/>
  <c r="H66" i="27"/>
  <c r="G66" i="27"/>
  <c r="J90" i="27"/>
  <c r="H90" i="27"/>
  <c r="G90" i="27"/>
  <c r="J98" i="27"/>
  <c r="H98" i="27"/>
  <c r="G98" i="27"/>
  <c r="J106" i="27"/>
  <c r="H106" i="27"/>
  <c r="G106" i="27"/>
  <c r="J26" i="27"/>
  <c r="G26" i="27"/>
  <c r="H26" i="27"/>
  <c r="J3" i="27"/>
  <c r="G3" i="27"/>
  <c r="H3" i="27"/>
  <c r="J35" i="27"/>
  <c r="H35" i="27"/>
  <c r="G35" i="27"/>
  <c r="J99" i="27"/>
  <c r="H99" i="27"/>
  <c r="G99" i="27"/>
  <c r="J10" i="27"/>
  <c r="G10" i="27"/>
  <c r="H10" i="27"/>
  <c r="J74" i="27"/>
  <c r="H74" i="27"/>
  <c r="G74" i="27"/>
  <c r="J19" i="27"/>
  <c r="H19" i="27"/>
  <c r="G19" i="27"/>
  <c r="J43" i="27"/>
  <c r="H43" i="27"/>
  <c r="G43" i="27"/>
  <c r="J59" i="27"/>
  <c r="H59" i="27"/>
  <c r="G59" i="27"/>
  <c r="J75" i="27"/>
  <c r="H75" i="27"/>
  <c r="G75" i="27"/>
  <c r="J91" i="27"/>
  <c r="H91" i="27"/>
  <c r="G91" i="27"/>
  <c r="J4" i="27"/>
  <c r="H4" i="27"/>
  <c r="G4" i="27"/>
  <c r="J12" i="27"/>
  <c r="H12" i="27"/>
  <c r="G12" i="27"/>
  <c r="J20" i="27"/>
  <c r="H20" i="27"/>
  <c r="G20" i="27"/>
  <c r="J28" i="27"/>
  <c r="H28" i="27"/>
  <c r="G28" i="27"/>
  <c r="J36" i="27"/>
  <c r="H36" i="27"/>
  <c r="G36" i="27"/>
  <c r="J44" i="27"/>
  <c r="H44" i="27"/>
  <c r="G44" i="27"/>
  <c r="J52" i="27"/>
  <c r="H52" i="27"/>
  <c r="G52" i="27"/>
  <c r="J60" i="27"/>
  <c r="H60" i="27"/>
  <c r="G60" i="27"/>
  <c r="J68" i="27"/>
  <c r="H68" i="27"/>
  <c r="G68" i="27"/>
  <c r="J76" i="27"/>
  <c r="H76" i="27"/>
  <c r="G76" i="27"/>
  <c r="J84" i="27"/>
  <c r="H84" i="27"/>
  <c r="G84" i="27"/>
  <c r="J92" i="27"/>
  <c r="H92" i="27"/>
  <c r="G92" i="27"/>
  <c r="J100" i="27"/>
  <c r="H100" i="27"/>
  <c r="G100" i="27"/>
  <c r="AF29" i="26"/>
  <c r="U3" i="26" s="1"/>
  <c r="C3" i="26"/>
  <c r="N102" i="29"/>
  <c r="N112" i="29"/>
  <c r="AE9" i="25"/>
  <c r="M2" i="25" s="1"/>
  <c r="T3" i="25"/>
  <c r="N107" i="29"/>
  <c r="N42" i="29"/>
  <c r="N62" i="29"/>
  <c r="N96" i="29"/>
  <c r="N52" i="29"/>
  <c r="N47" i="29"/>
  <c r="N57" i="29"/>
  <c r="N36" i="29"/>
  <c r="Y205" i="6"/>
  <c r="V38" i="44" l="1"/>
  <c r="Z37" i="44"/>
  <c r="T37" i="44"/>
  <c r="AA37" i="44" s="1"/>
  <c r="Y38" i="44"/>
  <c r="R38" i="44"/>
  <c r="AC39" i="44"/>
  <c r="Q39" i="44"/>
  <c r="S39" i="44" s="1"/>
  <c r="U39" i="44" s="1"/>
  <c r="P39" i="44"/>
  <c r="K39" i="44"/>
  <c r="O39" i="44"/>
  <c r="N39" i="44"/>
  <c r="M39" i="44"/>
  <c r="J39" i="44"/>
  <c r="V39" i="44" s="1"/>
  <c r="L39" i="44"/>
  <c r="W39" i="44" s="1"/>
  <c r="P40" i="44"/>
  <c r="R40" i="44" s="1"/>
  <c r="O40" i="44"/>
  <c r="N40" i="44"/>
  <c r="M40" i="44"/>
  <c r="Q40" i="44"/>
  <c r="L40" i="44"/>
  <c r="W40" i="44" s="1"/>
  <c r="K40" i="44"/>
  <c r="J40" i="44"/>
  <c r="V40" i="44" s="1"/>
  <c r="AC40" i="44"/>
  <c r="AC41" i="44" s="1"/>
  <c r="AO39" i="44"/>
  <c r="D39" i="44"/>
  <c r="AO40" i="44"/>
  <c r="AO41" i="44" s="1"/>
  <c r="AO42" i="44" s="1"/>
  <c r="D40" i="44"/>
  <c r="U23" i="26"/>
  <c r="L15" i="26"/>
  <c r="L35" i="26"/>
  <c r="AF27" i="26"/>
  <c r="L3" i="26"/>
  <c r="C15" i="26"/>
  <c r="C13" i="26"/>
  <c r="C25" i="26"/>
  <c r="U5" i="26"/>
  <c r="T5" i="26" s="1"/>
  <c r="L13" i="26"/>
  <c r="U13" i="26"/>
  <c r="L25" i="26"/>
  <c r="K25" i="26" s="1"/>
  <c r="L33" i="26"/>
  <c r="AF28" i="26"/>
  <c r="C23" i="26"/>
  <c r="L23" i="26"/>
  <c r="C35" i="26"/>
  <c r="L5" i="26"/>
  <c r="K5" i="26" s="1"/>
  <c r="AF30" i="26"/>
  <c r="C33" i="26"/>
  <c r="U15" i="26"/>
  <c r="T15" i="26" s="1"/>
  <c r="U25" i="26"/>
  <c r="U35" i="26"/>
  <c r="U33" i="26"/>
  <c r="C5" i="26"/>
  <c r="B5" i="26" s="1"/>
  <c r="N115" i="29"/>
  <c r="T5" i="25"/>
  <c r="AE21" i="25" s="1"/>
  <c r="AE10" i="25"/>
  <c r="AE19" i="25" s="1"/>
  <c r="N64" i="29"/>
  <c r="X39" i="44" l="1"/>
  <c r="X40" i="44"/>
  <c r="T40" i="44"/>
  <c r="Y39" i="44"/>
  <c r="R39" i="44"/>
  <c r="T38" i="44"/>
  <c r="AA38" i="44" s="1"/>
  <c r="Z38" i="44"/>
  <c r="AE38" i="44"/>
  <c r="Y40" i="44"/>
  <c r="S40" i="44"/>
  <c r="U40" i="44" s="1"/>
  <c r="U34" i="26"/>
  <c r="T35" i="26"/>
  <c r="M35" i="26"/>
  <c r="N35" i="26" s="1"/>
  <c r="K35" i="26"/>
  <c r="D35" i="26"/>
  <c r="E35" i="26" s="1"/>
  <c r="B35" i="26"/>
  <c r="V25" i="26"/>
  <c r="W25" i="26" s="1"/>
  <c r="T25" i="26"/>
  <c r="D25" i="26"/>
  <c r="E25" i="26" s="1"/>
  <c r="B25" i="26"/>
  <c r="M15" i="26"/>
  <c r="N15" i="26" s="1"/>
  <c r="K15" i="26"/>
  <c r="C14" i="26"/>
  <c r="B15" i="26"/>
  <c r="L14" i="26"/>
  <c r="L24" i="26"/>
  <c r="L34" i="26"/>
  <c r="M25" i="26"/>
  <c r="M24" i="26" s="1"/>
  <c r="C24" i="26"/>
  <c r="U4" i="26"/>
  <c r="V5" i="26"/>
  <c r="W5" i="26" s="1"/>
  <c r="X5" i="26" s="1"/>
  <c r="D15" i="26"/>
  <c r="D14" i="26" s="1"/>
  <c r="V35" i="26"/>
  <c r="W35" i="26" s="1"/>
  <c r="L4" i="26"/>
  <c r="M5" i="26"/>
  <c r="N5" i="26" s="1"/>
  <c r="O5" i="26" s="1"/>
  <c r="U14" i="26"/>
  <c r="C34" i="26"/>
  <c r="V15" i="26"/>
  <c r="V14" i="26" s="1"/>
  <c r="U24" i="26"/>
  <c r="C4" i="26"/>
  <c r="D5" i="26"/>
  <c r="D4" i="26" s="1"/>
  <c r="U5" i="25"/>
  <c r="U4" i="25" s="1"/>
  <c r="T4" i="25"/>
  <c r="S5" i="25"/>
  <c r="T39" i="44" l="1"/>
  <c r="AA39" i="44" s="1"/>
  <c r="Z39" i="44"/>
  <c r="Z40" i="44"/>
  <c r="AA40" i="44"/>
  <c r="AE40" i="44" s="1"/>
  <c r="V24" i="26"/>
  <c r="D34" i="26"/>
  <c r="D24" i="26"/>
  <c r="M34" i="26"/>
  <c r="M14" i="26"/>
  <c r="E15" i="26"/>
  <c r="F15" i="26" s="1"/>
  <c r="N25" i="26"/>
  <c r="O25" i="26" s="1"/>
  <c r="W4" i="26"/>
  <c r="V4" i="26"/>
  <c r="V34" i="26"/>
  <c r="M4" i="26"/>
  <c r="N4" i="26"/>
  <c r="W15" i="26"/>
  <c r="W14" i="26" s="1"/>
  <c r="V5" i="25"/>
  <c r="V4" i="25" s="1"/>
  <c r="E5" i="26"/>
  <c r="F5" i="26" s="1"/>
  <c r="G5" i="26" s="1"/>
  <c r="O15" i="26"/>
  <c r="N14" i="26"/>
  <c r="X4" i="26"/>
  <c r="Y5" i="26"/>
  <c r="E34" i="26"/>
  <c r="F35" i="26"/>
  <c r="W24" i="26"/>
  <c r="X25" i="26"/>
  <c r="F25" i="26"/>
  <c r="E24" i="26"/>
  <c r="O35" i="26"/>
  <c r="N34" i="26"/>
  <c r="P5" i="26"/>
  <c r="O4" i="26"/>
  <c r="W34" i="26"/>
  <c r="X35" i="26"/>
  <c r="AE39" i="44" l="1"/>
  <c r="AE41" i="44" s="1"/>
  <c r="AI41" i="44" s="1"/>
  <c r="AI42" i="44" s="1"/>
  <c r="AI76" i="44" s="1"/>
  <c r="AI110" i="44" s="1"/>
  <c r="AI144" i="44" s="1"/>
  <c r="AI178" i="44" s="1"/>
  <c r="AI212" i="44" s="1"/>
  <c r="AI246" i="44" s="1"/>
  <c r="AI280" i="44" s="1"/>
  <c r="AI314" i="44" s="1"/>
  <c r="AI348" i="44" s="1"/>
  <c r="AI382" i="44" s="1"/>
  <c r="AI416" i="44" s="1"/>
  <c r="E14" i="26"/>
  <c r="N24" i="26"/>
  <c r="W5" i="25"/>
  <c r="W4" i="25" s="1"/>
  <c r="X15" i="26"/>
  <c r="Y15" i="26" s="1"/>
  <c r="F4" i="26"/>
  <c r="E4" i="26"/>
  <c r="Y35" i="26"/>
  <c r="X34" i="26"/>
  <c r="G15" i="26"/>
  <c r="F14" i="26"/>
  <c r="Z5" i="26"/>
  <c r="Y4" i="26"/>
  <c r="F24" i="26"/>
  <c r="G25" i="26"/>
  <c r="G4" i="26"/>
  <c r="H5" i="26"/>
  <c r="Y25" i="26"/>
  <c r="X24" i="26"/>
  <c r="F34" i="26"/>
  <c r="G35" i="26"/>
  <c r="Q5" i="26"/>
  <c r="P4" i="26"/>
  <c r="P35" i="26"/>
  <c r="O34" i="26"/>
  <c r="P15" i="26"/>
  <c r="O14" i="26"/>
  <c r="P25" i="26"/>
  <c r="O24" i="26"/>
  <c r="X5" i="25" l="1"/>
  <c r="X4" i="25" s="1"/>
  <c r="X14" i="26"/>
  <c r="Q25" i="26"/>
  <c r="P24" i="26"/>
  <c r="Q35" i="26"/>
  <c r="P34" i="26"/>
  <c r="Y14" i="26"/>
  <c r="Z15" i="26"/>
  <c r="G14" i="26"/>
  <c r="H15" i="26"/>
  <c r="G34" i="26"/>
  <c r="H35" i="26"/>
  <c r="G24" i="26"/>
  <c r="H25" i="26"/>
  <c r="H4" i="26"/>
  <c r="I5" i="26"/>
  <c r="Q15" i="26"/>
  <c r="P14" i="26"/>
  <c r="R5" i="26"/>
  <c r="Q4" i="26"/>
  <c r="Z25" i="26"/>
  <c r="Y24" i="26"/>
  <c r="AA5" i="26"/>
  <c r="Z4" i="26"/>
  <c r="Z35" i="26"/>
  <c r="Y34" i="26"/>
  <c r="Y5" i="25" l="1"/>
  <c r="Z5" i="25" s="1"/>
  <c r="I25" i="26"/>
  <c r="H24" i="26"/>
  <c r="I15" i="26"/>
  <c r="H14" i="26"/>
  <c r="AA35" i="26"/>
  <c r="Z34" i="26"/>
  <c r="AA25" i="26"/>
  <c r="Z24" i="26"/>
  <c r="R15" i="26"/>
  <c r="Q14" i="26"/>
  <c r="R35" i="26"/>
  <c r="Q34" i="26"/>
  <c r="C6" i="26"/>
  <c r="I4" i="26"/>
  <c r="I35" i="26"/>
  <c r="H34" i="26"/>
  <c r="AA15" i="26"/>
  <c r="Z14" i="26"/>
  <c r="AA4" i="26"/>
  <c r="U6" i="26"/>
  <c r="T6" i="26" s="1"/>
  <c r="R4" i="26"/>
  <c r="L6" i="26"/>
  <c r="K6" i="26" s="1"/>
  <c r="R25" i="26"/>
  <c r="Q24" i="26"/>
  <c r="B6" i="26" l="1"/>
  <c r="Y4" i="25"/>
  <c r="V6" i="26"/>
  <c r="W6" i="26" s="1"/>
  <c r="X6" i="26" s="1"/>
  <c r="Y6" i="26" s="1"/>
  <c r="Z6" i="26" s="1"/>
  <c r="AA6" i="26" s="1"/>
  <c r="U7" i="26" s="1"/>
  <c r="T7" i="26" s="1"/>
  <c r="L26" i="26"/>
  <c r="K26" i="26" s="1"/>
  <c r="R24" i="26"/>
  <c r="C36" i="26"/>
  <c r="B36" i="26" s="1"/>
  <c r="I34" i="26"/>
  <c r="L36" i="26"/>
  <c r="K36" i="26" s="1"/>
  <c r="R34" i="26"/>
  <c r="AA24" i="26"/>
  <c r="U26" i="26"/>
  <c r="T26" i="26" s="1"/>
  <c r="I14" i="26"/>
  <c r="C16" i="26"/>
  <c r="B16" i="26" s="1"/>
  <c r="M6" i="26"/>
  <c r="N6" i="26" s="1"/>
  <c r="O6" i="26" s="1"/>
  <c r="P6" i="26" s="1"/>
  <c r="Q6" i="26" s="1"/>
  <c r="R6" i="26" s="1"/>
  <c r="L7" i="26" s="1"/>
  <c r="K7" i="26" s="1"/>
  <c r="AA14" i="26"/>
  <c r="U16" i="26"/>
  <c r="T16" i="26" s="1"/>
  <c r="D6" i="26"/>
  <c r="E6" i="26" s="1"/>
  <c r="F6" i="26" s="1"/>
  <c r="G6" i="26" s="1"/>
  <c r="H6" i="26" s="1"/>
  <c r="I6" i="26" s="1"/>
  <c r="C7" i="26" s="1"/>
  <c r="R14" i="26"/>
  <c r="L16" i="26"/>
  <c r="K16" i="26" s="1"/>
  <c r="AA34" i="26"/>
  <c r="U36" i="26"/>
  <c r="T36" i="26" s="1"/>
  <c r="C26" i="26"/>
  <c r="B26" i="26" s="1"/>
  <c r="I24" i="26"/>
  <c r="Z4" i="25"/>
  <c r="T6" i="25"/>
  <c r="B7" i="26" l="1"/>
  <c r="M16" i="26"/>
  <c r="N16" i="26" s="1"/>
  <c r="O16" i="26" s="1"/>
  <c r="P16" i="26" s="1"/>
  <c r="Q16" i="26" s="1"/>
  <c r="R16" i="26" s="1"/>
  <c r="L17" i="26" s="1"/>
  <c r="K17" i="26" s="1"/>
  <c r="V16" i="26"/>
  <c r="W16" i="26" s="1"/>
  <c r="X16" i="26" s="1"/>
  <c r="Y16" i="26" s="1"/>
  <c r="Z16" i="26" s="1"/>
  <c r="AA16" i="26" s="1"/>
  <c r="U17" i="26" s="1"/>
  <c r="T17" i="26" s="1"/>
  <c r="D16" i="26"/>
  <c r="E16" i="26" s="1"/>
  <c r="F16" i="26" s="1"/>
  <c r="G16" i="26" s="1"/>
  <c r="H16" i="26" s="1"/>
  <c r="I16" i="26" s="1"/>
  <c r="C17" i="26" s="1"/>
  <c r="B17" i="26" s="1"/>
  <c r="D26" i="26"/>
  <c r="E26" i="26" s="1"/>
  <c r="F26" i="26" s="1"/>
  <c r="G26" i="26" s="1"/>
  <c r="H26" i="26" s="1"/>
  <c r="I26" i="26" s="1"/>
  <c r="C27" i="26" s="1"/>
  <c r="B27" i="26" s="1"/>
  <c r="M36" i="26"/>
  <c r="N36" i="26" s="1"/>
  <c r="O36" i="26" s="1"/>
  <c r="P36" i="26" s="1"/>
  <c r="Q36" i="26" s="1"/>
  <c r="R36" i="26" s="1"/>
  <c r="L37" i="26" s="1"/>
  <c r="K37" i="26" s="1"/>
  <c r="M26" i="26"/>
  <c r="N26" i="26" s="1"/>
  <c r="O26" i="26" s="1"/>
  <c r="P26" i="26" s="1"/>
  <c r="Q26" i="26" s="1"/>
  <c r="R26" i="26" s="1"/>
  <c r="L27" i="26" s="1"/>
  <c r="K27" i="26" s="1"/>
  <c r="V36" i="26"/>
  <c r="W36" i="26" s="1"/>
  <c r="X36" i="26" s="1"/>
  <c r="Y36" i="26" s="1"/>
  <c r="Z36" i="26" s="1"/>
  <c r="AA36" i="26" s="1"/>
  <c r="U37" i="26" s="1"/>
  <c r="T37" i="26" s="1"/>
  <c r="D7" i="26"/>
  <c r="E7" i="26" s="1"/>
  <c r="F7" i="26" s="1"/>
  <c r="G7" i="26" s="1"/>
  <c r="H7" i="26" s="1"/>
  <c r="I7" i="26" s="1"/>
  <c r="C8" i="26" s="1"/>
  <c r="M7" i="26"/>
  <c r="N7" i="26" s="1"/>
  <c r="O7" i="26" s="1"/>
  <c r="P7" i="26" s="1"/>
  <c r="Q7" i="26" s="1"/>
  <c r="R7" i="26" s="1"/>
  <c r="L8" i="26" s="1"/>
  <c r="K8" i="26" s="1"/>
  <c r="V26" i="26"/>
  <c r="W26" i="26" s="1"/>
  <c r="X26" i="26" s="1"/>
  <c r="Y26" i="26" s="1"/>
  <c r="Z26" i="26" s="1"/>
  <c r="AA26" i="26" s="1"/>
  <c r="U27" i="26" s="1"/>
  <c r="T27" i="26" s="1"/>
  <c r="V7" i="26"/>
  <c r="W7" i="26" s="1"/>
  <c r="X7" i="26" s="1"/>
  <c r="Y7" i="26" s="1"/>
  <c r="Z7" i="26" s="1"/>
  <c r="AA7" i="26" s="1"/>
  <c r="U8" i="26" s="1"/>
  <c r="T8" i="26" s="1"/>
  <c r="D36" i="26"/>
  <c r="E36" i="26" s="1"/>
  <c r="F36" i="26" s="1"/>
  <c r="G36" i="26" s="1"/>
  <c r="H36" i="26" s="1"/>
  <c r="I36" i="26" s="1"/>
  <c r="C37" i="26" s="1"/>
  <c r="B37" i="26" s="1"/>
  <c r="S6" i="25"/>
  <c r="U6" i="25"/>
  <c r="V6" i="25" s="1"/>
  <c r="W6" i="25" s="1"/>
  <c r="X6" i="25" s="1"/>
  <c r="Y6" i="25" s="1"/>
  <c r="Z6" i="25" s="1"/>
  <c r="T7" i="25" s="1"/>
  <c r="B8" i="26" l="1"/>
  <c r="V17" i="26"/>
  <c r="W17" i="26" s="1"/>
  <c r="X17" i="26" s="1"/>
  <c r="Y17" i="26" s="1"/>
  <c r="Z17" i="26" s="1"/>
  <c r="AA17" i="26" s="1"/>
  <c r="U18" i="26" s="1"/>
  <c r="T18" i="26" s="1"/>
  <c r="D37" i="26"/>
  <c r="E37" i="26" s="1"/>
  <c r="F37" i="26" s="1"/>
  <c r="G37" i="26" s="1"/>
  <c r="H37" i="26" s="1"/>
  <c r="I37" i="26" s="1"/>
  <c r="C38" i="26" s="1"/>
  <c r="B38" i="26" s="1"/>
  <c r="V27" i="26"/>
  <c r="W27" i="26" s="1"/>
  <c r="X27" i="26" s="1"/>
  <c r="Y27" i="26" s="1"/>
  <c r="Z27" i="26" s="1"/>
  <c r="AA27" i="26" s="1"/>
  <c r="U28" i="26" s="1"/>
  <c r="T28" i="26" s="1"/>
  <c r="M27" i="26"/>
  <c r="N27" i="26" s="1"/>
  <c r="O27" i="26" s="1"/>
  <c r="P27" i="26" s="1"/>
  <c r="Q27" i="26" s="1"/>
  <c r="R27" i="26" s="1"/>
  <c r="L28" i="26" s="1"/>
  <c r="K28" i="26" s="1"/>
  <c r="D27" i="26"/>
  <c r="E27" i="26" s="1"/>
  <c r="F27" i="26" s="1"/>
  <c r="G27" i="26" s="1"/>
  <c r="H27" i="26" s="1"/>
  <c r="I27" i="26" s="1"/>
  <c r="C28" i="26" s="1"/>
  <c r="B28" i="26" s="1"/>
  <c r="V8" i="26"/>
  <c r="W8" i="26" s="1"/>
  <c r="X8" i="26" s="1"/>
  <c r="Y8" i="26" s="1"/>
  <c r="Z8" i="26" s="1"/>
  <c r="AA8" i="26" s="1"/>
  <c r="U9" i="26" s="1"/>
  <c r="T9" i="26" s="1"/>
  <c r="M8" i="26"/>
  <c r="N8" i="26" s="1"/>
  <c r="O8" i="26" s="1"/>
  <c r="P8" i="26" s="1"/>
  <c r="Q8" i="26" s="1"/>
  <c r="R8" i="26" s="1"/>
  <c r="L9" i="26" s="1"/>
  <c r="K9" i="26" s="1"/>
  <c r="D17" i="26"/>
  <c r="E17" i="26" s="1"/>
  <c r="F17" i="26" s="1"/>
  <c r="G17" i="26" s="1"/>
  <c r="H17" i="26" s="1"/>
  <c r="I17" i="26" s="1"/>
  <c r="C18" i="26" s="1"/>
  <c r="B18" i="26" s="1"/>
  <c r="M17" i="26"/>
  <c r="N17" i="26" s="1"/>
  <c r="O17" i="26" s="1"/>
  <c r="P17" i="26" s="1"/>
  <c r="Q17" i="26" s="1"/>
  <c r="R17" i="26" s="1"/>
  <c r="L18" i="26" s="1"/>
  <c r="K18" i="26" s="1"/>
  <c r="D8" i="26"/>
  <c r="E8" i="26" s="1"/>
  <c r="F8" i="26" s="1"/>
  <c r="G8" i="26" s="1"/>
  <c r="H8" i="26" s="1"/>
  <c r="I8" i="26" s="1"/>
  <c r="C9" i="26" s="1"/>
  <c r="V37" i="26"/>
  <c r="W37" i="26" s="1"/>
  <c r="X37" i="26" s="1"/>
  <c r="Y37" i="26" s="1"/>
  <c r="Z37" i="26" s="1"/>
  <c r="AA37" i="26" s="1"/>
  <c r="U38" i="26" s="1"/>
  <c r="T38" i="26" s="1"/>
  <c r="M37" i="26"/>
  <c r="N37" i="26" s="1"/>
  <c r="O37" i="26" s="1"/>
  <c r="P37" i="26" s="1"/>
  <c r="Q37" i="26" s="1"/>
  <c r="R37" i="26" s="1"/>
  <c r="L38" i="26" s="1"/>
  <c r="K38" i="26" s="1"/>
  <c r="S7" i="25"/>
  <c r="U7" i="25"/>
  <c r="V7" i="25" s="1"/>
  <c r="W7" i="25" s="1"/>
  <c r="X7" i="25" s="1"/>
  <c r="Y7" i="25" s="1"/>
  <c r="Z7" i="25" s="1"/>
  <c r="T8" i="25" s="1"/>
  <c r="B9" i="26" l="1"/>
  <c r="D9" i="26"/>
  <c r="E9" i="26" s="1"/>
  <c r="F9" i="26" s="1"/>
  <c r="G9" i="26" s="1"/>
  <c r="H9" i="26" s="1"/>
  <c r="I9" i="26" s="1"/>
  <c r="C10" i="26" s="1"/>
  <c r="V9" i="26"/>
  <c r="W9" i="26" s="1"/>
  <c r="X9" i="26" s="1"/>
  <c r="Y9" i="26" s="1"/>
  <c r="Z9" i="26" s="1"/>
  <c r="AA9" i="26" s="1"/>
  <c r="U10" i="26" s="1"/>
  <c r="T10" i="26" s="1"/>
  <c r="M38" i="26"/>
  <c r="N38" i="26" s="1"/>
  <c r="O38" i="26" s="1"/>
  <c r="P38" i="26" s="1"/>
  <c r="Q38" i="26" s="1"/>
  <c r="R38" i="26" s="1"/>
  <c r="L39" i="26" s="1"/>
  <c r="K39" i="26" s="1"/>
  <c r="M28" i="26"/>
  <c r="N28" i="26" s="1"/>
  <c r="O28" i="26" s="1"/>
  <c r="P28" i="26" s="1"/>
  <c r="Q28" i="26" s="1"/>
  <c r="R28" i="26" s="1"/>
  <c r="L29" i="26" s="1"/>
  <c r="K29" i="26" s="1"/>
  <c r="D38" i="26"/>
  <c r="E38" i="26" s="1"/>
  <c r="F38" i="26" s="1"/>
  <c r="G38" i="26" s="1"/>
  <c r="H38" i="26" s="1"/>
  <c r="I38" i="26" s="1"/>
  <c r="C39" i="26" s="1"/>
  <c r="B39" i="26" s="1"/>
  <c r="D18" i="26"/>
  <c r="E18" i="26" s="1"/>
  <c r="F18" i="26" s="1"/>
  <c r="G18" i="26" s="1"/>
  <c r="H18" i="26" s="1"/>
  <c r="I18" i="26" s="1"/>
  <c r="C19" i="26" s="1"/>
  <c r="B19" i="26" s="1"/>
  <c r="M18" i="26"/>
  <c r="N18" i="26" s="1"/>
  <c r="O18" i="26" s="1"/>
  <c r="P18" i="26" s="1"/>
  <c r="Q18" i="26" s="1"/>
  <c r="R18" i="26" s="1"/>
  <c r="L19" i="26" s="1"/>
  <c r="K19" i="26" s="1"/>
  <c r="M9" i="26"/>
  <c r="N9" i="26" s="1"/>
  <c r="O9" i="26" s="1"/>
  <c r="P9" i="26" s="1"/>
  <c r="Q9" i="26" s="1"/>
  <c r="R9" i="26" s="1"/>
  <c r="L10" i="26" s="1"/>
  <c r="K10" i="26" s="1"/>
  <c r="V18" i="26"/>
  <c r="W18" i="26" s="1"/>
  <c r="X18" i="26" s="1"/>
  <c r="Y18" i="26" s="1"/>
  <c r="Z18" i="26" s="1"/>
  <c r="AA18" i="26" s="1"/>
  <c r="U19" i="26" s="1"/>
  <c r="T19" i="26" s="1"/>
  <c r="V38" i="26"/>
  <c r="W38" i="26" s="1"/>
  <c r="X38" i="26" s="1"/>
  <c r="Y38" i="26" s="1"/>
  <c r="Z38" i="26" s="1"/>
  <c r="AA38" i="26" s="1"/>
  <c r="U39" i="26" s="1"/>
  <c r="T39" i="26" s="1"/>
  <c r="D28" i="26"/>
  <c r="E28" i="26" s="1"/>
  <c r="F28" i="26" s="1"/>
  <c r="G28" i="26" s="1"/>
  <c r="H28" i="26" s="1"/>
  <c r="I28" i="26" s="1"/>
  <c r="C29" i="26" s="1"/>
  <c r="B29" i="26" s="1"/>
  <c r="V28" i="26"/>
  <c r="W28" i="26" s="1"/>
  <c r="X28" i="26" s="1"/>
  <c r="Y28" i="26" s="1"/>
  <c r="Z28" i="26" s="1"/>
  <c r="AA28" i="26" s="1"/>
  <c r="U29" i="26" s="1"/>
  <c r="T29" i="26" s="1"/>
  <c r="U8" i="25"/>
  <c r="V8" i="25" s="1"/>
  <c r="W8" i="25" s="1"/>
  <c r="X8" i="25" s="1"/>
  <c r="Y8" i="25" s="1"/>
  <c r="Z8" i="25" s="1"/>
  <c r="T9" i="25" s="1"/>
  <c r="S8" i="25"/>
  <c r="B10" i="26" l="1"/>
  <c r="AG38" i="26"/>
  <c r="M10" i="26"/>
  <c r="N10" i="26" s="1"/>
  <c r="O10" i="26" s="1"/>
  <c r="P10" i="26" s="1"/>
  <c r="Q10" i="26" s="1"/>
  <c r="R10" i="26" s="1"/>
  <c r="V29" i="26"/>
  <c r="W29" i="26" s="1"/>
  <c r="X29" i="26" s="1"/>
  <c r="Y29" i="26" s="1"/>
  <c r="Z29" i="26" s="1"/>
  <c r="AA29" i="26" s="1"/>
  <c r="U30" i="26" s="1"/>
  <c r="T30" i="26" s="1"/>
  <c r="V39" i="26"/>
  <c r="W39" i="26" s="1"/>
  <c r="X39" i="26" s="1"/>
  <c r="Y39" i="26" s="1"/>
  <c r="Z39" i="26" s="1"/>
  <c r="AA39" i="26" s="1"/>
  <c r="U40" i="26" s="1"/>
  <c r="T40" i="26" s="1"/>
  <c r="M29" i="26"/>
  <c r="N29" i="26" s="1"/>
  <c r="O29" i="26" s="1"/>
  <c r="P29" i="26" s="1"/>
  <c r="Q29" i="26" s="1"/>
  <c r="R29" i="26" s="1"/>
  <c r="L30" i="26" s="1"/>
  <c r="K30" i="26" s="1"/>
  <c r="V10" i="26"/>
  <c r="W10" i="26" s="1"/>
  <c r="X10" i="26" s="1"/>
  <c r="Y10" i="26" s="1"/>
  <c r="Z10" i="26" s="1"/>
  <c r="AA10" i="26" s="1"/>
  <c r="V19" i="26"/>
  <c r="W19" i="26" s="1"/>
  <c r="X19" i="26" s="1"/>
  <c r="Y19" i="26" s="1"/>
  <c r="Z19" i="26" s="1"/>
  <c r="AA19" i="26" s="1"/>
  <c r="U20" i="26" s="1"/>
  <c r="T20" i="26" s="1"/>
  <c r="M19" i="26"/>
  <c r="N19" i="26" s="1"/>
  <c r="O19" i="26" s="1"/>
  <c r="P19" i="26" s="1"/>
  <c r="Q19" i="26" s="1"/>
  <c r="R19" i="26" s="1"/>
  <c r="L20" i="26" s="1"/>
  <c r="K20" i="26" s="1"/>
  <c r="D19" i="26"/>
  <c r="E19" i="26" s="1"/>
  <c r="F19" i="26" s="1"/>
  <c r="G19" i="26" s="1"/>
  <c r="H19" i="26" s="1"/>
  <c r="I19" i="26" s="1"/>
  <c r="C20" i="26" s="1"/>
  <c r="B20" i="26" s="1"/>
  <c r="D29" i="26"/>
  <c r="E29" i="26" s="1"/>
  <c r="F29" i="26" s="1"/>
  <c r="G29" i="26" s="1"/>
  <c r="H29" i="26" s="1"/>
  <c r="I29" i="26" s="1"/>
  <c r="C30" i="26" s="1"/>
  <c r="B30" i="26" s="1"/>
  <c r="D39" i="26"/>
  <c r="E39" i="26" s="1"/>
  <c r="F39" i="26" s="1"/>
  <c r="G39" i="26" s="1"/>
  <c r="H39" i="26" s="1"/>
  <c r="I39" i="26" s="1"/>
  <c r="C40" i="26" s="1"/>
  <c r="B40" i="26" s="1"/>
  <c r="M39" i="26"/>
  <c r="N39" i="26" s="1"/>
  <c r="O39" i="26" s="1"/>
  <c r="P39" i="26" s="1"/>
  <c r="Q39" i="26" s="1"/>
  <c r="R39" i="26" s="1"/>
  <c r="L40" i="26" s="1"/>
  <c r="K40" i="26" s="1"/>
  <c r="D10" i="26"/>
  <c r="E10" i="26" s="1"/>
  <c r="F10" i="26" s="1"/>
  <c r="G10" i="26" s="1"/>
  <c r="H10" i="26" s="1"/>
  <c r="I10" i="26" s="1"/>
  <c r="U9" i="25"/>
  <c r="V9" i="25" s="1"/>
  <c r="W9" i="25" s="1"/>
  <c r="X9" i="25" s="1"/>
  <c r="Y9" i="25" s="1"/>
  <c r="Z9" i="25" s="1"/>
  <c r="T10" i="25" s="1"/>
  <c r="S9" i="25"/>
  <c r="V20" i="26" l="1"/>
  <c r="W20" i="26" s="1"/>
  <c r="X20" i="26" s="1"/>
  <c r="Y20" i="26" s="1"/>
  <c r="Z20" i="26" s="1"/>
  <c r="AA20" i="26" s="1"/>
  <c r="D40" i="26"/>
  <c r="E40" i="26" s="1"/>
  <c r="F40" i="26" s="1"/>
  <c r="G40" i="26" s="1"/>
  <c r="H40" i="26" s="1"/>
  <c r="I40" i="26" s="1"/>
  <c r="M30" i="26"/>
  <c r="N30" i="26" s="1"/>
  <c r="O30" i="26" s="1"/>
  <c r="P30" i="26" s="1"/>
  <c r="Q30" i="26" s="1"/>
  <c r="R30" i="26" s="1"/>
  <c r="V30" i="26"/>
  <c r="W30" i="26" s="1"/>
  <c r="X30" i="26" s="1"/>
  <c r="Y30" i="26" s="1"/>
  <c r="Z30" i="26" s="1"/>
  <c r="AA30" i="26" s="1"/>
  <c r="M20" i="26"/>
  <c r="N20" i="26" s="1"/>
  <c r="O20" i="26" s="1"/>
  <c r="P20" i="26" s="1"/>
  <c r="Q20" i="26" s="1"/>
  <c r="R20" i="26" s="1"/>
  <c r="D20" i="26"/>
  <c r="E20" i="26" s="1"/>
  <c r="F20" i="26" s="1"/>
  <c r="G20" i="26" s="1"/>
  <c r="H20" i="26" s="1"/>
  <c r="I20" i="26" s="1"/>
  <c r="M40" i="26"/>
  <c r="N40" i="26" s="1"/>
  <c r="O40" i="26" s="1"/>
  <c r="P40" i="26" s="1"/>
  <c r="Q40" i="26" s="1"/>
  <c r="R40" i="26" s="1"/>
  <c r="D30" i="26"/>
  <c r="E30" i="26" s="1"/>
  <c r="F30" i="26" s="1"/>
  <c r="G30" i="26" s="1"/>
  <c r="H30" i="26" s="1"/>
  <c r="I30" i="26" s="1"/>
  <c r="V40" i="26"/>
  <c r="W40" i="26" s="1"/>
  <c r="X40" i="26" s="1"/>
  <c r="Y40" i="26" s="1"/>
  <c r="Z40" i="26" s="1"/>
  <c r="AA40" i="26" s="1"/>
  <c r="U10" i="25"/>
  <c r="V10" i="25" s="1"/>
  <c r="W10" i="25" s="1"/>
  <c r="X10" i="25" s="1"/>
  <c r="Y10" i="25" s="1"/>
  <c r="Z10" i="25" s="1"/>
  <c r="S10" i="25"/>
  <c r="O4" i="25" s="1"/>
  <c r="E15" i="25" l="1"/>
  <c r="J26" i="25"/>
  <c r="E4" i="25"/>
  <c r="E26" i="25"/>
  <c r="J15" i="25"/>
  <c r="J4" i="25"/>
  <c r="AE22" i="25"/>
  <c r="AK203" i="6" l="1"/>
  <c r="U197" i="6" l="1"/>
  <c r="T197" i="6"/>
  <c r="S197" i="6"/>
  <c r="R197" i="6"/>
  <c r="Y197" i="6" l="1"/>
  <c r="AK197" i="6" l="1"/>
  <c r="U190" i="6" l="1"/>
  <c r="T190" i="6"/>
  <c r="S190" i="6"/>
  <c r="R190" i="6"/>
  <c r="Y190" i="6" l="1"/>
  <c r="U172" i="6"/>
  <c r="T172" i="6"/>
  <c r="S172" i="6"/>
  <c r="K172" i="6"/>
  <c r="R172" i="6" s="1"/>
  <c r="R171" i="6"/>
  <c r="S171" i="6"/>
  <c r="T171" i="6"/>
  <c r="U171" i="6"/>
  <c r="N179" i="6"/>
  <c r="L179" i="6"/>
  <c r="Y171" i="6" l="1"/>
  <c r="Y172" i="6"/>
  <c r="U145" i="6" l="1"/>
  <c r="T145" i="6"/>
  <c r="S145" i="6"/>
  <c r="R145" i="6"/>
  <c r="Y145" i="6" l="1"/>
  <c r="U134" i="6"/>
  <c r="T134" i="6"/>
  <c r="S134" i="6"/>
  <c r="R134" i="6"/>
  <c r="Y134" i="6" l="1"/>
  <c r="U121" i="6"/>
  <c r="T121" i="6"/>
  <c r="S121" i="6"/>
  <c r="R121" i="6"/>
  <c r="U120" i="6"/>
  <c r="T120" i="6"/>
  <c r="S120" i="6"/>
  <c r="R120" i="6"/>
  <c r="Y120" i="6" l="1"/>
  <c r="Y121" i="6"/>
  <c r="M44" i="24"/>
  <c r="M43" i="24"/>
  <c r="M42" i="24"/>
  <c r="M41" i="24"/>
  <c r="M40" i="24"/>
  <c r="M39" i="24"/>
  <c r="M38" i="24"/>
  <c r="M37" i="24"/>
  <c r="M36" i="24"/>
  <c r="M35" i="24"/>
  <c r="M34" i="24"/>
  <c r="M33" i="24"/>
  <c r="M32" i="24"/>
  <c r="M31" i="24"/>
  <c r="M29" i="24"/>
  <c r="M28" i="24"/>
  <c r="M27" i="24"/>
  <c r="M26" i="24"/>
  <c r="M25" i="24"/>
  <c r="M24" i="24"/>
  <c r="M23" i="24"/>
  <c r="M20" i="24"/>
  <c r="M19" i="24"/>
  <c r="M18" i="24"/>
  <c r="D44" i="24"/>
  <c r="C44" i="24" s="1"/>
  <c r="B44" i="24" s="1"/>
  <c r="D43" i="24"/>
  <c r="C43" i="24" s="1"/>
  <c r="B43" i="24" s="1"/>
  <c r="D42" i="24"/>
  <c r="C42" i="24" s="1"/>
  <c r="B42" i="24" s="1"/>
  <c r="D41" i="24"/>
  <c r="C41" i="24" s="1"/>
  <c r="B41" i="24" s="1"/>
  <c r="D40" i="24"/>
  <c r="C40" i="24" s="1"/>
  <c r="B40" i="24" s="1"/>
  <c r="D39" i="24"/>
  <c r="C39" i="24" s="1"/>
  <c r="B39" i="24" s="1"/>
  <c r="D38" i="24"/>
  <c r="C38" i="24" s="1"/>
  <c r="B38" i="24" s="1"/>
  <c r="D37" i="24"/>
  <c r="C37" i="24" s="1"/>
  <c r="B37" i="24" s="1"/>
  <c r="D36" i="24"/>
  <c r="C36" i="24" s="1"/>
  <c r="B36" i="24" s="1"/>
  <c r="D35" i="24"/>
  <c r="C35" i="24" s="1"/>
  <c r="B35" i="24" s="1"/>
  <c r="D34" i="24"/>
  <c r="C34" i="24" s="1"/>
  <c r="B34" i="24" s="1"/>
  <c r="D33" i="24"/>
  <c r="C33" i="24" s="1"/>
  <c r="B33" i="24" s="1"/>
  <c r="D32" i="24"/>
  <c r="C32" i="24" s="1"/>
  <c r="B32" i="24" s="1"/>
  <c r="D31" i="24"/>
  <c r="C31" i="24" s="1"/>
  <c r="B31" i="24" s="1"/>
  <c r="D29" i="24"/>
  <c r="C29" i="24" s="1"/>
  <c r="B29" i="24" s="1"/>
  <c r="D28" i="24"/>
  <c r="C28" i="24" s="1"/>
  <c r="B28" i="24" s="1"/>
  <c r="D27" i="24"/>
  <c r="C27" i="24" s="1"/>
  <c r="B27" i="24" s="1"/>
  <c r="D26" i="24"/>
  <c r="C26" i="24" s="1"/>
  <c r="B26" i="24" s="1"/>
  <c r="D25" i="24"/>
  <c r="C25" i="24" s="1"/>
  <c r="B25" i="24" s="1"/>
  <c r="D24" i="24"/>
  <c r="C24" i="24" s="1"/>
  <c r="B24" i="24" s="1"/>
  <c r="D23" i="24"/>
  <c r="C23" i="24" s="1"/>
  <c r="B23" i="24" s="1"/>
  <c r="M22" i="24"/>
  <c r="D22" i="24"/>
  <c r="C22" i="24" s="1"/>
  <c r="B22" i="24" s="1"/>
  <c r="M21" i="24"/>
  <c r="D21" i="24"/>
  <c r="C21" i="24" s="1"/>
  <c r="B21" i="24" s="1"/>
  <c r="D20" i="24"/>
  <c r="C20" i="24" s="1"/>
  <c r="B20" i="24" s="1"/>
  <c r="D19" i="24"/>
  <c r="C19" i="24" s="1"/>
  <c r="B19" i="24" s="1"/>
  <c r="D18" i="24"/>
  <c r="C18" i="24" s="1"/>
  <c r="B18" i="24" s="1"/>
  <c r="M17" i="24"/>
  <c r="D17" i="24"/>
  <c r="C17" i="24" s="1"/>
  <c r="B17" i="24" s="1"/>
  <c r="M16" i="24"/>
  <c r="D16" i="24"/>
  <c r="C16" i="24" s="1"/>
  <c r="B16" i="24" s="1"/>
  <c r="M15" i="24"/>
  <c r="D15" i="24"/>
  <c r="C15" i="24" s="1"/>
  <c r="B15" i="24" s="1"/>
  <c r="M14" i="24"/>
  <c r="D14" i="24"/>
  <c r="C14" i="24" s="1"/>
  <c r="B14" i="24" s="1"/>
  <c r="M13" i="24"/>
  <c r="D13" i="24"/>
  <c r="C13" i="24" s="1"/>
  <c r="B13" i="24" s="1"/>
  <c r="M12" i="24"/>
  <c r="D12" i="24"/>
  <c r="C12" i="24" s="1"/>
  <c r="B12" i="24" s="1"/>
  <c r="M11" i="24"/>
  <c r="D11" i="24"/>
  <c r="C11" i="24" s="1"/>
  <c r="B11" i="24" s="1"/>
  <c r="M10" i="24"/>
  <c r="D10" i="24"/>
  <c r="C10" i="24" s="1"/>
  <c r="B10" i="24" s="1"/>
  <c r="M9" i="24"/>
  <c r="D9" i="24"/>
  <c r="C9" i="24" s="1"/>
  <c r="B9" i="24" s="1"/>
  <c r="U82" i="6" l="1"/>
  <c r="T82" i="6"/>
  <c r="S82" i="6"/>
  <c r="R82" i="6"/>
  <c r="Y82" i="6" l="1"/>
  <c r="U63" i="6" l="1"/>
  <c r="T63" i="6"/>
  <c r="S63" i="6"/>
  <c r="R63" i="6"/>
  <c r="Y63" i="6" l="1"/>
  <c r="D345" i="5"/>
  <c r="D346" i="5"/>
  <c r="D347" i="5"/>
  <c r="A8" i="6"/>
  <c r="U49" i="6" l="1"/>
  <c r="T49" i="6"/>
  <c r="S49" i="6"/>
  <c r="R49" i="6"/>
  <c r="Y49" i="6" l="1"/>
  <c r="U38" i="6"/>
  <c r="T38" i="6"/>
  <c r="S38" i="6"/>
  <c r="R38" i="6"/>
  <c r="U37" i="6"/>
  <c r="T37" i="6"/>
  <c r="S37" i="6"/>
  <c r="R37" i="6"/>
  <c r="Y38" i="6" l="1"/>
  <c r="Y37" i="6"/>
  <c r="U32" i="6" l="1"/>
  <c r="T32" i="6"/>
  <c r="S32" i="6"/>
  <c r="R32" i="6"/>
  <c r="Y32" i="6" l="1"/>
  <c r="U25" i="6"/>
  <c r="T25" i="6"/>
  <c r="S25" i="6"/>
  <c r="R25" i="6"/>
  <c r="Y25" i="6" l="1"/>
  <c r="U19" i="6" l="1"/>
  <c r="T19" i="6"/>
  <c r="S19" i="6"/>
  <c r="R19" i="6"/>
  <c r="Y19" i="6" l="1"/>
  <c r="F13" i="7"/>
  <c r="J13" i="7"/>
  <c r="K13" i="7"/>
  <c r="U388" i="5" l="1"/>
  <c r="T388" i="5"/>
  <c r="S388" i="5"/>
  <c r="R388" i="5"/>
  <c r="Y388" i="5" l="1"/>
  <c r="U382" i="5"/>
  <c r="T382" i="5"/>
  <c r="S382" i="5"/>
  <c r="R382" i="5"/>
  <c r="Y382" i="5" l="1"/>
  <c r="T370" i="5"/>
  <c r="S370" i="5"/>
  <c r="R370" i="5"/>
  <c r="U370" i="5"/>
  <c r="Y370" i="5" l="1"/>
  <c r="U340" i="5"/>
  <c r="T340" i="5"/>
  <c r="S340" i="5"/>
  <c r="R340" i="5"/>
  <c r="Y340" i="5" l="1"/>
  <c r="U339" i="5"/>
  <c r="T339" i="5"/>
  <c r="S339" i="5"/>
  <c r="R339" i="5"/>
  <c r="Y339" i="5" l="1"/>
  <c r="T333" i="5"/>
  <c r="S333" i="5"/>
  <c r="R333" i="5"/>
  <c r="Q333" i="5"/>
  <c r="U333" i="5" s="1"/>
  <c r="T332" i="5"/>
  <c r="S332" i="5"/>
  <c r="R332" i="5"/>
  <c r="U332" i="5"/>
  <c r="Y333" i="5" l="1"/>
  <c r="Y332" i="5"/>
  <c r="T326" i="5"/>
  <c r="S326" i="5"/>
  <c r="R326" i="5"/>
  <c r="Q326" i="5"/>
  <c r="U326" i="5" s="1"/>
  <c r="Y326" i="5" l="1"/>
  <c r="P249" i="5"/>
  <c r="U249" i="5" s="1"/>
  <c r="O249" i="5"/>
  <c r="N249" i="5"/>
  <c r="T249" i="5" s="1"/>
  <c r="M249" i="5"/>
  <c r="L249" i="5"/>
  <c r="S249" i="5" s="1"/>
  <c r="R249" i="5"/>
  <c r="S248" i="5"/>
  <c r="U248" i="5"/>
  <c r="T248" i="5"/>
  <c r="R248" i="5"/>
  <c r="Y249" i="5" l="1"/>
  <c r="Y248" i="5"/>
  <c r="U239" i="5"/>
  <c r="T239" i="5"/>
  <c r="S239" i="5"/>
  <c r="R239" i="5"/>
  <c r="Y239" i="5" l="1"/>
  <c r="L230" i="5"/>
  <c r="M230" i="5"/>
  <c r="F414" i="8" l="1"/>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H384" i="8"/>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F384" i="8"/>
  <c r="B383"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H350" i="8"/>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F350" i="8"/>
  <c r="B349"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H316" i="8"/>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F316" i="8"/>
  <c r="B315" i="8"/>
  <c r="F312" i="8"/>
  <c r="F311" i="8"/>
  <c r="F310" i="8"/>
  <c r="F309" i="8"/>
  <c r="F308"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H282" i="8"/>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F282" i="8"/>
  <c r="B281"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H248" i="8"/>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F248" i="8"/>
  <c r="B247" i="8"/>
  <c r="F244" i="8"/>
  <c r="F243" i="8"/>
  <c r="F242" i="8"/>
  <c r="F241" i="8"/>
  <c r="F240" i="8"/>
  <c r="F239" i="8"/>
  <c r="F238" i="8"/>
  <c r="F237" i="8"/>
  <c r="F236" i="8"/>
  <c r="F235" i="8"/>
  <c r="F234" i="8"/>
  <c r="F233" i="8"/>
  <c r="F232" i="8"/>
  <c r="F231" i="8"/>
  <c r="F230" i="8"/>
  <c r="F229" i="8"/>
  <c r="V228" i="8"/>
  <c r="F228" i="8"/>
  <c r="M227" i="8"/>
  <c r="F227" i="8"/>
  <c r="X226" i="8"/>
  <c r="V226" i="8"/>
  <c r="F226" i="8"/>
  <c r="F225" i="8"/>
  <c r="X224" i="8"/>
  <c r="V224" i="8"/>
  <c r="F224" i="8"/>
  <c r="F223" i="8"/>
  <c r="F222" i="8"/>
  <c r="K221" i="8"/>
  <c r="J221" i="8"/>
  <c r="F221" i="8"/>
  <c r="X220" i="8"/>
  <c r="V220" i="8"/>
  <c r="F220" i="8"/>
  <c r="F219" i="8"/>
  <c r="X218" i="8"/>
  <c r="V218" i="8"/>
  <c r="F218" i="8"/>
  <c r="F217" i="8"/>
  <c r="F216" i="8"/>
  <c r="F215" i="8"/>
  <c r="X214" i="8"/>
  <c r="V214" i="8"/>
  <c r="H214" i="8"/>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F214" i="8"/>
  <c r="B213" i="8"/>
  <c r="AC210" i="8"/>
  <c r="Q210" i="8"/>
  <c r="P210" i="8"/>
  <c r="O210" i="8"/>
  <c r="N210" i="8"/>
  <c r="M210" i="8"/>
  <c r="L210" i="8"/>
  <c r="K210" i="8"/>
  <c r="J210" i="8"/>
  <c r="F210" i="8"/>
  <c r="AC209" i="8"/>
  <c r="Q209" i="8"/>
  <c r="P209" i="8"/>
  <c r="O209" i="8"/>
  <c r="N209" i="8"/>
  <c r="M209" i="8"/>
  <c r="L209" i="8"/>
  <c r="K209" i="8"/>
  <c r="J209" i="8"/>
  <c r="F209" i="8"/>
  <c r="AC208" i="8"/>
  <c r="Q208" i="8"/>
  <c r="P208" i="8"/>
  <c r="O208" i="8"/>
  <c r="N208" i="8"/>
  <c r="M208" i="8"/>
  <c r="L208" i="8"/>
  <c r="K208" i="8"/>
  <c r="J208" i="8"/>
  <c r="F208" i="8"/>
  <c r="AC207" i="8"/>
  <c r="Q207" i="8"/>
  <c r="P207" i="8"/>
  <c r="O207" i="8"/>
  <c r="N207" i="8"/>
  <c r="M207" i="8"/>
  <c r="L207" i="8"/>
  <c r="K207" i="8"/>
  <c r="J207" i="8"/>
  <c r="F207" i="8"/>
  <c r="AC206" i="8"/>
  <c r="Q206" i="8"/>
  <c r="P206" i="8"/>
  <c r="O206" i="8"/>
  <c r="N206" i="8"/>
  <c r="M206" i="8"/>
  <c r="L206" i="8"/>
  <c r="K206" i="8"/>
  <c r="J206" i="8"/>
  <c r="F206" i="8"/>
  <c r="AC205" i="8"/>
  <c r="Q205" i="8"/>
  <c r="P205" i="8"/>
  <c r="O205" i="8"/>
  <c r="N205" i="8"/>
  <c r="M205" i="8"/>
  <c r="L205" i="8"/>
  <c r="K205" i="8"/>
  <c r="J205" i="8"/>
  <c r="F205" i="8"/>
  <c r="AC204" i="8"/>
  <c r="Q204" i="8"/>
  <c r="P204" i="8"/>
  <c r="O204" i="8"/>
  <c r="N204" i="8"/>
  <c r="M204" i="8"/>
  <c r="L204" i="8"/>
  <c r="K204" i="8"/>
  <c r="J204" i="8"/>
  <c r="F204" i="8"/>
  <c r="AC203" i="8"/>
  <c r="Q203" i="8"/>
  <c r="P203" i="8"/>
  <c r="O203" i="8"/>
  <c r="N203" i="8"/>
  <c r="M203" i="8"/>
  <c r="L203" i="8"/>
  <c r="K203" i="8"/>
  <c r="J203" i="8"/>
  <c r="F203" i="8"/>
  <c r="AC202" i="8"/>
  <c r="Q202" i="8"/>
  <c r="P202" i="8"/>
  <c r="O202" i="8"/>
  <c r="N202" i="8"/>
  <c r="M202" i="8"/>
  <c r="L202" i="8"/>
  <c r="K202" i="8"/>
  <c r="J202" i="8"/>
  <c r="F202" i="8"/>
  <c r="AC201" i="8"/>
  <c r="Q201" i="8"/>
  <c r="P201" i="8"/>
  <c r="O201" i="8"/>
  <c r="N201" i="8"/>
  <c r="M201" i="8"/>
  <c r="L201" i="8"/>
  <c r="K201" i="8"/>
  <c r="J201" i="8"/>
  <c r="F201" i="8"/>
  <c r="AC200" i="8"/>
  <c r="Q200" i="8"/>
  <c r="P200" i="8"/>
  <c r="O200" i="8"/>
  <c r="N200" i="8"/>
  <c r="M200" i="8"/>
  <c r="L200" i="8"/>
  <c r="K200" i="8"/>
  <c r="J200" i="8"/>
  <c r="F200" i="8"/>
  <c r="AC199" i="8"/>
  <c r="Q199" i="8"/>
  <c r="P199" i="8"/>
  <c r="O199" i="8"/>
  <c r="N199" i="8"/>
  <c r="M199" i="8"/>
  <c r="L199" i="8"/>
  <c r="K199" i="8"/>
  <c r="J199" i="8"/>
  <c r="F199" i="8"/>
  <c r="AC198" i="8"/>
  <c r="Q198" i="8"/>
  <c r="P198" i="8"/>
  <c r="O198" i="8"/>
  <c r="N198" i="8"/>
  <c r="M198" i="8"/>
  <c r="L198" i="8"/>
  <c r="K198" i="8"/>
  <c r="J198" i="8"/>
  <c r="F198" i="8"/>
  <c r="AC197" i="8"/>
  <c r="Q197" i="8"/>
  <c r="P197" i="8"/>
  <c r="O197" i="8"/>
  <c r="N197" i="8"/>
  <c r="M197" i="8"/>
  <c r="L197" i="8"/>
  <c r="K197" i="8"/>
  <c r="J197" i="8"/>
  <c r="F197" i="8"/>
  <c r="AC196" i="8"/>
  <c r="Q196" i="8"/>
  <c r="P196" i="8"/>
  <c r="O196" i="8"/>
  <c r="N196" i="8"/>
  <c r="M196" i="8"/>
  <c r="L196" i="8"/>
  <c r="K196" i="8"/>
  <c r="J196" i="8"/>
  <c r="F196" i="8"/>
  <c r="AC195" i="8"/>
  <c r="Q195" i="8"/>
  <c r="P195" i="8"/>
  <c r="O195" i="8"/>
  <c r="N195" i="8"/>
  <c r="M195" i="8"/>
  <c r="L195" i="8"/>
  <c r="K195" i="8"/>
  <c r="J195" i="8"/>
  <c r="F195" i="8"/>
  <c r="AC194" i="8"/>
  <c r="Q194" i="8"/>
  <c r="P194" i="8"/>
  <c r="O194" i="8"/>
  <c r="N194" i="8"/>
  <c r="M194" i="8"/>
  <c r="L194" i="8"/>
  <c r="K194" i="8"/>
  <c r="J194" i="8"/>
  <c r="F194" i="8"/>
  <c r="AC193" i="8"/>
  <c r="Q193" i="8"/>
  <c r="P193" i="8"/>
  <c r="O193" i="8"/>
  <c r="N193" i="8"/>
  <c r="M193" i="8"/>
  <c r="L193" i="8"/>
  <c r="K193" i="8"/>
  <c r="J193" i="8"/>
  <c r="F193" i="8"/>
  <c r="AC192" i="8"/>
  <c r="Q192" i="8"/>
  <c r="P192" i="8"/>
  <c r="O192" i="8"/>
  <c r="N192" i="8"/>
  <c r="X192" i="8" s="1"/>
  <c r="M192" i="8"/>
  <c r="L192" i="8"/>
  <c r="K192" i="8"/>
  <c r="J192" i="8"/>
  <c r="F192" i="8"/>
  <c r="AC191" i="8"/>
  <c r="Q191" i="8"/>
  <c r="P191" i="8"/>
  <c r="O191" i="8"/>
  <c r="N191" i="8"/>
  <c r="M191" i="8"/>
  <c r="L191" i="8"/>
  <c r="K191" i="8"/>
  <c r="J191" i="8"/>
  <c r="F191" i="8"/>
  <c r="AC190" i="8"/>
  <c r="Q190" i="8"/>
  <c r="P190" i="8"/>
  <c r="O190" i="8"/>
  <c r="N190" i="8"/>
  <c r="M190" i="8"/>
  <c r="L190" i="8"/>
  <c r="K190" i="8"/>
  <c r="J190" i="8"/>
  <c r="F190" i="8"/>
  <c r="AC189" i="8"/>
  <c r="Q189" i="8"/>
  <c r="P189" i="8"/>
  <c r="O189" i="8"/>
  <c r="N189" i="8"/>
  <c r="M189" i="8"/>
  <c r="L189" i="8"/>
  <c r="K189" i="8"/>
  <c r="J189" i="8"/>
  <c r="F189" i="8"/>
  <c r="AC188" i="8"/>
  <c r="Q188" i="8"/>
  <c r="P188" i="8"/>
  <c r="O188" i="8"/>
  <c r="N188" i="8"/>
  <c r="M188" i="8"/>
  <c r="L188" i="8"/>
  <c r="K188" i="8"/>
  <c r="J188" i="8"/>
  <c r="F188" i="8"/>
  <c r="AC187" i="8"/>
  <c r="Q187" i="8"/>
  <c r="P187" i="8"/>
  <c r="O187" i="8"/>
  <c r="N187" i="8"/>
  <c r="M187" i="8"/>
  <c r="L187" i="8"/>
  <c r="K187" i="8"/>
  <c r="J187" i="8"/>
  <c r="F187" i="8"/>
  <c r="AC186" i="8"/>
  <c r="Q186" i="8"/>
  <c r="P186" i="8"/>
  <c r="O186" i="8"/>
  <c r="N186" i="8"/>
  <c r="M186" i="8"/>
  <c r="L186" i="8"/>
  <c r="K186" i="8"/>
  <c r="J186" i="8"/>
  <c r="F186" i="8"/>
  <c r="AC185" i="8"/>
  <c r="Q185" i="8"/>
  <c r="P185" i="8"/>
  <c r="O185" i="8"/>
  <c r="N185" i="8"/>
  <c r="M185" i="8"/>
  <c r="L185" i="8"/>
  <c r="K185" i="8"/>
  <c r="J185" i="8"/>
  <c r="F185" i="8"/>
  <c r="AC184" i="8"/>
  <c r="Q184" i="8"/>
  <c r="P184" i="8"/>
  <c r="O184" i="8"/>
  <c r="N184" i="8"/>
  <c r="M184" i="8"/>
  <c r="L184" i="8"/>
  <c r="K184" i="8"/>
  <c r="J184" i="8"/>
  <c r="F184" i="8"/>
  <c r="AC183" i="8"/>
  <c r="Q183" i="8"/>
  <c r="P183" i="8"/>
  <c r="O183" i="8"/>
  <c r="N183" i="8"/>
  <c r="M183" i="8"/>
  <c r="L183" i="8"/>
  <c r="K183" i="8"/>
  <c r="J183" i="8"/>
  <c r="F183" i="8"/>
  <c r="AC182" i="8"/>
  <c r="Q182" i="8"/>
  <c r="P182" i="8"/>
  <c r="O182" i="8"/>
  <c r="N182" i="8"/>
  <c r="M182" i="8"/>
  <c r="L182" i="8"/>
  <c r="K182" i="8"/>
  <c r="J182" i="8"/>
  <c r="F182" i="8"/>
  <c r="AC181" i="8"/>
  <c r="Q181" i="8"/>
  <c r="P181" i="8"/>
  <c r="O181" i="8"/>
  <c r="N181" i="8"/>
  <c r="M181" i="8"/>
  <c r="L181" i="8"/>
  <c r="K181" i="8"/>
  <c r="J181" i="8"/>
  <c r="F181" i="8"/>
  <c r="AC180" i="8"/>
  <c r="Q180" i="8"/>
  <c r="P180" i="8"/>
  <c r="O180" i="8"/>
  <c r="N180" i="8"/>
  <c r="M180" i="8"/>
  <c r="L180" i="8"/>
  <c r="K180" i="8"/>
  <c r="J180" i="8"/>
  <c r="H180" i="8"/>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F180" i="8"/>
  <c r="B179" i="8"/>
  <c r="AC176" i="8"/>
  <c r="Q176" i="8"/>
  <c r="P176" i="8"/>
  <c r="O176" i="8"/>
  <c r="N176" i="8"/>
  <c r="M176" i="8"/>
  <c r="L176" i="8"/>
  <c r="K176" i="8"/>
  <c r="J176" i="8"/>
  <c r="F176" i="8"/>
  <c r="AC175" i="8"/>
  <c r="Q175" i="8"/>
  <c r="P175" i="8"/>
  <c r="O175" i="8"/>
  <c r="N175" i="8"/>
  <c r="M175" i="8"/>
  <c r="L175" i="8"/>
  <c r="K175" i="8"/>
  <c r="J175" i="8"/>
  <c r="F175" i="8"/>
  <c r="AC174" i="8"/>
  <c r="Q174" i="8"/>
  <c r="P174" i="8"/>
  <c r="O174" i="8"/>
  <c r="N174" i="8"/>
  <c r="M174" i="8"/>
  <c r="L174" i="8"/>
  <c r="K174" i="8"/>
  <c r="J174" i="8"/>
  <c r="F174" i="8"/>
  <c r="AC173" i="8"/>
  <c r="Q173" i="8"/>
  <c r="P173" i="8"/>
  <c r="O173" i="8"/>
  <c r="N173" i="8"/>
  <c r="M173" i="8"/>
  <c r="L173" i="8"/>
  <c r="K173" i="8"/>
  <c r="J173" i="8"/>
  <c r="F173" i="8"/>
  <c r="AC172" i="8"/>
  <c r="Q172" i="8"/>
  <c r="P172" i="8"/>
  <c r="O172" i="8"/>
  <c r="N172" i="8"/>
  <c r="M172" i="8"/>
  <c r="L172" i="8"/>
  <c r="K172" i="8"/>
  <c r="J172" i="8"/>
  <c r="F172" i="8"/>
  <c r="AC171" i="8"/>
  <c r="Q171" i="8"/>
  <c r="P171" i="8"/>
  <c r="O171" i="8"/>
  <c r="N171" i="8"/>
  <c r="M171" i="8"/>
  <c r="L171" i="8"/>
  <c r="K171" i="8"/>
  <c r="J171" i="8"/>
  <c r="F171" i="8"/>
  <c r="AC170" i="8"/>
  <c r="Q170" i="8"/>
  <c r="P170" i="8"/>
  <c r="O170" i="8"/>
  <c r="N170" i="8"/>
  <c r="M170" i="8"/>
  <c r="L170" i="8"/>
  <c r="K170" i="8"/>
  <c r="J170" i="8"/>
  <c r="F170" i="8"/>
  <c r="AC169" i="8"/>
  <c r="Q169" i="8"/>
  <c r="P169" i="8"/>
  <c r="O169" i="8"/>
  <c r="N169" i="8"/>
  <c r="M169" i="8"/>
  <c r="L169" i="8"/>
  <c r="K169" i="8"/>
  <c r="J169" i="8"/>
  <c r="F169" i="8"/>
  <c r="AC168" i="8"/>
  <c r="Q168" i="8"/>
  <c r="P168" i="8"/>
  <c r="O168" i="8"/>
  <c r="N168" i="8"/>
  <c r="M168" i="8"/>
  <c r="L168" i="8"/>
  <c r="K168" i="8"/>
  <c r="J168" i="8"/>
  <c r="F168" i="8"/>
  <c r="AC167" i="8"/>
  <c r="Q167" i="8"/>
  <c r="P167" i="8"/>
  <c r="O167" i="8"/>
  <c r="N167" i="8"/>
  <c r="M167" i="8"/>
  <c r="L167" i="8"/>
  <c r="K167" i="8"/>
  <c r="J167" i="8"/>
  <c r="F167" i="8"/>
  <c r="AC166" i="8"/>
  <c r="Q166" i="8"/>
  <c r="P166" i="8"/>
  <c r="O166" i="8"/>
  <c r="N166" i="8"/>
  <c r="M166" i="8"/>
  <c r="L166" i="8"/>
  <c r="K166" i="8"/>
  <c r="J166" i="8"/>
  <c r="F166" i="8"/>
  <c r="AC165" i="8"/>
  <c r="Q165" i="8"/>
  <c r="P165" i="8"/>
  <c r="O165" i="8"/>
  <c r="N165" i="8"/>
  <c r="M165" i="8"/>
  <c r="L165" i="8"/>
  <c r="K165" i="8"/>
  <c r="J165" i="8"/>
  <c r="F165" i="8"/>
  <c r="AC164" i="8"/>
  <c r="Q164" i="8"/>
  <c r="P164" i="8"/>
  <c r="O164" i="8"/>
  <c r="N164" i="8"/>
  <c r="M164" i="8"/>
  <c r="L164" i="8"/>
  <c r="K164" i="8"/>
  <c r="J164" i="8"/>
  <c r="F164" i="8"/>
  <c r="AC163" i="8"/>
  <c r="Q163" i="8"/>
  <c r="P163" i="8"/>
  <c r="O163" i="8"/>
  <c r="N163" i="8"/>
  <c r="M163" i="8"/>
  <c r="L163" i="8"/>
  <c r="K163" i="8"/>
  <c r="J163" i="8"/>
  <c r="F163" i="8"/>
  <c r="AC162" i="8"/>
  <c r="Q162" i="8"/>
  <c r="P162" i="8"/>
  <c r="O162" i="8"/>
  <c r="N162" i="8"/>
  <c r="M162" i="8"/>
  <c r="L162" i="8"/>
  <c r="K162" i="8"/>
  <c r="J162" i="8"/>
  <c r="F162" i="8"/>
  <c r="AC161" i="8"/>
  <c r="Q161" i="8"/>
  <c r="P161" i="8"/>
  <c r="O161" i="8"/>
  <c r="N161" i="8"/>
  <c r="M161" i="8"/>
  <c r="L161" i="8"/>
  <c r="K161" i="8"/>
  <c r="J161" i="8"/>
  <c r="F161" i="8"/>
  <c r="AC160" i="8"/>
  <c r="Q160" i="8"/>
  <c r="P160" i="8"/>
  <c r="O160" i="8"/>
  <c r="N160" i="8"/>
  <c r="M160" i="8"/>
  <c r="L160" i="8"/>
  <c r="K160" i="8"/>
  <c r="J160" i="8"/>
  <c r="F160" i="8"/>
  <c r="AC159" i="8"/>
  <c r="Q159" i="8"/>
  <c r="P159" i="8"/>
  <c r="O159" i="8"/>
  <c r="N159" i="8"/>
  <c r="M159" i="8"/>
  <c r="L159" i="8"/>
  <c r="K159" i="8"/>
  <c r="J159" i="8"/>
  <c r="F159" i="8"/>
  <c r="AC158" i="8"/>
  <c r="Q158" i="8"/>
  <c r="P158" i="8"/>
  <c r="O158" i="8"/>
  <c r="N158" i="8"/>
  <c r="M158" i="8"/>
  <c r="L158" i="8"/>
  <c r="K158" i="8"/>
  <c r="J158" i="8"/>
  <c r="F158" i="8"/>
  <c r="AC157" i="8"/>
  <c r="Q157" i="8"/>
  <c r="P157" i="8"/>
  <c r="O157" i="8"/>
  <c r="N157" i="8"/>
  <c r="M157" i="8"/>
  <c r="L157" i="8"/>
  <c r="K157" i="8"/>
  <c r="J157" i="8"/>
  <c r="F157" i="8"/>
  <c r="AC156" i="8"/>
  <c r="Q156" i="8"/>
  <c r="P156" i="8"/>
  <c r="O156" i="8"/>
  <c r="N156" i="8"/>
  <c r="M156" i="8"/>
  <c r="L156" i="8"/>
  <c r="K156" i="8"/>
  <c r="J156" i="8"/>
  <c r="F156" i="8"/>
  <c r="AC155" i="8"/>
  <c r="Q155" i="8"/>
  <c r="P155" i="8"/>
  <c r="O155" i="8"/>
  <c r="N155" i="8"/>
  <c r="M155" i="8"/>
  <c r="L155" i="8"/>
  <c r="K155" i="8"/>
  <c r="J155" i="8"/>
  <c r="F155" i="8"/>
  <c r="AC154" i="8"/>
  <c r="Q154" i="8"/>
  <c r="P154" i="8"/>
  <c r="O154" i="8"/>
  <c r="N154" i="8"/>
  <c r="M154" i="8"/>
  <c r="L154" i="8"/>
  <c r="K154" i="8"/>
  <c r="J154" i="8"/>
  <c r="F154" i="8"/>
  <c r="AC153" i="8"/>
  <c r="Q153" i="8"/>
  <c r="P153" i="8"/>
  <c r="O153" i="8"/>
  <c r="N153" i="8"/>
  <c r="M153" i="8"/>
  <c r="L153" i="8"/>
  <c r="K153" i="8"/>
  <c r="J153" i="8"/>
  <c r="F153" i="8"/>
  <c r="AC152" i="8"/>
  <c r="Q152" i="8"/>
  <c r="P152" i="8"/>
  <c r="O152" i="8"/>
  <c r="N152" i="8"/>
  <c r="M152" i="8"/>
  <c r="L152" i="8"/>
  <c r="K152" i="8"/>
  <c r="J152" i="8"/>
  <c r="F152" i="8"/>
  <c r="AC151" i="8"/>
  <c r="Q151" i="8"/>
  <c r="P151" i="8"/>
  <c r="O151" i="8"/>
  <c r="N151" i="8"/>
  <c r="M151" i="8"/>
  <c r="L151" i="8"/>
  <c r="K151" i="8"/>
  <c r="J151" i="8"/>
  <c r="F151" i="8"/>
  <c r="AC150" i="8"/>
  <c r="Q150" i="8"/>
  <c r="P150" i="8"/>
  <c r="O150" i="8"/>
  <c r="N150" i="8"/>
  <c r="M150" i="8"/>
  <c r="L150" i="8"/>
  <c r="K150" i="8"/>
  <c r="J150" i="8"/>
  <c r="F150" i="8"/>
  <c r="AC149" i="8"/>
  <c r="Q149" i="8"/>
  <c r="P149" i="8"/>
  <c r="O149" i="8"/>
  <c r="N149" i="8"/>
  <c r="M149" i="8"/>
  <c r="L149" i="8"/>
  <c r="K149" i="8"/>
  <c r="J149" i="8"/>
  <c r="F149" i="8"/>
  <c r="AC148" i="8"/>
  <c r="Q148" i="8"/>
  <c r="P148" i="8"/>
  <c r="O148" i="8"/>
  <c r="N148" i="8"/>
  <c r="M148" i="8"/>
  <c r="L148" i="8"/>
  <c r="K148" i="8"/>
  <c r="J148" i="8"/>
  <c r="F148" i="8"/>
  <c r="AC147" i="8"/>
  <c r="Q147" i="8"/>
  <c r="P147" i="8"/>
  <c r="O147" i="8"/>
  <c r="N147" i="8"/>
  <c r="M147" i="8"/>
  <c r="L147" i="8"/>
  <c r="K147" i="8"/>
  <c r="J147" i="8"/>
  <c r="F147" i="8"/>
  <c r="AC146" i="8"/>
  <c r="Q146" i="8"/>
  <c r="P146" i="8"/>
  <c r="O146" i="8"/>
  <c r="N146" i="8"/>
  <c r="M146" i="8"/>
  <c r="L146" i="8"/>
  <c r="K146" i="8"/>
  <c r="J146" i="8"/>
  <c r="H146" i="8"/>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F146" i="8"/>
  <c r="B145" i="8"/>
  <c r="AC142" i="8"/>
  <c r="Q142" i="8"/>
  <c r="P142" i="8"/>
  <c r="O142" i="8"/>
  <c r="N142" i="8"/>
  <c r="M142" i="8"/>
  <c r="L142" i="8"/>
  <c r="K142" i="8"/>
  <c r="J142" i="8"/>
  <c r="F142" i="8"/>
  <c r="AC141" i="8"/>
  <c r="Q141" i="8"/>
  <c r="P141" i="8"/>
  <c r="O141" i="8"/>
  <c r="N141" i="8"/>
  <c r="M141" i="8"/>
  <c r="L141" i="8"/>
  <c r="K141" i="8"/>
  <c r="J141" i="8"/>
  <c r="F141" i="8"/>
  <c r="AC140" i="8"/>
  <c r="Q140" i="8"/>
  <c r="P140" i="8"/>
  <c r="O140" i="8"/>
  <c r="N140" i="8"/>
  <c r="M140" i="8"/>
  <c r="L140" i="8"/>
  <c r="K140" i="8"/>
  <c r="J140" i="8"/>
  <c r="F140" i="8"/>
  <c r="AC139" i="8"/>
  <c r="Q139" i="8"/>
  <c r="P139" i="8"/>
  <c r="O139" i="8"/>
  <c r="N139" i="8"/>
  <c r="M139" i="8"/>
  <c r="L139" i="8"/>
  <c r="K139" i="8"/>
  <c r="J139" i="8"/>
  <c r="F139" i="8"/>
  <c r="AC138" i="8"/>
  <c r="Q138" i="8"/>
  <c r="P138" i="8"/>
  <c r="O138" i="8"/>
  <c r="N138" i="8"/>
  <c r="M138" i="8"/>
  <c r="L138" i="8"/>
  <c r="K138" i="8"/>
  <c r="J138" i="8"/>
  <c r="F138" i="8"/>
  <c r="AC137" i="8"/>
  <c r="Q137" i="8"/>
  <c r="P137" i="8"/>
  <c r="O137" i="8"/>
  <c r="N137" i="8"/>
  <c r="M137" i="8"/>
  <c r="L137" i="8"/>
  <c r="K137" i="8"/>
  <c r="J137" i="8"/>
  <c r="F137" i="8"/>
  <c r="AC136" i="8"/>
  <c r="Q136" i="8"/>
  <c r="P136" i="8"/>
  <c r="O136" i="8"/>
  <c r="N136" i="8"/>
  <c r="M136" i="8"/>
  <c r="L136" i="8"/>
  <c r="K136" i="8"/>
  <c r="J136" i="8"/>
  <c r="F136" i="8"/>
  <c r="AC135" i="8"/>
  <c r="Q135" i="8"/>
  <c r="P135" i="8"/>
  <c r="O135" i="8"/>
  <c r="N135" i="8"/>
  <c r="M135" i="8"/>
  <c r="L135" i="8"/>
  <c r="K135" i="8"/>
  <c r="J135" i="8"/>
  <c r="F135" i="8"/>
  <c r="AC134" i="8"/>
  <c r="Q134" i="8"/>
  <c r="P134" i="8"/>
  <c r="O134" i="8"/>
  <c r="N134" i="8"/>
  <c r="M134" i="8"/>
  <c r="L134" i="8"/>
  <c r="K134" i="8"/>
  <c r="J134" i="8"/>
  <c r="F134" i="8"/>
  <c r="AC133" i="8"/>
  <c r="Q133" i="8"/>
  <c r="P133" i="8"/>
  <c r="O133" i="8"/>
  <c r="N133" i="8"/>
  <c r="M133" i="8"/>
  <c r="L133" i="8"/>
  <c r="K133" i="8"/>
  <c r="J133" i="8"/>
  <c r="F133" i="8"/>
  <c r="AC132" i="8"/>
  <c r="Q132" i="8"/>
  <c r="P132" i="8"/>
  <c r="O132" i="8"/>
  <c r="N132" i="8"/>
  <c r="M132" i="8"/>
  <c r="L132" i="8"/>
  <c r="K132" i="8"/>
  <c r="J132" i="8"/>
  <c r="F132" i="8"/>
  <c r="AC131" i="8"/>
  <c r="Q131" i="8"/>
  <c r="P131" i="8"/>
  <c r="O131" i="8"/>
  <c r="N131" i="8"/>
  <c r="M131" i="8"/>
  <c r="L131" i="8"/>
  <c r="K131" i="8"/>
  <c r="J131" i="8"/>
  <c r="F131" i="8"/>
  <c r="AC130" i="8"/>
  <c r="Q130" i="8"/>
  <c r="P130" i="8"/>
  <c r="O130" i="8"/>
  <c r="N130" i="8"/>
  <c r="M130" i="8"/>
  <c r="L130" i="8"/>
  <c r="K130" i="8"/>
  <c r="J130" i="8"/>
  <c r="F130" i="8"/>
  <c r="AC129" i="8"/>
  <c r="Q129" i="8"/>
  <c r="P129" i="8"/>
  <c r="O129" i="8"/>
  <c r="N129" i="8"/>
  <c r="M129" i="8"/>
  <c r="L129" i="8"/>
  <c r="K129" i="8"/>
  <c r="J129" i="8"/>
  <c r="F129" i="8"/>
  <c r="AC128" i="8"/>
  <c r="Q128" i="8"/>
  <c r="P128" i="8"/>
  <c r="O128" i="8"/>
  <c r="N128" i="8"/>
  <c r="M128" i="8"/>
  <c r="L128" i="8"/>
  <c r="K128" i="8"/>
  <c r="J128" i="8"/>
  <c r="F128" i="8"/>
  <c r="AC127" i="8"/>
  <c r="Q127" i="8"/>
  <c r="P127" i="8"/>
  <c r="O127" i="8"/>
  <c r="N127" i="8"/>
  <c r="M127" i="8"/>
  <c r="L127" i="8"/>
  <c r="K127" i="8"/>
  <c r="J127" i="8"/>
  <c r="F127" i="8"/>
  <c r="AC126" i="8"/>
  <c r="Q126" i="8"/>
  <c r="P126" i="8"/>
  <c r="O126" i="8"/>
  <c r="N126" i="8"/>
  <c r="M126" i="8"/>
  <c r="L126" i="8"/>
  <c r="K126" i="8"/>
  <c r="J126" i="8"/>
  <c r="F126" i="8"/>
  <c r="AC125" i="8"/>
  <c r="Q125" i="8"/>
  <c r="P125" i="8"/>
  <c r="O125" i="8"/>
  <c r="N125" i="8"/>
  <c r="M125" i="8"/>
  <c r="L125" i="8"/>
  <c r="K125" i="8"/>
  <c r="J125" i="8"/>
  <c r="F125" i="8"/>
  <c r="AC124" i="8"/>
  <c r="Q124" i="8"/>
  <c r="P124" i="8"/>
  <c r="O124" i="8"/>
  <c r="N124" i="8"/>
  <c r="M124" i="8"/>
  <c r="L124" i="8"/>
  <c r="K124" i="8"/>
  <c r="J124" i="8"/>
  <c r="F124" i="8"/>
  <c r="AC123" i="8"/>
  <c r="Q123" i="8"/>
  <c r="P123" i="8"/>
  <c r="O123" i="8"/>
  <c r="N123" i="8"/>
  <c r="M123" i="8"/>
  <c r="L123" i="8"/>
  <c r="K123" i="8"/>
  <c r="J123" i="8"/>
  <c r="F123" i="8"/>
  <c r="AC122" i="8"/>
  <c r="Q122" i="8"/>
  <c r="P122" i="8"/>
  <c r="O122" i="8"/>
  <c r="N122" i="8"/>
  <c r="M122" i="8"/>
  <c r="L122" i="8"/>
  <c r="K122" i="8"/>
  <c r="J122" i="8"/>
  <c r="F122" i="8"/>
  <c r="AC121" i="8"/>
  <c r="Q121" i="8"/>
  <c r="P121" i="8"/>
  <c r="O121" i="8"/>
  <c r="N121" i="8"/>
  <c r="M121" i="8"/>
  <c r="L121" i="8"/>
  <c r="K121" i="8"/>
  <c r="J121" i="8"/>
  <c r="F121" i="8"/>
  <c r="AC120" i="8"/>
  <c r="Q120" i="8"/>
  <c r="P120" i="8"/>
  <c r="O120" i="8"/>
  <c r="N120" i="8"/>
  <c r="M120" i="8"/>
  <c r="L120" i="8"/>
  <c r="K120" i="8"/>
  <c r="J120" i="8"/>
  <c r="F120" i="8"/>
  <c r="AC119" i="8"/>
  <c r="Q119" i="8"/>
  <c r="P119" i="8"/>
  <c r="O119" i="8"/>
  <c r="N119" i="8"/>
  <c r="M119" i="8"/>
  <c r="L119" i="8"/>
  <c r="K119" i="8"/>
  <c r="J119" i="8"/>
  <c r="F119" i="8"/>
  <c r="AC118" i="8"/>
  <c r="Q118" i="8"/>
  <c r="P118" i="8"/>
  <c r="O118" i="8"/>
  <c r="N118" i="8"/>
  <c r="M118" i="8"/>
  <c r="L118" i="8"/>
  <c r="K118" i="8"/>
  <c r="J118" i="8"/>
  <c r="F118" i="8"/>
  <c r="AC117" i="8"/>
  <c r="Q117" i="8"/>
  <c r="P117" i="8"/>
  <c r="O117" i="8"/>
  <c r="N117" i="8"/>
  <c r="M117" i="8"/>
  <c r="L117" i="8"/>
  <c r="K117" i="8"/>
  <c r="J117" i="8"/>
  <c r="F117" i="8"/>
  <c r="AC116" i="8"/>
  <c r="Q116" i="8"/>
  <c r="P116" i="8"/>
  <c r="O116" i="8"/>
  <c r="N116" i="8"/>
  <c r="M116" i="8"/>
  <c r="L116" i="8"/>
  <c r="K116" i="8"/>
  <c r="J116" i="8"/>
  <c r="F116" i="8"/>
  <c r="AC115" i="8"/>
  <c r="Q115" i="8"/>
  <c r="P115" i="8"/>
  <c r="O115" i="8"/>
  <c r="N115" i="8"/>
  <c r="M115" i="8"/>
  <c r="L115" i="8"/>
  <c r="K115" i="8"/>
  <c r="J115" i="8"/>
  <c r="F115" i="8"/>
  <c r="AC114" i="8"/>
  <c r="Q114" i="8"/>
  <c r="P114" i="8"/>
  <c r="O114" i="8"/>
  <c r="N114" i="8"/>
  <c r="M114" i="8"/>
  <c r="L114" i="8"/>
  <c r="K114" i="8"/>
  <c r="J114" i="8"/>
  <c r="F114" i="8"/>
  <c r="AC113" i="8"/>
  <c r="Q113" i="8"/>
  <c r="P113" i="8"/>
  <c r="O113" i="8"/>
  <c r="N113" i="8"/>
  <c r="M113" i="8"/>
  <c r="L113" i="8"/>
  <c r="K113" i="8"/>
  <c r="J113" i="8"/>
  <c r="F113" i="8"/>
  <c r="AC112" i="8"/>
  <c r="Q112" i="8"/>
  <c r="P112" i="8"/>
  <c r="O112" i="8"/>
  <c r="N112" i="8"/>
  <c r="M112" i="8"/>
  <c r="L112" i="8"/>
  <c r="K112" i="8"/>
  <c r="J112" i="8"/>
  <c r="H112" i="8"/>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F112" i="8"/>
  <c r="B111" i="8"/>
  <c r="AC108" i="8"/>
  <c r="Q108" i="8"/>
  <c r="P108" i="8"/>
  <c r="O108" i="8"/>
  <c r="N108" i="8"/>
  <c r="M108" i="8"/>
  <c r="L108" i="8"/>
  <c r="K108" i="8"/>
  <c r="J108" i="8"/>
  <c r="F108" i="8"/>
  <c r="AC107" i="8"/>
  <c r="Q107" i="8"/>
  <c r="P107" i="8"/>
  <c r="O107" i="8"/>
  <c r="N107" i="8"/>
  <c r="M107" i="8"/>
  <c r="L107" i="8"/>
  <c r="K107" i="8"/>
  <c r="J107" i="8"/>
  <c r="F107" i="8"/>
  <c r="AC106" i="8"/>
  <c r="Q106" i="8"/>
  <c r="P106" i="8"/>
  <c r="O106" i="8"/>
  <c r="N106" i="8"/>
  <c r="M106" i="8"/>
  <c r="L106" i="8"/>
  <c r="K106" i="8"/>
  <c r="J106" i="8"/>
  <c r="F106" i="8"/>
  <c r="AC105" i="8"/>
  <c r="Q105" i="8"/>
  <c r="P105" i="8"/>
  <c r="O105" i="8"/>
  <c r="N105" i="8"/>
  <c r="M105" i="8"/>
  <c r="L105" i="8"/>
  <c r="K105" i="8"/>
  <c r="J105" i="8"/>
  <c r="F105" i="8"/>
  <c r="AC104" i="8"/>
  <c r="Q104" i="8"/>
  <c r="P104" i="8"/>
  <c r="O104" i="8"/>
  <c r="N104" i="8"/>
  <c r="M104" i="8"/>
  <c r="L104" i="8"/>
  <c r="K104" i="8"/>
  <c r="J104" i="8"/>
  <c r="F104" i="8"/>
  <c r="AC103" i="8"/>
  <c r="Q103" i="8"/>
  <c r="P103" i="8"/>
  <c r="O103" i="8"/>
  <c r="N103" i="8"/>
  <c r="M103" i="8"/>
  <c r="L103" i="8"/>
  <c r="K103" i="8"/>
  <c r="J103" i="8"/>
  <c r="F103" i="8"/>
  <c r="AC102" i="8"/>
  <c r="Q102" i="8"/>
  <c r="P102" i="8"/>
  <c r="O102" i="8"/>
  <c r="N102" i="8"/>
  <c r="M102" i="8"/>
  <c r="L102" i="8"/>
  <c r="K102" i="8"/>
  <c r="J102" i="8"/>
  <c r="F102" i="8"/>
  <c r="AC101" i="8"/>
  <c r="Q101" i="8"/>
  <c r="P101" i="8"/>
  <c r="O101" i="8"/>
  <c r="N101" i="8"/>
  <c r="M101" i="8"/>
  <c r="L101" i="8"/>
  <c r="K101" i="8"/>
  <c r="J101" i="8"/>
  <c r="F101" i="8"/>
  <c r="AC100" i="8"/>
  <c r="Q100" i="8"/>
  <c r="P100" i="8"/>
  <c r="O100" i="8"/>
  <c r="N100" i="8"/>
  <c r="M100" i="8"/>
  <c r="L100" i="8"/>
  <c r="K100" i="8"/>
  <c r="J100" i="8"/>
  <c r="F100" i="8"/>
  <c r="AC99" i="8"/>
  <c r="Q99" i="8"/>
  <c r="P99" i="8"/>
  <c r="O99" i="8"/>
  <c r="N99" i="8"/>
  <c r="M99" i="8"/>
  <c r="L99" i="8"/>
  <c r="K99" i="8"/>
  <c r="J99" i="8"/>
  <c r="F99" i="8"/>
  <c r="AC98" i="8"/>
  <c r="Q98" i="8"/>
  <c r="P98" i="8"/>
  <c r="O98" i="8"/>
  <c r="N98" i="8"/>
  <c r="M98" i="8"/>
  <c r="L98" i="8"/>
  <c r="K98" i="8"/>
  <c r="J98" i="8"/>
  <c r="F98" i="8"/>
  <c r="AC97" i="8"/>
  <c r="Q97" i="8"/>
  <c r="P97" i="8"/>
  <c r="O97" i="8"/>
  <c r="N97" i="8"/>
  <c r="M97" i="8"/>
  <c r="L97" i="8"/>
  <c r="K97" i="8"/>
  <c r="J97" i="8"/>
  <c r="F97" i="8"/>
  <c r="AC96" i="8"/>
  <c r="Q96" i="8"/>
  <c r="P96" i="8"/>
  <c r="O96" i="8"/>
  <c r="N96" i="8"/>
  <c r="M96" i="8"/>
  <c r="L96" i="8"/>
  <c r="K96" i="8"/>
  <c r="J96" i="8"/>
  <c r="F96" i="8"/>
  <c r="AC95" i="8"/>
  <c r="Q95" i="8"/>
  <c r="P95" i="8"/>
  <c r="O95" i="8"/>
  <c r="N95" i="8"/>
  <c r="M95" i="8"/>
  <c r="L95" i="8"/>
  <c r="K95" i="8"/>
  <c r="J95" i="8"/>
  <c r="F95" i="8"/>
  <c r="AC94" i="8"/>
  <c r="Q94" i="8"/>
  <c r="P94" i="8"/>
  <c r="O94" i="8"/>
  <c r="N94" i="8"/>
  <c r="M94" i="8"/>
  <c r="L94" i="8"/>
  <c r="K94" i="8"/>
  <c r="J94" i="8"/>
  <c r="F94" i="8"/>
  <c r="AC93" i="8"/>
  <c r="Q93" i="8"/>
  <c r="P93" i="8"/>
  <c r="O93" i="8"/>
  <c r="N93" i="8"/>
  <c r="M93" i="8"/>
  <c r="L93" i="8"/>
  <c r="K93" i="8"/>
  <c r="J93" i="8"/>
  <c r="F93" i="8"/>
  <c r="AC92" i="8"/>
  <c r="Q92" i="8"/>
  <c r="P92" i="8"/>
  <c r="O92" i="8"/>
  <c r="N92" i="8"/>
  <c r="M92" i="8"/>
  <c r="L92" i="8"/>
  <c r="K92" i="8"/>
  <c r="J92" i="8"/>
  <c r="F92" i="8"/>
  <c r="AC91" i="8"/>
  <c r="Q91" i="8"/>
  <c r="P91" i="8"/>
  <c r="O91" i="8"/>
  <c r="N91" i="8"/>
  <c r="M91" i="8"/>
  <c r="L91" i="8"/>
  <c r="K91" i="8"/>
  <c r="J91" i="8"/>
  <c r="F91" i="8"/>
  <c r="AC90" i="8"/>
  <c r="Q90" i="8"/>
  <c r="P90" i="8"/>
  <c r="O90" i="8"/>
  <c r="N90" i="8"/>
  <c r="M90" i="8"/>
  <c r="L90" i="8"/>
  <c r="K90" i="8"/>
  <c r="J90" i="8"/>
  <c r="F90" i="8"/>
  <c r="AC89" i="8"/>
  <c r="Q89" i="8"/>
  <c r="P89" i="8"/>
  <c r="O89" i="8"/>
  <c r="N89" i="8"/>
  <c r="M89" i="8"/>
  <c r="L89" i="8"/>
  <c r="K89" i="8"/>
  <c r="J89" i="8"/>
  <c r="F89" i="8"/>
  <c r="AC88" i="8"/>
  <c r="Q88" i="8"/>
  <c r="P88" i="8"/>
  <c r="O88" i="8"/>
  <c r="N88" i="8"/>
  <c r="M88" i="8"/>
  <c r="L88" i="8"/>
  <c r="K88" i="8"/>
  <c r="J88" i="8"/>
  <c r="F88" i="8"/>
  <c r="AC87" i="8"/>
  <c r="Q87" i="8"/>
  <c r="P87" i="8"/>
  <c r="O87" i="8"/>
  <c r="N87" i="8"/>
  <c r="M87" i="8"/>
  <c r="L87" i="8"/>
  <c r="K87" i="8"/>
  <c r="J87" i="8"/>
  <c r="F87" i="8"/>
  <c r="AC86" i="8"/>
  <c r="Q86" i="8"/>
  <c r="P86" i="8"/>
  <c r="O86" i="8"/>
  <c r="N86" i="8"/>
  <c r="M86" i="8"/>
  <c r="L86" i="8"/>
  <c r="K86" i="8"/>
  <c r="J86" i="8"/>
  <c r="F86" i="8"/>
  <c r="AC85" i="8"/>
  <c r="Q85" i="8"/>
  <c r="P85" i="8"/>
  <c r="O85" i="8"/>
  <c r="N85" i="8"/>
  <c r="M85" i="8"/>
  <c r="L85" i="8"/>
  <c r="K85" i="8"/>
  <c r="J85" i="8"/>
  <c r="F85" i="8"/>
  <c r="AC84" i="8"/>
  <c r="Q84" i="8"/>
  <c r="P84" i="8"/>
  <c r="O84" i="8"/>
  <c r="N84" i="8"/>
  <c r="M84" i="8"/>
  <c r="L84" i="8"/>
  <c r="K84" i="8"/>
  <c r="J84" i="8"/>
  <c r="F84" i="8"/>
  <c r="AC83" i="8"/>
  <c r="Q83" i="8"/>
  <c r="P83" i="8"/>
  <c r="O83" i="8"/>
  <c r="N83" i="8"/>
  <c r="M83" i="8"/>
  <c r="L83" i="8"/>
  <c r="K83" i="8"/>
  <c r="J83" i="8"/>
  <c r="F83" i="8"/>
  <c r="AC82" i="8"/>
  <c r="Q82" i="8"/>
  <c r="P82" i="8"/>
  <c r="O82" i="8"/>
  <c r="N82" i="8"/>
  <c r="M82" i="8"/>
  <c r="L82" i="8"/>
  <c r="K82" i="8"/>
  <c r="J82" i="8"/>
  <c r="F82" i="8"/>
  <c r="AC81" i="8"/>
  <c r="Q81" i="8"/>
  <c r="P81" i="8"/>
  <c r="O81" i="8"/>
  <c r="N81" i="8"/>
  <c r="M81" i="8"/>
  <c r="L81" i="8"/>
  <c r="K81" i="8"/>
  <c r="J81" i="8"/>
  <c r="F81" i="8"/>
  <c r="AC80" i="8"/>
  <c r="Q80" i="8"/>
  <c r="P80" i="8"/>
  <c r="O80" i="8"/>
  <c r="N80" i="8"/>
  <c r="M80" i="8"/>
  <c r="L80" i="8"/>
  <c r="K80" i="8"/>
  <c r="J80" i="8"/>
  <c r="F80" i="8"/>
  <c r="AC79" i="8"/>
  <c r="Q79" i="8"/>
  <c r="P79" i="8"/>
  <c r="O79" i="8"/>
  <c r="N79" i="8"/>
  <c r="M79" i="8"/>
  <c r="L79" i="8"/>
  <c r="K79" i="8"/>
  <c r="J79" i="8"/>
  <c r="F79" i="8"/>
  <c r="AC78" i="8"/>
  <c r="Q78" i="8"/>
  <c r="P78" i="8"/>
  <c r="O78" i="8"/>
  <c r="N78" i="8"/>
  <c r="M78" i="8"/>
  <c r="L78" i="8"/>
  <c r="K78" i="8"/>
  <c r="J78" i="8"/>
  <c r="H78" i="8"/>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F78" i="8"/>
  <c r="B77" i="8"/>
  <c r="AC74" i="8"/>
  <c r="Q74" i="8"/>
  <c r="P74" i="8"/>
  <c r="O74" i="8"/>
  <c r="N74" i="8"/>
  <c r="M74" i="8"/>
  <c r="L74" i="8"/>
  <c r="K74" i="8"/>
  <c r="J74" i="8"/>
  <c r="F74" i="8"/>
  <c r="AC73" i="8"/>
  <c r="Q73" i="8"/>
  <c r="P73" i="8"/>
  <c r="O73" i="8"/>
  <c r="N73" i="8"/>
  <c r="M73" i="8"/>
  <c r="L73" i="8"/>
  <c r="K73" i="8"/>
  <c r="J73" i="8"/>
  <c r="F73" i="8"/>
  <c r="AC72" i="8"/>
  <c r="Q72" i="8"/>
  <c r="P72" i="8"/>
  <c r="O72" i="8"/>
  <c r="N72" i="8"/>
  <c r="M72" i="8"/>
  <c r="L72" i="8"/>
  <c r="K72" i="8"/>
  <c r="J72" i="8"/>
  <c r="F72" i="8"/>
  <c r="AC71" i="8"/>
  <c r="Q71" i="8"/>
  <c r="P71" i="8"/>
  <c r="O71" i="8"/>
  <c r="N71" i="8"/>
  <c r="M71" i="8"/>
  <c r="L71" i="8"/>
  <c r="K71" i="8"/>
  <c r="J71" i="8"/>
  <c r="F71" i="8"/>
  <c r="AC70" i="8"/>
  <c r="Q70" i="8"/>
  <c r="P70" i="8"/>
  <c r="O70" i="8"/>
  <c r="N70" i="8"/>
  <c r="M70" i="8"/>
  <c r="L70" i="8"/>
  <c r="K70" i="8"/>
  <c r="J70" i="8"/>
  <c r="F70" i="8"/>
  <c r="AC69" i="8"/>
  <c r="Q69" i="8"/>
  <c r="P69" i="8"/>
  <c r="O69" i="8"/>
  <c r="N69" i="8"/>
  <c r="M69" i="8"/>
  <c r="L69" i="8"/>
  <c r="K69" i="8"/>
  <c r="J69" i="8"/>
  <c r="F69" i="8"/>
  <c r="AC68" i="8"/>
  <c r="Q68" i="8"/>
  <c r="P68" i="8"/>
  <c r="O68" i="8"/>
  <c r="N68" i="8"/>
  <c r="M68" i="8"/>
  <c r="L68" i="8"/>
  <c r="K68" i="8"/>
  <c r="J68" i="8"/>
  <c r="F68" i="8"/>
  <c r="AC67" i="8"/>
  <c r="Q67" i="8"/>
  <c r="P67" i="8"/>
  <c r="O67" i="8"/>
  <c r="N67" i="8"/>
  <c r="M67" i="8"/>
  <c r="L67" i="8"/>
  <c r="K67" i="8"/>
  <c r="J67" i="8"/>
  <c r="F67" i="8"/>
  <c r="AC66" i="8"/>
  <c r="Q66" i="8"/>
  <c r="P66" i="8"/>
  <c r="O66" i="8"/>
  <c r="N66" i="8"/>
  <c r="M66" i="8"/>
  <c r="L66" i="8"/>
  <c r="K66" i="8"/>
  <c r="J66" i="8"/>
  <c r="F66" i="8"/>
  <c r="AC65" i="8"/>
  <c r="Q65" i="8"/>
  <c r="P65" i="8"/>
  <c r="O65" i="8"/>
  <c r="N65" i="8"/>
  <c r="M65" i="8"/>
  <c r="L65" i="8"/>
  <c r="K65" i="8"/>
  <c r="J65" i="8"/>
  <c r="F65" i="8"/>
  <c r="AC64" i="8"/>
  <c r="Q64" i="8"/>
  <c r="P64" i="8"/>
  <c r="O64" i="8"/>
  <c r="N64" i="8"/>
  <c r="M64" i="8"/>
  <c r="L64" i="8"/>
  <c r="K64" i="8"/>
  <c r="J64" i="8"/>
  <c r="F64" i="8"/>
  <c r="AC63" i="8"/>
  <c r="Q63" i="8"/>
  <c r="P63" i="8"/>
  <c r="O63" i="8"/>
  <c r="N63" i="8"/>
  <c r="M63" i="8"/>
  <c r="L63" i="8"/>
  <c r="K63" i="8"/>
  <c r="J63" i="8"/>
  <c r="F63" i="8"/>
  <c r="AC62" i="8"/>
  <c r="Q62" i="8"/>
  <c r="P62" i="8"/>
  <c r="O62" i="8"/>
  <c r="N62" i="8"/>
  <c r="M62" i="8"/>
  <c r="L62" i="8"/>
  <c r="K62" i="8"/>
  <c r="J62" i="8"/>
  <c r="F62" i="8"/>
  <c r="AC61" i="8"/>
  <c r="Q61" i="8"/>
  <c r="P61" i="8"/>
  <c r="O61" i="8"/>
  <c r="N61" i="8"/>
  <c r="M61" i="8"/>
  <c r="L61" i="8"/>
  <c r="K61" i="8"/>
  <c r="J61" i="8"/>
  <c r="F61" i="8"/>
  <c r="AC60" i="8"/>
  <c r="Q60" i="8"/>
  <c r="P60" i="8"/>
  <c r="O60" i="8"/>
  <c r="N60" i="8"/>
  <c r="M60" i="8"/>
  <c r="L60" i="8"/>
  <c r="K60" i="8"/>
  <c r="J60" i="8"/>
  <c r="F60" i="8"/>
  <c r="AC59" i="8"/>
  <c r="Q59" i="8"/>
  <c r="P59" i="8"/>
  <c r="O59" i="8"/>
  <c r="N59" i="8"/>
  <c r="M59" i="8"/>
  <c r="L59" i="8"/>
  <c r="K59" i="8"/>
  <c r="J59" i="8"/>
  <c r="F59" i="8"/>
  <c r="AC58" i="8"/>
  <c r="Q58" i="8"/>
  <c r="P58" i="8"/>
  <c r="O58" i="8"/>
  <c r="N58" i="8"/>
  <c r="M58" i="8"/>
  <c r="L58" i="8"/>
  <c r="K58" i="8"/>
  <c r="J58" i="8"/>
  <c r="F58" i="8"/>
  <c r="AC57" i="8"/>
  <c r="Q57" i="8"/>
  <c r="P57" i="8"/>
  <c r="O57" i="8"/>
  <c r="N57" i="8"/>
  <c r="M57" i="8"/>
  <c r="L57" i="8"/>
  <c r="K57" i="8"/>
  <c r="J57" i="8"/>
  <c r="F57" i="8"/>
  <c r="AC56" i="8"/>
  <c r="Q56" i="8"/>
  <c r="P56" i="8"/>
  <c r="O56" i="8"/>
  <c r="N56" i="8"/>
  <c r="M56" i="8"/>
  <c r="L56" i="8"/>
  <c r="K56" i="8"/>
  <c r="J56" i="8"/>
  <c r="F56" i="8"/>
  <c r="AC55" i="8"/>
  <c r="Q55" i="8"/>
  <c r="P55" i="8"/>
  <c r="O55" i="8"/>
  <c r="N55" i="8"/>
  <c r="M55" i="8"/>
  <c r="L55" i="8"/>
  <c r="K55" i="8"/>
  <c r="J55" i="8"/>
  <c r="F55" i="8"/>
  <c r="AC54" i="8"/>
  <c r="Q54" i="8"/>
  <c r="P54" i="8"/>
  <c r="O54" i="8"/>
  <c r="N54" i="8"/>
  <c r="M54" i="8"/>
  <c r="L54" i="8"/>
  <c r="K54" i="8"/>
  <c r="J54" i="8"/>
  <c r="F54" i="8"/>
  <c r="AC53" i="8"/>
  <c r="Q53" i="8"/>
  <c r="P53" i="8"/>
  <c r="O53" i="8"/>
  <c r="N53" i="8"/>
  <c r="M53" i="8"/>
  <c r="L53" i="8"/>
  <c r="K53" i="8"/>
  <c r="J53" i="8"/>
  <c r="F53" i="8"/>
  <c r="AC52" i="8"/>
  <c r="Q52" i="8"/>
  <c r="P52" i="8"/>
  <c r="O52" i="8"/>
  <c r="N52" i="8"/>
  <c r="M52" i="8"/>
  <c r="L52" i="8"/>
  <c r="K52" i="8"/>
  <c r="J52" i="8"/>
  <c r="F52" i="8"/>
  <c r="AC51" i="8"/>
  <c r="Q51" i="8"/>
  <c r="P51" i="8"/>
  <c r="O51" i="8"/>
  <c r="N51" i="8"/>
  <c r="M51" i="8"/>
  <c r="L51" i="8"/>
  <c r="K51" i="8"/>
  <c r="J51" i="8"/>
  <c r="F51" i="8"/>
  <c r="AC50" i="8"/>
  <c r="Q50" i="8"/>
  <c r="P50" i="8"/>
  <c r="O50" i="8"/>
  <c r="N50" i="8"/>
  <c r="M50" i="8"/>
  <c r="L50" i="8"/>
  <c r="K50" i="8"/>
  <c r="J50" i="8"/>
  <c r="F50" i="8"/>
  <c r="AC49" i="8"/>
  <c r="Q49" i="8"/>
  <c r="P49" i="8"/>
  <c r="O49" i="8"/>
  <c r="N49" i="8"/>
  <c r="M49" i="8"/>
  <c r="L49" i="8"/>
  <c r="K49" i="8"/>
  <c r="J49" i="8"/>
  <c r="F49" i="8"/>
  <c r="AC48" i="8"/>
  <c r="Q48" i="8"/>
  <c r="P48" i="8"/>
  <c r="O48" i="8"/>
  <c r="N48" i="8"/>
  <c r="M48" i="8"/>
  <c r="L48" i="8"/>
  <c r="K48" i="8"/>
  <c r="J48" i="8"/>
  <c r="F48" i="8"/>
  <c r="AC47" i="8"/>
  <c r="Q47" i="8"/>
  <c r="P47" i="8"/>
  <c r="O47" i="8"/>
  <c r="N47" i="8"/>
  <c r="M47" i="8"/>
  <c r="L47" i="8"/>
  <c r="K47" i="8"/>
  <c r="J47" i="8"/>
  <c r="F47" i="8"/>
  <c r="AC46" i="8"/>
  <c r="Q46" i="8"/>
  <c r="P46" i="8"/>
  <c r="O46" i="8"/>
  <c r="N46" i="8"/>
  <c r="M46" i="8"/>
  <c r="L46" i="8"/>
  <c r="K46" i="8"/>
  <c r="J46" i="8"/>
  <c r="F46" i="8"/>
  <c r="AC45" i="8"/>
  <c r="Q45" i="8"/>
  <c r="P45" i="8"/>
  <c r="O45" i="8"/>
  <c r="N45" i="8"/>
  <c r="M45" i="8"/>
  <c r="L45" i="8"/>
  <c r="K45" i="8"/>
  <c r="J45" i="8"/>
  <c r="F45" i="8"/>
  <c r="AC44" i="8"/>
  <c r="Q44" i="8"/>
  <c r="P44" i="8"/>
  <c r="O44" i="8"/>
  <c r="N44" i="8"/>
  <c r="M44" i="8"/>
  <c r="L44" i="8"/>
  <c r="K44" i="8"/>
  <c r="J44" i="8"/>
  <c r="H44" i="8"/>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F44" i="8"/>
  <c r="B43" i="8"/>
  <c r="AL42" i="8"/>
  <c r="AL76" i="8" s="1"/>
  <c r="AL110" i="8" s="1"/>
  <c r="AL144" i="8" s="1"/>
  <c r="AL178" i="8" s="1"/>
  <c r="AL212" i="8" s="1"/>
  <c r="AL246" i="8" s="1"/>
  <c r="AL280" i="8" s="1"/>
  <c r="AL314" i="8" s="1"/>
  <c r="AL348" i="8" s="1"/>
  <c r="AL382" i="8" s="1"/>
  <c r="AL416" i="8" s="1"/>
  <c r="AK42" i="8"/>
  <c r="AK76" i="8" s="1"/>
  <c r="AK110" i="8" s="1"/>
  <c r="AK144" i="8" s="1"/>
  <c r="AK178" i="8" s="1"/>
  <c r="AK212" i="8" s="1"/>
  <c r="AK246" i="8" s="1"/>
  <c r="AK280" i="8" s="1"/>
  <c r="AK314" i="8" s="1"/>
  <c r="AK348" i="8" s="1"/>
  <c r="AK382" i="8" s="1"/>
  <c r="AK416" i="8" s="1"/>
  <c r="AJ42" i="8"/>
  <c r="AJ76" i="8" s="1"/>
  <c r="AJ110" i="8" s="1"/>
  <c r="AJ144" i="8" s="1"/>
  <c r="AJ178" i="8" s="1"/>
  <c r="AJ212" i="8" s="1"/>
  <c r="AJ246" i="8" s="1"/>
  <c r="AJ280" i="8" s="1"/>
  <c r="AJ314" i="8" s="1"/>
  <c r="AJ348" i="8" s="1"/>
  <c r="AJ382" i="8" s="1"/>
  <c r="AJ416" i="8" s="1"/>
  <c r="AC40" i="8"/>
  <c r="Q40" i="8"/>
  <c r="P40" i="8"/>
  <c r="O40" i="8"/>
  <c r="N40" i="8"/>
  <c r="M40" i="8"/>
  <c r="L40" i="8"/>
  <c r="K40" i="8"/>
  <c r="J40" i="8"/>
  <c r="F40" i="8"/>
  <c r="AC39" i="8"/>
  <c r="Q39" i="8"/>
  <c r="P39" i="8"/>
  <c r="O39" i="8"/>
  <c r="N39" i="8"/>
  <c r="M39" i="8"/>
  <c r="L39" i="8"/>
  <c r="K39" i="8"/>
  <c r="J39" i="8"/>
  <c r="F39" i="8"/>
  <c r="AC38" i="8"/>
  <c r="Q38" i="8"/>
  <c r="P38" i="8"/>
  <c r="O38" i="8"/>
  <c r="N38" i="8"/>
  <c r="M38" i="8"/>
  <c r="L38" i="8"/>
  <c r="K38" i="8"/>
  <c r="J38" i="8"/>
  <c r="F38" i="8"/>
  <c r="AC37" i="8"/>
  <c r="Q37" i="8"/>
  <c r="P37" i="8"/>
  <c r="O37" i="8"/>
  <c r="N37" i="8"/>
  <c r="M37" i="8"/>
  <c r="L37" i="8"/>
  <c r="K37" i="8"/>
  <c r="J37" i="8"/>
  <c r="F37" i="8"/>
  <c r="AC36" i="8"/>
  <c r="Q36" i="8"/>
  <c r="P36" i="8"/>
  <c r="O36" i="8"/>
  <c r="N36" i="8"/>
  <c r="M36" i="8"/>
  <c r="L36" i="8"/>
  <c r="K36" i="8"/>
  <c r="J36" i="8"/>
  <c r="F36" i="8"/>
  <c r="AC35" i="8"/>
  <c r="Q35" i="8"/>
  <c r="P35" i="8"/>
  <c r="O35" i="8"/>
  <c r="N35" i="8"/>
  <c r="M35" i="8"/>
  <c r="L35" i="8"/>
  <c r="K35" i="8"/>
  <c r="J35" i="8"/>
  <c r="F35" i="8"/>
  <c r="AC34" i="8"/>
  <c r="Q34" i="8"/>
  <c r="P34" i="8"/>
  <c r="O34" i="8"/>
  <c r="N34" i="8"/>
  <c r="M34" i="8"/>
  <c r="L34" i="8"/>
  <c r="K34" i="8"/>
  <c r="J34" i="8"/>
  <c r="F34" i="8"/>
  <c r="AC33" i="8"/>
  <c r="Q33" i="8"/>
  <c r="P33" i="8"/>
  <c r="O33" i="8"/>
  <c r="N33" i="8"/>
  <c r="M33" i="8"/>
  <c r="L33" i="8"/>
  <c r="K33" i="8"/>
  <c r="J33" i="8"/>
  <c r="F33" i="8"/>
  <c r="AC32" i="8"/>
  <c r="Q32" i="8"/>
  <c r="P32" i="8"/>
  <c r="O32" i="8"/>
  <c r="N32" i="8"/>
  <c r="M32" i="8"/>
  <c r="L32" i="8"/>
  <c r="K32" i="8"/>
  <c r="J32" i="8"/>
  <c r="F32" i="8"/>
  <c r="AC31" i="8"/>
  <c r="Q31" i="8"/>
  <c r="P31" i="8"/>
  <c r="O31" i="8"/>
  <c r="N31" i="8"/>
  <c r="M31" i="8"/>
  <c r="L31" i="8"/>
  <c r="K31" i="8"/>
  <c r="J31" i="8"/>
  <c r="F31" i="8"/>
  <c r="AC30" i="8"/>
  <c r="Q30" i="8"/>
  <c r="P30" i="8"/>
  <c r="O30" i="8"/>
  <c r="N30" i="8"/>
  <c r="M30" i="8"/>
  <c r="L30" i="8"/>
  <c r="K30" i="8"/>
  <c r="J30" i="8"/>
  <c r="F30" i="8"/>
  <c r="AC29" i="8"/>
  <c r="Q29" i="8"/>
  <c r="P29" i="8"/>
  <c r="O29" i="8"/>
  <c r="N29" i="8"/>
  <c r="M29" i="8"/>
  <c r="L29" i="8"/>
  <c r="K29" i="8"/>
  <c r="J29" i="8"/>
  <c r="F29" i="8"/>
  <c r="AC28" i="8"/>
  <c r="Q28" i="8"/>
  <c r="P28" i="8"/>
  <c r="O28" i="8"/>
  <c r="N28" i="8"/>
  <c r="M28" i="8"/>
  <c r="L28" i="8"/>
  <c r="K28" i="8"/>
  <c r="J28" i="8"/>
  <c r="F28" i="8"/>
  <c r="AC27" i="8"/>
  <c r="Q27" i="8"/>
  <c r="P27" i="8"/>
  <c r="O27" i="8"/>
  <c r="N27" i="8"/>
  <c r="M27" i="8"/>
  <c r="L27" i="8"/>
  <c r="K27" i="8"/>
  <c r="J27" i="8"/>
  <c r="F27" i="8"/>
  <c r="AC26" i="8"/>
  <c r="Q26" i="8"/>
  <c r="P26" i="8"/>
  <c r="O26" i="8"/>
  <c r="N26" i="8"/>
  <c r="M26" i="8"/>
  <c r="L26" i="8"/>
  <c r="K26" i="8"/>
  <c r="J26" i="8"/>
  <c r="F26" i="8"/>
  <c r="AC25" i="8"/>
  <c r="Q25" i="8"/>
  <c r="P25" i="8"/>
  <c r="O25" i="8"/>
  <c r="N25" i="8"/>
  <c r="M25" i="8"/>
  <c r="L25" i="8"/>
  <c r="K25" i="8"/>
  <c r="J25" i="8"/>
  <c r="F25" i="8"/>
  <c r="AC24" i="8"/>
  <c r="Q24" i="8"/>
  <c r="P24" i="8"/>
  <c r="O24" i="8"/>
  <c r="N24" i="8"/>
  <c r="M24" i="8"/>
  <c r="L24" i="8"/>
  <c r="K24" i="8"/>
  <c r="J24" i="8"/>
  <c r="F24" i="8"/>
  <c r="AC23" i="8"/>
  <c r="Q23" i="8"/>
  <c r="P23" i="8"/>
  <c r="O23" i="8"/>
  <c r="N23" i="8"/>
  <c r="M23" i="8"/>
  <c r="L23" i="8"/>
  <c r="K23" i="8"/>
  <c r="J23" i="8"/>
  <c r="F23" i="8"/>
  <c r="AC22" i="8"/>
  <c r="Q22" i="8"/>
  <c r="P22" i="8"/>
  <c r="O22" i="8"/>
  <c r="N22" i="8"/>
  <c r="M22" i="8"/>
  <c r="L22" i="8"/>
  <c r="K22" i="8"/>
  <c r="J22" i="8"/>
  <c r="F22" i="8"/>
  <c r="AC21" i="8"/>
  <c r="Q21" i="8"/>
  <c r="P21" i="8"/>
  <c r="O21" i="8"/>
  <c r="N21" i="8"/>
  <c r="M21" i="8"/>
  <c r="L21" i="8"/>
  <c r="K21" i="8"/>
  <c r="J21" i="8"/>
  <c r="F21" i="8"/>
  <c r="AC20" i="8"/>
  <c r="Q20" i="8"/>
  <c r="P20" i="8"/>
  <c r="O20" i="8"/>
  <c r="N20" i="8"/>
  <c r="M20" i="8"/>
  <c r="L20" i="8"/>
  <c r="K20" i="8"/>
  <c r="J20" i="8"/>
  <c r="F20" i="8"/>
  <c r="AC19" i="8"/>
  <c r="Q19" i="8"/>
  <c r="P19" i="8"/>
  <c r="O19" i="8"/>
  <c r="N19" i="8"/>
  <c r="M19" i="8"/>
  <c r="L19" i="8"/>
  <c r="K19" i="8"/>
  <c r="J19" i="8"/>
  <c r="F19" i="8"/>
  <c r="AC18" i="8"/>
  <c r="Q18" i="8"/>
  <c r="P18" i="8"/>
  <c r="O18" i="8"/>
  <c r="N18" i="8"/>
  <c r="M18" i="8"/>
  <c r="L18" i="8"/>
  <c r="K18" i="8"/>
  <c r="J18" i="8"/>
  <c r="F18" i="8"/>
  <c r="AC17" i="8"/>
  <c r="Q17" i="8"/>
  <c r="P17" i="8"/>
  <c r="O17" i="8"/>
  <c r="N17" i="8"/>
  <c r="M17" i="8"/>
  <c r="L17" i="8"/>
  <c r="K17" i="8"/>
  <c r="J17" i="8"/>
  <c r="F17" i="8"/>
  <c r="AC16" i="8"/>
  <c r="Q16" i="8"/>
  <c r="P16" i="8"/>
  <c r="O16" i="8"/>
  <c r="N16" i="8"/>
  <c r="M16" i="8"/>
  <c r="L16" i="8"/>
  <c r="K16" i="8"/>
  <c r="J16" i="8"/>
  <c r="F16" i="8"/>
  <c r="AC15" i="8"/>
  <c r="Q15" i="8"/>
  <c r="P15" i="8"/>
  <c r="O15" i="8"/>
  <c r="N15" i="8"/>
  <c r="M15" i="8"/>
  <c r="L15" i="8"/>
  <c r="K15" i="8"/>
  <c r="J15" i="8"/>
  <c r="F15" i="8"/>
  <c r="AC14" i="8"/>
  <c r="Q14" i="8"/>
  <c r="P14" i="8"/>
  <c r="O14" i="8"/>
  <c r="N14" i="8"/>
  <c r="M14" i="8"/>
  <c r="L14" i="8"/>
  <c r="K14" i="8"/>
  <c r="J14" i="8"/>
  <c r="F14" i="8"/>
  <c r="AC13" i="8"/>
  <c r="Q13" i="8"/>
  <c r="P13" i="8"/>
  <c r="O13" i="8"/>
  <c r="N13" i="8"/>
  <c r="M13" i="8"/>
  <c r="L13" i="8"/>
  <c r="K13" i="8"/>
  <c r="J13" i="8"/>
  <c r="F13" i="8"/>
  <c r="AC12" i="8"/>
  <c r="Q12" i="8"/>
  <c r="P12" i="8"/>
  <c r="O12" i="8"/>
  <c r="N12" i="8"/>
  <c r="M12" i="8"/>
  <c r="L12" i="8"/>
  <c r="K12" i="8"/>
  <c r="J12" i="8"/>
  <c r="F12" i="8"/>
  <c r="AC11" i="8"/>
  <c r="Q11" i="8"/>
  <c r="P11" i="8"/>
  <c r="O11" i="8"/>
  <c r="N11" i="8"/>
  <c r="M11" i="8"/>
  <c r="L11" i="8"/>
  <c r="K11" i="8"/>
  <c r="J11" i="8"/>
  <c r="F11" i="8"/>
  <c r="AC10" i="8"/>
  <c r="Q10" i="8"/>
  <c r="P10" i="8"/>
  <c r="O10" i="8"/>
  <c r="N10" i="8"/>
  <c r="M10" i="8"/>
  <c r="L10" i="8"/>
  <c r="K10" i="8"/>
  <c r="J10" i="8"/>
  <c r="H10" i="8"/>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F10" i="8"/>
  <c r="A10" i="8"/>
  <c r="G35" i="8" s="1"/>
  <c r="B9" i="8"/>
  <c r="AD413" i="7"/>
  <c r="AC413" i="7"/>
  <c r="AB413" i="7"/>
  <c r="W412" i="7"/>
  <c r="Q412" i="7"/>
  <c r="P412" i="7"/>
  <c r="O412" i="7"/>
  <c r="N412" i="7"/>
  <c r="M412" i="7"/>
  <c r="L412" i="7"/>
  <c r="K412" i="7"/>
  <c r="J412" i="7"/>
  <c r="F412" i="7"/>
  <c r="W411" i="7"/>
  <c r="Q411" i="7"/>
  <c r="P411" i="7"/>
  <c r="O411" i="7"/>
  <c r="N411" i="7"/>
  <c r="M411" i="7"/>
  <c r="L411" i="7"/>
  <c r="K411" i="7"/>
  <c r="J411" i="7"/>
  <c r="F411" i="7"/>
  <c r="W410" i="7"/>
  <c r="Q410" i="7"/>
  <c r="P410" i="7"/>
  <c r="O410" i="7"/>
  <c r="N410" i="7"/>
  <c r="M410" i="7"/>
  <c r="L410" i="7"/>
  <c r="K410" i="7"/>
  <c r="J410" i="7"/>
  <c r="F410" i="7"/>
  <c r="W409" i="7"/>
  <c r="Q409" i="7"/>
  <c r="P409" i="7"/>
  <c r="O409" i="7"/>
  <c r="N409" i="7"/>
  <c r="M409" i="7"/>
  <c r="L409" i="7"/>
  <c r="K409" i="7"/>
  <c r="J409" i="7"/>
  <c r="F409" i="7"/>
  <c r="W408" i="7"/>
  <c r="Q408" i="7"/>
  <c r="P408" i="7"/>
  <c r="O408" i="7"/>
  <c r="N408" i="7"/>
  <c r="M408" i="7"/>
  <c r="L408" i="7"/>
  <c r="K408" i="7"/>
  <c r="J408" i="7"/>
  <c r="F408" i="7"/>
  <c r="W407" i="7"/>
  <c r="Q407" i="7"/>
  <c r="P407" i="7"/>
  <c r="O407" i="7"/>
  <c r="N407" i="7"/>
  <c r="M407" i="7"/>
  <c r="L407" i="7"/>
  <c r="K407" i="7"/>
  <c r="J407" i="7"/>
  <c r="F407" i="7"/>
  <c r="W406" i="7"/>
  <c r="Q406" i="7"/>
  <c r="P406" i="7"/>
  <c r="O406" i="7"/>
  <c r="N406" i="7"/>
  <c r="M406" i="7"/>
  <c r="L406" i="7"/>
  <c r="K406" i="7"/>
  <c r="J406" i="7"/>
  <c r="F406" i="7"/>
  <c r="W405" i="7"/>
  <c r="Q405" i="7"/>
  <c r="P405" i="7"/>
  <c r="O405" i="7"/>
  <c r="N405" i="7"/>
  <c r="M405" i="7"/>
  <c r="L405" i="7"/>
  <c r="K405" i="7"/>
  <c r="J405" i="7"/>
  <c r="F405" i="7"/>
  <c r="W404" i="7"/>
  <c r="Q404" i="7"/>
  <c r="P404" i="7"/>
  <c r="O404" i="7"/>
  <c r="N404" i="7"/>
  <c r="M404" i="7"/>
  <c r="L404" i="7"/>
  <c r="S404" i="7" s="1"/>
  <c r="K404" i="7"/>
  <c r="J404" i="7"/>
  <c r="F404" i="7"/>
  <c r="W403" i="7"/>
  <c r="Q403" i="7"/>
  <c r="P403" i="7"/>
  <c r="O403" i="7"/>
  <c r="N403" i="7"/>
  <c r="M403" i="7"/>
  <c r="L403" i="7"/>
  <c r="K403" i="7"/>
  <c r="J403" i="7"/>
  <c r="F403" i="7"/>
  <c r="W402" i="7"/>
  <c r="Q402" i="7"/>
  <c r="P402" i="7"/>
  <c r="O402" i="7"/>
  <c r="N402" i="7"/>
  <c r="M402" i="7"/>
  <c r="L402" i="7"/>
  <c r="K402" i="7"/>
  <c r="J402" i="7"/>
  <c r="F402" i="7"/>
  <c r="W401" i="7"/>
  <c r="Q401" i="7"/>
  <c r="P401" i="7"/>
  <c r="O401" i="7"/>
  <c r="N401" i="7"/>
  <c r="M401" i="7"/>
  <c r="L401" i="7"/>
  <c r="K401" i="7"/>
  <c r="J401" i="7"/>
  <c r="F401" i="7"/>
  <c r="W400" i="7"/>
  <c r="Q400" i="7"/>
  <c r="P400" i="7"/>
  <c r="O400" i="7"/>
  <c r="N400" i="7"/>
  <c r="M400" i="7"/>
  <c r="L400" i="7"/>
  <c r="S400" i="7" s="1"/>
  <c r="K400" i="7"/>
  <c r="J400" i="7"/>
  <c r="F400" i="7"/>
  <c r="W399" i="7"/>
  <c r="Q399" i="7"/>
  <c r="P399" i="7"/>
  <c r="O399" i="7"/>
  <c r="N399" i="7"/>
  <c r="M399" i="7"/>
  <c r="L399" i="7"/>
  <c r="K399" i="7"/>
  <c r="J399" i="7"/>
  <c r="F399" i="7"/>
  <c r="W398" i="7"/>
  <c r="Q398" i="7"/>
  <c r="P398" i="7"/>
  <c r="U398" i="7" s="1"/>
  <c r="O398" i="7"/>
  <c r="N398" i="7"/>
  <c r="M398" i="7"/>
  <c r="L398" i="7"/>
  <c r="S398" i="7" s="1"/>
  <c r="K398" i="7"/>
  <c r="J398" i="7"/>
  <c r="F398" i="7"/>
  <c r="W397" i="7"/>
  <c r="Q397" i="7"/>
  <c r="P397" i="7"/>
  <c r="O397" i="7"/>
  <c r="N397" i="7"/>
  <c r="M397" i="7"/>
  <c r="L397" i="7"/>
  <c r="K397" i="7"/>
  <c r="J397" i="7"/>
  <c r="F397" i="7"/>
  <c r="W396" i="7"/>
  <c r="Q396" i="7"/>
  <c r="P396" i="7"/>
  <c r="U396" i="7" s="1"/>
  <c r="O396" i="7"/>
  <c r="N396" i="7"/>
  <c r="M396" i="7"/>
  <c r="L396" i="7"/>
  <c r="S396" i="7" s="1"/>
  <c r="K396" i="7"/>
  <c r="J396" i="7"/>
  <c r="F396" i="7"/>
  <c r="W395" i="7"/>
  <c r="Q395" i="7"/>
  <c r="P395" i="7"/>
  <c r="O395" i="7"/>
  <c r="N395" i="7"/>
  <c r="M395" i="7"/>
  <c r="L395" i="7"/>
  <c r="K395" i="7"/>
  <c r="J395" i="7"/>
  <c r="F395" i="7"/>
  <c r="W394" i="7"/>
  <c r="Q394" i="7"/>
  <c r="P394" i="7"/>
  <c r="U394" i="7" s="1"/>
  <c r="O394" i="7"/>
  <c r="N394" i="7"/>
  <c r="M394" i="7"/>
  <c r="L394" i="7"/>
  <c r="K394" i="7"/>
  <c r="J394" i="7"/>
  <c r="F394" i="7"/>
  <c r="W393" i="7"/>
  <c r="Q393" i="7"/>
  <c r="P393" i="7"/>
  <c r="O393" i="7"/>
  <c r="N393" i="7"/>
  <c r="M393" i="7"/>
  <c r="L393" i="7"/>
  <c r="K393" i="7"/>
  <c r="J393" i="7"/>
  <c r="F393" i="7"/>
  <c r="W392" i="7"/>
  <c r="Q392" i="7"/>
  <c r="P392" i="7"/>
  <c r="O392" i="7"/>
  <c r="N392" i="7"/>
  <c r="M392" i="7"/>
  <c r="L392" i="7"/>
  <c r="K392" i="7"/>
  <c r="J392" i="7"/>
  <c r="F392" i="7"/>
  <c r="W391" i="7"/>
  <c r="Q391" i="7"/>
  <c r="P391" i="7"/>
  <c r="O391" i="7"/>
  <c r="N391" i="7"/>
  <c r="T391" i="7" s="1"/>
  <c r="M391" i="7"/>
  <c r="L391" i="7"/>
  <c r="K391" i="7"/>
  <c r="J391" i="7"/>
  <c r="F391" i="7"/>
  <c r="W390" i="7"/>
  <c r="Q390" i="7"/>
  <c r="P390" i="7"/>
  <c r="O390" i="7"/>
  <c r="N390" i="7"/>
  <c r="M390" i="7"/>
  <c r="L390" i="7"/>
  <c r="K390" i="7"/>
  <c r="J390" i="7"/>
  <c r="F390" i="7"/>
  <c r="W389" i="7"/>
  <c r="Q389" i="7"/>
  <c r="P389" i="7"/>
  <c r="O389" i="7"/>
  <c r="N389" i="7"/>
  <c r="M389" i="7"/>
  <c r="L389" i="7"/>
  <c r="K389" i="7"/>
  <c r="J389" i="7"/>
  <c r="F389" i="7"/>
  <c r="W388" i="7"/>
  <c r="Q388" i="7"/>
  <c r="P388" i="7"/>
  <c r="O388" i="7"/>
  <c r="N388" i="7"/>
  <c r="M388" i="7"/>
  <c r="L388" i="7"/>
  <c r="K388" i="7"/>
  <c r="J388" i="7"/>
  <c r="F388" i="7"/>
  <c r="W387" i="7"/>
  <c r="Q387" i="7"/>
  <c r="P387" i="7"/>
  <c r="O387" i="7"/>
  <c r="N387" i="7"/>
  <c r="M387" i="7"/>
  <c r="L387" i="7"/>
  <c r="K387" i="7"/>
  <c r="J387" i="7"/>
  <c r="F387" i="7"/>
  <c r="W386" i="7"/>
  <c r="Q386" i="7"/>
  <c r="P386" i="7"/>
  <c r="O386" i="7"/>
  <c r="N386" i="7"/>
  <c r="M386" i="7"/>
  <c r="L386" i="7"/>
  <c r="K386" i="7"/>
  <c r="J386" i="7"/>
  <c r="F386" i="7"/>
  <c r="W385" i="7"/>
  <c r="Q385" i="7"/>
  <c r="P385" i="7"/>
  <c r="O385" i="7"/>
  <c r="N385" i="7"/>
  <c r="M385" i="7"/>
  <c r="L385" i="7"/>
  <c r="K385" i="7"/>
  <c r="J385" i="7"/>
  <c r="F385" i="7"/>
  <c r="W384" i="7"/>
  <c r="Q384" i="7"/>
  <c r="P384" i="7"/>
  <c r="O384" i="7"/>
  <c r="N384" i="7"/>
  <c r="M384" i="7"/>
  <c r="L384" i="7"/>
  <c r="K384" i="7"/>
  <c r="J384" i="7"/>
  <c r="F384" i="7"/>
  <c r="W383" i="7"/>
  <c r="Q383" i="7"/>
  <c r="P383" i="7"/>
  <c r="O383" i="7"/>
  <c r="N383" i="7"/>
  <c r="M383" i="7"/>
  <c r="L383" i="7"/>
  <c r="K383" i="7"/>
  <c r="J383" i="7"/>
  <c r="F383" i="7"/>
  <c r="W382" i="7"/>
  <c r="Q382" i="7"/>
  <c r="P382" i="7"/>
  <c r="O382" i="7"/>
  <c r="N382" i="7"/>
  <c r="M382" i="7"/>
  <c r="L382" i="7"/>
  <c r="K382" i="7"/>
  <c r="J382" i="7"/>
  <c r="H382" i="7"/>
  <c r="H383" i="7" s="1"/>
  <c r="H384" i="7" s="1"/>
  <c r="H385" i="7" s="1"/>
  <c r="H386" i="7" s="1"/>
  <c r="H387" i="7" s="1"/>
  <c r="H388" i="7" s="1"/>
  <c r="H389" i="7" s="1"/>
  <c r="H390" i="7" s="1"/>
  <c r="H391" i="7" s="1"/>
  <c r="H392" i="7" s="1"/>
  <c r="H393" i="7" s="1"/>
  <c r="H394" i="7" s="1"/>
  <c r="H395" i="7" s="1"/>
  <c r="H396" i="7" s="1"/>
  <c r="H397" i="7" s="1"/>
  <c r="H398" i="7" s="1"/>
  <c r="H399" i="7" s="1"/>
  <c r="H400" i="7" s="1"/>
  <c r="H401" i="7" s="1"/>
  <c r="H402" i="7" s="1"/>
  <c r="H403" i="7" s="1"/>
  <c r="H404" i="7" s="1"/>
  <c r="H405" i="7" s="1"/>
  <c r="H406" i="7" s="1"/>
  <c r="H407" i="7" s="1"/>
  <c r="H408" i="7" s="1"/>
  <c r="H409" i="7" s="1"/>
  <c r="H410" i="7" s="1"/>
  <c r="H411" i="7" s="1"/>
  <c r="H412" i="7" s="1"/>
  <c r="F382" i="7"/>
  <c r="B381" i="7"/>
  <c r="AD379" i="7"/>
  <c r="AC379" i="7"/>
  <c r="AB379" i="7"/>
  <c r="W377" i="7"/>
  <c r="Q377" i="7"/>
  <c r="U377" i="7" s="1"/>
  <c r="P377" i="7"/>
  <c r="O377" i="7"/>
  <c r="N377" i="7"/>
  <c r="M377" i="7"/>
  <c r="L377" i="7"/>
  <c r="K377" i="7"/>
  <c r="J377" i="7"/>
  <c r="F377" i="7"/>
  <c r="W376" i="7"/>
  <c r="Q376" i="7"/>
  <c r="P376" i="7"/>
  <c r="O376" i="7"/>
  <c r="N376" i="7"/>
  <c r="M376" i="7"/>
  <c r="L376" i="7"/>
  <c r="K376" i="7"/>
  <c r="J376" i="7"/>
  <c r="F376" i="7"/>
  <c r="W375" i="7"/>
  <c r="Q375" i="7"/>
  <c r="P375" i="7"/>
  <c r="O375" i="7"/>
  <c r="N375" i="7"/>
  <c r="M375" i="7"/>
  <c r="L375" i="7"/>
  <c r="K375" i="7"/>
  <c r="J375" i="7"/>
  <c r="F375" i="7"/>
  <c r="W374" i="7"/>
  <c r="Q374" i="7"/>
  <c r="P374" i="7"/>
  <c r="O374" i="7"/>
  <c r="N374" i="7"/>
  <c r="M374" i="7"/>
  <c r="L374" i="7"/>
  <c r="K374" i="7"/>
  <c r="J374" i="7"/>
  <c r="F374" i="7"/>
  <c r="W373" i="7"/>
  <c r="Q373" i="7"/>
  <c r="P373" i="7"/>
  <c r="O373" i="7"/>
  <c r="N373" i="7"/>
  <c r="M373" i="7"/>
  <c r="L373" i="7"/>
  <c r="K373" i="7"/>
  <c r="J373" i="7"/>
  <c r="F373" i="7"/>
  <c r="W372" i="7"/>
  <c r="Q372" i="7"/>
  <c r="P372" i="7"/>
  <c r="O372" i="7"/>
  <c r="N372" i="7"/>
  <c r="M372" i="7"/>
  <c r="L372" i="7"/>
  <c r="K372" i="7"/>
  <c r="J372" i="7"/>
  <c r="F372" i="7"/>
  <c r="W371" i="7"/>
  <c r="Q371" i="7"/>
  <c r="P371" i="7"/>
  <c r="O371" i="7"/>
  <c r="N371" i="7"/>
  <c r="M371" i="7"/>
  <c r="L371" i="7"/>
  <c r="K371" i="7"/>
  <c r="J371" i="7"/>
  <c r="F371" i="7"/>
  <c r="W370" i="7"/>
  <c r="Q370" i="7"/>
  <c r="P370" i="7"/>
  <c r="O370" i="7"/>
  <c r="N370" i="7"/>
  <c r="M370" i="7"/>
  <c r="L370" i="7"/>
  <c r="K370" i="7"/>
  <c r="J370" i="7"/>
  <c r="F370" i="7"/>
  <c r="W369" i="7"/>
  <c r="Q369" i="7"/>
  <c r="P369" i="7"/>
  <c r="O369" i="7"/>
  <c r="N369" i="7"/>
  <c r="M369" i="7"/>
  <c r="L369" i="7"/>
  <c r="K369" i="7"/>
  <c r="J369" i="7"/>
  <c r="F369" i="7"/>
  <c r="W368" i="7"/>
  <c r="Q368" i="7"/>
  <c r="P368" i="7"/>
  <c r="O368" i="7"/>
  <c r="N368" i="7"/>
  <c r="M368" i="7"/>
  <c r="L368" i="7"/>
  <c r="K368" i="7"/>
  <c r="J368" i="7"/>
  <c r="F368" i="7"/>
  <c r="W367" i="7"/>
  <c r="Q367" i="7"/>
  <c r="P367" i="7"/>
  <c r="O367" i="7"/>
  <c r="N367" i="7"/>
  <c r="M367" i="7"/>
  <c r="L367" i="7"/>
  <c r="K367" i="7"/>
  <c r="J367" i="7"/>
  <c r="F367" i="7"/>
  <c r="W366" i="7"/>
  <c r="Q366" i="7"/>
  <c r="P366" i="7"/>
  <c r="O366" i="7"/>
  <c r="N366" i="7"/>
  <c r="M366" i="7"/>
  <c r="L366" i="7"/>
  <c r="K366" i="7"/>
  <c r="J366" i="7"/>
  <c r="F366" i="7"/>
  <c r="W365" i="7"/>
  <c r="Q365" i="7"/>
  <c r="P365" i="7"/>
  <c r="O365" i="7"/>
  <c r="N365" i="7"/>
  <c r="M365" i="7"/>
  <c r="L365" i="7"/>
  <c r="K365" i="7"/>
  <c r="J365" i="7"/>
  <c r="F365" i="7"/>
  <c r="W364" i="7"/>
  <c r="Q364" i="7"/>
  <c r="P364" i="7"/>
  <c r="O364" i="7"/>
  <c r="N364" i="7"/>
  <c r="M364" i="7"/>
  <c r="L364" i="7"/>
  <c r="K364" i="7"/>
  <c r="J364" i="7"/>
  <c r="F364" i="7"/>
  <c r="W363" i="7"/>
  <c r="Q363" i="7"/>
  <c r="P363" i="7"/>
  <c r="O363" i="7"/>
  <c r="N363" i="7"/>
  <c r="M363" i="7"/>
  <c r="L363" i="7"/>
  <c r="K363" i="7"/>
  <c r="J363" i="7"/>
  <c r="F363" i="7"/>
  <c r="W362" i="7"/>
  <c r="Q362" i="7"/>
  <c r="P362" i="7"/>
  <c r="O362" i="7"/>
  <c r="N362" i="7"/>
  <c r="M362" i="7"/>
  <c r="L362" i="7"/>
  <c r="K362" i="7"/>
  <c r="J362" i="7"/>
  <c r="F362" i="7"/>
  <c r="W361" i="7"/>
  <c r="Q361" i="7"/>
  <c r="P361" i="7"/>
  <c r="O361" i="7"/>
  <c r="N361" i="7"/>
  <c r="M361" i="7"/>
  <c r="L361" i="7"/>
  <c r="K361" i="7"/>
  <c r="J361" i="7"/>
  <c r="F361" i="7"/>
  <c r="W360" i="7"/>
  <c r="Q360" i="7"/>
  <c r="P360" i="7"/>
  <c r="O360" i="7"/>
  <c r="N360" i="7"/>
  <c r="M360" i="7"/>
  <c r="L360" i="7"/>
  <c r="K360" i="7"/>
  <c r="J360" i="7"/>
  <c r="F360" i="7"/>
  <c r="W359" i="7"/>
  <c r="Q359" i="7"/>
  <c r="P359" i="7"/>
  <c r="O359" i="7"/>
  <c r="N359" i="7"/>
  <c r="M359" i="7"/>
  <c r="L359" i="7"/>
  <c r="K359" i="7"/>
  <c r="J359" i="7"/>
  <c r="F359" i="7"/>
  <c r="W358" i="7"/>
  <c r="Q358" i="7"/>
  <c r="P358" i="7"/>
  <c r="O358" i="7"/>
  <c r="N358" i="7"/>
  <c r="M358" i="7"/>
  <c r="L358" i="7"/>
  <c r="K358" i="7"/>
  <c r="J358" i="7"/>
  <c r="F358" i="7"/>
  <c r="W357" i="7"/>
  <c r="Q357" i="7"/>
  <c r="P357" i="7"/>
  <c r="O357" i="7"/>
  <c r="N357" i="7"/>
  <c r="M357" i="7"/>
  <c r="L357" i="7"/>
  <c r="K357" i="7"/>
  <c r="J357" i="7"/>
  <c r="F357" i="7"/>
  <c r="W356" i="7"/>
  <c r="Q356" i="7"/>
  <c r="P356" i="7"/>
  <c r="O356" i="7"/>
  <c r="N356" i="7"/>
  <c r="M356" i="7"/>
  <c r="L356" i="7"/>
  <c r="K356" i="7"/>
  <c r="J356" i="7"/>
  <c r="F356" i="7"/>
  <c r="W355" i="7"/>
  <c r="Q355" i="7"/>
  <c r="P355" i="7"/>
  <c r="O355" i="7"/>
  <c r="N355" i="7"/>
  <c r="M355" i="7"/>
  <c r="L355" i="7"/>
  <c r="K355" i="7"/>
  <c r="J355" i="7"/>
  <c r="F355" i="7"/>
  <c r="W354" i="7"/>
  <c r="Q354" i="7"/>
  <c r="P354" i="7"/>
  <c r="O354" i="7"/>
  <c r="N354" i="7"/>
  <c r="M354" i="7"/>
  <c r="L354" i="7"/>
  <c r="K354" i="7"/>
  <c r="J354" i="7"/>
  <c r="F354" i="7"/>
  <c r="W353" i="7"/>
  <c r="Q353" i="7"/>
  <c r="P353" i="7"/>
  <c r="O353" i="7"/>
  <c r="N353" i="7"/>
  <c r="M353" i="7"/>
  <c r="L353" i="7"/>
  <c r="K353" i="7"/>
  <c r="J353" i="7"/>
  <c r="F353" i="7"/>
  <c r="W352" i="7"/>
  <c r="Q352" i="7"/>
  <c r="P352" i="7"/>
  <c r="O352" i="7"/>
  <c r="N352" i="7"/>
  <c r="M352" i="7"/>
  <c r="L352" i="7"/>
  <c r="K352" i="7"/>
  <c r="J352" i="7"/>
  <c r="F352" i="7"/>
  <c r="W351" i="7"/>
  <c r="Q351" i="7"/>
  <c r="P351" i="7"/>
  <c r="O351" i="7"/>
  <c r="N351" i="7"/>
  <c r="M351" i="7"/>
  <c r="L351" i="7"/>
  <c r="K351" i="7"/>
  <c r="J351" i="7"/>
  <c r="F351" i="7"/>
  <c r="W350" i="7"/>
  <c r="Q350" i="7"/>
  <c r="P350" i="7"/>
  <c r="O350" i="7"/>
  <c r="N350" i="7"/>
  <c r="M350" i="7"/>
  <c r="L350" i="7"/>
  <c r="K350" i="7"/>
  <c r="J350" i="7"/>
  <c r="F350" i="7"/>
  <c r="W349" i="7"/>
  <c r="Q349" i="7"/>
  <c r="P349" i="7"/>
  <c r="O349" i="7"/>
  <c r="N349" i="7"/>
  <c r="M349" i="7"/>
  <c r="L349" i="7"/>
  <c r="K349" i="7"/>
  <c r="J349" i="7"/>
  <c r="F349" i="7"/>
  <c r="W348" i="7"/>
  <c r="Q348" i="7"/>
  <c r="P348" i="7"/>
  <c r="O348" i="7"/>
  <c r="N348" i="7"/>
  <c r="M348" i="7"/>
  <c r="L348" i="7"/>
  <c r="K348" i="7"/>
  <c r="J348" i="7"/>
  <c r="H348" i="7"/>
  <c r="H349" i="7" s="1"/>
  <c r="H350" i="7" s="1"/>
  <c r="H351" i="7" s="1"/>
  <c r="H352" i="7" s="1"/>
  <c r="H353" i="7" s="1"/>
  <c r="H354" i="7" s="1"/>
  <c r="H355" i="7" s="1"/>
  <c r="H356" i="7" s="1"/>
  <c r="H357" i="7" s="1"/>
  <c r="H358" i="7" s="1"/>
  <c r="H359" i="7" s="1"/>
  <c r="H360" i="7" s="1"/>
  <c r="H361" i="7" s="1"/>
  <c r="H362" i="7" s="1"/>
  <c r="H363" i="7" s="1"/>
  <c r="H364" i="7" s="1"/>
  <c r="H365" i="7" s="1"/>
  <c r="H366" i="7" s="1"/>
  <c r="H367" i="7" s="1"/>
  <c r="H368" i="7" s="1"/>
  <c r="H369" i="7" s="1"/>
  <c r="H370" i="7" s="1"/>
  <c r="H371" i="7" s="1"/>
  <c r="H372" i="7" s="1"/>
  <c r="H373" i="7" s="1"/>
  <c r="H374" i="7" s="1"/>
  <c r="H375" i="7" s="1"/>
  <c r="H376" i="7" s="1"/>
  <c r="H377" i="7" s="1"/>
  <c r="F348" i="7"/>
  <c r="B347" i="7"/>
  <c r="AD345" i="7"/>
  <c r="AC345" i="7"/>
  <c r="AB345" i="7"/>
  <c r="W344" i="7"/>
  <c r="Q344" i="7"/>
  <c r="P344" i="7"/>
  <c r="O344" i="7"/>
  <c r="N344" i="7"/>
  <c r="M344" i="7"/>
  <c r="L344" i="7"/>
  <c r="K344" i="7"/>
  <c r="J344" i="7"/>
  <c r="F344" i="7"/>
  <c r="W343" i="7"/>
  <c r="Q343" i="7"/>
  <c r="P343" i="7"/>
  <c r="O343" i="7"/>
  <c r="N343" i="7"/>
  <c r="M343" i="7"/>
  <c r="L343" i="7"/>
  <c r="K343" i="7"/>
  <c r="J343" i="7"/>
  <c r="F343" i="7"/>
  <c r="W342" i="7"/>
  <c r="Q342" i="7"/>
  <c r="P342" i="7"/>
  <c r="O342" i="7"/>
  <c r="N342" i="7"/>
  <c r="M342" i="7"/>
  <c r="L342" i="7"/>
  <c r="K342" i="7"/>
  <c r="J342" i="7"/>
  <c r="R342" i="7" s="1"/>
  <c r="F342" i="7"/>
  <c r="W341" i="7"/>
  <c r="Q341" i="7"/>
  <c r="P341" i="7"/>
  <c r="O341" i="7"/>
  <c r="N341" i="7"/>
  <c r="M341" i="7"/>
  <c r="L341" i="7"/>
  <c r="K341" i="7"/>
  <c r="J341" i="7"/>
  <c r="F341" i="7"/>
  <c r="W340" i="7"/>
  <c r="Q340" i="7"/>
  <c r="P340" i="7"/>
  <c r="O340" i="7"/>
  <c r="N340" i="7"/>
  <c r="M340" i="7"/>
  <c r="L340" i="7"/>
  <c r="K340" i="7"/>
  <c r="J340" i="7"/>
  <c r="F340" i="7"/>
  <c r="W339" i="7"/>
  <c r="Q339" i="7"/>
  <c r="P339" i="7"/>
  <c r="O339" i="7"/>
  <c r="N339" i="7"/>
  <c r="M339" i="7"/>
  <c r="L339" i="7"/>
  <c r="K339" i="7"/>
  <c r="J339" i="7"/>
  <c r="F339" i="7"/>
  <c r="W338" i="7"/>
  <c r="Q338" i="7"/>
  <c r="P338" i="7"/>
  <c r="O338" i="7"/>
  <c r="N338" i="7"/>
  <c r="M338" i="7"/>
  <c r="L338" i="7"/>
  <c r="K338" i="7"/>
  <c r="J338" i="7"/>
  <c r="F338" i="7"/>
  <c r="W337" i="7"/>
  <c r="Q337" i="7"/>
  <c r="P337" i="7"/>
  <c r="O337" i="7"/>
  <c r="N337" i="7"/>
  <c r="M337" i="7"/>
  <c r="L337" i="7"/>
  <c r="K337" i="7"/>
  <c r="J337" i="7"/>
  <c r="F337" i="7"/>
  <c r="W336" i="7"/>
  <c r="Q336" i="7"/>
  <c r="P336" i="7"/>
  <c r="O336" i="7"/>
  <c r="N336" i="7"/>
  <c r="M336" i="7"/>
  <c r="L336" i="7"/>
  <c r="K336" i="7"/>
  <c r="J336" i="7"/>
  <c r="F336" i="7"/>
  <c r="W335" i="7"/>
  <c r="Q335" i="7"/>
  <c r="P335" i="7"/>
  <c r="O335" i="7"/>
  <c r="N335" i="7"/>
  <c r="M335" i="7"/>
  <c r="L335" i="7"/>
  <c r="S335" i="7" s="1"/>
  <c r="K335" i="7"/>
  <c r="J335" i="7"/>
  <c r="F335" i="7"/>
  <c r="W334" i="7"/>
  <c r="Q334" i="7"/>
  <c r="P334" i="7"/>
  <c r="O334" i="7"/>
  <c r="N334" i="7"/>
  <c r="M334" i="7"/>
  <c r="L334" i="7"/>
  <c r="K334" i="7"/>
  <c r="J334" i="7"/>
  <c r="R334" i="7" s="1"/>
  <c r="F334" i="7"/>
  <c r="W333" i="7"/>
  <c r="Q333" i="7"/>
  <c r="P333" i="7"/>
  <c r="U333" i="7" s="1"/>
  <c r="O333" i="7"/>
  <c r="N333" i="7"/>
  <c r="M333" i="7"/>
  <c r="L333" i="7"/>
  <c r="K333" i="7"/>
  <c r="J333" i="7"/>
  <c r="F333" i="7"/>
  <c r="W332" i="7"/>
  <c r="Q332" i="7"/>
  <c r="P332" i="7"/>
  <c r="O332" i="7"/>
  <c r="N332" i="7"/>
  <c r="T332" i="7" s="1"/>
  <c r="M332" i="7"/>
  <c r="L332" i="7"/>
  <c r="K332" i="7"/>
  <c r="J332" i="7"/>
  <c r="F332" i="7"/>
  <c r="W331" i="7"/>
  <c r="Q331" i="7"/>
  <c r="P331" i="7"/>
  <c r="O331" i="7"/>
  <c r="N331" i="7"/>
  <c r="M331" i="7"/>
  <c r="L331" i="7"/>
  <c r="K331" i="7"/>
  <c r="J331" i="7"/>
  <c r="F331" i="7"/>
  <c r="W330" i="7"/>
  <c r="Q330" i="7"/>
  <c r="P330" i="7"/>
  <c r="O330" i="7"/>
  <c r="N330" i="7"/>
  <c r="M330" i="7"/>
  <c r="L330" i="7"/>
  <c r="K330" i="7"/>
  <c r="J330" i="7"/>
  <c r="F330" i="7"/>
  <c r="W329" i="7"/>
  <c r="Q329" i="7"/>
  <c r="P329" i="7"/>
  <c r="O329" i="7"/>
  <c r="N329" i="7"/>
  <c r="M329" i="7"/>
  <c r="L329" i="7"/>
  <c r="K329" i="7"/>
  <c r="J329" i="7"/>
  <c r="F329" i="7"/>
  <c r="W328" i="7"/>
  <c r="Q328" i="7"/>
  <c r="P328" i="7"/>
  <c r="O328" i="7"/>
  <c r="N328" i="7"/>
  <c r="M328" i="7"/>
  <c r="L328" i="7"/>
  <c r="K328" i="7"/>
  <c r="J328" i="7"/>
  <c r="F328" i="7"/>
  <c r="W327" i="7"/>
  <c r="Q327" i="7"/>
  <c r="P327" i="7"/>
  <c r="O327" i="7"/>
  <c r="N327" i="7"/>
  <c r="M327" i="7"/>
  <c r="L327" i="7"/>
  <c r="K327" i="7"/>
  <c r="J327" i="7"/>
  <c r="F327" i="7"/>
  <c r="W326" i="7"/>
  <c r="Q326" i="7"/>
  <c r="P326" i="7"/>
  <c r="O326" i="7"/>
  <c r="N326" i="7"/>
  <c r="M326" i="7"/>
  <c r="L326" i="7"/>
  <c r="K326" i="7"/>
  <c r="J326" i="7"/>
  <c r="F326" i="7"/>
  <c r="W325" i="7"/>
  <c r="Q325" i="7"/>
  <c r="P325" i="7"/>
  <c r="O325" i="7"/>
  <c r="N325" i="7"/>
  <c r="M325" i="7"/>
  <c r="L325" i="7"/>
  <c r="K325" i="7"/>
  <c r="J325" i="7"/>
  <c r="F325" i="7"/>
  <c r="W324" i="7"/>
  <c r="Q324" i="7"/>
  <c r="P324" i="7"/>
  <c r="O324" i="7"/>
  <c r="N324" i="7"/>
  <c r="M324" i="7"/>
  <c r="L324" i="7"/>
  <c r="K324" i="7"/>
  <c r="J324" i="7"/>
  <c r="F324" i="7"/>
  <c r="W323" i="7"/>
  <c r="Q323" i="7"/>
  <c r="P323" i="7"/>
  <c r="O323" i="7"/>
  <c r="N323" i="7"/>
  <c r="M323" i="7"/>
  <c r="L323" i="7"/>
  <c r="K323" i="7"/>
  <c r="J323" i="7"/>
  <c r="F323" i="7"/>
  <c r="W322" i="7"/>
  <c r="Q322" i="7"/>
  <c r="P322" i="7"/>
  <c r="O322" i="7"/>
  <c r="N322" i="7"/>
  <c r="M322" i="7"/>
  <c r="L322" i="7"/>
  <c r="K322" i="7"/>
  <c r="J322" i="7"/>
  <c r="F322" i="7"/>
  <c r="W321" i="7"/>
  <c r="Q321" i="7"/>
  <c r="P321" i="7"/>
  <c r="O321" i="7"/>
  <c r="N321" i="7"/>
  <c r="M321" i="7"/>
  <c r="L321" i="7"/>
  <c r="K321" i="7"/>
  <c r="J321" i="7"/>
  <c r="F321" i="7"/>
  <c r="W320" i="7"/>
  <c r="Q320" i="7"/>
  <c r="P320" i="7"/>
  <c r="O320" i="7"/>
  <c r="N320" i="7"/>
  <c r="M320" i="7"/>
  <c r="L320" i="7"/>
  <c r="K320" i="7"/>
  <c r="J320" i="7"/>
  <c r="F320" i="7"/>
  <c r="W319" i="7"/>
  <c r="Q319" i="7"/>
  <c r="P319" i="7"/>
  <c r="U319" i="7" s="1"/>
  <c r="O319" i="7"/>
  <c r="N319" i="7"/>
  <c r="M319" i="7"/>
  <c r="L319" i="7"/>
  <c r="S319" i="7" s="1"/>
  <c r="K319" i="7"/>
  <c r="J319" i="7"/>
  <c r="F319" i="7"/>
  <c r="W318" i="7"/>
  <c r="Q318" i="7"/>
  <c r="P318" i="7"/>
  <c r="O318" i="7"/>
  <c r="N318" i="7"/>
  <c r="T318" i="7" s="1"/>
  <c r="M318" i="7"/>
  <c r="L318" i="7"/>
  <c r="K318" i="7"/>
  <c r="J318" i="7"/>
  <c r="F318" i="7"/>
  <c r="W317" i="7"/>
  <c r="Q317" i="7"/>
  <c r="P317" i="7"/>
  <c r="U317" i="7" s="1"/>
  <c r="O317" i="7"/>
  <c r="N317" i="7"/>
  <c r="M317" i="7"/>
  <c r="L317" i="7"/>
  <c r="K317" i="7"/>
  <c r="J317" i="7"/>
  <c r="F317" i="7"/>
  <c r="W316" i="7"/>
  <c r="Q316" i="7"/>
  <c r="P316" i="7"/>
  <c r="O316" i="7"/>
  <c r="N316" i="7"/>
  <c r="T316" i="7" s="1"/>
  <c r="M316" i="7"/>
  <c r="L316" i="7"/>
  <c r="K316" i="7"/>
  <c r="J316" i="7"/>
  <c r="F316" i="7"/>
  <c r="W315" i="7"/>
  <c r="Q315" i="7"/>
  <c r="P315" i="7"/>
  <c r="O315" i="7"/>
  <c r="N315" i="7"/>
  <c r="M315" i="7"/>
  <c r="L315" i="7"/>
  <c r="S315" i="7" s="1"/>
  <c r="K315" i="7"/>
  <c r="J315" i="7"/>
  <c r="F315" i="7"/>
  <c r="W314" i="7"/>
  <c r="Q314" i="7"/>
  <c r="P314" i="7"/>
  <c r="O314" i="7"/>
  <c r="N314" i="7"/>
  <c r="T314" i="7" s="1"/>
  <c r="M314" i="7"/>
  <c r="L314" i="7"/>
  <c r="K314" i="7"/>
  <c r="J314" i="7"/>
  <c r="H314" i="7"/>
  <c r="H315" i="7" s="1"/>
  <c r="H316" i="7" s="1"/>
  <c r="H317" i="7" s="1"/>
  <c r="H318" i="7" s="1"/>
  <c r="H319" i="7" s="1"/>
  <c r="H320" i="7" s="1"/>
  <c r="H321" i="7" s="1"/>
  <c r="H322" i="7" s="1"/>
  <c r="H323" i="7" s="1"/>
  <c r="H324" i="7" s="1"/>
  <c r="H325" i="7" s="1"/>
  <c r="H326" i="7" s="1"/>
  <c r="H327" i="7" s="1"/>
  <c r="H328" i="7" s="1"/>
  <c r="H329" i="7" s="1"/>
  <c r="H330" i="7" s="1"/>
  <c r="H331" i="7" s="1"/>
  <c r="H332" i="7" s="1"/>
  <c r="H333" i="7" s="1"/>
  <c r="H334" i="7" s="1"/>
  <c r="H335" i="7" s="1"/>
  <c r="H336" i="7" s="1"/>
  <c r="H337" i="7" s="1"/>
  <c r="H338" i="7" s="1"/>
  <c r="H339" i="7" s="1"/>
  <c r="H340" i="7" s="1"/>
  <c r="H341" i="7" s="1"/>
  <c r="H342" i="7" s="1"/>
  <c r="H343" i="7" s="1"/>
  <c r="H344" i="7" s="1"/>
  <c r="F314" i="7"/>
  <c r="B313" i="7"/>
  <c r="AD311" i="7"/>
  <c r="AC311" i="7"/>
  <c r="AB311" i="7"/>
  <c r="W309" i="7"/>
  <c r="Q309" i="7"/>
  <c r="P309" i="7"/>
  <c r="O309" i="7"/>
  <c r="N309" i="7"/>
  <c r="M309" i="7"/>
  <c r="L309" i="7"/>
  <c r="K309" i="7"/>
  <c r="J309" i="7"/>
  <c r="F309" i="7"/>
  <c r="W308" i="7"/>
  <c r="Q308" i="7"/>
  <c r="P308" i="7"/>
  <c r="O308" i="7"/>
  <c r="N308" i="7"/>
  <c r="M308" i="7"/>
  <c r="L308" i="7"/>
  <c r="K308" i="7"/>
  <c r="J308" i="7"/>
  <c r="F308" i="7"/>
  <c r="W307" i="7"/>
  <c r="Q307" i="7"/>
  <c r="P307" i="7"/>
  <c r="O307" i="7"/>
  <c r="N307" i="7"/>
  <c r="M307" i="7"/>
  <c r="L307" i="7"/>
  <c r="K307" i="7"/>
  <c r="J307" i="7"/>
  <c r="F307" i="7"/>
  <c r="W306" i="7"/>
  <c r="Q306" i="7"/>
  <c r="P306" i="7"/>
  <c r="O306" i="7"/>
  <c r="N306" i="7"/>
  <c r="M306" i="7"/>
  <c r="L306" i="7"/>
  <c r="K306" i="7"/>
  <c r="J306" i="7"/>
  <c r="F306" i="7"/>
  <c r="W305" i="7"/>
  <c r="Q305" i="7"/>
  <c r="P305" i="7"/>
  <c r="O305" i="7"/>
  <c r="N305" i="7"/>
  <c r="M305" i="7"/>
  <c r="L305" i="7"/>
  <c r="K305" i="7"/>
  <c r="J305" i="7"/>
  <c r="F305" i="7"/>
  <c r="W304" i="7"/>
  <c r="Q304" i="7"/>
  <c r="U304" i="7" s="1"/>
  <c r="P304" i="7"/>
  <c r="O304" i="7"/>
  <c r="N304" i="7"/>
  <c r="M304" i="7"/>
  <c r="L304" i="7"/>
  <c r="K304" i="7"/>
  <c r="J304" i="7"/>
  <c r="F304" i="7"/>
  <c r="W303" i="7"/>
  <c r="Q303" i="7"/>
  <c r="P303" i="7"/>
  <c r="O303" i="7"/>
  <c r="N303" i="7"/>
  <c r="M303" i="7"/>
  <c r="L303" i="7"/>
  <c r="K303" i="7"/>
  <c r="J303" i="7"/>
  <c r="F303" i="7"/>
  <c r="W302" i="7"/>
  <c r="Q302" i="7"/>
  <c r="P302" i="7"/>
  <c r="O302" i="7"/>
  <c r="N302" i="7"/>
  <c r="M302" i="7"/>
  <c r="L302" i="7"/>
  <c r="K302" i="7"/>
  <c r="J302" i="7"/>
  <c r="F302" i="7"/>
  <c r="W301" i="7"/>
  <c r="Q301" i="7"/>
  <c r="P301" i="7"/>
  <c r="O301" i="7"/>
  <c r="N301" i="7"/>
  <c r="M301" i="7"/>
  <c r="L301" i="7"/>
  <c r="K301" i="7"/>
  <c r="J301" i="7"/>
  <c r="F301" i="7"/>
  <c r="W300" i="7"/>
  <c r="Q300" i="7"/>
  <c r="P300" i="7"/>
  <c r="O300" i="7"/>
  <c r="N300" i="7"/>
  <c r="M300" i="7"/>
  <c r="L300" i="7"/>
  <c r="K300" i="7"/>
  <c r="J300" i="7"/>
  <c r="F300" i="7"/>
  <c r="W299" i="7"/>
  <c r="Q299" i="7"/>
  <c r="P299" i="7"/>
  <c r="O299" i="7"/>
  <c r="N299" i="7"/>
  <c r="M299" i="7"/>
  <c r="L299" i="7"/>
  <c r="K299" i="7"/>
  <c r="J299" i="7"/>
  <c r="F299" i="7"/>
  <c r="W298" i="7"/>
  <c r="Q298" i="7"/>
  <c r="P298" i="7"/>
  <c r="O298" i="7"/>
  <c r="N298" i="7"/>
  <c r="M298" i="7"/>
  <c r="L298" i="7"/>
  <c r="K298" i="7"/>
  <c r="J298" i="7"/>
  <c r="F298" i="7"/>
  <c r="W297" i="7"/>
  <c r="Q297" i="7"/>
  <c r="P297" i="7"/>
  <c r="O297" i="7"/>
  <c r="N297" i="7"/>
  <c r="M297" i="7"/>
  <c r="L297" i="7"/>
  <c r="K297" i="7"/>
  <c r="J297" i="7"/>
  <c r="F297" i="7"/>
  <c r="W296" i="7"/>
  <c r="Q296" i="7"/>
  <c r="U296" i="7" s="1"/>
  <c r="P296" i="7"/>
  <c r="O296" i="7"/>
  <c r="N296" i="7"/>
  <c r="M296" i="7"/>
  <c r="L296" i="7"/>
  <c r="K296" i="7"/>
  <c r="J296" i="7"/>
  <c r="F296" i="7"/>
  <c r="W295" i="7"/>
  <c r="Q295" i="7"/>
  <c r="P295" i="7"/>
  <c r="O295" i="7"/>
  <c r="N295" i="7"/>
  <c r="M295" i="7"/>
  <c r="L295" i="7"/>
  <c r="K295" i="7"/>
  <c r="J295" i="7"/>
  <c r="F295" i="7"/>
  <c r="W294" i="7"/>
  <c r="Q294" i="7"/>
  <c r="P294" i="7"/>
  <c r="O294" i="7"/>
  <c r="N294" i="7"/>
  <c r="M294" i="7"/>
  <c r="L294" i="7"/>
  <c r="K294" i="7"/>
  <c r="J294" i="7"/>
  <c r="F294" i="7"/>
  <c r="W293" i="7"/>
  <c r="Q293" i="7"/>
  <c r="P293" i="7"/>
  <c r="O293" i="7"/>
  <c r="N293" i="7"/>
  <c r="M293" i="7"/>
  <c r="L293" i="7"/>
  <c r="K293" i="7"/>
  <c r="J293" i="7"/>
  <c r="F293" i="7"/>
  <c r="W292" i="7"/>
  <c r="Q292" i="7"/>
  <c r="P292" i="7"/>
  <c r="O292" i="7"/>
  <c r="N292" i="7"/>
  <c r="M292" i="7"/>
  <c r="L292" i="7"/>
  <c r="K292" i="7"/>
  <c r="J292" i="7"/>
  <c r="F292" i="7"/>
  <c r="W291" i="7"/>
  <c r="Q291" i="7"/>
  <c r="P291" i="7"/>
  <c r="O291" i="7"/>
  <c r="N291" i="7"/>
  <c r="M291" i="7"/>
  <c r="L291" i="7"/>
  <c r="K291" i="7"/>
  <c r="J291" i="7"/>
  <c r="F291" i="7"/>
  <c r="W290" i="7"/>
  <c r="Q290" i="7"/>
  <c r="P290" i="7"/>
  <c r="O290" i="7"/>
  <c r="N290" i="7"/>
  <c r="M290" i="7"/>
  <c r="L290" i="7"/>
  <c r="K290" i="7"/>
  <c r="J290" i="7"/>
  <c r="F290" i="7"/>
  <c r="W289" i="7"/>
  <c r="Q289" i="7"/>
  <c r="P289" i="7"/>
  <c r="O289" i="7"/>
  <c r="N289" i="7"/>
  <c r="M289" i="7"/>
  <c r="L289" i="7"/>
  <c r="K289" i="7"/>
  <c r="J289" i="7"/>
  <c r="F289" i="7"/>
  <c r="W288" i="7"/>
  <c r="Q288" i="7"/>
  <c r="P288" i="7"/>
  <c r="O288" i="7"/>
  <c r="N288" i="7"/>
  <c r="M288" i="7"/>
  <c r="L288" i="7"/>
  <c r="K288" i="7"/>
  <c r="J288" i="7"/>
  <c r="F288" i="7"/>
  <c r="W287" i="7"/>
  <c r="Q287" i="7"/>
  <c r="P287" i="7"/>
  <c r="O287" i="7"/>
  <c r="N287" i="7"/>
  <c r="M287" i="7"/>
  <c r="L287" i="7"/>
  <c r="K287" i="7"/>
  <c r="J287" i="7"/>
  <c r="F287" i="7"/>
  <c r="W286" i="7"/>
  <c r="Q286" i="7"/>
  <c r="P286" i="7"/>
  <c r="O286" i="7"/>
  <c r="N286" i="7"/>
  <c r="M286" i="7"/>
  <c r="L286" i="7"/>
  <c r="K286" i="7"/>
  <c r="J286" i="7"/>
  <c r="F286" i="7"/>
  <c r="W285" i="7"/>
  <c r="Q285" i="7"/>
  <c r="P285" i="7"/>
  <c r="O285" i="7"/>
  <c r="N285" i="7"/>
  <c r="M285" i="7"/>
  <c r="L285" i="7"/>
  <c r="K285" i="7"/>
  <c r="J285" i="7"/>
  <c r="F285" i="7"/>
  <c r="W284" i="7"/>
  <c r="Q284" i="7"/>
  <c r="P284" i="7"/>
  <c r="O284" i="7"/>
  <c r="N284" i="7"/>
  <c r="M284" i="7"/>
  <c r="L284" i="7"/>
  <c r="K284" i="7"/>
  <c r="J284" i="7"/>
  <c r="F284" i="7"/>
  <c r="W283" i="7"/>
  <c r="Q283" i="7"/>
  <c r="P283" i="7"/>
  <c r="O283" i="7"/>
  <c r="N283" i="7"/>
  <c r="M283" i="7"/>
  <c r="L283" i="7"/>
  <c r="K283" i="7"/>
  <c r="J283" i="7"/>
  <c r="F283" i="7"/>
  <c r="W282" i="7"/>
  <c r="Q282" i="7"/>
  <c r="P282" i="7"/>
  <c r="O282" i="7"/>
  <c r="N282" i="7"/>
  <c r="M282" i="7"/>
  <c r="L282" i="7"/>
  <c r="K282" i="7"/>
  <c r="J282" i="7"/>
  <c r="F282" i="7"/>
  <c r="W281" i="7"/>
  <c r="Q281" i="7"/>
  <c r="P281" i="7"/>
  <c r="O281" i="7"/>
  <c r="N281" i="7"/>
  <c r="M281" i="7"/>
  <c r="L281" i="7"/>
  <c r="K281" i="7"/>
  <c r="J281" i="7"/>
  <c r="F281" i="7"/>
  <c r="W280" i="7"/>
  <c r="Q280" i="7"/>
  <c r="P280" i="7"/>
  <c r="O280" i="7"/>
  <c r="N280" i="7"/>
  <c r="M280" i="7"/>
  <c r="L280" i="7"/>
  <c r="K280" i="7"/>
  <c r="J280" i="7"/>
  <c r="H280" i="7"/>
  <c r="H281" i="7" s="1"/>
  <c r="H282" i="7" s="1"/>
  <c r="H283" i="7" s="1"/>
  <c r="H284" i="7" s="1"/>
  <c r="H285" i="7" s="1"/>
  <c r="H286" i="7" s="1"/>
  <c r="H287" i="7" s="1"/>
  <c r="H288" i="7" s="1"/>
  <c r="H289" i="7" s="1"/>
  <c r="H290" i="7" s="1"/>
  <c r="H291" i="7" s="1"/>
  <c r="H292" i="7" s="1"/>
  <c r="H293" i="7" s="1"/>
  <c r="H294" i="7" s="1"/>
  <c r="H295" i="7" s="1"/>
  <c r="H296" i="7" s="1"/>
  <c r="H297" i="7" s="1"/>
  <c r="H298" i="7" s="1"/>
  <c r="H299" i="7" s="1"/>
  <c r="H300" i="7" s="1"/>
  <c r="H301" i="7" s="1"/>
  <c r="H302" i="7" s="1"/>
  <c r="H303" i="7" s="1"/>
  <c r="H304" i="7" s="1"/>
  <c r="H305" i="7" s="1"/>
  <c r="H306" i="7" s="1"/>
  <c r="H307" i="7" s="1"/>
  <c r="H308" i="7" s="1"/>
  <c r="H309" i="7" s="1"/>
  <c r="F280" i="7"/>
  <c r="B279" i="7"/>
  <c r="AD277" i="7"/>
  <c r="AC277" i="7"/>
  <c r="AB277" i="7"/>
  <c r="W276" i="7"/>
  <c r="Q276" i="7"/>
  <c r="P276" i="7"/>
  <c r="O276" i="7"/>
  <c r="N276" i="7"/>
  <c r="M276" i="7"/>
  <c r="L276" i="7"/>
  <c r="K276" i="7"/>
  <c r="J276" i="7"/>
  <c r="F276" i="7"/>
  <c r="W275" i="7"/>
  <c r="Q275" i="7"/>
  <c r="P275" i="7"/>
  <c r="O275" i="7"/>
  <c r="N275" i="7"/>
  <c r="M275" i="7"/>
  <c r="L275" i="7"/>
  <c r="K275" i="7"/>
  <c r="J275" i="7"/>
  <c r="F275" i="7"/>
  <c r="W274" i="7"/>
  <c r="Q274" i="7"/>
  <c r="P274" i="7"/>
  <c r="O274" i="7"/>
  <c r="N274" i="7"/>
  <c r="M274" i="7"/>
  <c r="L274" i="7"/>
  <c r="K274" i="7"/>
  <c r="J274" i="7"/>
  <c r="F274" i="7"/>
  <c r="W273" i="7"/>
  <c r="Q273" i="7"/>
  <c r="P273" i="7"/>
  <c r="O273" i="7"/>
  <c r="N273" i="7"/>
  <c r="M273" i="7"/>
  <c r="L273" i="7"/>
  <c r="K273" i="7"/>
  <c r="J273" i="7"/>
  <c r="F273" i="7"/>
  <c r="W272" i="7"/>
  <c r="Q272" i="7"/>
  <c r="P272" i="7"/>
  <c r="O272" i="7"/>
  <c r="N272" i="7"/>
  <c r="M272" i="7"/>
  <c r="L272" i="7"/>
  <c r="K272" i="7"/>
  <c r="J272" i="7"/>
  <c r="F272" i="7"/>
  <c r="W271" i="7"/>
  <c r="Q271" i="7"/>
  <c r="P271" i="7"/>
  <c r="O271" i="7"/>
  <c r="N271" i="7"/>
  <c r="M271" i="7"/>
  <c r="L271" i="7"/>
  <c r="K271" i="7"/>
  <c r="J271" i="7"/>
  <c r="F271" i="7"/>
  <c r="W270" i="7"/>
  <c r="Q270" i="7"/>
  <c r="P270" i="7"/>
  <c r="O270" i="7"/>
  <c r="N270" i="7"/>
  <c r="M270" i="7"/>
  <c r="L270" i="7"/>
  <c r="K270" i="7"/>
  <c r="J270" i="7"/>
  <c r="F270" i="7"/>
  <c r="W269" i="7"/>
  <c r="Q269" i="7"/>
  <c r="P269" i="7"/>
  <c r="O269" i="7"/>
  <c r="N269" i="7"/>
  <c r="M269" i="7"/>
  <c r="L269" i="7"/>
  <c r="K269" i="7"/>
  <c r="J269" i="7"/>
  <c r="F269" i="7"/>
  <c r="W268" i="7"/>
  <c r="Q268" i="7"/>
  <c r="P268" i="7"/>
  <c r="O268" i="7"/>
  <c r="N268" i="7"/>
  <c r="M268" i="7"/>
  <c r="L268" i="7"/>
  <c r="S268" i="7" s="1"/>
  <c r="K268" i="7"/>
  <c r="J268" i="7"/>
  <c r="F268" i="7"/>
  <c r="W267" i="7"/>
  <c r="Q267" i="7"/>
  <c r="P267" i="7"/>
  <c r="O267" i="7"/>
  <c r="N267" i="7"/>
  <c r="M267" i="7"/>
  <c r="L267" i="7"/>
  <c r="K267" i="7"/>
  <c r="J267" i="7"/>
  <c r="F267" i="7"/>
  <c r="W266" i="7"/>
  <c r="Q266" i="7"/>
  <c r="P266" i="7"/>
  <c r="O266" i="7"/>
  <c r="N266" i="7"/>
  <c r="M266" i="7"/>
  <c r="L266" i="7"/>
  <c r="K266" i="7"/>
  <c r="J266" i="7"/>
  <c r="F266" i="7"/>
  <c r="W265" i="7"/>
  <c r="Q265" i="7"/>
  <c r="P265" i="7"/>
  <c r="O265" i="7"/>
  <c r="N265" i="7"/>
  <c r="M265" i="7"/>
  <c r="L265" i="7"/>
  <c r="K265" i="7"/>
  <c r="J265" i="7"/>
  <c r="F265" i="7"/>
  <c r="W264" i="7"/>
  <c r="Q264" i="7"/>
  <c r="P264" i="7"/>
  <c r="O264" i="7"/>
  <c r="N264" i="7"/>
  <c r="M264" i="7"/>
  <c r="L264" i="7"/>
  <c r="K264" i="7"/>
  <c r="J264" i="7"/>
  <c r="F264" i="7"/>
  <c r="W263" i="7"/>
  <c r="Q263" i="7"/>
  <c r="P263" i="7"/>
  <c r="O263" i="7"/>
  <c r="N263" i="7"/>
  <c r="M263" i="7"/>
  <c r="L263" i="7"/>
  <c r="K263" i="7"/>
  <c r="J263" i="7"/>
  <c r="F263" i="7"/>
  <c r="W262" i="7"/>
  <c r="Q262" i="7"/>
  <c r="P262" i="7"/>
  <c r="O262" i="7"/>
  <c r="N262" i="7"/>
  <c r="M262" i="7"/>
  <c r="L262" i="7"/>
  <c r="K262" i="7"/>
  <c r="J262" i="7"/>
  <c r="F262" i="7"/>
  <c r="W261" i="7"/>
  <c r="Q261" i="7"/>
  <c r="P261" i="7"/>
  <c r="O261" i="7"/>
  <c r="N261" i="7"/>
  <c r="M261" i="7"/>
  <c r="L261" i="7"/>
  <c r="K261" i="7"/>
  <c r="J261" i="7"/>
  <c r="F261" i="7"/>
  <c r="W260" i="7"/>
  <c r="Q260" i="7"/>
  <c r="P260" i="7"/>
  <c r="O260" i="7"/>
  <c r="N260" i="7"/>
  <c r="M260" i="7"/>
  <c r="L260" i="7"/>
  <c r="K260" i="7"/>
  <c r="J260" i="7"/>
  <c r="F260" i="7"/>
  <c r="W259" i="7"/>
  <c r="Q259" i="7"/>
  <c r="P259" i="7"/>
  <c r="O259" i="7"/>
  <c r="N259" i="7"/>
  <c r="M259" i="7"/>
  <c r="L259" i="7"/>
  <c r="K259" i="7"/>
  <c r="J259" i="7"/>
  <c r="F259" i="7"/>
  <c r="W258" i="7"/>
  <c r="Q258" i="7"/>
  <c r="P258" i="7"/>
  <c r="O258" i="7"/>
  <c r="N258" i="7"/>
  <c r="M258" i="7"/>
  <c r="L258" i="7"/>
  <c r="K258" i="7"/>
  <c r="J258" i="7"/>
  <c r="F258" i="7"/>
  <c r="W257" i="7"/>
  <c r="Q257" i="7"/>
  <c r="P257" i="7"/>
  <c r="O257" i="7"/>
  <c r="N257" i="7"/>
  <c r="M257" i="7"/>
  <c r="L257" i="7"/>
  <c r="K257" i="7"/>
  <c r="J257" i="7"/>
  <c r="F257" i="7"/>
  <c r="W256" i="7"/>
  <c r="Q256" i="7"/>
  <c r="P256" i="7"/>
  <c r="O256" i="7"/>
  <c r="N256" i="7"/>
  <c r="M256" i="7"/>
  <c r="L256" i="7"/>
  <c r="K256" i="7"/>
  <c r="J256" i="7"/>
  <c r="F256" i="7"/>
  <c r="W255" i="7"/>
  <c r="Q255" i="7"/>
  <c r="P255" i="7"/>
  <c r="O255" i="7"/>
  <c r="N255" i="7"/>
  <c r="M255" i="7"/>
  <c r="S255" i="7" s="1"/>
  <c r="L255" i="7"/>
  <c r="K255" i="7"/>
  <c r="J255" i="7"/>
  <c r="F255" i="7"/>
  <c r="W254" i="7"/>
  <c r="Q254" i="7"/>
  <c r="P254" i="7"/>
  <c r="O254" i="7"/>
  <c r="N254" i="7"/>
  <c r="M254" i="7"/>
  <c r="L254" i="7"/>
  <c r="K254" i="7"/>
  <c r="J254" i="7"/>
  <c r="F254" i="7"/>
  <c r="W253" i="7"/>
  <c r="Q253" i="7"/>
  <c r="P253" i="7"/>
  <c r="O253" i="7"/>
  <c r="N253" i="7"/>
  <c r="M253" i="7"/>
  <c r="L253" i="7"/>
  <c r="K253" i="7"/>
  <c r="J253" i="7"/>
  <c r="F253" i="7"/>
  <c r="W252" i="7"/>
  <c r="Q252" i="7"/>
  <c r="P252" i="7"/>
  <c r="O252" i="7"/>
  <c r="N252" i="7"/>
  <c r="M252" i="7"/>
  <c r="L252" i="7"/>
  <c r="K252" i="7"/>
  <c r="J252" i="7"/>
  <c r="F252" i="7"/>
  <c r="W251" i="7"/>
  <c r="Q251" i="7"/>
  <c r="P251" i="7"/>
  <c r="O251" i="7"/>
  <c r="N251" i="7"/>
  <c r="M251" i="7"/>
  <c r="L251" i="7"/>
  <c r="K251" i="7"/>
  <c r="J251" i="7"/>
  <c r="F251" i="7"/>
  <c r="W250" i="7"/>
  <c r="Q250" i="7"/>
  <c r="P250" i="7"/>
  <c r="O250" i="7"/>
  <c r="N250" i="7"/>
  <c r="M250" i="7"/>
  <c r="L250" i="7"/>
  <c r="K250" i="7"/>
  <c r="J250" i="7"/>
  <c r="F250" i="7"/>
  <c r="W249" i="7"/>
  <c r="Q249" i="7"/>
  <c r="P249" i="7"/>
  <c r="O249" i="7"/>
  <c r="N249" i="7"/>
  <c r="M249" i="7"/>
  <c r="L249" i="7"/>
  <c r="K249" i="7"/>
  <c r="J249" i="7"/>
  <c r="F249" i="7"/>
  <c r="W248" i="7"/>
  <c r="Q248" i="7"/>
  <c r="P248" i="7"/>
  <c r="O248" i="7"/>
  <c r="N248" i="7"/>
  <c r="M248" i="7"/>
  <c r="L248" i="7"/>
  <c r="K248" i="7"/>
  <c r="J248" i="7"/>
  <c r="F248" i="7"/>
  <c r="W247" i="7"/>
  <c r="Q247" i="7"/>
  <c r="P247" i="7"/>
  <c r="O247" i="7"/>
  <c r="N247" i="7"/>
  <c r="M247" i="7"/>
  <c r="L247" i="7"/>
  <c r="K247" i="7"/>
  <c r="J247" i="7"/>
  <c r="F247" i="7"/>
  <c r="W246" i="7"/>
  <c r="Q246" i="7"/>
  <c r="P246" i="7"/>
  <c r="O246" i="7"/>
  <c r="T246" i="7" s="1"/>
  <c r="N246" i="7"/>
  <c r="M246" i="7"/>
  <c r="L246" i="7"/>
  <c r="K246" i="7"/>
  <c r="J246" i="7"/>
  <c r="H246" i="7"/>
  <c r="H247" i="7" s="1"/>
  <c r="H248" i="7" s="1"/>
  <c r="H249" i="7" s="1"/>
  <c r="H250" i="7" s="1"/>
  <c r="H251" i="7" s="1"/>
  <c r="H252" i="7" s="1"/>
  <c r="H253" i="7" s="1"/>
  <c r="H254" i="7" s="1"/>
  <c r="H255" i="7" s="1"/>
  <c r="H256" i="7" s="1"/>
  <c r="H257" i="7" s="1"/>
  <c r="H258" i="7" s="1"/>
  <c r="H259" i="7" s="1"/>
  <c r="H260" i="7" s="1"/>
  <c r="H261" i="7" s="1"/>
  <c r="H262" i="7" s="1"/>
  <c r="H263" i="7" s="1"/>
  <c r="H264" i="7" s="1"/>
  <c r="H265" i="7" s="1"/>
  <c r="H266" i="7" s="1"/>
  <c r="H267" i="7" s="1"/>
  <c r="H268" i="7" s="1"/>
  <c r="H269" i="7" s="1"/>
  <c r="H270" i="7" s="1"/>
  <c r="H271" i="7" s="1"/>
  <c r="H272" i="7" s="1"/>
  <c r="H273" i="7" s="1"/>
  <c r="H274" i="7" s="1"/>
  <c r="H275" i="7" s="1"/>
  <c r="H276" i="7" s="1"/>
  <c r="F246" i="7"/>
  <c r="B245" i="7"/>
  <c r="AD243" i="7"/>
  <c r="AC243" i="7"/>
  <c r="AB243" i="7"/>
  <c r="W242" i="7"/>
  <c r="Q242" i="7"/>
  <c r="P242" i="7"/>
  <c r="O242" i="7"/>
  <c r="N242" i="7"/>
  <c r="M242" i="7"/>
  <c r="L242" i="7"/>
  <c r="K242" i="7"/>
  <c r="J242" i="7"/>
  <c r="F242" i="7"/>
  <c r="W241" i="7"/>
  <c r="Q241" i="7"/>
  <c r="P241" i="7"/>
  <c r="O241" i="7"/>
  <c r="N241" i="7"/>
  <c r="T241" i="7" s="1"/>
  <c r="M241" i="7"/>
  <c r="L241" i="7"/>
  <c r="K241" i="7"/>
  <c r="J241" i="7"/>
  <c r="F241" i="7"/>
  <c r="W240" i="7"/>
  <c r="Q240" i="7"/>
  <c r="P240" i="7"/>
  <c r="O240" i="7"/>
  <c r="N240" i="7"/>
  <c r="M240" i="7"/>
  <c r="L240" i="7"/>
  <c r="S240" i="7" s="1"/>
  <c r="K240" i="7"/>
  <c r="J240" i="7"/>
  <c r="F240" i="7"/>
  <c r="W239" i="7"/>
  <c r="Q239" i="7"/>
  <c r="P239" i="7"/>
  <c r="O239" i="7"/>
  <c r="N239" i="7"/>
  <c r="M239" i="7"/>
  <c r="L239" i="7"/>
  <c r="K239" i="7"/>
  <c r="J239" i="7"/>
  <c r="F239" i="7"/>
  <c r="W238" i="7"/>
  <c r="Q238" i="7"/>
  <c r="P238" i="7"/>
  <c r="U238" i="7" s="1"/>
  <c r="O238" i="7"/>
  <c r="N238" i="7"/>
  <c r="M238" i="7"/>
  <c r="L238" i="7"/>
  <c r="S238" i="7" s="1"/>
  <c r="K238" i="7"/>
  <c r="J238" i="7"/>
  <c r="F238" i="7"/>
  <c r="W237" i="7"/>
  <c r="Q237" i="7"/>
  <c r="P237" i="7"/>
  <c r="O237" i="7"/>
  <c r="N237" i="7"/>
  <c r="T237" i="7" s="1"/>
  <c r="M237" i="7"/>
  <c r="L237" i="7"/>
  <c r="K237" i="7"/>
  <c r="J237" i="7"/>
  <c r="F237" i="7"/>
  <c r="W236" i="7"/>
  <c r="Q236" i="7"/>
  <c r="P236" i="7"/>
  <c r="U236" i="7" s="1"/>
  <c r="O236" i="7"/>
  <c r="N236" i="7"/>
  <c r="M236" i="7"/>
  <c r="L236" i="7"/>
  <c r="K236" i="7"/>
  <c r="J236" i="7"/>
  <c r="F236" i="7"/>
  <c r="W235" i="7"/>
  <c r="Q235" i="7"/>
  <c r="P235" i="7"/>
  <c r="O235" i="7"/>
  <c r="N235" i="7"/>
  <c r="T235" i="7" s="1"/>
  <c r="M235" i="7"/>
  <c r="L235" i="7"/>
  <c r="K235" i="7"/>
  <c r="J235" i="7"/>
  <c r="F235" i="7"/>
  <c r="W234" i="7"/>
  <c r="Q234" i="7"/>
  <c r="P234" i="7"/>
  <c r="O234" i="7"/>
  <c r="N234" i="7"/>
  <c r="M234" i="7"/>
  <c r="L234" i="7"/>
  <c r="S234" i="7" s="1"/>
  <c r="K234" i="7"/>
  <c r="J234" i="7"/>
  <c r="F234" i="7"/>
  <c r="W233" i="7"/>
  <c r="Q233" i="7"/>
  <c r="P233" i="7"/>
  <c r="O233" i="7"/>
  <c r="N233" i="7"/>
  <c r="T233" i="7" s="1"/>
  <c r="M233" i="7"/>
  <c r="L233" i="7"/>
  <c r="K233" i="7"/>
  <c r="J233" i="7"/>
  <c r="F233" i="7"/>
  <c r="W232" i="7"/>
  <c r="Q232" i="7"/>
  <c r="P232" i="7"/>
  <c r="U232" i="7" s="1"/>
  <c r="O232" i="7"/>
  <c r="N232" i="7"/>
  <c r="M232" i="7"/>
  <c r="L232" i="7"/>
  <c r="S232" i="7" s="1"/>
  <c r="K232" i="7"/>
  <c r="J232" i="7"/>
  <c r="F232" i="7"/>
  <c r="W231" i="7"/>
  <c r="Q231" i="7"/>
  <c r="P231" i="7"/>
  <c r="O231" i="7"/>
  <c r="N231" i="7"/>
  <c r="M231" i="7"/>
  <c r="L231" i="7"/>
  <c r="K231" i="7"/>
  <c r="J231" i="7"/>
  <c r="F231" i="7"/>
  <c r="W230" i="7"/>
  <c r="Q230" i="7"/>
  <c r="P230" i="7"/>
  <c r="U230" i="7" s="1"/>
  <c r="O230" i="7"/>
  <c r="N230" i="7"/>
  <c r="M230" i="7"/>
  <c r="L230" i="7"/>
  <c r="S230" i="7" s="1"/>
  <c r="K230" i="7"/>
  <c r="J230" i="7"/>
  <c r="F230" i="7"/>
  <c r="W229" i="7"/>
  <c r="Q229" i="7"/>
  <c r="P229" i="7"/>
  <c r="O229" i="7"/>
  <c r="N229" i="7"/>
  <c r="M229" i="7"/>
  <c r="L229" i="7"/>
  <c r="K229" i="7"/>
  <c r="J229" i="7"/>
  <c r="F229" i="7"/>
  <c r="W228" i="7"/>
  <c r="Q228" i="7"/>
  <c r="P228" i="7"/>
  <c r="U228" i="7" s="1"/>
  <c r="O228" i="7"/>
  <c r="N228" i="7"/>
  <c r="M228" i="7"/>
  <c r="L228" i="7"/>
  <c r="K228" i="7"/>
  <c r="J228" i="7"/>
  <c r="F228" i="7"/>
  <c r="W227" i="7"/>
  <c r="Q227" i="7"/>
  <c r="P227" i="7"/>
  <c r="O227" i="7"/>
  <c r="N227" i="7"/>
  <c r="T227" i="7" s="1"/>
  <c r="M227" i="7"/>
  <c r="L227" i="7"/>
  <c r="K227" i="7"/>
  <c r="J227" i="7"/>
  <c r="F227" i="7"/>
  <c r="W226" i="7"/>
  <c r="Q226" i="7"/>
  <c r="P226" i="7"/>
  <c r="O226" i="7"/>
  <c r="N226" i="7"/>
  <c r="M226" i="7"/>
  <c r="L226" i="7"/>
  <c r="S226" i="7" s="1"/>
  <c r="K226" i="7"/>
  <c r="J226" i="7"/>
  <c r="F226" i="7"/>
  <c r="W225" i="7"/>
  <c r="Q225" i="7"/>
  <c r="P225" i="7"/>
  <c r="O225" i="7"/>
  <c r="N225" i="7"/>
  <c r="T225" i="7" s="1"/>
  <c r="M225" i="7"/>
  <c r="L225" i="7"/>
  <c r="K225" i="7"/>
  <c r="J225" i="7"/>
  <c r="F225" i="7"/>
  <c r="W224" i="7"/>
  <c r="Q224" i="7"/>
  <c r="P224" i="7"/>
  <c r="U224" i="7" s="1"/>
  <c r="O224" i="7"/>
  <c r="N224" i="7"/>
  <c r="M224" i="7"/>
  <c r="L224" i="7"/>
  <c r="S224" i="7" s="1"/>
  <c r="K224" i="7"/>
  <c r="J224" i="7"/>
  <c r="F224" i="7"/>
  <c r="W223" i="7"/>
  <c r="Q223" i="7"/>
  <c r="P223" i="7"/>
  <c r="O223" i="7"/>
  <c r="N223" i="7"/>
  <c r="M223" i="7"/>
  <c r="L223" i="7"/>
  <c r="K223" i="7"/>
  <c r="J223" i="7"/>
  <c r="F223" i="7"/>
  <c r="W222" i="7"/>
  <c r="Q222" i="7"/>
  <c r="P222" i="7"/>
  <c r="U222" i="7" s="1"/>
  <c r="O222" i="7"/>
  <c r="N222" i="7"/>
  <c r="M222" i="7"/>
  <c r="L222" i="7"/>
  <c r="S222" i="7" s="1"/>
  <c r="K222" i="7"/>
  <c r="J222" i="7"/>
  <c r="F222" i="7"/>
  <c r="W221" i="7"/>
  <c r="Q221" i="7"/>
  <c r="P221" i="7"/>
  <c r="O221" i="7"/>
  <c r="N221" i="7"/>
  <c r="T221" i="7" s="1"/>
  <c r="M221" i="7"/>
  <c r="L221" i="7"/>
  <c r="K221" i="7"/>
  <c r="J221" i="7"/>
  <c r="F221" i="7"/>
  <c r="W220" i="7"/>
  <c r="Q220" i="7"/>
  <c r="P220" i="7"/>
  <c r="U220" i="7" s="1"/>
  <c r="O220" i="7"/>
  <c r="N220" i="7"/>
  <c r="M220" i="7"/>
  <c r="L220" i="7"/>
  <c r="K220" i="7"/>
  <c r="J220" i="7"/>
  <c r="F220" i="7"/>
  <c r="W219" i="7"/>
  <c r="Q219" i="7"/>
  <c r="P219" i="7"/>
  <c r="O219" i="7"/>
  <c r="N219" i="7"/>
  <c r="T219" i="7" s="1"/>
  <c r="M219" i="7"/>
  <c r="L219" i="7"/>
  <c r="K219" i="7"/>
  <c r="J219" i="7"/>
  <c r="F219" i="7"/>
  <c r="W218" i="7"/>
  <c r="Q218" i="7"/>
  <c r="P218" i="7"/>
  <c r="O218" i="7"/>
  <c r="N218" i="7"/>
  <c r="M218" i="7"/>
  <c r="L218" i="7"/>
  <c r="S218" i="7" s="1"/>
  <c r="K218" i="7"/>
  <c r="J218" i="7"/>
  <c r="F218" i="7"/>
  <c r="W217" i="7"/>
  <c r="Q217" i="7"/>
  <c r="P217" i="7"/>
  <c r="O217" i="7"/>
  <c r="N217" i="7"/>
  <c r="T217" i="7" s="1"/>
  <c r="M217" i="7"/>
  <c r="L217" i="7"/>
  <c r="K217" i="7"/>
  <c r="J217" i="7"/>
  <c r="F217" i="7"/>
  <c r="W216" i="7"/>
  <c r="Q216" i="7"/>
  <c r="P216" i="7"/>
  <c r="U216" i="7" s="1"/>
  <c r="O216" i="7"/>
  <c r="N216" i="7"/>
  <c r="M216" i="7"/>
  <c r="L216" i="7"/>
  <c r="S216" i="7" s="1"/>
  <c r="K216" i="7"/>
  <c r="J216" i="7"/>
  <c r="F216" i="7"/>
  <c r="W215" i="7"/>
  <c r="Q215" i="7"/>
  <c r="P215" i="7"/>
  <c r="O215" i="7"/>
  <c r="N215" i="7"/>
  <c r="M215" i="7"/>
  <c r="L215" i="7"/>
  <c r="K215" i="7"/>
  <c r="J215" i="7"/>
  <c r="F215" i="7"/>
  <c r="W214" i="7"/>
  <c r="Q214" i="7"/>
  <c r="P214" i="7"/>
  <c r="O214" i="7"/>
  <c r="N214" i="7"/>
  <c r="M214" i="7"/>
  <c r="L214" i="7"/>
  <c r="K214" i="7"/>
  <c r="J214" i="7"/>
  <c r="F214" i="7"/>
  <c r="W213" i="7"/>
  <c r="Q213" i="7"/>
  <c r="P213" i="7"/>
  <c r="O213" i="7"/>
  <c r="N213" i="7"/>
  <c r="M213" i="7"/>
  <c r="L213" i="7"/>
  <c r="K213" i="7"/>
  <c r="J213" i="7"/>
  <c r="F213" i="7"/>
  <c r="W212" i="7"/>
  <c r="Q212" i="7"/>
  <c r="P212" i="7"/>
  <c r="O212" i="7"/>
  <c r="N212" i="7"/>
  <c r="M212" i="7"/>
  <c r="L212" i="7"/>
  <c r="K212" i="7"/>
  <c r="J212" i="7"/>
  <c r="H212" i="7"/>
  <c r="H213" i="7" s="1"/>
  <c r="H214" i="7" s="1"/>
  <c r="H215" i="7" s="1"/>
  <c r="H216" i="7" s="1"/>
  <c r="H217" i="7" s="1"/>
  <c r="H218" i="7" s="1"/>
  <c r="H219" i="7" s="1"/>
  <c r="H220" i="7" s="1"/>
  <c r="H221" i="7" s="1"/>
  <c r="H222" i="7" s="1"/>
  <c r="H223" i="7" s="1"/>
  <c r="H224" i="7" s="1"/>
  <c r="H225" i="7" s="1"/>
  <c r="H226" i="7" s="1"/>
  <c r="H227" i="7" s="1"/>
  <c r="H228" i="7" s="1"/>
  <c r="H229" i="7" s="1"/>
  <c r="H230" i="7" s="1"/>
  <c r="H231" i="7" s="1"/>
  <c r="H232" i="7" s="1"/>
  <c r="H233" i="7" s="1"/>
  <c r="H234" i="7" s="1"/>
  <c r="H235" i="7" s="1"/>
  <c r="H236" i="7" s="1"/>
  <c r="H237" i="7" s="1"/>
  <c r="H238" i="7" s="1"/>
  <c r="H239" i="7" s="1"/>
  <c r="H240" i="7" s="1"/>
  <c r="H241" i="7" s="1"/>
  <c r="H242" i="7" s="1"/>
  <c r="F212" i="7"/>
  <c r="B211" i="7"/>
  <c r="AD209" i="7"/>
  <c r="AC209" i="7"/>
  <c r="AB209" i="7"/>
  <c r="W207" i="7"/>
  <c r="Q207" i="7"/>
  <c r="P207" i="7"/>
  <c r="O207" i="7"/>
  <c r="N207" i="7"/>
  <c r="M207" i="7"/>
  <c r="L207" i="7"/>
  <c r="K207" i="7"/>
  <c r="J207" i="7"/>
  <c r="F207" i="7"/>
  <c r="W206" i="7"/>
  <c r="Q206" i="7"/>
  <c r="P206" i="7"/>
  <c r="O206" i="7"/>
  <c r="N206" i="7"/>
  <c r="M206" i="7"/>
  <c r="L206" i="7"/>
  <c r="K206" i="7"/>
  <c r="J206" i="7"/>
  <c r="F206" i="7"/>
  <c r="W205" i="7"/>
  <c r="Q205" i="7"/>
  <c r="P205" i="7"/>
  <c r="O205" i="7"/>
  <c r="N205" i="7"/>
  <c r="M205" i="7"/>
  <c r="L205" i="7"/>
  <c r="K205" i="7"/>
  <c r="J205" i="7"/>
  <c r="F205" i="7"/>
  <c r="W204" i="7"/>
  <c r="Q204" i="7"/>
  <c r="P204" i="7"/>
  <c r="O204" i="7"/>
  <c r="N204" i="7"/>
  <c r="M204" i="7"/>
  <c r="L204" i="7"/>
  <c r="K204" i="7"/>
  <c r="J204" i="7"/>
  <c r="F204" i="7"/>
  <c r="W203" i="7"/>
  <c r="Q203" i="7"/>
  <c r="P203" i="7"/>
  <c r="U203" i="7" s="1"/>
  <c r="O203" i="7"/>
  <c r="N203" i="7"/>
  <c r="M203" i="7"/>
  <c r="L203" i="7"/>
  <c r="K203" i="7"/>
  <c r="J203" i="7"/>
  <c r="F203" i="7"/>
  <c r="W202" i="7"/>
  <c r="Q202" i="7"/>
  <c r="P202" i="7"/>
  <c r="O202" i="7"/>
  <c r="N202" i="7"/>
  <c r="M202" i="7"/>
  <c r="L202" i="7"/>
  <c r="K202" i="7"/>
  <c r="J202" i="7"/>
  <c r="F202" i="7"/>
  <c r="W201" i="7"/>
  <c r="Q201" i="7"/>
  <c r="P201" i="7"/>
  <c r="O201" i="7"/>
  <c r="N201" i="7"/>
  <c r="M201" i="7"/>
  <c r="L201" i="7"/>
  <c r="K201" i="7"/>
  <c r="J201" i="7"/>
  <c r="F201" i="7"/>
  <c r="W200" i="7"/>
  <c r="Q200" i="7"/>
  <c r="P200" i="7"/>
  <c r="O200" i="7"/>
  <c r="N200" i="7"/>
  <c r="M200" i="7"/>
  <c r="L200" i="7"/>
  <c r="K200" i="7"/>
  <c r="J200" i="7"/>
  <c r="F200" i="7"/>
  <c r="W199" i="7"/>
  <c r="Q199" i="7"/>
  <c r="P199" i="7"/>
  <c r="O199" i="7"/>
  <c r="N199" i="7"/>
  <c r="M199" i="7"/>
  <c r="L199" i="7"/>
  <c r="K199" i="7"/>
  <c r="J199" i="7"/>
  <c r="F199" i="7"/>
  <c r="W198" i="7"/>
  <c r="Q198" i="7"/>
  <c r="P198" i="7"/>
  <c r="O198" i="7"/>
  <c r="N198" i="7"/>
  <c r="M198" i="7"/>
  <c r="L198" i="7"/>
  <c r="K198" i="7"/>
  <c r="J198" i="7"/>
  <c r="F198" i="7"/>
  <c r="W197" i="7"/>
  <c r="Q197" i="7"/>
  <c r="P197" i="7"/>
  <c r="O197" i="7"/>
  <c r="N197" i="7"/>
  <c r="M197" i="7"/>
  <c r="L197" i="7"/>
  <c r="K197" i="7"/>
  <c r="J197" i="7"/>
  <c r="F197" i="7"/>
  <c r="W196" i="7"/>
  <c r="Q196" i="7"/>
  <c r="P196" i="7"/>
  <c r="O196" i="7"/>
  <c r="N196" i="7"/>
  <c r="M196" i="7"/>
  <c r="L196" i="7"/>
  <c r="K196" i="7"/>
  <c r="J196" i="7"/>
  <c r="F196" i="7"/>
  <c r="W195" i="7"/>
  <c r="Q195" i="7"/>
  <c r="P195" i="7"/>
  <c r="O195" i="7"/>
  <c r="N195" i="7"/>
  <c r="M195" i="7"/>
  <c r="L195" i="7"/>
  <c r="K195" i="7"/>
  <c r="J195" i="7"/>
  <c r="F195" i="7"/>
  <c r="W194" i="7"/>
  <c r="Q194" i="7"/>
  <c r="P194" i="7"/>
  <c r="O194" i="7"/>
  <c r="N194" i="7"/>
  <c r="M194" i="7"/>
  <c r="L194" i="7"/>
  <c r="K194" i="7"/>
  <c r="J194" i="7"/>
  <c r="F194" i="7"/>
  <c r="W193" i="7"/>
  <c r="Q193" i="7"/>
  <c r="P193" i="7"/>
  <c r="O193" i="7"/>
  <c r="N193" i="7"/>
  <c r="M193" i="7"/>
  <c r="L193" i="7"/>
  <c r="K193" i="7"/>
  <c r="J193" i="7"/>
  <c r="F193" i="7"/>
  <c r="W192" i="7"/>
  <c r="Q192" i="7"/>
  <c r="P192" i="7"/>
  <c r="O192" i="7"/>
  <c r="N192" i="7"/>
  <c r="M192" i="7"/>
  <c r="L192" i="7"/>
  <c r="K192" i="7"/>
  <c r="J192" i="7"/>
  <c r="F192" i="7"/>
  <c r="W191" i="7"/>
  <c r="Q191" i="7"/>
  <c r="P191" i="7"/>
  <c r="O191" i="7"/>
  <c r="N191" i="7"/>
  <c r="M191" i="7"/>
  <c r="L191" i="7"/>
  <c r="S191" i="7" s="1"/>
  <c r="K191" i="7"/>
  <c r="J191" i="7"/>
  <c r="F191" i="7"/>
  <c r="W190" i="7"/>
  <c r="Q190" i="7"/>
  <c r="P190" i="7"/>
  <c r="O190" i="7"/>
  <c r="N190" i="7"/>
  <c r="T190" i="7" s="1"/>
  <c r="M190" i="7"/>
  <c r="L190" i="7"/>
  <c r="K190" i="7"/>
  <c r="J190" i="7"/>
  <c r="F190" i="7"/>
  <c r="W189" i="7"/>
  <c r="Q189" i="7"/>
  <c r="P189" i="7"/>
  <c r="U189" i="7" s="1"/>
  <c r="O189" i="7"/>
  <c r="N189" i="7"/>
  <c r="M189" i="7"/>
  <c r="L189" i="7"/>
  <c r="K189" i="7"/>
  <c r="J189" i="7"/>
  <c r="F189" i="7"/>
  <c r="W188" i="7"/>
  <c r="Q188" i="7"/>
  <c r="P188" i="7"/>
  <c r="O188" i="7"/>
  <c r="N188" i="7"/>
  <c r="M188" i="7"/>
  <c r="L188" i="7"/>
  <c r="K188" i="7"/>
  <c r="J188" i="7"/>
  <c r="F188" i="7"/>
  <c r="W187" i="7"/>
  <c r="Q187" i="7"/>
  <c r="P187" i="7"/>
  <c r="U187" i="7" s="1"/>
  <c r="O187" i="7"/>
  <c r="N187" i="7"/>
  <c r="M187" i="7"/>
  <c r="L187" i="7"/>
  <c r="S187" i="7" s="1"/>
  <c r="K187" i="7"/>
  <c r="J187" i="7"/>
  <c r="F187" i="7"/>
  <c r="W186" i="7"/>
  <c r="Q186" i="7"/>
  <c r="P186" i="7"/>
  <c r="O186" i="7"/>
  <c r="N186" i="7"/>
  <c r="T186" i="7" s="1"/>
  <c r="M186" i="7"/>
  <c r="L186" i="7"/>
  <c r="K186" i="7"/>
  <c r="J186" i="7"/>
  <c r="R186" i="7" s="1"/>
  <c r="F186" i="7"/>
  <c r="W185" i="7"/>
  <c r="Q185" i="7"/>
  <c r="P185" i="7"/>
  <c r="O185" i="7"/>
  <c r="N185" i="7"/>
  <c r="M185" i="7"/>
  <c r="L185" i="7"/>
  <c r="K185" i="7"/>
  <c r="J185" i="7"/>
  <c r="F185" i="7"/>
  <c r="W184" i="7"/>
  <c r="Q184" i="7"/>
  <c r="P184" i="7"/>
  <c r="O184" i="7"/>
  <c r="N184" i="7"/>
  <c r="M184" i="7"/>
  <c r="L184" i="7"/>
  <c r="K184" i="7"/>
  <c r="J184" i="7"/>
  <c r="F184" i="7"/>
  <c r="W183" i="7"/>
  <c r="Q183" i="7"/>
  <c r="P183" i="7"/>
  <c r="O183" i="7"/>
  <c r="N183" i="7"/>
  <c r="M183" i="7"/>
  <c r="L183" i="7"/>
  <c r="S183" i="7" s="1"/>
  <c r="K183" i="7"/>
  <c r="J183" i="7"/>
  <c r="F183" i="7"/>
  <c r="W182" i="7"/>
  <c r="Q182" i="7"/>
  <c r="P182" i="7"/>
  <c r="O182" i="7"/>
  <c r="N182" i="7"/>
  <c r="T182" i="7" s="1"/>
  <c r="M182" i="7"/>
  <c r="L182" i="7"/>
  <c r="K182" i="7"/>
  <c r="J182" i="7"/>
  <c r="F182" i="7"/>
  <c r="W181" i="7"/>
  <c r="Q181" i="7"/>
  <c r="P181" i="7"/>
  <c r="U181" i="7" s="1"/>
  <c r="O181" i="7"/>
  <c r="N181" i="7"/>
  <c r="M181" i="7"/>
  <c r="L181" i="7"/>
  <c r="K181" i="7"/>
  <c r="J181" i="7"/>
  <c r="F181" i="7"/>
  <c r="W180" i="7"/>
  <c r="Q180" i="7"/>
  <c r="P180" i="7"/>
  <c r="O180" i="7"/>
  <c r="N180" i="7"/>
  <c r="M180" i="7"/>
  <c r="L180" i="7"/>
  <c r="K180" i="7"/>
  <c r="J180" i="7"/>
  <c r="F180" i="7"/>
  <c r="W179" i="7"/>
  <c r="Q179" i="7"/>
  <c r="P179" i="7"/>
  <c r="U179" i="7" s="1"/>
  <c r="O179" i="7"/>
  <c r="N179" i="7"/>
  <c r="M179" i="7"/>
  <c r="L179" i="7"/>
  <c r="S179" i="7" s="1"/>
  <c r="K179" i="7"/>
  <c r="J179" i="7"/>
  <c r="F179" i="7"/>
  <c r="W178" i="7"/>
  <c r="Q178" i="7"/>
  <c r="P178" i="7"/>
  <c r="O178" i="7"/>
  <c r="N178" i="7"/>
  <c r="T178" i="7" s="1"/>
  <c r="M178" i="7"/>
  <c r="L178" i="7"/>
  <c r="K178" i="7"/>
  <c r="J178" i="7"/>
  <c r="R178" i="7" s="1"/>
  <c r="H178" i="7"/>
  <c r="H179" i="7" s="1"/>
  <c r="H180" i="7" s="1"/>
  <c r="H181" i="7" s="1"/>
  <c r="H182" i="7" s="1"/>
  <c r="H183" i="7" s="1"/>
  <c r="H184" i="7" s="1"/>
  <c r="H185" i="7" s="1"/>
  <c r="H186" i="7" s="1"/>
  <c r="H187" i="7" s="1"/>
  <c r="H188" i="7" s="1"/>
  <c r="H189" i="7" s="1"/>
  <c r="H190" i="7" s="1"/>
  <c r="H191" i="7" s="1"/>
  <c r="H192" i="7" s="1"/>
  <c r="H193" i="7" s="1"/>
  <c r="H194" i="7" s="1"/>
  <c r="H195" i="7" s="1"/>
  <c r="H196" i="7" s="1"/>
  <c r="H197" i="7" s="1"/>
  <c r="H198" i="7" s="1"/>
  <c r="H199" i="7" s="1"/>
  <c r="H200" i="7" s="1"/>
  <c r="H201" i="7" s="1"/>
  <c r="H202" i="7" s="1"/>
  <c r="H203" i="7" s="1"/>
  <c r="H204" i="7" s="1"/>
  <c r="H205" i="7" s="1"/>
  <c r="H206" i="7" s="1"/>
  <c r="H207" i="7" s="1"/>
  <c r="F178" i="7"/>
  <c r="B177" i="7"/>
  <c r="AD175" i="7"/>
  <c r="AC175" i="7"/>
  <c r="AB175" i="7"/>
  <c r="W174" i="7"/>
  <c r="Q174" i="7"/>
  <c r="P174" i="7"/>
  <c r="O174" i="7"/>
  <c r="N174" i="7"/>
  <c r="T174" i="7" s="1"/>
  <c r="M174" i="7"/>
  <c r="L174" i="7"/>
  <c r="S174" i="7" s="1"/>
  <c r="K174" i="7"/>
  <c r="J174" i="7"/>
  <c r="R174" i="7" s="1"/>
  <c r="F174" i="7"/>
  <c r="W173" i="7"/>
  <c r="Q173" i="7"/>
  <c r="P173" i="7"/>
  <c r="O173" i="7"/>
  <c r="N173" i="7"/>
  <c r="M173" i="7"/>
  <c r="L173" i="7"/>
  <c r="K173" i="7"/>
  <c r="J173" i="7"/>
  <c r="F173" i="7"/>
  <c r="W172" i="7"/>
  <c r="Q172" i="7"/>
  <c r="P172" i="7"/>
  <c r="O172" i="7"/>
  <c r="N172" i="7"/>
  <c r="T172" i="7" s="1"/>
  <c r="M172" i="7"/>
  <c r="L172" i="7"/>
  <c r="K172" i="7"/>
  <c r="J172" i="7"/>
  <c r="R172" i="7" s="1"/>
  <c r="F172" i="7"/>
  <c r="W171" i="7"/>
  <c r="Q171" i="7"/>
  <c r="P171" i="7"/>
  <c r="O171" i="7"/>
  <c r="N171" i="7"/>
  <c r="M171" i="7"/>
  <c r="L171" i="7"/>
  <c r="S171" i="7" s="1"/>
  <c r="K171" i="7"/>
  <c r="J171" i="7"/>
  <c r="F171" i="7"/>
  <c r="W170" i="7"/>
  <c r="Q170" i="7"/>
  <c r="P170" i="7"/>
  <c r="O170" i="7"/>
  <c r="N170" i="7"/>
  <c r="M170" i="7"/>
  <c r="L170" i="7"/>
  <c r="K170" i="7"/>
  <c r="J170" i="7"/>
  <c r="F170" i="7"/>
  <c r="W169" i="7"/>
  <c r="Q169" i="7"/>
  <c r="P169" i="7"/>
  <c r="O169" i="7"/>
  <c r="N169" i="7"/>
  <c r="M169" i="7"/>
  <c r="L169" i="7"/>
  <c r="K169" i="7"/>
  <c r="J169" i="7"/>
  <c r="F169" i="7"/>
  <c r="W168" i="7"/>
  <c r="Q168" i="7"/>
  <c r="P168" i="7"/>
  <c r="O168" i="7"/>
  <c r="N168" i="7"/>
  <c r="M168" i="7"/>
  <c r="L168" i="7"/>
  <c r="K168" i="7"/>
  <c r="J168" i="7"/>
  <c r="F168" i="7"/>
  <c r="W167" i="7"/>
  <c r="Q167" i="7"/>
  <c r="P167" i="7"/>
  <c r="O167" i="7"/>
  <c r="N167" i="7"/>
  <c r="M167" i="7"/>
  <c r="L167" i="7"/>
  <c r="K167" i="7"/>
  <c r="J167" i="7"/>
  <c r="F167" i="7"/>
  <c r="W166" i="7"/>
  <c r="Q166" i="7"/>
  <c r="P166" i="7"/>
  <c r="O166" i="7"/>
  <c r="N166" i="7"/>
  <c r="M166" i="7"/>
  <c r="L166" i="7"/>
  <c r="K166" i="7"/>
  <c r="J166" i="7"/>
  <c r="F166" i="7"/>
  <c r="W165" i="7"/>
  <c r="Q165" i="7"/>
  <c r="P165" i="7"/>
  <c r="O165" i="7"/>
  <c r="N165" i="7"/>
  <c r="M165" i="7"/>
  <c r="L165" i="7"/>
  <c r="K165" i="7"/>
  <c r="J165" i="7"/>
  <c r="F165" i="7"/>
  <c r="W164" i="7"/>
  <c r="Q164" i="7"/>
  <c r="P164" i="7"/>
  <c r="O164" i="7"/>
  <c r="N164" i="7"/>
  <c r="M164" i="7"/>
  <c r="L164" i="7"/>
  <c r="K164" i="7"/>
  <c r="J164" i="7"/>
  <c r="F164" i="7"/>
  <c r="W163" i="7"/>
  <c r="Q163" i="7"/>
  <c r="P163" i="7"/>
  <c r="O163" i="7"/>
  <c r="N163" i="7"/>
  <c r="M163" i="7"/>
  <c r="L163" i="7"/>
  <c r="K163" i="7"/>
  <c r="J163" i="7"/>
  <c r="F163" i="7"/>
  <c r="W162" i="7"/>
  <c r="Q162" i="7"/>
  <c r="P162" i="7"/>
  <c r="O162" i="7"/>
  <c r="N162" i="7"/>
  <c r="M162" i="7"/>
  <c r="L162" i="7"/>
  <c r="K162" i="7"/>
  <c r="J162" i="7"/>
  <c r="F162" i="7"/>
  <c r="W161" i="7"/>
  <c r="Q161" i="7"/>
  <c r="P161" i="7"/>
  <c r="O161" i="7"/>
  <c r="N161" i="7"/>
  <c r="M161" i="7"/>
  <c r="L161" i="7"/>
  <c r="K161" i="7"/>
  <c r="J161" i="7"/>
  <c r="F161" i="7"/>
  <c r="W160" i="7"/>
  <c r="Q160" i="7"/>
  <c r="P160" i="7"/>
  <c r="O160" i="7"/>
  <c r="N160" i="7"/>
  <c r="M160" i="7"/>
  <c r="L160" i="7"/>
  <c r="K160" i="7"/>
  <c r="J160" i="7"/>
  <c r="R160" i="7" s="1"/>
  <c r="F160" i="7"/>
  <c r="W159" i="7"/>
  <c r="Q159" i="7"/>
  <c r="P159" i="7"/>
  <c r="O159" i="7"/>
  <c r="N159" i="7"/>
  <c r="M159" i="7"/>
  <c r="L159" i="7"/>
  <c r="K159" i="7"/>
  <c r="J159" i="7"/>
  <c r="F159" i="7"/>
  <c r="W158" i="7"/>
  <c r="Q158" i="7"/>
  <c r="P158" i="7"/>
  <c r="O158" i="7"/>
  <c r="N158" i="7"/>
  <c r="T158" i="7" s="1"/>
  <c r="M158" i="7"/>
  <c r="L158" i="7"/>
  <c r="K158" i="7"/>
  <c r="J158" i="7"/>
  <c r="R158" i="7" s="1"/>
  <c r="F158" i="7"/>
  <c r="W157" i="7"/>
  <c r="Q157" i="7"/>
  <c r="P157" i="7"/>
  <c r="O157" i="7"/>
  <c r="N157" i="7"/>
  <c r="M157" i="7"/>
  <c r="L157" i="7"/>
  <c r="K157" i="7"/>
  <c r="J157" i="7"/>
  <c r="F157" i="7"/>
  <c r="W156" i="7"/>
  <c r="Q156" i="7"/>
  <c r="P156" i="7"/>
  <c r="O156" i="7"/>
  <c r="N156" i="7"/>
  <c r="M156" i="7"/>
  <c r="L156" i="7"/>
  <c r="K156" i="7"/>
  <c r="J156" i="7"/>
  <c r="F156" i="7"/>
  <c r="W155" i="7"/>
  <c r="Q155" i="7"/>
  <c r="P155" i="7"/>
  <c r="O155" i="7"/>
  <c r="N155" i="7"/>
  <c r="M155" i="7"/>
  <c r="L155" i="7"/>
  <c r="K155" i="7"/>
  <c r="J155" i="7"/>
  <c r="F155" i="7"/>
  <c r="W154" i="7"/>
  <c r="Q154" i="7"/>
  <c r="P154" i="7"/>
  <c r="O154" i="7"/>
  <c r="N154" i="7"/>
  <c r="M154" i="7"/>
  <c r="L154" i="7"/>
  <c r="K154" i="7"/>
  <c r="J154" i="7"/>
  <c r="F154" i="7"/>
  <c r="W153" i="7"/>
  <c r="Q153" i="7"/>
  <c r="P153" i="7"/>
  <c r="O153" i="7"/>
  <c r="N153" i="7"/>
  <c r="M153" i="7"/>
  <c r="L153" i="7"/>
  <c r="K153" i="7"/>
  <c r="J153" i="7"/>
  <c r="F153" i="7"/>
  <c r="W152" i="7"/>
  <c r="Q152" i="7"/>
  <c r="P152" i="7"/>
  <c r="O152" i="7"/>
  <c r="N152" i="7"/>
  <c r="M152" i="7"/>
  <c r="L152" i="7"/>
  <c r="K152" i="7"/>
  <c r="J152" i="7"/>
  <c r="F152" i="7"/>
  <c r="W151" i="7"/>
  <c r="Q151" i="7"/>
  <c r="P151" i="7"/>
  <c r="O151" i="7"/>
  <c r="N151" i="7"/>
  <c r="M151" i="7"/>
  <c r="L151" i="7"/>
  <c r="S151" i="7" s="1"/>
  <c r="K151" i="7"/>
  <c r="J151" i="7"/>
  <c r="F151" i="7"/>
  <c r="W150" i="7"/>
  <c r="Q150" i="7"/>
  <c r="P150" i="7"/>
  <c r="O150" i="7"/>
  <c r="N150" i="7"/>
  <c r="M150" i="7"/>
  <c r="L150" i="7"/>
  <c r="K150" i="7"/>
  <c r="J150" i="7"/>
  <c r="F150" i="7"/>
  <c r="W149" i="7"/>
  <c r="Q149" i="7"/>
  <c r="P149" i="7"/>
  <c r="O149" i="7"/>
  <c r="N149" i="7"/>
  <c r="M149" i="7"/>
  <c r="L149" i="7"/>
  <c r="K149" i="7"/>
  <c r="J149" i="7"/>
  <c r="F149" i="7"/>
  <c r="W148" i="7"/>
  <c r="Q148" i="7"/>
  <c r="P148" i="7"/>
  <c r="O148" i="7"/>
  <c r="N148" i="7"/>
  <c r="M148" i="7"/>
  <c r="L148" i="7"/>
  <c r="K148" i="7"/>
  <c r="J148" i="7"/>
  <c r="F148" i="7"/>
  <c r="W147" i="7"/>
  <c r="Q147" i="7"/>
  <c r="P147" i="7"/>
  <c r="O147" i="7"/>
  <c r="N147" i="7"/>
  <c r="M147" i="7"/>
  <c r="L147" i="7"/>
  <c r="S147" i="7" s="1"/>
  <c r="K147" i="7"/>
  <c r="J147" i="7"/>
  <c r="F147" i="7"/>
  <c r="W146" i="7"/>
  <c r="Q146" i="7"/>
  <c r="P146" i="7"/>
  <c r="O146" i="7"/>
  <c r="N146" i="7"/>
  <c r="M146" i="7"/>
  <c r="L146" i="7"/>
  <c r="K146" i="7"/>
  <c r="J146" i="7"/>
  <c r="F146" i="7"/>
  <c r="W145" i="7"/>
  <c r="Q145" i="7"/>
  <c r="P145" i="7"/>
  <c r="O145" i="7"/>
  <c r="N145" i="7"/>
  <c r="M145" i="7"/>
  <c r="L145" i="7"/>
  <c r="S145" i="7" s="1"/>
  <c r="K145" i="7"/>
  <c r="J145" i="7"/>
  <c r="F145" i="7"/>
  <c r="W144" i="7"/>
  <c r="Q144" i="7"/>
  <c r="P144" i="7"/>
  <c r="O144" i="7"/>
  <c r="N144" i="7"/>
  <c r="M144" i="7"/>
  <c r="L144" i="7"/>
  <c r="K144" i="7"/>
  <c r="J144" i="7"/>
  <c r="R144" i="7" s="1"/>
  <c r="H144" i="7"/>
  <c r="H145" i="7" s="1"/>
  <c r="H146" i="7" s="1"/>
  <c r="H147" i="7" s="1"/>
  <c r="H148" i="7" s="1"/>
  <c r="H149" i="7" s="1"/>
  <c r="H150" i="7" s="1"/>
  <c r="H151" i="7" s="1"/>
  <c r="H152" i="7" s="1"/>
  <c r="H153" i="7" s="1"/>
  <c r="H154" i="7" s="1"/>
  <c r="H155" i="7" s="1"/>
  <c r="H156" i="7" s="1"/>
  <c r="H157" i="7" s="1"/>
  <c r="H158" i="7" s="1"/>
  <c r="H159" i="7" s="1"/>
  <c r="H160" i="7" s="1"/>
  <c r="H161" i="7" s="1"/>
  <c r="H162" i="7" s="1"/>
  <c r="H163" i="7" s="1"/>
  <c r="H164" i="7" s="1"/>
  <c r="H165" i="7" s="1"/>
  <c r="H166" i="7" s="1"/>
  <c r="H167" i="7" s="1"/>
  <c r="H168" i="7" s="1"/>
  <c r="H169" i="7" s="1"/>
  <c r="H170" i="7" s="1"/>
  <c r="H171" i="7" s="1"/>
  <c r="H172" i="7" s="1"/>
  <c r="H173" i="7" s="1"/>
  <c r="H174" i="7" s="1"/>
  <c r="F144" i="7"/>
  <c r="B143" i="7"/>
  <c r="AD141" i="7"/>
  <c r="AC141" i="7"/>
  <c r="AB141" i="7"/>
  <c r="W139" i="7"/>
  <c r="Q139" i="7"/>
  <c r="P139" i="7"/>
  <c r="O139" i="7"/>
  <c r="N139" i="7"/>
  <c r="M139" i="7"/>
  <c r="L139" i="7"/>
  <c r="K139" i="7"/>
  <c r="J139" i="7"/>
  <c r="F139" i="7"/>
  <c r="W138" i="7"/>
  <c r="Q138" i="7"/>
  <c r="P138" i="7"/>
  <c r="O138" i="7"/>
  <c r="N138" i="7"/>
  <c r="M138" i="7"/>
  <c r="L138" i="7"/>
  <c r="K138" i="7"/>
  <c r="J138" i="7"/>
  <c r="F138" i="7"/>
  <c r="W137" i="7"/>
  <c r="Q137" i="7"/>
  <c r="P137" i="7"/>
  <c r="O137" i="7"/>
  <c r="N137" i="7"/>
  <c r="M137" i="7"/>
  <c r="L137" i="7"/>
  <c r="K137" i="7"/>
  <c r="J137" i="7"/>
  <c r="F137" i="7"/>
  <c r="W136" i="7"/>
  <c r="Q136" i="7"/>
  <c r="P136" i="7"/>
  <c r="O136" i="7"/>
  <c r="N136" i="7"/>
  <c r="M136" i="7"/>
  <c r="L136" i="7"/>
  <c r="K136" i="7"/>
  <c r="J136" i="7"/>
  <c r="F136" i="7"/>
  <c r="W135" i="7"/>
  <c r="O135" i="7"/>
  <c r="T135" i="7" s="1"/>
  <c r="N135" i="7"/>
  <c r="M135" i="7"/>
  <c r="L135" i="7"/>
  <c r="F135" i="7"/>
  <c r="W134" i="7"/>
  <c r="Q134" i="7"/>
  <c r="P134" i="7"/>
  <c r="O134" i="7"/>
  <c r="N134" i="7"/>
  <c r="M134" i="7"/>
  <c r="L134" i="7"/>
  <c r="K134" i="7"/>
  <c r="J134" i="7"/>
  <c r="F134" i="7"/>
  <c r="W133" i="7"/>
  <c r="Q133" i="7"/>
  <c r="P133" i="7"/>
  <c r="O133" i="7"/>
  <c r="T133" i="7" s="1"/>
  <c r="N133" i="7"/>
  <c r="M133" i="7"/>
  <c r="L133" i="7"/>
  <c r="K133" i="7"/>
  <c r="J133" i="7"/>
  <c r="F133" i="7"/>
  <c r="W132" i="7"/>
  <c r="Q132" i="7"/>
  <c r="P132" i="7"/>
  <c r="O132" i="7"/>
  <c r="N132" i="7"/>
  <c r="M132" i="7"/>
  <c r="L132" i="7"/>
  <c r="K132" i="7"/>
  <c r="J132" i="7"/>
  <c r="F132" i="7"/>
  <c r="W131" i="7"/>
  <c r="Q131" i="7"/>
  <c r="P131" i="7"/>
  <c r="O131" i="7"/>
  <c r="N131" i="7"/>
  <c r="M131" i="7"/>
  <c r="L131" i="7"/>
  <c r="K131" i="7"/>
  <c r="J131" i="7"/>
  <c r="F131" i="7"/>
  <c r="W130" i="7"/>
  <c r="Q130" i="7"/>
  <c r="P130" i="7"/>
  <c r="O130" i="7"/>
  <c r="N130" i="7"/>
  <c r="M130" i="7"/>
  <c r="L130" i="7"/>
  <c r="K130" i="7"/>
  <c r="J130" i="7"/>
  <c r="F130" i="7"/>
  <c r="W129" i="7"/>
  <c r="Q129" i="7"/>
  <c r="P129" i="7"/>
  <c r="O129" i="7"/>
  <c r="N129" i="7"/>
  <c r="M129" i="7"/>
  <c r="L129" i="7"/>
  <c r="K129" i="7"/>
  <c r="J129" i="7"/>
  <c r="F129" i="7"/>
  <c r="W128" i="7"/>
  <c r="Q128" i="7"/>
  <c r="P128" i="7"/>
  <c r="O128" i="7"/>
  <c r="N128" i="7"/>
  <c r="M128" i="7"/>
  <c r="L128" i="7"/>
  <c r="K128" i="7"/>
  <c r="J128" i="7"/>
  <c r="F128" i="7"/>
  <c r="W127" i="7"/>
  <c r="Q127" i="7"/>
  <c r="P127" i="7"/>
  <c r="O127" i="7"/>
  <c r="N127" i="7"/>
  <c r="M127" i="7"/>
  <c r="L127" i="7"/>
  <c r="K127" i="7"/>
  <c r="J127" i="7"/>
  <c r="F127" i="7"/>
  <c r="W126" i="7"/>
  <c r="Q126" i="7"/>
  <c r="P126" i="7"/>
  <c r="O126" i="7"/>
  <c r="N126" i="7"/>
  <c r="M126" i="7"/>
  <c r="L126" i="7"/>
  <c r="K126" i="7"/>
  <c r="J126" i="7"/>
  <c r="F126" i="7"/>
  <c r="W125" i="7"/>
  <c r="Q125" i="7"/>
  <c r="P125" i="7"/>
  <c r="O125" i="7"/>
  <c r="T125" i="7" s="1"/>
  <c r="N125" i="7"/>
  <c r="M125" i="7"/>
  <c r="L125" i="7"/>
  <c r="K125" i="7"/>
  <c r="J125" i="7"/>
  <c r="F125" i="7"/>
  <c r="W124" i="7"/>
  <c r="Q124" i="7"/>
  <c r="P124" i="7"/>
  <c r="O124" i="7"/>
  <c r="N124" i="7"/>
  <c r="M124" i="7"/>
  <c r="L124" i="7"/>
  <c r="K124" i="7"/>
  <c r="J124" i="7"/>
  <c r="F124" i="7"/>
  <c r="W123" i="7"/>
  <c r="Q123" i="7"/>
  <c r="P123" i="7"/>
  <c r="O123" i="7"/>
  <c r="N123" i="7"/>
  <c r="M123" i="7"/>
  <c r="L123" i="7"/>
  <c r="K123" i="7"/>
  <c r="J123" i="7"/>
  <c r="F123" i="7"/>
  <c r="W122" i="7"/>
  <c r="Q122" i="7"/>
  <c r="P122" i="7"/>
  <c r="O122" i="7"/>
  <c r="N122" i="7"/>
  <c r="M122" i="7"/>
  <c r="L122" i="7"/>
  <c r="K122" i="7"/>
  <c r="J122" i="7"/>
  <c r="F122" i="7"/>
  <c r="W121" i="7"/>
  <c r="Q121" i="7"/>
  <c r="P121" i="7"/>
  <c r="O121" i="7"/>
  <c r="N121" i="7"/>
  <c r="M121" i="7"/>
  <c r="L121" i="7"/>
  <c r="K121" i="7"/>
  <c r="J121" i="7"/>
  <c r="F121" i="7"/>
  <c r="W120" i="7"/>
  <c r="Q120" i="7"/>
  <c r="P120" i="7"/>
  <c r="O120" i="7"/>
  <c r="N120" i="7"/>
  <c r="M120" i="7"/>
  <c r="L120" i="7"/>
  <c r="K120" i="7"/>
  <c r="J120" i="7"/>
  <c r="F120" i="7"/>
  <c r="W119" i="7"/>
  <c r="Q119" i="7"/>
  <c r="P119" i="7"/>
  <c r="O119" i="7"/>
  <c r="N119" i="7"/>
  <c r="M119" i="7"/>
  <c r="L119" i="7"/>
  <c r="K119" i="7"/>
  <c r="J119" i="7"/>
  <c r="F119" i="7"/>
  <c r="W118" i="7"/>
  <c r="Q118" i="7"/>
  <c r="P118" i="7"/>
  <c r="O118" i="7"/>
  <c r="N118" i="7"/>
  <c r="M118" i="7"/>
  <c r="L118" i="7"/>
  <c r="K118" i="7"/>
  <c r="J118" i="7"/>
  <c r="F118" i="7"/>
  <c r="W117" i="7"/>
  <c r="Q117" i="7"/>
  <c r="P117" i="7"/>
  <c r="O117" i="7"/>
  <c r="N117" i="7"/>
  <c r="M117" i="7"/>
  <c r="L117" i="7"/>
  <c r="K117" i="7"/>
  <c r="J117" i="7"/>
  <c r="F117" i="7"/>
  <c r="W116" i="7"/>
  <c r="Q116" i="7"/>
  <c r="P116" i="7"/>
  <c r="O116" i="7"/>
  <c r="N116" i="7"/>
  <c r="M116" i="7"/>
  <c r="L116" i="7"/>
  <c r="K116" i="7"/>
  <c r="J116" i="7"/>
  <c r="F116" i="7"/>
  <c r="W115" i="7"/>
  <c r="Q115" i="7"/>
  <c r="P115" i="7"/>
  <c r="O115" i="7"/>
  <c r="N115" i="7"/>
  <c r="M115" i="7"/>
  <c r="L115" i="7"/>
  <c r="K115" i="7"/>
  <c r="J115" i="7"/>
  <c r="F115" i="7"/>
  <c r="W114" i="7"/>
  <c r="Q114" i="7"/>
  <c r="P114" i="7"/>
  <c r="O114" i="7"/>
  <c r="N114" i="7"/>
  <c r="M114" i="7"/>
  <c r="S114" i="7" s="1"/>
  <c r="L114" i="7"/>
  <c r="K114" i="7"/>
  <c r="J114" i="7"/>
  <c r="F114" i="7"/>
  <c r="W113" i="7"/>
  <c r="Q113" i="7"/>
  <c r="P113" i="7"/>
  <c r="O113" i="7"/>
  <c r="N113" i="7"/>
  <c r="M113" i="7"/>
  <c r="L113" i="7"/>
  <c r="K113" i="7"/>
  <c r="J113" i="7"/>
  <c r="F113" i="7"/>
  <c r="W112" i="7"/>
  <c r="Q112" i="7"/>
  <c r="P112" i="7"/>
  <c r="O112" i="7"/>
  <c r="N112" i="7"/>
  <c r="M112" i="7"/>
  <c r="L112" i="7"/>
  <c r="K112" i="7"/>
  <c r="J112" i="7"/>
  <c r="F112" i="7"/>
  <c r="W111" i="7"/>
  <c r="Q111" i="7"/>
  <c r="P111" i="7"/>
  <c r="O111" i="7"/>
  <c r="N111" i="7"/>
  <c r="M111" i="7"/>
  <c r="L111" i="7"/>
  <c r="K111" i="7"/>
  <c r="J111" i="7"/>
  <c r="F111" i="7"/>
  <c r="W110" i="7"/>
  <c r="Q110" i="7"/>
  <c r="P110" i="7"/>
  <c r="O110" i="7"/>
  <c r="N110" i="7"/>
  <c r="M110" i="7"/>
  <c r="L110" i="7"/>
  <c r="K110" i="7"/>
  <c r="J110" i="7"/>
  <c r="H110" i="7"/>
  <c r="H111" i="7" s="1"/>
  <c r="H112" i="7" s="1"/>
  <c r="H113" i="7" s="1"/>
  <c r="H114" i="7" s="1"/>
  <c r="H115" i="7" s="1"/>
  <c r="H116" i="7" s="1"/>
  <c r="H117" i="7" s="1"/>
  <c r="H118" i="7" s="1"/>
  <c r="H119" i="7" s="1"/>
  <c r="H120" i="7" s="1"/>
  <c r="H121" i="7" s="1"/>
  <c r="H122" i="7" s="1"/>
  <c r="H123" i="7" s="1"/>
  <c r="H124" i="7" s="1"/>
  <c r="H125" i="7" s="1"/>
  <c r="H126" i="7" s="1"/>
  <c r="H127" i="7" s="1"/>
  <c r="H128" i="7" s="1"/>
  <c r="H129" i="7" s="1"/>
  <c r="H130" i="7" s="1"/>
  <c r="H131" i="7" s="1"/>
  <c r="H132" i="7" s="1"/>
  <c r="H133" i="7" s="1"/>
  <c r="H134" i="7" s="1"/>
  <c r="H135" i="7" s="1"/>
  <c r="H136" i="7" s="1"/>
  <c r="H137" i="7" s="1"/>
  <c r="H138" i="7" s="1"/>
  <c r="H139" i="7" s="1"/>
  <c r="F110" i="7"/>
  <c r="B109" i="7"/>
  <c r="AD107" i="7"/>
  <c r="AC107" i="7"/>
  <c r="AB107" i="7"/>
  <c r="W106" i="7"/>
  <c r="Q106" i="7"/>
  <c r="P106" i="7"/>
  <c r="O106" i="7"/>
  <c r="N106" i="7"/>
  <c r="M106" i="7"/>
  <c r="L106" i="7"/>
  <c r="K106" i="7"/>
  <c r="J106" i="7"/>
  <c r="F106" i="7"/>
  <c r="W105" i="7"/>
  <c r="Q105" i="7"/>
  <c r="P105" i="7"/>
  <c r="O105" i="7"/>
  <c r="N105" i="7"/>
  <c r="M105" i="7"/>
  <c r="L105" i="7"/>
  <c r="K105" i="7"/>
  <c r="J105" i="7"/>
  <c r="F105" i="7"/>
  <c r="W104" i="7"/>
  <c r="Q104" i="7"/>
  <c r="P104" i="7"/>
  <c r="O104" i="7"/>
  <c r="N104" i="7"/>
  <c r="M104" i="7"/>
  <c r="L104" i="7"/>
  <c r="K104" i="7"/>
  <c r="J104" i="7"/>
  <c r="F104" i="7"/>
  <c r="W103" i="7"/>
  <c r="Q103" i="7"/>
  <c r="P103" i="7"/>
  <c r="O103" i="7"/>
  <c r="N103" i="7"/>
  <c r="M103" i="7"/>
  <c r="L103" i="7"/>
  <c r="K103" i="7"/>
  <c r="J103" i="7"/>
  <c r="F103" i="7"/>
  <c r="W102" i="7"/>
  <c r="Q102" i="7"/>
  <c r="P102" i="7"/>
  <c r="O102" i="7"/>
  <c r="N102" i="7"/>
  <c r="M102" i="7"/>
  <c r="L102" i="7"/>
  <c r="K102" i="7"/>
  <c r="J102" i="7"/>
  <c r="F102" i="7"/>
  <c r="W101" i="7"/>
  <c r="Q101" i="7"/>
  <c r="P101" i="7"/>
  <c r="O101" i="7"/>
  <c r="N101" i="7"/>
  <c r="M101" i="7"/>
  <c r="L101" i="7"/>
  <c r="K101" i="7"/>
  <c r="J101" i="7"/>
  <c r="F101" i="7"/>
  <c r="W100" i="7"/>
  <c r="Q100" i="7"/>
  <c r="P100" i="7"/>
  <c r="O100" i="7"/>
  <c r="N100" i="7"/>
  <c r="M100" i="7"/>
  <c r="L100" i="7"/>
  <c r="K100" i="7"/>
  <c r="J100" i="7"/>
  <c r="F100" i="7"/>
  <c r="W99" i="7"/>
  <c r="Q99" i="7"/>
  <c r="P99" i="7"/>
  <c r="O99" i="7"/>
  <c r="N99" i="7"/>
  <c r="M99" i="7"/>
  <c r="L99" i="7"/>
  <c r="K99" i="7"/>
  <c r="J99" i="7"/>
  <c r="F99" i="7"/>
  <c r="W98" i="7"/>
  <c r="Q98" i="7"/>
  <c r="P98" i="7"/>
  <c r="O98" i="7"/>
  <c r="N98" i="7"/>
  <c r="M98" i="7"/>
  <c r="L98" i="7"/>
  <c r="K98" i="7"/>
  <c r="J98" i="7"/>
  <c r="F98" i="7"/>
  <c r="W97" i="7"/>
  <c r="Q97" i="7"/>
  <c r="P97" i="7"/>
  <c r="O97" i="7"/>
  <c r="N97" i="7"/>
  <c r="M97" i="7"/>
  <c r="L97" i="7"/>
  <c r="K97" i="7"/>
  <c r="J97" i="7"/>
  <c r="F97" i="7"/>
  <c r="W96" i="7"/>
  <c r="Q96" i="7"/>
  <c r="P96" i="7"/>
  <c r="O96" i="7"/>
  <c r="T96" i="7" s="1"/>
  <c r="N96" i="7"/>
  <c r="M96" i="7"/>
  <c r="L96" i="7"/>
  <c r="K96" i="7"/>
  <c r="J96" i="7"/>
  <c r="F96" i="7"/>
  <c r="W95" i="7"/>
  <c r="Q95" i="7"/>
  <c r="P95" i="7"/>
  <c r="U95" i="7" s="1"/>
  <c r="O95" i="7"/>
  <c r="N95" i="7"/>
  <c r="M95" i="7"/>
  <c r="L95" i="7"/>
  <c r="K95" i="7"/>
  <c r="J95" i="7"/>
  <c r="F95" i="7"/>
  <c r="W94" i="7"/>
  <c r="Q94" i="7"/>
  <c r="P94" i="7"/>
  <c r="O94" i="7"/>
  <c r="N94" i="7"/>
  <c r="M94" i="7"/>
  <c r="L94" i="7"/>
  <c r="K94" i="7"/>
  <c r="J94" i="7"/>
  <c r="F94" i="7"/>
  <c r="W93" i="7"/>
  <c r="Q93" i="7"/>
  <c r="P93" i="7"/>
  <c r="O93" i="7"/>
  <c r="N93" i="7"/>
  <c r="M93" i="7"/>
  <c r="L93" i="7"/>
  <c r="K93" i="7"/>
  <c r="J93" i="7"/>
  <c r="F93" i="7"/>
  <c r="W92" i="7"/>
  <c r="Q92" i="7"/>
  <c r="P92" i="7"/>
  <c r="O92" i="7"/>
  <c r="N92" i="7"/>
  <c r="M92" i="7"/>
  <c r="L92" i="7"/>
  <c r="K92" i="7"/>
  <c r="J92" i="7"/>
  <c r="R92" i="7" s="1"/>
  <c r="F92" i="7"/>
  <c r="W91" i="7"/>
  <c r="Q91" i="7"/>
  <c r="P91" i="7"/>
  <c r="U91" i="7" s="1"/>
  <c r="O91" i="7"/>
  <c r="N91" i="7"/>
  <c r="M91" i="7"/>
  <c r="L91" i="7"/>
  <c r="K91" i="7"/>
  <c r="J91" i="7"/>
  <c r="F91" i="7"/>
  <c r="W90" i="7"/>
  <c r="Q90" i="7"/>
  <c r="P90" i="7"/>
  <c r="O90" i="7"/>
  <c r="N90" i="7"/>
  <c r="M90" i="7"/>
  <c r="L90" i="7"/>
  <c r="K90" i="7"/>
  <c r="J90" i="7"/>
  <c r="F90" i="7"/>
  <c r="W89" i="7"/>
  <c r="Q89" i="7"/>
  <c r="P89" i="7"/>
  <c r="O89" i="7"/>
  <c r="N89" i="7"/>
  <c r="M89" i="7"/>
  <c r="L89" i="7"/>
  <c r="S89" i="7" s="1"/>
  <c r="K89" i="7"/>
  <c r="J89" i="7"/>
  <c r="F89" i="7"/>
  <c r="W88" i="7"/>
  <c r="Q88" i="7"/>
  <c r="P88" i="7"/>
  <c r="O88" i="7"/>
  <c r="N88" i="7"/>
  <c r="M88" i="7"/>
  <c r="L88" i="7"/>
  <c r="K88" i="7"/>
  <c r="J88" i="7"/>
  <c r="F88" i="7"/>
  <c r="W87" i="7"/>
  <c r="Q87" i="7"/>
  <c r="P87" i="7"/>
  <c r="O87" i="7"/>
  <c r="N87" i="7"/>
  <c r="M87" i="7"/>
  <c r="L87" i="7"/>
  <c r="K87" i="7"/>
  <c r="J87" i="7"/>
  <c r="F87" i="7"/>
  <c r="W86" i="7"/>
  <c r="Q86" i="7"/>
  <c r="P86" i="7"/>
  <c r="O86" i="7"/>
  <c r="N86" i="7"/>
  <c r="M86" i="7"/>
  <c r="L86" i="7"/>
  <c r="K86" i="7"/>
  <c r="J86" i="7"/>
  <c r="F86" i="7"/>
  <c r="W85" i="7"/>
  <c r="Q85" i="7"/>
  <c r="P85" i="7"/>
  <c r="O85" i="7"/>
  <c r="N85" i="7"/>
  <c r="M85" i="7"/>
  <c r="L85" i="7"/>
  <c r="K85" i="7"/>
  <c r="J85" i="7"/>
  <c r="F85" i="7"/>
  <c r="W84" i="7"/>
  <c r="Q84" i="7"/>
  <c r="P84" i="7"/>
  <c r="O84" i="7"/>
  <c r="N84" i="7"/>
  <c r="M84" i="7"/>
  <c r="L84" i="7"/>
  <c r="K84" i="7"/>
  <c r="J84" i="7"/>
  <c r="F84" i="7"/>
  <c r="W83" i="7"/>
  <c r="Q83" i="7"/>
  <c r="P83" i="7"/>
  <c r="O83" i="7"/>
  <c r="N83" i="7"/>
  <c r="M83" i="7"/>
  <c r="L83" i="7"/>
  <c r="K83" i="7"/>
  <c r="J83" i="7"/>
  <c r="F83" i="7"/>
  <c r="W82" i="7"/>
  <c r="Q82" i="7"/>
  <c r="P82" i="7"/>
  <c r="O82" i="7"/>
  <c r="N82" i="7"/>
  <c r="M82" i="7"/>
  <c r="L82" i="7"/>
  <c r="K82" i="7"/>
  <c r="J82" i="7"/>
  <c r="F82" i="7"/>
  <c r="W81" i="7"/>
  <c r="Q81" i="7"/>
  <c r="P81" i="7"/>
  <c r="O81" i="7"/>
  <c r="N81" i="7"/>
  <c r="M81" i="7"/>
  <c r="L81" i="7"/>
  <c r="K81" i="7"/>
  <c r="J81" i="7"/>
  <c r="F81" i="7"/>
  <c r="W80" i="7"/>
  <c r="Q80" i="7"/>
  <c r="P80" i="7"/>
  <c r="O80" i="7"/>
  <c r="N80" i="7"/>
  <c r="M80" i="7"/>
  <c r="L80" i="7"/>
  <c r="K80" i="7"/>
  <c r="J80" i="7"/>
  <c r="F80" i="7"/>
  <c r="W79" i="7"/>
  <c r="Q79" i="7"/>
  <c r="P79" i="7"/>
  <c r="O79" i="7"/>
  <c r="N79" i="7"/>
  <c r="M79" i="7"/>
  <c r="L79" i="7"/>
  <c r="K79" i="7"/>
  <c r="J79" i="7"/>
  <c r="F79" i="7"/>
  <c r="W78" i="7"/>
  <c r="Q78" i="7"/>
  <c r="P78" i="7"/>
  <c r="O78" i="7"/>
  <c r="N78" i="7"/>
  <c r="M78" i="7"/>
  <c r="L78" i="7"/>
  <c r="K78" i="7"/>
  <c r="J78" i="7"/>
  <c r="F78" i="7"/>
  <c r="W77" i="7"/>
  <c r="Q77" i="7"/>
  <c r="P77" i="7"/>
  <c r="O77" i="7"/>
  <c r="N77" i="7"/>
  <c r="M77" i="7"/>
  <c r="L77" i="7"/>
  <c r="K77" i="7"/>
  <c r="J77" i="7"/>
  <c r="F77" i="7"/>
  <c r="W76" i="7"/>
  <c r="Q76" i="7"/>
  <c r="P76" i="7"/>
  <c r="O76" i="7"/>
  <c r="N76" i="7"/>
  <c r="M76" i="7"/>
  <c r="L76" i="7"/>
  <c r="H76" i="7"/>
  <c r="H77" i="7" s="1"/>
  <c r="H78" i="7" s="1"/>
  <c r="H79" i="7" s="1"/>
  <c r="H80" i="7" s="1"/>
  <c r="H81" i="7" s="1"/>
  <c r="H82" i="7" s="1"/>
  <c r="H83" i="7" s="1"/>
  <c r="H84" i="7" s="1"/>
  <c r="H85" i="7" s="1"/>
  <c r="H86" i="7" s="1"/>
  <c r="H87" i="7" s="1"/>
  <c r="H88" i="7" s="1"/>
  <c r="H89" i="7" s="1"/>
  <c r="H90" i="7" s="1"/>
  <c r="H91" i="7" s="1"/>
  <c r="H92" i="7" s="1"/>
  <c r="H93" i="7" s="1"/>
  <c r="H94" i="7" s="1"/>
  <c r="H95" i="7" s="1"/>
  <c r="H96" i="7" s="1"/>
  <c r="H97" i="7" s="1"/>
  <c r="H98" i="7" s="1"/>
  <c r="H99" i="7" s="1"/>
  <c r="H100" i="7" s="1"/>
  <c r="H101" i="7" s="1"/>
  <c r="H102" i="7" s="1"/>
  <c r="H103" i="7" s="1"/>
  <c r="H104" i="7" s="1"/>
  <c r="H105" i="7" s="1"/>
  <c r="H106" i="7" s="1"/>
  <c r="F76" i="7"/>
  <c r="B75" i="7"/>
  <c r="AD73" i="7"/>
  <c r="AC73" i="7"/>
  <c r="AB73" i="7"/>
  <c r="W69" i="7"/>
  <c r="Q69" i="7"/>
  <c r="P69" i="7"/>
  <c r="O69" i="7"/>
  <c r="N69" i="7"/>
  <c r="M69" i="7"/>
  <c r="L69" i="7"/>
  <c r="K69" i="7"/>
  <c r="J69" i="7"/>
  <c r="F69" i="7"/>
  <c r="W68" i="7"/>
  <c r="Q68" i="7"/>
  <c r="P68" i="7"/>
  <c r="O68" i="7"/>
  <c r="N68" i="7"/>
  <c r="M68" i="7"/>
  <c r="L68" i="7"/>
  <c r="K68" i="7"/>
  <c r="J68" i="7"/>
  <c r="F68" i="7"/>
  <c r="W67" i="7"/>
  <c r="Q67" i="7"/>
  <c r="P67" i="7"/>
  <c r="O67" i="7"/>
  <c r="N67" i="7"/>
  <c r="M67" i="7"/>
  <c r="L67" i="7"/>
  <c r="K67" i="7"/>
  <c r="J67" i="7"/>
  <c r="F67" i="7"/>
  <c r="W66" i="7"/>
  <c r="Q66" i="7"/>
  <c r="P66" i="7"/>
  <c r="O66" i="7"/>
  <c r="N66" i="7"/>
  <c r="M66" i="7"/>
  <c r="L66" i="7"/>
  <c r="K66" i="7"/>
  <c r="J66" i="7"/>
  <c r="F66" i="7"/>
  <c r="W65" i="7"/>
  <c r="Q65" i="7"/>
  <c r="P65" i="7"/>
  <c r="O65" i="7"/>
  <c r="N65" i="7"/>
  <c r="M65" i="7"/>
  <c r="L65" i="7"/>
  <c r="K65" i="7"/>
  <c r="J65" i="7"/>
  <c r="F65" i="7"/>
  <c r="W64" i="7"/>
  <c r="Q64" i="7"/>
  <c r="P64" i="7"/>
  <c r="O64" i="7"/>
  <c r="N64" i="7"/>
  <c r="M64" i="7"/>
  <c r="L64" i="7"/>
  <c r="K64" i="7"/>
  <c r="J64" i="7"/>
  <c r="F64" i="7"/>
  <c r="W63" i="7"/>
  <c r="Q63" i="7"/>
  <c r="P63" i="7"/>
  <c r="O63" i="7"/>
  <c r="N63" i="7"/>
  <c r="M63" i="7"/>
  <c r="L63" i="7"/>
  <c r="K63" i="7"/>
  <c r="J63" i="7"/>
  <c r="F63" i="7"/>
  <c r="W62" i="7"/>
  <c r="Q62" i="7"/>
  <c r="P62" i="7"/>
  <c r="O62" i="7"/>
  <c r="N62" i="7"/>
  <c r="M62" i="7"/>
  <c r="L62" i="7"/>
  <c r="K62" i="7"/>
  <c r="J62" i="7"/>
  <c r="F62" i="7"/>
  <c r="W61" i="7"/>
  <c r="Q61" i="7"/>
  <c r="P61" i="7"/>
  <c r="O61" i="7"/>
  <c r="N61" i="7"/>
  <c r="M61" i="7"/>
  <c r="L61" i="7"/>
  <c r="K61" i="7"/>
  <c r="J61" i="7"/>
  <c r="F61" i="7"/>
  <c r="W60" i="7"/>
  <c r="Q60" i="7"/>
  <c r="P60" i="7"/>
  <c r="O60" i="7"/>
  <c r="N60" i="7"/>
  <c r="M60" i="7"/>
  <c r="L60" i="7"/>
  <c r="K60" i="7"/>
  <c r="J60" i="7"/>
  <c r="F60" i="7"/>
  <c r="W59" i="7"/>
  <c r="Q59" i="7"/>
  <c r="P59" i="7"/>
  <c r="O59" i="7"/>
  <c r="N59" i="7"/>
  <c r="M59" i="7"/>
  <c r="L59" i="7"/>
  <c r="K59" i="7"/>
  <c r="J59" i="7"/>
  <c r="F59" i="7"/>
  <c r="W58" i="7"/>
  <c r="Q58" i="7"/>
  <c r="P58" i="7"/>
  <c r="O58" i="7"/>
  <c r="N58" i="7"/>
  <c r="M58" i="7"/>
  <c r="L58" i="7"/>
  <c r="K58" i="7"/>
  <c r="J58" i="7"/>
  <c r="F58" i="7"/>
  <c r="W57" i="7"/>
  <c r="Q57" i="7"/>
  <c r="P57" i="7"/>
  <c r="O57" i="7"/>
  <c r="N57" i="7"/>
  <c r="M57" i="7"/>
  <c r="S57" i="7" s="1"/>
  <c r="L57" i="7"/>
  <c r="K57" i="7"/>
  <c r="J57" i="7"/>
  <c r="F57" i="7"/>
  <c r="W56" i="7"/>
  <c r="Q56" i="7"/>
  <c r="P56" i="7"/>
  <c r="O56" i="7"/>
  <c r="N56" i="7"/>
  <c r="M56" i="7"/>
  <c r="L56" i="7"/>
  <c r="K56" i="7"/>
  <c r="J56" i="7"/>
  <c r="F56" i="7"/>
  <c r="W55" i="7"/>
  <c r="Q55" i="7"/>
  <c r="P55" i="7"/>
  <c r="O55" i="7"/>
  <c r="N55" i="7"/>
  <c r="M55" i="7"/>
  <c r="L55" i="7"/>
  <c r="K55" i="7"/>
  <c r="J55" i="7"/>
  <c r="F55" i="7"/>
  <c r="W54" i="7"/>
  <c r="Q54" i="7"/>
  <c r="P54" i="7"/>
  <c r="O54" i="7"/>
  <c r="N54" i="7"/>
  <c r="M54" i="7"/>
  <c r="L54" i="7"/>
  <c r="K54" i="7"/>
  <c r="J54" i="7"/>
  <c r="F54" i="7"/>
  <c r="W53" i="7"/>
  <c r="Q53" i="7"/>
  <c r="P53" i="7"/>
  <c r="O53" i="7"/>
  <c r="N53" i="7"/>
  <c r="M53" i="7"/>
  <c r="L53" i="7"/>
  <c r="K53" i="7"/>
  <c r="J53" i="7"/>
  <c r="F53" i="7"/>
  <c r="W52" i="7"/>
  <c r="Q52" i="7"/>
  <c r="P52" i="7"/>
  <c r="O52" i="7"/>
  <c r="N52" i="7"/>
  <c r="M52" i="7"/>
  <c r="L52" i="7"/>
  <c r="K52" i="7"/>
  <c r="J52" i="7"/>
  <c r="F52" i="7"/>
  <c r="W51" i="7"/>
  <c r="Q51" i="7"/>
  <c r="P51" i="7"/>
  <c r="O51" i="7"/>
  <c r="N51" i="7"/>
  <c r="M51" i="7"/>
  <c r="L51" i="7"/>
  <c r="K51" i="7"/>
  <c r="J51" i="7"/>
  <c r="F51" i="7"/>
  <c r="W50" i="7"/>
  <c r="Q50" i="7"/>
  <c r="P50" i="7"/>
  <c r="O50" i="7"/>
  <c r="N50" i="7"/>
  <c r="M50" i="7"/>
  <c r="L50" i="7"/>
  <c r="K50" i="7"/>
  <c r="J50" i="7"/>
  <c r="R50" i="7" s="1"/>
  <c r="F50" i="7"/>
  <c r="W49" i="7"/>
  <c r="Q49" i="7"/>
  <c r="P49" i="7"/>
  <c r="O49" i="7"/>
  <c r="N49" i="7"/>
  <c r="M49" i="7"/>
  <c r="L49" i="7"/>
  <c r="K49" i="7"/>
  <c r="J49" i="7"/>
  <c r="F49" i="7"/>
  <c r="W48" i="7"/>
  <c r="Q48" i="7"/>
  <c r="P48" i="7"/>
  <c r="O48" i="7"/>
  <c r="N48" i="7"/>
  <c r="M48" i="7"/>
  <c r="L48" i="7"/>
  <c r="K48" i="7"/>
  <c r="J48" i="7"/>
  <c r="F48" i="7"/>
  <c r="W47" i="7"/>
  <c r="Q47" i="7"/>
  <c r="P47" i="7"/>
  <c r="O47" i="7"/>
  <c r="N47" i="7"/>
  <c r="M47" i="7"/>
  <c r="L47" i="7"/>
  <c r="K47" i="7"/>
  <c r="J47" i="7"/>
  <c r="F47" i="7"/>
  <c r="W46" i="7"/>
  <c r="Q46" i="7"/>
  <c r="P46" i="7"/>
  <c r="O46" i="7"/>
  <c r="N46" i="7"/>
  <c r="M46" i="7"/>
  <c r="L46" i="7"/>
  <c r="K46" i="7"/>
  <c r="J46" i="7"/>
  <c r="F46" i="7"/>
  <c r="W45" i="7"/>
  <c r="Q45" i="7"/>
  <c r="P45" i="7"/>
  <c r="O45" i="7"/>
  <c r="N45" i="7"/>
  <c r="M45" i="7"/>
  <c r="L45" i="7"/>
  <c r="K45" i="7"/>
  <c r="J45" i="7"/>
  <c r="F45" i="7"/>
  <c r="W44" i="7"/>
  <c r="Q44" i="7"/>
  <c r="P44" i="7"/>
  <c r="O44" i="7"/>
  <c r="N44" i="7"/>
  <c r="M44" i="7"/>
  <c r="L44" i="7"/>
  <c r="K44" i="7"/>
  <c r="J44" i="7"/>
  <c r="F44" i="7"/>
  <c r="W43" i="7"/>
  <c r="Q43" i="7"/>
  <c r="P43" i="7"/>
  <c r="O43" i="7"/>
  <c r="N43" i="7"/>
  <c r="M43" i="7"/>
  <c r="L43" i="7"/>
  <c r="K43" i="7"/>
  <c r="J43" i="7"/>
  <c r="F43" i="7"/>
  <c r="W42" i="7"/>
  <c r="Q42" i="7"/>
  <c r="P42" i="7"/>
  <c r="O42" i="7"/>
  <c r="N42" i="7"/>
  <c r="M42" i="7"/>
  <c r="L42" i="7"/>
  <c r="K42" i="7"/>
  <c r="J42" i="7"/>
  <c r="H42" i="7"/>
  <c r="H43" i="7" s="1"/>
  <c r="H44" i="7" s="1"/>
  <c r="H45" i="7" s="1"/>
  <c r="H46" i="7" s="1"/>
  <c r="H47" i="7" s="1"/>
  <c r="H48" i="7" s="1"/>
  <c r="H49" i="7" s="1"/>
  <c r="H50" i="7" s="1"/>
  <c r="H51" i="7" s="1"/>
  <c r="H52" i="7" s="1"/>
  <c r="H53" i="7" s="1"/>
  <c r="H54" i="7" s="1"/>
  <c r="H55" i="7" s="1"/>
  <c r="H56" i="7" s="1"/>
  <c r="H57" i="7" s="1"/>
  <c r="H58" i="7" s="1"/>
  <c r="H59" i="7" s="1"/>
  <c r="H60" i="7" s="1"/>
  <c r="H61" i="7" s="1"/>
  <c r="H62" i="7" s="1"/>
  <c r="H63" i="7" s="1"/>
  <c r="H64" i="7" s="1"/>
  <c r="H65" i="7" s="1"/>
  <c r="H66" i="7" s="1"/>
  <c r="H67" i="7" s="1"/>
  <c r="H68" i="7" s="1"/>
  <c r="H69" i="7" s="1"/>
  <c r="F42" i="7"/>
  <c r="B41" i="7"/>
  <c r="AD40" i="7"/>
  <c r="AD74" i="7" s="1"/>
  <c r="AD108" i="7" s="1"/>
  <c r="AD142" i="7" s="1"/>
  <c r="AD176" i="7" s="1"/>
  <c r="AD210" i="7" s="1"/>
  <c r="AD244" i="7" s="1"/>
  <c r="AD278" i="7" s="1"/>
  <c r="AD312" i="7" s="1"/>
  <c r="AD346" i="7" s="1"/>
  <c r="AD380" i="7" s="1"/>
  <c r="AD414" i="7" s="1"/>
  <c r="AC40" i="7"/>
  <c r="AC74" i="7" s="1"/>
  <c r="AC108" i="7" s="1"/>
  <c r="AC142" i="7" s="1"/>
  <c r="AC176" i="7" s="1"/>
  <c r="AC210" i="7" s="1"/>
  <c r="AC244" i="7" s="1"/>
  <c r="AC278" i="7" s="1"/>
  <c r="AC312" i="7" s="1"/>
  <c r="AC346" i="7" s="1"/>
  <c r="AC380" i="7" s="1"/>
  <c r="AC414" i="7" s="1"/>
  <c r="AB40" i="7"/>
  <c r="AB74" i="7" s="1"/>
  <c r="AB108" i="7" s="1"/>
  <c r="AB142" i="7" s="1"/>
  <c r="AB176" i="7" s="1"/>
  <c r="AB210" i="7" s="1"/>
  <c r="AB244" i="7" s="1"/>
  <c r="AB278" i="7" s="1"/>
  <c r="AB312" i="7" s="1"/>
  <c r="AB346" i="7" s="1"/>
  <c r="AB380" i="7" s="1"/>
  <c r="AB414" i="7" s="1"/>
  <c r="AD39" i="7"/>
  <c r="AC39" i="7"/>
  <c r="AB39" i="7"/>
  <c r="W38" i="7"/>
  <c r="Q38" i="7"/>
  <c r="P38" i="7"/>
  <c r="O38" i="7"/>
  <c r="N38" i="7"/>
  <c r="M38" i="7"/>
  <c r="L38" i="7"/>
  <c r="K38" i="7"/>
  <c r="J38" i="7"/>
  <c r="F38" i="7"/>
  <c r="W37" i="7"/>
  <c r="Q37" i="7"/>
  <c r="P37" i="7"/>
  <c r="O37" i="7"/>
  <c r="N37" i="7"/>
  <c r="M37" i="7"/>
  <c r="L37" i="7"/>
  <c r="K37" i="7"/>
  <c r="J37" i="7"/>
  <c r="F37" i="7"/>
  <c r="W36" i="7"/>
  <c r="Q36" i="7"/>
  <c r="P36" i="7"/>
  <c r="O36" i="7"/>
  <c r="N36" i="7"/>
  <c r="M36" i="7"/>
  <c r="L36" i="7"/>
  <c r="K36" i="7"/>
  <c r="J36" i="7"/>
  <c r="F36" i="7"/>
  <c r="W35" i="7"/>
  <c r="Q35" i="7"/>
  <c r="P35" i="7"/>
  <c r="O35" i="7"/>
  <c r="N35" i="7"/>
  <c r="M35" i="7"/>
  <c r="L35" i="7"/>
  <c r="K35" i="7"/>
  <c r="J35" i="7"/>
  <c r="F35" i="7"/>
  <c r="W34" i="7"/>
  <c r="Q34" i="7"/>
  <c r="P34" i="7"/>
  <c r="O34" i="7"/>
  <c r="N34" i="7"/>
  <c r="M34" i="7"/>
  <c r="L34" i="7"/>
  <c r="K34" i="7"/>
  <c r="J34" i="7"/>
  <c r="F34" i="7"/>
  <c r="W33" i="7"/>
  <c r="Q33" i="7"/>
  <c r="P33" i="7"/>
  <c r="O33" i="7"/>
  <c r="N33" i="7"/>
  <c r="M33" i="7"/>
  <c r="L33" i="7"/>
  <c r="K33" i="7"/>
  <c r="J33" i="7"/>
  <c r="F33" i="7"/>
  <c r="W32" i="7"/>
  <c r="Q32" i="7"/>
  <c r="P32" i="7"/>
  <c r="O32" i="7"/>
  <c r="N32" i="7"/>
  <c r="M32" i="7"/>
  <c r="L32" i="7"/>
  <c r="K32" i="7"/>
  <c r="J32" i="7"/>
  <c r="F32" i="7"/>
  <c r="W31" i="7"/>
  <c r="Q31" i="7"/>
  <c r="P31" i="7"/>
  <c r="O31" i="7"/>
  <c r="N31" i="7"/>
  <c r="M31" i="7"/>
  <c r="L31" i="7"/>
  <c r="K31" i="7"/>
  <c r="J31" i="7"/>
  <c r="F31" i="7"/>
  <c r="W30" i="7"/>
  <c r="Q30" i="7"/>
  <c r="P30" i="7"/>
  <c r="O30" i="7"/>
  <c r="N30" i="7"/>
  <c r="M30" i="7"/>
  <c r="L30" i="7"/>
  <c r="K30" i="7"/>
  <c r="J30" i="7"/>
  <c r="F30" i="7"/>
  <c r="W29" i="7"/>
  <c r="Q29" i="7"/>
  <c r="P29" i="7"/>
  <c r="O29" i="7"/>
  <c r="N29" i="7"/>
  <c r="M29" i="7"/>
  <c r="L29" i="7"/>
  <c r="K29" i="7"/>
  <c r="J29" i="7"/>
  <c r="F29" i="7"/>
  <c r="W28" i="7"/>
  <c r="Q28" i="7"/>
  <c r="P28" i="7"/>
  <c r="O28" i="7"/>
  <c r="N28" i="7"/>
  <c r="M28" i="7"/>
  <c r="L28" i="7"/>
  <c r="K28" i="7"/>
  <c r="J28" i="7"/>
  <c r="F28" i="7"/>
  <c r="W27" i="7"/>
  <c r="Q27" i="7"/>
  <c r="P27" i="7"/>
  <c r="O27" i="7"/>
  <c r="N27" i="7"/>
  <c r="M27" i="7"/>
  <c r="L27" i="7"/>
  <c r="K27" i="7"/>
  <c r="J27" i="7"/>
  <c r="F27" i="7"/>
  <c r="W26" i="7"/>
  <c r="Q26" i="7"/>
  <c r="P26" i="7"/>
  <c r="O26" i="7"/>
  <c r="N26" i="7"/>
  <c r="M26" i="7"/>
  <c r="L26" i="7"/>
  <c r="K26" i="7"/>
  <c r="J26" i="7"/>
  <c r="F26" i="7"/>
  <c r="W25" i="7"/>
  <c r="Q25" i="7"/>
  <c r="P25" i="7"/>
  <c r="O25" i="7"/>
  <c r="N25" i="7"/>
  <c r="M25" i="7"/>
  <c r="L25" i="7"/>
  <c r="K25" i="7"/>
  <c r="J25" i="7"/>
  <c r="F25" i="7"/>
  <c r="W24" i="7"/>
  <c r="Q24" i="7"/>
  <c r="P24" i="7"/>
  <c r="O24" i="7"/>
  <c r="N24" i="7"/>
  <c r="M24" i="7"/>
  <c r="L24" i="7"/>
  <c r="K24" i="7"/>
  <c r="J24" i="7"/>
  <c r="F24" i="7"/>
  <c r="W23" i="7"/>
  <c r="Q23" i="7"/>
  <c r="P23" i="7"/>
  <c r="O23" i="7"/>
  <c r="N23" i="7"/>
  <c r="M23" i="7"/>
  <c r="L23" i="7"/>
  <c r="K23" i="7"/>
  <c r="J23" i="7"/>
  <c r="F23" i="7"/>
  <c r="W22" i="7"/>
  <c r="Q22" i="7"/>
  <c r="P22" i="7"/>
  <c r="O22" i="7"/>
  <c r="N22" i="7"/>
  <c r="M22" i="7"/>
  <c r="L22" i="7"/>
  <c r="K22" i="7"/>
  <c r="J22" i="7"/>
  <c r="F22" i="7"/>
  <c r="W21" i="7"/>
  <c r="Q21" i="7"/>
  <c r="P21" i="7"/>
  <c r="O21" i="7"/>
  <c r="N21" i="7"/>
  <c r="M21" i="7"/>
  <c r="L21" i="7"/>
  <c r="K21" i="7"/>
  <c r="J21" i="7"/>
  <c r="F21" i="7"/>
  <c r="W20" i="7"/>
  <c r="Q20" i="7"/>
  <c r="P20" i="7"/>
  <c r="O20" i="7"/>
  <c r="N20" i="7"/>
  <c r="M20" i="7"/>
  <c r="L20" i="7"/>
  <c r="K20" i="7"/>
  <c r="J20" i="7"/>
  <c r="F20" i="7"/>
  <c r="W19" i="7"/>
  <c r="Q19" i="7"/>
  <c r="P19" i="7"/>
  <c r="O19" i="7"/>
  <c r="N19" i="7"/>
  <c r="M19" i="7"/>
  <c r="L19" i="7"/>
  <c r="K19" i="7"/>
  <c r="J19" i="7"/>
  <c r="F19" i="7"/>
  <c r="W18" i="7"/>
  <c r="Q18" i="7"/>
  <c r="P18" i="7"/>
  <c r="O18" i="7"/>
  <c r="N18" i="7"/>
  <c r="M18" i="7"/>
  <c r="L18" i="7"/>
  <c r="K18" i="7"/>
  <c r="J18" i="7"/>
  <c r="F18" i="7"/>
  <c r="W17" i="7"/>
  <c r="Q17" i="7"/>
  <c r="P17" i="7"/>
  <c r="O17" i="7"/>
  <c r="N17" i="7"/>
  <c r="M17" i="7"/>
  <c r="L17" i="7"/>
  <c r="K17" i="7"/>
  <c r="J17" i="7"/>
  <c r="F17" i="7"/>
  <c r="W16" i="7"/>
  <c r="Q16" i="7"/>
  <c r="P16" i="7"/>
  <c r="O16" i="7"/>
  <c r="N16" i="7"/>
  <c r="M16" i="7"/>
  <c r="L16" i="7"/>
  <c r="K16" i="7"/>
  <c r="J16" i="7"/>
  <c r="F16" i="7"/>
  <c r="W15" i="7"/>
  <c r="Q15" i="7"/>
  <c r="P15" i="7"/>
  <c r="O15" i="7"/>
  <c r="N15" i="7"/>
  <c r="M15" i="7"/>
  <c r="L15" i="7"/>
  <c r="K15" i="7"/>
  <c r="J15" i="7"/>
  <c r="F15" i="7"/>
  <c r="W14" i="7"/>
  <c r="Q14" i="7"/>
  <c r="P14" i="7"/>
  <c r="O14" i="7"/>
  <c r="N14" i="7"/>
  <c r="M14" i="7"/>
  <c r="L14" i="7"/>
  <c r="K14" i="7"/>
  <c r="J14" i="7"/>
  <c r="F14" i="7"/>
  <c r="W13" i="7"/>
  <c r="Q13" i="7"/>
  <c r="P13" i="7"/>
  <c r="O13" i="7"/>
  <c r="N13" i="7"/>
  <c r="M13" i="7"/>
  <c r="L13" i="7"/>
  <c r="W12" i="7"/>
  <c r="Q12" i="7"/>
  <c r="P12" i="7"/>
  <c r="O12" i="7"/>
  <c r="N12" i="7"/>
  <c r="M12" i="7"/>
  <c r="L12" i="7"/>
  <c r="K12" i="7"/>
  <c r="J12" i="7"/>
  <c r="F12" i="7"/>
  <c r="W11" i="7"/>
  <c r="Q11" i="7"/>
  <c r="P11" i="7"/>
  <c r="O11" i="7"/>
  <c r="N11" i="7"/>
  <c r="M11" i="7"/>
  <c r="L11" i="7"/>
  <c r="K11" i="7"/>
  <c r="J11" i="7"/>
  <c r="F11" i="7"/>
  <c r="W10" i="7"/>
  <c r="Q10" i="7"/>
  <c r="P10" i="7"/>
  <c r="O10" i="7"/>
  <c r="N10" i="7"/>
  <c r="M10" i="7"/>
  <c r="L10" i="7"/>
  <c r="K10" i="7"/>
  <c r="J10" i="7"/>
  <c r="F10" i="7"/>
  <c r="W9" i="7"/>
  <c r="Q9" i="7"/>
  <c r="P9" i="7"/>
  <c r="O9" i="7"/>
  <c r="N9" i="7"/>
  <c r="M9" i="7"/>
  <c r="L9" i="7"/>
  <c r="K9" i="7"/>
  <c r="J9" i="7"/>
  <c r="F9" i="7"/>
  <c r="W8" i="7"/>
  <c r="Q8" i="7"/>
  <c r="P8" i="7"/>
  <c r="O8" i="7"/>
  <c r="N8" i="7"/>
  <c r="M8" i="7"/>
  <c r="L8" i="7"/>
  <c r="K8" i="7"/>
  <c r="J8" i="7"/>
  <c r="H8" i="7"/>
  <c r="H9" i="7" s="1"/>
  <c r="H10" i="7" s="1"/>
  <c r="H11" i="7" s="1"/>
  <c r="H12" i="7" s="1"/>
  <c r="F8" i="7"/>
  <c r="A8" i="7"/>
  <c r="B7" i="7"/>
  <c r="T127" i="7" l="1"/>
  <c r="T137" i="7"/>
  <c r="U292" i="7"/>
  <c r="U300" i="7"/>
  <c r="T144" i="7"/>
  <c r="S149" i="7"/>
  <c r="S157" i="7"/>
  <c r="T160" i="7"/>
  <c r="S165" i="7"/>
  <c r="R182" i="7"/>
  <c r="U183" i="7"/>
  <c r="R190" i="7"/>
  <c r="U191" i="7"/>
  <c r="U315" i="7"/>
  <c r="S317" i="7"/>
  <c r="S377" i="7"/>
  <c r="S110" i="7"/>
  <c r="T121" i="7"/>
  <c r="T129" i="7"/>
  <c r="T139" i="7"/>
  <c r="S280" i="7"/>
  <c r="T123" i="7"/>
  <c r="T131" i="7"/>
  <c r="R391" i="7"/>
  <c r="S394" i="7"/>
  <c r="U240" i="7"/>
  <c r="S242" i="7"/>
  <c r="T376" i="7"/>
  <c r="S61" i="7"/>
  <c r="S97" i="7"/>
  <c r="S251" i="7"/>
  <c r="S50" i="7"/>
  <c r="S66" i="7"/>
  <c r="S91" i="7"/>
  <c r="T215" i="7"/>
  <c r="U218" i="7"/>
  <c r="S220" i="7"/>
  <c r="T223" i="7"/>
  <c r="U226" i="7"/>
  <c r="S228" i="7"/>
  <c r="T231" i="7"/>
  <c r="U234" i="7"/>
  <c r="S236" i="7"/>
  <c r="T239" i="7"/>
  <c r="U242" i="7"/>
  <c r="Y242" i="7" s="1"/>
  <c r="V204" i="8"/>
  <c r="V188" i="8"/>
  <c r="W164" i="8"/>
  <c r="AC109" i="8"/>
  <c r="W108" i="8"/>
  <c r="W168" i="8"/>
  <c r="AC177" i="8"/>
  <c r="AC75" i="8"/>
  <c r="X54" i="8"/>
  <c r="AC143" i="8"/>
  <c r="AC211" i="8"/>
  <c r="W187" i="8"/>
  <c r="V192" i="8"/>
  <c r="W203" i="8"/>
  <c r="W190" i="8"/>
  <c r="V56" i="8"/>
  <c r="AC41" i="8"/>
  <c r="V54" i="8"/>
  <c r="W194" i="8"/>
  <c r="X205" i="8"/>
  <c r="V232" i="8"/>
  <c r="V58" i="8"/>
  <c r="V52" i="8"/>
  <c r="X58" i="8"/>
  <c r="X188" i="8"/>
  <c r="W26" i="8"/>
  <c r="X15" i="8"/>
  <c r="X52" i="8"/>
  <c r="X56" i="8"/>
  <c r="X228" i="8"/>
  <c r="W12" i="8"/>
  <c r="W191" i="8"/>
  <c r="W180" i="8"/>
  <c r="W206" i="8"/>
  <c r="W16" i="8"/>
  <c r="Y51" i="8"/>
  <c r="Y207" i="8"/>
  <c r="T51" i="7"/>
  <c r="T53" i="7"/>
  <c r="T67" i="7"/>
  <c r="U205" i="7"/>
  <c r="T259" i="7"/>
  <c r="H13" i="7"/>
  <c r="H14" i="7" s="1"/>
  <c r="H15" i="7" s="1"/>
  <c r="H16" i="7" s="1"/>
  <c r="H17" i="7" s="1"/>
  <c r="H18" i="7" s="1"/>
  <c r="H19" i="7" s="1"/>
  <c r="H20" i="7" s="1"/>
  <c r="H21" i="7" s="1"/>
  <c r="H22" i="7" s="1"/>
  <c r="H23" i="7" s="1"/>
  <c r="H24" i="7" s="1"/>
  <c r="H25" i="7" s="1"/>
  <c r="H26" i="7" s="1"/>
  <c r="H27" i="7" s="1"/>
  <c r="H28" i="7" s="1"/>
  <c r="H29" i="7" s="1"/>
  <c r="H30" i="7" s="1"/>
  <c r="H31" i="7" s="1"/>
  <c r="H32" i="7" s="1"/>
  <c r="H33" i="7" s="1"/>
  <c r="H34" i="7" s="1"/>
  <c r="H35" i="7" s="1"/>
  <c r="H36" i="7" s="1"/>
  <c r="H37" i="7" s="1"/>
  <c r="H38" i="7" s="1"/>
  <c r="T55" i="7"/>
  <c r="S64" i="7"/>
  <c r="T69" i="7"/>
  <c r="S100" i="7"/>
  <c r="S205" i="7"/>
  <c r="S264" i="7"/>
  <c r="T267" i="7"/>
  <c r="U30" i="7"/>
  <c r="S45" i="7"/>
  <c r="R66" i="7"/>
  <c r="S101" i="7"/>
  <c r="T102" i="7"/>
  <c r="U103" i="7"/>
  <c r="S152" i="7"/>
  <c r="S154" i="7"/>
  <c r="S156" i="7"/>
  <c r="S160" i="7"/>
  <c r="S166" i="7"/>
  <c r="R167" i="7"/>
  <c r="T167" i="7"/>
  <c r="S170" i="7"/>
  <c r="R197" i="7"/>
  <c r="T197" i="7"/>
  <c r="U198" i="7"/>
  <c r="R201" i="7"/>
  <c r="T201" i="7"/>
  <c r="R203" i="7"/>
  <c r="T203" i="7"/>
  <c r="S269" i="7"/>
  <c r="S271" i="7"/>
  <c r="R272" i="7"/>
  <c r="R276" i="7"/>
  <c r="U281" i="7"/>
  <c r="S283" i="7"/>
  <c r="U283" i="7"/>
  <c r="U285" i="7"/>
  <c r="U287" i="7"/>
  <c r="U291" i="7"/>
  <c r="U309" i="7"/>
  <c r="T319" i="7"/>
  <c r="R321" i="7"/>
  <c r="T321" i="7"/>
  <c r="R323" i="7"/>
  <c r="T323" i="7"/>
  <c r="R325" i="7"/>
  <c r="T325" i="7"/>
  <c r="R327" i="7"/>
  <c r="T327" i="7"/>
  <c r="S350" i="7"/>
  <c r="U350" i="7"/>
  <c r="S354" i="7"/>
  <c r="U354" i="7"/>
  <c r="S356" i="7"/>
  <c r="U356" i="7"/>
  <c r="S358" i="7"/>
  <c r="U358" i="7"/>
  <c r="S360" i="7"/>
  <c r="U360" i="7"/>
  <c r="S362" i="7"/>
  <c r="U362" i="7"/>
  <c r="S364" i="7"/>
  <c r="S405" i="7"/>
  <c r="R406" i="7"/>
  <c r="T406" i="7"/>
  <c r="R408" i="7"/>
  <c r="T408" i="7"/>
  <c r="V10" i="8"/>
  <c r="X10" i="8"/>
  <c r="V12" i="8"/>
  <c r="X12" i="8"/>
  <c r="V79" i="8"/>
  <c r="X79" i="8"/>
  <c r="V81" i="8"/>
  <c r="X81" i="8"/>
  <c r="V83" i="8"/>
  <c r="X83" i="8"/>
  <c r="V85" i="8"/>
  <c r="X85" i="8"/>
  <c r="V87" i="8"/>
  <c r="X87" i="8"/>
  <c r="V89" i="8"/>
  <c r="X89" i="8"/>
  <c r="V91" i="8"/>
  <c r="X91" i="8"/>
  <c r="V93" i="8"/>
  <c r="X93" i="8"/>
  <c r="V95" i="8"/>
  <c r="X95" i="8"/>
  <c r="V97" i="8"/>
  <c r="X97" i="8"/>
  <c r="W112" i="8"/>
  <c r="Y112" i="8"/>
  <c r="W142" i="8"/>
  <c r="Y142" i="8"/>
  <c r="W163" i="8"/>
  <c r="Y163" i="8"/>
  <c r="W165" i="8"/>
  <c r="Y165" i="8"/>
  <c r="W167" i="8"/>
  <c r="Y167" i="8"/>
  <c r="W169" i="8"/>
  <c r="Y169" i="8"/>
  <c r="W173" i="8"/>
  <c r="G10" i="7"/>
  <c r="G13" i="7"/>
  <c r="S76" i="7"/>
  <c r="U76" i="7"/>
  <c r="S78" i="7"/>
  <c r="U78" i="7"/>
  <c r="S80" i="7"/>
  <c r="U80" i="7"/>
  <c r="S82" i="7"/>
  <c r="U82" i="7"/>
  <c r="S92" i="7"/>
  <c r="S94" i="7"/>
  <c r="U94" i="7"/>
  <c r="R95" i="7"/>
  <c r="T228" i="7"/>
  <c r="U351" i="7"/>
  <c r="U365" i="7"/>
  <c r="R366" i="7"/>
  <c r="U367" i="7"/>
  <c r="V14" i="8"/>
  <c r="X14" i="8"/>
  <c r="V16" i="8"/>
  <c r="X16" i="8"/>
  <c r="V26" i="8"/>
  <c r="W27" i="8"/>
  <c r="Y27" i="8"/>
  <c r="W35" i="8"/>
  <c r="Y35" i="8"/>
  <c r="W37" i="8"/>
  <c r="Y37" i="8"/>
  <c r="W39" i="8"/>
  <c r="Y39" i="8"/>
  <c r="Y50" i="8"/>
  <c r="U364" i="7"/>
  <c r="S368" i="7"/>
  <c r="U368" i="7"/>
  <c r="T369" i="7"/>
  <c r="S372" i="7"/>
  <c r="U372" i="7"/>
  <c r="T373" i="7"/>
  <c r="R384" i="7"/>
  <c r="T384" i="7"/>
  <c r="R386" i="7"/>
  <c r="T386" i="7"/>
  <c r="S387" i="7"/>
  <c r="R388" i="7"/>
  <c r="T388" i="7"/>
  <c r="S389" i="7"/>
  <c r="U389" i="7"/>
  <c r="S401" i="7"/>
  <c r="R402" i="7"/>
  <c r="T402" i="7"/>
  <c r="R404" i="7"/>
  <c r="T404" i="7"/>
  <c r="S408" i="7"/>
  <c r="W28" i="8"/>
  <c r="W30" i="8"/>
  <c r="Y30" i="8"/>
  <c r="V31" i="8"/>
  <c r="X31" i="8"/>
  <c r="W34" i="8"/>
  <c r="Y34" i="8"/>
  <c r="W40" i="8"/>
  <c r="V44" i="8"/>
  <c r="X44" i="8"/>
  <c r="V46" i="8"/>
  <c r="X46" i="8"/>
  <c r="V48" i="8"/>
  <c r="X48" i="8"/>
  <c r="V50" i="8"/>
  <c r="X50" i="8"/>
  <c r="Y58" i="8"/>
  <c r="X104" i="8"/>
  <c r="W105" i="8"/>
  <c r="Y105" i="8"/>
  <c r="W107" i="8"/>
  <c r="Y107" i="8"/>
  <c r="V108" i="8"/>
  <c r="X108" i="8"/>
  <c r="W117" i="8"/>
  <c r="Y117" i="8"/>
  <c r="W121" i="8"/>
  <c r="W146" i="8"/>
  <c r="Y146" i="8"/>
  <c r="V147" i="8"/>
  <c r="X147" i="8"/>
  <c r="V149" i="8"/>
  <c r="X149" i="8"/>
  <c r="W19" i="8"/>
  <c r="W63" i="8"/>
  <c r="Y71" i="8"/>
  <c r="W181" i="8"/>
  <c r="W185" i="8"/>
  <c r="W210" i="8"/>
  <c r="Y210" i="8"/>
  <c r="W38" i="8"/>
  <c r="W59" i="8"/>
  <c r="Y63" i="8"/>
  <c r="W67" i="8"/>
  <c r="W71" i="8"/>
  <c r="X11" i="8"/>
  <c r="W18" i="8"/>
  <c r="Y18" i="8"/>
  <c r="W20" i="8"/>
  <c r="Y20" i="8"/>
  <c r="W22" i="8"/>
  <c r="Y22" i="8"/>
  <c r="V23" i="8"/>
  <c r="X23" i="8"/>
  <c r="W33" i="8"/>
  <c r="V61" i="8"/>
  <c r="X61" i="8"/>
  <c r="Y62" i="8"/>
  <c r="V65" i="8"/>
  <c r="X65" i="8"/>
  <c r="Y66" i="8"/>
  <c r="V69" i="8"/>
  <c r="X69" i="8"/>
  <c r="Y70" i="8"/>
  <c r="V73" i="8"/>
  <c r="X73" i="8"/>
  <c r="Y74" i="8"/>
  <c r="Y113" i="8"/>
  <c r="V114" i="8"/>
  <c r="X114" i="8"/>
  <c r="Y115" i="8"/>
  <c r="Y125" i="8"/>
  <c r="X160" i="8"/>
  <c r="W161" i="8"/>
  <c r="X170" i="8"/>
  <c r="X172" i="8"/>
  <c r="W101" i="8"/>
  <c r="V119" i="8"/>
  <c r="X119" i="8"/>
  <c r="V123" i="8"/>
  <c r="X123" i="8"/>
  <c r="V125" i="8"/>
  <c r="X125" i="8"/>
  <c r="W127" i="8"/>
  <c r="Y127" i="8"/>
  <c r="W129" i="8"/>
  <c r="Y129" i="8"/>
  <c r="W135" i="8"/>
  <c r="Y135" i="8"/>
  <c r="W137" i="8"/>
  <c r="Y141" i="8"/>
  <c r="V151" i="8"/>
  <c r="X151" i="8"/>
  <c r="V153" i="8"/>
  <c r="X153" i="8"/>
  <c r="V155" i="8"/>
  <c r="X155" i="8"/>
  <c r="V157" i="8"/>
  <c r="X157" i="8"/>
  <c r="V159" i="8"/>
  <c r="X159" i="8"/>
  <c r="V161" i="8"/>
  <c r="W170" i="8"/>
  <c r="V171" i="8"/>
  <c r="V173" i="8"/>
  <c r="X174" i="8"/>
  <c r="X176" i="8"/>
  <c r="Y180" i="8"/>
  <c r="W182" i="8"/>
  <c r="Y182" i="8"/>
  <c r="W184" i="8"/>
  <c r="Y184" i="8"/>
  <c r="W186" i="8"/>
  <c r="Y186" i="8"/>
  <c r="W197" i="8"/>
  <c r="W201" i="8"/>
  <c r="W209" i="8"/>
  <c r="V99" i="8"/>
  <c r="X99" i="8"/>
  <c r="W100" i="8"/>
  <c r="Y100" i="8"/>
  <c r="W102" i="8"/>
  <c r="Y102" i="8"/>
  <c r="V131" i="8"/>
  <c r="X131" i="8"/>
  <c r="V133" i="8"/>
  <c r="X133" i="8"/>
  <c r="V139" i="8"/>
  <c r="X139" i="8"/>
  <c r="V141" i="8"/>
  <c r="X141" i="8"/>
  <c r="W174" i="8"/>
  <c r="V175" i="8"/>
  <c r="W196" i="8"/>
  <c r="Y196" i="8"/>
  <c r="W198" i="8"/>
  <c r="Y198" i="8"/>
  <c r="W200" i="8"/>
  <c r="Y200" i="8"/>
  <c r="W202" i="8"/>
  <c r="Y202" i="8"/>
  <c r="S8" i="7"/>
  <c r="R9" i="7"/>
  <c r="T9" i="7"/>
  <c r="R11" i="7"/>
  <c r="T11" i="7"/>
  <c r="T13" i="7"/>
  <c r="S14" i="7"/>
  <c r="U14" i="7"/>
  <c r="S88" i="7"/>
  <c r="T14" i="7"/>
  <c r="Y14" i="7" s="1"/>
  <c r="R16" i="7"/>
  <c r="T16" i="7"/>
  <c r="S17" i="7"/>
  <c r="U17" i="7"/>
  <c r="T18" i="7"/>
  <c r="U19" i="7"/>
  <c r="R20" i="7"/>
  <c r="T20" i="7"/>
  <c r="S21" i="7"/>
  <c r="U21" i="7"/>
  <c r="T22" i="7"/>
  <c r="U23" i="7"/>
  <c r="R24" i="7"/>
  <c r="T24" i="7"/>
  <c r="S25" i="7"/>
  <c r="U25" i="7"/>
  <c r="T26" i="7"/>
  <c r="U27" i="7"/>
  <c r="R28" i="7"/>
  <c r="T28" i="7"/>
  <c r="S29" i="7"/>
  <c r="U29" i="7"/>
  <c r="S31" i="7"/>
  <c r="U31" i="7"/>
  <c r="Y31" i="7" s="1"/>
  <c r="R32" i="7"/>
  <c r="T32" i="7"/>
  <c r="S33" i="7"/>
  <c r="U33" i="7"/>
  <c r="R34" i="7"/>
  <c r="T34" i="7"/>
  <c r="S35" i="7"/>
  <c r="U35" i="7"/>
  <c r="Y35" i="7" s="1"/>
  <c r="R36" i="7"/>
  <c r="T36" i="7"/>
  <c r="S37" i="7"/>
  <c r="U37" i="7"/>
  <c r="R38" i="7"/>
  <c r="T38" i="7"/>
  <c r="S42" i="7"/>
  <c r="U42" i="7"/>
  <c r="S44" i="7"/>
  <c r="S48" i="7"/>
  <c r="T49" i="7"/>
  <c r="S56" i="7"/>
  <c r="S58" i="7"/>
  <c r="U58" i="7"/>
  <c r="S60" i="7"/>
  <c r="U60" i="7"/>
  <c r="S62" i="7"/>
  <c r="U62" i="7"/>
  <c r="U64" i="7"/>
  <c r="S67" i="7"/>
  <c r="R68" i="7"/>
  <c r="S79" i="7"/>
  <c r="R84" i="7"/>
  <c r="T84" i="7"/>
  <c r="R86" i="7"/>
  <c r="Y86" i="7" s="1"/>
  <c r="T86" i="7"/>
  <c r="R88" i="7"/>
  <c r="T88" i="7"/>
  <c r="T89" i="7"/>
  <c r="S98" i="7"/>
  <c r="U98" i="7"/>
  <c r="R99" i="7"/>
  <c r="U100" i="7"/>
  <c r="S146" i="7"/>
  <c r="U146" i="7"/>
  <c r="U148" i="7"/>
  <c r="S150" i="7"/>
  <c r="U150" i="7"/>
  <c r="S162" i="7"/>
  <c r="R163" i="7"/>
  <c r="R165" i="7"/>
  <c r="T165" i="7"/>
  <c r="S169" i="7"/>
  <c r="U169" i="7"/>
  <c r="S195" i="7"/>
  <c r="U195" i="7"/>
  <c r="S199" i="7"/>
  <c r="U199" i="7"/>
  <c r="S246" i="7"/>
  <c r="R249" i="7"/>
  <c r="T249" i="7"/>
  <c r="S250" i="7"/>
  <c r="U250" i="7"/>
  <c r="S252" i="7"/>
  <c r="U252" i="7"/>
  <c r="S282" i="7"/>
  <c r="S284" i="7"/>
  <c r="S286" i="7"/>
  <c r="T287" i="7"/>
  <c r="R291" i="7"/>
  <c r="T291" i="7"/>
  <c r="S330" i="7"/>
  <c r="T331" i="7"/>
  <c r="T333" i="7"/>
  <c r="R370" i="7"/>
  <c r="U371" i="7"/>
  <c r="U373" i="7"/>
  <c r="R374" i="7"/>
  <c r="U375" i="7"/>
  <c r="S395" i="7"/>
  <c r="S399" i="7"/>
  <c r="U335" i="7"/>
  <c r="S337" i="7"/>
  <c r="U337" i="7"/>
  <c r="R338" i="7"/>
  <c r="S339" i="7"/>
  <c r="U339" i="7"/>
  <c r="T340" i="7"/>
  <c r="S341" i="7"/>
  <c r="U341" i="7"/>
  <c r="U400" i="7"/>
  <c r="S411" i="7"/>
  <c r="U44" i="7"/>
  <c r="S46" i="7"/>
  <c r="U46" i="7"/>
  <c r="U48" i="7"/>
  <c r="S51" i="7"/>
  <c r="R52" i="7"/>
  <c r="R54" i="7"/>
  <c r="S55" i="7"/>
  <c r="R56" i="7"/>
  <c r="T65" i="7"/>
  <c r="S93" i="7"/>
  <c r="T101" i="7"/>
  <c r="S104" i="7"/>
  <c r="T105" i="7"/>
  <c r="S111" i="7"/>
  <c r="U111" i="7"/>
  <c r="S113" i="7"/>
  <c r="U113" i="7"/>
  <c r="S115" i="7"/>
  <c r="U115" i="7"/>
  <c r="S117" i="7"/>
  <c r="U117" i="7"/>
  <c r="S119" i="7"/>
  <c r="R120" i="7"/>
  <c r="T120" i="7"/>
  <c r="U153" i="7"/>
  <c r="S155" i="7"/>
  <c r="U155" i="7"/>
  <c r="S161" i="7"/>
  <c r="U180" i="7"/>
  <c r="U184" i="7"/>
  <c r="U188" i="7"/>
  <c r="R207" i="7"/>
  <c r="T207" i="7"/>
  <c r="S257" i="7"/>
  <c r="U257" i="7"/>
  <c r="R258" i="7"/>
  <c r="T258" i="7"/>
  <c r="S259" i="7"/>
  <c r="R260" i="7"/>
  <c r="T260" i="7"/>
  <c r="S263" i="7"/>
  <c r="U263" i="7"/>
  <c r="S265" i="7"/>
  <c r="U265" i="7"/>
  <c r="R266" i="7"/>
  <c r="Y266" i="7" s="1"/>
  <c r="T266" i="7"/>
  <c r="R268" i="7"/>
  <c r="T268" i="7"/>
  <c r="T269" i="7"/>
  <c r="T271" i="7"/>
  <c r="T273" i="7"/>
  <c r="S274" i="7"/>
  <c r="T275" i="7"/>
  <c r="S276" i="7"/>
  <c r="R280" i="7"/>
  <c r="T280" i="7"/>
  <c r="R294" i="7"/>
  <c r="T294" i="7"/>
  <c r="S295" i="7"/>
  <c r="U295" i="7"/>
  <c r="U297" i="7"/>
  <c r="Y297" i="7" s="1"/>
  <c r="R298" i="7"/>
  <c r="T298" i="7"/>
  <c r="S299" i="7"/>
  <c r="U299" i="7"/>
  <c r="R302" i="7"/>
  <c r="T302" i="7"/>
  <c r="S303" i="7"/>
  <c r="U303" i="7"/>
  <c r="U305" i="7"/>
  <c r="R306" i="7"/>
  <c r="T306" i="7"/>
  <c r="S307" i="7"/>
  <c r="U307" i="7"/>
  <c r="U329" i="7"/>
  <c r="T385" i="7"/>
  <c r="S410" i="7"/>
  <c r="U410" i="7"/>
  <c r="S412" i="7"/>
  <c r="Y412" i="7" s="1"/>
  <c r="U412" i="7"/>
  <c r="G33" i="8"/>
  <c r="I33" i="8" s="1"/>
  <c r="E33" i="8" s="1"/>
  <c r="AO33" i="8" s="1"/>
  <c r="W73" i="7"/>
  <c r="T57" i="7"/>
  <c r="S65" i="7"/>
  <c r="S83" i="7"/>
  <c r="S87" i="7"/>
  <c r="U152" i="7"/>
  <c r="U159" i="7"/>
  <c r="U164" i="7"/>
  <c r="U171" i="7"/>
  <c r="U173" i="7"/>
  <c r="U192" i="7"/>
  <c r="S194" i="7"/>
  <c r="U196" i="7"/>
  <c r="S200" i="7"/>
  <c r="S248" i="7"/>
  <c r="T251" i="7"/>
  <c r="U293" i="7"/>
  <c r="S331" i="7"/>
  <c r="U349" i="7"/>
  <c r="S353" i="7"/>
  <c r="U355" i="7"/>
  <c r="S357" i="7"/>
  <c r="U359" i="7"/>
  <c r="S361" i="7"/>
  <c r="S363" i="7"/>
  <c r="S365" i="7"/>
  <c r="U376" i="7"/>
  <c r="T393" i="7"/>
  <c r="Y393" i="7" s="1"/>
  <c r="S403" i="7"/>
  <c r="X19" i="8"/>
  <c r="W25" i="8"/>
  <c r="W32" i="8"/>
  <c r="W47" i="8"/>
  <c r="W116" i="8"/>
  <c r="Y120" i="8"/>
  <c r="W243" i="7"/>
  <c r="S49" i="7"/>
  <c r="Y49" i="7" s="1"/>
  <c r="T93" i="7"/>
  <c r="T110" i="7"/>
  <c r="U157" i="7"/>
  <c r="S159" i="7"/>
  <c r="U162" i="7"/>
  <c r="S164" i="7"/>
  <c r="S173" i="7"/>
  <c r="U194" i="7"/>
  <c r="S196" i="7"/>
  <c r="U200" i="7"/>
  <c r="S267" i="7"/>
  <c r="U308" i="7"/>
  <c r="W345" i="7"/>
  <c r="T330" i="7"/>
  <c r="S349" i="7"/>
  <c r="S351" i="7"/>
  <c r="U353" i="7"/>
  <c r="S355" i="7"/>
  <c r="U357" i="7"/>
  <c r="S359" i="7"/>
  <c r="U361" i="7"/>
  <c r="U363" i="7"/>
  <c r="S376" i="7"/>
  <c r="Y376" i="7" s="1"/>
  <c r="T377" i="7"/>
  <c r="W11" i="8"/>
  <c r="G25" i="8"/>
  <c r="I25" i="8" s="1"/>
  <c r="E25" i="8" s="1"/>
  <c r="AO25" i="8" s="1"/>
  <c r="Y47" i="8"/>
  <c r="Y116" i="8"/>
  <c r="W120" i="8"/>
  <c r="X162" i="8"/>
  <c r="X164" i="8"/>
  <c r="W172" i="8"/>
  <c r="W189" i="8"/>
  <c r="W205" i="8"/>
  <c r="S10" i="7"/>
  <c r="R15" i="7"/>
  <c r="U16" i="7"/>
  <c r="R17" i="7"/>
  <c r="T17" i="7"/>
  <c r="Y17" i="7" s="1"/>
  <c r="R19" i="7"/>
  <c r="T19" i="7"/>
  <c r="U20" i="7"/>
  <c r="R21" i="7"/>
  <c r="T21" i="7"/>
  <c r="R23" i="7"/>
  <c r="T23" i="7"/>
  <c r="U24" i="7"/>
  <c r="R25" i="7"/>
  <c r="T25" i="7"/>
  <c r="R27" i="7"/>
  <c r="T27" i="7"/>
  <c r="U28" i="7"/>
  <c r="R29" i="7"/>
  <c r="T29" i="7"/>
  <c r="Y29" i="7" s="1"/>
  <c r="R31" i="7"/>
  <c r="T31" i="7"/>
  <c r="S32" i="7"/>
  <c r="U32" i="7"/>
  <c r="R33" i="7"/>
  <c r="T33" i="7"/>
  <c r="S34" i="7"/>
  <c r="U34" i="7"/>
  <c r="R35" i="7"/>
  <c r="T35" i="7"/>
  <c r="S36" i="7"/>
  <c r="U36" i="7"/>
  <c r="R37" i="7"/>
  <c r="T37" i="7"/>
  <c r="S38" i="7"/>
  <c r="U38" i="7"/>
  <c r="Y38" i="7" s="1"/>
  <c r="R42" i="7"/>
  <c r="T43" i="7"/>
  <c r="T45" i="7"/>
  <c r="T47" i="7"/>
  <c r="Y47" i="7" s="1"/>
  <c r="U50" i="7"/>
  <c r="S53" i="7"/>
  <c r="R58" i="7"/>
  <c r="T59" i="7"/>
  <c r="T61" i="7"/>
  <c r="T63" i="7"/>
  <c r="U66" i="7"/>
  <c r="S69" i="7"/>
  <c r="R76" i="7"/>
  <c r="T76" i="7"/>
  <c r="R78" i="7"/>
  <c r="T78" i="7"/>
  <c r="R80" i="7"/>
  <c r="T80" i="7"/>
  <c r="S84" i="7"/>
  <c r="U84" i="7"/>
  <c r="S86" i="7"/>
  <c r="U86" i="7"/>
  <c r="U88" i="7"/>
  <c r="T94" i="7"/>
  <c r="S96" i="7"/>
  <c r="T97" i="7"/>
  <c r="S102" i="7"/>
  <c r="U102" i="7"/>
  <c r="R103" i="7"/>
  <c r="T104" i="7"/>
  <c r="R111" i="7"/>
  <c r="T111" i="7"/>
  <c r="T114" i="7"/>
  <c r="T118" i="7"/>
  <c r="T122" i="7"/>
  <c r="T124" i="7"/>
  <c r="T126" i="7"/>
  <c r="T128" i="7"/>
  <c r="T130" i="7"/>
  <c r="T132" i="7"/>
  <c r="T134" i="7"/>
  <c r="T136" i="7"/>
  <c r="T138" i="7"/>
  <c r="S144" i="7"/>
  <c r="R145" i="7"/>
  <c r="R147" i="7"/>
  <c r="S148" i="7"/>
  <c r="R149" i="7"/>
  <c r="T149" i="7"/>
  <c r="Y149" i="7" s="1"/>
  <c r="S153" i="7"/>
  <c r="R154" i="7"/>
  <c r="T154" i="7"/>
  <c r="S158" i="7"/>
  <c r="S163" i="7"/>
  <c r="U166" i="7"/>
  <c r="S168" i="7"/>
  <c r="U168" i="7"/>
  <c r="S172" i="7"/>
  <c r="R179" i="7"/>
  <c r="T179" i="7"/>
  <c r="R183" i="7"/>
  <c r="T183" i="7"/>
  <c r="U185" i="7"/>
  <c r="R198" i="7"/>
  <c r="R202" i="7"/>
  <c r="S204" i="7"/>
  <c r="U204" i="7"/>
  <c r="R212" i="7"/>
  <c r="T212" i="7"/>
  <c r="R214" i="7"/>
  <c r="T214" i="7"/>
  <c r="R216" i="7"/>
  <c r="T216" i="7"/>
  <c r="R218" i="7"/>
  <c r="Y218" i="7" s="1"/>
  <c r="T218" i="7"/>
  <c r="R220" i="7"/>
  <c r="T220" i="7"/>
  <c r="R222" i="7"/>
  <c r="T222" i="7"/>
  <c r="R224" i="7"/>
  <c r="T224" i="7"/>
  <c r="Y224" i="7" s="1"/>
  <c r="R226" i="7"/>
  <c r="T226" i="7"/>
  <c r="R228" i="7"/>
  <c r="S247" i="7"/>
  <c r="U247" i="7"/>
  <c r="S249" i="7"/>
  <c r="U249" i="7"/>
  <c r="R250" i="7"/>
  <c r="T250" i="7"/>
  <c r="Y250" i="7" s="1"/>
  <c r="R252" i="7"/>
  <c r="T252" i="7"/>
  <c r="S256" i="7"/>
  <c r="R257" i="7"/>
  <c r="T257" i="7"/>
  <c r="S258" i="7"/>
  <c r="U258" i="7"/>
  <c r="Y258" i="7" s="1"/>
  <c r="S260" i="7"/>
  <c r="U260" i="7"/>
  <c r="R265" i="7"/>
  <c r="T265" i="7"/>
  <c r="S266" i="7"/>
  <c r="U266" i="7"/>
  <c r="U268" i="7"/>
  <c r="T270" i="7"/>
  <c r="S273" i="7"/>
  <c r="T274" i="7"/>
  <c r="S275" i="7"/>
  <c r="S281" i="7"/>
  <c r="R282" i="7"/>
  <c r="T282" i="7"/>
  <c r="R284" i="7"/>
  <c r="T284" i="7"/>
  <c r="U288" i="7"/>
  <c r="R295" i="7"/>
  <c r="Y295" i="7" s="1"/>
  <c r="T295" i="7"/>
  <c r="R299" i="7"/>
  <c r="T299" i="7"/>
  <c r="U301" i="7"/>
  <c r="T320" i="7"/>
  <c r="S321" i="7"/>
  <c r="U321" i="7"/>
  <c r="S332" i="7"/>
  <c r="U332" i="7"/>
  <c r="U334" i="7"/>
  <c r="R335" i="7"/>
  <c r="S348" i="7"/>
  <c r="S352" i="7"/>
  <c r="R367" i="7"/>
  <c r="T368" i="7"/>
  <c r="S369" i="7"/>
  <c r="Y369" i="7" s="1"/>
  <c r="U369" i="7"/>
  <c r="T372" i="7"/>
  <c r="S373" i="7"/>
  <c r="S385" i="7"/>
  <c r="T390" i="7"/>
  <c r="S391" i="7"/>
  <c r="U391" i="7"/>
  <c r="Y391" i="7" s="1"/>
  <c r="S393" i="7"/>
  <c r="R394" i="7"/>
  <c r="T394" i="7"/>
  <c r="R396" i="7"/>
  <c r="T396" i="7"/>
  <c r="S402" i="7"/>
  <c r="U402" i="7"/>
  <c r="Y402" i="7" s="1"/>
  <c r="U404" i="7"/>
  <c r="Y404" i="7" s="1"/>
  <c r="S407" i="7"/>
  <c r="S409" i="7"/>
  <c r="R410" i="7"/>
  <c r="T410" i="7"/>
  <c r="R412" i="7"/>
  <c r="T412" i="7"/>
  <c r="G10" i="8"/>
  <c r="I10" i="8" s="1"/>
  <c r="W10" i="8"/>
  <c r="Y10" i="8"/>
  <c r="Y12" i="8"/>
  <c r="W15" i="8"/>
  <c r="V18" i="8"/>
  <c r="X18" i="8"/>
  <c r="V20" i="8"/>
  <c r="X20" i="8"/>
  <c r="W24" i="8"/>
  <c r="Y26" i="8"/>
  <c r="W29" i="8"/>
  <c r="V30" i="8"/>
  <c r="W31" i="8"/>
  <c r="Y31" i="8"/>
  <c r="V35" i="8"/>
  <c r="X35" i="8"/>
  <c r="V45" i="8"/>
  <c r="X45" i="8"/>
  <c r="Y46" i="8"/>
  <c r="V49" i="8"/>
  <c r="X49" i="8"/>
  <c r="W51" i="8"/>
  <c r="W55" i="8"/>
  <c r="Y55" i="8"/>
  <c r="Y59" i="8"/>
  <c r="V60" i="8"/>
  <c r="X60" i="8"/>
  <c r="V62" i="8"/>
  <c r="X62" i="8"/>
  <c r="V64" i="8"/>
  <c r="X64" i="8"/>
  <c r="V66" i="8"/>
  <c r="X66" i="8"/>
  <c r="W98" i="8"/>
  <c r="X101" i="8"/>
  <c r="V105" i="8"/>
  <c r="W113" i="8"/>
  <c r="V118" i="8"/>
  <c r="X118" i="8"/>
  <c r="Y119" i="8"/>
  <c r="Y121" i="8"/>
  <c r="V122" i="8"/>
  <c r="X122" i="8"/>
  <c r="V124" i="8"/>
  <c r="X124" i="8"/>
  <c r="W126" i="8"/>
  <c r="Y126" i="8"/>
  <c r="W128" i="8"/>
  <c r="Y128" i="8"/>
  <c r="W134" i="8"/>
  <c r="Y134" i="8"/>
  <c r="W136" i="8"/>
  <c r="Y136" i="8"/>
  <c r="W160" i="8"/>
  <c r="W162" i="8"/>
  <c r="V163" i="8"/>
  <c r="V165" i="8"/>
  <c r="X166" i="8"/>
  <c r="X168" i="8"/>
  <c r="W171" i="8"/>
  <c r="Y171" i="8"/>
  <c r="Y173" i="8"/>
  <c r="W176" i="8"/>
  <c r="V180" i="8"/>
  <c r="X180" i="8"/>
  <c r="W188" i="8"/>
  <c r="Y188" i="8"/>
  <c r="Y190" i="8"/>
  <c r="W193" i="8"/>
  <c r="W195" i="8"/>
  <c r="V196" i="8"/>
  <c r="X196" i="8"/>
  <c r="W204" i="8"/>
  <c r="Y204" i="8"/>
  <c r="Y206" i="8"/>
  <c r="W207" i="8"/>
  <c r="W214" i="8"/>
  <c r="Y214" i="8"/>
  <c r="X217" i="8"/>
  <c r="W218" i="8"/>
  <c r="Y218" i="8"/>
  <c r="X219" i="8"/>
  <c r="W220" i="8"/>
  <c r="Y220" i="8"/>
  <c r="X221" i="8"/>
  <c r="W224" i="8"/>
  <c r="Y224" i="8"/>
  <c r="Y88" i="7"/>
  <c r="W39" i="7"/>
  <c r="S9" i="7"/>
  <c r="U9" i="7"/>
  <c r="S11" i="7"/>
  <c r="U11" i="7"/>
  <c r="R14" i="7"/>
  <c r="S43" i="7"/>
  <c r="R44" i="7"/>
  <c r="R46" i="7"/>
  <c r="S47" i="7"/>
  <c r="R48" i="7"/>
  <c r="S52" i="7"/>
  <c r="U52" i="7"/>
  <c r="S54" i="7"/>
  <c r="U54" i="7"/>
  <c r="U56" i="7"/>
  <c r="S59" i="7"/>
  <c r="R60" i="7"/>
  <c r="R62" i="7"/>
  <c r="S63" i="7"/>
  <c r="R64" i="7"/>
  <c r="S68" i="7"/>
  <c r="U68" i="7"/>
  <c r="S81" i="7"/>
  <c r="R82" i="7"/>
  <c r="T82" i="7"/>
  <c r="S90" i="7"/>
  <c r="U90" i="7"/>
  <c r="R91" i="7"/>
  <c r="U92" i="7"/>
  <c r="S99" i="7"/>
  <c r="U99" i="7"/>
  <c r="R100" i="7"/>
  <c r="S106" i="7"/>
  <c r="U106" i="7"/>
  <c r="S112" i="7"/>
  <c r="R113" i="7"/>
  <c r="T113" i="7"/>
  <c r="R115" i="7"/>
  <c r="T115" i="7"/>
  <c r="R117" i="7"/>
  <c r="Y117" i="7" s="1"/>
  <c r="T117" i="7"/>
  <c r="S120" i="7"/>
  <c r="U120" i="7"/>
  <c r="R151" i="7"/>
  <c r="T151" i="7"/>
  <c r="R156" i="7"/>
  <c r="T156" i="7"/>
  <c r="R161" i="7"/>
  <c r="S167" i="7"/>
  <c r="Y167" i="7" s="1"/>
  <c r="R170" i="7"/>
  <c r="T170" i="7"/>
  <c r="R187" i="7"/>
  <c r="T187" i="7"/>
  <c r="R191" i="7"/>
  <c r="T191" i="7"/>
  <c r="R206" i="7"/>
  <c r="T206" i="7"/>
  <c r="U207" i="7"/>
  <c r="R230" i="7"/>
  <c r="T230" i="7"/>
  <c r="R232" i="7"/>
  <c r="T232" i="7"/>
  <c r="R234" i="7"/>
  <c r="Y234" i="7" s="1"/>
  <c r="T234" i="7"/>
  <c r="R236" i="7"/>
  <c r="Y236" i="7" s="1"/>
  <c r="T236" i="7"/>
  <c r="R238" i="7"/>
  <c r="T238" i="7"/>
  <c r="R240" i="7"/>
  <c r="T240" i="7"/>
  <c r="R242" i="7"/>
  <c r="T242" i="7"/>
  <c r="T254" i="7"/>
  <c r="U255" i="7"/>
  <c r="S270" i="7"/>
  <c r="S272" i="7"/>
  <c r="U272" i="7"/>
  <c r="U276" i="7"/>
  <c r="S285" i="7"/>
  <c r="Y285" i="7" s="1"/>
  <c r="R286" i="7"/>
  <c r="T286" i="7"/>
  <c r="U289" i="7"/>
  <c r="R290" i="7"/>
  <c r="T290" i="7"/>
  <c r="S291" i="7"/>
  <c r="R303" i="7"/>
  <c r="T303" i="7"/>
  <c r="R307" i="7"/>
  <c r="Y307" i="7" s="1"/>
  <c r="T307" i="7"/>
  <c r="R315" i="7"/>
  <c r="T315" i="7"/>
  <c r="R317" i="7"/>
  <c r="T317" i="7"/>
  <c r="R319" i="7"/>
  <c r="S323" i="7"/>
  <c r="U323" i="7"/>
  <c r="T324" i="7"/>
  <c r="Y324" i="7" s="1"/>
  <c r="S325" i="7"/>
  <c r="U325" i="7"/>
  <c r="T326" i="7"/>
  <c r="S327" i="7"/>
  <c r="U327" i="7"/>
  <c r="T328" i="7"/>
  <c r="S329" i="7"/>
  <c r="U338" i="7"/>
  <c r="R339" i="7"/>
  <c r="U342" i="7"/>
  <c r="S344" i="7"/>
  <c r="R371" i="7"/>
  <c r="R375" i="7"/>
  <c r="T383" i="7"/>
  <c r="S384" i="7"/>
  <c r="U384" i="7"/>
  <c r="Y384" i="7" s="1"/>
  <c r="S386" i="7"/>
  <c r="U386" i="7"/>
  <c r="S388" i="7"/>
  <c r="U388" i="7"/>
  <c r="R389" i="7"/>
  <c r="S397" i="7"/>
  <c r="R398" i="7"/>
  <c r="Y398" i="7" s="1"/>
  <c r="T398" i="7"/>
  <c r="R400" i="7"/>
  <c r="T400" i="7"/>
  <c r="S406" i="7"/>
  <c r="U406" i="7"/>
  <c r="U408" i="7"/>
  <c r="W14" i="8"/>
  <c r="Y14" i="8"/>
  <c r="Y16" i="8"/>
  <c r="W21" i="8"/>
  <c r="V22" i="8"/>
  <c r="W23" i="8"/>
  <c r="Y23" i="8"/>
  <c r="V27" i="8"/>
  <c r="X27" i="8"/>
  <c r="V34" i="8"/>
  <c r="W36" i="8"/>
  <c r="V37" i="8"/>
  <c r="X37" i="8"/>
  <c r="V39" i="8"/>
  <c r="X39" i="8"/>
  <c r="V53" i="8"/>
  <c r="X53" i="8"/>
  <c r="Y54" i="8"/>
  <c r="V57" i="8"/>
  <c r="X57" i="8"/>
  <c r="Y67" i="8"/>
  <c r="V68" i="8"/>
  <c r="X68" i="8"/>
  <c r="V70" i="8"/>
  <c r="X70" i="8"/>
  <c r="V72" i="8"/>
  <c r="X72" i="8"/>
  <c r="V74" i="8"/>
  <c r="X74" i="8"/>
  <c r="X78" i="8"/>
  <c r="W79" i="8"/>
  <c r="Y79" i="8"/>
  <c r="W81" i="8"/>
  <c r="Y81" i="8"/>
  <c r="X82" i="8"/>
  <c r="W83" i="8"/>
  <c r="Y83" i="8"/>
  <c r="X84" i="8"/>
  <c r="W85" i="8"/>
  <c r="Y85" i="8"/>
  <c r="X86" i="8"/>
  <c r="W87" i="8"/>
  <c r="Y87" i="8"/>
  <c r="X88" i="8"/>
  <c r="W89" i="8"/>
  <c r="Y89" i="8"/>
  <c r="X90" i="8"/>
  <c r="W91" i="8"/>
  <c r="Y91" i="8"/>
  <c r="X92" i="8"/>
  <c r="W93" i="8"/>
  <c r="Y93" i="8"/>
  <c r="X94" i="8"/>
  <c r="W95" i="8"/>
  <c r="Y95" i="8"/>
  <c r="W97" i="8"/>
  <c r="Y97" i="8"/>
  <c r="W99" i="8"/>
  <c r="Y99" i="8"/>
  <c r="V100" i="8"/>
  <c r="X100" i="8"/>
  <c r="V102" i="8"/>
  <c r="X102" i="8"/>
  <c r="W106" i="8"/>
  <c r="V107" i="8"/>
  <c r="X107" i="8"/>
  <c r="Y108" i="8"/>
  <c r="V115" i="8"/>
  <c r="X115" i="8"/>
  <c r="V130" i="8"/>
  <c r="X130" i="8"/>
  <c r="V132" i="8"/>
  <c r="X132" i="8"/>
  <c r="Y133" i="8"/>
  <c r="Y137" i="8"/>
  <c r="V138" i="8"/>
  <c r="X138" i="8"/>
  <c r="V140" i="8"/>
  <c r="X140" i="8"/>
  <c r="V146" i="8"/>
  <c r="X146" i="8"/>
  <c r="W147" i="8"/>
  <c r="Y147" i="8"/>
  <c r="X148" i="8"/>
  <c r="W149" i="8"/>
  <c r="Y149" i="8"/>
  <c r="X150" i="8"/>
  <c r="W151" i="8"/>
  <c r="Y151" i="8"/>
  <c r="X152" i="8"/>
  <c r="W153" i="8"/>
  <c r="Y153" i="8"/>
  <c r="X154" i="8"/>
  <c r="W155" i="8"/>
  <c r="Y155" i="8"/>
  <c r="X156" i="8"/>
  <c r="W157" i="8"/>
  <c r="Y157" i="8"/>
  <c r="X158" i="8"/>
  <c r="W159" i="8"/>
  <c r="Y159" i="8"/>
  <c r="Y161" i="8"/>
  <c r="W166" i="8"/>
  <c r="V167" i="8"/>
  <c r="V169" i="8"/>
  <c r="W175" i="8"/>
  <c r="Y175" i="8"/>
  <c r="W183" i="8"/>
  <c r="V184" i="8"/>
  <c r="X184" i="8"/>
  <c r="W192" i="8"/>
  <c r="Y192" i="8"/>
  <c r="Y194" i="8"/>
  <c r="W199" i="8"/>
  <c r="V200" i="8"/>
  <c r="X200" i="8"/>
  <c r="W208" i="8"/>
  <c r="Y208" i="8"/>
  <c r="V209" i="8"/>
  <c r="X209" i="8"/>
  <c r="W226" i="8"/>
  <c r="Y226" i="8"/>
  <c r="X227" i="8"/>
  <c r="W228" i="8"/>
  <c r="Y228" i="8"/>
  <c r="X231" i="8"/>
  <c r="Y232" i="8"/>
  <c r="Y33" i="7"/>
  <c r="Y76" i="7"/>
  <c r="W209" i="7"/>
  <c r="Y34" i="7"/>
  <c r="Y37" i="7"/>
  <c r="S77" i="7"/>
  <c r="S85" i="7"/>
  <c r="S105" i="7"/>
  <c r="S116" i="7"/>
  <c r="T213" i="7"/>
  <c r="T229" i="7"/>
  <c r="T262" i="7"/>
  <c r="T322" i="7"/>
  <c r="T336" i="7"/>
  <c r="T382" i="7"/>
  <c r="X80" i="8"/>
  <c r="X96" i="8"/>
  <c r="X225" i="8"/>
  <c r="W107" i="7"/>
  <c r="U8" i="7"/>
  <c r="R10" i="7"/>
  <c r="T10" i="7"/>
  <c r="U12" i="7"/>
  <c r="R13" i="7"/>
  <c r="U15" i="7"/>
  <c r="S18" i="7"/>
  <c r="U18" i="7"/>
  <c r="R22" i="7"/>
  <c r="S26" i="7"/>
  <c r="U26" i="7"/>
  <c r="R30" i="7"/>
  <c r="Y30" i="7" s="1"/>
  <c r="T30" i="7"/>
  <c r="T42" i="7"/>
  <c r="Y42" i="7" s="1"/>
  <c r="U43" i="7"/>
  <c r="R45" i="7"/>
  <c r="T46" i="7"/>
  <c r="U47" i="7"/>
  <c r="R49" i="7"/>
  <c r="T50" i="7"/>
  <c r="Y50" i="7" s="1"/>
  <c r="U51" i="7"/>
  <c r="R53" i="7"/>
  <c r="T54" i="7"/>
  <c r="U55" i="7"/>
  <c r="R57" i="7"/>
  <c r="T58" i="7"/>
  <c r="U59" i="7"/>
  <c r="R61" i="7"/>
  <c r="T62" i="7"/>
  <c r="U63" i="7"/>
  <c r="Y63" i="7" s="1"/>
  <c r="R65" i="7"/>
  <c r="T66" i="7"/>
  <c r="Y66" i="7" s="1"/>
  <c r="U67" i="7"/>
  <c r="R69" i="7"/>
  <c r="U77" i="7"/>
  <c r="R79" i="7"/>
  <c r="U81" i="7"/>
  <c r="R83" i="7"/>
  <c r="U85" i="7"/>
  <c r="R87" i="7"/>
  <c r="U89" i="7"/>
  <c r="T91" i="7"/>
  <c r="Y91" i="7" s="1"/>
  <c r="R93" i="7"/>
  <c r="T95" i="7"/>
  <c r="T98" i="7"/>
  <c r="T100" i="7"/>
  <c r="Y100" i="7" s="1"/>
  <c r="U101" i="7"/>
  <c r="R104" i="7"/>
  <c r="U105" i="7"/>
  <c r="R110" i="7"/>
  <c r="U112" i="7"/>
  <c r="U116" i="7"/>
  <c r="U119" i="7"/>
  <c r="R121" i="7"/>
  <c r="S122" i="7"/>
  <c r="U122" i="7"/>
  <c r="R123" i="7"/>
  <c r="S124" i="7"/>
  <c r="U124" i="7"/>
  <c r="R125" i="7"/>
  <c r="S126" i="7"/>
  <c r="U126" i="7"/>
  <c r="R127" i="7"/>
  <c r="S128" i="7"/>
  <c r="U128" i="7"/>
  <c r="R129" i="7"/>
  <c r="S130" i="7"/>
  <c r="U130" i="7"/>
  <c r="R131" i="7"/>
  <c r="S132" i="7"/>
  <c r="U132" i="7"/>
  <c r="R133" i="7"/>
  <c r="S134" i="7"/>
  <c r="U134" i="7"/>
  <c r="R135" i="7"/>
  <c r="S136" i="7"/>
  <c r="U136" i="7"/>
  <c r="R137" i="7"/>
  <c r="S138" i="7"/>
  <c r="U138" i="7"/>
  <c r="R139" i="7"/>
  <c r="U144" i="7"/>
  <c r="U145" i="7"/>
  <c r="R146" i="7"/>
  <c r="T146" i="7"/>
  <c r="U149" i="7"/>
  <c r="R150" i="7"/>
  <c r="T150" i="7"/>
  <c r="U154" i="7"/>
  <c r="R155" i="7"/>
  <c r="U158" i="7"/>
  <c r="Y158" i="7" s="1"/>
  <c r="R159" i="7"/>
  <c r="T159" i="7"/>
  <c r="U163" i="7"/>
  <c r="R164" i="7"/>
  <c r="T164" i="7"/>
  <c r="U167" i="7"/>
  <c r="R168" i="7"/>
  <c r="T168" i="7"/>
  <c r="R169" i="7"/>
  <c r="U172" i="7"/>
  <c r="Y172" i="7" s="1"/>
  <c r="R173" i="7"/>
  <c r="T173" i="7"/>
  <c r="R180" i="7"/>
  <c r="T180" i="7"/>
  <c r="S181" i="7"/>
  <c r="U182" i="7"/>
  <c r="R185" i="7"/>
  <c r="T185" i="7"/>
  <c r="R188" i="7"/>
  <c r="T188" i="7"/>
  <c r="S189" i="7"/>
  <c r="U190" i="7"/>
  <c r="R193" i="7"/>
  <c r="T193" i="7"/>
  <c r="R195" i="7"/>
  <c r="R196" i="7"/>
  <c r="S198" i="7"/>
  <c r="R200" i="7"/>
  <c r="T200" i="7"/>
  <c r="S202" i="7"/>
  <c r="U202" i="7"/>
  <c r="R205" i="7"/>
  <c r="T205" i="7"/>
  <c r="S207" i="7"/>
  <c r="Y207" i="7" s="1"/>
  <c r="R215" i="7"/>
  <c r="S217" i="7"/>
  <c r="U217" i="7"/>
  <c r="R219" i="7"/>
  <c r="S221" i="7"/>
  <c r="U221" i="7"/>
  <c r="R223" i="7"/>
  <c r="S225" i="7"/>
  <c r="U225" i="7"/>
  <c r="R227" i="7"/>
  <c r="S229" i="7"/>
  <c r="U229" i="7"/>
  <c r="R231" i="7"/>
  <c r="S233" i="7"/>
  <c r="U233" i="7"/>
  <c r="Y233" i="7" s="1"/>
  <c r="R235" i="7"/>
  <c r="S237" i="7"/>
  <c r="Y237" i="7" s="1"/>
  <c r="U237" i="7"/>
  <c r="R239" i="7"/>
  <c r="S241" i="7"/>
  <c r="U241" i="7"/>
  <c r="U246" i="7"/>
  <c r="R248" i="7"/>
  <c r="T248" i="7"/>
  <c r="S253" i="7"/>
  <c r="U253" i="7"/>
  <c r="R254" i="7"/>
  <c r="T255" i="7"/>
  <c r="U256" i="7"/>
  <c r="U259" i="7"/>
  <c r="R261" i="7"/>
  <c r="T261" i="7"/>
  <c r="S262" i="7"/>
  <c r="Y262" i="7" s="1"/>
  <c r="U262" i="7"/>
  <c r="R264" i="7"/>
  <c r="T264" i="7"/>
  <c r="U269" i="7"/>
  <c r="U270" i="7"/>
  <c r="U271" i="7"/>
  <c r="R273" i="7"/>
  <c r="R274" i="7"/>
  <c r="R275" i="7"/>
  <c r="T276" i="7"/>
  <c r="U282" i="7"/>
  <c r="U286" i="7"/>
  <c r="R287" i="7"/>
  <c r="R288" i="7"/>
  <c r="T288" i="7"/>
  <c r="S289" i="7"/>
  <c r="Y289" i="7" s="1"/>
  <c r="U290" i="7"/>
  <c r="R293" i="7"/>
  <c r="T293" i="7"/>
  <c r="R296" i="7"/>
  <c r="T296" i="7"/>
  <c r="S297" i="7"/>
  <c r="U298" i="7"/>
  <c r="R301" i="7"/>
  <c r="T301" i="7"/>
  <c r="R304" i="7"/>
  <c r="T304" i="7"/>
  <c r="S305" i="7"/>
  <c r="U306" i="7"/>
  <c r="R309" i="7"/>
  <c r="T309" i="7"/>
  <c r="S314" i="7"/>
  <c r="U314" i="7"/>
  <c r="R316" i="7"/>
  <c r="S318" i="7"/>
  <c r="U318" i="7"/>
  <c r="R320" i="7"/>
  <c r="S322" i="7"/>
  <c r="U322" i="7"/>
  <c r="R324" i="7"/>
  <c r="S326" i="7"/>
  <c r="U326" i="7"/>
  <c r="R328" i="7"/>
  <c r="T329" i="7"/>
  <c r="R331" i="7"/>
  <c r="S333" i="7"/>
  <c r="S334" i="7"/>
  <c r="T335" i="7"/>
  <c r="S336" i="7"/>
  <c r="U336" i="7"/>
  <c r="T338" i="7"/>
  <c r="T341" i="7"/>
  <c r="S342" i="7"/>
  <c r="T343" i="7"/>
  <c r="U344" i="7"/>
  <c r="U348" i="7"/>
  <c r="R349" i="7"/>
  <c r="T349" i="7"/>
  <c r="R350" i="7"/>
  <c r="U352" i="7"/>
  <c r="R353" i="7"/>
  <c r="T353" i="7"/>
  <c r="S366" i="7"/>
  <c r="U366" i="7"/>
  <c r="Y366" i="7" s="1"/>
  <c r="T367" i="7"/>
  <c r="R369" i="7"/>
  <c r="T370" i="7"/>
  <c r="S371" i="7"/>
  <c r="R372" i="7"/>
  <c r="S374" i="7"/>
  <c r="U374" i="7"/>
  <c r="T375" i="7"/>
  <c r="R377" i="7"/>
  <c r="S382" i="7"/>
  <c r="U382" i="7"/>
  <c r="S383" i="7"/>
  <c r="U383" i="7"/>
  <c r="R385" i="7"/>
  <c r="U387" i="7"/>
  <c r="T389" i="7"/>
  <c r="Y389" i="7" s="1"/>
  <c r="S390" i="7"/>
  <c r="U390" i="7"/>
  <c r="R392" i="7"/>
  <c r="T392" i="7"/>
  <c r="U393" i="7"/>
  <c r="R395" i="7"/>
  <c r="T395" i="7"/>
  <c r="U397" i="7"/>
  <c r="R399" i="7"/>
  <c r="T399" i="7"/>
  <c r="U401" i="7"/>
  <c r="R403" i="7"/>
  <c r="T403" i="7"/>
  <c r="U405" i="7"/>
  <c r="R407" i="7"/>
  <c r="T407" i="7"/>
  <c r="U409" i="7"/>
  <c r="R411" i="7"/>
  <c r="T411" i="7"/>
  <c r="V11" i="8"/>
  <c r="W13" i="8"/>
  <c r="Y13" i="8"/>
  <c r="G14" i="8"/>
  <c r="I14" i="8" s="1"/>
  <c r="E14" i="8" s="1"/>
  <c r="AO14" i="8" s="1"/>
  <c r="V15" i="8"/>
  <c r="W17" i="8"/>
  <c r="Y17" i="8"/>
  <c r="G18" i="8"/>
  <c r="I18" i="8" s="1"/>
  <c r="E18" i="8" s="1"/>
  <c r="AO18" i="8" s="1"/>
  <c r="V19" i="8"/>
  <c r="Y21" i="8"/>
  <c r="G23" i="8"/>
  <c r="I23" i="8" s="1"/>
  <c r="E23" i="8" s="1"/>
  <c r="AO23" i="8" s="1"/>
  <c r="V24" i="8"/>
  <c r="V25" i="8"/>
  <c r="X25" i="8"/>
  <c r="Y28" i="8"/>
  <c r="Y29" i="8"/>
  <c r="G31" i="8"/>
  <c r="I31" i="8" s="1"/>
  <c r="E31" i="8" s="1"/>
  <c r="AO31" i="8" s="1"/>
  <c r="V32" i="8"/>
  <c r="V33" i="8"/>
  <c r="X33" i="8"/>
  <c r="Y36" i="8"/>
  <c r="V38" i="8"/>
  <c r="X38" i="8"/>
  <c r="Y40" i="8"/>
  <c r="W44" i="8"/>
  <c r="Y44" i="8"/>
  <c r="W46" i="8"/>
  <c r="V47" i="8"/>
  <c r="X47" i="8"/>
  <c r="W49" i="8"/>
  <c r="Y49" i="8"/>
  <c r="W52" i="8"/>
  <c r="Y52" i="8"/>
  <c r="W54" i="8"/>
  <c r="V55" i="8"/>
  <c r="X55" i="8"/>
  <c r="W57" i="8"/>
  <c r="Y57" i="8"/>
  <c r="W60" i="8"/>
  <c r="Y60" i="8"/>
  <c r="W62" i="8"/>
  <c r="V63" i="8"/>
  <c r="X63" i="8"/>
  <c r="W65" i="8"/>
  <c r="Y65" i="8"/>
  <c r="W68" i="8"/>
  <c r="Y68" i="8"/>
  <c r="W70" i="8"/>
  <c r="V71" i="8"/>
  <c r="X71" i="8"/>
  <c r="W73" i="8"/>
  <c r="Y73" i="8"/>
  <c r="V78" i="8"/>
  <c r="W80" i="8"/>
  <c r="Y80" i="8"/>
  <c r="V82" i="8"/>
  <c r="W84" i="8"/>
  <c r="Y84" i="8"/>
  <c r="V86" i="8"/>
  <c r="W88" i="8"/>
  <c r="Y88" i="8"/>
  <c r="V90" i="8"/>
  <c r="W92" i="8"/>
  <c r="Y92" i="8"/>
  <c r="V94" i="8"/>
  <c r="W96" i="8"/>
  <c r="Y96" i="8"/>
  <c r="V98" i="8"/>
  <c r="X98" i="8"/>
  <c r="V101" i="8"/>
  <c r="W103" i="8"/>
  <c r="Y103" i="8"/>
  <c r="V104" i="8"/>
  <c r="X105" i="8"/>
  <c r="Y106" i="8"/>
  <c r="V112" i="8"/>
  <c r="X112" i="8"/>
  <c r="W114" i="8"/>
  <c r="Y114" i="8"/>
  <c r="V117" i="8"/>
  <c r="X117" i="8"/>
  <c r="W119" i="8"/>
  <c r="V120" i="8"/>
  <c r="X120" i="8"/>
  <c r="W122" i="8"/>
  <c r="Y122" i="8"/>
  <c r="W124" i="8"/>
  <c r="Y124" i="8"/>
  <c r="V127" i="8"/>
  <c r="X127" i="8"/>
  <c r="V129" i="8"/>
  <c r="X129" i="8"/>
  <c r="W131" i="8"/>
  <c r="Y131" i="8"/>
  <c r="W133" i="8"/>
  <c r="V134" i="8"/>
  <c r="X134" i="8"/>
  <c r="V136" i="8"/>
  <c r="X136" i="8"/>
  <c r="W138" i="8"/>
  <c r="Y138" i="8"/>
  <c r="W140" i="8"/>
  <c r="Y140" i="8"/>
  <c r="V148" i="8"/>
  <c r="W150" i="8"/>
  <c r="Y150" i="8"/>
  <c r="V152" i="8"/>
  <c r="W154" i="8"/>
  <c r="Y154" i="8"/>
  <c r="V156" i="8"/>
  <c r="W158" i="8"/>
  <c r="Y158" i="8"/>
  <c r="V160" i="8"/>
  <c r="X161" i="8"/>
  <c r="Y162" i="8"/>
  <c r="V164" i="8"/>
  <c r="X165" i="8"/>
  <c r="Y166" i="8"/>
  <c r="V168" i="8"/>
  <c r="X169" i="8"/>
  <c r="Y170" i="8"/>
  <c r="V172" i="8"/>
  <c r="X173" i="8"/>
  <c r="Y174" i="8"/>
  <c r="V176" i="8"/>
  <c r="V181" i="8"/>
  <c r="X181" i="8"/>
  <c r="Y183" i="8"/>
  <c r="V185" i="8"/>
  <c r="X185" i="8"/>
  <c r="Y187" i="8"/>
  <c r="V189" i="8"/>
  <c r="X189" i="8"/>
  <c r="Y191" i="8"/>
  <c r="V193" i="8"/>
  <c r="X193" i="8"/>
  <c r="Y195" i="8"/>
  <c r="V197" i="8"/>
  <c r="X197" i="8"/>
  <c r="Y199" i="8"/>
  <c r="V201" i="8"/>
  <c r="X201" i="8"/>
  <c r="Y203" i="8"/>
  <c r="V205" i="8"/>
  <c r="X206" i="8"/>
  <c r="Y209" i="8"/>
  <c r="V210" i="8"/>
  <c r="X210" i="8"/>
  <c r="W217" i="8"/>
  <c r="Y217" i="8"/>
  <c r="V219" i="8"/>
  <c r="W221" i="8"/>
  <c r="Y221" i="8"/>
  <c r="W225" i="8"/>
  <c r="Y225" i="8"/>
  <c r="V227" i="8"/>
  <c r="V231" i="8"/>
  <c r="G29" i="8"/>
  <c r="I29" i="8" s="1"/>
  <c r="E29" i="8" s="1"/>
  <c r="AO29" i="8" s="1"/>
  <c r="R8" i="7"/>
  <c r="T8" i="7"/>
  <c r="U10" i="7"/>
  <c r="R12" i="7"/>
  <c r="T12" i="7"/>
  <c r="S13" i="7"/>
  <c r="U13" i="7"/>
  <c r="T15" i="7"/>
  <c r="R18" i="7"/>
  <c r="S22" i="7"/>
  <c r="U22" i="7"/>
  <c r="R26" i="7"/>
  <c r="S30" i="7"/>
  <c r="R43" i="7"/>
  <c r="T44" i="7"/>
  <c r="U45" i="7"/>
  <c r="R47" i="7"/>
  <c r="T48" i="7"/>
  <c r="U49" i="7"/>
  <c r="R51" i="7"/>
  <c r="T52" i="7"/>
  <c r="Y52" i="7" s="1"/>
  <c r="U53" i="7"/>
  <c r="R55" i="7"/>
  <c r="T56" i="7"/>
  <c r="U57" i="7"/>
  <c r="Y57" i="7" s="1"/>
  <c r="R59" i="7"/>
  <c r="T60" i="7"/>
  <c r="U61" i="7"/>
  <c r="R63" i="7"/>
  <c r="T64" i="7"/>
  <c r="Y64" i="7" s="1"/>
  <c r="U65" i="7"/>
  <c r="Y65" i="7" s="1"/>
  <c r="R67" i="7"/>
  <c r="Y67" i="7" s="1"/>
  <c r="T68" i="7"/>
  <c r="U69" i="7"/>
  <c r="R77" i="7"/>
  <c r="U79" i="7"/>
  <c r="R81" i="7"/>
  <c r="U83" i="7"/>
  <c r="R85" i="7"/>
  <c r="U87" i="7"/>
  <c r="T90" i="7"/>
  <c r="T92" i="7"/>
  <c r="Y92" i="7" s="1"/>
  <c r="U93" i="7"/>
  <c r="R96" i="7"/>
  <c r="U97" i="7"/>
  <c r="T99" i="7"/>
  <c r="R101" i="7"/>
  <c r="Y101" i="7" s="1"/>
  <c r="T103" i="7"/>
  <c r="T106" i="7"/>
  <c r="U110" i="7"/>
  <c r="R112" i="7"/>
  <c r="T112" i="7"/>
  <c r="U114" i="7"/>
  <c r="R116" i="7"/>
  <c r="T116" i="7"/>
  <c r="S118" i="7"/>
  <c r="U118" i="7"/>
  <c r="R119" i="7"/>
  <c r="S121" i="7"/>
  <c r="U121" i="7"/>
  <c r="R122" i="7"/>
  <c r="S123" i="7"/>
  <c r="U123" i="7"/>
  <c r="R124" i="7"/>
  <c r="S125" i="7"/>
  <c r="U125" i="7"/>
  <c r="R126" i="7"/>
  <c r="S127" i="7"/>
  <c r="U127" i="7"/>
  <c r="R128" i="7"/>
  <c r="S129" i="7"/>
  <c r="U129" i="7"/>
  <c r="R130" i="7"/>
  <c r="S131" i="7"/>
  <c r="U131" i="7"/>
  <c r="R132" i="7"/>
  <c r="S133" i="7"/>
  <c r="U133" i="7"/>
  <c r="R134" i="7"/>
  <c r="S135" i="7"/>
  <c r="U135" i="7"/>
  <c r="R136" i="7"/>
  <c r="S137" i="7"/>
  <c r="U137" i="7"/>
  <c r="R138" i="7"/>
  <c r="S139" i="7"/>
  <c r="U139" i="7"/>
  <c r="U147" i="7"/>
  <c r="R148" i="7"/>
  <c r="T148" i="7"/>
  <c r="U151" i="7"/>
  <c r="R152" i="7"/>
  <c r="T152" i="7"/>
  <c r="R153" i="7"/>
  <c r="U156" i="7"/>
  <c r="R157" i="7"/>
  <c r="T157" i="7"/>
  <c r="U160" i="7"/>
  <c r="Y160" i="7" s="1"/>
  <c r="U161" i="7"/>
  <c r="R162" i="7"/>
  <c r="T162" i="7"/>
  <c r="U165" i="7"/>
  <c r="Y165" i="7" s="1"/>
  <c r="R166" i="7"/>
  <c r="T166" i="7"/>
  <c r="U170" i="7"/>
  <c r="R171" i="7"/>
  <c r="U174" i="7"/>
  <c r="Y174" i="7" s="1"/>
  <c r="U178" i="7"/>
  <c r="R181" i="7"/>
  <c r="T181" i="7"/>
  <c r="R184" i="7"/>
  <c r="T184" i="7"/>
  <c r="S185" i="7"/>
  <c r="U186" i="7"/>
  <c r="R189" i="7"/>
  <c r="T189" i="7"/>
  <c r="R192" i="7"/>
  <c r="T192" i="7"/>
  <c r="S193" i="7"/>
  <c r="U193" i="7"/>
  <c r="R194" i="7"/>
  <c r="S197" i="7"/>
  <c r="U197" i="7"/>
  <c r="S201" i="7"/>
  <c r="U201" i="7"/>
  <c r="S203" i="7"/>
  <c r="Y203" i="7" s="1"/>
  <c r="R204" i="7"/>
  <c r="Y204" i="7" s="1"/>
  <c r="T204" i="7"/>
  <c r="S206" i="7"/>
  <c r="U206" i="7"/>
  <c r="R213" i="7"/>
  <c r="U215" i="7"/>
  <c r="R217" i="7"/>
  <c r="Y217" i="7" s="1"/>
  <c r="S219" i="7"/>
  <c r="U219" i="7"/>
  <c r="R221" i="7"/>
  <c r="Y221" i="7" s="1"/>
  <c r="S223" i="7"/>
  <c r="U223" i="7"/>
  <c r="R225" i="7"/>
  <c r="Y225" i="7" s="1"/>
  <c r="S227" i="7"/>
  <c r="U227" i="7"/>
  <c r="Y227" i="7" s="1"/>
  <c r="R229" i="7"/>
  <c r="S231" i="7"/>
  <c r="U231" i="7"/>
  <c r="R233" i="7"/>
  <c r="S235" i="7"/>
  <c r="U235" i="7"/>
  <c r="R237" i="7"/>
  <c r="S239" i="7"/>
  <c r="U239" i="7"/>
  <c r="R241" i="7"/>
  <c r="T247" i="7"/>
  <c r="U248" i="7"/>
  <c r="U251" i="7"/>
  <c r="R253" i="7"/>
  <c r="T253" i="7"/>
  <c r="S254" i="7"/>
  <c r="Y254" i="7" s="1"/>
  <c r="U254" i="7"/>
  <c r="R256" i="7"/>
  <c r="T256" i="7"/>
  <c r="S261" i="7"/>
  <c r="U261" i="7"/>
  <c r="R262" i="7"/>
  <c r="T263" i="7"/>
  <c r="U264" i="7"/>
  <c r="U267" i="7"/>
  <c r="R269" i="7"/>
  <c r="R270" i="7"/>
  <c r="R271" i="7"/>
  <c r="T272" i="7"/>
  <c r="U273" i="7"/>
  <c r="U274" i="7"/>
  <c r="U275" i="7"/>
  <c r="Y275" i="7" s="1"/>
  <c r="U280" i="7"/>
  <c r="Y280" i="7" s="1"/>
  <c r="U284" i="7"/>
  <c r="R285" i="7"/>
  <c r="T285" i="7"/>
  <c r="S287" i="7"/>
  <c r="R289" i="7"/>
  <c r="T289" i="7"/>
  <c r="R292" i="7"/>
  <c r="T292" i="7"/>
  <c r="S293" i="7"/>
  <c r="U294" i="7"/>
  <c r="R297" i="7"/>
  <c r="T297" i="7"/>
  <c r="R300" i="7"/>
  <c r="T300" i="7"/>
  <c r="S301" i="7"/>
  <c r="Y301" i="7" s="1"/>
  <c r="U302" i="7"/>
  <c r="R305" i="7"/>
  <c r="T305" i="7"/>
  <c r="R308" i="7"/>
  <c r="T308" i="7"/>
  <c r="S309" i="7"/>
  <c r="R314" i="7"/>
  <c r="S316" i="7"/>
  <c r="U316" i="7"/>
  <c r="R318" i="7"/>
  <c r="S320" i="7"/>
  <c r="U320" i="7"/>
  <c r="R322" i="7"/>
  <c r="S324" i="7"/>
  <c r="U324" i="7"/>
  <c r="R326" i="7"/>
  <c r="Y326" i="7" s="1"/>
  <c r="S328" i="7"/>
  <c r="U328" i="7"/>
  <c r="R330" i="7"/>
  <c r="U331" i="7"/>
  <c r="T334" i="7"/>
  <c r="T337" i="7"/>
  <c r="S338" i="7"/>
  <c r="T339" i="7"/>
  <c r="S340" i="7"/>
  <c r="U340" i="7"/>
  <c r="T342" i="7"/>
  <c r="S343" i="7"/>
  <c r="U343" i="7"/>
  <c r="T344" i="7"/>
  <c r="R351" i="7"/>
  <c r="T351" i="7"/>
  <c r="R365" i="7"/>
  <c r="T365" i="7"/>
  <c r="Y365" i="7" s="1"/>
  <c r="T366" i="7"/>
  <c r="S367" i="7"/>
  <c r="R368" i="7"/>
  <c r="S370" i="7"/>
  <c r="U370" i="7"/>
  <c r="Y370" i="7" s="1"/>
  <c r="T371" i="7"/>
  <c r="R373" i="7"/>
  <c r="T374" i="7"/>
  <c r="S375" i="7"/>
  <c r="R376" i="7"/>
  <c r="R382" i="7"/>
  <c r="R383" i="7"/>
  <c r="U385" i="7"/>
  <c r="R387" i="7"/>
  <c r="T387" i="7"/>
  <c r="R390" i="7"/>
  <c r="Y390" i="7" s="1"/>
  <c r="S392" i="7"/>
  <c r="U392" i="7"/>
  <c r="R393" i="7"/>
  <c r="U395" i="7"/>
  <c r="R397" i="7"/>
  <c r="T397" i="7"/>
  <c r="U399" i="7"/>
  <c r="Y399" i="7" s="1"/>
  <c r="R401" i="7"/>
  <c r="T401" i="7"/>
  <c r="U403" i="7"/>
  <c r="R405" i="7"/>
  <c r="T405" i="7"/>
  <c r="U407" i="7"/>
  <c r="R409" i="7"/>
  <c r="T409" i="7"/>
  <c r="U411" i="7"/>
  <c r="Y411" i="7" s="1"/>
  <c r="Y11" i="8"/>
  <c r="V13" i="8"/>
  <c r="X13" i="8"/>
  <c r="Y15" i="8"/>
  <c r="V17" i="8"/>
  <c r="X17" i="8"/>
  <c r="Y19" i="8"/>
  <c r="V21" i="8"/>
  <c r="X21" i="8"/>
  <c r="Y24" i="8"/>
  <c r="Y25" i="8"/>
  <c r="G27" i="8"/>
  <c r="I27" i="8" s="1"/>
  <c r="E27" i="8" s="1"/>
  <c r="AO27" i="8" s="1"/>
  <c r="V28" i="8"/>
  <c r="V29" i="8"/>
  <c r="X29" i="8"/>
  <c r="Y32" i="8"/>
  <c r="Y33" i="8"/>
  <c r="V36" i="8"/>
  <c r="X36" i="8"/>
  <c r="Y38" i="8"/>
  <c r="V40" i="8"/>
  <c r="X40" i="8"/>
  <c r="W45" i="8"/>
  <c r="Y45" i="8"/>
  <c r="W48" i="8"/>
  <c r="Y48" i="8"/>
  <c r="W50" i="8"/>
  <c r="V51" i="8"/>
  <c r="X51" i="8"/>
  <c r="W53" i="8"/>
  <c r="Y53" i="8"/>
  <c r="W56" i="8"/>
  <c r="Y56" i="8"/>
  <c r="W58" i="8"/>
  <c r="V59" i="8"/>
  <c r="X59" i="8"/>
  <c r="W61" i="8"/>
  <c r="Y61" i="8"/>
  <c r="W64" i="8"/>
  <c r="Y64" i="8"/>
  <c r="W66" i="8"/>
  <c r="V67" i="8"/>
  <c r="X67" i="8"/>
  <c r="W69" i="8"/>
  <c r="Y69" i="8"/>
  <c r="W72" i="8"/>
  <c r="Y72" i="8"/>
  <c r="W74" i="8"/>
  <c r="W78" i="8"/>
  <c r="Y78" i="8"/>
  <c r="V80" i="8"/>
  <c r="W82" i="8"/>
  <c r="Y82" i="8"/>
  <c r="V84" i="8"/>
  <c r="W86" i="8"/>
  <c r="Y86" i="8"/>
  <c r="V88" i="8"/>
  <c r="W90" i="8"/>
  <c r="Y90" i="8"/>
  <c r="V92" i="8"/>
  <c r="W94" i="8"/>
  <c r="Y94" i="8"/>
  <c r="V96" i="8"/>
  <c r="Y98" i="8"/>
  <c r="Y101" i="8"/>
  <c r="V103" i="8"/>
  <c r="X103" i="8"/>
  <c r="W104" i="8"/>
  <c r="Y104" i="8"/>
  <c r="V106" i="8"/>
  <c r="X106" i="8"/>
  <c r="V113" i="8"/>
  <c r="X113" i="8"/>
  <c r="W115" i="8"/>
  <c r="V116" i="8"/>
  <c r="X116" i="8"/>
  <c r="W118" i="8"/>
  <c r="Y118" i="8"/>
  <c r="V121" i="8"/>
  <c r="X121" i="8"/>
  <c r="W123" i="8"/>
  <c r="Y123" i="8"/>
  <c r="W125" i="8"/>
  <c r="V126" i="8"/>
  <c r="X126" i="8"/>
  <c r="V128" i="8"/>
  <c r="X128" i="8"/>
  <c r="W130" i="8"/>
  <c r="Y130" i="8"/>
  <c r="W132" i="8"/>
  <c r="Y132" i="8"/>
  <c r="V135" i="8"/>
  <c r="X135" i="8"/>
  <c r="V137" i="8"/>
  <c r="X137" i="8"/>
  <c r="W139" i="8"/>
  <c r="Y139" i="8"/>
  <c r="W141" i="8"/>
  <c r="V142" i="8"/>
  <c r="X142" i="8"/>
  <c r="W148" i="8"/>
  <c r="Y148" i="8"/>
  <c r="V150" i="8"/>
  <c r="W152" i="8"/>
  <c r="Y152" i="8"/>
  <c r="V154" i="8"/>
  <c r="W156" i="8"/>
  <c r="Y156" i="8"/>
  <c r="V158" i="8"/>
  <c r="Y160" i="8"/>
  <c r="V162" i="8"/>
  <c r="X163" i="8"/>
  <c r="Y164" i="8"/>
  <c r="V166" i="8"/>
  <c r="X167" i="8"/>
  <c r="Y168" i="8"/>
  <c r="V170" i="8"/>
  <c r="X171" i="8"/>
  <c r="Y172" i="8"/>
  <c r="V174" i="8"/>
  <c r="X175" i="8"/>
  <c r="Y176" i="8"/>
  <c r="Y181" i="8"/>
  <c r="Y185" i="8"/>
  <c r="Y189" i="8"/>
  <c r="Y193" i="8"/>
  <c r="Y197" i="8"/>
  <c r="Y201" i="8"/>
  <c r="X204" i="8"/>
  <c r="Y205" i="8"/>
  <c r="V207" i="8"/>
  <c r="V217" i="8"/>
  <c r="W219" i="8"/>
  <c r="Y219" i="8"/>
  <c r="V221" i="8"/>
  <c r="V225" i="8"/>
  <c r="W227" i="8"/>
  <c r="Y227" i="8"/>
  <c r="W231" i="8"/>
  <c r="Y231" i="8"/>
  <c r="A44" i="8"/>
  <c r="G40" i="8"/>
  <c r="I40" i="8" s="1"/>
  <c r="E40" i="8" s="1"/>
  <c r="AO40" i="8" s="1"/>
  <c r="G39" i="8"/>
  <c r="I39" i="8" s="1"/>
  <c r="E39" i="8" s="1"/>
  <c r="AO39" i="8" s="1"/>
  <c r="G38" i="8"/>
  <c r="I38" i="8" s="1"/>
  <c r="E38" i="8" s="1"/>
  <c r="AO38" i="8" s="1"/>
  <c r="G37" i="8"/>
  <c r="I37" i="8" s="1"/>
  <c r="E37" i="8" s="1"/>
  <c r="AO37" i="8" s="1"/>
  <c r="G36" i="8"/>
  <c r="I36" i="8" s="1"/>
  <c r="E36" i="8" s="1"/>
  <c r="AO36" i="8" s="1"/>
  <c r="G11" i="8"/>
  <c r="I11" i="8" s="1"/>
  <c r="E11" i="8" s="1"/>
  <c r="AO11" i="8" s="1"/>
  <c r="G15" i="8"/>
  <c r="I15" i="8" s="1"/>
  <c r="E15" i="8" s="1"/>
  <c r="AO15" i="8" s="1"/>
  <c r="G19" i="8"/>
  <c r="I19" i="8" s="1"/>
  <c r="E19" i="8" s="1"/>
  <c r="AO19" i="8" s="1"/>
  <c r="G12" i="8"/>
  <c r="I12" i="8" s="1"/>
  <c r="E12" i="8" s="1"/>
  <c r="AO12" i="8" s="1"/>
  <c r="G16" i="8"/>
  <c r="I16" i="8" s="1"/>
  <c r="E16" i="8" s="1"/>
  <c r="AO16" i="8" s="1"/>
  <c r="G20" i="8"/>
  <c r="I20" i="8" s="1"/>
  <c r="E20" i="8" s="1"/>
  <c r="AO20" i="8" s="1"/>
  <c r="G22" i="8"/>
  <c r="I22" i="8" s="1"/>
  <c r="E22" i="8" s="1"/>
  <c r="AO22" i="8" s="1"/>
  <c r="G24" i="8"/>
  <c r="I24" i="8" s="1"/>
  <c r="E24" i="8" s="1"/>
  <c r="AO24" i="8" s="1"/>
  <c r="G26" i="8"/>
  <c r="I26" i="8" s="1"/>
  <c r="E26" i="8" s="1"/>
  <c r="AO26" i="8" s="1"/>
  <c r="G28" i="8"/>
  <c r="I28" i="8" s="1"/>
  <c r="E28" i="8" s="1"/>
  <c r="AO28" i="8" s="1"/>
  <c r="G30" i="8"/>
  <c r="I30" i="8" s="1"/>
  <c r="E30" i="8" s="1"/>
  <c r="AO30" i="8" s="1"/>
  <c r="G32" i="8"/>
  <c r="I32" i="8" s="1"/>
  <c r="E32" i="8" s="1"/>
  <c r="AO32" i="8" s="1"/>
  <c r="G34" i="8"/>
  <c r="I34" i="8" s="1"/>
  <c r="E34" i="8" s="1"/>
  <c r="AO34" i="8" s="1"/>
  <c r="G13" i="8"/>
  <c r="I13" i="8" s="1"/>
  <c r="E13" i="8" s="1"/>
  <c r="AO13" i="8" s="1"/>
  <c r="G17" i="8"/>
  <c r="I17" i="8" s="1"/>
  <c r="E17" i="8" s="1"/>
  <c r="AO17" i="8" s="1"/>
  <c r="G21" i="8"/>
  <c r="I21" i="8" s="1"/>
  <c r="E21" i="8" s="1"/>
  <c r="AO21" i="8" s="1"/>
  <c r="X22" i="8"/>
  <c r="X24" i="8"/>
  <c r="X26" i="8"/>
  <c r="X28" i="8"/>
  <c r="X30" i="8"/>
  <c r="X32" i="8"/>
  <c r="X34" i="8"/>
  <c r="I35" i="8"/>
  <c r="E35" i="8" s="1"/>
  <c r="AO35" i="8" s="1"/>
  <c r="V182" i="8"/>
  <c r="X182" i="8"/>
  <c r="V186" i="8"/>
  <c r="X186" i="8"/>
  <c r="V190" i="8"/>
  <c r="X190" i="8"/>
  <c r="V194" i="8"/>
  <c r="X194" i="8"/>
  <c r="V198" i="8"/>
  <c r="X198" i="8"/>
  <c r="V202" i="8"/>
  <c r="X202" i="8"/>
  <c r="V206" i="8"/>
  <c r="V208" i="8"/>
  <c r="V183" i="8"/>
  <c r="X183" i="8"/>
  <c r="V187" i="8"/>
  <c r="X187" i="8"/>
  <c r="V191" i="8"/>
  <c r="X191" i="8"/>
  <c r="V195" i="8"/>
  <c r="X195" i="8"/>
  <c r="V199" i="8"/>
  <c r="X199" i="8"/>
  <c r="V203" i="8"/>
  <c r="X203" i="8"/>
  <c r="X207" i="8"/>
  <c r="X208" i="8"/>
  <c r="Y26" i="7"/>
  <c r="Y69" i="7"/>
  <c r="Y11" i="7"/>
  <c r="Y25" i="7"/>
  <c r="Y43" i="7"/>
  <c r="Y51" i="7"/>
  <c r="Y55" i="7"/>
  <c r="Y59" i="7"/>
  <c r="I10" i="7"/>
  <c r="E10" i="7" s="1"/>
  <c r="D10" i="7" s="1"/>
  <c r="G11" i="7"/>
  <c r="I11" i="7" s="1"/>
  <c r="E11" i="7" s="1"/>
  <c r="D11" i="7" s="1"/>
  <c r="G8" i="7"/>
  <c r="I8" i="7" s="1"/>
  <c r="E8" i="7" s="1"/>
  <c r="D8" i="7" s="1"/>
  <c r="Y179" i="7"/>
  <c r="Y183" i="7"/>
  <c r="Y187" i="7"/>
  <c r="Y113" i="7"/>
  <c r="Y222" i="7"/>
  <c r="Y230" i="7"/>
  <c r="Y231" i="7"/>
  <c r="Y151" i="7"/>
  <c r="Y189" i="7"/>
  <c r="S15" i="7"/>
  <c r="Y15" i="7" s="1"/>
  <c r="S19" i="7"/>
  <c r="S23" i="7"/>
  <c r="Y23" i="7" s="1"/>
  <c r="S27" i="7"/>
  <c r="T77" i="7"/>
  <c r="Y77" i="7" s="1"/>
  <c r="T79" i="7"/>
  <c r="T81" i="7"/>
  <c r="T83" i="7"/>
  <c r="T85" i="7"/>
  <c r="Y85" i="7" s="1"/>
  <c r="T87" i="7"/>
  <c r="Y87" i="7" s="1"/>
  <c r="R89" i="7"/>
  <c r="Y89" i="7" s="1"/>
  <c r="S95" i="7"/>
  <c r="R97" i="7"/>
  <c r="S103" i="7"/>
  <c r="Y103" i="7" s="1"/>
  <c r="R105" i="7"/>
  <c r="Y110" i="7"/>
  <c r="W141" i="7"/>
  <c r="R118" i="7"/>
  <c r="Y118" i="7" s="1"/>
  <c r="T145" i="7"/>
  <c r="T153" i="7"/>
  <c r="T161" i="7"/>
  <c r="Y161" i="7" s="1"/>
  <c r="T169" i="7"/>
  <c r="S178" i="7"/>
  <c r="S180" i="7"/>
  <c r="S182" i="7"/>
  <c r="Y182" i="7" s="1"/>
  <c r="S184" i="7"/>
  <c r="S186" i="7"/>
  <c r="Y186" i="7" s="1"/>
  <c r="S188" i="7"/>
  <c r="S190" i="7"/>
  <c r="Y190" i="7" s="1"/>
  <c r="S192" i="7"/>
  <c r="R199" i="7"/>
  <c r="G38" i="7"/>
  <c r="G37" i="7"/>
  <c r="G36" i="7"/>
  <c r="G35" i="7"/>
  <c r="G34" i="7"/>
  <c r="G33" i="7"/>
  <c r="G32" i="7"/>
  <c r="G31" i="7"/>
  <c r="G30" i="7"/>
  <c r="G29" i="7"/>
  <c r="G28" i="7"/>
  <c r="G27" i="7"/>
  <c r="G26" i="7"/>
  <c r="G25" i="7"/>
  <c r="G24" i="7"/>
  <c r="G23" i="7"/>
  <c r="G22" i="7"/>
  <c r="G21" i="7"/>
  <c r="G20" i="7"/>
  <c r="G19" i="7"/>
  <c r="G18" i="7"/>
  <c r="G17" i="7"/>
  <c r="G16" i="7"/>
  <c r="G15" i="7"/>
  <c r="G14" i="7"/>
  <c r="G12" i="7"/>
  <c r="I12" i="7" s="1"/>
  <c r="E12" i="7" s="1"/>
  <c r="D12" i="7" s="1"/>
  <c r="G9" i="7"/>
  <c r="I9" i="7" s="1"/>
  <c r="E9" i="7" s="1"/>
  <c r="D9" i="7" s="1"/>
  <c r="S12" i="7"/>
  <c r="Y12" i="7" s="1"/>
  <c r="S16" i="7"/>
  <c r="S20" i="7"/>
  <c r="Y20" i="7" s="1"/>
  <c r="S24" i="7"/>
  <c r="Y24" i="7" s="1"/>
  <c r="S28" i="7"/>
  <c r="Y28" i="7" s="1"/>
  <c r="A42" i="7"/>
  <c r="U96" i="7"/>
  <c r="Y96" i="7" s="1"/>
  <c r="U104" i="7"/>
  <c r="Y104" i="7" s="1"/>
  <c r="R114" i="7"/>
  <c r="T119" i="7"/>
  <c r="Y119" i="7" s="1"/>
  <c r="W175" i="7"/>
  <c r="T147" i="7"/>
  <c r="Y147" i="7" s="1"/>
  <c r="T155" i="7"/>
  <c r="T163" i="7"/>
  <c r="T171" i="7"/>
  <c r="Y178" i="7"/>
  <c r="U213" i="7"/>
  <c r="U212" i="7"/>
  <c r="U214" i="7"/>
  <c r="Y303" i="7"/>
  <c r="R90" i="7"/>
  <c r="Y90" i="7" s="1"/>
  <c r="R94" i="7"/>
  <c r="Y94" i="7" s="1"/>
  <c r="R98" i="7"/>
  <c r="Y98" i="7" s="1"/>
  <c r="R102" i="7"/>
  <c r="Y102" i="7" s="1"/>
  <c r="R106" i="7"/>
  <c r="T196" i="7"/>
  <c r="T194" i="7"/>
  <c r="Y194" i="7" s="1"/>
  <c r="T198" i="7"/>
  <c r="Y198" i="7" s="1"/>
  <c r="T202" i="7"/>
  <c r="Y216" i="7"/>
  <c r="Y220" i="7"/>
  <c r="Y232" i="7"/>
  <c r="Y240" i="7"/>
  <c r="R246" i="7"/>
  <c r="Y246" i="7" s="1"/>
  <c r="R281" i="7"/>
  <c r="R283" i="7"/>
  <c r="T195" i="7"/>
  <c r="Y195" i="7" s="1"/>
  <c r="T199" i="7"/>
  <c r="S212" i="7"/>
  <c r="S213" i="7"/>
  <c r="S214" i="7"/>
  <c r="S215" i="7"/>
  <c r="W277" i="7"/>
  <c r="R247" i="7"/>
  <c r="Y247" i="7" s="1"/>
  <c r="R251" i="7"/>
  <c r="R255" i="7"/>
  <c r="R259" i="7"/>
  <c r="Y259" i="7" s="1"/>
  <c r="R263" i="7"/>
  <c r="Y263" i="7" s="1"/>
  <c r="R267" i="7"/>
  <c r="Y293" i="7"/>
  <c r="Y319" i="7"/>
  <c r="Y291" i="7"/>
  <c r="Y299" i="7"/>
  <c r="Y331" i="7"/>
  <c r="W311" i="7"/>
  <c r="T281" i="7"/>
  <c r="T283" i="7"/>
  <c r="Y315" i="7"/>
  <c r="Y317" i="7"/>
  <c r="Y342" i="7"/>
  <c r="S288" i="7"/>
  <c r="S290" i="7"/>
  <c r="S292" i="7"/>
  <c r="S294" i="7"/>
  <c r="S296" i="7"/>
  <c r="S298" i="7"/>
  <c r="S300" i="7"/>
  <c r="Y300" i="7" s="1"/>
  <c r="S302" i="7"/>
  <c r="S304" i="7"/>
  <c r="S306" i="7"/>
  <c r="Y306" i="7" s="1"/>
  <c r="S308" i="7"/>
  <c r="Y308" i="7" s="1"/>
  <c r="U330" i="7"/>
  <c r="R329" i="7"/>
  <c r="R333" i="7"/>
  <c r="R337" i="7"/>
  <c r="Y337" i="7" s="1"/>
  <c r="R341" i="7"/>
  <c r="R343" i="7"/>
  <c r="R344" i="7"/>
  <c r="R348" i="7"/>
  <c r="Y372" i="7"/>
  <c r="R332" i="7"/>
  <c r="Y332" i="7" s="1"/>
  <c r="R336" i="7"/>
  <c r="R340" i="7"/>
  <c r="R352" i="7"/>
  <c r="T350" i="7"/>
  <c r="Y350" i="7" s="1"/>
  <c r="R354" i="7"/>
  <c r="T354" i="7"/>
  <c r="R355" i="7"/>
  <c r="T355" i="7"/>
  <c r="R356" i="7"/>
  <c r="T356" i="7"/>
  <c r="R357" i="7"/>
  <c r="T357" i="7"/>
  <c r="R358" i="7"/>
  <c r="T358" i="7"/>
  <c r="R359" i="7"/>
  <c r="T359" i="7"/>
  <c r="R360" i="7"/>
  <c r="T360" i="7"/>
  <c r="R361" i="7"/>
  <c r="T361" i="7"/>
  <c r="R362" i="7"/>
  <c r="T362" i="7"/>
  <c r="R363" i="7"/>
  <c r="T363" i="7"/>
  <c r="R364" i="7"/>
  <c r="T364" i="7"/>
  <c r="Y386" i="7"/>
  <c r="Y394" i="7"/>
  <c r="W379" i="7"/>
  <c r="Y375" i="7"/>
  <c r="T348" i="7"/>
  <c r="T352" i="7"/>
  <c r="Y396" i="7"/>
  <c r="Y397" i="7"/>
  <c r="W413" i="7"/>
  <c r="Y408" i="7"/>
  <c r="AD413" i="6"/>
  <c r="AD379" i="6"/>
  <c r="AD345" i="6"/>
  <c r="AD311" i="6"/>
  <c r="AD277" i="6"/>
  <c r="AD243" i="6"/>
  <c r="AD209" i="6"/>
  <c r="AD175" i="6"/>
  <c r="AD141" i="6"/>
  <c r="AD107" i="6"/>
  <c r="AD73" i="6"/>
  <c r="AD40" i="6"/>
  <c r="AD74" i="6" s="1"/>
  <c r="AD108" i="6" s="1"/>
  <c r="AD142" i="6" s="1"/>
  <c r="AD176" i="6" s="1"/>
  <c r="AD210" i="6" s="1"/>
  <c r="AD244" i="6" s="1"/>
  <c r="AD278" i="6" s="1"/>
  <c r="AD312" i="6" s="1"/>
  <c r="AD346" i="6" s="1"/>
  <c r="AD380" i="6" s="1"/>
  <c r="AD414" i="6" s="1"/>
  <c r="AD39" i="6"/>
  <c r="Y188" i="7" l="1"/>
  <c r="Y105" i="7"/>
  <c r="Y16" i="7"/>
  <c r="Y97" i="7"/>
  <c r="Y181" i="7"/>
  <c r="Y260" i="7"/>
  <c r="Y226" i="7"/>
  <c r="Y410" i="7"/>
  <c r="Y196" i="7"/>
  <c r="Y385" i="7"/>
  <c r="Y106" i="7"/>
  <c r="Y163" i="7"/>
  <c r="Y330" i="7"/>
  <c r="AE50" i="8"/>
  <c r="Y223" i="7"/>
  <c r="Y282" i="7"/>
  <c r="Y406" i="7"/>
  <c r="Y340" i="7"/>
  <c r="Y180" i="7"/>
  <c r="Y83" i="7"/>
  <c r="Y403" i="7"/>
  <c r="Y56" i="7"/>
  <c r="Y200" i="7"/>
  <c r="Y81" i="7"/>
  <c r="Y191" i="7"/>
  <c r="Y27" i="7"/>
  <c r="Y344" i="7"/>
  <c r="Y114" i="7"/>
  <c r="Y19" i="7"/>
  <c r="Y343" i="7"/>
  <c r="Y294" i="7"/>
  <c r="Y334" i="7"/>
  <c r="Y206" i="7"/>
  <c r="Y238" i="7"/>
  <c r="Y292" i="7"/>
  <c r="AE142" i="8"/>
  <c r="AE153" i="8"/>
  <c r="AE133" i="8"/>
  <c r="Y407" i="7"/>
  <c r="Y400" i="7"/>
  <c r="Y383" i="7"/>
  <c r="AE58" i="8"/>
  <c r="AE220" i="8"/>
  <c r="AE224" i="8"/>
  <c r="AE157" i="8"/>
  <c r="AE155" i="8"/>
  <c r="AE18" i="8"/>
  <c r="AE228" i="8"/>
  <c r="AE97" i="8"/>
  <c r="AE214" i="8"/>
  <c r="AE165" i="8"/>
  <c r="AE173" i="8"/>
  <c r="AE89" i="8"/>
  <c r="AE10" i="8"/>
  <c r="AE83" i="8"/>
  <c r="AE51" i="8"/>
  <c r="AE91" i="8"/>
  <c r="AE37" i="8"/>
  <c r="AE146" i="8"/>
  <c r="AE79" i="8"/>
  <c r="AE114" i="8"/>
  <c r="AE107" i="8"/>
  <c r="D13" i="8"/>
  <c r="D17" i="8"/>
  <c r="D19" i="8"/>
  <c r="D21" i="8"/>
  <c r="D15" i="8"/>
  <c r="D35" i="8"/>
  <c r="D11" i="8"/>
  <c r="D14" i="8"/>
  <c r="D34" i="8"/>
  <c r="D36" i="8"/>
  <c r="D32" i="8"/>
  <c r="D37" i="8"/>
  <c r="D27" i="8"/>
  <c r="D33" i="8"/>
  <c r="D30" i="8"/>
  <c r="D38" i="8"/>
  <c r="D39" i="8"/>
  <c r="D18" i="8"/>
  <c r="D26" i="8"/>
  <c r="D40" i="8"/>
  <c r="D28" i="8"/>
  <c r="D24" i="8"/>
  <c r="D29" i="8"/>
  <c r="D12" i="8"/>
  <c r="D31" i="8"/>
  <c r="D22" i="8"/>
  <c r="D25" i="8"/>
  <c r="D20" i="8"/>
  <c r="AE160" i="8"/>
  <c r="D16" i="8"/>
  <c r="AE129" i="8"/>
  <c r="D23" i="8"/>
  <c r="AE163" i="8"/>
  <c r="AE95" i="8"/>
  <c r="AE62" i="8"/>
  <c r="AE59" i="8"/>
  <c r="AE39" i="8"/>
  <c r="AE19" i="8"/>
  <c r="AE15" i="8"/>
  <c r="AE11" i="8"/>
  <c r="AE225" i="8"/>
  <c r="Y374" i="7"/>
  <c r="Y377" i="7"/>
  <c r="Y373" i="7"/>
  <c r="Y328" i="7"/>
  <c r="Y320" i="7"/>
  <c r="Y325" i="7"/>
  <c r="Y338" i="7"/>
  <c r="Y290" i="7"/>
  <c r="Y298" i="7"/>
  <c r="Y241" i="7"/>
  <c r="Y228" i="7"/>
  <c r="AE200" i="8"/>
  <c r="AE158" i="8"/>
  <c r="AE30" i="8"/>
  <c r="AE14" i="8"/>
  <c r="AE100" i="8"/>
  <c r="AE169" i="8"/>
  <c r="AE85" i="8"/>
  <c r="AE227" i="8"/>
  <c r="AE93" i="8"/>
  <c r="AE167" i="8"/>
  <c r="AE12" i="8"/>
  <c r="AE170" i="8"/>
  <c r="AE67" i="8"/>
  <c r="AE204" i="8"/>
  <c r="AE44" i="8"/>
  <c r="AE149" i="8"/>
  <c r="AE226" i="8"/>
  <c r="AE66" i="8"/>
  <c r="AE71" i="8"/>
  <c r="AE192" i="8"/>
  <c r="AE221" i="8"/>
  <c r="AE218" i="8"/>
  <c r="AE31" i="8"/>
  <c r="AE141" i="8"/>
  <c r="AE32" i="8"/>
  <c r="AE196" i="8"/>
  <c r="AE26" i="8"/>
  <c r="AE188" i="8"/>
  <c r="AE176" i="8"/>
  <c r="AE134" i="8"/>
  <c r="AE117" i="8"/>
  <c r="AE112" i="8"/>
  <c r="AE108" i="8"/>
  <c r="AE81" i="8"/>
  <c r="AE87" i="8"/>
  <c r="AE47" i="8"/>
  <c r="AE27" i="8"/>
  <c r="AE28" i="8"/>
  <c r="AE22" i="8"/>
  <c r="AE35" i="8"/>
  <c r="AE36" i="8"/>
  <c r="Y184" i="7"/>
  <c r="Y157" i="7"/>
  <c r="Y115" i="7"/>
  <c r="Y79" i="7"/>
  <c r="Y46" i="7"/>
  <c r="I24" i="7"/>
  <c r="E24" i="7" s="1"/>
  <c r="D24" i="7" s="1"/>
  <c r="I25" i="7"/>
  <c r="E25" i="7" s="1"/>
  <c r="D25" i="7" s="1"/>
  <c r="I26" i="7"/>
  <c r="E26" i="7" s="1"/>
  <c r="D26" i="7" s="1"/>
  <c r="I28" i="7"/>
  <c r="E28" i="7" s="1"/>
  <c r="D28" i="7" s="1"/>
  <c r="I29" i="7"/>
  <c r="E29" i="7" s="1"/>
  <c r="D29" i="7" s="1"/>
  <c r="Y9" i="7"/>
  <c r="I14" i="7"/>
  <c r="E14" i="7" s="1"/>
  <c r="D14" i="7" s="1"/>
  <c r="I30" i="7"/>
  <c r="E30" i="7" s="1"/>
  <c r="D30" i="7" s="1"/>
  <c r="I15" i="7"/>
  <c r="E15" i="7" s="1"/>
  <c r="D15" i="7" s="1"/>
  <c r="I31" i="7"/>
  <c r="E31" i="7" s="1"/>
  <c r="D31" i="7" s="1"/>
  <c r="Y36" i="7"/>
  <c r="I27" i="7"/>
  <c r="E27" i="7" s="1"/>
  <c r="D27" i="7" s="1"/>
  <c r="I16" i="7"/>
  <c r="E16" i="7" s="1"/>
  <c r="D16" i="7" s="1"/>
  <c r="I32" i="7"/>
  <c r="E32" i="7" s="1"/>
  <c r="D32" i="7" s="1"/>
  <c r="I33" i="7"/>
  <c r="E33" i="7" s="1"/>
  <c r="D33" i="7" s="1"/>
  <c r="I17" i="7"/>
  <c r="E17" i="7" s="1"/>
  <c r="D17" i="7" s="1"/>
  <c r="I18" i="7"/>
  <c r="E18" i="7" s="1"/>
  <c r="D18" i="7" s="1"/>
  <c r="I34" i="7"/>
  <c r="E34" i="7" s="1"/>
  <c r="D34" i="7" s="1"/>
  <c r="Y21" i="7"/>
  <c r="I19" i="7"/>
  <c r="E19" i="7" s="1"/>
  <c r="D19" i="7" s="1"/>
  <c r="I35" i="7"/>
  <c r="E35" i="7" s="1"/>
  <c r="D35" i="7" s="1"/>
  <c r="I20" i="7"/>
  <c r="E20" i="7" s="1"/>
  <c r="D20" i="7" s="1"/>
  <c r="I36" i="7"/>
  <c r="E36" i="7" s="1"/>
  <c r="D36" i="7" s="1"/>
  <c r="I21" i="7"/>
  <c r="E21" i="7" s="1"/>
  <c r="D21" i="7" s="1"/>
  <c r="I37" i="7"/>
  <c r="E37" i="7" s="1"/>
  <c r="D37" i="7" s="1"/>
  <c r="I22" i="7"/>
  <c r="E22" i="7" s="1"/>
  <c r="D22" i="7" s="1"/>
  <c r="I38" i="7"/>
  <c r="E38" i="7" s="1"/>
  <c r="D38" i="7" s="1"/>
  <c r="I23" i="7"/>
  <c r="E23" i="7" s="1"/>
  <c r="D23" i="7" s="1"/>
  <c r="Y32" i="7"/>
  <c r="I13" i="7"/>
  <c r="E13" i="7" s="1"/>
  <c r="D13" i="7" s="1"/>
  <c r="Y351" i="7"/>
  <c r="Y368" i="7"/>
  <c r="Y367" i="7"/>
  <c r="Y323" i="7"/>
  <c r="Y321" i="7"/>
  <c r="Y335" i="7"/>
  <c r="Y327" i="7"/>
  <c r="Y267" i="7"/>
  <c r="Y273" i="7"/>
  <c r="Y251" i="7"/>
  <c r="Y272" i="7"/>
  <c r="Y255" i="7"/>
  <c r="Y239" i="7"/>
  <c r="Y144" i="7"/>
  <c r="Y145" i="7"/>
  <c r="Y84" i="7"/>
  <c r="Y120" i="7"/>
  <c r="Y257" i="7"/>
  <c r="Y341" i="7"/>
  <c r="Y333" i="7"/>
  <c r="Y388" i="7"/>
  <c r="Y78" i="7"/>
  <c r="AE217" i="8"/>
  <c r="AE138" i="8"/>
  <c r="AE120" i="8"/>
  <c r="AE70" i="8"/>
  <c r="Y286" i="7"/>
  <c r="Y159" i="7"/>
  <c r="Y146" i="7"/>
  <c r="Y284" i="7"/>
  <c r="Y166" i="7"/>
  <c r="Y156" i="7"/>
  <c r="Y48" i="7"/>
  <c r="AE209" i="8"/>
  <c r="AE136" i="8"/>
  <c r="AE131" i="8"/>
  <c r="AE119" i="8"/>
  <c r="AE105" i="8"/>
  <c r="AE57" i="8"/>
  <c r="AE219" i="8"/>
  <c r="AE197" i="8"/>
  <c r="AE181" i="8"/>
  <c r="AE156" i="8"/>
  <c r="AE86" i="8"/>
  <c r="AE74" i="8"/>
  <c r="AE38" i="8"/>
  <c r="Y405" i="7"/>
  <c r="Y371" i="7"/>
  <c r="Y339" i="7"/>
  <c r="Y235" i="7"/>
  <c r="Y229" i="7"/>
  <c r="Y219" i="7"/>
  <c r="Y139" i="7"/>
  <c r="Y131" i="7"/>
  <c r="Y93" i="7"/>
  <c r="Y68" i="7"/>
  <c r="Y18" i="7"/>
  <c r="AE231" i="8"/>
  <c r="AE171" i="8"/>
  <c r="AE148" i="8"/>
  <c r="AE137" i="8"/>
  <c r="AE128" i="8"/>
  <c r="AE118" i="8"/>
  <c r="AE115" i="8"/>
  <c r="AE78" i="8"/>
  <c r="Y60" i="7"/>
  <c r="Y44" i="7"/>
  <c r="Y54" i="7"/>
  <c r="Y276" i="7"/>
  <c r="Y58" i="7"/>
  <c r="AE147" i="8"/>
  <c r="AE130" i="8"/>
  <c r="AE23" i="8"/>
  <c r="AE162" i="8"/>
  <c r="AE46" i="8"/>
  <c r="AE20" i="8"/>
  <c r="AE116" i="8"/>
  <c r="AE99" i="8"/>
  <c r="AE180" i="8"/>
  <c r="AE159" i="8"/>
  <c r="AE151" i="8"/>
  <c r="AE125" i="8"/>
  <c r="Y170" i="7"/>
  <c r="Y99" i="7"/>
  <c r="Y154" i="7"/>
  <c r="Y62" i="7"/>
  <c r="AE96" i="8"/>
  <c r="AE16" i="8"/>
  <c r="Y268" i="7"/>
  <c r="Y249" i="7"/>
  <c r="AE206" i="8"/>
  <c r="AE34" i="8"/>
  <c r="AE175" i="8"/>
  <c r="AE184" i="8"/>
  <c r="AE207" i="8"/>
  <c r="AE152" i="8"/>
  <c r="AE135" i="8"/>
  <c r="AE126" i="8"/>
  <c r="AE113" i="8"/>
  <c r="AE82" i="8"/>
  <c r="AE166" i="8"/>
  <c r="AE161" i="8"/>
  <c r="AE150" i="8"/>
  <c r="AE122" i="8"/>
  <c r="AE101" i="8"/>
  <c r="AE84" i="8"/>
  <c r="AE80" i="8"/>
  <c r="AE63" i="8"/>
  <c r="AE54" i="8"/>
  <c r="AE183" i="8"/>
  <c r="AE202" i="8"/>
  <c r="AE194" i="8"/>
  <c r="AE186" i="8"/>
  <c r="Y409" i="7"/>
  <c r="Y322" i="7"/>
  <c r="Y309" i="7"/>
  <c r="Y288" i="7"/>
  <c r="Y193" i="7"/>
  <c r="Y173" i="7"/>
  <c r="Y168" i="7"/>
  <c r="Y53" i="7"/>
  <c r="Y80" i="7"/>
  <c r="Y152" i="7"/>
  <c r="Y8" i="7"/>
  <c r="Y252" i="7"/>
  <c r="Y316" i="7"/>
  <c r="Y192" i="7"/>
  <c r="Y283" i="7"/>
  <c r="AE195" i="8"/>
  <c r="AE201" i="8"/>
  <c r="AE185" i="8"/>
  <c r="AE139" i="8"/>
  <c r="AE104" i="8"/>
  <c r="AE69" i="8"/>
  <c r="AE56" i="8"/>
  <c r="AE17" i="8"/>
  <c r="Y197" i="7"/>
  <c r="Y136" i="7"/>
  <c r="Y128" i="7"/>
  <c r="Y364" i="7"/>
  <c r="Y362" i="7"/>
  <c r="Y360" i="7"/>
  <c r="Y358" i="7"/>
  <c r="Y356" i="7"/>
  <c r="Y354" i="7"/>
  <c r="Y336" i="7"/>
  <c r="Y304" i="7"/>
  <c r="Y199" i="7"/>
  <c r="Y153" i="7"/>
  <c r="Y95" i="7"/>
  <c r="AE132" i="8"/>
  <c r="AE121" i="8"/>
  <c r="AE90" i="8"/>
  <c r="AE72" i="8"/>
  <c r="AE53" i="8"/>
  <c r="Y201" i="7"/>
  <c r="Y148" i="7"/>
  <c r="Y133" i="7"/>
  <c r="Y125" i="7"/>
  <c r="Y123" i="7"/>
  <c r="AE127" i="8"/>
  <c r="Y287" i="7"/>
  <c r="AE102" i="8"/>
  <c r="Y82" i="7"/>
  <c r="Y265" i="7"/>
  <c r="Y111" i="7"/>
  <c r="Y363" i="7"/>
  <c r="Y361" i="7"/>
  <c r="Y355" i="7"/>
  <c r="Y348" i="7"/>
  <c r="Y302" i="7"/>
  <c r="Y202" i="7"/>
  <c r="Y171" i="7"/>
  <c r="Y155" i="7"/>
  <c r="AE191" i="8"/>
  <c r="Y135" i="7"/>
  <c r="Y127" i="7"/>
  <c r="Y10" i="7"/>
  <c r="AE210" i="8"/>
  <c r="AE199" i="8"/>
  <c r="AE164" i="8"/>
  <c r="AE154" i="8"/>
  <c r="AE124" i="8"/>
  <c r="AE103" i="8"/>
  <c r="AE98" i="8"/>
  <c r="AE92" i="8"/>
  <c r="AE88" i="8"/>
  <c r="AE73" i="8"/>
  <c r="AE60" i="8"/>
  <c r="AE55" i="8"/>
  <c r="AE40" i="8"/>
  <c r="Y401" i="7"/>
  <c r="Y382" i="7"/>
  <c r="Y318" i="7"/>
  <c r="Y314" i="7"/>
  <c r="Y305" i="7"/>
  <c r="Y269" i="7"/>
  <c r="Y205" i="7"/>
  <c r="Y185" i="7"/>
  <c r="Y134" i="7"/>
  <c r="Y126" i="7"/>
  <c r="Y124" i="7"/>
  <c r="Y61" i="7"/>
  <c r="Y45" i="7"/>
  <c r="Y132" i="7"/>
  <c r="Y359" i="7"/>
  <c r="Y357" i="7"/>
  <c r="Y352" i="7"/>
  <c r="Y281" i="7"/>
  <c r="AE208" i="8"/>
  <c r="AE203" i="8"/>
  <c r="AE187" i="8"/>
  <c r="AE198" i="8"/>
  <c r="AE190" i="8"/>
  <c r="AE182" i="8"/>
  <c r="Y164" i="7"/>
  <c r="Y150" i="7"/>
  <c r="Y329" i="7"/>
  <c r="Y296" i="7"/>
  <c r="Y215" i="7"/>
  <c r="Y169" i="7"/>
  <c r="AE24" i="8"/>
  <c r="AE205" i="8"/>
  <c r="AE193" i="8"/>
  <c r="Y116" i="7"/>
  <c r="Y271" i="7"/>
  <c r="AE174" i="8"/>
  <c r="AE64" i="8"/>
  <c r="AE45" i="8"/>
  <c r="AE21" i="8"/>
  <c r="Y395" i="7"/>
  <c r="Y112" i="7"/>
  <c r="AE65" i="8"/>
  <c r="AE52" i="8"/>
  <c r="AE25" i="8"/>
  <c r="Y353" i="7"/>
  <c r="Y349" i="7"/>
  <c r="Y270" i="7"/>
  <c r="AE189" i="8"/>
  <c r="AE123" i="8"/>
  <c r="AE106" i="8"/>
  <c r="AE94" i="8"/>
  <c r="AE61" i="8"/>
  <c r="AE48" i="8"/>
  <c r="AE29" i="8"/>
  <c r="AE13" i="8"/>
  <c r="Y387" i="7"/>
  <c r="Y274" i="7"/>
  <c r="Y162" i="7"/>
  <c r="Y22" i="7"/>
  <c r="Y13" i="7"/>
  <c r="AE168" i="8"/>
  <c r="AE140" i="8"/>
  <c r="AE68" i="8"/>
  <c r="AE49" i="8"/>
  <c r="AE33" i="8"/>
  <c r="Y392" i="7"/>
  <c r="Y256" i="7"/>
  <c r="Y253" i="7"/>
  <c r="Y137" i="7"/>
  <c r="Y129" i="7"/>
  <c r="Y121" i="7"/>
  <c r="AE172" i="8"/>
  <c r="Y264" i="7"/>
  <c r="Y261" i="7"/>
  <c r="Y248" i="7"/>
  <c r="Y138" i="7"/>
  <c r="Y130" i="7"/>
  <c r="Y122" i="7"/>
  <c r="A78" i="8"/>
  <c r="G74" i="8"/>
  <c r="I74" i="8" s="1"/>
  <c r="E74" i="8" s="1"/>
  <c r="AO74" i="8" s="1"/>
  <c r="G73" i="8"/>
  <c r="I73" i="8" s="1"/>
  <c r="E73" i="8" s="1"/>
  <c r="AO73" i="8" s="1"/>
  <c r="G72" i="8"/>
  <c r="I72" i="8" s="1"/>
  <c r="E72" i="8" s="1"/>
  <c r="AO72" i="8" s="1"/>
  <c r="G71" i="8"/>
  <c r="I71" i="8" s="1"/>
  <c r="E71" i="8" s="1"/>
  <c r="AO71" i="8" s="1"/>
  <c r="G70" i="8"/>
  <c r="I70" i="8" s="1"/>
  <c r="E70" i="8" s="1"/>
  <c r="AO70" i="8" s="1"/>
  <c r="G69" i="8"/>
  <c r="I69" i="8" s="1"/>
  <c r="E69" i="8" s="1"/>
  <c r="AO69" i="8" s="1"/>
  <c r="G68" i="8"/>
  <c r="I68" i="8" s="1"/>
  <c r="E68" i="8" s="1"/>
  <c r="AO68" i="8" s="1"/>
  <c r="G67" i="8"/>
  <c r="I67" i="8" s="1"/>
  <c r="E67" i="8" s="1"/>
  <c r="AO67" i="8" s="1"/>
  <c r="G66" i="8"/>
  <c r="I66" i="8" s="1"/>
  <c r="E66" i="8" s="1"/>
  <c r="AO66" i="8" s="1"/>
  <c r="G65" i="8"/>
  <c r="I65" i="8" s="1"/>
  <c r="E65" i="8" s="1"/>
  <c r="AO65" i="8" s="1"/>
  <c r="G64" i="8"/>
  <c r="I64" i="8" s="1"/>
  <c r="E64" i="8" s="1"/>
  <c r="AO64" i="8" s="1"/>
  <c r="G63" i="8"/>
  <c r="I63" i="8" s="1"/>
  <c r="E63" i="8" s="1"/>
  <c r="AO63" i="8" s="1"/>
  <c r="G62" i="8"/>
  <c r="I62" i="8" s="1"/>
  <c r="E62" i="8" s="1"/>
  <c r="AO62" i="8" s="1"/>
  <c r="G61" i="8"/>
  <c r="I61" i="8" s="1"/>
  <c r="E61" i="8" s="1"/>
  <c r="AO61" i="8" s="1"/>
  <c r="G60" i="8"/>
  <c r="I60" i="8" s="1"/>
  <c r="E60" i="8" s="1"/>
  <c r="AO60" i="8" s="1"/>
  <c r="G59" i="8"/>
  <c r="I59" i="8" s="1"/>
  <c r="E59" i="8" s="1"/>
  <c r="AO59" i="8" s="1"/>
  <c r="G58" i="8"/>
  <c r="I58" i="8" s="1"/>
  <c r="E58" i="8" s="1"/>
  <c r="AO58" i="8" s="1"/>
  <c r="G57" i="8"/>
  <c r="I57" i="8" s="1"/>
  <c r="E57" i="8" s="1"/>
  <c r="AO57" i="8" s="1"/>
  <c r="G56" i="8"/>
  <c r="I56" i="8" s="1"/>
  <c r="E56" i="8" s="1"/>
  <c r="AO56" i="8" s="1"/>
  <c r="G55" i="8"/>
  <c r="I55" i="8" s="1"/>
  <c r="E55" i="8" s="1"/>
  <c r="AO55" i="8" s="1"/>
  <c r="G54" i="8"/>
  <c r="I54" i="8" s="1"/>
  <c r="E54" i="8" s="1"/>
  <c r="AO54" i="8" s="1"/>
  <c r="G53" i="8"/>
  <c r="I53" i="8" s="1"/>
  <c r="E53" i="8" s="1"/>
  <c r="AO53" i="8" s="1"/>
  <c r="G52" i="8"/>
  <c r="I52" i="8" s="1"/>
  <c r="E52" i="8" s="1"/>
  <c r="AO52" i="8" s="1"/>
  <c r="G51" i="8"/>
  <c r="I51" i="8" s="1"/>
  <c r="E51" i="8" s="1"/>
  <c r="AO51" i="8" s="1"/>
  <c r="G50" i="8"/>
  <c r="I50" i="8" s="1"/>
  <c r="E50" i="8" s="1"/>
  <c r="AO50" i="8" s="1"/>
  <c r="G49" i="8"/>
  <c r="I49" i="8" s="1"/>
  <c r="E49" i="8" s="1"/>
  <c r="AO49" i="8" s="1"/>
  <c r="G48" i="8"/>
  <c r="I48" i="8" s="1"/>
  <c r="E48" i="8" s="1"/>
  <c r="AO48" i="8" s="1"/>
  <c r="G47" i="8"/>
  <c r="I47" i="8" s="1"/>
  <c r="E47" i="8" s="1"/>
  <c r="AO47" i="8" s="1"/>
  <c r="G46" i="8"/>
  <c r="I46" i="8" s="1"/>
  <c r="E46" i="8" s="1"/>
  <c r="AO46" i="8" s="1"/>
  <c r="G45" i="8"/>
  <c r="I45" i="8" s="1"/>
  <c r="E45" i="8" s="1"/>
  <c r="AO45" i="8" s="1"/>
  <c r="G44" i="8"/>
  <c r="I44" i="8" s="1"/>
  <c r="E10" i="8"/>
  <c r="C9" i="8"/>
  <c r="C7" i="7"/>
  <c r="Y212" i="7"/>
  <c r="Y214" i="7"/>
  <c r="Y213" i="7"/>
  <c r="G69" i="7"/>
  <c r="I69" i="7" s="1"/>
  <c r="E69" i="7" s="1"/>
  <c r="D69" i="7" s="1"/>
  <c r="G68" i="7"/>
  <c r="I68" i="7" s="1"/>
  <c r="E68" i="7" s="1"/>
  <c r="D68" i="7" s="1"/>
  <c r="G67" i="7"/>
  <c r="I67" i="7" s="1"/>
  <c r="E67" i="7" s="1"/>
  <c r="D67" i="7" s="1"/>
  <c r="G66" i="7"/>
  <c r="I66" i="7" s="1"/>
  <c r="E66" i="7" s="1"/>
  <c r="D66" i="7" s="1"/>
  <c r="G65" i="7"/>
  <c r="I65" i="7" s="1"/>
  <c r="E65" i="7" s="1"/>
  <c r="D65" i="7" s="1"/>
  <c r="G64" i="7"/>
  <c r="I64" i="7" s="1"/>
  <c r="E64" i="7" s="1"/>
  <c r="D64" i="7" s="1"/>
  <c r="G63" i="7"/>
  <c r="I63" i="7" s="1"/>
  <c r="E63" i="7" s="1"/>
  <c r="D63" i="7" s="1"/>
  <c r="G62" i="7"/>
  <c r="I62" i="7" s="1"/>
  <c r="E62" i="7" s="1"/>
  <c r="D62" i="7" s="1"/>
  <c r="G61" i="7"/>
  <c r="I61" i="7" s="1"/>
  <c r="E61" i="7" s="1"/>
  <c r="D61" i="7" s="1"/>
  <c r="G60" i="7"/>
  <c r="I60" i="7" s="1"/>
  <c r="E60" i="7" s="1"/>
  <c r="D60" i="7" s="1"/>
  <c r="G59" i="7"/>
  <c r="I59" i="7" s="1"/>
  <c r="E59" i="7" s="1"/>
  <c r="D59" i="7" s="1"/>
  <c r="G58" i="7"/>
  <c r="I58" i="7" s="1"/>
  <c r="E58" i="7" s="1"/>
  <c r="D58" i="7" s="1"/>
  <c r="G57" i="7"/>
  <c r="I57" i="7" s="1"/>
  <c r="E57" i="7" s="1"/>
  <c r="D57" i="7" s="1"/>
  <c r="G56" i="7"/>
  <c r="I56" i="7" s="1"/>
  <c r="E56" i="7" s="1"/>
  <c r="D56" i="7" s="1"/>
  <c r="G55" i="7"/>
  <c r="I55" i="7" s="1"/>
  <c r="E55" i="7" s="1"/>
  <c r="D55" i="7" s="1"/>
  <c r="G54" i="7"/>
  <c r="I54" i="7" s="1"/>
  <c r="E54" i="7" s="1"/>
  <c r="D54" i="7" s="1"/>
  <c r="G53" i="7"/>
  <c r="I53" i="7" s="1"/>
  <c r="E53" i="7" s="1"/>
  <c r="D53" i="7" s="1"/>
  <c r="G52" i="7"/>
  <c r="I52" i="7" s="1"/>
  <c r="E52" i="7" s="1"/>
  <c r="D52" i="7" s="1"/>
  <c r="G51" i="7"/>
  <c r="I51" i="7" s="1"/>
  <c r="E51" i="7" s="1"/>
  <c r="D51" i="7" s="1"/>
  <c r="G50" i="7"/>
  <c r="I50" i="7" s="1"/>
  <c r="E50" i="7" s="1"/>
  <c r="D50" i="7" s="1"/>
  <c r="G49" i="7"/>
  <c r="I49" i="7" s="1"/>
  <c r="E49" i="7" s="1"/>
  <c r="D49" i="7" s="1"/>
  <c r="G48" i="7"/>
  <c r="I48" i="7" s="1"/>
  <c r="E48" i="7" s="1"/>
  <c r="D48" i="7" s="1"/>
  <c r="G47" i="7"/>
  <c r="I47" i="7" s="1"/>
  <c r="E47" i="7" s="1"/>
  <c r="D47" i="7" s="1"/>
  <c r="G46" i="7"/>
  <c r="I46" i="7" s="1"/>
  <c r="E46" i="7" s="1"/>
  <c r="D46" i="7" s="1"/>
  <c r="G45" i="7"/>
  <c r="I45" i="7" s="1"/>
  <c r="E45" i="7" s="1"/>
  <c r="D45" i="7" s="1"/>
  <c r="G44" i="7"/>
  <c r="I44" i="7" s="1"/>
  <c r="E44" i="7" s="1"/>
  <c r="D44" i="7" s="1"/>
  <c r="G43" i="7"/>
  <c r="I43" i="7" s="1"/>
  <c r="E43" i="7" s="1"/>
  <c r="D43" i="7" s="1"/>
  <c r="G42" i="7"/>
  <c r="I42" i="7" s="1"/>
  <c r="E42" i="7" s="1"/>
  <c r="D42" i="7" s="1"/>
  <c r="A76" i="7"/>
  <c r="AD413" i="5"/>
  <c r="AD379" i="5"/>
  <c r="AD345" i="5"/>
  <c r="AD311" i="5"/>
  <c r="AD277" i="5"/>
  <c r="AD243" i="5"/>
  <c r="AD209" i="5"/>
  <c r="AD175" i="5"/>
  <c r="AD141" i="5"/>
  <c r="AD107" i="5"/>
  <c r="AD73" i="5"/>
  <c r="AD40" i="5"/>
  <c r="AD74" i="5" s="1"/>
  <c r="AD108" i="5" s="1"/>
  <c r="AD142" i="5" s="1"/>
  <c r="AD176" i="5" s="1"/>
  <c r="AD210" i="5" s="1"/>
  <c r="AD244" i="5" s="1"/>
  <c r="AD278" i="5" s="1"/>
  <c r="AD312" i="5" s="1"/>
  <c r="AD346" i="5" s="1"/>
  <c r="AD380" i="5" s="1"/>
  <c r="AD414" i="5" s="1"/>
  <c r="AD39" i="5"/>
  <c r="J164" i="5"/>
  <c r="K164" i="5"/>
  <c r="R164" i="5" s="1"/>
  <c r="L164" i="5"/>
  <c r="M164" i="5"/>
  <c r="N164" i="5"/>
  <c r="O164" i="5"/>
  <c r="P164" i="5"/>
  <c r="Q164" i="5"/>
  <c r="W164" i="5"/>
  <c r="R165" i="5"/>
  <c r="L165" i="5"/>
  <c r="N165" i="5"/>
  <c r="W165" i="5"/>
  <c r="R166" i="5"/>
  <c r="L166" i="5"/>
  <c r="M166" i="5"/>
  <c r="N166" i="5"/>
  <c r="O166" i="5"/>
  <c r="U166" i="5"/>
  <c r="W166" i="5"/>
  <c r="J167" i="5"/>
  <c r="K167" i="5"/>
  <c r="L167" i="5"/>
  <c r="M167" i="5"/>
  <c r="N167" i="5"/>
  <c r="O167" i="5"/>
  <c r="P167" i="5"/>
  <c r="Q167" i="5"/>
  <c r="W167" i="5"/>
  <c r="J170" i="5"/>
  <c r="K170" i="5"/>
  <c r="L170" i="5"/>
  <c r="M170" i="5"/>
  <c r="N170" i="5"/>
  <c r="O170" i="5"/>
  <c r="P170" i="5"/>
  <c r="Q170" i="5"/>
  <c r="W170" i="5"/>
  <c r="R171" i="5"/>
  <c r="L171" i="5"/>
  <c r="M171" i="5"/>
  <c r="N171" i="5"/>
  <c r="O171" i="5"/>
  <c r="W171" i="5"/>
  <c r="R172" i="5"/>
  <c r="Q172" i="5"/>
  <c r="U172" i="5" s="1"/>
  <c r="T172" i="5"/>
  <c r="W172" i="5"/>
  <c r="R173" i="5"/>
  <c r="S173" i="5"/>
  <c r="Q173" i="5"/>
  <c r="R174" i="5"/>
  <c r="U174" i="5"/>
  <c r="T174" i="5"/>
  <c r="W163" i="5"/>
  <c r="U163" i="5"/>
  <c r="T163" i="5"/>
  <c r="S163" i="5"/>
  <c r="R163" i="5"/>
  <c r="AC413" i="5"/>
  <c r="AB413" i="5"/>
  <c r="W412" i="5"/>
  <c r="Q412" i="5"/>
  <c r="P412" i="5"/>
  <c r="O412" i="5"/>
  <c r="N412" i="5"/>
  <c r="M412" i="5"/>
  <c r="L412" i="5"/>
  <c r="S412" i="5" s="1"/>
  <c r="K412" i="5"/>
  <c r="J412" i="5"/>
  <c r="F412" i="5"/>
  <c r="W411" i="5"/>
  <c r="Q411" i="5"/>
  <c r="P411" i="5"/>
  <c r="U411" i="5" s="1"/>
  <c r="O411" i="5"/>
  <c r="N411" i="5"/>
  <c r="M411" i="5"/>
  <c r="L411" i="5"/>
  <c r="K411" i="5"/>
  <c r="J411" i="5"/>
  <c r="F411" i="5"/>
  <c r="F410" i="5"/>
  <c r="F409" i="5"/>
  <c r="W408" i="5"/>
  <c r="Q408" i="5"/>
  <c r="P408" i="5"/>
  <c r="O408" i="5"/>
  <c r="N408" i="5"/>
  <c r="M408" i="5"/>
  <c r="L408" i="5"/>
  <c r="K408" i="5"/>
  <c r="J408" i="5"/>
  <c r="R408" i="5" s="1"/>
  <c r="F408" i="5"/>
  <c r="W407" i="5"/>
  <c r="Q407" i="5"/>
  <c r="P407" i="5"/>
  <c r="O407" i="5"/>
  <c r="N407" i="5"/>
  <c r="M407" i="5"/>
  <c r="L407" i="5"/>
  <c r="K407" i="5"/>
  <c r="J407" i="5"/>
  <c r="F407" i="5"/>
  <c r="W406" i="5"/>
  <c r="Q406" i="5"/>
  <c r="P406" i="5"/>
  <c r="U406" i="5" s="1"/>
  <c r="O406" i="5"/>
  <c r="N406" i="5"/>
  <c r="M406" i="5"/>
  <c r="L406" i="5"/>
  <c r="S406" i="5" s="1"/>
  <c r="K406" i="5"/>
  <c r="J406" i="5"/>
  <c r="F406" i="5"/>
  <c r="W405" i="5"/>
  <c r="F405" i="5"/>
  <c r="W404" i="5"/>
  <c r="U404" i="5"/>
  <c r="S404" i="5"/>
  <c r="R404" i="5"/>
  <c r="F404" i="5"/>
  <c r="F403" i="5"/>
  <c r="F402" i="5"/>
  <c r="W401" i="5"/>
  <c r="P401" i="5"/>
  <c r="O401" i="5"/>
  <c r="N401" i="5"/>
  <c r="M401" i="5"/>
  <c r="L401" i="5"/>
  <c r="F401" i="5"/>
  <c r="W400" i="5"/>
  <c r="F400" i="5"/>
  <c r="W399" i="5"/>
  <c r="U399" i="5"/>
  <c r="F399" i="5"/>
  <c r="W398" i="5"/>
  <c r="U398" i="5"/>
  <c r="R398" i="5"/>
  <c r="F398" i="5"/>
  <c r="W397" i="5"/>
  <c r="J397" i="5"/>
  <c r="R397" i="5" s="1"/>
  <c r="F397" i="5"/>
  <c r="F396" i="5"/>
  <c r="F395" i="5"/>
  <c r="W394" i="5"/>
  <c r="Q394" i="5"/>
  <c r="U394" i="5" s="1"/>
  <c r="F394" i="5"/>
  <c r="W393" i="5"/>
  <c r="Q393" i="5"/>
  <c r="R393" i="5"/>
  <c r="F393" i="5"/>
  <c r="W392" i="5"/>
  <c r="P392" i="5"/>
  <c r="R392" i="5"/>
  <c r="F392" i="5"/>
  <c r="W391" i="5"/>
  <c r="R391" i="5"/>
  <c r="F391" i="5"/>
  <c r="W390" i="5"/>
  <c r="U390" i="5"/>
  <c r="R390" i="5"/>
  <c r="F390" i="5"/>
  <c r="F389" i="5"/>
  <c r="F388" i="5"/>
  <c r="W387" i="5"/>
  <c r="U387" i="5"/>
  <c r="F387" i="5"/>
  <c r="W386" i="5"/>
  <c r="F386" i="5"/>
  <c r="W385" i="5"/>
  <c r="F385" i="5"/>
  <c r="W384" i="5"/>
  <c r="F384" i="5"/>
  <c r="W383" i="5"/>
  <c r="U383" i="5"/>
  <c r="F383" i="5"/>
  <c r="H382" i="5"/>
  <c r="F382" i="5"/>
  <c r="AC379" i="5"/>
  <c r="AB379" i="5"/>
  <c r="F377" i="5"/>
  <c r="W376" i="5"/>
  <c r="F376" i="5"/>
  <c r="W375" i="5"/>
  <c r="Q375" i="5"/>
  <c r="P375" i="5"/>
  <c r="O375" i="5"/>
  <c r="N375" i="5"/>
  <c r="M375" i="5"/>
  <c r="L375" i="5"/>
  <c r="K375" i="5"/>
  <c r="J375" i="5"/>
  <c r="F375" i="5"/>
  <c r="W374" i="5"/>
  <c r="Q374" i="5"/>
  <c r="P374" i="5"/>
  <c r="O374" i="5"/>
  <c r="N374" i="5"/>
  <c r="M374" i="5"/>
  <c r="L374" i="5"/>
  <c r="K374" i="5"/>
  <c r="J374" i="5"/>
  <c r="F374" i="5"/>
  <c r="W373" i="5"/>
  <c r="Q373" i="5"/>
  <c r="P373" i="5"/>
  <c r="O373" i="5"/>
  <c r="N373" i="5"/>
  <c r="M373" i="5"/>
  <c r="L373" i="5"/>
  <c r="K373" i="5"/>
  <c r="J373" i="5"/>
  <c r="F373" i="5"/>
  <c r="W372" i="5"/>
  <c r="F372" i="5"/>
  <c r="F371" i="5"/>
  <c r="F370" i="5"/>
  <c r="W369" i="5"/>
  <c r="P369" i="5"/>
  <c r="U369" i="5" s="1"/>
  <c r="R369" i="5"/>
  <c r="F369" i="5"/>
  <c r="W368" i="5"/>
  <c r="P368" i="5"/>
  <c r="F368" i="5"/>
  <c r="W367" i="5"/>
  <c r="U367" i="5"/>
  <c r="S367" i="5"/>
  <c r="R367" i="5"/>
  <c r="F367" i="5"/>
  <c r="W366" i="5"/>
  <c r="U366" i="5"/>
  <c r="F366" i="5"/>
  <c r="W365" i="5"/>
  <c r="P365" i="5"/>
  <c r="R365" i="5"/>
  <c r="F365" i="5"/>
  <c r="F364" i="5"/>
  <c r="F363" i="5"/>
  <c r="W362" i="5"/>
  <c r="F362" i="5"/>
  <c r="W361" i="5"/>
  <c r="U361" i="5"/>
  <c r="S361" i="5"/>
  <c r="R361" i="5"/>
  <c r="F361" i="5"/>
  <c r="W360" i="5"/>
  <c r="F360" i="5"/>
  <c r="W359" i="5"/>
  <c r="F359" i="5"/>
  <c r="W358" i="5"/>
  <c r="U358" i="5"/>
  <c r="R358" i="5"/>
  <c r="F358" i="5"/>
  <c r="F357" i="5"/>
  <c r="F356" i="5"/>
  <c r="W355" i="5"/>
  <c r="U355" i="5"/>
  <c r="S355" i="5"/>
  <c r="R355" i="5"/>
  <c r="F355" i="5"/>
  <c r="W354" i="5"/>
  <c r="U354" i="5"/>
  <c r="F354" i="5"/>
  <c r="W353" i="5"/>
  <c r="U353" i="5"/>
  <c r="S353" i="5"/>
  <c r="R353" i="5"/>
  <c r="F353" i="5"/>
  <c r="W352" i="5"/>
  <c r="O352" i="5"/>
  <c r="N352" i="5"/>
  <c r="M352" i="5"/>
  <c r="L352" i="5"/>
  <c r="R352" i="5"/>
  <c r="F352" i="5"/>
  <c r="W351" i="5"/>
  <c r="U351" i="5"/>
  <c r="S351" i="5"/>
  <c r="R351" i="5"/>
  <c r="F351" i="5"/>
  <c r="F350" i="5"/>
  <c r="F349" i="5"/>
  <c r="W348" i="5"/>
  <c r="U348" i="5"/>
  <c r="R348" i="5"/>
  <c r="H348" i="5"/>
  <c r="H349" i="5" s="1"/>
  <c r="F348" i="5"/>
  <c r="AC345" i="5"/>
  <c r="AB345" i="5"/>
  <c r="W344" i="5"/>
  <c r="F344" i="5"/>
  <c r="W343" i="5"/>
  <c r="F343" i="5"/>
  <c r="W342" i="5"/>
  <c r="O342" i="5"/>
  <c r="N342" i="5"/>
  <c r="M342" i="5"/>
  <c r="L342" i="5"/>
  <c r="K342" i="5"/>
  <c r="J342" i="5"/>
  <c r="F342" i="5"/>
  <c r="W341" i="5"/>
  <c r="F341" i="5"/>
  <c r="F340" i="5"/>
  <c r="F339" i="5"/>
  <c r="W338" i="5"/>
  <c r="F338" i="5"/>
  <c r="W337" i="5"/>
  <c r="F337" i="5"/>
  <c r="W336" i="5"/>
  <c r="F336" i="5"/>
  <c r="W335" i="5"/>
  <c r="F335" i="5"/>
  <c r="W334" i="5"/>
  <c r="F334" i="5"/>
  <c r="F333" i="5"/>
  <c r="F332" i="5"/>
  <c r="W331" i="5"/>
  <c r="F331" i="5"/>
  <c r="W330" i="5"/>
  <c r="F330" i="5"/>
  <c r="W329" i="5"/>
  <c r="T329" i="5"/>
  <c r="F329" i="5"/>
  <c r="W328" i="5"/>
  <c r="F328" i="5"/>
  <c r="W327" i="5"/>
  <c r="F327" i="5"/>
  <c r="F326" i="5"/>
  <c r="Q325" i="5"/>
  <c r="F325" i="5"/>
  <c r="W324" i="5"/>
  <c r="Q324" i="5"/>
  <c r="O324" i="5"/>
  <c r="N324" i="5"/>
  <c r="M324" i="5"/>
  <c r="L324" i="5"/>
  <c r="K324" i="5"/>
  <c r="J324" i="5"/>
  <c r="F324" i="5"/>
  <c r="W323" i="5"/>
  <c r="F323" i="5"/>
  <c r="W322" i="5"/>
  <c r="F322" i="5"/>
  <c r="W321" i="5"/>
  <c r="F321" i="5"/>
  <c r="W320" i="5"/>
  <c r="Q320" i="5"/>
  <c r="P320" i="5"/>
  <c r="O320" i="5"/>
  <c r="N320" i="5"/>
  <c r="M320" i="5"/>
  <c r="L320" i="5"/>
  <c r="K320" i="5"/>
  <c r="J320" i="5"/>
  <c r="F320" i="5"/>
  <c r="F319" i="5"/>
  <c r="F318" i="5"/>
  <c r="W317" i="5"/>
  <c r="Q317" i="5"/>
  <c r="P317" i="5"/>
  <c r="O317" i="5"/>
  <c r="N317" i="5"/>
  <c r="M317" i="5"/>
  <c r="L317" i="5"/>
  <c r="K317" i="5"/>
  <c r="J317" i="5"/>
  <c r="F317" i="5"/>
  <c r="W316" i="5"/>
  <c r="Q316" i="5"/>
  <c r="P316" i="5"/>
  <c r="O316" i="5"/>
  <c r="N316" i="5"/>
  <c r="M316" i="5"/>
  <c r="L316" i="5"/>
  <c r="K316" i="5"/>
  <c r="J316" i="5"/>
  <c r="F316" i="5"/>
  <c r="W315" i="5"/>
  <c r="F315" i="5"/>
  <c r="W314" i="5"/>
  <c r="H314" i="5"/>
  <c r="H315" i="5" s="1"/>
  <c r="F314" i="5"/>
  <c r="AC311" i="5"/>
  <c r="AB311" i="5"/>
  <c r="W309" i="5"/>
  <c r="T309" i="5"/>
  <c r="R309" i="5"/>
  <c r="F309" i="5"/>
  <c r="F308" i="5"/>
  <c r="F307" i="5"/>
  <c r="W306" i="5"/>
  <c r="U306" i="5"/>
  <c r="T306" i="5"/>
  <c r="R306" i="5"/>
  <c r="F306" i="5"/>
  <c r="W305" i="5"/>
  <c r="T305" i="5"/>
  <c r="R305" i="5"/>
  <c r="F305" i="5"/>
  <c r="W304" i="5"/>
  <c r="U304" i="5"/>
  <c r="T304" i="5"/>
  <c r="R304" i="5"/>
  <c r="F304" i="5"/>
  <c r="W303" i="5"/>
  <c r="U303" i="5"/>
  <c r="T303" i="5"/>
  <c r="F303" i="5"/>
  <c r="W302" i="5"/>
  <c r="U302" i="5"/>
  <c r="T302" i="5"/>
  <c r="R302" i="5"/>
  <c r="F302" i="5"/>
  <c r="F301" i="5"/>
  <c r="F300" i="5"/>
  <c r="W299" i="5"/>
  <c r="U299" i="5"/>
  <c r="T299" i="5"/>
  <c r="F299" i="5"/>
  <c r="W298" i="5"/>
  <c r="U298" i="5"/>
  <c r="T298" i="5"/>
  <c r="R298" i="5"/>
  <c r="F298" i="5"/>
  <c r="W297" i="5"/>
  <c r="O297" i="5"/>
  <c r="N297" i="5"/>
  <c r="M297" i="5"/>
  <c r="L297" i="5"/>
  <c r="R297" i="5"/>
  <c r="F297" i="5"/>
  <c r="W296" i="5"/>
  <c r="U296" i="5"/>
  <c r="T296" i="5"/>
  <c r="R296" i="5"/>
  <c r="F296" i="5"/>
  <c r="W295" i="5"/>
  <c r="U295" i="5"/>
  <c r="T295" i="5"/>
  <c r="F295" i="5"/>
  <c r="F294" i="5"/>
  <c r="F293" i="5"/>
  <c r="W292" i="5"/>
  <c r="R292" i="5"/>
  <c r="F292" i="5"/>
  <c r="W291" i="5"/>
  <c r="S291" i="5"/>
  <c r="F291" i="5"/>
  <c r="W290" i="5"/>
  <c r="S290" i="5"/>
  <c r="F290" i="5"/>
  <c r="W289" i="5"/>
  <c r="U289" i="5"/>
  <c r="S289" i="5"/>
  <c r="F289" i="5"/>
  <c r="W288" i="5"/>
  <c r="Q288" i="5"/>
  <c r="P288" i="5"/>
  <c r="O288" i="5"/>
  <c r="N288" i="5"/>
  <c r="M288" i="5"/>
  <c r="L288" i="5"/>
  <c r="K288" i="5"/>
  <c r="J288" i="5"/>
  <c r="F288" i="5"/>
  <c r="F287" i="5"/>
  <c r="F286" i="5"/>
  <c r="W285" i="5"/>
  <c r="Q285" i="5"/>
  <c r="U285" i="5" s="1"/>
  <c r="P285" i="5"/>
  <c r="O285" i="5"/>
  <c r="N285" i="5"/>
  <c r="M285" i="5"/>
  <c r="L285" i="5"/>
  <c r="K285" i="5"/>
  <c r="J285" i="5"/>
  <c r="F285" i="5"/>
  <c r="W284" i="5"/>
  <c r="Q284" i="5"/>
  <c r="P284" i="5"/>
  <c r="O284" i="5"/>
  <c r="N284" i="5"/>
  <c r="M284" i="5"/>
  <c r="L284" i="5"/>
  <c r="K284" i="5"/>
  <c r="J284" i="5"/>
  <c r="F284" i="5"/>
  <c r="W283" i="5"/>
  <c r="Q283" i="5"/>
  <c r="P283" i="5"/>
  <c r="O283" i="5"/>
  <c r="N283" i="5"/>
  <c r="M283" i="5"/>
  <c r="L283" i="5"/>
  <c r="K283" i="5"/>
  <c r="J283" i="5"/>
  <c r="F283" i="5"/>
  <c r="W282" i="5"/>
  <c r="Q282" i="5"/>
  <c r="P282" i="5"/>
  <c r="O282" i="5"/>
  <c r="N282" i="5"/>
  <c r="M282" i="5"/>
  <c r="L282" i="5"/>
  <c r="S282" i="5" s="1"/>
  <c r="K282" i="5"/>
  <c r="J282" i="5"/>
  <c r="F282" i="5"/>
  <c r="W281" i="5"/>
  <c r="Q281" i="5"/>
  <c r="P281" i="5"/>
  <c r="O281" i="5"/>
  <c r="N281" i="5"/>
  <c r="M281" i="5"/>
  <c r="L281" i="5"/>
  <c r="K281" i="5"/>
  <c r="J281" i="5"/>
  <c r="F281" i="5"/>
  <c r="H280" i="5"/>
  <c r="H281" i="5" s="1"/>
  <c r="H282" i="5" s="1"/>
  <c r="H283" i="5" s="1"/>
  <c r="H284" i="5" s="1"/>
  <c r="H285" i="5" s="1"/>
  <c r="H286" i="5" s="1"/>
  <c r="H287" i="5" s="1"/>
  <c r="H288" i="5" s="1"/>
  <c r="H289" i="5" s="1"/>
  <c r="H290" i="5" s="1"/>
  <c r="H291" i="5" s="1"/>
  <c r="H292" i="5" s="1"/>
  <c r="H293" i="5" s="1"/>
  <c r="H294" i="5" s="1"/>
  <c r="F280" i="5"/>
  <c r="AC277" i="5"/>
  <c r="AB277" i="5"/>
  <c r="F276" i="5"/>
  <c r="U275" i="5"/>
  <c r="M275" i="5"/>
  <c r="S275" i="5"/>
  <c r="K275" i="5"/>
  <c r="F275" i="5"/>
  <c r="W274" i="5"/>
  <c r="U274" i="5"/>
  <c r="T274" i="5"/>
  <c r="F274" i="5"/>
  <c r="W273" i="5"/>
  <c r="U273" i="5"/>
  <c r="S273" i="5"/>
  <c r="F273" i="5"/>
  <c r="W272" i="5"/>
  <c r="U272" i="5"/>
  <c r="F272" i="5"/>
  <c r="W271" i="5"/>
  <c r="U271" i="5"/>
  <c r="S271" i="5"/>
  <c r="F271" i="5"/>
  <c r="F270" i="5"/>
  <c r="F269" i="5"/>
  <c r="W268" i="5"/>
  <c r="Q268" i="5"/>
  <c r="P268" i="5"/>
  <c r="U268" i="5" s="1"/>
  <c r="O268" i="5"/>
  <c r="N268" i="5"/>
  <c r="M268" i="5"/>
  <c r="L268" i="5"/>
  <c r="F268" i="5"/>
  <c r="W267" i="5"/>
  <c r="U267" i="5"/>
  <c r="S267" i="5"/>
  <c r="F267" i="5"/>
  <c r="W266" i="5"/>
  <c r="U266" i="5"/>
  <c r="F266" i="5"/>
  <c r="W265" i="5"/>
  <c r="U265" i="5"/>
  <c r="T265" i="5"/>
  <c r="R265" i="5"/>
  <c r="F265" i="5"/>
  <c r="W264" i="5"/>
  <c r="R264" i="5"/>
  <c r="F264" i="5"/>
  <c r="F263" i="5"/>
  <c r="F262" i="5"/>
  <c r="W261" i="5"/>
  <c r="U261" i="5"/>
  <c r="F261" i="5"/>
  <c r="W260" i="5"/>
  <c r="T260" i="5"/>
  <c r="R260" i="5"/>
  <c r="F260" i="5"/>
  <c r="W259" i="5"/>
  <c r="R259" i="5"/>
  <c r="F259" i="5"/>
  <c r="W258" i="5"/>
  <c r="U258" i="5"/>
  <c r="T258" i="5"/>
  <c r="R258" i="5"/>
  <c r="F258" i="5"/>
  <c r="W257" i="5"/>
  <c r="U257" i="5"/>
  <c r="S257" i="5"/>
  <c r="F257" i="5"/>
  <c r="F256" i="5"/>
  <c r="F255" i="5"/>
  <c r="W254" i="5"/>
  <c r="U254" i="5"/>
  <c r="S254" i="5"/>
  <c r="R254" i="5"/>
  <c r="F254" i="5"/>
  <c r="W253" i="5"/>
  <c r="U253" i="5"/>
  <c r="T253" i="5"/>
  <c r="S253" i="5"/>
  <c r="F253" i="5"/>
  <c r="W252" i="5"/>
  <c r="U252" i="5"/>
  <c r="S252" i="5"/>
  <c r="R252" i="5"/>
  <c r="F252" i="5"/>
  <c r="W251" i="5"/>
  <c r="T251" i="5"/>
  <c r="R251" i="5"/>
  <c r="F251" i="5"/>
  <c r="W250" i="5"/>
  <c r="U250" i="5"/>
  <c r="S250" i="5"/>
  <c r="R250" i="5"/>
  <c r="F250" i="5"/>
  <c r="F249" i="5"/>
  <c r="F248" i="5"/>
  <c r="W247" i="5"/>
  <c r="R247" i="5"/>
  <c r="F247" i="5"/>
  <c r="T246" i="5"/>
  <c r="R246" i="5"/>
  <c r="H246" i="5"/>
  <c r="H247" i="5" s="1"/>
  <c r="F246" i="5"/>
  <c r="AC243" i="5"/>
  <c r="AB243" i="5"/>
  <c r="W242" i="5"/>
  <c r="Q242" i="5"/>
  <c r="F242" i="5"/>
  <c r="W241" i="5"/>
  <c r="Q241" i="5"/>
  <c r="P241" i="5"/>
  <c r="O241" i="5"/>
  <c r="N241" i="5"/>
  <c r="M241" i="5"/>
  <c r="L241" i="5"/>
  <c r="J241" i="5"/>
  <c r="F241" i="5"/>
  <c r="W240" i="5"/>
  <c r="F240" i="5"/>
  <c r="F239" i="5"/>
  <c r="F238" i="5"/>
  <c r="W237" i="5"/>
  <c r="F237" i="5"/>
  <c r="W236" i="5"/>
  <c r="F236" i="5"/>
  <c r="W235" i="5"/>
  <c r="F235" i="5"/>
  <c r="W234" i="5"/>
  <c r="P234" i="5"/>
  <c r="O234" i="5"/>
  <c r="N234" i="5"/>
  <c r="M234" i="5"/>
  <c r="L234" i="5"/>
  <c r="F234" i="5"/>
  <c r="W233" i="5"/>
  <c r="O233" i="5"/>
  <c r="N233" i="5"/>
  <c r="M233" i="5"/>
  <c r="L233" i="5"/>
  <c r="F233" i="5"/>
  <c r="F232" i="5"/>
  <c r="F231" i="5"/>
  <c r="W230" i="5"/>
  <c r="Q230" i="5"/>
  <c r="P230" i="5"/>
  <c r="O230" i="5"/>
  <c r="N230" i="5"/>
  <c r="S230" i="5"/>
  <c r="J230" i="5"/>
  <c r="F230" i="5"/>
  <c r="W229" i="5"/>
  <c r="Q229" i="5"/>
  <c r="U229" i="5" s="1"/>
  <c r="T229" i="5"/>
  <c r="S229" i="5"/>
  <c r="J229" i="5"/>
  <c r="R229" i="5" s="1"/>
  <c r="F229" i="5"/>
  <c r="W228" i="5"/>
  <c r="T228" i="5"/>
  <c r="J228" i="5"/>
  <c r="R228" i="5" s="1"/>
  <c r="F228" i="5"/>
  <c r="W227" i="5"/>
  <c r="Q227" i="5"/>
  <c r="U227" i="5" s="1"/>
  <c r="T227" i="5"/>
  <c r="S227" i="5"/>
  <c r="J227" i="5"/>
  <c r="R227" i="5" s="1"/>
  <c r="F227" i="5"/>
  <c r="W226" i="5"/>
  <c r="U226" i="5"/>
  <c r="T226" i="5"/>
  <c r="S226" i="5"/>
  <c r="J226" i="5"/>
  <c r="F226" i="5"/>
  <c r="F225" i="5"/>
  <c r="F224" i="5"/>
  <c r="W223" i="5"/>
  <c r="Q223" i="5"/>
  <c r="P223" i="5"/>
  <c r="O223" i="5"/>
  <c r="N223" i="5"/>
  <c r="M223" i="5"/>
  <c r="L223" i="5"/>
  <c r="R223" i="5"/>
  <c r="F223" i="5"/>
  <c r="W222" i="5"/>
  <c r="Q222" i="5"/>
  <c r="P222" i="5"/>
  <c r="U222" i="5" s="1"/>
  <c r="O222" i="5"/>
  <c r="N222" i="5"/>
  <c r="M222" i="5"/>
  <c r="L222" i="5"/>
  <c r="S222" i="5" s="1"/>
  <c r="F222" i="5"/>
  <c r="W221" i="5"/>
  <c r="U221" i="5"/>
  <c r="O221" i="5"/>
  <c r="N221" i="5"/>
  <c r="M221" i="5"/>
  <c r="L221" i="5"/>
  <c r="R221" i="5"/>
  <c r="F221" i="5"/>
  <c r="W220" i="5"/>
  <c r="O220" i="5"/>
  <c r="N220" i="5"/>
  <c r="M220" i="5"/>
  <c r="L220" i="5"/>
  <c r="R220" i="5"/>
  <c r="F220" i="5"/>
  <c r="W219" i="5"/>
  <c r="U219" i="5"/>
  <c r="O219" i="5"/>
  <c r="T219" i="5" s="1"/>
  <c r="M219" i="5"/>
  <c r="S219" i="5" s="1"/>
  <c r="R219" i="5"/>
  <c r="F219" i="5"/>
  <c r="F218" i="5"/>
  <c r="F217" i="5"/>
  <c r="W216" i="5"/>
  <c r="Q216" i="5"/>
  <c r="P216" i="5"/>
  <c r="O216" i="5"/>
  <c r="N216" i="5"/>
  <c r="M216" i="5"/>
  <c r="L216" i="5"/>
  <c r="R216" i="5"/>
  <c r="F216" i="5"/>
  <c r="W215" i="5"/>
  <c r="U215" i="5"/>
  <c r="O215" i="5"/>
  <c r="N215" i="5"/>
  <c r="M215" i="5"/>
  <c r="L215" i="5"/>
  <c r="J215" i="5"/>
  <c r="R215" i="5" s="1"/>
  <c r="F215" i="5"/>
  <c r="W214" i="5"/>
  <c r="U214" i="5"/>
  <c r="T214" i="5"/>
  <c r="K214" i="5"/>
  <c r="F214" i="5"/>
  <c r="W213" i="5"/>
  <c r="Q213" i="5"/>
  <c r="P213" i="5"/>
  <c r="T213" i="5"/>
  <c r="R213" i="5"/>
  <c r="F213" i="5"/>
  <c r="W212" i="5"/>
  <c r="O212" i="5"/>
  <c r="N212" i="5"/>
  <c r="M212" i="5"/>
  <c r="L212" i="5"/>
  <c r="K212" i="5"/>
  <c r="R212" i="5" s="1"/>
  <c r="H212" i="5"/>
  <c r="H213" i="5" s="1"/>
  <c r="H214" i="5" s="1"/>
  <c r="F212" i="5"/>
  <c r="AC209" i="5"/>
  <c r="AB209" i="5"/>
  <c r="F207" i="5"/>
  <c r="F206" i="5"/>
  <c r="W205" i="5"/>
  <c r="Q205" i="5"/>
  <c r="P205" i="5"/>
  <c r="O205" i="5"/>
  <c r="N205" i="5"/>
  <c r="M205" i="5"/>
  <c r="L205" i="5"/>
  <c r="K205" i="5"/>
  <c r="J205" i="5"/>
  <c r="F205" i="5"/>
  <c r="W204" i="5"/>
  <c r="Q204" i="5"/>
  <c r="P204" i="5"/>
  <c r="O204" i="5"/>
  <c r="N204" i="5"/>
  <c r="M204" i="5"/>
  <c r="L204" i="5"/>
  <c r="K204" i="5"/>
  <c r="J204" i="5"/>
  <c r="F204" i="5"/>
  <c r="W203" i="5"/>
  <c r="Q203" i="5"/>
  <c r="P203" i="5"/>
  <c r="O203" i="5"/>
  <c r="N203" i="5"/>
  <c r="M203" i="5"/>
  <c r="L203" i="5"/>
  <c r="K203" i="5"/>
  <c r="J203" i="5"/>
  <c r="F203" i="5"/>
  <c r="W202" i="5"/>
  <c r="Q202" i="5"/>
  <c r="P202" i="5"/>
  <c r="O202" i="5"/>
  <c r="N202" i="5"/>
  <c r="M202" i="5"/>
  <c r="L202" i="5"/>
  <c r="K202" i="5"/>
  <c r="J202" i="5"/>
  <c r="F202" i="5"/>
  <c r="W201" i="5"/>
  <c r="Q201" i="5"/>
  <c r="P201" i="5"/>
  <c r="O201" i="5"/>
  <c r="N201" i="5"/>
  <c r="M201" i="5"/>
  <c r="L201" i="5"/>
  <c r="K201" i="5"/>
  <c r="J201" i="5"/>
  <c r="R201" i="5" s="1"/>
  <c r="F201" i="5"/>
  <c r="F200" i="5"/>
  <c r="F199" i="5"/>
  <c r="W198" i="5"/>
  <c r="O198" i="5"/>
  <c r="N198" i="5"/>
  <c r="M198" i="5"/>
  <c r="L198" i="5"/>
  <c r="R198" i="5"/>
  <c r="F198" i="5"/>
  <c r="W197" i="5"/>
  <c r="U197" i="5"/>
  <c r="O197" i="5"/>
  <c r="N197" i="5"/>
  <c r="M197" i="5"/>
  <c r="L197" i="5"/>
  <c r="J197" i="5"/>
  <c r="R197" i="5" s="1"/>
  <c r="F197" i="5"/>
  <c r="W196" i="5"/>
  <c r="Q196" i="5"/>
  <c r="U196" i="5" s="1"/>
  <c r="O196" i="5"/>
  <c r="N196" i="5"/>
  <c r="M196" i="5"/>
  <c r="L196" i="5"/>
  <c r="J196" i="5"/>
  <c r="F196" i="5"/>
  <c r="W195" i="5"/>
  <c r="U195" i="5"/>
  <c r="O195" i="5"/>
  <c r="N195" i="5"/>
  <c r="M195" i="5"/>
  <c r="L195" i="5"/>
  <c r="J195" i="5"/>
  <c r="R195" i="5" s="1"/>
  <c r="F195" i="5"/>
  <c r="W194" i="5"/>
  <c r="O194" i="5"/>
  <c r="N194" i="5"/>
  <c r="M194" i="5"/>
  <c r="L194" i="5"/>
  <c r="J194" i="5"/>
  <c r="R194" i="5" s="1"/>
  <c r="F194" i="5"/>
  <c r="F193" i="5"/>
  <c r="F192" i="5"/>
  <c r="W191" i="5"/>
  <c r="Q191" i="5"/>
  <c r="P191" i="5"/>
  <c r="O191" i="5"/>
  <c r="N191" i="5"/>
  <c r="M191" i="5"/>
  <c r="L191" i="5"/>
  <c r="J191" i="5"/>
  <c r="R191" i="5" s="1"/>
  <c r="F191" i="5"/>
  <c r="W190" i="5"/>
  <c r="N190" i="5"/>
  <c r="T190" i="5" s="1"/>
  <c r="L190" i="5"/>
  <c r="J190" i="5"/>
  <c r="R190" i="5" s="1"/>
  <c r="F190" i="5"/>
  <c r="W189" i="5"/>
  <c r="U189" i="5"/>
  <c r="N189" i="5"/>
  <c r="T189" i="5" s="1"/>
  <c r="L189" i="5"/>
  <c r="J189" i="5"/>
  <c r="R189" i="5" s="1"/>
  <c r="F189" i="5"/>
  <c r="W188" i="5"/>
  <c r="T188" i="5"/>
  <c r="L188" i="5"/>
  <c r="S188" i="5" s="1"/>
  <c r="J188" i="5"/>
  <c r="F188" i="5"/>
  <c r="W187" i="5"/>
  <c r="Q187" i="5"/>
  <c r="P187" i="5"/>
  <c r="O187" i="5"/>
  <c r="N187" i="5"/>
  <c r="M187" i="5"/>
  <c r="L187" i="5"/>
  <c r="S187" i="5" s="1"/>
  <c r="K187" i="5"/>
  <c r="J187" i="5"/>
  <c r="F187" i="5"/>
  <c r="F186" i="5"/>
  <c r="F185" i="5"/>
  <c r="W184" i="5"/>
  <c r="O184" i="5"/>
  <c r="N184" i="5"/>
  <c r="M184" i="5"/>
  <c r="L184" i="5"/>
  <c r="J184" i="5"/>
  <c r="F184" i="5"/>
  <c r="W183" i="5"/>
  <c r="O183" i="5"/>
  <c r="N183" i="5"/>
  <c r="M183" i="5"/>
  <c r="L183" i="5"/>
  <c r="J183" i="5"/>
  <c r="R183" i="5" s="1"/>
  <c r="F183" i="5"/>
  <c r="W182" i="5"/>
  <c r="P182" i="5"/>
  <c r="U182" i="5" s="1"/>
  <c r="N182" i="5"/>
  <c r="T182" i="5" s="1"/>
  <c r="L182" i="5"/>
  <c r="S182" i="5" s="1"/>
  <c r="J182" i="5"/>
  <c r="R182" i="5" s="1"/>
  <c r="F182" i="5"/>
  <c r="W181" i="5"/>
  <c r="U181" i="5"/>
  <c r="T181" i="5"/>
  <c r="S181" i="5"/>
  <c r="R181" i="5"/>
  <c r="F181" i="5"/>
  <c r="W180" i="5"/>
  <c r="Q180" i="5"/>
  <c r="U180" i="5" s="1"/>
  <c r="T180" i="5"/>
  <c r="M180" i="5"/>
  <c r="R180" i="5"/>
  <c r="F180" i="5"/>
  <c r="F179" i="5"/>
  <c r="H178" i="5"/>
  <c r="H179" i="5" s="1"/>
  <c r="H180" i="5" s="1"/>
  <c r="H181" i="5" s="1"/>
  <c r="H182" i="5" s="1"/>
  <c r="H183" i="5" s="1"/>
  <c r="H184" i="5" s="1"/>
  <c r="F178" i="5"/>
  <c r="AC40" i="6"/>
  <c r="AC74" i="6" s="1"/>
  <c r="AC108" i="6" s="1"/>
  <c r="AC142" i="6" s="1"/>
  <c r="AC176" i="6" s="1"/>
  <c r="AC210" i="6" s="1"/>
  <c r="AC244" i="6" s="1"/>
  <c r="AC278" i="6" s="1"/>
  <c r="AC312" i="6" s="1"/>
  <c r="AC346" i="6" s="1"/>
  <c r="AC380" i="6" s="1"/>
  <c r="AC414" i="6" s="1"/>
  <c r="AB40" i="6"/>
  <c r="AB74" i="6" s="1"/>
  <c r="AB108" i="6" s="1"/>
  <c r="AB142" i="6" s="1"/>
  <c r="AB176" i="6" s="1"/>
  <c r="AB210" i="6" s="1"/>
  <c r="AB244" i="6" s="1"/>
  <c r="AB278" i="6" s="1"/>
  <c r="AB312" i="6" s="1"/>
  <c r="AB346" i="6" s="1"/>
  <c r="AB380" i="6" s="1"/>
  <c r="AB414" i="6" s="1"/>
  <c r="AC40" i="5"/>
  <c r="AC74" i="5" s="1"/>
  <c r="AC108" i="5" s="1"/>
  <c r="AC142" i="5" s="1"/>
  <c r="AC176" i="5" s="1"/>
  <c r="AC210" i="5" s="1"/>
  <c r="AC244" i="5" s="1"/>
  <c r="AC278" i="5" s="1"/>
  <c r="AC312" i="5" s="1"/>
  <c r="AC346" i="5" s="1"/>
  <c r="AC380" i="5" s="1"/>
  <c r="AC414" i="5" s="1"/>
  <c r="AB40" i="5"/>
  <c r="AB74" i="5" s="1"/>
  <c r="AB108" i="5" s="1"/>
  <c r="AB142" i="5" s="1"/>
  <c r="AB176" i="5" s="1"/>
  <c r="AB210" i="5" s="1"/>
  <c r="AB244" i="5" s="1"/>
  <c r="AB278" i="5" s="1"/>
  <c r="AB312" i="5" s="1"/>
  <c r="AB346" i="5" s="1"/>
  <c r="AB380" i="5" s="1"/>
  <c r="AB414" i="5" s="1"/>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H144" i="5"/>
  <c r="H145" i="5" s="1"/>
  <c r="H146" i="5" s="1"/>
  <c r="H147" i="5" s="1"/>
  <c r="H148" i="5" s="1"/>
  <c r="H149" i="5" s="1"/>
  <c r="H150" i="5" s="1"/>
  <c r="H151" i="5" s="1"/>
  <c r="H152" i="5" s="1"/>
  <c r="H153" i="5" s="1"/>
  <c r="H154" i="5" s="1"/>
  <c r="H155" i="5" s="1"/>
  <c r="H156" i="5" s="1"/>
  <c r="H157" i="5" s="1"/>
  <c r="H158" i="5" s="1"/>
  <c r="H159" i="5" s="1"/>
  <c r="H160" i="5" s="1"/>
  <c r="H161" i="5" s="1"/>
  <c r="H162" i="5" s="1"/>
  <c r="H163" i="5" s="1"/>
  <c r="H164" i="5" s="1"/>
  <c r="H165" i="5" s="1"/>
  <c r="H166" i="5" s="1"/>
  <c r="H167" i="5" s="1"/>
  <c r="H168" i="5" s="1"/>
  <c r="H169" i="5" s="1"/>
  <c r="H170" i="5" s="1"/>
  <c r="H171" i="5" s="1"/>
  <c r="H172" i="5" s="1"/>
  <c r="H173" i="5" s="1"/>
  <c r="H174" i="5" s="1"/>
  <c r="F144"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H110" i="5"/>
  <c r="H111" i="5" s="1"/>
  <c r="H112" i="5" s="1"/>
  <c r="H113" i="5" s="1"/>
  <c r="H114" i="5" s="1"/>
  <c r="H115" i="5" s="1"/>
  <c r="H116" i="5" s="1"/>
  <c r="H117" i="5" s="1"/>
  <c r="H118" i="5" s="1"/>
  <c r="H119" i="5" s="1"/>
  <c r="H120" i="5" s="1"/>
  <c r="H121" i="5" s="1"/>
  <c r="H122" i="5" s="1"/>
  <c r="H123" i="5" s="1"/>
  <c r="H124" i="5" s="1"/>
  <c r="H125" i="5" s="1"/>
  <c r="H126" i="5" s="1"/>
  <c r="H127" i="5" s="1"/>
  <c r="H128" i="5" s="1"/>
  <c r="H129" i="5" s="1"/>
  <c r="H130" i="5" s="1"/>
  <c r="H131" i="5" s="1"/>
  <c r="H132" i="5" s="1"/>
  <c r="H133" i="5" s="1"/>
  <c r="H134" i="5" s="1"/>
  <c r="H135" i="5" s="1"/>
  <c r="H136" i="5" s="1"/>
  <c r="H137" i="5" s="1"/>
  <c r="H138" i="5" s="1"/>
  <c r="H139" i="5" s="1"/>
  <c r="H140" i="5" s="1"/>
  <c r="F110"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H76" i="5"/>
  <c r="H77" i="5" s="1"/>
  <c r="H78" i="5" s="1"/>
  <c r="H79" i="5" s="1"/>
  <c r="H80" i="5" s="1"/>
  <c r="H81" i="5" s="1"/>
  <c r="H82" i="5" s="1"/>
  <c r="H83" i="5" s="1"/>
  <c r="H84" i="5" s="1"/>
  <c r="H85" i="5" s="1"/>
  <c r="H86" i="5" s="1"/>
  <c r="H87" i="5" s="1"/>
  <c r="H88" i="5" s="1"/>
  <c r="H89" i="5" s="1"/>
  <c r="H90" i="5" s="1"/>
  <c r="H91" i="5" s="1"/>
  <c r="H92" i="5" s="1"/>
  <c r="H93" i="5" s="1"/>
  <c r="H94" i="5" s="1"/>
  <c r="H95" i="5" s="1"/>
  <c r="H96" i="5" s="1"/>
  <c r="H97" i="5" s="1"/>
  <c r="H98" i="5" s="1"/>
  <c r="H99" i="5" s="1"/>
  <c r="H100" i="5" s="1"/>
  <c r="H101" i="5" s="1"/>
  <c r="H102" i="5" s="1"/>
  <c r="H103" i="5" s="1"/>
  <c r="H104" i="5" s="1"/>
  <c r="H105" i="5" s="1"/>
  <c r="H106" i="5" s="1"/>
  <c r="F76"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H42" i="5"/>
  <c r="H43" i="5" s="1"/>
  <c r="H44" i="5" s="1"/>
  <c r="H45" i="5" s="1"/>
  <c r="H46" i="5" s="1"/>
  <c r="H47" i="5" s="1"/>
  <c r="H48" i="5" s="1"/>
  <c r="H49" i="5" s="1"/>
  <c r="H50" i="5" s="1"/>
  <c r="H51" i="5" s="1"/>
  <c r="H52" i="5" s="1"/>
  <c r="H53" i="5" s="1"/>
  <c r="H54" i="5" s="1"/>
  <c r="H55" i="5" s="1"/>
  <c r="H56" i="5" s="1"/>
  <c r="H57" i="5" s="1"/>
  <c r="H58" i="5" s="1"/>
  <c r="H59" i="5" s="1"/>
  <c r="H60" i="5" s="1"/>
  <c r="H61" i="5" s="1"/>
  <c r="H62" i="5" s="1"/>
  <c r="H63" i="5" s="1"/>
  <c r="H64" i="5" s="1"/>
  <c r="H65" i="5" s="1"/>
  <c r="H66" i="5" s="1"/>
  <c r="H67" i="5" s="1"/>
  <c r="H68" i="5" s="1"/>
  <c r="H69" i="5" s="1"/>
  <c r="H70" i="5" s="1"/>
  <c r="H71" i="5" s="1"/>
  <c r="H72" i="5" s="1"/>
  <c r="F42"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H8" i="5"/>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4" i="5" s="1"/>
  <c r="H35" i="5" s="1"/>
  <c r="H36" i="5" s="1"/>
  <c r="H37" i="5" s="1"/>
  <c r="H38" i="5" s="1"/>
  <c r="F8" i="5"/>
  <c r="A8" i="5"/>
  <c r="G35" i="5" s="1"/>
  <c r="AC413" i="6"/>
  <c r="AB413" i="6"/>
  <c r="W412" i="6"/>
  <c r="Q412" i="6"/>
  <c r="P412" i="6"/>
  <c r="O412" i="6"/>
  <c r="N412" i="6"/>
  <c r="M412" i="6"/>
  <c r="L412" i="6"/>
  <c r="K412" i="6"/>
  <c r="J412" i="6"/>
  <c r="F412" i="6"/>
  <c r="W411" i="6"/>
  <c r="Q411" i="6"/>
  <c r="P411" i="6"/>
  <c r="O411" i="6"/>
  <c r="N411" i="6"/>
  <c r="M411" i="6"/>
  <c r="L411" i="6"/>
  <c r="K411" i="6"/>
  <c r="J411" i="6"/>
  <c r="F411" i="6"/>
  <c r="W410" i="6"/>
  <c r="Q410" i="6"/>
  <c r="P410" i="6"/>
  <c r="O410" i="6"/>
  <c r="N410" i="6"/>
  <c r="M410" i="6"/>
  <c r="L410" i="6"/>
  <c r="K410" i="6"/>
  <c r="J410" i="6"/>
  <c r="F410" i="6"/>
  <c r="W409" i="6"/>
  <c r="Q409" i="6"/>
  <c r="P409" i="6"/>
  <c r="O409" i="6"/>
  <c r="N409" i="6"/>
  <c r="M409" i="6"/>
  <c r="L409" i="6"/>
  <c r="K409" i="6"/>
  <c r="J409" i="6"/>
  <c r="F409" i="6"/>
  <c r="F408" i="6"/>
  <c r="F407" i="6"/>
  <c r="W406" i="6"/>
  <c r="Q406" i="6"/>
  <c r="P406" i="6"/>
  <c r="O406" i="6"/>
  <c r="N406" i="6"/>
  <c r="M406" i="6"/>
  <c r="L406" i="6"/>
  <c r="K406" i="6"/>
  <c r="J406" i="6"/>
  <c r="F406" i="6"/>
  <c r="W405" i="6"/>
  <c r="Q405" i="6"/>
  <c r="P405" i="6"/>
  <c r="U405" i="6" s="1"/>
  <c r="O405" i="6"/>
  <c r="N405" i="6"/>
  <c r="M405" i="6"/>
  <c r="L405" i="6"/>
  <c r="S405" i="6" s="1"/>
  <c r="K405" i="6"/>
  <c r="J405" i="6"/>
  <c r="R405" i="6" s="1"/>
  <c r="F405" i="6"/>
  <c r="W404" i="6"/>
  <c r="Q404" i="6"/>
  <c r="P404" i="6"/>
  <c r="O404" i="6"/>
  <c r="N404" i="6"/>
  <c r="M404" i="6"/>
  <c r="L404" i="6"/>
  <c r="S404" i="6" s="1"/>
  <c r="K404" i="6"/>
  <c r="J404" i="6"/>
  <c r="R404" i="6" s="1"/>
  <c r="F404" i="6"/>
  <c r="W403" i="6"/>
  <c r="Q403" i="6"/>
  <c r="P403" i="6"/>
  <c r="U403" i="6" s="1"/>
  <c r="O403" i="6"/>
  <c r="N403" i="6"/>
  <c r="M403" i="6"/>
  <c r="L403" i="6"/>
  <c r="S403" i="6" s="1"/>
  <c r="K403" i="6"/>
  <c r="J403" i="6"/>
  <c r="F403" i="6"/>
  <c r="W402" i="6"/>
  <c r="Q402" i="6"/>
  <c r="P402" i="6"/>
  <c r="O402" i="6"/>
  <c r="N402" i="6"/>
  <c r="T402" i="6" s="1"/>
  <c r="M402" i="6"/>
  <c r="L402" i="6"/>
  <c r="K402" i="6"/>
  <c r="J402" i="6"/>
  <c r="R402" i="6" s="1"/>
  <c r="F402" i="6"/>
  <c r="F401" i="6"/>
  <c r="F400" i="6"/>
  <c r="W399" i="6"/>
  <c r="Q399" i="6"/>
  <c r="P399" i="6"/>
  <c r="O399" i="6"/>
  <c r="N399" i="6"/>
  <c r="M399" i="6"/>
  <c r="L399" i="6"/>
  <c r="K399" i="6"/>
  <c r="J399" i="6"/>
  <c r="R399" i="6" s="1"/>
  <c r="F399" i="6"/>
  <c r="W398" i="6"/>
  <c r="Q398" i="6"/>
  <c r="P398" i="6"/>
  <c r="O398" i="6"/>
  <c r="N398" i="6"/>
  <c r="M398" i="6"/>
  <c r="L398" i="6"/>
  <c r="S398" i="6" s="1"/>
  <c r="K398" i="6"/>
  <c r="J398" i="6"/>
  <c r="F398" i="6"/>
  <c r="W397" i="6"/>
  <c r="Q397" i="6"/>
  <c r="P397" i="6"/>
  <c r="O397" i="6"/>
  <c r="N397" i="6"/>
  <c r="M397" i="6"/>
  <c r="L397" i="6"/>
  <c r="K397" i="6"/>
  <c r="J397" i="6"/>
  <c r="F397" i="6"/>
  <c r="W396" i="6"/>
  <c r="Q396" i="6"/>
  <c r="P396" i="6"/>
  <c r="O396" i="6"/>
  <c r="N396" i="6"/>
  <c r="M396" i="6"/>
  <c r="L396" i="6"/>
  <c r="K396" i="6"/>
  <c r="J396" i="6"/>
  <c r="F396" i="6"/>
  <c r="W395" i="6"/>
  <c r="Q395" i="6"/>
  <c r="P395" i="6"/>
  <c r="O395" i="6"/>
  <c r="N395" i="6"/>
  <c r="M395" i="6"/>
  <c r="L395" i="6"/>
  <c r="K395" i="6"/>
  <c r="J395" i="6"/>
  <c r="F395" i="6"/>
  <c r="F394" i="6"/>
  <c r="F393" i="6"/>
  <c r="W392" i="6"/>
  <c r="Q392" i="6"/>
  <c r="P392" i="6"/>
  <c r="O392" i="6"/>
  <c r="N392" i="6"/>
  <c r="M392" i="6"/>
  <c r="L392" i="6"/>
  <c r="K392" i="6"/>
  <c r="J392" i="6"/>
  <c r="F392" i="6"/>
  <c r="W391" i="6"/>
  <c r="Q391" i="6"/>
  <c r="P391" i="6"/>
  <c r="O391" i="6"/>
  <c r="N391" i="6"/>
  <c r="M391" i="6"/>
  <c r="L391" i="6"/>
  <c r="K391" i="6"/>
  <c r="J391" i="6"/>
  <c r="F391" i="6"/>
  <c r="W390" i="6"/>
  <c r="Q390" i="6"/>
  <c r="P390" i="6"/>
  <c r="O390" i="6"/>
  <c r="N390" i="6"/>
  <c r="M390" i="6"/>
  <c r="L390" i="6"/>
  <c r="K390" i="6"/>
  <c r="J390" i="6"/>
  <c r="F390" i="6"/>
  <c r="W389" i="6"/>
  <c r="Q389" i="6"/>
  <c r="P389" i="6"/>
  <c r="O389" i="6"/>
  <c r="N389" i="6"/>
  <c r="M389" i="6"/>
  <c r="L389" i="6"/>
  <c r="K389" i="6"/>
  <c r="J389" i="6"/>
  <c r="F389" i="6"/>
  <c r="W388" i="6"/>
  <c r="F388" i="6"/>
  <c r="F387" i="6"/>
  <c r="F386" i="6"/>
  <c r="W385" i="6"/>
  <c r="F385" i="6"/>
  <c r="W384" i="6"/>
  <c r="F384" i="6"/>
  <c r="W383" i="6"/>
  <c r="F383" i="6"/>
  <c r="W382" i="6"/>
  <c r="H382" i="6"/>
  <c r="H383" i="6" s="1"/>
  <c r="H384" i="6" s="1"/>
  <c r="H385" i="6" s="1"/>
  <c r="H386" i="6" s="1"/>
  <c r="H387" i="6" s="1"/>
  <c r="H388" i="6" s="1"/>
  <c r="H389" i="6" s="1"/>
  <c r="H390" i="6" s="1"/>
  <c r="H391" i="6" s="1"/>
  <c r="H392" i="6" s="1"/>
  <c r="H393" i="6" s="1"/>
  <c r="H394" i="6" s="1"/>
  <c r="H395" i="6" s="1"/>
  <c r="H396" i="6" s="1"/>
  <c r="H397" i="6" s="1"/>
  <c r="H398" i="6" s="1"/>
  <c r="H399" i="6" s="1"/>
  <c r="H400" i="6" s="1"/>
  <c r="H401" i="6" s="1"/>
  <c r="H402" i="6" s="1"/>
  <c r="H403" i="6" s="1"/>
  <c r="H404" i="6" s="1"/>
  <c r="H405" i="6" s="1"/>
  <c r="H406" i="6" s="1"/>
  <c r="H407" i="6" s="1"/>
  <c r="H408" i="6" s="1"/>
  <c r="H409" i="6" s="1"/>
  <c r="H410" i="6" s="1"/>
  <c r="H411" i="6" s="1"/>
  <c r="H412" i="6" s="1"/>
  <c r="F382" i="6"/>
  <c r="B381" i="6"/>
  <c r="AC379" i="6"/>
  <c r="AB379" i="6"/>
  <c r="W377" i="6"/>
  <c r="F377" i="6"/>
  <c r="F376" i="6"/>
  <c r="F375" i="6"/>
  <c r="W374" i="6"/>
  <c r="F374" i="6"/>
  <c r="W373" i="6"/>
  <c r="F373" i="6"/>
  <c r="W372" i="6"/>
  <c r="F372" i="6"/>
  <c r="W371" i="6"/>
  <c r="F371" i="6"/>
  <c r="W370" i="6"/>
  <c r="O370" i="6"/>
  <c r="N370" i="6"/>
  <c r="M370" i="6"/>
  <c r="L370" i="6"/>
  <c r="F370" i="6"/>
  <c r="F369" i="6"/>
  <c r="F368" i="6"/>
  <c r="W367" i="6"/>
  <c r="Q367" i="6"/>
  <c r="P367" i="6"/>
  <c r="O367" i="6"/>
  <c r="N367" i="6"/>
  <c r="M367" i="6"/>
  <c r="L367" i="6"/>
  <c r="K367" i="6"/>
  <c r="J367" i="6"/>
  <c r="F367" i="6"/>
  <c r="W366" i="6"/>
  <c r="Q366" i="6"/>
  <c r="P366" i="6"/>
  <c r="O366" i="6"/>
  <c r="N366" i="6"/>
  <c r="M366" i="6"/>
  <c r="L366" i="6"/>
  <c r="K366" i="6"/>
  <c r="J366" i="6"/>
  <c r="F366" i="6"/>
  <c r="W365" i="6"/>
  <c r="Q365" i="6"/>
  <c r="P365" i="6"/>
  <c r="O365" i="6"/>
  <c r="N365" i="6"/>
  <c r="M365" i="6"/>
  <c r="L365" i="6"/>
  <c r="K365" i="6"/>
  <c r="J365" i="6"/>
  <c r="F365" i="6"/>
  <c r="W364" i="6"/>
  <c r="Q364" i="6"/>
  <c r="P364" i="6"/>
  <c r="O364" i="6"/>
  <c r="N364" i="6"/>
  <c r="M364" i="6"/>
  <c r="L364" i="6"/>
  <c r="K364" i="6"/>
  <c r="J364" i="6"/>
  <c r="F364" i="6"/>
  <c r="W363" i="6"/>
  <c r="Q363" i="6"/>
  <c r="P363" i="6"/>
  <c r="O363" i="6"/>
  <c r="N363" i="6"/>
  <c r="M363" i="6"/>
  <c r="L363" i="6"/>
  <c r="K363" i="6"/>
  <c r="J363" i="6"/>
  <c r="F363" i="6"/>
  <c r="F362" i="6"/>
  <c r="F361" i="6"/>
  <c r="W360" i="6"/>
  <c r="Q360" i="6"/>
  <c r="P360" i="6"/>
  <c r="O360" i="6"/>
  <c r="N360" i="6"/>
  <c r="M360" i="6"/>
  <c r="L360" i="6"/>
  <c r="K360" i="6"/>
  <c r="J360" i="6"/>
  <c r="F360" i="6"/>
  <c r="W359" i="6"/>
  <c r="Q359" i="6"/>
  <c r="P359" i="6"/>
  <c r="O359" i="6"/>
  <c r="N359" i="6"/>
  <c r="M359" i="6"/>
  <c r="L359" i="6"/>
  <c r="K359" i="6"/>
  <c r="J359" i="6"/>
  <c r="F359" i="6"/>
  <c r="W358" i="6"/>
  <c r="Q358" i="6"/>
  <c r="P358" i="6"/>
  <c r="O358" i="6"/>
  <c r="N358" i="6"/>
  <c r="M358" i="6"/>
  <c r="L358" i="6"/>
  <c r="K358" i="6"/>
  <c r="J358" i="6"/>
  <c r="F358" i="6"/>
  <c r="W357" i="6"/>
  <c r="Q357" i="6"/>
  <c r="P357" i="6"/>
  <c r="O357" i="6"/>
  <c r="N357" i="6"/>
  <c r="M357" i="6"/>
  <c r="L357" i="6"/>
  <c r="K357" i="6"/>
  <c r="J357" i="6"/>
  <c r="F357" i="6"/>
  <c r="W356" i="6"/>
  <c r="Q356" i="6"/>
  <c r="P356" i="6"/>
  <c r="O356" i="6"/>
  <c r="N356" i="6"/>
  <c r="M356" i="6"/>
  <c r="L356" i="6"/>
  <c r="K356" i="6"/>
  <c r="J356" i="6"/>
  <c r="F356" i="6"/>
  <c r="F355" i="6"/>
  <c r="F354" i="6"/>
  <c r="W353" i="6"/>
  <c r="Q353" i="6"/>
  <c r="P353" i="6"/>
  <c r="O353" i="6"/>
  <c r="N353" i="6"/>
  <c r="M353" i="6"/>
  <c r="L353" i="6"/>
  <c r="K353" i="6"/>
  <c r="J353" i="6"/>
  <c r="F353" i="6"/>
  <c r="W352" i="6"/>
  <c r="Q352" i="6"/>
  <c r="P352" i="6"/>
  <c r="O352" i="6"/>
  <c r="N352" i="6"/>
  <c r="M352" i="6"/>
  <c r="S352" i="6" s="1"/>
  <c r="L352" i="6"/>
  <c r="K352" i="6"/>
  <c r="J352" i="6"/>
  <c r="F352" i="6"/>
  <c r="W351" i="6"/>
  <c r="Q351" i="6"/>
  <c r="P351" i="6"/>
  <c r="U351" i="6" s="1"/>
  <c r="O351" i="6"/>
  <c r="N351" i="6"/>
  <c r="M351" i="6"/>
  <c r="L351" i="6"/>
  <c r="S351" i="6" s="1"/>
  <c r="K351" i="6"/>
  <c r="J351" i="6"/>
  <c r="F351" i="6"/>
  <c r="W350" i="6"/>
  <c r="Q350" i="6"/>
  <c r="P350" i="6"/>
  <c r="O350" i="6"/>
  <c r="N350" i="6"/>
  <c r="M350" i="6"/>
  <c r="L350" i="6"/>
  <c r="K350" i="6"/>
  <c r="J350" i="6"/>
  <c r="F350" i="6"/>
  <c r="W349" i="6"/>
  <c r="Q349" i="6"/>
  <c r="P349" i="6"/>
  <c r="U349" i="6" s="1"/>
  <c r="O349" i="6"/>
  <c r="N349" i="6"/>
  <c r="M349" i="6"/>
  <c r="L349" i="6"/>
  <c r="S349" i="6" s="1"/>
  <c r="K349" i="6"/>
  <c r="J349" i="6"/>
  <c r="F349" i="6"/>
  <c r="H348" i="6"/>
  <c r="H349" i="6" s="1"/>
  <c r="H350" i="6" s="1"/>
  <c r="H351" i="6" s="1"/>
  <c r="H352" i="6" s="1"/>
  <c r="H353" i="6" s="1"/>
  <c r="H354" i="6" s="1"/>
  <c r="H355" i="6" s="1"/>
  <c r="H356" i="6" s="1"/>
  <c r="H357" i="6" s="1"/>
  <c r="H358" i="6" s="1"/>
  <c r="H359" i="6" s="1"/>
  <c r="H360" i="6" s="1"/>
  <c r="H361" i="6" s="1"/>
  <c r="H362" i="6" s="1"/>
  <c r="H363" i="6" s="1"/>
  <c r="H364" i="6" s="1"/>
  <c r="H365" i="6" s="1"/>
  <c r="H366" i="6" s="1"/>
  <c r="H367" i="6" s="1"/>
  <c r="H368" i="6" s="1"/>
  <c r="H369" i="6" s="1"/>
  <c r="H370" i="6" s="1"/>
  <c r="H371" i="6" s="1"/>
  <c r="H372" i="6" s="1"/>
  <c r="H373" i="6" s="1"/>
  <c r="H374" i="6" s="1"/>
  <c r="H375" i="6" s="1"/>
  <c r="H376" i="6" s="1"/>
  <c r="H377" i="6" s="1"/>
  <c r="F348" i="6"/>
  <c r="B347" i="6"/>
  <c r="AC345" i="6"/>
  <c r="AB345" i="6"/>
  <c r="F344" i="6"/>
  <c r="W343" i="6"/>
  <c r="T343" i="6"/>
  <c r="R343" i="6"/>
  <c r="F343" i="6"/>
  <c r="W342" i="6"/>
  <c r="U342" i="6"/>
  <c r="S342" i="6"/>
  <c r="F342" i="6"/>
  <c r="W341" i="6"/>
  <c r="T341" i="6"/>
  <c r="R341" i="6"/>
  <c r="F341" i="6"/>
  <c r="W340" i="6"/>
  <c r="U340" i="6"/>
  <c r="S340" i="6"/>
  <c r="F340" i="6"/>
  <c r="W339" i="6"/>
  <c r="T339" i="6"/>
  <c r="R339" i="6"/>
  <c r="F339" i="6"/>
  <c r="F338" i="6"/>
  <c r="F337" i="6"/>
  <c r="W336" i="6"/>
  <c r="U336" i="6"/>
  <c r="O336" i="6"/>
  <c r="N336" i="6"/>
  <c r="M336" i="6"/>
  <c r="L336" i="6"/>
  <c r="S336" i="6" s="1"/>
  <c r="F336" i="6"/>
  <c r="W335" i="6"/>
  <c r="T335" i="6"/>
  <c r="R335" i="6"/>
  <c r="F335" i="6"/>
  <c r="W334" i="6"/>
  <c r="F334" i="6"/>
  <c r="W333" i="6"/>
  <c r="T333" i="6"/>
  <c r="R333" i="6"/>
  <c r="F333" i="6"/>
  <c r="W332" i="6"/>
  <c r="U332" i="6"/>
  <c r="S332" i="6"/>
  <c r="F332" i="6"/>
  <c r="F331" i="6"/>
  <c r="F330" i="6"/>
  <c r="W329" i="6"/>
  <c r="T329" i="6"/>
  <c r="F329" i="6"/>
  <c r="W328" i="6"/>
  <c r="S328" i="6"/>
  <c r="F328" i="6"/>
  <c r="W327" i="6"/>
  <c r="U327" i="6"/>
  <c r="S327" i="6"/>
  <c r="F327" i="6"/>
  <c r="W326" i="6"/>
  <c r="F326" i="6"/>
  <c r="W325" i="6"/>
  <c r="F325" i="6"/>
  <c r="F324" i="6"/>
  <c r="F323" i="6"/>
  <c r="W322" i="6"/>
  <c r="O322" i="6"/>
  <c r="N322" i="6"/>
  <c r="M322" i="6"/>
  <c r="L322" i="6"/>
  <c r="S322" i="6" s="1"/>
  <c r="R322" i="6"/>
  <c r="F322" i="6"/>
  <c r="W321" i="6"/>
  <c r="S321" i="6"/>
  <c r="F321" i="6"/>
  <c r="W320" i="6"/>
  <c r="F320" i="6"/>
  <c r="W319" i="6"/>
  <c r="O319" i="6"/>
  <c r="N319" i="6"/>
  <c r="M319" i="6"/>
  <c r="L319" i="6"/>
  <c r="F319" i="6"/>
  <c r="W318" i="6"/>
  <c r="F318" i="6"/>
  <c r="F317" i="6"/>
  <c r="F316" i="6"/>
  <c r="W315" i="6"/>
  <c r="R315" i="6"/>
  <c r="F315" i="6"/>
  <c r="W314" i="6"/>
  <c r="U314" i="6"/>
  <c r="S314" i="6"/>
  <c r="R314" i="6"/>
  <c r="H314" i="6"/>
  <c r="H315" i="6" s="1"/>
  <c r="H316" i="6" s="1"/>
  <c r="H317" i="6" s="1"/>
  <c r="H318" i="6" s="1"/>
  <c r="H319" i="6" s="1"/>
  <c r="H320" i="6" s="1"/>
  <c r="H321" i="6" s="1"/>
  <c r="H322" i="6" s="1"/>
  <c r="H323" i="6" s="1"/>
  <c r="H324" i="6" s="1"/>
  <c r="H325" i="6" s="1"/>
  <c r="H326" i="6" s="1"/>
  <c r="H327" i="6" s="1"/>
  <c r="H328" i="6" s="1"/>
  <c r="H329" i="6" s="1"/>
  <c r="H330" i="6" s="1"/>
  <c r="H331" i="6" s="1"/>
  <c r="H332" i="6" s="1"/>
  <c r="H333" i="6" s="1"/>
  <c r="H334" i="6" s="1"/>
  <c r="H335" i="6" s="1"/>
  <c r="H336" i="6" s="1"/>
  <c r="H337" i="6" s="1"/>
  <c r="H338" i="6" s="1"/>
  <c r="H339" i="6" s="1"/>
  <c r="H340" i="6" s="1"/>
  <c r="H341" i="6" s="1"/>
  <c r="H342" i="6" s="1"/>
  <c r="H343" i="6" s="1"/>
  <c r="H344" i="6" s="1"/>
  <c r="F314" i="6"/>
  <c r="B313" i="6"/>
  <c r="AC311" i="6"/>
  <c r="AB311" i="6"/>
  <c r="W309" i="6"/>
  <c r="S309" i="6"/>
  <c r="F309" i="6"/>
  <c r="W308" i="6"/>
  <c r="F308" i="6"/>
  <c r="W307" i="6"/>
  <c r="F307" i="6"/>
  <c r="F306" i="6"/>
  <c r="F305" i="6"/>
  <c r="W304" i="6"/>
  <c r="F304" i="6"/>
  <c r="W303" i="6"/>
  <c r="T303" i="6"/>
  <c r="R303" i="6"/>
  <c r="F303" i="6"/>
  <c r="W302" i="6"/>
  <c r="U302" i="6"/>
  <c r="S302" i="6"/>
  <c r="F302" i="6"/>
  <c r="W301" i="6"/>
  <c r="S301" i="6"/>
  <c r="F301" i="6"/>
  <c r="W300" i="6"/>
  <c r="F300" i="6"/>
  <c r="F299" i="6"/>
  <c r="F298" i="6"/>
  <c r="W297" i="6"/>
  <c r="T297" i="6"/>
  <c r="R297" i="6"/>
  <c r="F297" i="6"/>
  <c r="W296" i="6"/>
  <c r="F296" i="6"/>
  <c r="W295" i="6"/>
  <c r="F295" i="6"/>
  <c r="W294" i="6"/>
  <c r="U294" i="6"/>
  <c r="S294" i="6"/>
  <c r="F294" i="6"/>
  <c r="W293" i="6"/>
  <c r="F293" i="6"/>
  <c r="F292" i="6"/>
  <c r="F291" i="6"/>
  <c r="W290" i="6"/>
  <c r="F290" i="6"/>
  <c r="W289" i="6"/>
  <c r="F289" i="6"/>
  <c r="W288" i="6"/>
  <c r="F288" i="6"/>
  <c r="W287" i="6"/>
  <c r="F287" i="6"/>
  <c r="W286" i="6"/>
  <c r="U286" i="6"/>
  <c r="S286" i="6"/>
  <c r="F286" i="6"/>
  <c r="F285" i="6"/>
  <c r="F284" i="6"/>
  <c r="W283" i="6"/>
  <c r="Q283" i="6"/>
  <c r="P283" i="6"/>
  <c r="O283" i="6"/>
  <c r="N283" i="6"/>
  <c r="M283" i="6"/>
  <c r="L283" i="6"/>
  <c r="K283" i="6"/>
  <c r="J283" i="6"/>
  <c r="F283" i="6"/>
  <c r="W282" i="6"/>
  <c r="U282" i="6"/>
  <c r="S282" i="6"/>
  <c r="F282" i="6"/>
  <c r="W281" i="6"/>
  <c r="T281" i="6"/>
  <c r="R281" i="6"/>
  <c r="F281" i="6"/>
  <c r="W280" i="6"/>
  <c r="S280" i="6"/>
  <c r="H280" i="6"/>
  <c r="H281" i="6" s="1"/>
  <c r="H282" i="6" s="1"/>
  <c r="H283" i="6" s="1"/>
  <c r="H284" i="6" s="1"/>
  <c r="H285" i="6" s="1"/>
  <c r="H286" i="6" s="1"/>
  <c r="H287" i="6" s="1"/>
  <c r="H288" i="6" s="1"/>
  <c r="H289" i="6" s="1"/>
  <c r="H290" i="6" s="1"/>
  <c r="H291" i="6" s="1"/>
  <c r="H292" i="6" s="1"/>
  <c r="H293" i="6" s="1"/>
  <c r="H294" i="6" s="1"/>
  <c r="H295" i="6" s="1"/>
  <c r="H296" i="6" s="1"/>
  <c r="H297" i="6" s="1"/>
  <c r="H298" i="6" s="1"/>
  <c r="H299" i="6" s="1"/>
  <c r="H300" i="6" s="1"/>
  <c r="H301" i="6" s="1"/>
  <c r="H302" i="6" s="1"/>
  <c r="H303" i="6" s="1"/>
  <c r="H304" i="6" s="1"/>
  <c r="H305" i="6" s="1"/>
  <c r="H306" i="6" s="1"/>
  <c r="H307" i="6" s="1"/>
  <c r="H308" i="6" s="1"/>
  <c r="H309" i="6" s="1"/>
  <c r="F280" i="6"/>
  <c r="B279" i="6"/>
  <c r="AC277" i="6"/>
  <c r="AB277" i="6"/>
  <c r="W276" i="6"/>
  <c r="P276" i="6"/>
  <c r="T276" i="6"/>
  <c r="F276" i="6"/>
  <c r="F275" i="6"/>
  <c r="F274" i="6"/>
  <c r="W273" i="6"/>
  <c r="U273" i="6"/>
  <c r="S273" i="6"/>
  <c r="F273" i="6"/>
  <c r="W272" i="6"/>
  <c r="T272" i="6"/>
  <c r="F272" i="6"/>
  <c r="W271" i="6"/>
  <c r="U271" i="6"/>
  <c r="S271" i="6"/>
  <c r="F271" i="6"/>
  <c r="W270" i="6"/>
  <c r="T270" i="6"/>
  <c r="R270" i="6"/>
  <c r="F270" i="6"/>
  <c r="W269" i="6"/>
  <c r="U269" i="6"/>
  <c r="S269" i="6"/>
  <c r="F269" i="6"/>
  <c r="F268" i="6"/>
  <c r="F267" i="6"/>
  <c r="W266" i="6"/>
  <c r="Q266" i="6"/>
  <c r="P266" i="6"/>
  <c r="O266" i="6"/>
  <c r="N266" i="6"/>
  <c r="M266" i="6"/>
  <c r="L266" i="6"/>
  <c r="K266" i="6"/>
  <c r="J266" i="6"/>
  <c r="F266" i="6"/>
  <c r="W265" i="6"/>
  <c r="Q265" i="6"/>
  <c r="P265" i="6"/>
  <c r="O265" i="6"/>
  <c r="N265" i="6"/>
  <c r="M265" i="6"/>
  <c r="L265" i="6"/>
  <c r="S265" i="6" s="1"/>
  <c r="K265" i="6"/>
  <c r="J265" i="6"/>
  <c r="F265" i="6"/>
  <c r="W264" i="6"/>
  <c r="T264" i="6"/>
  <c r="F264" i="6"/>
  <c r="W263" i="6"/>
  <c r="F263" i="6"/>
  <c r="W262" i="6"/>
  <c r="F262" i="6"/>
  <c r="F261" i="6"/>
  <c r="F260" i="6"/>
  <c r="W259" i="6"/>
  <c r="U259" i="6"/>
  <c r="S259" i="6"/>
  <c r="F259" i="6"/>
  <c r="W258" i="6"/>
  <c r="T258" i="6"/>
  <c r="R258" i="6"/>
  <c r="F258" i="6"/>
  <c r="W257" i="6"/>
  <c r="U257" i="6"/>
  <c r="S257" i="6"/>
  <c r="F257" i="6"/>
  <c r="W256" i="6"/>
  <c r="T256" i="6"/>
  <c r="R256" i="6"/>
  <c r="F256" i="6"/>
  <c r="W255" i="6"/>
  <c r="U255" i="6"/>
  <c r="S255" i="6"/>
  <c r="F255" i="6"/>
  <c r="F254" i="6"/>
  <c r="F253" i="6"/>
  <c r="W252" i="6"/>
  <c r="T252" i="6"/>
  <c r="R252" i="6"/>
  <c r="F252" i="6"/>
  <c r="W251" i="6"/>
  <c r="U251" i="6"/>
  <c r="S251" i="6"/>
  <c r="F251" i="6"/>
  <c r="W250" i="6"/>
  <c r="T250" i="6"/>
  <c r="F250" i="6"/>
  <c r="W249" i="6"/>
  <c r="F249" i="6"/>
  <c r="W248" i="6"/>
  <c r="F248" i="6"/>
  <c r="F247" i="6"/>
  <c r="H246" i="6"/>
  <c r="H247" i="6" s="1"/>
  <c r="H248" i="6" s="1"/>
  <c r="H249" i="6" s="1"/>
  <c r="H250" i="6" s="1"/>
  <c r="H251" i="6" s="1"/>
  <c r="H252" i="6" s="1"/>
  <c r="H253" i="6" s="1"/>
  <c r="H254" i="6" s="1"/>
  <c r="H255" i="6" s="1"/>
  <c r="H256" i="6" s="1"/>
  <c r="H257" i="6" s="1"/>
  <c r="H258" i="6" s="1"/>
  <c r="H259" i="6" s="1"/>
  <c r="H260" i="6" s="1"/>
  <c r="H261" i="6" s="1"/>
  <c r="H262" i="6" s="1"/>
  <c r="H263" i="6" s="1"/>
  <c r="H264" i="6" s="1"/>
  <c r="H265" i="6" s="1"/>
  <c r="H266" i="6" s="1"/>
  <c r="H267" i="6" s="1"/>
  <c r="H268" i="6" s="1"/>
  <c r="H269" i="6" s="1"/>
  <c r="H270" i="6" s="1"/>
  <c r="H271" i="6" s="1"/>
  <c r="H272" i="6" s="1"/>
  <c r="H273" i="6" s="1"/>
  <c r="H274" i="6" s="1"/>
  <c r="H275" i="6" s="1"/>
  <c r="H276" i="6" s="1"/>
  <c r="F246" i="6"/>
  <c r="B245" i="6"/>
  <c r="AC243" i="6"/>
  <c r="AB243" i="6"/>
  <c r="W242" i="6"/>
  <c r="Q242" i="6"/>
  <c r="P242" i="6"/>
  <c r="O242" i="6"/>
  <c r="N242" i="6"/>
  <c r="M242" i="6"/>
  <c r="L242" i="6"/>
  <c r="K242" i="6"/>
  <c r="J242" i="6"/>
  <c r="F242" i="6"/>
  <c r="W241" i="6"/>
  <c r="Q241" i="6"/>
  <c r="P241" i="6"/>
  <c r="O241" i="6"/>
  <c r="N241" i="6"/>
  <c r="T241" i="6" s="1"/>
  <c r="M241" i="6"/>
  <c r="L241" i="6"/>
  <c r="K241" i="6"/>
  <c r="J241" i="6"/>
  <c r="R241" i="6" s="1"/>
  <c r="F241" i="6"/>
  <c r="W240" i="6"/>
  <c r="Q240" i="6"/>
  <c r="P240" i="6"/>
  <c r="O240" i="6"/>
  <c r="N240" i="6"/>
  <c r="M240" i="6"/>
  <c r="L240" i="6"/>
  <c r="K240" i="6"/>
  <c r="J240" i="6"/>
  <c r="F240" i="6"/>
  <c r="W239" i="6"/>
  <c r="Q239" i="6"/>
  <c r="P239" i="6"/>
  <c r="O239" i="6"/>
  <c r="N239" i="6"/>
  <c r="T239" i="6" s="1"/>
  <c r="M239" i="6"/>
  <c r="L239" i="6"/>
  <c r="K239" i="6"/>
  <c r="J239" i="6"/>
  <c r="R239" i="6" s="1"/>
  <c r="F239" i="6"/>
  <c r="W238" i="6"/>
  <c r="Q238" i="6"/>
  <c r="P238" i="6"/>
  <c r="O238" i="6"/>
  <c r="N238" i="6"/>
  <c r="M238" i="6"/>
  <c r="L238" i="6"/>
  <c r="K238" i="6"/>
  <c r="J238" i="6"/>
  <c r="F238" i="6"/>
  <c r="F237" i="6"/>
  <c r="F236" i="6"/>
  <c r="W235" i="6"/>
  <c r="Q235" i="6"/>
  <c r="P235" i="6"/>
  <c r="O235" i="6"/>
  <c r="N235" i="6"/>
  <c r="T235" i="6" s="1"/>
  <c r="M235" i="6"/>
  <c r="L235" i="6"/>
  <c r="K235" i="6"/>
  <c r="J235" i="6"/>
  <c r="F235" i="6"/>
  <c r="W234" i="6"/>
  <c r="Q234" i="6"/>
  <c r="P234" i="6"/>
  <c r="O234" i="6"/>
  <c r="N234" i="6"/>
  <c r="M234" i="6"/>
  <c r="L234" i="6"/>
  <c r="K234" i="6"/>
  <c r="J234" i="6"/>
  <c r="F234" i="6"/>
  <c r="W233" i="6"/>
  <c r="Q233" i="6"/>
  <c r="P233" i="6"/>
  <c r="O233" i="6"/>
  <c r="N233" i="6"/>
  <c r="M233" i="6"/>
  <c r="L233" i="6"/>
  <c r="K233" i="6"/>
  <c r="J233" i="6"/>
  <c r="F233" i="6"/>
  <c r="W232" i="6"/>
  <c r="Q232" i="6"/>
  <c r="P232" i="6"/>
  <c r="O232" i="6"/>
  <c r="N232" i="6"/>
  <c r="M232" i="6"/>
  <c r="L232" i="6"/>
  <c r="S232" i="6" s="1"/>
  <c r="K232" i="6"/>
  <c r="J232" i="6"/>
  <c r="F232" i="6"/>
  <c r="W231" i="6"/>
  <c r="Q231" i="6"/>
  <c r="P231" i="6"/>
  <c r="O231" i="6"/>
  <c r="N231" i="6"/>
  <c r="M231" i="6"/>
  <c r="L231" i="6"/>
  <c r="K231" i="6"/>
  <c r="J231" i="6"/>
  <c r="F231" i="6"/>
  <c r="F230" i="6"/>
  <c r="F229" i="6"/>
  <c r="W228" i="6"/>
  <c r="S228" i="6"/>
  <c r="F228" i="6"/>
  <c r="W227" i="6"/>
  <c r="T227" i="6"/>
  <c r="R227" i="6"/>
  <c r="F227" i="6"/>
  <c r="W226" i="6"/>
  <c r="S226" i="6"/>
  <c r="F226" i="6"/>
  <c r="W225" i="6"/>
  <c r="T225" i="6"/>
  <c r="R225" i="6"/>
  <c r="F225" i="6"/>
  <c r="W224" i="6"/>
  <c r="S224" i="6"/>
  <c r="F224" i="6"/>
  <c r="F223" i="6"/>
  <c r="F222" i="6"/>
  <c r="W221" i="6"/>
  <c r="T221" i="6"/>
  <c r="R221" i="6"/>
  <c r="F221" i="6"/>
  <c r="W220" i="6"/>
  <c r="S220" i="6"/>
  <c r="F220" i="6"/>
  <c r="W219" i="6"/>
  <c r="T219" i="6"/>
  <c r="R219" i="6"/>
  <c r="F219" i="6"/>
  <c r="W218" i="6"/>
  <c r="S218" i="6"/>
  <c r="F218" i="6"/>
  <c r="W217" i="6"/>
  <c r="T217" i="6"/>
  <c r="R217" i="6"/>
  <c r="F217" i="6"/>
  <c r="F216" i="6"/>
  <c r="F215" i="6"/>
  <c r="W214" i="6"/>
  <c r="S214" i="6"/>
  <c r="F214" i="6"/>
  <c r="W213" i="6"/>
  <c r="Q213" i="6"/>
  <c r="T213" i="6"/>
  <c r="R213" i="6"/>
  <c r="F213" i="6"/>
  <c r="W212" i="6"/>
  <c r="S212" i="6"/>
  <c r="H212" i="6"/>
  <c r="H213" i="6" s="1"/>
  <c r="H214" i="6" s="1"/>
  <c r="H215" i="6" s="1"/>
  <c r="H216" i="6" s="1"/>
  <c r="H217" i="6" s="1"/>
  <c r="H218" i="6" s="1"/>
  <c r="H219" i="6" s="1"/>
  <c r="H220" i="6" s="1"/>
  <c r="H221" i="6" s="1"/>
  <c r="H222" i="6" s="1"/>
  <c r="H223" i="6" s="1"/>
  <c r="H224" i="6" s="1"/>
  <c r="H225" i="6" s="1"/>
  <c r="H226" i="6" s="1"/>
  <c r="H227" i="6" s="1"/>
  <c r="H228" i="6" s="1"/>
  <c r="H229" i="6" s="1"/>
  <c r="H230" i="6" s="1"/>
  <c r="H231" i="6" s="1"/>
  <c r="H232" i="6" s="1"/>
  <c r="H233" i="6" s="1"/>
  <c r="H234" i="6" s="1"/>
  <c r="H235" i="6" s="1"/>
  <c r="H236" i="6" s="1"/>
  <c r="H237" i="6" s="1"/>
  <c r="H238" i="6" s="1"/>
  <c r="H239" i="6" s="1"/>
  <c r="H240" i="6" s="1"/>
  <c r="H241" i="6" s="1"/>
  <c r="H242" i="6" s="1"/>
  <c r="F212" i="6"/>
  <c r="B211" i="6"/>
  <c r="AC209" i="6"/>
  <c r="AB209" i="6"/>
  <c r="W207" i="6"/>
  <c r="S207" i="6"/>
  <c r="F207" i="6"/>
  <c r="W206" i="6"/>
  <c r="T206" i="6"/>
  <c r="M206" i="6"/>
  <c r="L206" i="6"/>
  <c r="R206" i="6"/>
  <c r="F206" i="6"/>
  <c r="F205" i="6"/>
  <c r="F204" i="6"/>
  <c r="W203" i="6"/>
  <c r="S203" i="6"/>
  <c r="F203" i="6"/>
  <c r="W202" i="6"/>
  <c r="T202" i="6"/>
  <c r="R202" i="6"/>
  <c r="F202" i="6"/>
  <c r="W201" i="6"/>
  <c r="S201" i="6"/>
  <c r="F201" i="6"/>
  <c r="W200" i="6"/>
  <c r="W209" i="6" s="1"/>
  <c r="T200" i="6"/>
  <c r="R200" i="6"/>
  <c r="F200" i="6"/>
  <c r="W199" i="6"/>
  <c r="S199" i="6"/>
  <c r="F199" i="6"/>
  <c r="F198" i="6"/>
  <c r="F197" i="6"/>
  <c r="W196" i="6"/>
  <c r="T196" i="6"/>
  <c r="R196" i="6"/>
  <c r="F196" i="6"/>
  <c r="U195" i="6"/>
  <c r="S195" i="6"/>
  <c r="F195" i="6"/>
  <c r="T194" i="6"/>
  <c r="R194" i="6"/>
  <c r="F194" i="6"/>
  <c r="U193" i="6"/>
  <c r="S193" i="6"/>
  <c r="F193" i="6"/>
  <c r="T192" i="6"/>
  <c r="R192" i="6"/>
  <c r="F192" i="6"/>
  <c r="F191" i="6"/>
  <c r="F190" i="6"/>
  <c r="U189" i="6"/>
  <c r="S189" i="6"/>
  <c r="F189" i="6"/>
  <c r="T188" i="6"/>
  <c r="F188" i="6"/>
  <c r="F187" i="6"/>
  <c r="J186" i="6"/>
  <c r="F186" i="6"/>
  <c r="F185" i="6"/>
  <c r="F184" i="6"/>
  <c r="F183" i="6"/>
  <c r="F182" i="6"/>
  <c r="F181" i="6"/>
  <c r="T180" i="6"/>
  <c r="R180" i="6"/>
  <c r="F180" i="6"/>
  <c r="U179" i="6"/>
  <c r="S179" i="6"/>
  <c r="F179" i="6"/>
  <c r="H178" i="6"/>
  <c r="H179" i="6" s="1"/>
  <c r="H180" i="6" s="1"/>
  <c r="H181" i="6" s="1"/>
  <c r="H182" i="6" s="1"/>
  <c r="H183" i="6" s="1"/>
  <c r="H184" i="6" s="1"/>
  <c r="H185" i="6" s="1"/>
  <c r="H186" i="6" s="1"/>
  <c r="H187" i="6" s="1"/>
  <c r="H188" i="6" s="1"/>
  <c r="H189" i="6" s="1"/>
  <c r="H190" i="6" s="1"/>
  <c r="H191" i="6" s="1"/>
  <c r="H192" i="6" s="1"/>
  <c r="H193" i="6" s="1"/>
  <c r="H194" i="6" s="1"/>
  <c r="H195" i="6" s="1"/>
  <c r="H196" i="6" s="1"/>
  <c r="H197" i="6" s="1"/>
  <c r="H198" i="6" s="1"/>
  <c r="H199" i="6" s="1"/>
  <c r="H200" i="6" s="1"/>
  <c r="H201" i="6" s="1"/>
  <c r="H202" i="6" s="1"/>
  <c r="H203" i="6" s="1"/>
  <c r="H204" i="6" s="1"/>
  <c r="H205" i="6" s="1"/>
  <c r="H206" i="6" s="1"/>
  <c r="H207" i="6" s="1"/>
  <c r="F178" i="6"/>
  <c r="B177" i="6"/>
  <c r="AC175" i="6"/>
  <c r="AB175" i="6"/>
  <c r="F174" i="6"/>
  <c r="F173" i="6"/>
  <c r="F172" i="6"/>
  <c r="F171" i="6"/>
  <c r="T170" i="6"/>
  <c r="S170" i="6"/>
  <c r="R170" i="6"/>
  <c r="F170" i="6"/>
  <c r="W169" i="6"/>
  <c r="T169" i="6"/>
  <c r="S169" i="6"/>
  <c r="R169" i="6"/>
  <c r="F169" i="6"/>
  <c r="W168" i="6"/>
  <c r="U168" i="6"/>
  <c r="S168" i="6"/>
  <c r="F168" i="6"/>
  <c r="F167" i="6"/>
  <c r="F166" i="6"/>
  <c r="W165" i="6"/>
  <c r="Q165" i="6"/>
  <c r="P165" i="6"/>
  <c r="O165" i="6"/>
  <c r="N165" i="6"/>
  <c r="M165" i="6"/>
  <c r="L165" i="6"/>
  <c r="K165" i="6"/>
  <c r="J165" i="6"/>
  <c r="F165" i="6"/>
  <c r="W164" i="6"/>
  <c r="Q164" i="6"/>
  <c r="O164" i="6"/>
  <c r="N164" i="6"/>
  <c r="M164" i="6"/>
  <c r="L164" i="6"/>
  <c r="K164" i="6"/>
  <c r="J164" i="6"/>
  <c r="F164" i="6"/>
  <c r="W163" i="6"/>
  <c r="Q163" i="6"/>
  <c r="P163" i="6"/>
  <c r="S163" i="6"/>
  <c r="F163" i="6"/>
  <c r="W162" i="6"/>
  <c r="R162" i="6"/>
  <c r="F162" i="6"/>
  <c r="W161" i="6"/>
  <c r="S161" i="6"/>
  <c r="F161" i="6"/>
  <c r="F160" i="6"/>
  <c r="F159" i="6"/>
  <c r="W158" i="6"/>
  <c r="S158" i="6"/>
  <c r="R158" i="6"/>
  <c r="F158" i="6"/>
  <c r="W157" i="6"/>
  <c r="S157" i="6"/>
  <c r="R157" i="6"/>
  <c r="F157" i="6"/>
  <c r="W156" i="6"/>
  <c r="U156" i="6"/>
  <c r="S156" i="6"/>
  <c r="F156" i="6"/>
  <c r="W155" i="6"/>
  <c r="S155" i="6"/>
  <c r="J155" i="6"/>
  <c r="F155" i="6"/>
  <c r="W154" i="6"/>
  <c r="S154" i="6"/>
  <c r="R154" i="6"/>
  <c r="F154" i="6"/>
  <c r="F153" i="6"/>
  <c r="F152" i="6"/>
  <c r="W151" i="6"/>
  <c r="F151" i="6"/>
  <c r="W150" i="6"/>
  <c r="S150" i="6"/>
  <c r="F150" i="6"/>
  <c r="W149" i="6"/>
  <c r="R149" i="6"/>
  <c r="F149" i="6"/>
  <c r="W148" i="6"/>
  <c r="U148" i="6"/>
  <c r="S148" i="6"/>
  <c r="F148" i="6"/>
  <c r="W147" i="6"/>
  <c r="F147" i="6"/>
  <c r="F146" i="6"/>
  <c r="F145" i="6"/>
  <c r="U144" i="6"/>
  <c r="S144" i="6"/>
  <c r="H144" i="6"/>
  <c r="H145" i="6" s="1"/>
  <c r="H146" i="6" s="1"/>
  <c r="H147" i="6" s="1"/>
  <c r="H148" i="6" s="1"/>
  <c r="H149" i="6" s="1"/>
  <c r="H150" i="6" s="1"/>
  <c r="H151" i="6" s="1"/>
  <c r="H152" i="6" s="1"/>
  <c r="H153" i="6" s="1"/>
  <c r="H154" i="6" s="1"/>
  <c r="H155" i="6" s="1"/>
  <c r="H156" i="6" s="1"/>
  <c r="H157" i="6" s="1"/>
  <c r="H158" i="6" s="1"/>
  <c r="H159" i="6" s="1"/>
  <c r="H160" i="6" s="1"/>
  <c r="H161" i="6" s="1"/>
  <c r="H162" i="6" s="1"/>
  <c r="H163" i="6" s="1"/>
  <c r="H164" i="6" s="1"/>
  <c r="H165" i="6" s="1"/>
  <c r="H166" i="6" s="1"/>
  <c r="H167" i="6" s="1"/>
  <c r="H168" i="6" s="1"/>
  <c r="H169" i="6" s="1"/>
  <c r="H170" i="6" s="1"/>
  <c r="H171" i="6" s="1"/>
  <c r="H172" i="6" s="1"/>
  <c r="H173" i="6" s="1"/>
  <c r="H174" i="6" s="1"/>
  <c r="F144" i="6"/>
  <c r="B143" i="6"/>
  <c r="AC141" i="6"/>
  <c r="AB141" i="6"/>
  <c r="W139" i="6"/>
  <c r="T139" i="6"/>
  <c r="S139" i="6"/>
  <c r="R139" i="6"/>
  <c r="F139" i="6"/>
  <c r="W138" i="6"/>
  <c r="T138" i="6"/>
  <c r="S138" i="6"/>
  <c r="R138" i="6"/>
  <c r="F138" i="6"/>
  <c r="W137" i="6"/>
  <c r="U137" i="6"/>
  <c r="S137" i="6"/>
  <c r="F137" i="6"/>
  <c r="W136" i="6"/>
  <c r="F136" i="6"/>
  <c r="F135" i="6"/>
  <c r="F134" i="6"/>
  <c r="W133" i="6"/>
  <c r="U133" i="6"/>
  <c r="S133" i="6"/>
  <c r="F133" i="6"/>
  <c r="W132" i="6"/>
  <c r="S132" i="6"/>
  <c r="F132" i="6"/>
  <c r="W131" i="6"/>
  <c r="F131" i="6"/>
  <c r="W130" i="6"/>
  <c r="F130" i="6"/>
  <c r="W129" i="6"/>
  <c r="F129" i="6"/>
  <c r="F128" i="6"/>
  <c r="F127" i="6"/>
  <c r="W126" i="6"/>
  <c r="Q126" i="6"/>
  <c r="P126" i="6"/>
  <c r="O126" i="6"/>
  <c r="N126" i="6"/>
  <c r="M126" i="6"/>
  <c r="L126" i="6"/>
  <c r="S126" i="6" s="1"/>
  <c r="K126" i="6"/>
  <c r="J126" i="6"/>
  <c r="F126" i="6"/>
  <c r="W125" i="6"/>
  <c r="Q125" i="6"/>
  <c r="P125" i="6"/>
  <c r="O125" i="6"/>
  <c r="N125" i="6"/>
  <c r="T125" i="6" s="1"/>
  <c r="M125" i="6"/>
  <c r="L125" i="6"/>
  <c r="K125" i="6"/>
  <c r="J125" i="6"/>
  <c r="F125" i="6"/>
  <c r="W124" i="6"/>
  <c r="Q124" i="6"/>
  <c r="P124" i="6"/>
  <c r="U124" i="6" s="1"/>
  <c r="O124" i="6"/>
  <c r="N124" i="6"/>
  <c r="M124" i="6"/>
  <c r="L124" i="6"/>
  <c r="K124" i="6"/>
  <c r="J124" i="6"/>
  <c r="F124" i="6"/>
  <c r="W123" i="6"/>
  <c r="Q123" i="6"/>
  <c r="P123" i="6"/>
  <c r="U123" i="6" s="1"/>
  <c r="O123" i="6"/>
  <c r="N123" i="6"/>
  <c r="M123" i="6"/>
  <c r="L123" i="6"/>
  <c r="K123" i="6"/>
  <c r="J123" i="6"/>
  <c r="F123" i="6"/>
  <c r="W122" i="6"/>
  <c r="Q122" i="6"/>
  <c r="P122" i="6"/>
  <c r="O122" i="6"/>
  <c r="N122" i="6"/>
  <c r="M122" i="6"/>
  <c r="L122" i="6"/>
  <c r="K122" i="6"/>
  <c r="J122" i="6"/>
  <c r="F122" i="6"/>
  <c r="F121" i="6"/>
  <c r="F120" i="6"/>
  <c r="W119" i="6"/>
  <c r="Q119" i="6"/>
  <c r="P119" i="6"/>
  <c r="O119" i="6"/>
  <c r="N119" i="6"/>
  <c r="M119" i="6"/>
  <c r="L119" i="6"/>
  <c r="K119" i="6"/>
  <c r="J119" i="6"/>
  <c r="F119" i="6"/>
  <c r="W118" i="6"/>
  <c r="S118" i="6"/>
  <c r="F118" i="6"/>
  <c r="W117" i="6"/>
  <c r="F117" i="6"/>
  <c r="W116" i="6"/>
  <c r="S116" i="6"/>
  <c r="F116" i="6"/>
  <c r="W115" i="6"/>
  <c r="F115" i="6"/>
  <c r="F114" i="6"/>
  <c r="F113" i="6"/>
  <c r="W112" i="6"/>
  <c r="Q112" i="6"/>
  <c r="P112" i="6"/>
  <c r="F112" i="6"/>
  <c r="W111" i="6"/>
  <c r="Q111" i="6"/>
  <c r="P111" i="6"/>
  <c r="F111" i="6"/>
  <c r="W110" i="6"/>
  <c r="H110" i="6"/>
  <c r="H111" i="6" s="1"/>
  <c r="H112" i="6" s="1"/>
  <c r="H113" i="6" s="1"/>
  <c r="H114" i="6" s="1"/>
  <c r="H115" i="6" s="1"/>
  <c r="H116" i="6" s="1"/>
  <c r="H117" i="6" s="1"/>
  <c r="H118" i="6" s="1"/>
  <c r="H119" i="6" s="1"/>
  <c r="H120" i="6" s="1"/>
  <c r="H121" i="6" s="1"/>
  <c r="H122" i="6" s="1"/>
  <c r="H123" i="6" s="1"/>
  <c r="H124" i="6" s="1"/>
  <c r="H125" i="6" s="1"/>
  <c r="H126" i="6" s="1"/>
  <c r="H127" i="6" s="1"/>
  <c r="H128" i="6" s="1"/>
  <c r="H129" i="6" s="1"/>
  <c r="H130" i="6" s="1"/>
  <c r="H131" i="6" s="1"/>
  <c r="H132" i="6" s="1"/>
  <c r="H133" i="6" s="1"/>
  <c r="H134" i="6" s="1"/>
  <c r="H135" i="6" s="1"/>
  <c r="H136" i="6" s="1"/>
  <c r="H137" i="6" s="1"/>
  <c r="H138" i="6" s="1"/>
  <c r="H139" i="6" s="1"/>
  <c r="F110" i="6"/>
  <c r="B109" i="6"/>
  <c r="AC107" i="6"/>
  <c r="AB107" i="6"/>
  <c r="W106" i="6"/>
  <c r="F106" i="6"/>
  <c r="W105" i="6"/>
  <c r="F105" i="6"/>
  <c r="F104" i="6"/>
  <c r="F103" i="6"/>
  <c r="W102" i="6"/>
  <c r="O102" i="6"/>
  <c r="N102" i="6"/>
  <c r="M102" i="6"/>
  <c r="L102" i="6"/>
  <c r="K102" i="6"/>
  <c r="J102" i="6"/>
  <c r="F102" i="6"/>
  <c r="W101" i="6"/>
  <c r="Q101" i="6"/>
  <c r="U101" i="6" s="1"/>
  <c r="P101" i="6"/>
  <c r="O101" i="6"/>
  <c r="N101" i="6"/>
  <c r="M101" i="6"/>
  <c r="S101" i="6" s="1"/>
  <c r="L101" i="6"/>
  <c r="K101" i="6"/>
  <c r="J101" i="6"/>
  <c r="F101" i="6"/>
  <c r="W100" i="6"/>
  <c r="F100" i="6"/>
  <c r="W99" i="6"/>
  <c r="U99" i="6"/>
  <c r="S99" i="6"/>
  <c r="F99" i="6"/>
  <c r="W98" i="6"/>
  <c r="F98" i="6"/>
  <c r="F97" i="6"/>
  <c r="F96" i="6"/>
  <c r="W95" i="6"/>
  <c r="Q95" i="6"/>
  <c r="O95" i="6"/>
  <c r="N95" i="6"/>
  <c r="M95" i="6"/>
  <c r="L95" i="6"/>
  <c r="F95" i="6"/>
  <c r="W94" i="6"/>
  <c r="O94" i="6"/>
  <c r="N94" i="6"/>
  <c r="M94" i="6"/>
  <c r="L94" i="6"/>
  <c r="F94" i="6"/>
  <c r="W93" i="6"/>
  <c r="F93" i="6"/>
  <c r="W92" i="6"/>
  <c r="F92" i="6"/>
  <c r="W91" i="6"/>
  <c r="F91" i="6"/>
  <c r="F90" i="6"/>
  <c r="F89" i="6"/>
  <c r="W88" i="6"/>
  <c r="F88" i="6"/>
  <c r="W87" i="6"/>
  <c r="U87" i="6"/>
  <c r="S87" i="6"/>
  <c r="F87" i="6"/>
  <c r="W86" i="6"/>
  <c r="F86" i="6"/>
  <c r="W85" i="6"/>
  <c r="U85" i="6"/>
  <c r="S85" i="6"/>
  <c r="F85" i="6"/>
  <c r="W84" i="6"/>
  <c r="F84" i="6"/>
  <c r="F83" i="6"/>
  <c r="F82" i="6"/>
  <c r="W81" i="6"/>
  <c r="F81" i="6"/>
  <c r="W80" i="6"/>
  <c r="F80" i="6"/>
  <c r="W79" i="6"/>
  <c r="F79" i="6"/>
  <c r="W78" i="6"/>
  <c r="F78" i="6"/>
  <c r="W77" i="6"/>
  <c r="W107" i="6" s="1"/>
  <c r="F77" i="6"/>
  <c r="H76" i="6"/>
  <c r="H77" i="6" s="1"/>
  <c r="H78" i="6" s="1"/>
  <c r="H79" i="6" s="1"/>
  <c r="H80" i="6" s="1"/>
  <c r="H81" i="6" s="1"/>
  <c r="H82" i="6" s="1"/>
  <c r="H83" i="6" s="1"/>
  <c r="H84" i="6" s="1"/>
  <c r="H85" i="6" s="1"/>
  <c r="H86" i="6" s="1"/>
  <c r="H87" i="6" s="1"/>
  <c r="H88" i="6" s="1"/>
  <c r="H89" i="6" s="1"/>
  <c r="H90" i="6" s="1"/>
  <c r="H91" i="6" s="1"/>
  <c r="H92" i="6" s="1"/>
  <c r="H93" i="6" s="1"/>
  <c r="H94" i="6" s="1"/>
  <c r="H95" i="6" s="1"/>
  <c r="H96" i="6" s="1"/>
  <c r="H97" i="6" s="1"/>
  <c r="H98" i="6" s="1"/>
  <c r="H99" i="6" s="1"/>
  <c r="H100" i="6" s="1"/>
  <c r="H101" i="6" s="1"/>
  <c r="H102" i="6" s="1"/>
  <c r="H103" i="6" s="1"/>
  <c r="H104" i="6" s="1"/>
  <c r="H105" i="6" s="1"/>
  <c r="H106" i="6" s="1"/>
  <c r="F76" i="6"/>
  <c r="B75" i="6"/>
  <c r="AC73" i="6"/>
  <c r="AB73" i="6"/>
  <c r="F70" i="6"/>
  <c r="W69" i="6"/>
  <c r="J69" i="6"/>
  <c r="F69" i="6"/>
  <c r="W68" i="6"/>
  <c r="F68" i="6"/>
  <c r="W67" i="6"/>
  <c r="F67" i="6"/>
  <c r="W66" i="6"/>
  <c r="F66" i="6"/>
  <c r="W65" i="6"/>
  <c r="F65" i="6"/>
  <c r="F64" i="6"/>
  <c r="F63" i="6"/>
  <c r="W62" i="6"/>
  <c r="F62" i="6"/>
  <c r="W61" i="6"/>
  <c r="F61" i="6"/>
  <c r="W60" i="6"/>
  <c r="F60" i="6"/>
  <c r="W59" i="6"/>
  <c r="F59" i="6"/>
  <c r="W58" i="6"/>
  <c r="F58" i="6"/>
  <c r="F57" i="6"/>
  <c r="F56" i="6"/>
  <c r="W55" i="6"/>
  <c r="F55" i="6"/>
  <c r="W54" i="6"/>
  <c r="U54" i="6"/>
  <c r="F54" i="6"/>
  <c r="W53" i="6"/>
  <c r="F53" i="6"/>
  <c r="W52" i="6"/>
  <c r="U52" i="6"/>
  <c r="F52" i="6"/>
  <c r="W51" i="6"/>
  <c r="F51" i="6"/>
  <c r="F50" i="6"/>
  <c r="F49" i="6"/>
  <c r="W48" i="6"/>
  <c r="U48" i="6"/>
  <c r="F48" i="6"/>
  <c r="W47" i="6"/>
  <c r="F47" i="6"/>
  <c r="W46" i="6"/>
  <c r="U46" i="6"/>
  <c r="F46" i="6"/>
  <c r="W45" i="6"/>
  <c r="F45" i="6"/>
  <c r="W44" i="6"/>
  <c r="U44" i="6"/>
  <c r="F44" i="6"/>
  <c r="F43" i="6"/>
  <c r="H42" i="6"/>
  <c r="H43" i="6" s="1"/>
  <c r="H44" i="6" s="1"/>
  <c r="H45" i="6" s="1"/>
  <c r="H46" i="6" s="1"/>
  <c r="H47" i="6" s="1"/>
  <c r="H48" i="6" s="1"/>
  <c r="H49" i="6" s="1"/>
  <c r="H50" i="6" s="1"/>
  <c r="H51" i="6" s="1"/>
  <c r="H52" i="6" s="1"/>
  <c r="H53" i="6" s="1"/>
  <c r="H54" i="6" s="1"/>
  <c r="H55" i="6" s="1"/>
  <c r="H56" i="6" s="1"/>
  <c r="H57" i="6" s="1"/>
  <c r="H58" i="6" s="1"/>
  <c r="H59" i="6" s="1"/>
  <c r="H60" i="6" s="1"/>
  <c r="H61" i="6" s="1"/>
  <c r="H62" i="6" s="1"/>
  <c r="H63" i="6" s="1"/>
  <c r="H64" i="6" s="1"/>
  <c r="H65" i="6" s="1"/>
  <c r="H66" i="6" s="1"/>
  <c r="H67" i="6" s="1"/>
  <c r="H68" i="6" s="1"/>
  <c r="H69" i="6" s="1"/>
  <c r="H70" i="6" s="1"/>
  <c r="F42" i="6"/>
  <c r="B41" i="6"/>
  <c r="AC39" i="6"/>
  <c r="AB39" i="6"/>
  <c r="F38" i="6"/>
  <c r="F37" i="6"/>
  <c r="W36" i="6"/>
  <c r="U36" i="6"/>
  <c r="F36" i="6"/>
  <c r="W35" i="6"/>
  <c r="F35" i="6"/>
  <c r="W34" i="6"/>
  <c r="U34" i="6"/>
  <c r="S34" i="6"/>
  <c r="F34" i="6"/>
  <c r="F33" i="6"/>
  <c r="F32" i="6"/>
  <c r="Q31" i="6"/>
  <c r="N31" i="6"/>
  <c r="T31" i="6" s="1"/>
  <c r="L31" i="6"/>
  <c r="R31" i="6"/>
  <c r="F31" i="6"/>
  <c r="Q30" i="6"/>
  <c r="U30" i="6"/>
  <c r="N30" i="6"/>
  <c r="T30" i="6" s="1"/>
  <c r="L30" i="6"/>
  <c r="R30" i="6"/>
  <c r="F30" i="6"/>
  <c r="W29" i="6"/>
  <c r="F29" i="6"/>
  <c r="W28" i="6"/>
  <c r="U28" i="6"/>
  <c r="F28" i="6"/>
  <c r="W27" i="6"/>
  <c r="J27" i="6"/>
  <c r="F27" i="6"/>
  <c r="F26" i="6"/>
  <c r="F25" i="6"/>
  <c r="W24" i="6"/>
  <c r="U24" i="6"/>
  <c r="S24" i="6"/>
  <c r="F24" i="6"/>
  <c r="W23" i="6"/>
  <c r="T23" i="6"/>
  <c r="R23" i="6"/>
  <c r="F23" i="6"/>
  <c r="W22" i="6"/>
  <c r="U22" i="6"/>
  <c r="T22" i="6"/>
  <c r="R22" i="6"/>
  <c r="F22" i="6"/>
  <c r="W21" i="6"/>
  <c r="F21" i="6"/>
  <c r="W20" i="6"/>
  <c r="U20" i="6"/>
  <c r="F20" i="6"/>
  <c r="F19" i="6"/>
  <c r="F18" i="6"/>
  <c r="W17" i="6"/>
  <c r="F17" i="6"/>
  <c r="W16" i="6"/>
  <c r="F16" i="6"/>
  <c r="W15" i="6"/>
  <c r="F15" i="6"/>
  <c r="W14" i="6"/>
  <c r="F14" i="6"/>
  <c r="W13" i="6"/>
  <c r="S13" i="6"/>
  <c r="T13" i="6"/>
  <c r="R13" i="6"/>
  <c r="F13" i="6"/>
  <c r="F12" i="6"/>
  <c r="F11" i="6"/>
  <c r="W10" i="6"/>
  <c r="Q10" i="6"/>
  <c r="P10" i="6"/>
  <c r="O10" i="6"/>
  <c r="N10" i="6"/>
  <c r="M10" i="6"/>
  <c r="L10" i="6"/>
  <c r="K10" i="6"/>
  <c r="J10" i="6"/>
  <c r="F10" i="6"/>
  <c r="W9" i="6"/>
  <c r="Q9" i="6"/>
  <c r="P9" i="6"/>
  <c r="O9" i="6"/>
  <c r="N9" i="6"/>
  <c r="T9" i="6" s="1"/>
  <c r="M9" i="6"/>
  <c r="L9" i="6"/>
  <c r="K9" i="6"/>
  <c r="J9" i="6"/>
  <c r="R9" i="6" s="1"/>
  <c r="F9" i="6"/>
  <c r="W8" i="6"/>
  <c r="Q8" i="6"/>
  <c r="P8" i="6"/>
  <c r="O8" i="6"/>
  <c r="N8" i="6"/>
  <c r="T8" i="6" s="1"/>
  <c r="M8" i="6"/>
  <c r="L8" i="6"/>
  <c r="S8" i="6" s="1"/>
  <c r="K8" i="6"/>
  <c r="J8" i="6"/>
  <c r="R8" i="6" s="1"/>
  <c r="H8" i="6"/>
  <c r="H9" i="6" s="1"/>
  <c r="H10" i="6" s="1"/>
  <c r="H11" i="6" s="1"/>
  <c r="H12" i="6" s="1"/>
  <c r="H13" i="6" s="1"/>
  <c r="H14" i="6" s="1"/>
  <c r="H15" i="6" s="1"/>
  <c r="H16" i="6" s="1"/>
  <c r="H17" i="6" s="1"/>
  <c r="H18" i="6" s="1"/>
  <c r="H19" i="6" s="1"/>
  <c r="H20" i="6" s="1"/>
  <c r="H21" i="6" s="1"/>
  <c r="H22" i="6" s="1"/>
  <c r="H23" i="6" s="1"/>
  <c r="H24" i="6" s="1"/>
  <c r="H25" i="6" s="1"/>
  <c r="H26" i="6" s="1"/>
  <c r="H27" i="6" s="1"/>
  <c r="H28" i="6" s="1"/>
  <c r="H29" i="6" s="1"/>
  <c r="H30" i="6" s="1"/>
  <c r="H31" i="6" s="1"/>
  <c r="H32" i="6" s="1"/>
  <c r="H33" i="6" s="1"/>
  <c r="H34" i="6" s="1"/>
  <c r="H35" i="6" s="1"/>
  <c r="H36" i="6" s="1"/>
  <c r="H37" i="6" s="1"/>
  <c r="H38" i="6" s="1"/>
  <c r="F8" i="6"/>
  <c r="B7" i="6"/>
  <c r="S123" i="6" l="1"/>
  <c r="T233" i="6"/>
  <c r="R235" i="6"/>
  <c r="T266" i="6"/>
  <c r="R205" i="5"/>
  <c r="T123" i="6"/>
  <c r="R125" i="6"/>
  <c r="U126" i="6"/>
  <c r="U238" i="6"/>
  <c r="R406" i="5"/>
  <c r="R411" i="5"/>
  <c r="U412" i="5"/>
  <c r="Y141" i="7"/>
  <c r="AA141" i="7" s="1"/>
  <c r="W413" i="5"/>
  <c r="S9" i="6"/>
  <c r="R352" i="6"/>
  <c r="T405" i="6"/>
  <c r="T297" i="5"/>
  <c r="S285" i="5"/>
  <c r="R119" i="6"/>
  <c r="R231" i="6"/>
  <c r="U265" i="6"/>
  <c r="S124" i="6"/>
  <c r="U242" i="6"/>
  <c r="U164" i="5"/>
  <c r="T399" i="6"/>
  <c r="T404" i="6"/>
  <c r="R187" i="5"/>
  <c r="T222" i="5"/>
  <c r="T119" i="6"/>
  <c r="S165" i="6"/>
  <c r="T231" i="6"/>
  <c r="R233" i="6"/>
  <c r="U234" i="6"/>
  <c r="R266" i="6"/>
  <c r="R203" i="5"/>
  <c r="U204" i="5"/>
  <c r="R281" i="5"/>
  <c r="R407" i="5"/>
  <c r="R412" i="5"/>
  <c r="R167" i="5"/>
  <c r="AO10" i="8"/>
  <c r="AO41" i="8" s="1"/>
  <c r="AO42" i="8" s="1"/>
  <c r="Y413" i="7"/>
  <c r="AA413" i="7" s="1"/>
  <c r="AE211" i="8"/>
  <c r="AI211" i="8" s="1"/>
  <c r="AE177" i="8"/>
  <c r="AI177" i="8" s="1"/>
  <c r="AE143" i="8"/>
  <c r="AI143" i="8" s="1"/>
  <c r="AE109" i="8"/>
  <c r="AI109" i="8" s="1"/>
  <c r="AE75" i="8"/>
  <c r="AI75" i="8" s="1"/>
  <c r="D48" i="8"/>
  <c r="D64" i="8"/>
  <c r="D49" i="8"/>
  <c r="D65" i="8"/>
  <c r="D51" i="8"/>
  <c r="D67" i="8"/>
  <c r="D52" i="8"/>
  <c r="D68" i="8"/>
  <c r="D53" i="8"/>
  <c r="D69" i="8"/>
  <c r="D54" i="8"/>
  <c r="D70" i="8"/>
  <c r="D55" i="8"/>
  <c r="D71" i="8"/>
  <c r="D56" i="8"/>
  <c r="D72" i="8"/>
  <c r="D50" i="8"/>
  <c r="D57" i="8"/>
  <c r="D73" i="8"/>
  <c r="D58" i="8"/>
  <c r="D74" i="8"/>
  <c r="D59" i="8"/>
  <c r="D60" i="8"/>
  <c r="D45" i="8"/>
  <c r="D61" i="8"/>
  <c r="D66" i="8"/>
  <c r="D46" i="8"/>
  <c r="D62" i="8"/>
  <c r="D47" i="8"/>
  <c r="D63" i="8"/>
  <c r="AE41" i="8"/>
  <c r="AI41" i="8" s="1"/>
  <c r="AI42" i="8" s="1"/>
  <c r="D10" i="8"/>
  <c r="Y209" i="7"/>
  <c r="AA209" i="7" s="1"/>
  <c r="Y175" i="7"/>
  <c r="AA175" i="7" s="1"/>
  <c r="S10" i="6"/>
  <c r="U66" i="6"/>
  <c r="S151" i="6"/>
  <c r="S320" i="6"/>
  <c r="W345" i="5"/>
  <c r="S68" i="6"/>
  <c r="U397" i="6"/>
  <c r="S77" i="6"/>
  <c r="U79" i="6"/>
  <c r="U91" i="6"/>
  <c r="S93" i="6"/>
  <c r="U93" i="6"/>
  <c r="U95" i="6"/>
  <c r="S105" i="6"/>
  <c r="U105" i="6"/>
  <c r="T283" i="5"/>
  <c r="U373" i="5"/>
  <c r="Y39" i="7"/>
  <c r="AA39" i="7" s="1"/>
  <c r="AA40" i="7" s="1"/>
  <c r="Y107" i="7"/>
  <c r="AA107" i="7" s="1"/>
  <c r="Y311" i="7"/>
  <c r="AA311" i="7" s="1"/>
  <c r="S66" i="6"/>
  <c r="U68" i="6"/>
  <c r="U77" i="6"/>
  <c r="S79" i="6"/>
  <c r="S81" i="6"/>
  <c r="U81" i="6"/>
  <c r="S91" i="6"/>
  <c r="S95" i="6"/>
  <c r="S300" i="6"/>
  <c r="T325" i="6"/>
  <c r="S58" i="6"/>
  <c r="U58" i="6"/>
  <c r="S60" i="6"/>
  <c r="U60" i="6"/>
  <c r="S62" i="6"/>
  <c r="U62" i="6"/>
  <c r="S117" i="6"/>
  <c r="U117" i="6"/>
  <c r="R118" i="6"/>
  <c r="T118" i="6"/>
  <c r="S122" i="6"/>
  <c r="S136" i="6"/>
  <c r="S147" i="6"/>
  <c r="S149" i="6"/>
  <c r="R150" i="6"/>
  <c r="T150" i="6"/>
  <c r="R161" i="6"/>
  <c r="S162" i="6"/>
  <c r="S164" i="6"/>
  <c r="U164" i="6"/>
  <c r="R165" i="6"/>
  <c r="T165" i="6"/>
  <c r="S180" i="6"/>
  <c r="R181" i="6"/>
  <c r="T181" i="6"/>
  <c r="U182" i="6"/>
  <c r="R185" i="6"/>
  <c r="T185" i="6"/>
  <c r="U186" i="6"/>
  <c r="R187" i="6"/>
  <c r="T187" i="6"/>
  <c r="S188" i="6"/>
  <c r="U188" i="6"/>
  <c r="R212" i="6"/>
  <c r="T212" i="6"/>
  <c r="S213" i="6"/>
  <c r="R214" i="6"/>
  <c r="T214" i="6"/>
  <c r="S217" i="6"/>
  <c r="R218" i="6"/>
  <c r="T218" i="6"/>
  <c r="S219" i="6"/>
  <c r="R220" i="6"/>
  <c r="T220" i="6"/>
  <c r="S221" i="6"/>
  <c r="R224" i="6"/>
  <c r="T224" i="6"/>
  <c r="S225" i="6"/>
  <c r="R226" i="6"/>
  <c r="T226" i="6"/>
  <c r="S227" i="6"/>
  <c r="R228" i="6"/>
  <c r="T228" i="6"/>
  <c r="S231" i="6"/>
  <c r="R232" i="6"/>
  <c r="T232" i="6"/>
  <c r="U233" i="6"/>
  <c r="R234" i="6"/>
  <c r="T234" i="6"/>
  <c r="S235" i="6"/>
  <c r="U235" i="6"/>
  <c r="R238" i="6"/>
  <c r="T238" i="6"/>
  <c r="S239" i="6"/>
  <c r="U239" i="6"/>
  <c r="R240" i="6"/>
  <c r="T240" i="6"/>
  <c r="U241" i="6"/>
  <c r="R242" i="6"/>
  <c r="T242" i="6"/>
  <c r="T251" i="6"/>
  <c r="U252" i="6"/>
  <c r="R255" i="6"/>
  <c r="T255" i="6"/>
  <c r="T257" i="6"/>
  <c r="S258" i="6"/>
  <c r="U258" i="6"/>
  <c r="R259" i="6"/>
  <c r="T259" i="6"/>
  <c r="T263" i="6"/>
  <c r="S264" i="6"/>
  <c r="U264" i="6"/>
  <c r="R265" i="6"/>
  <c r="T265" i="6"/>
  <c r="R269" i="6"/>
  <c r="T269" i="6"/>
  <c r="R271" i="6"/>
  <c r="T271" i="6"/>
  <c r="S272" i="6"/>
  <c r="U272" i="6"/>
  <c r="R273" i="6"/>
  <c r="T273" i="6"/>
  <c r="S276" i="6"/>
  <c r="R280" i="6"/>
  <c r="T280" i="6"/>
  <c r="R282" i="6"/>
  <c r="T282" i="6"/>
  <c r="S283" i="6"/>
  <c r="U283" i="6"/>
  <c r="R286" i="6"/>
  <c r="T286" i="6"/>
  <c r="S293" i="6"/>
  <c r="S295" i="6"/>
  <c r="U295" i="6"/>
  <c r="R296" i="6"/>
  <c r="T296" i="6"/>
  <c r="S297" i="6"/>
  <c r="U297" i="6"/>
  <c r="S303" i="6"/>
  <c r="U303" i="6"/>
  <c r="R304" i="6"/>
  <c r="T304" i="6"/>
  <c r="S308" i="6"/>
  <c r="S319" i="6"/>
  <c r="U319" i="6"/>
  <c r="S329" i="6"/>
  <c r="U329" i="6"/>
  <c r="S333" i="6"/>
  <c r="U333" i="6"/>
  <c r="R334" i="6"/>
  <c r="S335" i="6"/>
  <c r="U335" i="6"/>
  <c r="R336" i="6"/>
  <c r="T336" i="6"/>
  <c r="S339" i="6"/>
  <c r="U339" i="6"/>
  <c r="R340" i="6"/>
  <c r="Y340" i="6" s="1"/>
  <c r="T340" i="6"/>
  <c r="S341" i="6"/>
  <c r="U341" i="6"/>
  <c r="R342" i="6"/>
  <c r="T342" i="6"/>
  <c r="S343" i="6"/>
  <c r="U343" i="6"/>
  <c r="R349" i="6"/>
  <c r="T349" i="6"/>
  <c r="S350" i="6"/>
  <c r="U350" i="6"/>
  <c r="R351" i="6"/>
  <c r="T351" i="6"/>
  <c r="Y351" i="6" s="1"/>
  <c r="U352" i="6"/>
  <c r="U410" i="6"/>
  <c r="U201" i="5"/>
  <c r="R202" i="5"/>
  <c r="U203" i="5"/>
  <c r="U205" i="5"/>
  <c r="R282" i="5"/>
  <c r="U170" i="5"/>
  <c r="Y73" i="7"/>
  <c r="AA73" i="7" s="1"/>
  <c r="Y345" i="7"/>
  <c r="AA345" i="7" s="1"/>
  <c r="G19" i="5"/>
  <c r="I19" i="5" s="1"/>
  <c r="E19" i="5" s="1"/>
  <c r="D19" i="5" s="1"/>
  <c r="U9" i="6"/>
  <c r="S14" i="6"/>
  <c r="U14" i="6"/>
  <c r="T15" i="6"/>
  <c r="T17" i="6"/>
  <c r="U23" i="6"/>
  <c r="R28" i="6"/>
  <c r="T28" i="6"/>
  <c r="S110" i="6"/>
  <c r="R111" i="6"/>
  <c r="T111" i="6"/>
  <c r="S112" i="6"/>
  <c r="R115" i="6"/>
  <c r="T115" i="6"/>
  <c r="R122" i="6"/>
  <c r="T122" i="6"/>
  <c r="R129" i="6"/>
  <c r="T129" i="6"/>
  <c r="S130" i="6"/>
  <c r="U130" i="6"/>
  <c r="R131" i="6"/>
  <c r="T131" i="6"/>
  <c r="U132" i="6"/>
  <c r="U151" i="6"/>
  <c r="T248" i="6"/>
  <c r="U249" i="6"/>
  <c r="R250" i="6"/>
  <c r="R263" i="6"/>
  <c r="S288" i="6"/>
  <c r="U288" i="6"/>
  <c r="R289" i="6"/>
  <c r="T289" i="6"/>
  <c r="S290" i="6"/>
  <c r="U290" i="6"/>
  <c r="R293" i="6"/>
  <c r="T293" i="6"/>
  <c r="R300" i="6"/>
  <c r="T300" i="6"/>
  <c r="U301" i="6"/>
  <c r="S304" i="6"/>
  <c r="R307" i="6"/>
  <c r="R309" i="6"/>
  <c r="S318" i="6"/>
  <c r="U318" i="6"/>
  <c r="R319" i="6"/>
  <c r="S325" i="6"/>
  <c r="R326" i="6"/>
  <c r="R328" i="6"/>
  <c r="S334" i="6"/>
  <c r="S353" i="6"/>
  <c r="U353" i="6"/>
  <c r="R364" i="6"/>
  <c r="T364" i="6"/>
  <c r="S365" i="6"/>
  <c r="U365" i="6"/>
  <c r="R366" i="6"/>
  <c r="T366" i="6"/>
  <c r="S367" i="6"/>
  <c r="U367" i="6"/>
  <c r="U388" i="6"/>
  <c r="R389" i="6"/>
  <c r="T389" i="6"/>
  <c r="U390" i="6"/>
  <c r="R391" i="6"/>
  <c r="T391" i="6"/>
  <c r="U392" i="6"/>
  <c r="R395" i="6"/>
  <c r="T395" i="6"/>
  <c r="S396" i="6"/>
  <c r="R397" i="6"/>
  <c r="T397" i="6"/>
  <c r="U399" i="6"/>
  <c r="S409" i="6"/>
  <c r="U409" i="6"/>
  <c r="R410" i="6"/>
  <c r="T410" i="6"/>
  <c r="S411" i="6"/>
  <c r="U411" i="6"/>
  <c r="R412" i="6"/>
  <c r="T412" i="6"/>
  <c r="G13" i="5"/>
  <c r="T183" i="5"/>
  <c r="U191" i="5"/>
  <c r="T195" i="5"/>
  <c r="T196" i="5"/>
  <c r="U213" i="5"/>
  <c r="T215" i="5"/>
  <c r="T216" i="5"/>
  <c r="U230" i="5"/>
  <c r="S233" i="5"/>
  <c r="U233" i="5"/>
  <c r="S235" i="5"/>
  <c r="U235" i="5"/>
  <c r="R236" i="5"/>
  <c r="S237" i="5"/>
  <c r="U237" i="5"/>
  <c r="R241" i="5"/>
  <c r="S242" i="5"/>
  <c r="U242" i="5"/>
  <c r="U259" i="5"/>
  <c r="S266" i="5"/>
  <c r="S274" i="5"/>
  <c r="U281" i="5"/>
  <c r="S283" i="5"/>
  <c r="R284" i="5"/>
  <c r="S288" i="5"/>
  <c r="R289" i="5"/>
  <c r="S314" i="5"/>
  <c r="U314" i="5"/>
  <c r="R315" i="5"/>
  <c r="R317" i="5"/>
  <c r="R321" i="5"/>
  <c r="S322" i="5"/>
  <c r="U322" i="5"/>
  <c r="R323" i="5"/>
  <c r="R325" i="5"/>
  <c r="R327" i="5"/>
  <c r="R329" i="5"/>
  <c r="U330" i="5"/>
  <c r="R331" i="5"/>
  <c r="T331" i="5"/>
  <c r="U334" i="5"/>
  <c r="R335" i="5"/>
  <c r="T335" i="5"/>
  <c r="R337" i="5"/>
  <c r="T337" i="5"/>
  <c r="U338" i="5"/>
  <c r="R341" i="5"/>
  <c r="T341" i="5"/>
  <c r="U342" i="5"/>
  <c r="R343" i="5"/>
  <c r="T343" i="5"/>
  <c r="U365" i="5"/>
  <c r="R372" i="5"/>
  <c r="T372" i="5"/>
  <c r="R374" i="5"/>
  <c r="T374" i="5"/>
  <c r="T376" i="5"/>
  <c r="U384" i="5"/>
  <c r="R385" i="5"/>
  <c r="T385" i="5"/>
  <c r="R387" i="5"/>
  <c r="T387" i="5"/>
  <c r="U391" i="5"/>
  <c r="U397" i="5"/>
  <c r="T400" i="5"/>
  <c r="R170" i="5"/>
  <c r="Y277" i="7"/>
  <c r="AA277" i="7" s="1"/>
  <c r="U8" i="6"/>
  <c r="Y8" i="6" s="1"/>
  <c r="U13" i="6"/>
  <c r="Y13" i="6" s="1"/>
  <c r="T14" i="6"/>
  <c r="U15" i="6"/>
  <c r="R16" i="6"/>
  <c r="T16" i="6"/>
  <c r="U17" i="6"/>
  <c r="R20" i="6"/>
  <c r="T20" i="6"/>
  <c r="U31" i="6"/>
  <c r="R36" i="6"/>
  <c r="T36" i="6"/>
  <c r="R44" i="6"/>
  <c r="T44" i="6"/>
  <c r="S45" i="6"/>
  <c r="R46" i="6"/>
  <c r="T46" i="6"/>
  <c r="S47" i="6"/>
  <c r="R48" i="6"/>
  <c r="T48" i="6"/>
  <c r="S51" i="6"/>
  <c r="R52" i="6"/>
  <c r="T52" i="6"/>
  <c r="S53" i="6"/>
  <c r="R54" i="6"/>
  <c r="T54" i="6"/>
  <c r="S55" i="6"/>
  <c r="R58" i="6"/>
  <c r="T58" i="6"/>
  <c r="R60" i="6"/>
  <c r="T60" i="6"/>
  <c r="R62" i="6"/>
  <c r="T62" i="6"/>
  <c r="R66" i="6"/>
  <c r="T66" i="6"/>
  <c r="R68" i="6"/>
  <c r="T68" i="6"/>
  <c r="R77" i="6"/>
  <c r="T77" i="6"/>
  <c r="R79" i="6"/>
  <c r="T79" i="6"/>
  <c r="R81" i="6"/>
  <c r="T81" i="6"/>
  <c r="R85" i="6"/>
  <c r="T85" i="6"/>
  <c r="R87" i="6"/>
  <c r="T87" i="6"/>
  <c r="R91" i="6"/>
  <c r="T91" i="6"/>
  <c r="R93" i="6"/>
  <c r="T93" i="6"/>
  <c r="R95" i="6"/>
  <c r="T95" i="6"/>
  <c r="R99" i="6"/>
  <c r="T99" i="6"/>
  <c r="R101" i="6"/>
  <c r="T101" i="6"/>
  <c r="R105" i="6"/>
  <c r="Y105" i="6" s="1"/>
  <c r="T105" i="6"/>
  <c r="R110" i="6"/>
  <c r="T110" i="6"/>
  <c r="R112" i="6"/>
  <c r="R116" i="6"/>
  <c r="T124" i="6"/>
  <c r="U136" i="6"/>
  <c r="U147" i="6"/>
  <c r="U155" i="6"/>
  <c r="U163" i="6"/>
  <c r="U200" i="6"/>
  <c r="U202" i="6"/>
  <c r="U206" i="6"/>
  <c r="U248" i="6"/>
  <c r="R249" i="6"/>
  <c r="T249" i="6"/>
  <c r="U250" i="6"/>
  <c r="R262" i="6"/>
  <c r="T262" i="6"/>
  <c r="S263" i="6"/>
  <c r="U263" i="6"/>
  <c r="S287" i="6"/>
  <c r="U287" i="6"/>
  <c r="R288" i="6"/>
  <c r="T288" i="6"/>
  <c r="U293" i="6"/>
  <c r="S296" i="6"/>
  <c r="R301" i="6"/>
  <c r="T301" i="6"/>
  <c r="S307" i="6"/>
  <c r="U307" i="6"/>
  <c r="R308" i="6"/>
  <c r="U309" i="6"/>
  <c r="S315" i="6"/>
  <c r="R318" i="6"/>
  <c r="R320" i="6"/>
  <c r="T321" i="6"/>
  <c r="S326" i="6"/>
  <c r="R327" i="6"/>
  <c r="T353" i="6"/>
  <c r="S356" i="6"/>
  <c r="U356" i="6"/>
  <c r="R357" i="6"/>
  <c r="T357" i="6"/>
  <c r="S358" i="6"/>
  <c r="U358" i="6"/>
  <c r="R359" i="6"/>
  <c r="T359" i="6"/>
  <c r="S360" i="6"/>
  <c r="U360" i="6"/>
  <c r="R363" i="6"/>
  <c r="T363" i="6"/>
  <c r="R367" i="6"/>
  <c r="T367" i="6"/>
  <c r="S370" i="6"/>
  <c r="U370" i="6"/>
  <c r="R371" i="6"/>
  <c r="T371" i="6"/>
  <c r="S372" i="6"/>
  <c r="U372" i="6"/>
  <c r="R373" i="6"/>
  <c r="T373" i="6"/>
  <c r="S374" i="6"/>
  <c r="U374" i="6"/>
  <c r="R377" i="6"/>
  <c r="T377" i="6"/>
  <c r="R382" i="6"/>
  <c r="T382" i="6"/>
  <c r="S383" i="6"/>
  <c r="U383" i="6"/>
  <c r="R384" i="6"/>
  <c r="T384" i="6"/>
  <c r="S385" i="6"/>
  <c r="U385" i="6"/>
  <c r="R388" i="6"/>
  <c r="T388" i="6"/>
  <c r="T390" i="6"/>
  <c r="S391" i="6"/>
  <c r="U391" i="6"/>
  <c r="R392" i="6"/>
  <c r="T392" i="6"/>
  <c r="S395" i="6"/>
  <c r="U395" i="6"/>
  <c r="R396" i="6"/>
  <c r="T396" i="6"/>
  <c r="S397" i="6"/>
  <c r="U402" i="6"/>
  <c r="S406" i="6"/>
  <c r="R409" i="6"/>
  <c r="T409" i="6"/>
  <c r="S412" i="6"/>
  <c r="S183" i="5"/>
  <c r="S221" i="5"/>
  <c r="S223" i="5"/>
  <c r="U223" i="5"/>
  <c r="R233" i="5"/>
  <c r="S234" i="5"/>
  <c r="U234" i="5"/>
  <c r="R235" i="5"/>
  <c r="R237" i="5"/>
  <c r="R240" i="5"/>
  <c r="U241" i="5"/>
  <c r="U260" i="5"/>
  <c r="T275" i="5"/>
  <c r="R285" i="5"/>
  <c r="R288" i="5"/>
  <c r="R290" i="5"/>
  <c r="T291" i="5"/>
  <c r="R314" i="5"/>
  <c r="U315" i="5"/>
  <c r="R316" i="5"/>
  <c r="U317" i="5"/>
  <c r="R320" i="5"/>
  <c r="U321" i="5"/>
  <c r="U323" i="5"/>
  <c r="R324" i="5"/>
  <c r="U325" i="5"/>
  <c r="U327" i="5"/>
  <c r="R328" i="5"/>
  <c r="U329" i="5"/>
  <c r="T330" i="5"/>
  <c r="S331" i="5"/>
  <c r="U331" i="5"/>
  <c r="T334" i="5"/>
  <c r="S335" i="5"/>
  <c r="U335" i="5"/>
  <c r="R336" i="5"/>
  <c r="T336" i="5"/>
  <c r="S337" i="5"/>
  <c r="U337" i="5"/>
  <c r="T338" i="5"/>
  <c r="S341" i="5"/>
  <c r="U341" i="5"/>
  <c r="T342" i="5"/>
  <c r="S343" i="5"/>
  <c r="U343" i="5"/>
  <c r="R344" i="5"/>
  <c r="T344" i="5"/>
  <c r="S362" i="5"/>
  <c r="S372" i="5"/>
  <c r="U372" i="5"/>
  <c r="R373" i="5"/>
  <c r="T373" i="5"/>
  <c r="R375" i="5"/>
  <c r="T375" i="5"/>
  <c r="S376" i="5"/>
  <c r="U376" i="5"/>
  <c r="T384" i="5"/>
  <c r="R386" i="5"/>
  <c r="T386" i="5"/>
  <c r="S400" i="5"/>
  <c r="U400" i="5"/>
  <c r="R401" i="5"/>
  <c r="T401" i="5"/>
  <c r="U407" i="5"/>
  <c r="Y379" i="7"/>
  <c r="AA379" i="7" s="1"/>
  <c r="T187" i="5"/>
  <c r="T194" i="5"/>
  <c r="T197" i="5"/>
  <c r="T198" i="5"/>
  <c r="T202" i="5"/>
  <c r="T204" i="5"/>
  <c r="T221" i="5"/>
  <c r="T223" i="5"/>
  <c r="T234" i="5"/>
  <c r="T236" i="5"/>
  <c r="T241" i="5"/>
  <c r="T315" i="5"/>
  <c r="T317" i="5"/>
  <c r="T321" i="5"/>
  <c r="T323" i="5"/>
  <c r="T325" i="5"/>
  <c r="T327" i="5"/>
  <c r="T348" i="5"/>
  <c r="T352" i="5"/>
  <c r="T354" i="5"/>
  <c r="T360" i="5"/>
  <c r="T368" i="5"/>
  <c r="T383" i="5"/>
  <c r="T390" i="5"/>
  <c r="T392" i="5"/>
  <c r="T394" i="5"/>
  <c r="T398" i="5"/>
  <c r="T405" i="5"/>
  <c r="T407" i="5"/>
  <c r="T411" i="5"/>
  <c r="T191" i="5"/>
  <c r="T212" i="5"/>
  <c r="T220" i="5"/>
  <c r="T247" i="5"/>
  <c r="T250" i="5"/>
  <c r="Y250" i="5" s="1"/>
  <c r="T252" i="5"/>
  <c r="Y252" i="5" s="1"/>
  <c r="T254" i="5"/>
  <c r="Y254" i="5" s="1"/>
  <c r="T257" i="5"/>
  <c r="T259" i="5"/>
  <c r="T264" i="5"/>
  <c r="T184" i="5"/>
  <c r="T201" i="5"/>
  <c r="T203" i="5"/>
  <c r="T205" i="5"/>
  <c r="T230" i="5"/>
  <c r="T233" i="5"/>
  <c r="T235" i="5"/>
  <c r="T237" i="5"/>
  <c r="T240" i="5"/>
  <c r="T242" i="5"/>
  <c r="T314" i="5"/>
  <c r="T316" i="5"/>
  <c r="T320" i="5"/>
  <c r="T322" i="5"/>
  <c r="T324" i="5"/>
  <c r="T328" i="5"/>
  <c r="T351" i="5"/>
  <c r="Y351" i="5" s="1"/>
  <c r="T353" i="5"/>
  <c r="T355" i="5"/>
  <c r="Y355" i="5" s="1"/>
  <c r="T369" i="5"/>
  <c r="T391" i="5"/>
  <c r="T393" i="5"/>
  <c r="T397" i="5"/>
  <c r="T399" i="5"/>
  <c r="T404" i="5"/>
  <c r="Y404" i="5" s="1"/>
  <c r="T406" i="5"/>
  <c r="T408" i="5"/>
  <c r="T412" i="5"/>
  <c r="Y412" i="5" s="1"/>
  <c r="T273" i="5"/>
  <c r="T272" i="5"/>
  <c r="T170" i="5"/>
  <c r="T164" i="5"/>
  <c r="S258" i="5"/>
  <c r="Y258" i="5" s="1"/>
  <c r="S292" i="5"/>
  <c r="S330" i="5"/>
  <c r="S334" i="5"/>
  <c r="S338" i="5"/>
  <c r="S342" i="5"/>
  <c r="S384" i="5"/>
  <c r="S167" i="5"/>
  <c r="S184" i="5"/>
  <c r="S241" i="5"/>
  <c r="S268" i="5"/>
  <c r="S272" i="5"/>
  <c r="S284" i="5"/>
  <c r="S315" i="5"/>
  <c r="S317" i="5"/>
  <c r="S321" i="5"/>
  <c r="S323" i="5"/>
  <c r="S325" i="5"/>
  <c r="S327" i="5"/>
  <c r="S329" i="5"/>
  <c r="S348" i="5"/>
  <c r="S354" i="5"/>
  <c r="S358" i="5"/>
  <c r="S390" i="5"/>
  <c r="S394" i="5"/>
  <c r="S398" i="5"/>
  <c r="S259" i="5"/>
  <c r="S281" i="5"/>
  <c r="S260" i="5"/>
  <c r="U27" i="6"/>
  <c r="T282" i="5"/>
  <c r="T290" i="5"/>
  <c r="U292" i="5"/>
  <c r="T366" i="5"/>
  <c r="U35" i="6"/>
  <c r="T116" i="6"/>
  <c r="U199" i="6"/>
  <c r="U201" i="6"/>
  <c r="U203" i="6"/>
  <c r="U207" i="6"/>
  <c r="U212" i="6"/>
  <c r="U214" i="6"/>
  <c r="U218" i="6"/>
  <c r="U220" i="6"/>
  <c r="U224" i="6"/>
  <c r="U226" i="6"/>
  <c r="U228" i="6"/>
  <c r="U232" i="6"/>
  <c r="W277" i="6"/>
  <c r="U280" i="6"/>
  <c r="T309" i="6"/>
  <c r="T320" i="6"/>
  <c r="U322" i="6"/>
  <c r="U326" i="6"/>
  <c r="T328" i="6"/>
  <c r="T352" i="6"/>
  <c r="W413" i="6"/>
  <c r="U396" i="6"/>
  <c r="U404" i="6"/>
  <c r="Y404" i="6" s="1"/>
  <c r="U412" i="6"/>
  <c r="Y412" i="6" s="1"/>
  <c r="G9" i="5"/>
  <c r="I9" i="5" s="1"/>
  <c r="E9" i="5" s="1"/>
  <c r="D9" i="5" s="1"/>
  <c r="G11" i="5"/>
  <c r="G23" i="5"/>
  <c r="I23" i="5" s="1"/>
  <c r="E23" i="5" s="1"/>
  <c r="D23" i="5" s="1"/>
  <c r="S264" i="5"/>
  <c r="U264" i="5"/>
  <c r="U284" i="5"/>
  <c r="U288" i="5"/>
  <c r="W379" i="5"/>
  <c r="U385" i="5"/>
  <c r="U401" i="5"/>
  <c r="W39" i="6"/>
  <c r="U10" i="6"/>
  <c r="R15" i="6"/>
  <c r="S20" i="6"/>
  <c r="U21" i="6"/>
  <c r="R24" i="6"/>
  <c r="T24" i="6"/>
  <c r="R27" i="6"/>
  <c r="T27" i="6"/>
  <c r="S28" i="6"/>
  <c r="U29" i="6"/>
  <c r="R35" i="6"/>
  <c r="T35" i="6"/>
  <c r="S36" i="6"/>
  <c r="U45" i="6"/>
  <c r="U47" i="6"/>
  <c r="U51" i="6"/>
  <c r="U53" i="6"/>
  <c r="U55" i="6"/>
  <c r="S59" i="6"/>
  <c r="U59" i="6"/>
  <c r="S61" i="6"/>
  <c r="U61" i="6"/>
  <c r="S65" i="6"/>
  <c r="U65" i="6"/>
  <c r="S67" i="6"/>
  <c r="U67" i="6"/>
  <c r="S69" i="6"/>
  <c r="U69" i="6"/>
  <c r="S78" i="6"/>
  <c r="U78" i="6"/>
  <c r="S80" i="6"/>
  <c r="U80" i="6"/>
  <c r="S84" i="6"/>
  <c r="U84" i="6"/>
  <c r="S86" i="6"/>
  <c r="U86" i="6"/>
  <c r="S88" i="6"/>
  <c r="U88" i="6"/>
  <c r="S92" i="6"/>
  <c r="U92" i="6"/>
  <c r="S94" i="6"/>
  <c r="U94" i="6"/>
  <c r="S98" i="6"/>
  <c r="U98" i="6"/>
  <c r="S100" i="6"/>
  <c r="U100" i="6"/>
  <c r="S102" i="6"/>
  <c r="U102" i="6"/>
  <c r="S106" i="6"/>
  <c r="U106" i="6"/>
  <c r="W141" i="6"/>
  <c r="T112" i="6"/>
  <c r="U116" i="6"/>
  <c r="S119" i="6"/>
  <c r="U119" i="6"/>
  <c r="U122" i="6"/>
  <c r="R124" i="6"/>
  <c r="Y124" i="6" s="1"/>
  <c r="S129" i="6"/>
  <c r="U129" i="6"/>
  <c r="R130" i="6"/>
  <c r="T130" i="6"/>
  <c r="R133" i="6"/>
  <c r="T133" i="6"/>
  <c r="R137" i="6"/>
  <c r="T137" i="6"/>
  <c r="U139" i="6"/>
  <c r="Y139" i="6" s="1"/>
  <c r="R144" i="6"/>
  <c r="T144" i="6"/>
  <c r="R148" i="6"/>
  <c r="T148" i="6"/>
  <c r="U150" i="6"/>
  <c r="U154" i="6"/>
  <c r="R156" i="6"/>
  <c r="U158" i="6"/>
  <c r="U162" i="6"/>
  <c r="R164" i="6"/>
  <c r="R168" i="6"/>
  <c r="T168" i="6"/>
  <c r="U170" i="6"/>
  <c r="Y170" i="6" s="1"/>
  <c r="R179" i="6"/>
  <c r="T179" i="6"/>
  <c r="S181" i="6"/>
  <c r="U181" i="6"/>
  <c r="R182" i="6"/>
  <c r="T182" i="6"/>
  <c r="R189" i="6"/>
  <c r="T189" i="6"/>
  <c r="S192" i="6"/>
  <c r="U192" i="6"/>
  <c r="R193" i="6"/>
  <c r="T193" i="6"/>
  <c r="S194" i="6"/>
  <c r="U194" i="6"/>
  <c r="R195" i="6"/>
  <c r="T195" i="6"/>
  <c r="S196" i="6"/>
  <c r="U196" i="6"/>
  <c r="R199" i="6"/>
  <c r="T199" i="6"/>
  <c r="S200" i="6"/>
  <c r="R201" i="6"/>
  <c r="T201" i="6"/>
  <c r="S202" i="6"/>
  <c r="R203" i="6"/>
  <c r="T203" i="6"/>
  <c r="S206" i="6"/>
  <c r="R207" i="6"/>
  <c r="T207" i="6"/>
  <c r="W243" i="6"/>
  <c r="U276" i="6"/>
  <c r="T308" i="6"/>
  <c r="T315" i="6"/>
  <c r="T319" i="6"/>
  <c r="U321" i="6"/>
  <c r="U325" i="6"/>
  <c r="T327" i="6"/>
  <c r="T334" i="6"/>
  <c r="W379" i="6"/>
  <c r="U398" i="6"/>
  <c r="U406" i="6"/>
  <c r="G31" i="5"/>
  <c r="I31" i="5" s="1"/>
  <c r="E31" i="5" s="1"/>
  <c r="D31" i="5" s="1"/>
  <c r="U184" i="5"/>
  <c r="U188" i="5"/>
  <c r="W243" i="5"/>
  <c r="S261" i="5"/>
  <c r="T281" i="5"/>
  <c r="U283" i="5"/>
  <c r="T285" i="5"/>
  <c r="T289" i="5"/>
  <c r="U291" i="5"/>
  <c r="T359" i="5"/>
  <c r="T362" i="5"/>
  <c r="T365" i="5"/>
  <c r="U405" i="5"/>
  <c r="R10" i="6"/>
  <c r="T10" i="6"/>
  <c r="R14" i="6"/>
  <c r="U16" i="6"/>
  <c r="R17" i="6"/>
  <c r="R21" i="6"/>
  <c r="T21" i="6"/>
  <c r="S22" i="6"/>
  <c r="Y22" i="6" s="1"/>
  <c r="R29" i="6"/>
  <c r="T29" i="6"/>
  <c r="S30" i="6"/>
  <c r="Y30" i="6" s="1"/>
  <c r="R34" i="6"/>
  <c r="T34" i="6"/>
  <c r="S44" i="6"/>
  <c r="R45" i="6"/>
  <c r="T45" i="6"/>
  <c r="S46" i="6"/>
  <c r="R47" i="6"/>
  <c r="T47" i="6"/>
  <c r="S48" i="6"/>
  <c r="R51" i="6"/>
  <c r="T51" i="6"/>
  <c r="S52" i="6"/>
  <c r="R53" i="6"/>
  <c r="T53" i="6"/>
  <c r="S54" i="6"/>
  <c r="R55" i="6"/>
  <c r="T55" i="6"/>
  <c r="R59" i="6"/>
  <c r="T59" i="6"/>
  <c r="R61" i="6"/>
  <c r="T61" i="6"/>
  <c r="R65" i="6"/>
  <c r="T65" i="6"/>
  <c r="R67" i="6"/>
  <c r="T67" i="6"/>
  <c r="R69" i="6"/>
  <c r="T69" i="6"/>
  <c r="R78" i="6"/>
  <c r="T78" i="6"/>
  <c r="R80" i="6"/>
  <c r="T80" i="6"/>
  <c r="R84" i="6"/>
  <c r="T84" i="6"/>
  <c r="R86" i="6"/>
  <c r="T86" i="6"/>
  <c r="R88" i="6"/>
  <c r="T88" i="6"/>
  <c r="R92" i="6"/>
  <c r="T92" i="6"/>
  <c r="R94" i="6"/>
  <c r="T94" i="6"/>
  <c r="R98" i="6"/>
  <c r="T98" i="6"/>
  <c r="R100" i="6"/>
  <c r="T100" i="6"/>
  <c r="R102" i="6"/>
  <c r="T102" i="6"/>
  <c r="R106" i="6"/>
  <c r="T106" i="6"/>
  <c r="U110" i="6"/>
  <c r="S111" i="6"/>
  <c r="U111" i="6"/>
  <c r="U112" i="6"/>
  <c r="S115" i="6"/>
  <c r="U115" i="6"/>
  <c r="R117" i="6"/>
  <c r="T117" i="6"/>
  <c r="U118" i="6"/>
  <c r="R123" i="6"/>
  <c r="Y123" i="6" s="1"/>
  <c r="S125" i="6"/>
  <c r="U125" i="6"/>
  <c r="R126" i="6"/>
  <c r="T126" i="6"/>
  <c r="S131" i="6"/>
  <c r="U131" i="6"/>
  <c r="R132" i="6"/>
  <c r="T132" i="6"/>
  <c r="R136" i="6"/>
  <c r="T136" i="6"/>
  <c r="U138" i="6"/>
  <c r="Y138" i="6" s="1"/>
  <c r="R147" i="6"/>
  <c r="U149" i="6"/>
  <c r="R151" i="6"/>
  <c r="R155" i="6"/>
  <c r="U157" i="6"/>
  <c r="U161" i="6"/>
  <c r="R163" i="6"/>
  <c r="U165" i="6"/>
  <c r="U169" i="6"/>
  <c r="Y169" i="6" s="1"/>
  <c r="U180" i="6"/>
  <c r="S185" i="6"/>
  <c r="U185" i="6"/>
  <c r="R186" i="6"/>
  <c r="T186" i="6"/>
  <c r="S187" i="6"/>
  <c r="U187" i="6"/>
  <c r="R188" i="6"/>
  <c r="Y188" i="6" s="1"/>
  <c r="U213" i="6"/>
  <c r="Y213" i="6" s="1"/>
  <c r="U217" i="6"/>
  <c r="Y217" i="6" s="1"/>
  <c r="U219" i="6"/>
  <c r="U221" i="6"/>
  <c r="U225" i="6"/>
  <c r="Y225" i="6" s="1"/>
  <c r="U227" i="6"/>
  <c r="Y227" i="6" s="1"/>
  <c r="U231" i="6"/>
  <c r="U240" i="6"/>
  <c r="R248" i="6"/>
  <c r="R251" i="6"/>
  <c r="S256" i="6"/>
  <c r="U256" i="6"/>
  <c r="R257" i="6"/>
  <c r="S262" i="6"/>
  <c r="U262" i="6"/>
  <c r="R264" i="6"/>
  <c r="S266" i="6"/>
  <c r="U266" i="6"/>
  <c r="S270" i="6"/>
  <c r="U270" i="6"/>
  <c r="R272" i="6"/>
  <c r="R276" i="6"/>
  <c r="S281" i="6"/>
  <c r="R283" i="6"/>
  <c r="T283" i="6"/>
  <c r="R287" i="6"/>
  <c r="T287" i="6"/>
  <c r="S289" i="6"/>
  <c r="U289" i="6"/>
  <c r="R290" i="6"/>
  <c r="U296" i="6"/>
  <c r="U300" i="6"/>
  <c r="U304" i="6"/>
  <c r="T307" i="6"/>
  <c r="Y307" i="6" s="1"/>
  <c r="U308" i="6"/>
  <c r="T314" i="6"/>
  <c r="Y314" i="6" s="1"/>
  <c r="W345" i="6"/>
  <c r="U315" i="6"/>
  <c r="T318" i="6"/>
  <c r="U320" i="6"/>
  <c r="R321" i="6"/>
  <c r="T322" i="6"/>
  <c r="R325" i="6"/>
  <c r="T326" i="6"/>
  <c r="U328" i="6"/>
  <c r="R329" i="6"/>
  <c r="R332" i="6"/>
  <c r="T332" i="6"/>
  <c r="U334" i="6"/>
  <c r="R353" i="6"/>
  <c r="R356" i="6"/>
  <c r="T356" i="6"/>
  <c r="S357" i="6"/>
  <c r="U357" i="6"/>
  <c r="R358" i="6"/>
  <c r="T358" i="6"/>
  <c r="S359" i="6"/>
  <c r="U359" i="6"/>
  <c r="R360" i="6"/>
  <c r="T360" i="6"/>
  <c r="S363" i="6"/>
  <c r="U363" i="6"/>
  <c r="R365" i="6"/>
  <c r="T365" i="6"/>
  <c r="R370" i="6"/>
  <c r="T370" i="6"/>
  <c r="S371" i="6"/>
  <c r="U371" i="6"/>
  <c r="R372" i="6"/>
  <c r="T372" i="6"/>
  <c r="S373" i="6"/>
  <c r="U373" i="6"/>
  <c r="R374" i="6"/>
  <c r="T374" i="6"/>
  <c r="S377" i="6"/>
  <c r="U377" i="6"/>
  <c r="S382" i="6"/>
  <c r="U382" i="6"/>
  <c r="R383" i="6"/>
  <c r="T383" i="6"/>
  <c r="S384" i="6"/>
  <c r="U384" i="6"/>
  <c r="R385" i="6"/>
  <c r="T385" i="6"/>
  <c r="S389" i="6"/>
  <c r="U389" i="6"/>
  <c r="Y389" i="6" s="1"/>
  <c r="R390" i="6"/>
  <c r="R398" i="6"/>
  <c r="T398" i="6"/>
  <c r="S399" i="6"/>
  <c r="S402" i="6"/>
  <c r="Y402" i="6" s="1"/>
  <c r="R403" i="6"/>
  <c r="T403" i="6"/>
  <c r="R406" i="6"/>
  <c r="T406" i="6"/>
  <c r="S410" i="6"/>
  <c r="R411" i="6"/>
  <c r="T411" i="6"/>
  <c r="G15" i="5"/>
  <c r="I15" i="5" s="1"/>
  <c r="E15" i="5" s="1"/>
  <c r="D15" i="5" s="1"/>
  <c r="U183" i="5"/>
  <c r="R184" i="5"/>
  <c r="U187" i="5"/>
  <c r="R188" i="5"/>
  <c r="Y188" i="5" s="1"/>
  <c r="W209" i="5"/>
  <c r="U190" i="5"/>
  <c r="U194" i="5"/>
  <c r="R196" i="5"/>
  <c r="U198" i="5"/>
  <c r="U202" i="5"/>
  <c r="R204" i="5"/>
  <c r="U212" i="5"/>
  <c r="R214" i="5"/>
  <c r="U216" i="5"/>
  <c r="S220" i="5"/>
  <c r="U220" i="5"/>
  <c r="R222" i="5"/>
  <c r="R226" i="5"/>
  <c r="Y226" i="5" s="1"/>
  <c r="S228" i="5"/>
  <c r="U228" i="5"/>
  <c r="Y228" i="5" s="1"/>
  <c r="R230" i="5"/>
  <c r="R234" i="5"/>
  <c r="S236" i="5"/>
  <c r="U236" i="5"/>
  <c r="S240" i="5"/>
  <c r="U240" i="5"/>
  <c r="R242" i="5"/>
  <c r="S246" i="5"/>
  <c r="U246" i="5"/>
  <c r="S247" i="5"/>
  <c r="U247" i="5"/>
  <c r="S251" i="5"/>
  <c r="U251" i="5"/>
  <c r="R253" i="5"/>
  <c r="Y253" i="5" s="1"/>
  <c r="R257" i="5"/>
  <c r="R261" i="5"/>
  <c r="T261" i="5"/>
  <c r="S265" i="5"/>
  <c r="Y265" i="5" s="1"/>
  <c r="R266" i="5"/>
  <c r="R267" i="5"/>
  <c r="T267" i="5"/>
  <c r="R268" i="5"/>
  <c r="T268" i="5"/>
  <c r="R271" i="5"/>
  <c r="T271" i="5"/>
  <c r="R272" i="5"/>
  <c r="R273" i="5"/>
  <c r="R274" i="5"/>
  <c r="R275" i="5"/>
  <c r="W311" i="5"/>
  <c r="U282" i="5"/>
  <c r="R283" i="5"/>
  <c r="T284" i="5"/>
  <c r="T288" i="5"/>
  <c r="U290" i="5"/>
  <c r="R291" i="5"/>
  <c r="T292" i="5"/>
  <c r="R295" i="5"/>
  <c r="U297" i="5"/>
  <c r="R299" i="5"/>
  <c r="R303" i="5"/>
  <c r="U305" i="5"/>
  <c r="S309" i="5"/>
  <c r="U309" i="5"/>
  <c r="S316" i="5"/>
  <c r="U316" i="5"/>
  <c r="S320" i="5"/>
  <c r="U320" i="5"/>
  <c r="R322" i="5"/>
  <c r="S324" i="5"/>
  <c r="U324" i="5"/>
  <c r="S328" i="5"/>
  <c r="U328" i="5"/>
  <c r="R330" i="5"/>
  <c r="R334" i="5"/>
  <c r="S336" i="5"/>
  <c r="U336" i="5"/>
  <c r="R338" i="5"/>
  <c r="R342" i="5"/>
  <c r="S344" i="5"/>
  <c r="U344" i="5"/>
  <c r="S352" i="5"/>
  <c r="U352" i="5"/>
  <c r="R354" i="5"/>
  <c r="T358" i="5"/>
  <c r="S359" i="5"/>
  <c r="U359" i="5"/>
  <c r="T361" i="5"/>
  <c r="Y361" i="5" s="1"/>
  <c r="U362" i="5"/>
  <c r="S365" i="5"/>
  <c r="S366" i="5"/>
  <c r="T367" i="5"/>
  <c r="Y367" i="5" s="1"/>
  <c r="S374" i="5"/>
  <c r="U374" i="5"/>
  <c r="U375" i="5"/>
  <c r="R376" i="5"/>
  <c r="R383" i="5"/>
  <c r="R384" i="5"/>
  <c r="S386" i="5"/>
  <c r="U386" i="5"/>
  <c r="S392" i="5"/>
  <c r="U392" i="5"/>
  <c r="U393" i="5"/>
  <c r="R394" i="5"/>
  <c r="R399" i="5"/>
  <c r="R400" i="5"/>
  <c r="R405" i="5"/>
  <c r="S408" i="5"/>
  <c r="U408" i="5"/>
  <c r="T166" i="5"/>
  <c r="Y182" i="5"/>
  <c r="A112" i="8"/>
  <c r="G107" i="8"/>
  <c r="I107" i="8" s="1"/>
  <c r="E107" i="8" s="1"/>
  <c r="AO107" i="8" s="1"/>
  <c r="G103" i="8"/>
  <c r="I103" i="8" s="1"/>
  <c r="E103" i="8" s="1"/>
  <c r="AO103" i="8" s="1"/>
  <c r="G99" i="8"/>
  <c r="I99" i="8" s="1"/>
  <c r="E99" i="8" s="1"/>
  <c r="AO99" i="8" s="1"/>
  <c r="G97" i="8"/>
  <c r="I97" i="8" s="1"/>
  <c r="E97" i="8" s="1"/>
  <c r="AO97" i="8" s="1"/>
  <c r="G96" i="8"/>
  <c r="I96" i="8" s="1"/>
  <c r="E96" i="8" s="1"/>
  <c r="AO96" i="8" s="1"/>
  <c r="G95" i="8"/>
  <c r="I95" i="8" s="1"/>
  <c r="E95" i="8" s="1"/>
  <c r="AO95" i="8" s="1"/>
  <c r="G94" i="8"/>
  <c r="I94" i="8" s="1"/>
  <c r="E94" i="8" s="1"/>
  <c r="AO94" i="8" s="1"/>
  <c r="G93" i="8"/>
  <c r="I93" i="8" s="1"/>
  <c r="E93" i="8" s="1"/>
  <c r="AO93" i="8" s="1"/>
  <c r="G92" i="8"/>
  <c r="I92" i="8" s="1"/>
  <c r="E92" i="8" s="1"/>
  <c r="AO92" i="8" s="1"/>
  <c r="G91" i="8"/>
  <c r="I91" i="8" s="1"/>
  <c r="E91" i="8" s="1"/>
  <c r="AO91" i="8" s="1"/>
  <c r="G90" i="8"/>
  <c r="I90" i="8" s="1"/>
  <c r="E90" i="8" s="1"/>
  <c r="AO90" i="8" s="1"/>
  <c r="G89" i="8"/>
  <c r="I89" i="8" s="1"/>
  <c r="E89" i="8" s="1"/>
  <c r="AO89" i="8" s="1"/>
  <c r="G88" i="8"/>
  <c r="I88" i="8" s="1"/>
  <c r="E88" i="8" s="1"/>
  <c r="AO88" i="8" s="1"/>
  <c r="G87" i="8"/>
  <c r="I87" i="8" s="1"/>
  <c r="E87" i="8" s="1"/>
  <c r="AO87" i="8" s="1"/>
  <c r="G86" i="8"/>
  <c r="I86" i="8" s="1"/>
  <c r="E86" i="8" s="1"/>
  <c r="AO86" i="8" s="1"/>
  <c r="G85" i="8"/>
  <c r="I85" i="8" s="1"/>
  <c r="E85" i="8" s="1"/>
  <c r="AO85" i="8" s="1"/>
  <c r="G84" i="8"/>
  <c r="I84" i="8" s="1"/>
  <c r="E84" i="8" s="1"/>
  <c r="AO84" i="8" s="1"/>
  <c r="G83" i="8"/>
  <c r="I83" i="8" s="1"/>
  <c r="E83" i="8" s="1"/>
  <c r="AO83" i="8" s="1"/>
  <c r="G82" i="8"/>
  <c r="I82" i="8" s="1"/>
  <c r="E82" i="8" s="1"/>
  <c r="AO82" i="8" s="1"/>
  <c r="G81" i="8"/>
  <c r="I81" i="8" s="1"/>
  <c r="E81" i="8" s="1"/>
  <c r="AO81" i="8" s="1"/>
  <c r="G80" i="8"/>
  <c r="I80" i="8" s="1"/>
  <c r="E80" i="8" s="1"/>
  <c r="AO80" i="8" s="1"/>
  <c r="G79" i="8"/>
  <c r="I79" i="8" s="1"/>
  <c r="E79" i="8" s="1"/>
  <c r="AO79" i="8" s="1"/>
  <c r="G78" i="8"/>
  <c r="I78" i="8" s="1"/>
  <c r="G106" i="8"/>
  <c r="I106" i="8" s="1"/>
  <c r="E106" i="8" s="1"/>
  <c r="AO106" i="8" s="1"/>
  <c r="G102" i="8"/>
  <c r="I102" i="8" s="1"/>
  <c r="E102" i="8" s="1"/>
  <c r="AO102" i="8" s="1"/>
  <c r="G98" i="8"/>
  <c r="I98" i="8" s="1"/>
  <c r="E98" i="8" s="1"/>
  <c r="AO98" i="8" s="1"/>
  <c r="G105" i="8"/>
  <c r="I105" i="8" s="1"/>
  <c r="E105" i="8" s="1"/>
  <c r="AO105" i="8" s="1"/>
  <c r="G101" i="8"/>
  <c r="I101" i="8" s="1"/>
  <c r="E101" i="8" s="1"/>
  <c r="AO101" i="8" s="1"/>
  <c r="G108" i="8"/>
  <c r="I108" i="8" s="1"/>
  <c r="E108" i="8" s="1"/>
  <c r="AO108" i="8" s="1"/>
  <c r="G104" i="8"/>
  <c r="I104" i="8" s="1"/>
  <c r="E104" i="8" s="1"/>
  <c r="AO104" i="8" s="1"/>
  <c r="G100" i="8"/>
  <c r="I100" i="8" s="1"/>
  <c r="E100" i="8" s="1"/>
  <c r="AO100" i="8" s="1"/>
  <c r="C43" i="8"/>
  <c r="E44" i="8"/>
  <c r="AO44" i="8" s="1"/>
  <c r="AO75" i="8" s="1"/>
  <c r="Y243" i="7"/>
  <c r="AA243" i="7" s="1"/>
  <c r="G103" i="7"/>
  <c r="I103" i="7" s="1"/>
  <c r="E103" i="7" s="1"/>
  <c r="D103" i="7" s="1"/>
  <c r="G99" i="7"/>
  <c r="I99" i="7" s="1"/>
  <c r="E99" i="7" s="1"/>
  <c r="D99" i="7" s="1"/>
  <c r="G95" i="7"/>
  <c r="I95" i="7" s="1"/>
  <c r="E95" i="7" s="1"/>
  <c r="D95" i="7" s="1"/>
  <c r="G91" i="7"/>
  <c r="I91" i="7" s="1"/>
  <c r="E91" i="7" s="1"/>
  <c r="D91" i="7" s="1"/>
  <c r="A110" i="7"/>
  <c r="G104" i="7"/>
  <c r="I104" i="7" s="1"/>
  <c r="E104" i="7" s="1"/>
  <c r="D104" i="7" s="1"/>
  <c r="G100" i="7"/>
  <c r="I100" i="7" s="1"/>
  <c r="E100" i="7" s="1"/>
  <c r="D100" i="7" s="1"/>
  <c r="G96" i="7"/>
  <c r="I96" i="7" s="1"/>
  <c r="E96" i="7" s="1"/>
  <c r="D96" i="7" s="1"/>
  <c r="G92" i="7"/>
  <c r="I92" i="7" s="1"/>
  <c r="E92" i="7" s="1"/>
  <c r="D92" i="7" s="1"/>
  <c r="G101" i="7"/>
  <c r="I101" i="7" s="1"/>
  <c r="E101" i="7" s="1"/>
  <c r="D101" i="7" s="1"/>
  <c r="G93" i="7"/>
  <c r="I93" i="7" s="1"/>
  <c r="E93" i="7" s="1"/>
  <c r="D93" i="7" s="1"/>
  <c r="G88" i="7"/>
  <c r="I88" i="7" s="1"/>
  <c r="E88" i="7" s="1"/>
  <c r="D88" i="7" s="1"/>
  <c r="G86" i="7"/>
  <c r="I86" i="7" s="1"/>
  <c r="E86" i="7" s="1"/>
  <c r="D86" i="7" s="1"/>
  <c r="G84" i="7"/>
  <c r="I84" i="7" s="1"/>
  <c r="E84" i="7" s="1"/>
  <c r="D84" i="7" s="1"/>
  <c r="G82" i="7"/>
  <c r="I82" i="7" s="1"/>
  <c r="E82" i="7" s="1"/>
  <c r="D82" i="7" s="1"/>
  <c r="G80" i="7"/>
  <c r="I80" i="7" s="1"/>
  <c r="E80" i="7" s="1"/>
  <c r="D80" i="7" s="1"/>
  <c r="G78" i="7"/>
  <c r="I78" i="7" s="1"/>
  <c r="E78" i="7" s="1"/>
  <c r="D78" i="7" s="1"/>
  <c r="G98" i="7"/>
  <c r="I98" i="7" s="1"/>
  <c r="E98" i="7" s="1"/>
  <c r="D98" i="7" s="1"/>
  <c r="G102" i="7"/>
  <c r="I102" i="7" s="1"/>
  <c r="E102" i="7" s="1"/>
  <c r="D102" i="7" s="1"/>
  <c r="G94" i="7"/>
  <c r="I94" i="7" s="1"/>
  <c r="E94" i="7" s="1"/>
  <c r="D94" i="7" s="1"/>
  <c r="G76" i="7"/>
  <c r="I76" i="7" s="1"/>
  <c r="G106" i="7"/>
  <c r="I106" i="7" s="1"/>
  <c r="E106" i="7" s="1"/>
  <c r="D106" i="7" s="1"/>
  <c r="G105" i="7"/>
  <c r="I105" i="7" s="1"/>
  <c r="E105" i="7" s="1"/>
  <c r="D105" i="7" s="1"/>
  <c r="G97" i="7"/>
  <c r="I97" i="7" s="1"/>
  <c r="E97" i="7" s="1"/>
  <c r="D97" i="7" s="1"/>
  <c r="G89" i="7"/>
  <c r="I89" i="7" s="1"/>
  <c r="E89" i="7" s="1"/>
  <c r="D89" i="7" s="1"/>
  <c r="G87" i="7"/>
  <c r="I87" i="7" s="1"/>
  <c r="E87" i="7" s="1"/>
  <c r="D87" i="7" s="1"/>
  <c r="G85" i="7"/>
  <c r="I85" i="7" s="1"/>
  <c r="E85" i="7" s="1"/>
  <c r="D85" i="7" s="1"/>
  <c r="G83" i="7"/>
  <c r="I83" i="7" s="1"/>
  <c r="E83" i="7" s="1"/>
  <c r="D83" i="7" s="1"/>
  <c r="G81" i="7"/>
  <c r="I81" i="7" s="1"/>
  <c r="E81" i="7" s="1"/>
  <c r="D81" i="7" s="1"/>
  <c r="G79" i="7"/>
  <c r="I79" i="7" s="1"/>
  <c r="E79" i="7" s="1"/>
  <c r="D79" i="7" s="1"/>
  <c r="G77" i="7"/>
  <c r="I77" i="7" s="1"/>
  <c r="E77" i="7" s="1"/>
  <c r="D77" i="7" s="1"/>
  <c r="G90" i="7"/>
  <c r="I90" i="7" s="1"/>
  <c r="E90" i="7" s="1"/>
  <c r="D90" i="7" s="1"/>
  <c r="C41" i="7"/>
  <c r="S171" i="5"/>
  <c r="S165" i="5"/>
  <c r="T173" i="5"/>
  <c r="U171" i="5"/>
  <c r="S170" i="5"/>
  <c r="T167" i="5"/>
  <c r="S164" i="5"/>
  <c r="Y164" i="5" s="1"/>
  <c r="S174" i="5"/>
  <c r="Y174" i="5" s="1"/>
  <c r="U165" i="5"/>
  <c r="U173" i="5"/>
  <c r="S172" i="5"/>
  <c r="Y172" i="5" s="1"/>
  <c r="T171" i="5"/>
  <c r="U167" i="5"/>
  <c r="S166" i="5"/>
  <c r="Y166" i="5" s="1"/>
  <c r="T165" i="5"/>
  <c r="Y163" i="5"/>
  <c r="H185" i="5"/>
  <c r="Y181" i="5"/>
  <c r="H215" i="5"/>
  <c r="H216" i="5" s="1"/>
  <c r="S180" i="5"/>
  <c r="Y180" i="5" s="1"/>
  <c r="S190" i="5"/>
  <c r="Y190" i="5" s="1"/>
  <c r="S194" i="5"/>
  <c r="S196" i="5"/>
  <c r="S198" i="5"/>
  <c r="S202" i="5"/>
  <c r="S204" i="5"/>
  <c r="S213" i="5"/>
  <c r="S215" i="5"/>
  <c r="Y219" i="5"/>
  <c r="Y227" i="5"/>
  <c r="Y229" i="5"/>
  <c r="H248" i="5"/>
  <c r="H295" i="5"/>
  <c r="S189" i="5"/>
  <c r="Y189" i="5" s="1"/>
  <c r="S191" i="5"/>
  <c r="S195" i="5"/>
  <c r="Y195" i="5" s="1"/>
  <c r="S197" i="5"/>
  <c r="S201" i="5"/>
  <c r="S203" i="5"/>
  <c r="S205" i="5"/>
  <c r="S212" i="5"/>
  <c r="S214" i="5"/>
  <c r="S216" i="5"/>
  <c r="H350" i="5"/>
  <c r="W277" i="5"/>
  <c r="T266" i="5"/>
  <c r="S296" i="5"/>
  <c r="Y296" i="5" s="1"/>
  <c r="S298" i="5"/>
  <c r="Y298" i="5" s="1"/>
  <c r="S302" i="5"/>
  <c r="Y302" i="5" s="1"/>
  <c r="S304" i="5"/>
  <c r="Y304" i="5" s="1"/>
  <c r="S306" i="5"/>
  <c r="Y306" i="5" s="1"/>
  <c r="H316" i="5"/>
  <c r="H383" i="5"/>
  <c r="S295" i="5"/>
  <c r="S297" i="5"/>
  <c r="S299" i="5"/>
  <c r="S303" i="5"/>
  <c r="S305" i="5"/>
  <c r="Y353" i="5"/>
  <c r="R359" i="5"/>
  <c r="S360" i="5"/>
  <c r="U360" i="5"/>
  <c r="S368" i="5"/>
  <c r="U368" i="5"/>
  <c r="R360" i="5"/>
  <c r="R368" i="5"/>
  <c r="S369" i="5"/>
  <c r="S373" i="5"/>
  <c r="S383" i="5"/>
  <c r="S387" i="5"/>
  <c r="S391" i="5"/>
  <c r="S399" i="5"/>
  <c r="S407" i="5"/>
  <c r="S411" i="5"/>
  <c r="R362" i="5"/>
  <c r="R366" i="5"/>
  <c r="S375" i="5"/>
  <c r="S385" i="5"/>
  <c r="S393" i="5"/>
  <c r="S397" i="5"/>
  <c r="S401" i="5"/>
  <c r="S405" i="5"/>
  <c r="I13" i="5"/>
  <c r="E13" i="5" s="1"/>
  <c r="D13" i="5" s="1"/>
  <c r="I11" i="5"/>
  <c r="E11" i="5" s="1"/>
  <c r="D11" i="5" s="1"/>
  <c r="A42" i="5"/>
  <c r="G38" i="5"/>
  <c r="I38" i="5" s="1"/>
  <c r="E38" i="5" s="1"/>
  <c r="D38" i="5" s="1"/>
  <c r="G36" i="5"/>
  <c r="I36" i="5" s="1"/>
  <c r="E36" i="5" s="1"/>
  <c r="D36" i="5" s="1"/>
  <c r="G34" i="5"/>
  <c r="I34" i="5" s="1"/>
  <c r="E34" i="5" s="1"/>
  <c r="D34" i="5" s="1"/>
  <c r="G32" i="5"/>
  <c r="I32" i="5" s="1"/>
  <c r="E32" i="5" s="1"/>
  <c r="D32" i="5" s="1"/>
  <c r="G30" i="5"/>
  <c r="I30" i="5" s="1"/>
  <c r="E30" i="5" s="1"/>
  <c r="D30" i="5" s="1"/>
  <c r="G28" i="5"/>
  <c r="I28" i="5" s="1"/>
  <c r="E28" i="5" s="1"/>
  <c r="D28" i="5" s="1"/>
  <c r="G26" i="5"/>
  <c r="I26" i="5" s="1"/>
  <c r="E26" i="5" s="1"/>
  <c r="D26" i="5" s="1"/>
  <c r="G24" i="5"/>
  <c r="I24" i="5" s="1"/>
  <c r="E24" i="5" s="1"/>
  <c r="D24" i="5" s="1"/>
  <c r="G22" i="5"/>
  <c r="I22" i="5" s="1"/>
  <c r="E22" i="5" s="1"/>
  <c r="D22" i="5" s="1"/>
  <c r="G20" i="5"/>
  <c r="I20" i="5" s="1"/>
  <c r="E20" i="5" s="1"/>
  <c r="D20" i="5" s="1"/>
  <c r="G18" i="5"/>
  <c r="I18" i="5" s="1"/>
  <c r="E18" i="5" s="1"/>
  <c r="D18" i="5" s="1"/>
  <c r="G16" i="5"/>
  <c r="I16" i="5" s="1"/>
  <c r="E16" i="5" s="1"/>
  <c r="D16" i="5" s="1"/>
  <c r="G8" i="5"/>
  <c r="I8" i="5" s="1"/>
  <c r="E8" i="5" s="1"/>
  <c r="D8" i="5" s="1"/>
  <c r="G10" i="5"/>
  <c r="I10" i="5" s="1"/>
  <c r="E10" i="5" s="1"/>
  <c r="D10" i="5" s="1"/>
  <c r="G12" i="5"/>
  <c r="I12" i="5" s="1"/>
  <c r="E12" i="5" s="1"/>
  <c r="D12" i="5" s="1"/>
  <c r="G14" i="5"/>
  <c r="I14" i="5" s="1"/>
  <c r="E14" i="5" s="1"/>
  <c r="D14" i="5" s="1"/>
  <c r="G17" i="5"/>
  <c r="I17" i="5" s="1"/>
  <c r="E17" i="5" s="1"/>
  <c r="D17" i="5" s="1"/>
  <c r="G25" i="5"/>
  <c r="I25" i="5" s="1"/>
  <c r="E25" i="5" s="1"/>
  <c r="D25" i="5" s="1"/>
  <c r="G33" i="5"/>
  <c r="I33" i="5" s="1"/>
  <c r="E33" i="5" s="1"/>
  <c r="D33" i="5" s="1"/>
  <c r="G27" i="5"/>
  <c r="I27" i="5" s="1"/>
  <c r="E27" i="5" s="1"/>
  <c r="D27" i="5" s="1"/>
  <c r="G21" i="5"/>
  <c r="I21" i="5" s="1"/>
  <c r="E21" i="5" s="1"/>
  <c r="D21" i="5" s="1"/>
  <c r="G29" i="5"/>
  <c r="I29" i="5" s="1"/>
  <c r="E29" i="5" s="1"/>
  <c r="D29" i="5" s="1"/>
  <c r="I35" i="5"/>
  <c r="E35" i="5" s="1"/>
  <c r="D35" i="5" s="1"/>
  <c r="G37" i="5"/>
  <c r="I37" i="5" s="1"/>
  <c r="E37" i="5" s="1"/>
  <c r="D37" i="5" s="1"/>
  <c r="S15" i="6"/>
  <c r="W73" i="6"/>
  <c r="S16" i="6"/>
  <c r="S21" i="6"/>
  <c r="S23" i="6"/>
  <c r="S27" i="6"/>
  <c r="S29" i="6"/>
  <c r="S31" i="6"/>
  <c r="S35" i="6"/>
  <c r="Y35" i="6" s="1"/>
  <c r="S17" i="6"/>
  <c r="Y87" i="6"/>
  <c r="T154" i="6"/>
  <c r="T156" i="6"/>
  <c r="T158" i="6"/>
  <c r="T162" i="6"/>
  <c r="T164" i="6"/>
  <c r="W175" i="6"/>
  <c r="T147" i="6"/>
  <c r="T149" i="6"/>
  <c r="T151" i="6"/>
  <c r="T155" i="6"/>
  <c r="T157" i="6"/>
  <c r="T161" i="6"/>
  <c r="T163" i="6"/>
  <c r="S182" i="6"/>
  <c r="S186" i="6"/>
  <c r="Y200" i="6"/>
  <c r="Y218" i="6"/>
  <c r="Y228" i="6"/>
  <c r="Y202" i="6"/>
  <c r="Y239" i="6"/>
  <c r="S234" i="6"/>
  <c r="S238" i="6"/>
  <c r="S242" i="6"/>
  <c r="S250" i="6"/>
  <c r="Y257" i="6"/>
  <c r="Y282" i="6"/>
  <c r="S240" i="6"/>
  <c r="S248" i="6"/>
  <c r="S252" i="6"/>
  <c r="S233" i="6"/>
  <c r="Y233" i="6" s="1"/>
  <c r="S241" i="6"/>
  <c r="Y241" i="6" s="1"/>
  <c r="S249" i="6"/>
  <c r="Y273" i="6"/>
  <c r="W311" i="6"/>
  <c r="R294" i="6"/>
  <c r="T294" i="6"/>
  <c r="R302" i="6"/>
  <c r="T302" i="6"/>
  <c r="U281" i="6"/>
  <c r="T290" i="6"/>
  <c r="R295" i="6"/>
  <c r="T295" i="6"/>
  <c r="R350" i="6"/>
  <c r="T350" i="6"/>
  <c r="U366" i="6"/>
  <c r="U364" i="6"/>
  <c r="S364" i="6"/>
  <c r="S366" i="6"/>
  <c r="S388" i="6"/>
  <c r="S392" i="6"/>
  <c r="Y405" i="6"/>
  <c r="S390" i="6"/>
  <c r="Y93" i="6" l="1"/>
  <c r="Y275" i="5"/>
  <c r="Y222" i="5"/>
  <c r="Y221" i="6"/>
  <c r="Y235" i="6"/>
  <c r="Y263" i="6"/>
  <c r="Y9" i="6"/>
  <c r="Y205" i="5"/>
  <c r="Y213" i="5"/>
  <c r="Y403" i="6"/>
  <c r="Y406" i="5"/>
  <c r="Y399" i="6"/>
  <c r="Y226" i="6"/>
  <c r="Y23" i="6"/>
  <c r="Y352" i="6"/>
  <c r="AI76" i="8"/>
  <c r="AI110" i="8" s="1"/>
  <c r="AI144" i="8" s="1"/>
  <c r="AI178" i="8" s="1"/>
  <c r="AI212" i="8" s="1"/>
  <c r="D96" i="8"/>
  <c r="D81" i="8"/>
  <c r="D97" i="8"/>
  <c r="D84" i="8"/>
  <c r="D107" i="8"/>
  <c r="D103" i="8"/>
  <c r="D85" i="8"/>
  <c r="D100" i="8"/>
  <c r="D86" i="8"/>
  <c r="D80" i="8"/>
  <c r="D104" i="8"/>
  <c r="D87" i="8"/>
  <c r="D44" i="8"/>
  <c r="AO76" i="8"/>
  <c r="D108" i="8"/>
  <c r="D88" i="8"/>
  <c r="D101" i="8"/>
  <c r="D89" i="8"/>
  <c r="D105" i="8"/>
  <c r="D90" i="8"/>
  <c r="D82" i="8"/>
  <c r="D98" i="8"/>
  <c r="D91" i="8"/>
  <c r="D83" i="8"/>
  <c r="D102" i="8"/>
  <c r="D92" i="8"/>
  <c r="D99" i="8"/>
  <c r="D106" i="8"/>
  <c r="D93" i="8"/>
  <c r="D94" i="8"/>
  <c r="D79" i="8"/>
  <c r="D95" i="8"/>
  <c r="Y410" i="6"/>
  <c r="Y397" i="6"/>
  <c r="Y395" i="6"/>
  <c r="Y349" i="6"/>
  <c r="Y353" i="6"/>
  <c r="Y408" i="5"/>
  <c r="Y387" i="5"/>
  <c r="Y183" i="5"/>
  <c r="Y197" i="5"/>
  <c r="Y336" i="6"/>
  <c r="Y384" i="6"/>
  <c r="Y382" i="6"/>
  <c r="Y373" i="6"/>
  <c r="Y220" i="6"/>
  <c r="Y232" i="6"/>
  <c r="Y214" i="6"/>
  <c r="Y243" i="6" s="1"/>
  <c r="AA243" i="6" s="1"/>
  <c r="Y265" i="6"/>
  <c r="Y259" i="6"/>
  <c r="Y258" i="6"/>
  <c r="Y101" i="6"/>
  <c r="Y91" i="6"/>
  <c r="Y99" i="6"/>
  <c r="Y77" i="6"/>
  <c r="Y67" i="6"/>
  <c r="Y24" i="6"/>
  <c r="Y377" i="6"/>
  <c r="Y371" i="6"/>
  <c r="Y356" i="6"/>
  <c r="Y363" i="6"/>
  <c r="Y391" i="6"/>
  <c r="Y406" i="6"/>
  <c r="Y388" i="6"/>
  <c r="Y342" i="6"/>
  <c r="Y335" i="6"/>
  <c r="Y409" i="6"/>
  <c r="Y315" i="6"/>
  <c r="Y325" i="6"/>
  <c r="Y206" i="6"/>
  <c r="Y242" i="6"/>
  <c r="Y231" i="6"/>
  <c r="Y219" i="6"/>
  <c r="Y300" i="6"/>
  <c r="Y303" i="6"/>
  <c r="Y286" i="6"/>
  <c r="Y297" i="6"/>
  <c r="Y271" i="6"/>
  <c r="Y240" i="6"/>
  <c r="Y238" i="6"/>
  <c r="Y234" i="6"/>
  <c r="Y269" i="6"/>
  <c r="Y255" i="6"/>
  <c r="Y250" i="6"/>
  <c r="Y266" i="6"/>
  <c r="Y224" i="6"/>
  <c r="Y10" i="6"/>
  <c r="Y119" i="6"/>
  <c r="Y44" i="6"/>
  <c r="Y31" i="6"/>
  <c r="Y212" i="6"/>
  <c r="Y149" i="6"/>
  <c r="Y304" i="6"/>
  <c r="Y320" i="6"/>
  <c r="Y343" i="6"/>
  <c r="Y341" i="6"/>
  <c r="Y339" i="6"/>
  <c r="Y319" i="6"/>
  <c r="Y276" i="6"/>
  <c r="Y251" i="6"/>
  <c r="Y301" i="6"/>
  <c r="Y288" i="6"/>
  <c r="Y329" i="6"/>
  <c r="Y318" i="6"/>
  <c r="Y359" i="6"/>
  <c r="Y357" i="6"/>
  <c r="Y249" i="6"/>
  <c r="Y264" i="6"/>
  <c r="Y164" i="6"/>
  <c r="Y165" i="6"/>
  <c r="Y158" i="6"/>
  <c r="Y122" i="6"/>
  <c r="Y62" i="6"/>
  <c r="Y68" i="6"/>
  <c r="Y58" i="6"/>
  <c r="Y66" i="6"/>
  <c r="Y60" i="6"/>
  <c r="Y186" i="6"/>
  <c r="Y367" i="6"/>
  <c r="Y334" i="6"/>
  <c r="Y321" i="6"/>
  <c r="Y327" i="6"/>
  <c r="Y328" i="6"/>
  <c r="Y333" i="6"/>
  <c r="Y309" i="6"/>
  <c r="Y293" i="6"/>
  <c r="Y280" i="6"/>
  <c r="Y308" i="6"/>
  <c r="Y272" i="6"/>
  <c r="Y262" i="6"/>
  <c r="Y256" i="6"/>
  <c r="Y252" i="6"/>
  <c r="Y248" i="6"/>
  <c r="Y296" i="6"/>
  <c r="Y290" i="6"/>
  <c r="Y281" i="6"/>
  <c r="Y94" i="6"/>
  <c r="Y125" i="6"/>
  <c r="Y155" i="6"/>
  <c r="Y163" i="6"/>
  <c r="Y79" i="6"/>
  <c r="Y102" i="6"/>
  <c r="Y110" i="6"/>
  <c r="Y196" i="6"/>
  <c r="Y194" i="6"/>
  <c r="Y192" i="6"/>
  <c r="Y392" i="6"/>
  <c r="Y396" i="6"/>
  <c r="Y207" i="6"/>
  <c r="Y203" i="6"/>
  <c r="Y201" i="6"/>
  <c r="Y199" i="6"/>
  <c r="Y195" i="6"/>
  <c r="Y193" i="6"/>
  <c r="Y189" i="6"/>
  <c r="Y187" i="6"/>
  <c r="Y181" i="6"/>
  <c r="Y180" i="6"/>
  <c r="Y182" i="6"/>
  <c r="Y185" i="6"/>
  <c r="Y179" i="6"/>
  <c r="Y161" i="6"/>
  <c r="Y157" i="6"/>
  <c r="Y156" i="6"/>
  <c r="Y151" i="6"/>
  <c r="Y150" i="6"/>
  <c r="Y148" i="6"/>
  <c r="Y147" i="6"/>
  <c r="Y137" i="6"/>
  <c r="Y132" i="6"/>
  <c r="Y129" i="6"/>
  <c r="Y118" i="6"/>
  <c r="Y116" i="6"/>
  <c r="Y112" i="6"/>
  <c r="Y106" i="6"/>
  <c r="Y100" i="6"/>
  <c r="Y98" i="6"/>
  <c r="Y95" i="6"/>
  <c r="Y92" i="6"/>
  <c r="Y86" i="6"/>
  <c r="Y85" i="6"/>
  <c r="Y84" i="6"/>
  <c r="Y81" i="6"/>
  <c r="Y78" i="6"/>
  <c r="Y65" i="6"/>
  <c r="Y59" i="6"/>
  <c r="Y260" i="5"/>
  <c r="Y342" i="5"/>
  <c r="Y407" i="5"/>
  <c r="Y383" i="5"/>
  <c r="Y397" i="5"/>
  <c r="Y400" i="5"/>
  <c r="Y392" i="5"/>
  <c r="Y411" i="5"/>
  <c r="Y241" i="5"/>
  <c r="Y28" i="6"/>
  <c r="Y187" i="5"/>
  <c r="Y221" i="5"/>
  <c r="Y302" i="6"/>
  <c r="Y316" i="5"/>
  <c r="Y365" i="6"/>
  <c r="Y34" i="6"/>
  <c r="AA74" i="7"/>
  <c r="AA108" i="7" s="1"/>
  <c r="AA142" i="7" s="1"/>
  <c r="AA176" i="7" s="1"/>
  <c r="AA210" i="7" s="1"/>
  <c r="Y54" i="6"/>
  <c r="Y53" i="6"/>
  <c r="Y52" i="6"/>
  <c r="Y51" i="6"/>
  <c r="Y48" i="6"/>
  <c r="Y46" i="6"/>
  <c r="Y45" i="6"/>
  <c r="Y36" i="6"/>
  <c r="Y29" i="6"/>
  <c r="Y21" i="6"/>
  <c r="Y20" i="6"/>
  <c r="Y233" i="5"/>
  <c r="Y220" i="5"/>
  <c r="Y223" i="5"/>
  <c r="Y234" i="5"/>
  <c r="Y235" i="5"/>
  <c r="Y271" i="5"/>
  <c r="Y289" i="5"/>
  <c r="Y17" i="6"/>
  <c r="Y16" i="6"/>
  <c r="Y14" i="6"/>
  <c r="Y15" i="6"/>
  <c r="Y324" i="5"/>
  <c r="Y317" i="5"/>
  <c r="Y322" i="5"/>
  <c r="Y274" i="5"/>
  <c r="Y259" i="5"/>
  <c r="Y272" i="5"/>
  <c r="Y273" i="5"/>
  <c r="Y230" i="5"/>
  <c r="Y216" i="5"/>
  <c r="Y215" i="5"/>
  <c r="Y240" i="5"/>
  <c r="Y386" i="5"/>
  <c r="Y384" i="5"/>
  <c r="Y372" i="5"/>
  <c r="Y358" i="5"/>
  <c r="Y348" i="5"/>
  <c r="Y376" i="5"/>
  <c r="Y375" i="5"/>
  <c r="Y343" i="5"/>
  <c r="Y341" i="5"/>
  <c r="Y338" i="5"/>
  <c r="Y337" i="5"/>
  <c r="Y335" i="5"/>
  <c r="Y331" i="5"/>
  <c r="Y330" i="5"/>
  <c r="Y329" i="5"/>
  <c r="Y327" i="5"/>
  <c r="Y321" i="5"/>
  <c r="Y299" i="5"/>
  <c r="Y314" i="5"/>
  <c r="Y325" i="5"/>
  <c r="Y290" i="5"/>
  <c r="Y266" i="5"/>
  <c r="Y242" i="5"/>
  <c r="Y285" i="5"/>
  <c r="Y394" i="5"/>
  <c r="Y393" i="5"/>
  <c r="Y401" i="5"/>
  <c r="Y385" i="5"/>
  <c r="Y373" i="5"/>
  <c r="Y359" i="5"/>
  <c r="Y362" i="5"/>
  <c r="Y369" i="5"/>
  <c r="Y268" i="5"/>
  <c r="Y198" i="5"/>
  <c r="Y203" i="5"/>
  <c r="Y191" i="5"/>
  <c r="Y237" i="5"/>
  <c r="Y236" i="5"/>
  <c r="Y309" i="5"/>
  <c r="Y267" i="5"/>
  <c r="Y251" i="5"/>
  <c r="Y246" i="5"/>
  <c r="Y283" i="5"/>
  <c r="Y168" i="6"/>
  <c r="Y133" i="6"/>
  <c r="Y322" i="6"/>
  <c r="Y282" i="5"/>
  <c r="Y354" i="5"/>
  <c r="Y334" i="5"/>
  <c r="Y257" i="5"/>
  <c r="Y398" i="5"/>
  <c r="Y390" i="5"/>
  <c r="Y323" i="5"/>
  <c r="Y315" i="5"/>
  <c r="Y344" i="5"/>
  <c r="Y411" i="6"/>
  <c r="Y398" i="6"/>
  <c r="Y390" i="6"/>
  <c r="Y385" i="6"/>
  <c r="Y383" i="6"/>
  <c r="Y374" i="6"/>
  <c r="Y372" i="6"/>
  <c r="Y370" i="6"/>
  <c r="Y360" i="6"/>
  <c r="Y358" i="6"/>
  <c r="Y289" i="6"/>
  <c r="Y270" i="6"/>
  <c r="Y136" i="6"/>
  <c r="Y131" i="6"/>
  <c r="Y126" i="6"/>
  <c r="Y115" i="6"/>
  <c r="Y111" i="6"/>
  <c r="Y88" i="6"/>
  <c r="Y80" i="6"/>
  <c r="Y69" i="6"/>
  <c r="Y61" i="6"/>
  <c r="Y264" i="5"/>
  <c r="Y154" i="6"/>
  <c r="Y55" i="6"/>
  <c r="Y47" i="6"/>
  <c r="Y27" i="6"/>
  <c r="Y391" i="5"/>
  <c r="Y201" i="5"/>
  <c r="Y328" i="5"/>
  <c r="Y352" i="5"/>
  <c r="Y288" i="5"/>
  <c r="Y170" i="5"/>
  <c r="Y261" i="5"/>
  <c r="Y292" i="5"/>
  <c r="Y374" i="5"/>
  <c r="Y336" i="5"/>
  <c r="Y320" i="5"/>
  <c r="Y247" i="5"/>
  <c r="Y365" i="5"/>
  <c r="Y281" i="5"/>
  <c r="Y184" i="5"/>
  <c r="Y332" i="6"/>
  <c r="Y287" i="6"/>
  <c r="Y283" i="6"/>
  <c r="Y284" i="5"/>
  <c r="Y326" i="6"/>
  <c r="Y291" i="5"/>
  <c r="Y399" i="5"/>
  <c r="Y295" i="6"/>
  <c r="Y305" i="5"/>
  <c r="Y297" i="5"/>
  <c r="Y214" i="5"/>
  <c r="Y204" i="5"/>
  <c r="Y196" i="5"/>
  <c r="Y294" i="6"/>
  <c r="Y162" i="6"/>
  <c r="Y405" i="5"/>
  <c r="Y366" i="5"/>
  <c r="Y303" i="5"/>
  <c r="Y295" i="5"/>
  <c r="Y212" i="5"/>
  <c r="Y202" i="5"/>
  <c r="Y194" i="5"/>
  <c r="Y117" i="6"/>
  <c r="Y144" i="6"/>
  <c r="Y130" i="6"/>
  <c r="Y171" i="5"/>
  <c r="C77" i="8"/>
  <c r="E78" i="8"/>
  <c r="AO78" i="8" s="1"/>
  <c r="AO109" i="8" s="1"/>
  <c r="A146" i="8"/>
  <c r="G142" i="8"/>
  <c r="I142" i="8" s="1"/>
  <c r="E142" i="8" s="1"/>
  <c r="AO142" i="8" s="1"/>
  <c r="G141" i="8"/>
  <c r="I141" i="8" s="1"/>
  <c r="E141" i="8" s="1"/>
  <c r="AO141" i="8" s="1"/>
  <c r="G140" i="8"/>
  <c r="I140" i="8" s="1"/>
  <c r="E140" i="8" s="1"/>
  <c r="AO140" i="8" s="1"/>
  <c r="G139" i="8"/>
  <c r="I139" i="8" s="1"/>
  <c r="E139" i="8" s="1"/>
  <c r="AO139" i="8" s="1"/>
  <c r="G138" i="8"/>
  <c r="I138" i="8" s="1"/>
  <c r="E138" i="8" s="1"/>
  <c r="AO138" i="8" s="1"/>
  <c r="G137" i="8"/>
  <c r="I137" i="8" s="1"/>
  <c r="E137" i="8" s="1"/>
  <c r="AO137" i="8" s="1"/>
  <c r="G136" i="8"/>
  <c r="I136" i="8" s="1"/>
  <c r="E136" i="8" s="1"/>
  <c r="AO136" i="8" s="1"/>
  <c r="G135" i="8"/>
  <c r="I135" i="8" s="1"/>
  <c r="E135" i="8" s="1"/>
  <c r="AO135" i="8" s="1"/>
  <c r="G134" i="8"/>
  <c r="I134" i="8" s="1"/>
  <c r="E134" i="8" s="1"/>
  <c r="AO134" i="8" s="1"/>
  <c r="G133" i="8"/>
  <c r="I133" i="8" s="1"/>
  <c r="E133" i="8" s="1"/>
  <c r="AO133" i="8" s="1"/>
  <c r="G132" i="8"/>
  <c r="I132" i="8" s="1"/>
  <c r="E132" i="8" s="1"/>
  <c r="AO132" i="8" s="1"/>
  <c r="G131" i="8"/>
  <c r="I131" i="8" s="1"/>
  <c r="E131" i="8" s="1"/>
  <c r="AO131" i="8" s="1"/>
  <c r="G130" i="8"/>
  <c r="I130" i="8" s="1"/>
  <c r="E130" i="8" s="1"/>
  <c r="AO130" i="8" s="1"/>
  <c r="G129" i="8"/>
  <c r="I129" i="8" s="1"/>
  <c r="E129" i="8" s="1"/>
  <c r="AO129" i="8" s="1"/>
  <c r="G128" i="8"/>
  <c r="I128" i="8" s="1"/>
  <c r="E128" i="8" s="1"/>
  <c r="AO128" i="8" s="1"/>
  <c r="G127" i="8"/>
  <c r="I127" i="8" s="1"/>
  <c r="E127" i="8" s="1"/>
  <c r="AO127" i="8" s="1"/>
  <c r="G126" i="8"/>
  <c r="I126" i="8" s="1"/>
  <c r="E126" i="8" s="1"/>
  <c r="AO126" i="8" s="1"/>
  <c r="G125" i="8"/>
  <c r="I125" i="8" s="1"/>
  <c r="E125" i="8" s="1"/>
  <c r="AO125" i="8" s="1"/>
  <c r="G124" i="8"/>
  <c r="I124" i="8" s="1"/>
  <c r="E124" i="8" s="1"/>
  <c r="AO124" i="8" s="1"/>
  <c r="G123" i="8"/>
  <c r="I123" i="8" s="1"/>
  <c r="E123" i="8" s="1"/>
  <c r="AO123" i="8" s="1"/>
  <c r="G122" i="8"/>
  <c r="I122" i="8" s="1"/>
  <c r="E122" i="8" s="1"/>
  <c r="AO122" i="8" s="1"/>
  <c r="G121" i="8"/>
  <c r="I121" i="8" s="1"/>
  <c r="E121" i="8" s="1"/>
  <c r="AO121" i="8" s="1"/>
  <c r="G120" i="8"/>
  <c r="I120" i="8" s="1"/>
  <c r="E120" i="8" s="1"/>
  <c r="AO120" i="8" s="1"/>
  <c r="G119" i="8"/>
  <c r="I119" i="8" s="1"/>
  <c r="E119" i="8" s="1"/>
  <c r="AO119" i="8" s="1"/>
  <c r="G118" i="8"/>
  <c r="I118" i="8" s="1"/>
  <c r="E118" i="8" s="1"/>
  <c r="AO118" i="8" s="1"/>
  <c r="G117" i="8"/>
  <c r="I117" i="8" s="1"/>
  <c r="E117" i="8" s="1"/>
  <c r="AO117" i="8" s="1"/>
  <c r="G116" i="8"/>
  <c r="I116" i="8" s="1"/>
  <c r="E116" i="8" s="1"/>
  <c r="AO116" i="8" s="1"/>
  <c r="G115" i="8"/>
  <c r="I115" i="8" s="1"/>
  <c r="E115" i="8" s="1"/>
  <c r="AO115" i="8" s="1"/>
  <c r="G114" i="8"/>
  <c r="I114" i="8" s="1"/>
  <c r="E114" i="8" s="1"/>
  <c r="AO114" i="8" s="1"/>
  <c r="G113" i="8"/>
  <c r="I113" i="8" s="1"/>
  <c r="E113" i="8" s="1"/>
  <c r="AO113" i="8" s="1"/>
  <c r="G112" i="8"/>
  <c r="I112" i="8" s="1"/>
  <c r="E76" i="7"/>
  <c r="D76" i="7" s="1"/>
  <c r="C75" i="7"/>
  <c r="G120" i="7"/>
  <c r="I120" i="7" s="1"/>
  <c r="E120" i="7" s="1"/>
  <c r="D120" i="7" s="1"/>
  <c r="G116" i="7"/>
  <c r="I116" i="7" s="1"/>
  <c r="E116" i="7" s="1"/>
  <c r="D116" i="7" s="1"/>
  <c r="G112" i="7"/>
  <c r="I112" i="7" s="1"/>
  <c r="E112" i="7" s="1"/>
  <c r="D112" i="7" s="1"/>
  <c r="A144" i="7"/>
  <c r="G119" i="7"/>
  <c r="I119" i="7" s="1"/>
  <c r="E119" i="7" s="1"/>
  <c r="D119" i="7" s="1"/>
  <c r="G115" i="7"/>
  <c r="I115" i="7" s="1"/>
  <c r="E115" i="7" s="1"/>
  <c r="D115" i="7" s="1"/>
  <c r="G111" i="7"/>
  <c r="I111" i="7" s="1"/>
  <c r="E111" i="7" s="1"/>
  <c r="D111" i="7" s="1"/>
  <c r="G137" i="7"/>
  <c r="I137" i="7" s="1"/>
  <c r="E137" i="7" s="1"/>
  <c r="D137" i="7" s="1"/>
  <c r="G133" i="7"/>
  <c r="I133" i="7" s="1"/>
  <c r="E133" i="7" s="1"/>
  <c r="D133" i="7" s="1"/>
  <c r="G129" i="7"/>
  <c r="I129" i="7" s="1"/>
  <c r="E129" i="7" s="1"/>
  <c r="D129" i="7" s="1"/>
  <c r="G125" i="7"/>
  <c r="I125" i="7" s="1"/>
  <c r="E125" i="7" s="1"/>
  <c r="D125" i="7" s="1"/>
  <c r="G121" i="7"/>
  <c r="I121" i="7" s="1"/>
  <c r="E121" i="7" s="1"/>
  <c r="D121" i="7" s="1"/>
  <c r="G134" i="7"/>
  <c r="I134" i="7" s="1"/>
  <c r="E134" i="7" s="1"/>
  <c r="D134" i="7" s="1"/>
  <c r="G136" i="7"/>
  <c r="I136" i="7" s="1"/>
  <c r="E136" i="7" s="1"/>
  <c r="D136" i="7" s="1"/>
  <c r="G132" i="7"/>
  <c r="I132" i="7" s="1"/>
  <c r="E132" i="7" s="1"/>
  <c r="D132" i="7" s="1"/>
  <c r="G128" i="7"/>
  <c r="I128" i="7" s="1"/>
  <c r="E128" i="7" s="1"/>
  <c r="D128" i="7" s="1"/>
  <c r="G124" i="7"/>
  <c r="I124" i="7" s="1"/>
  <c r="E124" i="7" s="1"/>
  <c r="D124" i="7" s="1"/>
  <c r="G114" i="7"/>
  <c r="I114" i="7" s="1"/>
  <c r="E114" i="7" s="1"/>
  <c r="D114" i="7" s="1"/>
  <c r="G110" i="7"/>
  <c r="I110" i="7" s="1"/>
  <c r="G130" i="7"/>
  <c r="I130" i="7" s="1"/>
  <c r="E130" i="7" s="1"/>
  <c r="D130" i="7" s="1"/>
  <c r="G117" i="7"/>
  <c r="I117" i="7" s="1"/>
  <c r="E117" i="7" s="1"/>
  <c r="D117" i="7" s="1"/>
  <c r="G139" i="7"/>
  <c r="I139" i="7" s="1"/>
  <c r="E139" i="7" s="1"/>
  <c r="D139" i="7" s="1"/>
  <c r="G135" i="7"/>
  <c r="I135" i="7" s="1"/>
  <c r="E135" i="7" s="1"/>
  <c r="D135" i="7" s="1"/>
  <c r="G131" i="7"/>
  <c r="I131" i="7" s="1"/>
  <c r="E131" i="7" s="1"/>
  <c r="D131" i="7" s="1"/>
  <c r="G127" i="7"/>
  <c r="I127" i="7" s="1"/>
  <c r="E127" i="7" s="1"/>
  <c r="D127" i="7" s="1"/>
  <c r="G123" i="7"/>
  <c r="I123" i="7" s="1"/>
  <c r="E123" i="7" s="1"/>
  <c r="D123" i="7" s="1"/>
  <c r="G118" i="7"/>
  <c r="I118" i="7" s="1"/>
  <c r="E118" i="7" s="1"/>
  <c r="D118" i="7" s="1"/>
  <c r="G113" i="7"/>
  <c r="I113" i="7" s="1"/>
  <c r="E113" i="7" s="1"/>
  <c r="D113" i="7" s="1"/>
  <c r="G138" i="7"/>
  <c r="I138" i="7" s="1"/>
  <c r="E138" i="7" s="1"/>
  <c r="D138" i="7" s="1"/>
  <c r="G126" i="7"/>
  <c r="I126" i="7" s="1"/>
  <c r="E126" i="7" s="1"/>
  <c r="D126" i="7" s="1"/>
  <c r="G122" i="7"/>
  <c r="I122" i="7" s="1"/>
  <c r="E122" i="7" s="1"/>
  <c r="D122" i="7" s="1"/>
  <c r="AA244" i="7"/>
  <c r="AA278" i="7" s="1"/>
  <c r="AA312" i="7" s="1"/>
  <c r="AA346" i="7" s="1"/>
  <c r="AA380" i="7" s="1"/>
  <c r="AA414" i="7" s="1"/>
  <c r="Y173" i="5"/>
  <c r="Y167" i="5"/>
  <c r="Y165" i="5"/>
  <c r="Y368" i="5"/>
  <c r="H351" i="5"/>
  <c r="H186" i="5"/>
  <c r="H217" i="5"/>
  <c r="Y360" i="5"/>
  <c r="H384" i="5"/>
  <c r="H317" i="5"/>
  <c r="H296" i="5"/>
  <c r="H249" i="5"/>
  <c r="C7" i="5"/>
  <c r="A76" i="5"/>
  <c r="G71" i="5"/>
  <c r="I71" i="5" s="1"/>
  <c r="E71" i="5" s="1"/>
  <c r="D71" i="5" s="1"/>
  <c r="G69" i="5"/>
  <c r="I69" i="5" s="1"/>
  <c r="E69" i="5" s="1"/>
  <c r="D69" i="5" s="1"/>
  <c r="G67" i="5"/>
  <c r="I67" i="5" s="1"/>
  <c r="E67" i="5" s="1"/>
  <c r="D67" i="5" s="1"/>
  <c r="G65" i="5"/>
  <c r="I65" i="5" s="1"/>
  <c r="E65" i="5" s="1"/>
  <c r="D65" i="5" s="1"/>
  <c r="G63" i="5"/>
  <c r="I63" i="5" s="1"/>
  <c r="E63" i="5" s="1"/>
  <c r="D63" i="5" s="1"/>
  <c r="G61" i="5"/>
  <c r="I61" i="5" s="1"/>
  <c r="E61" i="5" s="1"/>
  <c r="D61" i="5" s="1"/>
  <c r="G59" i="5"/>
  <c r="I59" i="5" s="1"/>
  <c r="E59" i="5" s="1"/>
  <c r="D59" i="5" s="1"/>
  <c r="G57" i="5"/>
  <c r="I57" i="5" s="1"/>
  <c r="E57" i="5" s="1"/>
  <c r="D57" i="5" s="1"/>
  <c r="G55" i="5"/>
  <c r="I55" i="5" s="1"/>
  <c r="E55" i="5" s="1"/>
  <c r="D55" i="5" s="1"/>
  <c r="G53" i="5"/>
  <c r="I53" i="5" s="1"/>
  <c r="E53" i="5" s="1"/>
  <c r="D53" i="5" s="1"/>
  <c r="G51" i="5"/>
  <c r="I51" i="5" s="1"/>
  <c r="E51" i="5" s="1"/>
  <c r="D51" i="5" s="1"/>
  <c r="G49" i="5"/>
  <c r="I49" i="5" s="1"/>
  <c r="E49" i="5" s="1"/>
  <c r="D49" i="5" s="1"/>
  <c r="G47" i="5"/>
  <c r="I47" i="5" s="1"/>
  <c r="E47" i="5" s="1"/>
  <c r="D47" i="5" s="1"/>
  <c r="G45" i="5"/>
  <c r="I45" i="5" s="1"/>
  <c r="E45" i="5" s="1"/>
  <c r="D45" i="5" s="1"/>
  <c r="G43" i="5"/>
  <c r="I43" i="5" s="1"/>
  <c r="E43" i="5" s="1"/>
  <c r="D43" i="5" s="1"/>
  <c r="G70" i="5"/>
  <c r="I70" i="5" s="1"/>
  <c r="E70" i="5" s="1"/>
  <c r="D70" i="5" s="1"/>
  <c r="G62" i="5"/>
  <c r="I62" i="5" s="1"/>
  <c r="E62" i="5" s="1"/>
  <c r="D62" i="5" s="1"/>
  <c r="G54" i="5"/>
  <c r="I54" i="5" s="1"/>
  <c r="E54" i="5" s="1"/>
  <c r="D54" i="5" s="1"/>
  <c r="G46" i="5"/>
  <c r="I46" i="5" s="1"/>
  <c r="E46" i="5" s="1"/>
  <c r="D46" i="5" s="1"/>
  <c r="G72" i="5"/>
  <c r="I72" i="5" s="1"/>
  <c r="E72" i="5" s="1"/>
  <c r="D72" i="5" s="1"/>
  <c r="G64" i="5"/>
  <c r="I64" i="5" s="1"/>
  <c r="E64" i="5" s="1"/>
  <c r="D64" i="5" s="1"/>
  <c r="G56" i="5"/>
  <c r="I56" i="5" s="1"/>
  <c r="E56" i="5" s="1"/>
  <c r="D56" i="5" s="1"/>
  <c r="G48" i="5"/>
  <c r="I48" i="5" s="1"/>
  <c r="E48" i="5" s="1"/>
  <c r="D48" i="5" s="1"/>
  <c r="G66" i="5"/>
  <c r="I66" i="5" s="1"/>
  <c r="E66" i="5" s="1"/>
  <c r="D66" i="5" s="1"/>
  <c r="G58" i="5"/>
  <c r="I58" i="5" s="1"/>
  <c r="E58" i="5" s="1"/>
  <c r="D58" i="5" s="1"/>
  <c r="G50" i="5"/>
  <c r="I50" i="5" s="1"/>
  <c r="E50" i="5" s="1"/>
  <c r="D50" i="5" s="1"/>
  <c r="G42" i="5"/>
  <c r="I42" i="5" s="1"/>
  <c r="E42" i="5" s="1"/>
  <c r="D42" i="5" s="1"/>
  <c r="G68" i="5"/>
  <c r="I68" i="5" s="1"/>
  <c r="E68" i="5" s="1"/>
  <c r="D68" i="5" s="1"/>
  <c r="G60" i="5"/>
  <c r="I60" i="5" s="1"/>
  <c r="E60" i="5" s="1"/>
  <c r="D60" i="5" s="1"/>
  <c r="G52" i="5"/>
  <c r="I52" i="5" s="1"/>
  <c r="E52" i="5" s="1"/>
  <c r="D52" i="5" s="1"/>
  <c r="G44" i="5"/>
  <c r="I44" i="5" s="1"/>
  <c r="E44" i="5" s="1"/>
  <c r="D44" i="5" s="1"/>
  <c r="Y364" i="6"/>
  <c r="Y366" i="6"/>
  <c r="Y350" i="6"/>
  <c r="D119" i="8" l="1"/>
  <c r="D135" i="8"/>
  <c r="D136" i="8"/>
  <c r="D137" i="8"/>
  <c r="D120" i="8"/>
  <c r="D139" i="8"/>
  <c r="D118" i="8"/>
  <c r="D140" i="8"/>
  <c r="D121" i="8"/>
  <c r="D141" i="8"/>
  <c r="D126" i="8"/>
  <c r="D142" i="8"/>
  <c r="D123" i="8"/>
  <c r="D127" i="8"/>
  <c r="D128" i="8"/>
  <c r="D78" i="8"/>
  <c r="AO110" i="8"/>
  <c r="D134" i="8"/>
  <c r="D129" i="8"/>
  <c r="D138" i="8"/>
  <c r="D113" i="8"/>
  <c r="D114" i="8"/>
  <c r="D130" i="8"/>
  <c r="D124" i="8"/>
  <c r="D115" i="8"/>
  <c r="D131" i="8"/>
  <c r="D125" i="8"/>
  <c r="D132" i="8"/>
  <c r="D122" i="8"/>
  <c r="D116" i="8"/>
  <c r="D117" i="8"/>
  <c r="D133" i="8"/>
  <c r="Y277" i="6"/>
  <c r="AA277" i="6" s="1"/>
  <c r="Y345" i="6"/>
  <c r="AA345" i="6" s="1"/>
  <c r="Y209" i="6"/>
  <c r="AA209" i="6" s="1"/>
  <c r="Y175" i="6"/>
  <c r="AA175" i="6" s="1"/>
  <c r="Y107" i="6"/>
  <c r="AA107" i="6" s="1"/>
  <c r="Y413" i="6"/>
  <c r="AA413" i="6" s="1"/>
  <c r="Y73" i="6"/>
  <c r="AA73" i="6" s="1"/>
  <c r="Y39" i="6"/>
  <c r="AA39" i="6" s="1"/>
  <c r="AA40" i="6" s="1"/>
  <c r="Y345" i="5"/>
  <c r="AA345" i="5" s="1"/>
  <c r="Y277" i="5"/>
  <c r="AA277" i="5" s="1"/>
  <c r="Y243" i="5"/>
  <c r="AA243" i="5" s="1"/>
  <c r="Y141" i="6"/>
  <c r="AA141" i="6" s="1"/>
  <c r="Y311" i="6"/>
  <c r="AA311" i="6" s="1"/>
  <c r="Y413" i="5"/>
  <c r="AA413" i="5" s="1"/>
  <c r="Y209" i="5"/>
  <c r="AA209" i="5" s="1"/>
  <c r="Y311" i="5"/>
  <c r="AA311" i="5" s="1"/>
  <c r="Y379" i="5"/>
  <c r="AA379" i="5" s="1"/>
  <c r="Y379" i="6"/>
  <c r="AA379" i="6" s="1"/>
  <c r="G159" i="8"/>
  <c r="I159" i="8" s="1"/>
  <c r="E159" i="8" s="1"/>
  <c r="AO159" i="8" s="1"/>
  <c r="G158" i="8"/>
  <c r="I158" i="8" s="1"/>
  <c r="E158" i="8" s="1"/>
  <c r="AO158" i="8" s="1"/>
  <c r="G157" i="8"/>
  <c r="I157" i="8" s="1"/>
  <c r="E157" i="8" s="1"/>
  <c r="AO157" i="8" s="1"/>
  <c r="G156" i="8"/>
  <c r="I156" i="8" s="1"/>
  <c r="E156" i="8" s="1"/>
  <c r="AO156" i="8" s="1"/>
  <c r="G155" i="8"/>
  <c r="I155" i="8" s="1"/>
  <c r="E155" i="8" s="1"/>
  <c r="AO155" i="8" s="1"/>
  <c r="G154" i="8"/>
  <c r="I154" i="8" s="1"/>
  <c r="E154" i="8" s="1"/>
  <c r="AO154" i="8" s="1"/>
  <c r="G153" i="8"/>
  <c r="I153" i="8" s="1"/>
  <c r="E153" i="8" s="1"/>
  <c r="AO153" i="8" s="1"/>
  <c r="G152" i="8"/>
  <c r="I152" i="8" s="1"/>
  <c r="E152" i="8" s="1"/>
  <c r="AO152" i="8" s="1"/>
  <c r="G151" i="8"/>
  <c r="I151" i="8" s="1"/>
  <c r="E151" i="8" s="1"/>
  <c r="AO151" i="8" s="1"/>
  <c r="G150" i="8"/>
  <c r="I150" i="8" s="1"/>
  <c r="E150" i="8" s="1"/>
  <c r="AO150" i="8" s="1"/>
  <c r="G149" i="8"/>
  <c r="I149" i="8" s="1"/>
  <c r="E149" i="8" s="1"/>
  <c r="AO149" i="8" s="1"/>
  <c r="G148" i="8"/>
  <c r="I148" i="8" s="1"/>
  <c r="E148" i="8" s="1"/>
  <c r="AO148" i="8" s="1"/>
  <c r="G147" i="8"/>
  <c r="I147" i="8" s="1"/>
  <c r="E147" i="8" s="1"/>
  <c r="AO147" i="8" s="1"/>
  <c r="G146" i="8"/>
  <c r="I146" i="8" s="1"/>
  <c r="G176" i="8"/>
  <c r="I176" i="8" s="1"/>
  <c r="E176" i="8" s="1"/>
  <c r="AO176" i="8" s="1"/>
  <c r="G175" i="8"/>
  <c r="I175" i="8" s="1"/>
  <c r="E175" i="8" s="1"/>
  <c r="AO175" i="8" s="1"/>
  <c r="G174" i="8"/>
  <c r="I174" i="8" s="1"/>
  <c r="E174" i="8" s="1"/>
  <c r="AO174" i="8" s="1"/>
  <c r="G173" i="8"/>
  <c r="I173" i="8" s="1"/>
  <c r="E173" i="8" s="1"/>
  <c r="AO173" i="8" s="1"/>
  <c r="G172" i="8"/>
  <c r="I172" i="8" s="1"/>
  <c r="E172" i="8" s="1"/>
  <c r="AO172" i="8" s="1"/>
  <c r="G171" i="8"/>
  <c r="I171" i="8" s="1"/>
  <c r="E171" i="8" s="1"/>
  <c r="AO171" i="8" s="1"/>
  <c r="G170" i="8"/>
  <c r="I170" i="8" s="1"/>
  <c r="E170" i="8" s="1"/>
  <c r="AO170" i="8" s="1"/>
  <c r="G169" i="8"/>
  <c r="I169" i="8" s="1"/>
  <c r="E169" i="8" s="1"/>
  <c r="AO169" i="8" s="1"/>
  <c r="G168" i="8"/>
  <c r="I168" i="8" s="1"/>
  <c r="E168" i="8" s="1"/>
  <c r="AO168" i="8" s="1"/>
  <c r="G167" i="8"/>
  <c r="I167" i="8" s="1"/>
  <c r="E167" i="8" s="1"/>
  <c r="AO167" i="8" s="1"/>
  <c r="G166" i="8"/>
  <c r="I166" i="8" s="1"/>
  <c r="E166" i="8" s="1"/>
  <c r="AO166" i="8" s="1"/>
  <c r="G165" i="8"/>
  <c r="I165" i="8" s="1"/>
  <c r="E165" i="8" s="1"/>
  <c r="AO165" i="8" s="1"/>
  <c r="G164" i="8"/>
  <c r="I164" i="8" s="1"/>
  <c r="E164" i="8" s="1"/>
  <c r="AO164" i="8" s="1"/>
  <c r="G163" i="8"/>
  <c r="I163" i="8" s="1"/>
  <c r="E163" i="8" s="1"/>
  <c r="AO163" i="8" s="1"/>
  <c r="G162" i="8"/>
  <c r="I162" i="8" s="1"/>
  <c r="E162" i="8" s="1"/>
  <c r="AO162" i="8" s="1"/>
  <c r="G161" i="8"/>
  <c r="I161" i="8" s="1"/>
  <c r="E161" i="8" s="1"/>
  <c r="AO161" i="8" s="1"/>
  <c r="G160" i="8"/>
  <c r="I160" i="8" s="1"/>
  <c r="E160" i="8" s="1"/>
  <c r="AO160" i="8" s="1"/>
  <c r="A180" i="8"/>
  <c r="E112" i="8"/>
  <c r="AO112" i="8" s="1"/>
  <c r="AO143" i="8" s="1"/>
  <c r="C111" i="8"/>
  <c r="E110" i="7"/>
  <c r="D110" i="7" s="1"/>
  <c r="C109" i="7"/>
  <c r="A178" i="7"/>
  <c r="G173" i="7"/>
  <c r="I173" i="7" s="1"/>
  <c r="E173" i="7" s="1"/>
  <c r="D173" i="7" s="1"/>
  <c r="G171" i="7"/>
  <c r="I171" i="7" s="1"/>
  <c r="E171" i="7" s="1"/>
  <c r="D171" i="7" s="1"/>
  <c r="G169" i="7"/>
  <c r="I169" i="7" s="1"/>
  <c r="E169" i="7" s="1"/>
  <c r="D169" i="7" s="1"/>
  <c r="G167" i="7"/>
  <c r="I167" i="7" s="1"/>
  <c r="E167" i="7" s="1"/>
  <c r="D167" i="7" s="1"/>
  <c r="G165" i="7"/>
  <c r="I165" i="7" s="1"/>
  <c r="E165" i="7" s="1"/>
  <c r="D165" i="7" s="1"/>
  <c r="G163" i="7"/>
  <c r="I163" i="7" s="1"/>
  <c r="E163" i="7" s="1"/>
  <c r="D163" i="7" s="1"/>
  <c r="G161" i="7"/>
  <c r="I161" i="7" s="1"/>
  <c r="E161" i="7" s="1"/>
  <c r="D161" i="7" s="1"/>
  <c r="G159" i="7"/>
  <c r="I159" i="7" s="1"/>
  <c r="E159" i="7" s="1"/>
  <c r="D159" i="7" s="1"/>
  <c r="G157" i="7"/>
  <c r="I157" i="7" s="1"/>
  <c r="E157" i="7" s="1"/>
  <c r="D157" i="7" s="1"/>
  <c r="G155" i="7"/>
  <c r="I155" i="7" s="1"/>
  <c r="E155" i="7" s="1"/>
  <c r="D155" i="7" s="1"/>
  <c r="G153" i="7"/>
  <c r="I153" i="7" s="1"/>
  <c r="E153" i="7" s="1"/>
  <c r="D153" i="7" s="1"/>
  <c r="G151" i="7"/>
  <c r="I151" i="7" s="1"/>
  <c r="E151" i="7" s="1"/>
  <c r="D151" i="7" s="1"/>
  <c r="G149" i="7"/>
  <c r="I149" i="7" s="1"/>
  <c r="E149" i="7" s="1"/>
  <c r="D149" i="7" s="1"/>
  <c r="G147" i="7"/>
  <c r="I147" i="7" s="1"/>
  <c r="E147" i="7" s="1"/>
  <c r="D147" i="7" s="1"/>
  <c r="G145" i="7"/>
  <c r="I145" i="7" s="1"/>
  <c r="E145" i="7" s="1"/>
  <c r="D145" i="7" s="1"/>
  <c r="G172" i="7"/>
  <c r="I172" i="7" s="1"/>
  <c r="E172" i="7" s="1"/>
  <c r="D172" i="7" s="1"/>
  <c r="G164" i="7"/>
  <c r="I164" i="7" s="1"/>
  <c r="E164" i="7" s="1"/>
  <c r="D164" i="7" s="1"/>
  <c r="G156" i="7"/>
  <c r="I156" i="7" s="1"/>
  <c r="E156" i="7" s="1"/>
  <c r="D156" i="7" s="1"/>
  <c r="G148" i="7"/>
  <c r="I148" i="7" s="1"/>
  <c r="E148" i="7" s="1"/>
  <c r="D148" i="7" s="1"/>
  <c r="G174" i="7"/>
  <c r="I174" i="7" s="1"/>
  <c r="E174" i="7" s="1"/>
  <c r="D174" i="7" s="1"/>
  <c r="G166" i="7"/>
  <c r="I166" i="7" s="1"/>
  <c r="E166" i="7" s="1"/>
  <c r="D166" i="7" s="1"/>
  <c r="G150" i="7"/>
  <c r="I150" i="7" s="1"/>
  <c r="E150" i="7" s="1"/>
  <c r="D150" i="7" s="1"/>
  <c r="G144" i="7"/>
  <c r="I144" i="7" s="1"/>
  <c r="G170" i="7"/>
  <c r="I170" i="7" s="1"/>
  <c r="E170" i="7" s="1"/>
  <c r="D170" i="7" s="1"/>
  <c r="G162" i="7"/>
  <c r="I162" i="7" s="1"/>
  <c r="E162" i="7" s="1"/>
  <c r="D162" i="7" s="1"/>
  <c r="G154" i="7"/>
  <c r="I154" i="7" s="1"/>
  <c r="E154" i="7" s="1"/>
  <c r="D154" i="7" s="1"/>
  <c r="G146" i="7"/>
  <c r="I146" i="7" s="1"/>
  <c r="E146" i="7" s="1"/>
  <c r="D146" i="7" s="1"/>
  <c r="G158" i="7"/>
  <c r="I158" i="7" s="1"/>
  <c r="E158" i="7" s="1"/>
  <c r="D158" i="7" s="1"/>
  <c r="G168" i="7"/>
  <c r="I168" i="7" s="1"/>
  <c r="E168" i="7" s="1"/>
  <c r="D168" i="7" s="1"/>
  <c r="G160" i="7"/>
  <c r="I160" i="7" s="1"/>
  <c r="E160" i="7" s="1"/>
  <c r="D160" i="7" s="1"/>
  <c r="G152" i="7"/>
  <c r="I152" i="7" s="1"/>
  <c r="E152" i="7" s="1"/>
  <c r="D152" i="7" s="1"/>
  <c r="H218" i="5"/>
  <c r="H250" i="5"/>
  <c r="H187" i="5"/>
  <c r="H352" i="5"/>
  <c r="H318" i="5"/>
  <c r="H297" i="5"/>
  <c r="H385" i="5"/>
  <c r="A110" i="5"/>
  <c r="G105" i="5"/>
  <c r="I105" i="5" s="1"/>
  <c r="E105" i="5" s="1"/>
  <c r="D105" i="5" s="1"/>
  <c r="G103" i="5"/>
  <c r="I103" i="5" s="1"/>
  <c r="E103" i="5" s="1"/>
  <c r="D103" i="5" s="1"/>
  <c r="G101" i="5"/>
  <c r="I101" i="5" s="1"/>
  <c r="E101" i="5" s="1"/>
  <c r="D101" i="5" s="1"/>
  <c r="G99" i="5"/>
  <c r="I99" i="5" s="1"/>
  <c r="E99" i="5" s="1"/>
  <c r="D99" i="5" s="1"/>
  <c r="G97" i="5"/>
  <c r="I97" i="5" s="1"/>
  <c r="E97" i="5" s="1"/>
  <c r="D97" i="5" s="1"/>
  <c r="G95" i="5"/>
  <c r="I95" i="5" s="1"/>
  <c r="E95" i="5" s="1"/>
  <c r="D95" i="5" s="1"/>
  <c r="G102" i="5"/>
  <c r="I102" i="5" s="1"/>
  <c r="E102" i="5" s="1"/>
  <c r="D102" i="5" s="1"/>
  <c r="G94" i="5"/>
  <c r="I94" i="5" s="1"/>
  <c r="E94" i="5" s="1"/>
  <c r="D94" i="5" s="1"/>
  <c r="G92" i="5"/>
  <c r="I92" i="5" s="1"/>
  <c r="E92" i="5" s="1"/>
  <c r="D92" i="5" s="1"/>
  <c r="G90" i="5"/>
  <c r="I90" i="5" s="1"/>
  <c r="E90" i="5" s="1"/>
  <c r="D90" i="5" s="1"/>
  <c r="G88" i="5"/>
  <c r="I88" i="5" s="1"/>
  <c r="E88" i="5" s="1"/>
  <c r="D88" i="5" s="1"/>
  <c r="G86" i="5"/>
  <c r="I86" i="5" s="1"/>
  <c r="E86" i="5" s="1"/>
  <c r="D86" i="5" s="1"/>
  <c r="G84" i="5"/>
  <c r="I84" i="5" s="1"/>
  <c r="E84" i="5" s="1"/>
  <c r="D84" i="5" s="1"/>
  <c r="G82" i="5"/>
  <c r="I82" i="5" s="1"/>
  <c r="E82" i="5" s="1"/>
  <c r="D82" i="5" s="1"/>
  <c r="G80" i="5"/>
  <c r="I80" i="5" s="1"/>
  <c r="E80" i="5" s="1"/>
  <c r="D80" i="5" s="1"/>
  <c r="G78" i="5"/>
  <c r="I78" i="5" s="1"/>
  <c r="E78" i="5" s="1"/>
  <c r="D78" i="5" s="1"/>
  <c r="G76" i="5"/>
  <c r="I76" i="5" s="1"/>
  <c r="E76" i="5" s="1"/>
  <c r="D76" i="5" s="1"/>
  <c r="G100" i="5"/>
  <c r="I100" i="5" s="1"/>
  <c r="E100" i="5" s="1"/>
  <c r="D100" i="5" s="1"/>
  <c r="G104" i="5"/>
  <c r="I104" i="5" s="1"/>
  <c r="E104" i="5" s="1"/>
  <c r="D104" i="5" s="1"/>
  <c r="G96" i="5"/>
  <c r="I96" i="5" s="1"/>
  <c r="E96" i="5" s="1"/>
  <c r="D96" i="5" s="1"/>
  <c r="G93" i="5"/>
  <c r="I93" i="5" s="1"/>
  <c r="E93" i="5" s="1"/>
  <c r="D93" i="5" s="1"/>
  <c r="G85" i="5"/>
  <c r="I85" i="5" s="1"/>
  <c r="E85" i="5" s="1"/>
  <c r="D85" i="5" s="1"/>
  <c r="G98" i="5"/>
  <c r="I98" i="5" s="1"/>
  <c r="E98" i="5" s="1"/>
  <c r="D98" i="5" s="1"/>
  <c r="G91" i="5"/>
  <c r="I91" i="5" s="1"/>
  <c r="E91" i="5" s="1"/>
  <c r="D91" i="5" s="1"/>
  <c r="G83" i="5"/>
  <c r="I83" i="5" s="1"/>
  <c r="E83" i="5" s="1"/>
  <c r="D83" i="5" s="1"/>
  <c r="G77" i="5"/>
  <c r="I77" i="5" s="1"/>
  <c r="E77" i="5" s="1"/>
  <c r="D77" i="5" s="1"/>
  <c r="G106" i="5"/>
  <c r="I106" i="5" s="1"/>
  <c r="E106" i="5" s="1"/>
  <c r="D106" i="5" s="1"/>
  <c r="G89" i="5"/>
  <c r="I89" i="5" s="1"/>
  <c r="E89" i="5" s="1"/>
  <c r="D89" i="5" s="1"/>
  <c r="G81" i="5"/>
  <c r="I81" i="5" s="1"/>
  <c r="E81" i="5" s="1"/>
  <c r="D81" i="5" s="1"/>
  <c r="G87" i="5"/>
  <c r="I87" i="5" s="1"/>
  <c r="E87" i="5" s="1"/>
  <c r="D87" i="5" s="1"/>
  <c r="G79" i="5"/>
  <c r="I79" i="5" s="1"/>
  <c r="E79" i="5" s="1"/>
  <c r="D79" i="5" s="1"/>
  <c r="C41" i="5"/>
  <c r="D175" i="8" l="1"/>
  <c r="D161" i="8"/>
  <c r="D147" i="8"/>
  <c r="D148" i="8"/>
  <c r="D160" i="8"/>
  <c r="D149" i="8"/>
  <c r="D150" i="8"/>
  <c r="D166" i="8"/>
  <c r="D151" i="8"/>
  <c r="D167" i="8"/>
  <c r="D152" i="8"/>
  <c r="D163" i="8"/>
  <c r="D168" i="8"/>
  <c r="D153" i="8"/>
  <c r="D162" i="8"/>
  <c r="D154" i="8"/>
  <c r="D155" i="8"/>
  <c r="D169" i="8"/>
  <c r="D171" i="8"/>
  <c r="D156" i="8"/>
  <c r="D164" i="8"/>
  <c r="D170" i="8"/>
  <c r="D172" i="8"/>
  <c r="D157" i="8"/>
  <c r="D165" i="8"/>
  <c r="D173" i="8"/>
  <c r="D158" i="8"/>
  <c r="D176" i="8"/>
  <c r="D112" i="8"/>
  <c r="AO144" i="8"/>
  <c r="D174" i="8"/>
  <c r="D159" i="8"/>
  <c r="AA74" i="6"/>
  <c r="AA108" i="6" s="1"/>
  <c r="AA142" i="6" s="1"/>
  <c r="AA176" i="6" s="1"/>
  <c r="AA210" i="6" s="1"/>
  <c r="AA244" i="6" s="1"/>
  <c r="AA278" i="6" s="1"/>
  <c r="AA312" i="6" s="1"/>
  <c r="AA346" i="6" s="1"/>
  <c r="AA380" i="6" s="1"/>
  <c r="AA414" i="6" s="1"/>
  <c r="A214" i="8"/>
  <c r="G210" i="8"/>
  <c r="I210" i="8" s="1"/>
  <c r="E210" i="8" s="1"/>
  <c r="AO210" i="8" s="1"/>
  <c r="G209" i="8"/>
  <c r="I209" i="8" s="1"/>
  <c r="E209" i="8" s="1"/>
  <c r="AO209" i="8" s="1"/>
  <c r="G208" i="8"/>
  <c r="I208" i="8" s="1"/>
  <c r="E208" i="8" s="1"/>
  <c r="AO208" i="8" s="1"/>
  <c r="G204" i="8"/>
  <c r="I204" i="8" s="1"/>
  <c r="E204" i="8" s="1"/>
  <c r="AO204" i="8" s="1"/>
  <c r="G200" i="8"/>
  <c r="I200" i="8" s="1"/>
  <c r="E200" i="8" s="1"/>
  <c r="AO200" i="8" s="1"/>
  <c r="G196" i="8"/>
  <c r="I196" i="8" s="1"/>
  <c r="E196" i="8" s="1"/>
  <c r="AO196" i="8" s="1"/>
  <c r="G192" i="8"/>
  <c r="I192" i="8" s="1"/>
  <c r="E192" i="8" s="1"/>
  <c r="AO192" i="8" s="1"/>
  <c r="G188" i="8"/>
  <c r="I188" i="8" s="1"/>
  <c r="E188" i="8" s="1"/>
  <c r="AO188" i="8" s="1"/>
  <c r="G184" i="8"/>
  <c r="I184" i="8" s="1"/>
  <c r="E184" i="8" s="1"/>
  <c r="AO184" i="8" s="1"/>
  <c r="G207" i="8"/>
  <c r="I207" i="8" s="1"/>
  <c r="E207" i="8" s="1"/>
  <c r="AO207" i="8" s="1"/>
  <c r="G203" i="8"/>
  <c r="I203" i="8" s="1"/>
  <c r="E203" i="8" s="1"/>
  <c r="AO203" i="8" s="1"/>
  <c r="G199" i="8"/>
  <c r="I199" i="8" s="1"/>
  <c r="E199" i="8" s="1"/>
  <c r="AO199" i="8" s="1"/>
  <c r="G195" i="8"/>
  <c r="I195" i="8" s="1"/>
  <c r="E195" i="8" s="1"/>
  <c r="AO195" i="8" s="1"/>
  <c r="G191" i="8"/>
  <c r="I191" i="8" s="1"/>
  <c r="E191" i="8" s="1"/>
  <c r="AO191" i="8" s="1"/>
  <c r="G187" i="8"/>
  <c r="I187" i="8" s="1"/>
  <c r="E187" i="8" s="1"/>
  <c r="AO187" i="8" s="1"/>
  <c r="G183" i="8"/>
  <c r="I183" i="8" s="1"/>
  <c r="E183" i="8" s="1"/>
  <c r="AO183" i="8" s="1"/>
  <c r="G180" i="8"/>
  <c r="I180" i="8" s="1"/>
  <c r="G206" i="8"/>
  <c r="I206" i="8" s="1"/>
  <c r="E206" i="8" s="1"/>
  <c r="AO206" i="8" s="1"/>
  <c r="G202" i="8"/>
  <c r="I202" i="8" s="1"/>
  <c r="E202" i="8" s="1"/>
  <c r="AO202" i="8" s="1"/>
  <c r="G198" i="8"/>
  <c r="I198" i="8" s="1"/>
  <c r="E198" i="8" s="1"/>
  <c r="AO198" i="8" s="1"/>
  <c r="G194" i="8"/>
  <c r="I194" i="8" s="1"/>
  <c r="E194" i="8" s="1"/>
  <c r="AO194" i="8" s="1"/>
  <c r="G190" i="8"/>
  <c r="I190" i="8" s="1"/>
  <c r="E190" i="8" s="1"/>
  <c r="AO190" i="8" s="1"/>
  <c r="G186" i="8"/>
  <c r="I186" i="8" s="1"/>
  <c r="E186" i="8" s="1"/>
  <c r="AO186" i="8" s="1"/>
  <c r="G182" i="8"/>
  <c r="I182" i="8" s="1"/>
  <c r="E182" i="8" s="1"/>
  <c r="AO182" i="8" s="1"/>
  <c r="G205" i="8"/>
  <c r="I205" i="8" s="1"/>
  <c r="E205" i="8" s="1"/>
  <c r="AO205" i="8" s="1"/>
  <c r="G197" i="8"/>
  <c r="I197" i="8" s="1"/>
  <c r="E197" i="8" s="1"/>
  <c r="AO197" i="8" s="1"/>
  <c r="G189" i="8"/>
  <c r="I189" i="8" s="1"/>
  <c r="E189" i="8" s="1"/>
  <c r="AO189" i="8" s="1"/>
  <c r="G181" i="8"/>
  <c r="I181" i="8" s="1"/>
  <c r="E181" i="8" s="1"/>
  <c r="AO181" i="8" s="1"/>
  <c r="G201" i="8"/>
  <c r="I201" i="8" s="1"/>
  <c r="E201" i="8" s="1"/>
  <c r="AO201" i="8" s="1"/>
  <c r="G193" i="8"/>
  <c r="I193" i="8" s="1"/>
  <c r="E193" i="8" s="1"/>
  <c r="AO193" i="8" s="1"/>
  <c r="G185" i="8"/>
  <c r="I185" i="8" s="1"/>
  <c r="E185" i="8" s="1"/>
  <c r="AO185" i="8" s="1"/>
  <c r="C145" i="8"/>
  <c r="E146" i="8"/>
  <c r="AO146" i="8" s="1"/>
  <c r="AO177" i="8" s="1"/>
  <c r="A212" i="7"/>
  <c r="G207" i="7"/>
  <c r="I207" i="7" s="1"/>
  <c r="E207" i="7" s="1"/>
  <c r="D207" i="7" s="1"/>
  <c r="G206" i="7"/>
  <c r="I206" i="7" s="1"/>
  <c r="E206" i="7" s="1"/>
  <c r="D206" i="7" s="1"/>
  <c r="G205" i="7"/>
  <c r="I205" i="7" s="1"/>
  <c r="E205" i="7" s="1"/>
  <c r="D205" i="7" s="1"/>
  <c r="G204" i="7"/>
  <c r="I204" i="7" s="1"/>
  <c r="E204" i="7" s="1"/>
  <c r="D204" i="7" s="1"/>
  <c r="G201" i="7"/>
  <c r="I201" i="7" s="1"/>
  <c r="E201" i="7" s="1"/>
  <c r="D201" i="7" s="1"/>
  <c r="G197" i="7"/>
  <c r="I197" i="7" s="1"/>
  <c r="E197" i="7" s="1"/>
  <c r="D197" i="7" s="1"/>
  <c r="G200" i="7"/>
  <c r="I200" i="7" s="1"/>
  <c r="E200" i="7" s="1"/>
  <c r="D200" i="7" s="1"/>
  <c r="G196" i="7"/>
  <c r="I196" i="7" s="1"/>
  <c r="E196" i="7" s="1"/>
  <c r="D196" i="7" s="1"/>
  <c r="G193" i="7"/>
  <c r="I193" i="7" s="1"/>
  <c r="E193" i="7" s="1"/>
  <c r="D193" i="7" s="1"/>
  <c r="G192" i="7"/>
  <c r="I192" i="7" s="1"/>
  <c r="E192" i="7" s="1"/>
  <c r="D192" i="7" s="1"/>
  <c r="G191" i="7"/>
  <c r="I191" i="7" s="1"/>
  <c r="E191" i="7" s="1"/>
  <c r="D191" i="7" s="1"/>
  <c r="G190" i="7"/>
  <c r="I190" i="7" s="1"/>
  <c r="E190" i="7" s="1"/>
  <c r="D190" i="7" s="1"/>
  <c r="G189" i="7"/>
  <c r="I189" i="7" s="1"/>
  <c r="E189" i="7" s="1"/>
  <c r="D189" i="7" s="1"/>
  <c r="G188" i="7"/>
  <c r="I188" i="7" s="1"/>
  <c r="E188" i="7" s="1"/>
  <c r="D188" i="7" s="1"/>
  <c r="G187" i="7"/>
  <c r="I187" i="7" s="1"/>
  <c r="E187" i="7" s="1"/>
  <c r="D187" i="7" s="1"/>
  <c r="G186" i="7"/>
  <c r="I186" i="7" s="1"/>
  <c r="E186" i="7" s="1"/>
  <c r="D186" i="7" s="1"/>
  <c r="G185" i="7"/>
  <c r="I185" i="7" s="1"/>
  <c r="E185" i="7" s="1"/>
  <c r="D185" i="7" s="1"/>
  <c r="G184" i="7"/>
  <c r="I184" i="7" s="1"/>
  <c r="E184" i="7" s="1"/>
  <c r="D184" i="7" s="1"/>
  <c r="G183" i="7"/>
  <c r="I183" i="7" s="1"/>
  <c r="E183" i="7" s="1"/>
  <c r="D183" i="7" s="1"/>
  <c r="G182" i="7"/>
  <c r="I182" i="7" s="1"/>
  <c r="E182" i="7" s="1"/>
  <c r="D182" i="7" s="1"/>
  <c r="G181" i="7"/>
  <c r="I181" i="7" s="1"/>
  <c r="E181" i="7" s="1"/>
  <c r="D181" i="7" s="1"/>
  <c r="G180" i="7"/>
  <c r="I180" i="7" s="1"/>
  <c r="E180" i="7" s="1"/>
  <c r="D180" i="7" s="1"/>
  <c r="G179" i="7"/>
  <c r="I179" i="7" s="1"/>
  <c r="E179" i="7" s="1"/>
  <c r="D179" i="7" s="1"/>
  <c r="G178" i="7"/>
  <c r="I178" i="7" s="1"/>
  <c r="G199" i="7"/>
  <c r="I199" i="7" s="1"/>
  <c r="E199" i="7" s="1"/>
  <c r="D199" i="7" s="1"/>
  <c r="G198" i="7"/>
  <c r="I198" i="7" s="1"/>
  <c r="E198" i="7" s="1"/>
  <c r="D198" i="7" s="1"/>
  <c r="G203" i="7"/>
  <c r="I203" i="7" s="1"/>
  <c r="E203" i="7" s="1"/>
  <c r="D203" i="7" s="1"/>
  <c r="G202" i="7"/>
  <c r="I202" i="7" s="1"/>
  <c r="E202" i="7" s="1"/>
  <c r="D202" i="7" s="1"/>
  <c r="G195" i="7"/>
  <c r="I195" i="7" s="1"/>
  <c r="E195" i="7" s="1"/>
  <c r="D195" i="7" s="1"/>
  <c r="G194" i="7"/>
  <c r="I194" i="7" s="1"/>
  <c r="E194" i="7" s="1"/>
  <c r="D194" i="7" s="1"/>
  <c r="E144" i="7"/>
  <c r="D144" i="7" s="1"/>
  <c r="C143" i="7"/>
  <c r="H251" i="5"/>
  <c r="H298" i="5"/>
  <c r="H319" i="5"/>
  <c r="H353" i="5"/>
  <c r="H386" i="5"/>
  <c r="H188" i="5"/>
  <c r="H219" i="5"/>
  <c r="C75" i="5"/>
  <c r="A144" i="5"/>
  <c r="G140" i="5"/>
  <c r="I140" i="5" s="1"/>
  <c r="E140" i="5" s="1"/>
  <c r="D140" i="5" s="1"/>
  <c r="G138" i="5"/>
  <c r="I138" i="5" s="1"/>
  <c r="E138" i="5" s="1"/>
  <c r="D138" i="5" s="1"/>
  <c r="G136" i="5"/>
  <c r="I136" i="5" s="1"/>
  <c r="E136" i="5" s="1"/>
  <c r="D136" i="5" s="1"/>
  <c r="G134" i="5"/>
  <c r="I134" i="5" s="1"/>
  <c r="E134" i="5" s="1"/>
  <c r="D134" i="5" s="1"/>
  <c r="G132" i="5"/>
  <c r="I132" i="5" s="1"/>
  <c r="E132" i="5" s="1"/>
  <c r="D132" i="5" s="1"/>
  <c r="G130" i="5"/>
  <c r="I130" i="5" s="1"/>
  <c r="E130" i="5" s="1"/>
  <c r="D130" i="5" s="1"/>
  <c r="G128" i="5"/>
  <c r="I128" i="5" s="1"/>
  <c r="E128" i="5" s="1"/>
  <c r="D128" i="5" s="1"/>
  <c r="G126" i="5"/>
  <c r="I126" i="5" s="1"/>
  <c r="E126" i="5" s="1"/>
  <c r="D126" i="5" s="1"/>
  <c r="G124" i="5"/>
  <c r="I124" i="5" s="1"/>
  <c r="E124" i="5" s="1"/>
  <c r="D124" i="5" s="1"/>
  <c r="G122" i="5"/>
  <c r="I122" i="5" s="1"/>
  <c r="E122" i="5" s="1"/>
  <c r="D122" i="5" s="1"/>
  <c r="G120" i="5"/>
  <c r="I120" i="5" s="1"/>
  <c r="E120" i="5" s="1"/>
  <c r="D120" i="5" s="1"/>
  <c r="G118" i="5"/>
  <c r="I118" i="5" s="1"/>
  <c r="E118" i="5" s="1"/>
  <c r="D118" i="5" s="1"/>
  <c r="G116" i="5"/>
  <c r="I116" i="5" s="1"/>
  <c r="E116" i="5" s="1"/>
  <c r="D116" i="5" s="1"/>
  <c r="G114" i="5"/>
  <c r="I114" i="5" s="1"/>
  <c r="E114" i="5" s="1"/>
  <c r="D114" i="5" s="1"/>
  <c r="G112" i="5"/>
  <c r="I112" i="5" s="1"/>
  <c r="E112" i="5" s="1"/>
  <c r="D112" i="5" s="1"/>
  <c r="G110" i="5"/>
  <c r="I110" i="5" s="1"/>
  <c r="E110" i="5" s="1"/>
  <c r="D110" i="5" s="1"/>
  <c r="G135" i="5"/>
  <c r="I135" i="5" s="1"/>
  <c r="E135" i="5" s="1"/>
  <c r="D135" i="5" s="1"/>
  <c r="G127" i="5"/>
  <c r="I127" i="5" s="1"/>
  <c r="E127" i="5" s="1"/>
  <c r="D127" i="5" s="1"/>
  <c r="G121" i="5"/>
  <c r="I121" i="5" s="1"/>
  <c r="E121" i="5" s="1"/>
  <c r="D121" i="5" s="1"/>
  <c r="G113" i="5"/>
  <c r="I113" i="5" s="1"/>
  <c r="E113" i="5" s="1"/>
  <c r="D113" i="5" s="1"/>
  <c r="G133" i="5"/>
  <c r="I133" i="5" s="1"/>
  <c r="E133" i="5" s="1"/>
  <c r="D133" i="5" s="1"/>
  <c r="G123" i="5"/>
  <c r="I123" i="5" s="1"/>
  <c r="E123" i="5" s="1"/>
  <c r="D123" i="5" s="1"/>
  <c r="G115" i="5"/>
  <c r="I115" i="5" s="1"/>
  <c r="E115" i="5" s="1"/>
  <c r="D115" i="5" s="1"/>
  <c r="G111" i="5"/>
  <c r="I111" i="5" s="1"/>
  <c r="E111" i="5" s="1"/>
  <c r="D111" i="5" s="1"/>
  <c r="G137" i="5"/>
  <c r="I137" i="5" s="1"/>
  <c r="E137" i="5" s="1"/>
  <c r="D137" i="5" s="1"/>
  <c r="G129" i="5"/>
  <c r="I129" i="5" s="1"/>
  <c r="E129" i="5" s="1"/>
  <c r="D129" i="5" s="1"/>
  <c r="G119" i="5"/>
  <c r="I119" i="5" s="1"/>
  <c r="E119" i="5" s="1"/>
  <c r="D119" i="5" s="1"/>
  <c r="G139" i="5"/>
  <c r="I139" i="5" s="1"/>
  <c r="E139" i="5" s="1"/>
  <c r="D139" i="5" s="1"/>
  <c r="G125" i="5"/>
  <c r="I125" i="5" s="1"/>
  <c r="E125" i="5" s="1"/>
  <c r="D125" i="5" s="1"/>
  <c r="G117" i="5"/>
  <c r="I117" i="5" s="1"/>
  <c r="E117" i="5" s="1"/>
  <c r="D117" i="5" s="1"/>
  <c r="G131" i="5"/>
  <c r="I131" i="5" s="1"/>
  <c r="E131" i="5" s="1"/>
  <c r="D131" i="5" s="1"/>
  <c r="D187" i="8" l="1"/>
  <c r="D191" i="8"/>
  <c r="D195" i="8"/>
  <c r="D199" i="8"/>
  <c r="D185" i="8"/>
  <c r="D203" i="8"/>
  <c r="D207" i="8"/>
  <c r="D193" i="8"/>
  <c r="D184" i="8"/>
  <c r="D182" i="8"/>
  <c r="D188" i="8"/>
  <c r="D186" i="8"/>
  <c r="D192" i="8"/>
  <c r="D189" i="8"/>
  <c r="D196" i="8"/>
  <c r="D205" i="8"/>
  <c r="D200" i="8"/>
  <c r="D181" i="8"/>
  <c r="D198" i="8"/>
  <c r="D204" i="8"/>
  <c r="D201" i="8"/>
  <c r="D194" i="8"/>
  <c r="D202" i="8"/>
  <c r="D208" i="8"/>
  <c r="D190" i="8"/>
  <c r="D206" i="8"/>
  <c r="D209" i="8"/>
  <c r="D183" i="8"/>
  <c r="D197" i="8"/>
  <c r="D146" i="8"/>
  <c r="AO178" i="8"/>
  <c r="D210" i="8"/>
  <c r="E180" i="8"/>
  <c r="AO180" i="8" s="1"/>
  <c r="AO211" i="8" s="1"/>
  <c r="C179" i="8"/>
  <c r="A248" i="8"/>
  <c r="G244" i="8"/>
  <c r="I244" i="8" s="1"/>
  <c r="E244" i="8" s="1"/>
  <c r="G243" i="8"/>
  <c r="I243" i="8" s="1"/>
  <c r="E243" i="8" s="1"/>
  <c r="G242" i="8"/>
  <c r="I242" i="8" s="1"/>
  <c r="E242" i="8" s="1"/>
  <c r="G241" i="8"/>
  <c r="I241" i="8" s="1"/>
  <c r="E241" i="8" s="1"/>
  <c r="G240" i="8"/>
  <c r="I240" i="8" s="1"/>
  <c r="E240" i="8" s="1"/>
  <c r="G239" i="8"/>
  <c r="I239" i="8" s="1"/>
  <c r="E239" i="8" s="1"/>
  <c r="G238" i="8"/>
  <c r="I238" i="8" s="1"/>
  <c r="E238" i="8" s="1"/>
  <c r="G237" i="8"/>
  <c r="I237" i="8" s="1"/>
  <c r="E237" i="8" s="1"/>
  <c r="G236" i="8"/>
  <c r="I236" i="8" s="1"/>
  <c r="E236" i="8" s="1"/>
  <c r="G235" i="8"/>
  <c r="I235" i="8" s="1"/>
  <c r="E235" i="8" s="1"/>
  <c r="G234" i="8"/>
  <c r="I234" i="8" s="1"/>
  <c r="E234" i="8" s="1"/>
  <c r="G233" i="8"/>
  <c r="I233" i="8" s="1"/>
  <c r="E233" i="8" s="1"/>
  <c r="G232" i="8"/>
  <c r="I232" i="8" s="1"/>
  <c r="E232" i="8" s="1"/>
  <c r="G231" i="8"/>
  <c r="I231" i="8" s="1"/>
  <c r="E231" i="8" s="1"/>
  <c r="G230" i="8"/>
  <c r="I230" i="8" s="1"/>
  <c r="E230" i="8" s="1"/>
  <c r="G229" i="8"/>
  <c r="I229" i="8" s="1"/>
  <c r="E229" i="8" s="1"/>
  <c r="G228" i="8"/>
  <c r="I228" i="8" s="1"/>
  <c r="E228" i="8" s="1"/>
  <c r="G227" i="8"/>
  <c r="I227" i="8" s="1"/>
  <c r="E227" i="8" s="1"/>
  <c r="G226" i="8"/>
  <c r="I226" i="8" s="1"/>
  <c r="E226" i="8" s="1"/>
  <c r="G225" i="8"/>
  <c r="I225" i="8" s="1"/>
  <c r="E225" i="8" s="1"/>
  <c r="G224" i="8"/>
  <c r="I224" i="8" s="1"/>
  <c r="E224" i="8" s="1"/>
  <c r="G223" i="8"/>
  <c r="I223" i="8" s="1"/>
  <c r="E223" i="8" s="1"/>
  <c r="G222" i="8"/>
  <c r="I222" i="8" s="1"/>
  <c r="E222" i="8" s="1"/>
  <c r="G221" i="8"/>
  <c r="I221" i="8" s="1"/>
  <c r="E221" i="8" s="1"/>
  <c r="G220" i="8"/>
  <c r="I220" i="8" s="1"/>
  <c r="E220" i="8" s="1"/>
  <c r="G219" i="8"/>
  <c r="I219" i="8" s="1"/>
  <c r="E219" i="8" s="1"/>
  <c r="G218" i="8"/>
  <c r="I218" i="8" s="1"/>
  <c r="E218" i="8" s="1"/>
  <c r="G217" i="8"/>
  <c r="I217" i="8" s="1"/>
  <c r="E217" i="8" s="1"/>
  <c r="G216" i="8"/>
  <c r="I216" i="8" s="1"/>
  <c r="E216" i="8" s="1"/>
  <c r="G215" i="8"/>
  <c r="I215" i="8" s="1"/>
  <c r="E215" i="8" s="1"/>
  <c r="G214" i="8"/>
  <c r="I214" i="8" s="1"/>
  <c r="E178" i="7"/>
  <c r="D178" i="7" s="1"/>
  <c r="C177" i="7"/>
  <c r="G242" i="7"/>
  <c r="I242" i="7" s="1"/>
  <c r="E242" i="7" s="1"/>
  <c r="D242" i="7" s="1"/>
  <c r="G241" i="7"/>
  <c r="I241" i="7" s="1"/>
  <c r="E241" i="7" s="1"/>
  <c r="D241" i="7" s="1"/>
  <c r="G240" i="7"/>
  <c r="I240" i="7" s="1"/>
  <c r="E240" i="7" s="1"/>
  <c r="D240" i="7" s="1"/>
  <c r="G239" i="7"/>
  <c r="I239" i="7" s="1"/>
  <c r="E239" i="7" s="1"/>
  <c r="D239" i="7" s="1"/>
  <c r="G238" i="7"/>
  <c r="I238" i="7" s="1"/>
  <c r="E238" i="7" s="1"/>
  <c r="D238" i="7" s="1"/>
  <c r="G237" i="7"/>
  <c r="I237" i="7" s="1"/>
  <c r="E237" i="7" s="1"/>
  <c r="D237" i="7" s="1"/>
  <c r="G236" i="7"/>
  <c r="I236" i="7" s="1"/>
  <c r="E236" i="7" s="1"/>
  <c r="D236" i="7" s="1"/>
  <c r="G235" i="7"/>
  <c r="I235" i="7" s="1"/>
  <c r="E235" i="7" s="1"/>
  <c r="D235" i="7" s="1"/>
  <c r="G234" i="7"/>
  <c r="I234" i="7" s="1"/>
  <c r="E234" i="7" s="1"/>
  <c r="D234" i="7" s="1"/>
  <c r="G233" i="7"/>
  <c r="I233" i="7" s="1"/>
  <c r="E233" i="7" s="1"/>
  <c r="D233" i="7" s="1"/>
  <c r="G232" i="7"/>
  <c r="I232" i="7" s="1"/>
  <c r="E232" i="7" s="1"/>
  <c r="D232" i="7" s="1"/>
  <c r="G231" i="7"/>
  <c r="I231" i="7" s="1"/>
  <c r="E231" i="7" s="1"/>
  <c r="D231" i="7" s="1"/>
  <c r="G230" i="7"/>
  <c r="I230" i="7" s="1"/>
  <c r="E230" i="7" s="1"/>
  <c r="D230" i="7" s="1"/>
  <c r="G229" i="7"/>
  <c r="I229" i="7" s="1"/>
  <c r="E229" i="7" s="1"/>
  <c r="D229" i="7" s="1"/>
  <c r="G228" i="7"/>
  <c r="I228" i="7" s="1"/>
  <c r="E228" i="7" s="1"/>
  <c r="D228" i="7" s="1"/>
  <c r="G227" i="7"/>
  <c r="I227" i="7" s="1"/>
  <c r="E227" i="7" s="1"/>
  <c r="D227" i="7" s="1"/>
  <c r="G226" i="7"/>
  <c r="I226" i="7" s="1"/>
  <c r="E226" i="7" s="1"/>
  <c r="D226" i="7" s="1"/>
  <c r="G225" i="7"/>
  <c r="I225" i="7" s="1"/>
  <c r="E225" i="7" s="1"/>
  <c r="D225" i="7" s="1"/>
  <c r="G224" i="7"/>
  <c r="I224" i="7" s="1"/>
  <c r="E224" i="7" s="1"/>
  <c r="D224" i="7" s="1"/>
  <c r="G223" i="7"/>
  <c r="I223" i="7" s="1"/>
  <c r="E223" i="7" s="1"/>
  <c r="D223" i="7" s="1"/>
  <c r="G222" i="7"/>
  <c r="I222" i="7" s="1"/>
  <c r="E222" i="7" s="1"/>
  <c r="D222" i="7" s="1"/>
  <c r="G221" i="7"/>
  <c r="I221" i="7" s="1"/>
  <c r="E221" i="7" s="1"/>
  <c r="D221" i="7" s="1"/>
  <c r="G220" i="7"/>
  <c r="I220" i="7" s="1"/>
  <c r="E220" i="7" s="1"/>
  <c r="D220" i="7" s="1"/>
  <c r="G219" i="7"/>
  <c r="I219" i="7" s="1"/>
  <c r="E219" i="7" s="1"/>
  <c r="D219" i="7" s="1"/>
  <c r="G218" i="7"/>
  <c r="I218" i="7" s="1"/>
  <c r="E218" i="7" s="1"/>
  <c r="D218" i="7" s="1"/>
  <c r="G217" i="7"/>
  <c r="I217" i="7" s="1"/>
  <c r="E217" i="7" s="1"/>
  <c r="D217" i="7" s="1"/>
  <c r="G216" i="7"/>
  <c r="I216" i="7" s="1"/>
  <c r="E216" i="7" s="1"/>
  <c r="D216" i="7" s="1"/>
  <c r="G215" i="7"/>
  <c r="I215" i="7" s="1"/>
  <c r="E215" i="7" s="1"/>
  <c r="D215" i="7" s="1"/>
  <c r="G214" i="7"/>
  <c r="I214" i="7" s="1"/>
  <c r="E214" i="7" s="1"/>
  <c r="D214" i="7" s="1"/>
  <c r="G213" i="7"/>
  <c r="I213" i="7" s="1"/>
  <c r="E213" i="7" s="1"/>
  <c r="D213" i="7" s="1"/>
  <c r="G212" i="7"/>
  <c r="I212" i="7" s="1"/>
  <c r="A246" i="7"/>
  <c r="H220" i="5"/>
  <c r="H299" i="5"/>
  <c r="H354" i="5"/>
  <c r="H252" i="5"/>
  <c r="H387" i="5"/>
  <c r="H320" i="5"/>
  <c r="H189" i="5"/>
  <c r="C109" i="5"/>
  <c r="A178" i="5"/>
  <c r="G173" i="5"/>
  <c r="I173" i="5" s="1"/>
  <c r="E173" i="5" s="1"/>
  <c r="D173" i="5" s="1"/>
  <c r="G171" i="5"/>
  <c r="I171" i="5" s="1"/>
  <c r="E171" i="5" s="1"/>
  <c r="D171" i="5" s="1"/>
  <c r="G169" i="5"/>
  <c r="I169" i="5" s="1"/>
  <c r="E169" i="5" s="1"/>
  <c r="D169" i="5" s="1"/>
  <c r="G167" i="5"/>
  <c r="I167" i="5" s="1"/>
  <c r="E167" i="5" s="1"/>
  <c r="D167" i="5" s="1"/>
  <c r="G165" i="5"/>
  <c r="I165" i="5" s="1"/>
  <c r="E165" i="5" s="1"/>
  <c r="D165" i="5" s="1"/>
  <c r="G163" i="5"/>
  <c r="I163" i="5" s="1"/>
  <c r="E163" i="5" s="1"/>
  <c r="D163" i="5" s="1"/>
  <c r="G161" i="5"/>
  <c r="I161" i="5" s="1"/>
  <c r="E161" i="5" s="1"/>
  <c r="D161" i="5" s="1"/>
  <c r="G159" i="5"/>
  <c r="I159" i="5" s="1"/>
  <c r="E159" i="5" s="1"/>
  <c r="D159" i="5" s="1"/>
  <c r="G157" i="5"/>
  <c r="I157" i="5" s="1"/>
  <c r="E157" i="5" s="1"/>
  <c r="D157" i="5" s="1"/>
  <c r="G155" i="5"/>
  <c r="I155" i="5" s="1"/>
  <c r="E155" i="5" s="1"/>
  <c r="D155" i="5" s="1"/>
  <c r="G153" i="5"/>
  <c r="I153" i="5" s="1"/>
  <c r="E153" i="5" s="1"/>
  <c r="D153" i="5" s="1"/>
  <c r="G151" i="5"/>
  <c r="I151" i="5" s="1"/>
  <c r="E151" i="5" s="1"/>
  <c r="D151" i="5" s="1"/>
  <c r="G149" i="5"/>
  <c r="I149" i="5" s="1"/>
  <c r="E149" i="5" s="1"/>
  <c r="D149" i="5" s="1"/>
  <c r="G147" i="5"/>
  <c r="I147" i="5" s="1"/>
  <c r="E147" i="5" s="1"/>
  <c r="D147" i="5" s="1"/>
  <c r="G145" i="5"/>
  <c r="I145" i="5" s="1"/>
  <c r="E145" i="5" s="1"/>
  <c r="D145" i="5" s="1"/>
  <c r="G168" i="5"/>
  <c r="I168" i="5" s="1"/>
  <c r="E168" i="5" s="1"/>
  <c r="D168" i="5" s="1"/>
  <c r="G160" i="5"/>
  <c r="I160" i="5" s="1"/>
  <c r="E160" i="5" s="1"/>
  <c r="D160" i="5" s="1"/>
  <c r="G152" i="5"/>
  <c r="I152" i="5" s="1"/>
  <c r="E152" i="5" s="1"/>
  <c r="D152" i="5" s="1"/>
  <c r="G174" i="5"/>
  <c r="I174" i="5" s="1"/>
  <c r="E174" i="5" s="1"/>
  <c r="D174" i="5" s="1"/>
  <c r="G166" i="5"/>
  <c r="I166" i="5" s="1"/>
  <c r="E166" i="5" s="1"/>
  <c r="D166" i="5" s="1"/>
  <c r="G158" i="5"/>
  <c r="I158" i="5" s="1"/>
  <c r="E158" i="5" s="1"/>
  <c r="D158" i="5" s="1"/>
  <c r="G150" i="5"/>
  <c r="I150" i="5" s="1"/>
  <c r="E150" i="5" s="1"/>
  <c r="D150" i="5" s="1"/>
  <c r="G144" i="5"/>
  <c r="I144" i="5" s="1"/>
  <c r="E144" i="5" s="1"/>
  <c r="D144" i="5" s="1"/>
  <c r="G170" i="5"/>
  <c r="I170" i="5" s="1"/>
  <c r="E170" i="5" s="1"/>
  <c r="D170" i="5" s="1"/>
  <c r="G162" i="5"/>
  <c r="I162" i="5" s="1"/>
  <c r="E162" i="5" s="1"/>
  <c r="D162" i="5" s="1"/>
  <c r="G154" i="5"/>
  <c r="I154" i="5" s="1"/>
  <c r="E154" i="5" s="1"/>
  <c r="D154" i="5" s="1"/>
  <c r="G146" i="5"/>
  <c r="I146" i="5" s="1"/>
  <c r="E146" i="5" s="1"/>
  <c r="D146" i="5" s="1"/>
  <c r="G156" i="5"/>
  <c r="I156" i="5" s="1"/>
  <c r="E156" i="5" s="1"/>
  <c r="D156" i="5" s="1"/>
  <c r="G164" i="5"/>
  <c r="I164" i="5" s="1"/>
  <c r="E164" i="5" s="1"/>
  <c r="D164" i="5" s="1"/>
  <c r="G172" i="5"/>
  <c r="I172" i="5" s="1"/>
  <c r="E172" i="5" s="1"/>
  <c r="D172" i="5" s="1"/>
  <c r="G148" i="5"/>
  <c r="I148" i="5" s="1"/>
  <c r="E148" i="5" s="1"/>
  <c r="D148" i="5" s="1"/>
  <c r="AO231" i="8" l="1"/>
  <c r="AO218" i="8"/>
  <c r="AO220" i="8"/>
  <c r="AO236" i="8"/>
  <c r="AO233" i="8"/>
  <c r="AO235" i="8"/>
  <c r="AO238" i="8"/>
  <c r="AO230" i="8"/>
  <c r="AO219" i="8"/>
  <c r="AO223" i="8"/>
  <c r="AO239" i="8"/>
  <c r="AO216" i="8"/>
  <c r="AO234" i="8"/>
  <c r="AO224" i="8"/>
  <c r="AO240" i="8"/>
  <c r="AO237" i="8"/>
  <c r="AO241" i="8"/>
  <c r="AO226" i="8"/>
  <c r="AO242" i="8"/>
  <c r="AO221" i="8"/>
  <c r="AO225" i="8"/>
  <c r="AO227" i="8"/>
  <c r="AO243" i="8"/>
  <c r="AO232" i="8"/>
  <c r="AO244" i="8"/>
  <c r="AO215" i="8"/>
  <c r="AO217" i="8"/>
  <c r="AO222" i="8"/>
  <c r="AO228" i="8"/>
  <c r="AO229" i="8"/>
  <c r="D180" i="8"/>
  <c r="AO212" i="8"/>
  <c r="D242" i="8"/>
  <c r="AC242" i="8"/>
  <c r="D243" i="8"/>
  <c r="AC243" i="8"/>
  <c r="J243" i="8"/>
  <c r="N243" i="8"/>
  <c r="O243" i="8"/>
  <c r="Q243" i="8"/>
  <c r="P243" i="8"/>
  <c r="M243" i="8"/>
  <c r="L243" i="8"/>
  <c r="K243" i="8"/>
  <c r="D244" i="8"/>
  <c r="AC244" i="8"/>
  <c r="Q244" i="8"/>
  <c r="P244" i="8"/>
  <c r="O244" i="8"/>
  <c r="N244" i="8"/>
  <c r="M244" i="8"/>
  <c r="L244" i="8"/>
  <c r="K244" i="8"/>
  <c r="J244" i="8"/>
  <c r="D229" i="8"/>
  <c r="AC229" i="8"/>
  <c r="N229" i="8"/>
  <c r="M229" i="8"/>
  <c r="L229" i="8"/>
  <c r="K229" i="8"/>
  <c r="J229" i="8"/>
  <c r="Q229" i="8"/>
  <c r="P229" i="8"/>
  <c r="O229" i="8"/>
  <c r="D230" i="8"/>
  <c r="AC230" i="8"/>
  <c r="J230" i="8"/>
  <c r="Q230" i="8"/>
  <c r="K230" i="8"/>
  <c r="P230" i="8"/>
  <c r="O230" i="8"/>
  <c r="N230" i="8"/>
  <c r="M230" i="8"/>
  <c r="L230" i="8"/>
  <c r="D231" i="8"/>
  <c r="AC231" i="8"/>
  <c r="D232" i="8"/>
  <c r="AC232" i="8"/>
  <c r="X232" i="8"/>
  <c r="D233" i="8"/>
  <c r="AC233" i="8"/>
  <c r="O233" i="8"/>
  <c r="N233" i="8"/>
  <c r="M233" i="8"/>
  <c r="L233" i="8"/>
  <c r="D234" i="8"/>
  <c r="AC234" i="8"/>
  <c r="O234" i="8"/>
  <c r="N234" i="8"/>
  <c r="M234" i="8"/>
  <c r="L234" i="8"/>
  <c r="D235" i="8"/>
  <c r="AC235" i="8"/>
  <c r="N235" i="8"/>
  <c r="O235" i="8"/>
  <c r="M235" i="8"/>
  <c r="L235" i="8"/>
  <c r="D219" i="8"/>
  <c r="AC219" i="8"/>
  <c r="D220" i="8"/>
  <c r="AC220" i="8"/>
  <c r="D236" i="8"/>
  <c r="AC236" i="8"/>
  <c r="Q236" i="8"/>
  <c r="P236" i="8"/>
  <c r="O236" i="8"/>
  <c r="N236" i="8"/>
  <c r="M236" i="8"/>
  <c r="L236" i="8"/>
  <c r="K236" i="8"/>
  <c r="J236" i="8"/>
  <c r="D227" i="8"/>
  <c r="AC227" i="8"/>
  <c r="AC215" i="8"/>
  <c r="N215" i="8"/>
  <c r="M215" i="8"/>
  <c r="L215" i="8"/>
  <c r="K215" i="8"/>
  <c r="J215" i="8"/>
  <c r="Q215" i="8"/>
  <c r="P215" i="8"/>
  <c r="O215" i="8"/>
  <c r="D221" i="8"/>
  <c r="AC221" i="8"/>
  <c r="D237" i="8"/>
  <c r="AC237" i="8"/>
  <c r="J237" i="8"/>
  <c r="O237" i="8"/>
  <c r="Q237" i="8"/>
  <c r="P237" i="8"/>
  <c r="N237" i="8"/>
  <c r="M237" i="8"/>
  <c r="L237" i="8"/>
  <c r="K237" i="8"/>
  <c r="D217" i="8"/>
  <c r="AC217" i="8"/>
  <c r="D222" i="8"/>
  <c r="AC222" i="8"/>
  <c r="N222" i="8"/>
  <c r="M222" i="8"/>
  <c r="L222" i="8"/>
  <c r="K222" i="8"/>
  <c r="J222" i="8"/>
  <c r="Q222" i="8"/>
  <c r="P222" i="8"/>
  <c r="O222" i="8"/>
  <c r="D238" i="8"/>
  <c r="AC238" i="8"/>
  <c r="D228" i="8"/>
  <c r="AC228" i="8"/>
  <c r="AC216" i="8"/>
  <c r="Q216" i="8"/>
  <c r="P216" i="8"/>
  <c r="K216" i="8"/>
  <c r="O216" i="8"/>
  <c r="N216" i="8"/>
  <c r="M216" i="8"/>
  <c r="L216" i="8"/>
  <c r="J216" i="8"/>
  <c r="D223" i="8"/>
  <c r="AC223" i="8"/>
  <c r="J223" i="8"/>
  <c r="K223" i="8"/>
  <c r="Q223" i="8"/>
  <c r="P223" i="8"/>
  <c r="O223" i="8"/>
  <c r="N223" i="8"/>
  <c r="M223" i="8"/>
  <c r="L223" i="8"/>
  <c r="D239" i="8"/>
  <c r="AC239" i="8"/>
  <c r="D218" i="8"/>
  <c r="AC218" i="8"/>
  <c r="D224" i="8"/>
  <c r="AC224" i="8"/>
  <c r="D240" i="8"/>
  <c r="AC240" i="8"/>
  <c r="D226" i="8"/>
  <c r="AC226" i="8"/>
  <c r="D225" i="8"/>
  <c r="AC225" i="8"/>
  <c r="D241" i="8"/>
  <c r="AC241" i="8"/>
  <c r="D216" i="8"/>
  <c r="D215" i="8"/>
  <c r="A282" i="8"/>
  <c r="G278" i="8"/>
  <c r="I278" i="8" s="1"/>
  <c r="E278" i="8" s="1"/>
  <c r="AO278" i="8" s="1"/>
  <c r="G275" i="8"/>
  <c r="I275" i="8" s="1"/>
  <c r="E275" i="8" s="1"/>
  <c r="AO275" i="8" s="1"/>
  <c r="G273" i="8"/>
  <c r="I273" i="8" s="1"/>
  <c r="E273" i="8" s="1"/>
  <c r="AO273" i="8" s="1"/>
  <c r="G269" i="8"/>
  <c r="I269" i="8" s="1"/>
  <c r="E269" i="8" s="1"/>
  <c r="AO269" i="8" s="1"/>
  <c r="G277" i="8"/>
  <c r="I277" i="8" s="1"/>
  <c r="E277" i="8" s="1"/>
  <c r="AO277" i="8" s="1"/>
  <c r="G272" i="8"/>
  <c r="I272" i="8" s="1"/>
  <c r="E272" i="8" s="1"/>
  <c r="AO272" i="8" s="1"/>
  <c r="G268" i="8"/>
  <c r="I268" i="8" s="1"/>
  <c r="E268" i="8" s="1"/>
  <c r="AO268" i="8" s="1"/>
  <c r="G265" i="8"/>
  <c r="I265" i="8" s="1"/>
  <c r="E265" i="8" s="1"/>
  <c r="AO265" i="8" s="1"/>
  <c r="G264" i="8"/>
  <c r="I264" i="8" s="1"/>
  <c r="E264" i="8" s="1"/>
  <c r="AO264" i="8" s="1"/>
  <c r="G263" i="8"/>
  <c r="I263" i="8" s="1"/>
  <c r="E263" i="8" s="1"/>
  <c r="AO263" i="8" s="1"/>
  <c r="G262" i="8"/>
  <c r="I262" i="8" s="1"/>
  <c r="E262" i="8" s="1"/>
  <c r="AO262" i="8" s="1"/>
  <c r="G261" i="8"/>
  <c r="I261" i="8" s="1"/>
  <c r="E261" i="8" s="1"/>
  <c r="AO261" i="8" s="1"/>
  <c r="G260" i="8"/>
  <c r="I260" i="8" s="1"/>
  <c r="E260" i="8" s="1"/>
  <c r="AO260" i="8" s="1"/>
  <c r="G259" i="8"/>
  <c r="I259" i="8" s="1"/>
  <c r="E259" i="8" s="1"/>
  <c r="AO259" i="8" s="1"/>
  <c r="G258" i="8"/>
  <c r="I258" i="8" s="1"/>
  <c r="E258" i="8" s="1"/>
  <c r="AO258" i="8" s="1"/>
  <c r="G257" i="8"/>
  <c r="I257" i="8" s="1"/>
  <c r="E257" i="8" s="1"/>
  <c r="AO257" i="8" s="1"/>
  <c r="G256" i="8"/>
  <c r="I256" i="8" s="1"/>
  <c r="E256" i="8" s="1"/>
  <c r="AO256" i="8" s="1"/>
  <c r="G255" i="8"/>
  <c r="I255" i="8" s="1"/>
  <c r="E255" i="8" s="1"/>
  <c r="AO255" i="8" s="1"/>
  <c r="G254" i="8"/>
  <c r="I254" i="8" s="1"/>
  <c r="E254" i="8" s="1"/>
  <c r="AO254" i="8" s="1"/>
  <c r="G253" i="8"/>
  <c r="I253" i="8" s="1"/>
  <c r="E253" i="8" s="1"/>
  <c r="AO253" i="8" s="1"/>
  <c r="G252" i="8"/>
  <c r="I252" i="8" s="1"/>
  <c r="E252" i="8" s="1"/>
  <c r="AO252" i="8" s="1"/>
  <c r="G251" i="8"/>
  <c r="I251" i="8" s="1"/>
  <c r="E251" i="8" s="1"/>
  <c r="AO251" i="8" s="1"/>
  <c r="G250" i="8"/>
  <c r="I250" i="8" s="1"/>
  <c r="E250" i="8" s="1"/>
  <c r="AO250" i="8" s="1"/>
  <c r="G249" i="8"/>
  <c r="I249" i="8" s="1"/>
  <c r="E249" i="8" s="1"/>
  <c r="AO249" i="8" s="1"/>
  <c r="G248" i="8"/>
  <c r="I248" i="8" s="1"/>
  <c r="G276" i="8"/>
  <c r="I276" i="8" s="1"/>
  <c r="E276" i="8" s="1"/>
  <c r="AO276" i="8" s="1"/>
  <c r="G271" i="8"/>
  <c r="I271" i="8" s="1"/>
  <c r="E271" i="8" s="1"/>
  <c r="AO271" i="8" s="1"/>
  <c r="G267" i="8"/>
  <c r="I267" i="8" s="1"/>
  <c r="E267" i="8" s="1"/>
  <c r="AO267" i="8" s="1"/>
  <c r="G274" i="8"/>
  <c r="I274" i="8" s="1"/>
  <c r="E274" i="8" s="1"/>
  <c r="AO274" i="8" s="1"/>
  <c r="G270" i="8"/>
  <c r="I270" i="8" s="1"/>
  <c r="E270" i="8" s="1"/>
  <c r="AO270" i="8" s="1"/>
  <c r="G266" i="8"/>
  <c r="I266" i="8" s="1"/>
  <c r="E266" i="8" s="1"/>
  <c r="AO266" i="8" s="1"/>
  <c r="E214" i="8"/>
  <c r="C213" i="8"/>
  <c r="G276" i="7"/>
  <c r="I276" i="7" s="1"/>
  <c r="E276" i="7" s="1"/>
  <c r="D276" i="7" s="1"/>
  <c r="G275" i="7"/>
  <c r="I275" i="7" s="1"/>
  <c r="E275" i="7" s="1"/>
  <c r="D275" i="7" s="1"/>
  <c r="G274" i="7"/>
  <c r="I274" i="7" s="1"/>
  <c r="E274" i="7" s="1"/>
  <c r="D274" i="7" s="1"/>
  <c r="G273" i="7"/>
  <c r="I273" i="7" s="1"/>
  <c r="E273" i="7" s="1"/>
  <c r="D273" i="7" s="1"/>
  <c r="G272" i="7"/>
  <c r="I272" i="7" s="1"/>
  <c r="E272" i="7" s="1"/>
  <c r="D272" i="7" s="1"/>
  <c r="G271" i="7"/>
  <c r="I271" i="7" s="1"/>
  <c r="E271" i="7" s="1"/>
  <c r="D271" i="7" s="1"/>
  <c r="G270" i="7"/>
  <c r="I270" i="7" s="1"/>
  <c r="E270" i="7" s="1"/>
  <c r="D270" i="7" s="1"/>
  <c r="G269" i="7"/>
  <c r="I269" i="7" s="1"/>
  <c r="E269" i="7" s="1"/>
  <c r="D269" i="7" s="1"/>
  <c r="G265" i="7"/>
  <c r="I265" i="7" s="1"/>
  <c r="E265" i="7" s="1"/>
  <c r="D265" i="7" s="1"/>
  <c r="G261" i="7"/>
  <c r="I261" i="7" s="1"/>
  <c r="E261" i="7" s="1"/>
  <c r="D261" i="7" s="1"/>
  <c r="G257" i="7"/>
  <c r="I257" i="7" s="1"/>
  <c r="E257" i="7" s="1"/>
  <c r="D257" i="7" s="1"/>
  <c r="G253" i="7"/>
  <c r="I253" i="7" s="1"/>
  <c r="E253" i="7" s="1"/>
  <c r="D253" i="7" s="1"/>
  <c r="G249" i="7"/>
  <c r="I249" i="7" s="1"/>
  <c r="E249" i="7" s="1"/>
  <c r="D249" i="7" s="1"/>
  <c r="G268" i="7"/>
  <c r="I268" i="7" s="1"/>
  <c r="E268" i="7" s="1"/>
  <c r="D268" i="7" s="1"/>
  <c r="G264" i="7"/>
  <c r="I264" i="7" s="1"/>
  <c r="E264" i="7" s="1"/>
  <c r="D264" i="7" s="1"/>
  <c r="G260" i="7"/>
  <c r="I260" i="7" s="1"/>
  <c r="E260" i="7" s="1"/>
  <c r="D260" i="7" s="1"/>
  <c r="G256" i="7"/>
  <c r="I256" i="7" s="1"/>
  <c r="E256" i="7" s="1"/>
  <c r="D256" i="7" s="1"/>
  <c r="G252" i="7"/>
  <c r="I252" i="7" s="1"/>
  <c r="E252" i="7" s="1"/>
  <c r="D252" i="7" s="1"/>
  <c r="G248" i="7"/>
  <c r="I248" i="7" s="1"/>
  <c r="E248" i="7" s="1"/>
  <c r="D248" i="7" s="1"/>
  <c r="A280" i="7"/>
  <c r="G267" i="7"/>
  <c r="I267" i="7" s="1"/>
  <c r="E267" i="7" s="1"/>
  <c r="D267" i="7" s="1"/>
  <c r="G263" i="7"/>
  <c r="I263" i="7" s="1"/>
  <c r="E263" i="7" s="1"/>
  <c r="D263" i="7" s="1"/>
  <c r="G259" i="7"/>
  <c r="I259" i="7" s="1"/>
  <c r="E259" i="7" s="1"/>
  <c r="D259" i="7" s="1"/>
  <c r="G255" i="7"/>
  <c r="I255" i="7" s="1"/>
  <c r="E255" i="7" s="1"/>
  <c r="D255" i="7" s="1"/>
  <c r="G251" i="7"/>
  <c r="I251" i="7" s="1"/>
  <c r="E251" i="7" s="1"/>
  <c r="D251" i="7" s="1"/>
  <c r="G266" i="7"/>
  <c r="I266" i="7" s="1"/>
  <c r="E266" i="7" s="1"/>
  <c r="D266" i="7" s="1"/>
  <c r="G262" i="7"/>
  <c r="I262" i="7" s="1"/>
  <c r="E262" i="7" s="1"/>
  <c r="D262" i="7" s="1"/>
  <c r="G258" i="7"/>
  <c r="I258" i="7" s="1"/>
  <c r="E258" i="7" s="1"/>
  <c r="D258" i="7" s="1"/>
  <c r="G254" i="7"/>
  <c r="I254" i="7" s="1"/>
  <c r="E254" i="7" s="1"/>
  <c r="D254" i="7" s="1"/>
  <c r="G250" i="7"/>
  <c r="I250" i="7" s="1"/>
  <c r="E250" i="7" s="1"/>
  <c r="D250" i="7" s="1"/>
  <c r="G247" i="7"/>
  <c r="I247" i="7" s="1"/>
  <c r="E247" i="7" s="1"/>
  <c r="D247" i="7" s="1"/>
  <c r="G246" i="7"/>
  <c r="I246" i="7" s="1"/>
  <c r="C211" i="7"/>
  <c r="E212" i="7"/>
  <c r="D212" i="7" s="1"/>
  <c r="G182" i="5"/>
  <c r="I182" i="5" s="1"/>
  <c r="E182" i="5" s="1"/>
  <c r="D182" i="5" s="1"/>
  <c r="G206" i="5"/>
  <c r="G204" i="5"/>
  <c r="G202" i="5"/>
  <c r="G200" i="5"/>
  <c r="G198" i="5"/>
  <c r="G196" i="5"/>
  <c r="G194" i="5"/>
  <c r="G192" i="5"/>
  <c r="G190" i="5"/>
  <c r="G188" i="5"/>
  <c r="I188" i="5" s="1"/>
  <c r="E188" i="5" s="1"/>
  <c r="D188" i="5" s="1"/>
  <c r="G186" i="5"/>
  <c r="I186" i="5" s="1"/>
  <c r="E186" i="5" s="1"/>
  <c r="D186" i="5" s="1"/>
  <c r="G181" i="5"/>
  <c r="I181" i="5" s="1"/>
  <c r="E181" i="5" s="1"/>
  <c r="D181" i="5" s="1"/>
  <c r="G178" i="5"/>
  <c r="I178" i="5" s="1"/>
  <c r="E178" i="5" s="1"/>
  <c r="D178" i="5" s="1"/>
  <c r="G207" i="5"/>
  <c r="G205" i="5"/>
  <c r="G203" i="5"/>
  <c r="G201" i="5"/>
  <c r="G199" i="5"/>
  <c r="G197" i="5"/>
  <c r="G195" i="5"/>
  <c r="G193" i="5"/>
  <c r="G191" i="5"/>
  <c r="G189" i="5"/>
  <c r="I189" i="5" s="1"/>
  <c r="E189" i="5" s="1"/>
  <c r="D189" i="5" s="1"/>
  <c r="G187" i="5"/>
  <c r="I187" i="5" s="1"/>
  <c r="E187" i="5" s="1"/>
  <c r="D187" i="5" s="1"/>
  <c r="G180" i="5"/>
  <c r="I180" i="5" s="1"/>
  <c r="E180" i="5" s="1"/>
  <c r="D180" i="5" s="1"/>
  <c r="G179" i="5"/>
  <c r="I179" i="5" s="1"/>
  <c r="E179" i="5" s="1"/>
  <c r="D179" i="5" s="1"/>
  <c r="G185" i="5"/>
  <c r="I185" i="5" s="1"/>
  <c r="E185" i="5" s="1"/>
  <c r="D185" i="5" s="1"/>
  <c r="G184" i="5"/>
  <c r="I184" i="5" s="1"/>
  <c r="E184" i="5" s="1"/>
  <c r="D184" i="5" s="1"/>
  <c r="G183" i="5"/>
  <c r="I183" i="5" s="1"/>
  <c r="E183" i="5" s="1"/>
  <c r="D183" i="5" s="1"/>
  <c r="H388" i="5"/>
  <c r="H221" i="5"/>
  <c r="H321" i="5"/>
  <c r="H355" i="5"/>
  <c r="H253" i="5"/>
  <c r="H190" i="5"/>
  <c r="H300" i="5"/>
  <c r="A212" i="5"/>
  <c r="C143" i="5"/>
  <c r="AO214" i="8" l="1"/>
  <c r="W244" i="8"/>
  <c r="X223" i="8"/>
  <c r="V222" i="8"/>
  <c r="V236" i="8"/>
  <c r="X244" i="8"/>
  <c r="W215" i="8"/>
  <c r="Y242" i="8"/>
  <c r="V216" i="8"/>
  <c r="W229" i="8"/>
  <c r="V238" i="8"/>
  <c r="X242" i="8"/>
  <c r="W243" i="8"/>
  <c r="V242" i="8"/>
  <c r="V215" i="8"/>
  <c r="X215" i="8"/>
  <c r="W223" i="8"/>
  <c r="Y216" i="8"/>
  <c r="Y222" i="8"/>
  <c r="Y234" i="8"/>
  <c r="Y240" i="8"/>
  <c r="X237" i="8"/>
  <c r="W233" i="8"/>
  <c r="V243" i="8"/>
  <c r="W240" i="8"/>
  <c r="V233" i="8"/>
  <c r="X240" i="8"/>
  <c r="W237" i="8"/>
  <c r="W234" i="8"/>
  <c r="V239" i="8"/>
  <c r="Y244" i="8"/>
  <c r="W242" i="8"/>
  <c r="V240" i="8"/>
  <c r="Y215" i="8"/>
  <c r="Y236" i="8"/>
  <c r="X230" i="8"/>
  <c r="V234" i="8"/>
  <c r="Y230" i="8"/>
  <c r="V244" i="8"/>
  <c r="X234" i="8"/>
  <c r="W232" i="8"/>
  <c r="AE232" i="8" s="1"/>
  <c r="X241" i="8"/>
  <c r="W241" i="8"/>
  <c r="X239" i="8"/>
  <c r="V223" i="8"/>
  <c r="W216" i="8"/>
  <c r="Y239" i="8"/>
  <c r="X238" i="8"/>
  <c r="X233" i="8"/>
  <c r="Y238" i="8"/>
  <c r="D273" i="8"/>
  <c r="AC273" i="8"/>
  <c r="D275" i="8"/>
  <c r="J275" i="8"/>
  <c r="K275" i="8"/>
  <c r="L275" i="8"/>
  <c r="M275" i="8"/>
  <c r="N275" i="8"/>
  <c r="O275" i="8"/>
  <c r="P275" i="8"/>
  <c r="Q275" i="8"/>
  <c r="AC275" i="8"/>
  <c r="X243" i="8"/>
  <c r="D256" i="8"/>
  <c r="AC256" i="8"/>
  <c r="D278" i="8"/>
  <c r="L278" i="8"/>
  <c r="M278" i="8"/>
  <c r="N278" i="8"/>
  <c r="AC278" i="8"/>
  <c r="D255" i="8"/>
  <c r="AC255" i="8"/>
  <c r="D214" i="8"/>
  <c r="AC214" i="8"/>
  <c r="AC245" i="8" s="1"/>
  <c r="D257" i="8"/>
  <c r="AC257" i="8"/>
  <c r="D266" i="8"/>
  <c r="AC266" i="8"/>
  <c r="D258" i="8"/>
  <c r="AC258" i="8"/>
  <c r="Y241" i="8"/>
  <c r="X216" i="8"/>
  <c r="V230" i="8"/>
  <c r="D274" i="8"/>
  <c r="J274" i="8"/>
  <c r="Q274" i="8"/>
  <c r="K274" i="8"/>
  <c r="L274" i="8"/>
  <c r="N274" i="8"/>
  <c r="O274" i="8"/>
  <c r="M274" i="8"/>
  <c r="P274" i="8"/>
  <c r="AC274" i="8"/>
  <c r="D260" i="8"/>
  <c r="J260" i="8"/>
  <c r="AC260" i="8"/>
  <c r="K260" i="8"/>
  <c r="L260" i="8"/>
  <c r="M260" i="8"/>
  <c r="N260" i="8"/>
  <c r="P260" i="8"/>
  <c r="Q260" i="8"/>
  <c r="O260" i="8"/>
  <c r="Y237" i="8"/>
  <c r="D269" i="8"/>
  <c r="AC269" i="8"/>
  <c r="D261" i="8"/>
  <c r="L261" i="8"/>
  <c r="M261" i="8"/>
  <c r="N261" i="8"/>
  <c r="J261" i="8"/>
  <c r="O261" i="8"/>
  <c r="P261" i="8"/>
  <c r="Q261" i="8"/>
  <c r="K261" i="8"/>
  <c r="AC261" i="8"/>
  <c r="D254" i="8"/>
  <c r="J254" i="8"/>
  <c r="AC254" i="8"/>
  <c r="Q254" i="8"/>
  <c r="P254" i="8"/>
  <c r="O254" i="8"/>
  <c r="N254" i="8"/>
  <c r="M254" i="8"/>
  <c r="L254" i="8"/>
  <c r="K254" i="8"/>
  <c r="D271" i="8"/>
  <c r="AC271" i="8"/>
  <c r="D262" i="8"/>
  <c r="AC262" i="8"/>
  <c r="V241" i="8"/>
  <c r="W235" i="8"/>
  <c r="Y229" i="8"/>
  <c r="D263" i="8"/>
  <c r="AC263" i="8"/>
  <c r="V237" i="8"/>
  <c r="D253" i="8"/>
  <c r="Q253" i="8"/>
  <c r="P253" i="8"/>
  <c r="AC253" i="8"/>
  <c r="O253" i="8"/>
  <c r="N253" i="8"/>
  <c r="M253" i="8"/>
  <c r="L253" i="8"/>
  <c r="K253" i="8"/>
  <c r="J253" i="8"/>
  <c r="D264" i="8"/>
  <c r="AC264" i="8"/>
  <c r="Y235" i="8"/>
  <c r="V229" i="8"/>
  <c r="D259" i="8"/>
  <c r="J259" i="8"/>
  <c r="K259" i="8"/>
  <c r="AC259" i="8"/>
  <c r="L259" i="8"/>
  <c r="M259" i="8"/>
  <c r="N259" i="8"/>
  <c r="O259" i="8"/>
  <c r="P259" i="8"/>
  <c r="Q259" i="8"/>
  <c r="D249" i="8"/>
  <c r="Q249" i="8"/>
  <c r="P249" i="8"/>
  <c r="O249" i="8"/>
  <c r="N249" i="8"/>
  <c r="M249" i="8"/>
  <c r="L249" i="8"/>
  <c r="AC249" i="8"/>
  <c r="K249" i="8"/>
  <c r="J249" i="8"/>
  <c r="D265" i="8"/>
  <c r="AC265" i="8"/>
  <c r="Y223" i="8"/>
  <c r="W222" i="8"/>
  <c r="W236" i="8"/>
  <c r="D270" i="8"/>
  <c r="AC270" i="8"/>
  <c r="D250" i="8"/>
  <c r="J250" i="8"/>
  <c r="AC250" i="8"/>
  <c r="Q250" i="8"/>
  <c r="P250" i="8"/>
  <c r="N250" i="8"/>
  <c r="O250" i="8"/>
  <c r="M250" i="8"/>
  <c r="L250" i="8"/>
  <c r="K250" i="8"/>
  <c r="D268" i="8"/>
  <c r="K268" i="8"/>
  <c r="L268" i="8"/>
  <c r="M268" i="8"/>
  <c r="N268" i="8"/>
  <c r="O268" i="8"/>
  <c r="P268" i="8"/>
  <c r="Q268" i="8"/>
  <c r="J268" i="8"/>
  <c r="AC268" i="8"/>
  <c r="D276" i="8"/>
  <c r="AC276" i="8"/>
  <c r="D251" i="8"/>
  <c r="Q251" i="8"/>
  <c r="P251" i="8"/>
  <c r="O251" i="8"/>
  <c r="N251" i="8"/>
  <c r="AC251" i="8"/>
  <c r="M251" i="8"/>
  <c r="L251" i="8"/>
  <c r="K251" i="8"/>
  <c r="J251" i="8"/>
  <c r="D272" i="8"/>
  <c r="AC272" i="8"/>
  <c r="X222" i="8"/>
  <c r="X236" i="8"/>
  <c r="X235" i="8"/>
  <c r="W230" i="8"/>
  <c r="D267" i="8"/>
  <c r="J267" i="8"/>
  <c r="K267" i="8"/>
  <c r="L267" i="8"/>
  <c r="M267" i="8"/>
  <c r="O267" i="8"/>
  <c r="P267" i="8"/>
  <c r="Q267" i="8"/>
  <c r="AC267" i="8"/>
  <c r="N267" i="8"/>
  <c r="D252" i="8"/>
  <c r="J252" i="8"/>
  <c r="AC252" i="8"/>
  <c r="Q252" i="8"/>
  <c r="P252" i="8"/>
  <c r="O252" i="8"/>
  <c r="N252" i="8"/>
  <c r="M252" i="8"/>
  <c r="L252" i="8"/>
  <c r="K252" i="8"/>
  <c r="D277" i="8"/>
  <c r="AC277" i="8"/>
  <c r="W239" i="8"/>
  <c r="W238" i="8"/>
  <c r="V235" i="8"/>
  <c r="Y233" i="8"/>
  <c r="X229" i="8"/>
  <c r="Y243" i="8"/>
  <c r="C247" i="8"/>
  <c r="E248" i="8"/>
  <c r="A316" i="8"/>
  <c r="G311" i="8"/>
  <c r="I311" i="8" s="1"/>
  <c r="E311" i="8" s="1"/>
  <c r="AO311" i="8" s="1"/>
  <c r="G310" i="8"/>
  <c r="I310" i="8" s="1"/>
  <c r="E310" i="8" s="1"/>
  <c r="AO310" i="8" s="1"/>
  <c r="G309" i="8"/>
  <c r="I309" i="8" s="1"/>
  <c r="E309" i="8" s="1"/>
  <c r="AO309" i="8" s="1"/>
  <c r="G308" i="8"/>
  <c r="I308" i="8" s="1"/>
  <c r="E308" i="8" s="1"/>
  <c r="AO308" i="8" s="1"/>
  <c r="G307" i="8"/>
  <c r="I307" i="8" s="1"/>
  <c r="E307" i="8" s="1"/>
  <c r="AO307" i="8" s="1"/>
  <c r="G306" i="8"/>
  <c r="I306" i="8" s="1"/>
  <c r="E306" i="8" s="1"/>
  <c r="AO306" i="8" s="1"/>
  <c r="G305" i="8"/>
  <c r="I305" i="8" s="1"/>
  <c r="E305" i="8" s="1"/>
  <c r="AO305" i="8" s="1"/>
  <c r="G304" i="8"/>
  <c r="I304" i="8" s="1"/>
  <c r="E304" i="8" s="1"/>
  <c r="AO304" i="8" s="1"/>
  <c r="G303" i="8"/>
  <c r="I303" i="8" s="1"/>
  <c r="E303" i="8" s="1"/>
  <c r="AO303" i="8" s="1"/>
  <c r="G302" i="8"/>
  <c r="I302" i="8" s="1"/>
  <c r="E302" i="8" s="1"/>
  <c r="AO302" i="8" s="1"/>
  <c r="G301" i="8"/>
  <c r="I301" i="8" s="1"/>
  <c r="E301" i="8" s="1"/>
  <c r="AO301" i="8" s="1"/>
  <c r="G300" i="8"/>
  <c r="I300" i="8" s="1"/>
  <c r="E300" i="8" s="1"/>
  <c r="AO300" i="8" s="1"/>
  <c r="G299" i="8"/>
  <c r="I299" i="8" s="1"/>
  <c r="E299" i="8" s="1"/>
  <c r="AO299" i="8" s="1"/>
  <c r="G298" i="8"/>
  <c r="I298" i="8" s="1"/>
  <c r="E298" i="8" s="1"/>
  <c r="AO298" i="8" s="1"/>
  <c r="G297" i="8"/>
  <c r="I297" i="8" s="1"/>
  <c r="E297" i="8" s="1"/>
  <c r="AO297" i="8" s="1"/>
  <c r="G296" i="8"/>
  <c r="I296" i="8" s="1"/>
  <c r="E296" i="8" s="1"/>
  <c r="AO296" i="8" s="1"/>
  <c r="G295" i="8"/>
  <c r="I295" i="8" s="1"/>
  <c r="E295" i="8" s="1"/>
  <c r="AO295" i="8" s="1"/>
  <c r="G294" i="8"/>
  <c r="I294" i="8" s="1"/>
  <c r="E294" i="8" s="1"/>
  <c r="AO294" i="8" s="1"/>
  <c r="G293" i="8"/>
  <c r="I293" i="8" s="1"/>
  <c r="E293" i="8" s="1"/>
  <c r="AO293" i="8" s="1"/>
  <c r="G292" i="8"/>
  <c r="I292" i="8" s="1"/>
  <c r="E292" i="8" s="1"/>
  <c r="AO292" i="8" s="1"/>
  <c r="G291" i="8"/>
  <c r="I291" i="8" s="1"/>
  <c r="E291" i="8" s="1"/>
  <c r="AO291" i="8" s="1"/>
  <c r="G290" i="8"/>
  <c r="I290" i="8" s="1"/>
  <c r="E290" i="8" s="1"/>
  <c r="AO290" i="8" s="1"/>
  <c r="G289" i="8"/>
  <c r="I289" i="8" s="1"/>
  <c r="E289" i="8" s="1"/>
  <c r="AO289" i="8" s="1"/>
  <c r="G288" i="8"/>
  <c r="I288" i="8" s="1"/>
  <c r="E288" i="8" s="1"/>
  <c r="AO288" i="8" s="1"/>
  <c r="G287" i="8"/>
  <c r="I287" i="8" s="1"/>
  <c r="E287" i="8" s="1"/>
  <c r="AO287" i="8" s="1"/>
  <c r="G286" i="8"/>
  <c r="I286" i="8" s="1"/>
  <c r="E286" i="8" s="1"/>
  <c r="AO286" i="8" s="1"/>
  <c r="G285" i="8"/>
  <c r="I285" i="8" s="1"/>
  <c r="E285" i="8" s="1"/>
  <c r="AO285" i="8" s="1"/>
  <c r="G284" i="8"/>
  <c r="I284" i="8" s="1"/>
  <c r="E284" i="8" s="1"/>
  <c r="AO284" i="8" s="1"/>
  <c r="G283" i="8"/>
  <c r="I283" i="8" s="1"/>
  <c r="E283" i="8" s="1"/>
  <c r="AO283" i="8" s="1"/>
  <c r="G282" i="8"/>
  <c r="I282" i="8" s="1"/>
  <c r="G312" i="8"/>
  <c r="I312" i="8" s="1"/>
  <c r="E312" i="8" s="1"/>
  <c r="AO312" i="8" s="1"/>
  <c r="C245" i="7"/>
  <c r="E246" i="7"/>
  <c r="D246" i="7" s="1"/>
  <c r="A314" i="7"/>
  <c r="G309" i="7"/>
  <c r="I309" i="7" s="1"/>
  <c r="E309" i="7" s="1"/>
  <c r="D309" i="7" s="1"/>
  <c r="G308" i="7"/>
  <c r="I308" i="7" s="1"/>
  <c r="E308" i="7" s="1"/>
  <c r="D308" i="7" s="1"/>
  <c r="G307" i="7"/>
  <c r="I307" i="7" s="1"/>
  <c r="E307" i="7" s="1"/>
  <c r="D307" i="7" s="1"/>
  <c r="G306" i="7"/>
  <c r="I306" i="7" s="1"/>
  <c r="E306" i="7" s="1"/>
  <c r="D306" i="7" s="1"/>
  <c r="G305" i="7"/>
  <c r="I305" i="7" s="1"/>
  <c r="E305" i="7" s="1"/>
  <c r="D305" i="7" s="1"/>
  <c r="G304" i="7"/>
  <c r="I304" i="7" s="1"/>
  <c r="E304" i="7" s="1"/>
  <c r="D304" i="7" s="1"/>
  <c r="G303" i="7"/>
  <c r="I303" i="7" s="1"/>
  <c r="E303" i="7" s="1"/>
  <c r="D303" i="7" s="1"/>
  <c r="G302" i="7"/>
  <c r="I302" i="7" s="1"/>
  <c r="E302" i="7" s="1"/>
  <c r="D302" i="7" s="1"/>
  <c r="G301" i="7"/>
  <c r="I301" i="7" s="1"/>
  <c r="E301" i="7" s="1"/>
  <c r="D301" i="7" s="1"/>
  <c r="G300" i="7"/>
  <c r="I300" i="7" s="1"/>
  <c r="E300" i="7" s="1"/>
  <c r="D300" i="7" s="1"/>
  <c r="G299" i="7"/>
  <c r="I299" i="7" s="1"/>
  <c r="E299" i="7" s="1"/>
  <c r="D299" i="7" s="1"/>
  <c r="G298" i="7"/>
  <c r="I298" i="7" s="1"/>
  <c r="E298" i="7" s="1"/>
  <c r="D298" i="7" s="1"/>
  <c r="G297" i="7"/>
  <c r="I297" i="7" s="1"/>
  <c r="E297" i="7" s="1"/>
  <c r="D297" i="7" s="1"/>
  <c r="G296" i="7"/>
  <c r="I296" i="7" s="1"/>
  <c r="E296" i="7" s="1"/>
  <c r="D296" i="7" s="1"/>
  <c r="G295" i="7"/>
  <c r="I295" i="7" s="1"/>
  <c r="E295" i="7" s="1"/>
  <c r="D295" i="7" s="1"/>
  <c r="G294" i="7"/>
  <c r="I294" i="7" s="1"/>
  <c r="E294" i="7" s="1"/>
  <c r="D294" i="7" s="1"/>
  <c r="G293" i="7"/>
  <c r="I293" i="7" s="1"/>
  <c r="E293" i="7" s="1"/>
  <c r="D293" i="7" s="1"/>
  <c r="G292" i="7"/>
  <c r="I292" i="7" s="1"/>
  <c r="E292" i="7" s="1"/>
  <c r="D292" i="7" s="1"/>
  <c r="G291" i="7"/>
  <c r="I291" i="7" s="1"/>
  <c r="E291" i="7" s="1"/>
  <c r="D291" i="7" s="1"/>
  <c r="G290" i="7"/>
  <c r="I290" i="7" s="1"/>
  <c r="E290" i="7" s="1"/>
  <c r="D290" i="7" s="1"/>
  <c r="G289" i="7"/>
  <c r="I289" i="7" s="1"/>
  <c r="E289" i="7" s="1"/>
  <c r="D289" i="7" s="1"/>
  <c r="G288" i="7"/>
  <c r="I288" i="7" s="1"/>
  <c r="E288" i="7" s="1"/>
  <c r="D288" i="7" s="1"/>
  <c r="G287" i="7"/>
  <c r="I287" i="7" s="1"/>
  <c r="E287" i="7" s="1"/>
  <c r="D287" i="7" s="1"/>
  <c r="G286" i="7"/>
  <c r="I286" i="7" s="1"/>
  <c r="E286" i="7" s="1"/>
  <c r="D286" i="7" s="1"/>
  <c r="G285" i="7"/>
  <c r="I285" i="7" s="1"/>
  <c r="E285" i="7" s="1"/>
  <c r="D285" i="7" s="1"/>
  <c r="G280" i="7"/>
  <c r="I280" i="7" s="1"/>
  <c r="G283" i="7"/>
  <c r="I283" i="7" s="1"/>
  <c r="E283" i="7" s="1"/>
  <c r="D283" i="7" s="1"/>
  <c r="G281" i="7"/>
  <c r="I281" i="7" s="1"/>
  <c r="E281" i="7" s="1"/>
  <c r="D281" i="7" s="1"/>
  <c r="G284" i="7"/>
  <c r="I284" i="7" s="1"/>
  <c r="E284" i="7" s="1"/>
  <c r="D284" i="7" s="1"/>
  <c r="G282" i="7"/>
  <c r="I282" i="7" s="1"/>
  <c r="E282" i="7" s="1"/>
  <c r="D282" i="7" s="1"/>
  <c r="G242" i="5"/>
  <c r="G241" i="5"/>
  <c r="G240" i="5"/>
  <c r="G239" i="5"/>
  <c r="G238" i="5"/>
  <c r="G237" i="5"/>
  <c r="G236" i="5"/>
  <c r="G235" i="5"/>
  <c r="G234" i="5"/>
  <c r="G233" i="5"/>
  <c r="G232" i="5"/>
  <c r="G231" i="5"/>
  <c r="G230" i="5"/>
  <c r="G229" i="5"/>
  <c r="G228" i="5"/>
  <c r="G227" i="5"/>
  <c r="G226" i="5"/>
  <c r="G225" i="5"/>
  <c r="G224" i="5"/>
  <c r="G223" i="5"/>
  <c r="G222" i="5"/>
  <c r="G221" i="5"/>
  <c r="I221" i="5" s="1"/>
  <c r="E221" i="5" s="1"/>
  <c r="D221" i="5" s="1"/>
  <c r="G220" i="5"/>
  <c r="I220" i="5" s="1"/>
  <c r="E220" i="5" s="1"/>
  <c r="D220" i="5" s="1"/>
  <c r="G219" i="5"/>
  <c r="I219" i="5" s="1"/>
  <c r="E219" i="5" s="1"/>
  <c r="D219" i="5" s="1"/>
  <c r="G218" i="5"/>
  <c r="I218" i="5" s="1"/>
  <c r="E218" i="5" s="1"/>
  <c r="D218" i="5" s="1"/>
  <c r="G217" i="5"/>
  <c r="I217" i="5" s="1"/>
  <c r="E217" i="5" s="1"/>
  <c r="D217" i="5" s="1"/>
  <c r="G216" i="5"/>
  <c r="I216" i="5" s="1"/>
  <c r="E216" i="5" s="1"/>
  <c r="D216" i="5" s="1"/>
  <c r="G215" i="5"/>
  <c r="I215" i="5" s="1"/>
  <c r="E215" i="5" s="1"/>
  <c r="D215" i="5" s="1"/>
  <c r="G214" i="5"/>
  <c r="I214" i="5" s="1"/>
  <c r="E214" i="5" s="1"/>
  <c r="D214" i="5" s="1"/>
  <c r="G213" i="5"/>
  <c r="I213" i="5" s="1"/>
  <c r="E213" i="5" s="1"/>
  <c r="D213" i="5" s="1"/>
  <c r="G212" i="5"/>
  <c r="I212" i="5" s="1"/>
  <c r="E212" i="5" s="1"/>
  <c r="D212" i="5" s="1"/>
  <c r="H356" i="5"/>
  <c r="H301" i="5"/>
  <c r="H222" i="5"/>
  <c r="H389" i="5"/>
  <c r="H254" i="5"/>
  <c r="H322" i="5"/>
  <c r="H191" i="5"/>
  <c r="I190" i="5"/>
  <c r="E190" i="5" s="1"/>
  <c r="D190" i="5" s="1"/>
  <c r="C177" i="5"/>
  <c r="A246" i="5"/>
  <c r="AO245" i="8" l="1"/>
  <c r="AO246" i="8" s="1"/>
  <c r="AO248" i="8"/>
  <c r="AE215" i="8"/>
  <c r="AE242" i="8"/>
  <c r="AE216" i="8"/>
  <c r="W252" i="8"/>
  <c r="W250" i="8"/>
  <c r="AE234" i="8"/>
  <c r="AE223" i="8"/>
  <c r="AE240" i="8"/>
  <c r="V266" i="8"/>
  <c r="AE244" i="8"/>
  <c r="AE236" i="8"/>
  <c r="AE243" i="8"/>
  <c r="AE233" i="8"/>
  <c r="V271" i="8"/>
  <c r="W265" i="8"/>
  <c r="AE238" i="8"/>
  <c r="AE239" i="8"/>
  <c r="Y261" i="8"/>
  <c r="V269" i="8"/>
  <c r="X252" i="8"/>
  <c r="W264" i="8"/>
  <c r="V261" i="8"/>
  <c r="V251" i="8"/>
  <c r="V273" i="8"/>
  <c r="W262" i="8"/>
  <c r="AE237" i="8"/>
  <c r="W274" i="8"/>
  <c r="Y252" i="8"/>
  <c r="Y250" i="8"/>
  <c r="W249" i="8"/>
  <c r="X254" i="8"/>
  <c r="V254" i="8"/>
  <c r="V268" i="8"/>
  <c r="X267" i="8"/>
  <c r="W254" i="8"/>
  <c r="Y263" i="8"/>
  <c r="W260" i="8"/>
  <c r="X253" i="8"/>
  <c r="Y268" i="8"/>
  <c r="V270" i="8"/>
  <c r="V249" i="8"/>
  <c r="W261" i="8"/>
  <c r="Y256" i="8"/>
  <c r="X250" i="8"/>
  <c r="V259" i="8"/>
  <c r="W253" i="8"/>
  <c r="Y269" i="8"/>
  <c r="AE230" i="8"/>
  <c r="X249" i="8"/>
  <c r="V252" i="8"/>
  <c r="Y249" i="8"/>
  <c r="X272" i="8"/>
  <c r="X268" i="8"/>
  <c r="X275" i="8"/>
  <c r="W272" i="8"/>
  <c r="V257" i="8"/>
  <c r="X255" i="8"/>
  <c r="X256" i="8"/>
  <c r="Y265" i="8"/>
  <c r="X274" i="8"/>
  <c r="D295" i="8"/>
  <c r="AC295" i="8"/>
  <c r="D296" i="8"/>
  <c r="AC296" i="8"/>
  <c r="D297" i="8"/>
  <c r="AC297" i="8"/>
  <c r="D248" i="8"/>
  <c r="J248" i="8"/>
  <c r="N248" i="8"/>
  <c r="AC248" i="8"/>
  <c r="AC279" i="8" s="1"/>
  <c r="Q248" i="8"/>
  <c r="P248" i="8"/>
  <c r="O248" i="8"/>
  <c r="M248" i="8"/>
  <c r="L248" i="8"/>
  <c r="K248" i="8"/>
  <c r="W251" i="8"/>
  <c r="V276" i="8"/>
  <c r="V253" i="8"/>
  <c r="V262" i="8"/>
  <c r="X261" i="8"/>
  <c r="V258" i="8"/>
  <c r="Y254" i="8"/>
  <c r="Y260" i="8"/>
  <c r="V274" i="8"/>
  <c r="X257" i="8"/>
  <c r="V256" i="8"/>
  <c r="V275" i="8"/>
  <c r="D294" i="8"/>
  <c r="AC294" i="8"/>
  <c r="V267" i="8"/>
  <c r="D299" i="8"/>
  <c r="L299" i="8"/>
  <c r="M299" i="8"/>
  <c r="N299" i="8"/>
  <c r="O299" i="8"/>
  <c r="P299" i="8"/>
  <c r="Q299" i="8"/>
  <c r="AC299" i="8"/>
  <c r="J299" i="8"/>
  <c r="K299" i="8"/>
  <c r="X260" i="8"/>
  <c r="W256" i="8"/>
  <c r="D300" i="8"/>
  <c r="AC300" i="8"/>
  <c r="X251" i="8"/>
  <c r="AE222" i="8"/>
  <c r="X263" i="8"/>
  <c r="W257" i="8"/>
  <c r="W259" i="8"/>
  <c r="Y257" i="8"/>
  <c r="D301" i="8"/>
  <c r="AC301" i="8"/>
  <c r="D298" i="8"/>
  <c r="J298" i="8"/>
  <c r="K298" i="8"/>
  <c r="L298" i="8"/>
  <c r="M298" i="8"/>
  <c r="N298" i="8"/>
  <c r="AC298" i="8"/>
  <c r="O298" i="8"/>
  <c r="Q298" i="8"/>
  <c r="P298" i="8"/>
  <c r="D286" i="8"/>
  <c r="AC286" i="8"/>
  <c r="D302" i="8"/>
  <c r="AC302" i="8"/>
  <c r="Y277" i="8"/>
  <c r="Y251" i="8"/>
  <c r="V250" i="8"/>
  <c r="AE235" i="8"/>
  <c r="AE229" i="8"/>
  <c r="Y271" i="8"/>
  <c r="Y266" i="8"/>
  <c r="Y278" i="8"/>
  <c r="D311" i="8"/>
  <c r="AC311" i="8"/>
  <c r="D283" i="8"/>
  <c r="AC283" i="8"/>
  <c r="D303" i="8"/>
  <c r="AC303" i="8"/>
  <c r="Y273" i="8"/>
  <c r="X270" i="8"/>
  <c r="D285" i="8"/>
  <c r="N285" i="8"/>
  <c r="M285" i="8"/>
  <c r="L285" i="8"/>
  <c r="K285" i="8"/>
  <c r="J285" i="8"/>
  <c r="AC285" i="8"/>
  <c r="Q285" i="8"/>
  <c r="P285" i="8"/>
  <c r="O285" i="8"/>
  <c r="D287" i="8"/>
  <c r="AC287" i="8"/>
  <c r="D288" i="8"/>
  <c r="AC288" i="8"/>
  <c r="D304" i="8"/>
  <c r="AC304" i="8"/>
  <c r="V277" i="8"/>
  <c r="X265" i="8"/>
  <c r="Y264" i="8"/>
  <c r="Y253" i="8"/>
  <c r="X271" i="8"/>
  <c r="V260" i="8"/>
  <c r="AE241" i="8"/>
  <c r="X266" i="8"/>
  <c r="X278" i="8"/>
  <c r="W276" i="8"/>
  <c r="W275" i="8"/>
  <c r="D289" i="8"/>
  <c r="L289" i="8"/>
  <c r="M289" i="8"/>
  <c r="AC289" i="8"/>
  <c r="N289" i="8"/>
  <c r="O289" i="8"/>
  <c r="D305" i="8"/>
  <c r="L305" i="8"/>
  <c r="M305" i="8"/>
  <c r="AC305" i="8"/>
  <c r="N305" i="8"/>
  <c r="O305" i="8"/>
  <c r="P305" i="8"/>
  <c r="Q305" i="8"/>
  <c r="J305" i="8"/>
  <c r="K305" i="8"/>
  <c r="X277" i="8"/>
  <c r="V272" i="8"/>
  <c r="X273" i="8"/>
  <c r="V263" i="8"/>
  <c r="D312" i="8"/>
  <c r="J312" i="8"/>
  <c r="K312" i="8"/>
  <c r="L312" i="8"/>
  <c r="AC312" i="8"/>
  <c r="M312" i="8"/>
  <c r="N312" i="8"/>
  <c r="O312" i="8"/>
  <c r="Q312" i="8"/>
  <c r="P312" i="8"/>
  <c r="D290" i="8"/>
  <c r="AC290" i="8"/>
  <c r="D306" i="8"/>
  <c r="AC306" i="8"/>
  <c r="J306" i="8"/>
  <c r="K306" i="8"/>
  <c r="L306" i="8"/>
  <c r="M306" i="8"/>
  <c r="N306" i="8"/>
  <c r="O306" i="8"/>
  <c r="Q306" i="8"/>
  <c r="P306" i="8"/>
  <c r="Y267" i="8"/>
  <c r="W270" i="8"/>
  <c r="X264" i="8"/>
  <c r="Y262" i="8"/>
  <c r="W271" i="8"/>
  <c r="X269" i="8"/>
  <c r="Y258" i="8"/>
  <c r="W266" i="8"/>
  <c r="V255" i="8"/>
  <c r="W278" i="8"/>
  <c r="W277" i="8"/>
  <c r="W268" i="8"/>
  <c r="Y259" i="8"/>
  <c r="Y274" i="8"/>
  <c r="W273" i="8"/>
  <c r="D284" i="8"/>
  <c r="Q284" i="8"/>
  <c r="P284" i="8"/>
  <c r="O284" i="8"/>
  <c r="N284" i="8"/>
  <c r="M284" i="8"/>
  <c r="AC284" i="8"/>
  <c r="L284" i="8"/>
  <c r="K284" i="8"/>
  <c r="J284" i="8"/>
  <c r="D307" i="8"/>
  <c r="AC307" i="8"/>
  <c r="D292" i="8"/>
  <c r="AC292" i="8"/>
  <c r="J292" i="8"/>
  <c r="K292" i="8"/>
  <c r="L292" i="8"/>
  <c r="M292" i="8"/>
  <c r="N292" i="8"/>
  <c r="O292" i="8"/>
  <c r="Q292" i="8"/>
  <c r="P292" i="8"/>
  <c r="D308" i="8"/>
  <c r="AC308" i="8"/>
  <c r="L308" i="8"/>
  <c r="M308" i="8"/>
  <c r="N308" i="8"/>
  <c r="O308" i="8"/>
  <c r="Y272" i="8"/>
  <c r="Y276" i="8"/>
  <c r="V265" i="8"/>
  <c r="X262" i="8"/>
  <c r="W269" i="8"/>
  <c r="X258" i="8"/>
  <c r="Y255" i="8"/>
  <c r="V278" i="8"/>
  <c r="Y275" i="8"/>
  <c r="D310" i="8"/>
  <c r="AC310" i="8"/>
  <c r="W255" i="8"/>
  <c r="D291" i="8"/>
  <c r="L291" i="8"/>
  <c r="M291" i="8"/>
  <c r="N291" i="8"/>
  <c r="O291" i="8"/>
  <c r="AC291" i="8"/>
  <c r="P291" i="8"/>
  <c r="Q291" i="8"/>
  <c r="J291" i="8"/>
  <c r="K291" i="8"/>
  <c r="D293" i="8"/>
  <c r="AC293" i="8"/>
  <c r="D309" i="8"/>
  <c r="AC309" i="8"/>
  <c r="W267" i="8"/>
  <c r="X276" i="8"/>
  <c r="Y270" i="8"/>
  <c r="X259" i="8"/>
  <c r="V264" i="8"/>
  <c r="W263" i="8"/>
  <c r="W258" i="8"/>
  <c r="A350" i="8"/>
  <c r="G345" i="8"/>
  <c r="I345" i="8" s="1"/>
  <c r="E345" i="8" s="1"/>
  <c r="AO345" i="8" s="1"/>
  <c r="G343" i="8"/>
  <c r="I343" i="8" s="1"/>
  <c r="E343" i="8" s="1"/>
  <c r="AO343" i="8" s="1"/>
  <c r="G341" i="8"/>
  <c r="I341" i="8" s="1"/>
  <c r="E341" i="8" s="1"/>
  <c r="AO341" i="8" s="1"/>
  <c r="G340" i="8"/>
  <c r="I340" i="8" s="1"/>
  <c r="E340" i="8" s="1"/>
  <c r="AO340" i="8" s="1"/>
  <c r="G339" i="8"/>
  <c r="I339" i="8" s="1"/>
  <c r="E339" i="8" s="1"/>
  <c r="AO339" i="8" s="1"/>
  <c r="G338" i="8"/>
  <c r="I338" i="8" s="1"/>
  <c r="E338" i="8" s="1"/>
  <c r="AO338" i="8" s="1"/>
  <c r="G337" i="8"/>
  <c r="I337" i="8" s="1"/>
  <c r="E337" i="8" s="1"/>
  <c r="AO337" i="8" s="1"/>
  <c r="G336" i="8"/>
  <c r="I336" i="8" s="1"/>
  <c r="E336" i="8" s="1"/>
  <c r="AO336" i="8" s="1"/>
  <c r="G335" i="8"/>
  <c r="I335" i="8" s="1"/>
  <c r="E335" i="8" s="1"/>
  <c r="AO335" i="8" s="1"/>
  <c r="G334" i="8"/>
  <c r="I334" i="8" s="1"/>
  <c r="E334" i="8" s="1"/>
  <c r="AO334" i="8" s="1"/>
  <c r="G333" i="8"/>
  <c r="I333" i="8" s="1"/>
  <c r="E333" i="8" s="1"/>
  <c r="AO333" i="8" s="1"/>
  <c r="G332" i="8"/>
  <c r="I332" i="8" s="1"/>
  <c r="E332" i="8" s="1"/>
  <c r="AO332" i="8" s="1"/>
  <c r="G331" i="8"/>
  <c r="I331" i="8" s="1"/>
  <c r="E331" i="8" s="1"/>
  <c r="AO331" i="8" s="1"/>
  <c r="G330" i="8"/>
  <c r="I330" i="8" s="1"/>
  <c r="E330" i="8" s="1"/>
  <c r="AO330" i="8" s="1"/>
  <c r="G329" i="8"/>
  <c r="I329" i="8" s="1"/>
  <c r="E329" i="8" s="1"/>
  <c r="AO329" i="8" s="1"/>
  <c r="G328" i="8"/>
  <c r="I328" i="8" s="1"/>
  <c r="E328" i="8" s="1"/>
  <c r="AO328" i="8" s="1"/>
  <c r="G327" i="8"/>
  <c r="I327" i="8" s="1"/>
  <c r="E327" i="8" s="1"/>
  <c r="AO327" i="8" s="1"/>
  <c r="G326" i="8"/>
  <c r="I326" i="8" s="1"/>
  <c r="E326" i="8" s="1"/>
  <c r="AO326" i="8" s="1"/>
  <c r="G325" i="8"/>
  <c r="I325" i="8" s="1"/>
  <c r="E325" i="8" s="1"/>
  <c r="AO325" i="8" s="1"/>
  <c r="G324" i="8"/>
  <c r="I324" i="8" s="1"/>
  <c r="E324" i="8" s="1"/>
  <c r="AO324" i="8" s="1"/>
  <c r="G323" i="8"/>
  <c r="I323" i="8" s="1"/>
  <c r="E323" i="8" s="1"/>
  <c r="AO323" i="8" s="1"/>
  <c r="G322" i="8"/>
  <c r="I322" i="8" s="1"/>
  <c r="E322" i="8" s="1"/>
  <c r="AO322" i="8" s="1"/>
  <c r="G346" i="8"/>
  <c r="I346" i="8" s="1"/>
  <c r="E346" i="8" s="1"/>
  <c r="AO346" i="8" s="1"/>
  <c r="G344" i="8"/>
  <c r="I344" i="8" s="1"/>
  <c r="E344" i="8" s="1"/>
  <c r="AO344" i="8" s="1"/>
  <c r="G342" i="8"/>
  <c r="I342" i="8" s="1"/>
  <c r="E342" i="8" s="1"/>
  <c r="AO342" i="8" s="1"/>
  <c r="G321" i="8"/>
  <c r="I321" i="8" s="1"/>
  <c r="E321" i="8" s="1"/>
  <c r="AO321" i="8" s="1"/>
  <c r="G317" i="8"/>
  <c r="I317" i="8" s="1"/>
  <c r="E317" i="8" s="1"/>
  <c r="AO317" i="8" s="1"/>
  <c r="G320" i="8"/>
  <c r="I320" i="8" s="1"/>
  <c r="E320" i="8" s="1"/>
  <c r="AO320" i="8" s="1"/>
  <c r="G316" i="8"/>
  <c r="I316" i="8" s="1"/>
  <c r="G319" i="8"/>
  <c r="I319" i="8" s="1"/>
  <c r="E319" i="8" s="1"/>
  <c r="AO319" i="8" s="1"/>
  <c r="G318" i="8"/>
  <c r="I318" i="8" s="1"/>
  <c r="E318" i="8" s="1"/>
  <c r="AO318" i="8" s="1"/>
  <c r="E282" i="8"/>
  <c r="C281" i="8"/>
  <c r="A348" i="7"/>
  <c r="G341" i="7"/>
  <c r="I341" i="7" s="1"/>
  <c r="E341" i="7" s="1"/>
  <c r="D341" i="7" s="1"/>
  <c r="G337" i="7"/>
  <c r="I337" i="7" s="1"/>
  <c r="E337" i="7" s="1"/>
  <c r="D337" i="7" s="1"/>
  <c r="G333" i="7"/>
  <c r="I333" i="7" s="1"/>
  <c r="E333" i="7" s="1"/>
  <c r="D333" i="7" s="1"/>
  <c r="G329" i="7"/>
  <c r="I329" i="7" s="1"/>
  <c r="E329" i="7" s="1"/>
  <c r="D329" i="7" s="1"/>
  <c r="G328" i="7"/>
  <c r="I328" i="7" s="1"/>
  <c r="E328" i="7" s="1"/>
  <c r="D328" i="7" s="1"/>
  <c r="G327" i="7"/>
  <c r="I327" i="7" s="1"/>
  <c r="E327" i="7" s="1"/>
  <c r="D327" i="7" s="1"/>
  <c r="G326" i="7"/>
  <c r="I326" i="7" s="1"/>
  <c r="E326" i="7" s="1"/>
  <c r="D326" i="7" s="1"/>
  <c r="G325" i="7"/>
  <c r="I325" i="7" s="1"/>
  <c r="E325" i="7" s="1"/>
  <c r="D325" i="7" s="1"/>
  <c r="G324" i="7"/>
  <c r="I324" i="7" s="1"/>
  <c r="E324" i="7" s="1"/>
  <c r="D324" i="7" s="1"/>
  <c r="G323" i="7"/>
  <c r="I323" i="7" s="1"/>
  <c r="E323" i="7" s="1"/>
  <c r="D323" i="7" s="1"/>
  <c r="G322" i="7"/>
  <c r="I322" i="7" s="1"/>
  <c r="E322" i="7" s="1"/>
  <c r="D322" i="7" s="1"/>
  <c r="G321" i="7"/>
  <c r="I321" i="7" s="1"/>
  <c r="E321" i="7" s="1"/>
  <c r="D321" i="7" s="1"/>
  <c r="G320" i="7"/>
  <c r="I320" i="7" s="1"/>
  <c r="E320" i="7" s="1"/>
  <c r="D320" i="7" s="1"/>
  <c r="G319" i="7"/>
  <c r="I319" i="7" s="1"/>
  <c r="E319" i="7" s="1"/>
  <c r="D319" i="7" s="1"/>
  <c r="G318" i="7"/>
  <c r="I318" i="7" s="1"/>
  <c r="E318" i="7" s="1"/>
  <c r="D318" i="7" s="1"/>
  <c r="G317" i="7"/>
  <c r="I317" i="7" s="1"/>
  <c r="E317" i="7" s="1"/>
  <c r="D317" i="7" s="1"/>
  <c r="G316" i="7"/>
  <c r="I316" i="7" s="1"/>
  <c r="E316" i="7" s="1"/>
  <c r="D316" i="7" s="1"/>
  <c r="G315" i="7"/>
  <c r="I315" i="7" s="1"/>
  <c r="E315" i="7" s="1"/>
  <c r="D315" i="7" s="1"/>
  <c r="G314" i="7"/>
  <c r="I314" i="7" s="1"/>
  <c r="G342" i="7"/>
  <c r="I342" i="7" s="1"/>
  <c r="E342" i="7" s="1"/>
  <c r="D342" i="7" s="1"/>
  <c r="G338" i="7"/>
  <c r="I338" i="7" s="1"/>
  <c r="E338" i="7" s="1"/>
  <c r="D338" i="7" s="1"/>
  <c r="G334" i="7"/>
  <c r="I334" i="7" s="1"/>
  <c r="E334" i="7" s="1"/>
  <c r="D334" i="7" s="1"/>
  <c r="G330" i="7"/>
  <c r="I330" i="7" s="1"/>
  <c r="E330" i="7" s="1"/>
  <c r="D330" i="7" s="1"/>
  <c r="G339" i="7"/>
  <c r="I339" i="7" s="1"/>
  <c r="E339" i="7" s="1"/>
  <c r="D339" i="7" s="1"/>
  <c r="G335" i="7"/>
  <c r="I335" i="7" s="1"/>
  <c r="E335" i="7" s="1"/>
  <c r="D335" i="7" s="1"/>
  <c r="G331" i="7"/>
  <c r="I331" i="7" s="1"/>
  <c r="E331" i="7" s="1"/>
  <c r="D331" i="7" s="1"/>
  <c r="G332" i="7"/>
  <c r="I332" i="7" s="1"/>
  <c r="E332" i="7" s="1"/>
  <c r="D332" i="7" s="1"/>
  <c r="G343" i="7"/>
  <c r="I343" i="7" s="1"/>
  <c r="E343" i="7" s="1"/>
  <c r="D343" i="7" s="1"/>
  <c r="G344" i="7"/>
  <c r="I344" i="7" s="1"/>
  <c r="E344" i="7" s="1"/>
  <c r="D344" i="7" s="1"/>
  <c r="G340" i="7"/>
  <c r="I340" i="7" s="1"/>
  <c r="E340" i="7" s="1"/>
  <c r="D340" i="7" s="1"/>
  <c r="G336" i="7"/>
  <c r="I336" i="7" s="1"/>
  <c r="E336" i="7" s="1"/>
  <c r="D336" i="7" s="1"/>
  <c r="E280" i="7"/>
  <c r="D280" i="7" s="1"/>
  <c r="C279" i="7"/>
  <c r="G273" i="5"/>
  <c r="G269" i="5"/>
  <c r="G262" i="5"/>
  <c r="G261" i="5"/>
  <c r="G259" i="5"/>
  <c r="G258" i="5"/>
  <c r="G257" i="5"/>
  <c r="G256" i="5"/>
  <c r="G255" i="5"/>
  <c r="G254" i="5"/>
  <c r="I254" i="5" s="1"/>
  <c r="E254" i="5" s="1"/>
  <c r="D254" i="5" s="1"/>
  <c r="G253" i="5"/>
  <c r="I253" i="5" s="1"/>
  <c r="E253" i="5" s="1"/>
  <c r="D253" i="5" s="1"/>
  <c r="G252" i="5"/>
  <c r="I252" i="5" s="1"/>
  <c r="E252" i="5" s="1"/>
  <c r="D252" i="5" s="1"/>
  <c r="G251" i="5"/>
  <c r="I251" i="5" s="1"/>
  <c r="E251" i="5" s="1"/>
  <c r="D251" i="5" s="1"/>
  <c r="G250" i="5"/>
  <c r="I250" i="5" s="1"/>
  <c r="E250" i="5" s="1"/>
  <c r="D250" i="5" s="1"/>
  <c r="G249" i="5"/>
  <c r="I249" i="5" s="1"/>
  <c r="E249" i="5" s="1"/>
  <c r="D249" i="5" s="1"/>
  <c r="G248" i="5"/>
  <c r="I248" i="5" s="1"/>
  <c r="E248" i="5" s="1"/>
  <c r="D248" i="5" s="1"/>
  <c r="G270" i="5"/>
  <c r="G266" i="5"/>
  <c r="G276" i="5"/>
  <c r="G272" i="5"/>
  <c r="G268" i="5"/>
  <c r="G247" i="5"/>
  <c r="I247" i="5" s="1"/>
  <c r="E247" i="5" s="1"/>
  <c r="D247" i="5" s="1"/>
  <c r="G274" i="5"/>
  <c r="G265" i="5"/>
  <c r="G263" i="5"/>
  <c r="G260" i="5"/>
  <c r="G275" i="5"/>
  <c r="G271" i="5"/>
  <c r="G267" i="5"/>
  <c r="G264" i="5"/>
  <c r="G246" i="5"/>
  <c r="I246" i="5" s="1"/>
  <c r="E246" i="5" s="1"/>
  <c r="D246" i="5" s="1"/>
  <c r="H192" i="5"/>
  <c r="I191" i="5"/>
  <c r="E191" i="5" s="1"/>
  <c r="D191" i="5" s="1"/>
  <c r="H323" i="5"/>
  <c r="H357" i="5"/>
  <c r="H255" i="5"/>
  <c r="H390" i="5"/>
  <c r="H223" i="5"/>
  <c r="I222" i="5"/>
  <c r="E222" i="5" s="1"/>
  <c r="D222" i="5" s="1"/>
  <c r="H302" i="5"/>
  <c r="A280" i="5"/>
  <c r="C211" i="5"/>
  <c r="AO279" i="8" l="1"/>
  <c r="AO280" i="8" s="1"/>
  <c r="AO282" i="8"/>
  <c r="AO313" i="8" s="1"/>
  <c r="AO314" i="8" s="1"/>
  <c r="AE245" i="8"/>
  <c r="AI245" i="8" s="1"/>
  <c r="AI246" i="8" s="1"/>
  <c r="AE261" i="8"/>
  <c r="AE252" i="8"/>
  <c r="Y248" i="8"/>
  <c r="Y296" i="8"/>
  <c r="AE268" i="8"/>
  <c r="AE251" i="8"/>
  <c r="AE249" i="8"/>
  <c r="Y283" i="8"/>
  <c r="Y290" i="8"/>
  <c r="AE265" i="8"/>
  <c r="AE254" i="8"/>
  <c r="X284" i="8"/>
  <c r="AE253" i="8"/>
  <c r="AE274" i="8"/>
  <c r="Y302" i="8"/>
  <c r="V285" i="8"/>
  <c r="Y310" i="8"/>
  <c r="W283" i="8"/>
  <c r="Y293" i="8"/>
  <c r="AE250" i="8"/>
  <c r="X306" i="8"/>
  <c r="W288" i="8"/>
  <c r="Y300" i="8"/>
  <c r="Y304" i="8"/>
  <c r="V305" i="8"/>
  <c r="Y312" i="8"/>
  <c r="W285" i="8"/>
  <c r="Y298" i="8"/>
  <c r="Y287" i="8"/>
  <c r="X294" i="8"/>
  <c r="AE266" i="8"/>
  <c r="Y291" i="8"/>
  <c r="X283" i="8"/>
  <c r="AE275" i="8"/>
  <c r="Y306" i="8"/>
  <c r="Y285" i="8"/>
  <c r="W248" i="8"/>
  <c r="X290" i="8"/>
  <c r="V289" i="8"/>
  <c r="W287" i="8"/>
  <c r="V310" i="8"/>
  <c r="W308" i="8"/>
  <c r="V307" i="8"/>
  <c r="AE263" i="8"/>
  <c r="AE264" i="8"/>
  <c r="X288" i="8"/>
  <c r="V303" i="8"/>
  <c r="Y297" i="8"/>
  <c r="W309" i="8"/>
  <c r="X291" i="8"/>
  <c r="X286" i="8"/>
  <c r="X292" i="8"/>
  <c r="W299" i="8"/>
  <c r="V306" i="8"/>
  <c r="X312" i="8"/>
  <c r="X305" i="8"/>
  <c r="V287" i="8"/>
  <c r="X311" i="8"/>
  <c r="X302" i="8"/>
  <c r="V309" i="8"/>
  <c r="W292" i="8"/>
  <c r="V292" i="8"/>
  <c r="AE269" i="8"/>
  <c r="W296" i="8"/>
  <c r="Y288" i="8"/>
  <c r="V302" i="8"/>
  <c r="X298" i="8"/>
  <c r="AE257" i="8"/>
  <c r="AE256" i="8"/>
  <c r="V297" i="8"/>
  <c r="D322" i="8"/>
  <c r="AC322" i="8"/>
  <c r="D338" i="8"/>
  <c r="O338" i="8"/>
  <c r="N338" i="8"/>
  <c r="M338" i="8"/>
  <c r="L338" i="8"/>
  <c r="AC338" i="8"/>
  <c r="K338" i="8"/>
  <c r="J338" i="8"/>
  <c r="Q338" i="8"/>
  <c r="P338" i="8"/>
  <c r="V308" i="8"/>
  <c r="Y307" i="8"/>
  <c r="AE267" i="8"/>
  <c r="W290" i="8"/>
  <c r="Y289" i="8"/>
  <c r="AE271" i="8"/>
  <c r="Y286" i="8"/>
  <c r="W298" i="8"/>
  <c r="D324" i="8"/>
  <c r="O324" i="8"/>
  <c r="N324" i="8"/>
  <c r="M324" i="8"/>
  <c r="L324" i="8"/>
  <c r="K324" i="8"/>
  <c r="J324" i="8"/>
  <c r="AC324" i="8"/>
  <c r="Q324" i="8"/>
  <c r="P324" i="8"/>
  <c r="D340" i="8"/>
  <c r="AC340" i="8"/>
  <c r="V293" i="8"/>
  <c r="AE255" i="8"/>
  <c r="V290" i="8"/>
  <c r="X289" i="8"/>
  <c r="V298" i="8"/>
  <c r="V296" i="8"/>
  <c r="D325" i="8"/>
  <c r="AC325" i="8"/>
  <c r="D341" i="8"/>
  <c r="AC341" i="8"/>
  <c r="W291" i="8"/>
  <c r="Y292" i="8"/>
  <c r="X307" i="8"/>
  <c r="V288" i="8"/>
  <c r="Y303" i="8"/>
  <c r="V299" i="8"/>
  <c r="W294" i="8"/>
  <c r="D343" i="8"/>
  <c r="AC343" i="8"/>
  <c r="AE270" i="8"/>
  <c r="AE259" i="8"/>
  <c r="D346" i="8"/>
  <c r="L346" i="8"/>
  <c r="M346" i="8"/>
  <c r="N346" i="8"/>
  <c r="O346" i="8"/>
  <c r="P346" i="8"/>
  <c r="Q346" i="8"/>
  <c r="J346" i="8"/>
  <c r="K346" i="8"/>
  <c r="AC346" i="8"/>
  <c r="D345" i="8"/>
  <c r="J345" i="8"/>
  <c r="K345" i="8"/>
  <c r="L345" i="8"/>
  <c r="M345" i="8"/>
  <c r="N345" i="8"/>
  <c r="AC345" i="8"/>
  <c r="O345" i="8"/>
  <c r="Q345" i="8"/>
  <c r="P345" i="8"/>
  <c r="W307" i="8"/>
  <c r="W289" i="8"/>
  <c r="X304" i="8"/>
  <c r="X303" i="8"/>
  <c r="V311" i="8"/>
  <c r="AE277" i="8"/>
  <c r="V295" i="8"/>
  <c r="D328" i="8"/>
  <c r="AC328" i="8"/>
  <c r="W306" i="8"/>
  <c r="Y305" i="8"/>
  <c r="W286" i="8"/>
  <c r="V301" i="8"/>
  <c r="Y299" i="8"/>
  <c r="V294" i="8"/>
  <c r="X297" i="8"/>
  <c r="D326" i="8"/>
  <c r="AC326" i="8"/>
  <c r="D318" i="8"/>
  <c r="AC318" i="8"/>
  <c r="D329" i="8"/>
  <c r="AC329" i="8"/>
  <c r="X293" i="8"/>
  <c r="AE276" i="8"/>
  <c r="V284" i="8"/>
  <c r="W304" i="8"/>
  <c r="W303" i="8"/>
  <c r="D337" i="8"/>
  <c r="AC337" i="8"/>
  <c r="Q337" i="8"/>
  <c r="P337" i="8"/>
  <c r="O337" i="8"/>
  <c r="N337" i="8"/>
  <c r="M337" i="8"/>
  <c r="L337" i="8"/>
  <c r="J337" i="8"/>
  <c r="K337" i="8"/>
  <c r="D330" i="8"/>
  <c r="O330" i="8"/>
  <c r="N330" i="8"/>
  <c r="M330" i="8"/>
  <c r="L330" i="8"/>
  <c r="K330" i="8"/>
  <c r="J330" i="8"/>
  <c r="Q330" i="8"/>
  <c r="P330" i="8"/>
  <c r="AC330" i="8"/>
  <c r="AE272" i="8"/>
  <c r="X285" i="8"/>
  <c r="Y311" i="8"/>
  <c r="V286" i="8"/>
  <c r="X299" i="8"/>
  <c r="W297" i="8"/>
  <c r="Y295" i="8"/>
  <c r="D323" i="8"/>
  <c r="AC323" i="8"/>
  <c r="Q323" i="8"/>
  <c r="P323" i="8"/>
  <c r="O323" i="8"/>
  <c r="N323" i="8"/>
  <c r="M323" i="8"/>
  <c r="L323" i="8"/>
  <c r="J323" i="8"/>
  <c r="K323" i="8"/>
  <c r="D327" i="8"/>
  <c r="AC327" i="8"/>
  <c r="D319" i="8"/>
  <c r="AC319" i="8"/>
  <c r="D331" i="8"/>
  <c r="Q331" i="8"/>
  <c r="P331" i="8"/>
  <c r="O331" i="8"/>
  <c r="N331" i="8"/>
  <c r="M331" i="8"/>
  <c r="L331" i="8"/>
  <c r="AC331" i="8"/>
  <c r="J331" i="8"/>
  <c r="K331" i="8"/>
  <c r="W293" i="8"/>
  <c r="X310" i="8"/>
  <c r="Y308" i="8"/>
  <c r="W284" i="8"/>
  <c r="V304" i="8"/>
  <c r="Y301" i="8"/>
  <c r="X300" i="8"/>
  <c r="D332" i="8"/>
  <c r="AC332" i="8"/>
  <c r="AE258" i="8"/>
  <c r="X295" i="8"/>
  <c r="D317" i="8"/>
  <c r="Q317" i="8"/>
  <c r="P317" i="8"/>
  <c r="O317" i="8"/>
  <c r="N317" i="8"/>
  <c r="M317" i="8"/>
  <c r="L317" i="8"/>
  <c r="J317" i="8"/>
  <c r="AC317" i="8"/>
  <c r="K317" i="8"/>
  <c r="D333" i="8"/>
  <c r="AC333" i="8"/>
  <c r="Y309" i="8"/>
  <c r="W310" i="8"/>
  <c r="W312" i="8"/>
  <c r="W305" i="8"/>
  <c r="AE273" i="8"/>
  <c r="X301" i="8"/>
  <c r="W300" i="8"/>
  <c r="D339" i="8"/>
  <c r="AC339" i="8"/>
  <c r="D282" i="8"/>
  <c r="N282" i="8"/>
  <c r="L282" i="8"/>
  <c r="AC282" i="8"/>
  <c r="AC313" i="8" s="1"/>
  <c r="D321" i="8"/>
  <c r="AC321" i="8"/>
  <c r="D334" i="8"/>
  <c r="AC334" i="8"/>
  <c r="V291" i="8"/>
  <c r="X308" i="8"/>
  <c r="X287" i="8"/>
  <c r="W311" i="8"/>
  <c r="W302" i="8"/>
  <c r="AE260" i="8"/>
  <c r="W295" i="8"/>
  <c r="D320" i="8"/>
  <c r="AC320" i="8"/>
  <c r="D342" i="8"/>
  <c r="AC342" i="8"/>
  <c r="D335" i="8"/>
  <c r="AC335" i="8"/>
  <c r="X309" i="8"/>
  <c r="AE262" i="8"/>
  <c r="V312" i="8"/>
  <c r="V283" i="8"/>
  <c r="W301" i="8"/>
  <c r="V300" i="8"/>
  <c r="X248" i="8"/>
  <c r="X296" i="8"/>
  <c r="D344" i="8"/>
  <c r="L344" i="8"/>
  <c r="M344" i="8"/>
  <c r="N344" i="8"/>
  <c r="O344" i="8"/>
  <c r="P344" i="8"/>
  <c r="Q344" i="8"/>
  <c r="AC344" i="8"/>
  <c r="J344" i="8"/>
  <c r="K344" i="8"/>
  <c r="D336" i="8"/>
  <c r="AC336" i="8"/>
  <c r="Y284" i="8"/>
  <c r="AE278" i="8"/>
  <c r="Y294" i="8"/>
  <c r="V248" i="8"/>
  <c r="E316" i="8"/>
  <c r="C315" i="8"/>
  <c r="G380" i="8"/>
  <c r="I380" i="8" s="1"/>
  <c r="E380" i="8" s="1"/>
  <c r="AO380" i="8" s="1"/>
  <c r="G379" i="8"/>
  <c r="I379" i="8" s="1"/>
  <c r="E379" i="8" s="1"/>
  <c r="AO379" i="8" s="1"/>
  <c r="G378" i="8"/>
  <c r="I378" i="8" s="1"/>
  <c r="E378" i="8" s="1"/>
  <c r="AO378" i="8" s="1"/>
  <c r="G377" i="8"/>
  <c r="I377" i="8" s="1"/>
  <c r="E377" i="8" s="1"/>
  <c r="AO377" i="8" s="1"/>
  <c r="G376" i="8"/>
  <c r="I376" i="8" s="1"/>
  <c r="E376" i="8" s="1"/>
  <c r="AO376" i="8" s="1"/>
  <c r="G375" i="8"/>
  <c r="I375" i="8" s="1"/>
  <c r="E375" i="8" s="1"/>
  <c r="AO375" i="8" s="1"/>
  <c r="G374" i="8"/>
  <c r="I374" i="8" s="1"/>
  <c r="E374" i="8" s="1"/>
  <c r="AO374" i="8" s="1"/>
  <c r="G373" i="8"/>
  <c r="I373" i="8" s="1"/>
  <c r="E373" i="8" s="1"/>
  <c r="AO373" i="8" s="1"/>
  <c r="G372" i="8"/>
  <c r="I372" i="8" s="1"/>
  <c r="E372" i="8" s="1"/>
  <c r="AO372" i="8" s="1"/>
  <c r="G371" i="8"/>
  <c r="I371" i="8" s="1"/>
  <c r="E371" i="8" s="1"/>
  <c r="AO371" i="8" s="1"/>
  <c r="A384" i="8"/>
  <c r="G367" i="8"/>
  <c r="I367" i="8" s="1"/>
  <c r="E367" i="8" s="1"/>
  <c r="AO367" i="8" s="1"/>
  <c r="G370" i="8"/>
  <c r="I370" i="8" s="1"/>
  <c r="E370" i="8" s="1"/>
  <c r="AO370" i="8" s="1"/>
  <c r="G366" i="8"/>
  <c r="I366" i="8" s="1"/>
  <c r="E366" i="8" s="1"/>
  <c r="AO366" i="8" s="1"/>
  <c r="G362" i="8"/>
  <c r="I362" i="8" s="1"/>
  <c r="E362" i="8" s="1"/>
  <c r="AO362" i="8" s="1"/>
  <c r="G369" i="8"/>
  <c r="I369" i="8" s="1"/>
  <c r="E369" i="8" s="1"/>
  <c r="AO369" i="8" s="1"/>
  <c r="G365" i="8"/>
  <c r="I365" i="8" s="1"/>
  <c r="E365" i="8" s="1"/>
  <c r="AO365" i="8" s="1"/>
  <c r="G368" i="8"/>
  <c r="I368" i="8" s="1"/>
  <c r="E368" i="8" s="1"/>
  <c r="AO368" i="8" s="1"/>
  <c r="G364" i="8"/>
  <c r="I364" i="8" s="1"/>
  <c r="E364" i="8" s="1"/>
  <c r="AO364" i="8" s="1"/>
  <c r="G361" i="8"/>
  <c r="I361" i="8" s="1"/>
  <c r="E361" i="8" s="1"/>
  <c r="AO361" i="8" s="1"/>
  <c r="G360" i="8"/>
  <c r="I360" i="8" s="1"/>
  <c r="E360" i="8" s="1"/>
  <c r="AO360" i="8" s="1"/>
  <c r="G359" i="8"/>
  <c r="I359" i="8" s="1"/>
  <c r="E359" i="8" s="1"/>
  <c r="AO359" i="8" s="1"/>
  <c r="G358" i="8"/>
  <c r="I358" i="8" s="1"/>
  <c r="E358" i="8" s="1"/>
  <c r="AO358" i="8" s="1"/>
  <c r="G357" i="8"/>
  <c r="I357" i="8" s="1"/>
  <c r="E357" i="8" s="1"/>
  <c r="AO357" i="8" s="1"/>
  <c r="G356" i="8"/>
  <c r="I356" i="8" s="1"/>
  <c r="E356" i="8" s="1"/>
  <c r="G355" i="8"/>
  <c r="I355" i="8" s="1"/>
  <c r="E355" i="8" s="1"/>
  <c r="AO355" i="8" s="1"/>
  <c r="G354" i="8"/>
  <c r="I354" i="8" s="1"/>
  <c r="E354" i="8" s="1"/>
  <c r="AO354" i="8" s="1"/>
  <c r="G353" i="8"/>
  <c r="I353" i="8" s="1"/>
  <c r="E353" i="8" s="1"/>
  <c r="AO353" i="8" s="1"/>
  <c r="G352" i="8"/>
  <c r="I352" i="8" s="1"/>
  <c r="E352" i="8" s="1"/>
  <c r="AO352" i="8" s="1"/>
  <c r="G351" i="8"/>
  <c r="I351" i="8" s="1"/>
  <c r="E351" i="8" s="1"/>
  <c r="AO351" i="8" s="1"/>
  <c r="G350" i="8"/>
  <c r="I350" i="8" s="1"/>
  <c r="G363" i="8"/>
  <c r="I363" i="8" s="1"/>
  <c r="E363" i="8" s="1"/>
  <c r="AO363" i="8" s="1"/>
  <c r="C313" i="7"/>
  <c r="E314" i="7"/>
  <c r="D314" i="7" s="1"/>
  <c r="A382" i="7"/>
  <c r="G377" i="7"/>
  <c r="I377" i="7" s="1"/>
  <c r="E377" i="7" s="1"/>
  <c r="D377" i="7" s="1"/>
  <c r="G376" i="7"/>
  <c r="I376" i="7" s="1"/>
  <c r="E376" i="7" s="1"/>
  <c r="D376" i="7" s="1"/>
  <c r="G375" i="7"/>
  <c r="I375" i="7" s="1"/>
  <c r="E375" i="7" s="1"/>
  <c r="D375" i="7" s="1"/>
  <c r="G374" i="7"/>
  <c r="I374" i="7" s="1"/>
  <c r="E374" i="7" s="1"/>
  <c r="D374" i="7" s="1"/>
  <c r="G373" i="7"/>
  <c r="I373" i="7" s="1"/>
  <c r="E373" i="7" s="1"/>
  <c r="D373" i="7" s="1"/>
  <c r="G372" i="7"/>
  <c r="I372" i="7" s="1"/>
  <c r="E372" i="7" s="1"/>
  <c r="D372" i="7" s="1"/>
  <c r="G371" i="7"/>
  <c r="I371" i="7" s="1"/>
  <c r="E371" i="7" s="1"/>
  <c r="D371" i="7" s="1"/>
  <c r="G370" i="7"/>
  <c r="I370" i="7" s="1"/>
  <c r="E370" i="7" s="1"/>
  <c r="D370" i="7" s="1"/>
  <c r="G369" i="7"/>
  <c r="I369" i="7" s="1"/>
  <c r="E369" i="7" s="1"/>
  <c r="D369" i="7" s="1"/>
  <c r="G368" i="7"/>
  <c r="I368" i="7" s="1"/>
  <c r="E368" i="7" s="1"/>
  <c r="D368" i="7" s="1"/>
  <c r="G367" i="7"/>
  <c r="I367" i="7" s="1"/>
  <c r="E367" i="7" s="1"/>
  <c r="D367" i="7" s="1"/>
  <c r="G366" i="7"/>
  <c r="I366" i="7" s="1"/>
  <c r="E366" i="7" s="1"/>
  <c r="D366" i="7" s="1"/>
  <c r="G365" i="7"/>
  <c r="I365" i="7" s="1"/>
  <c r="E365" i="7" s="1"/>
  <c r="D365" i="7" s="1"/>
  <c r="G364" i="7"/>
  <c r="I364" i="7" s="1"/>
  <c r="E364" i="7" s="1"/>
  <c r="D364" i="7" s="1"/>
  <c r="G363" i="7"/>
  <c r="I363" i="7" s="1"/>
  <c r="E363" i="7" s="1"/>
  <c r="D363" i="7" s="1"/>
  <c r="G362" i="7"/>
  <c r="I362" i="7" s="1"/>
  <c r="E362" i="7" s="1"/>
  <c r="D362" i="7" s="1"/>
  <c r="G361" i="7"/>
  <c r="I361" i="7" s="1"/>
  <c r="E361" i="7" s="1"/>
  <c r="D361" i="7" s="1"/>
  <c r="G360" i="7"/>
  <c r="I360" i="7" s="1"/>
  <c r="E360" i="7" s="1"/>
  <c r="D360" i="7" s="1"/>
  <c r="G359" i="7"/>
  <c r="I359" i="7" s="1"/>
  <c r="E359" i="7" s="1"/>
  <c r="D359" i="7" s="1"/>
  <c r="G358" i="7"/>
  <c r="I358" i="7" s="1"/>
  <c r="E358" i="7" s="1"/>
  <c r="D358" i="7" s="1"/>
  <c r="G357" i="7"/>
  <c r="I357" i="7" s="1"/>
  <c r="E357" i="7" s="1"/>
  <c r="D357" i="7" s="1"/>
  <c r="G356" i="7"/>
  <c r="I356" i="7" s="1"/>
  <c r="E356" i="7" s="1"/>
  <c r="D356" i="7" s="1"/>
  <c r="G355" i="7"/>
  <c r="I355" i="7" s="1"/>
  <c r="E355" i="7" s="1"/>
  <c r="D355" i="7" s="1"/>
  <c r="G354" i="7"/>
  <c r="I354" i="7" s="1"/>
  <c r="E354" i="7" s="1"/>
  <c r="D354" i="7" s="1"/>
  <c r="G350" i="7"/>
  <c r="I350" i="7" s="1"/>
  <c r="E350" i="7" s="1"/>
  <c r="D350" i="7" s="1"/>
  <c r="G353" i="7"/>
  <c r="I353" i="7" s="1"/>
  <c r="E353" i="7" s="1"/>
  <c r="D353" i="7" s="1"/>
  <c r="G349" i="7"/>
  <c r="I349" i="7" s="1"/>
  <c r="E349" i="7" s="1"/>
  <c r="D349" i="7" s="1"/>
  <c r="G352" i="7"/>
  <c r="I352" i="7" s="1"/>
  <c r="E352" i="7" s="1"/>
  <c r="D352" i="7" s="1"/>
  <c r="G351" i="7"/>
  <c r="I351" i="7" s="1"/>
  <c r="E351" i="7" s="1"/>
  <c r="D351" i="7" s="1"/>
  <c r="G348" i="7"/>
  <c r="I348" i="7" s="1"/>
  <c r="G307" i="5"/>
  <c r="G305" i="5"/>
  <c r="G304" i="5"/>
  <c r="G302" i="5"/>
  <c r="I302" i="5" s="1"/>
  <c r="E302" i="5" s="1"/>
  <c r="D302" i="5" s="1"/>
  <c r="G300" i="5"/>
  <c r="I300" i="5" s="1"/>
  <c r="E300" i="5" s="1"/>
  <c r="D300" i="5" s="1"/>
  <c r="G297" i="5"/>
  <c r="I297" i="5" s="1"/>
  <c r="E297" i="5" s="1"/>
  <c r="D297" i="5" s="1"/>
  <c r="G296" i="5"/>
  <c r="I296" i="5" s="1"/>
  <c r="E296" i="5" s="1"/>
  <c r="D296" i="5" s="1"/>
  <c r="G293" i="5"/>
  <c r="I293" i="5" s="1"/>
  <c r="E293" i="5" s="1"/>
  <c r="D293" i="5" s="1"/>
  <c r="G291" i="5"/>
  <c r="I291" i="5" s="1"/>
  <c r="E291" i="5" s="1"/>
  <c r="D291" i="5" s="1"/>
  <c r="G289" i="5"/>
  <c r="I289" i="5" s="1"/>
  <c r="E289" i="5" s="1"/>
  <c r="D289" i="5" s="1"/>
  <c r="G284" i="5"/>
  <c r="I284" i="5" s="1"/>
  <c r="E284" i="5" s="1"/>
  <c r="D284" i="5" s="1"/>
  <c r="G282" i="5"/>
  <c r="I282" i="5" s="1"/>
  <c r="E282" i="5" s="1"/>
  <c r="D282" i="5" s="1"/>
  <c r="G281" i="5"/>
  <c r="I281" i="5" s="1"/>
  <c r="E281" i="5" s="1"/>
  <c r="D281" i="5" s="1"/>
  <c r="G280" i="5"/>
  <c r="I280" i="5" s="1"/>
  <c r="E280" i="5" s="1"/>
  <c r="D280" i="5" s="1"/>
  <c r="G309" i="5"/>
  <c r="G308" i="5"/>
  <c r="G306" i="5"/>
  <c r="G303" i="5"/>
  <c r="G301" i="5"/>
  <c r="I301" i="5" s="1"/>
  <c r="E301" i="5" s="1"/>
  <c r="D301" i="5" s="1"/>
  <c r="G299" i="5"/>
  <c r="I299" i="5" s="1"/>
  <c r="E299" i="5" s="1"/>
  <c r="D299" i="5" s="1"/>
  <c r="G298" i="5"/>
  <c r="I298" i="5" s="1"/>
  <c r="E298" i="5" s="1"/>
  <c r="D298" i="5" s="1"/>
  <c r="G295" i="5"/>
  <c r="I295" i="5" s="1"/>
  <c r="E295" i="5" s="1"/>
  <c r="D295" i="5" s="1"/>
  <c r="G294" i="5"/>
  <c r="I294" i="5" s="1"/>
  <c r="E294" i="5" s="1"/>
  <c r="D294" i="5" s="1"/>
  <c r="G292" i="5"/>
  <c r="I292" i="5" s="1"/>
  <c r="E292" i="5" s="1"/>
  <c r="D292" i="5" s="1"/>
  <c r="G290" i="5"/>
  <c r="I290" i="5" s="1"/>
  <c r="E290" i="5" s="1"/>
  <c r="D290" i="5" s="1"/>
  <c r="G288" i="5"/>
  <c r="I288" i="5" s="1"/>
  <c r="E288" i="5" s="1"/>
  <c r="D288" i="5" s="1"/>
  <c r="G287" i="5"/>
  <c r="I287" i="5" s="1"/>
  <c r="E287" i="5" s="1"/>
  <c r="D287" i="5" s="1"/>
  <c r="G286" i="5"/>
  <c r="I286" i="5" s="1"/>
  <c r="E286" i="5" s="1"/>
  <c r="D286" i="5" s="1"/>
  <c r="G285" i="5"/>
  <c r="I285" i="5" s="1"/>
  <c r="E285" i="5" s="1"/>
  <c r="D285" i="5" s="1"/>
  <c r="G283" i="5"/>
  <c r="I283" i="5" s="1"/>
  <c r="E283" i="5" s="1"/>
  <c r="D283" i="5" s="1"/>
  <c r="H224" i="5"/>
  <c r="I223" i="5"/>
  <c r="E223" i="5" s="1"/>
  <c r="D223" i="5" s="1"/>
  <c r="H391" i="5"/>
  <c r="H358" i="5"/>
  <c r="I255" i="5"/>
  <c r="E255" i="5" s="1"/>
  <c r="D255" i="5" s="1"/>
  <c r="H256" i="5"/>
  <c r="H324" i="5"/>
  <c r="H303" i="5"/>
  <c r="H193" i="5"/>
  <c r="I192" i="5"/>
  <c r="E192" i="5" s="1"/>
  <c r="D192" i="5" s="1"/>
  <c r="A314" i="5"/>
  <c r="C245" i="5"/>
  <c r="AO356" i="8" l="1"/>
  <c r="M356" i="8"/>
  <c r="N356" i="8"/>
  <c r="O356" i="8"/>
  <c r="AO316" i="8"/>
  <c r="AO347" i="8" s="1"/>
  <c r="AO348" i="8" s="1"/>
  <c r="AE287" i="8"/>
  <c r="AE290" i="8"/>
  <c r="X343" i="8"/>
  <c r="W337" i="8"/>
  <c r="V322" i="8"/>
  <c r="V330" i="8"/>
  <c r="Y318" i="8"/>
  <c r="W328" i="8"/>
  <c r="V340" i="8"/>
  <c r="AE302" i="8"/>
  <c r="Y334" i="8"/>
  <c r="X338" i="8"/>
  <c r="V323" i="8"/>
  <c r="Y337" i="8"/>
  <c r="Y329" i="8"/>
  <c r="Y339" i="8"/>
  <c r="X341" i="8"/>
  <c r="Y324" i="8"/>
  <c r="V326" i="8"/>
  <c r="AE248" i="8"/>
  <c r="AE279" i="8" s="1"/>
  <c r="AI279" i="8" s="1"/>
  <c r="AI280" i="8" s="1"/>
  <c r="W322" i="8"/>
  <c r="Y341" i="8"/>
  <c r="W319" i="8"/>
  <c r="Y326" i="8"/>
  <c r="V324" i="8"/>
  <c r="X322" i="8"/>
  <c r="Y325" i="8"/>
  <c r="Y322" i="8"/>
  <c r="X321" i="8"/>
  <c r="Y343" i="8"/>
  <c r="V336" i="8"/>
  <c r="Y338" i="8"/>
  <c r="AE305" i="8"/>
  <c r="X330" i="8"/>
  <c r="W318" i="8"/>
  <c r="X340" i="8"/>
  <c r="Y335" i="8"/>
  <c r="AE296" i="8"/>
  <c r="Y342" i="8"/>
  <c r="AE283" i="8"/>
  <c r="AE298" i="8"/>
  <c r="AE292" i="8"/>
  <c r="AE291" i="8"/>
  <c r="W321" i="8"/>
  <c r="Y331" i="8"/>
  <c r="Y321" i="8"/>
  <c r="W339" i="8"/>
  <c r="X318" i="8"/>
  <c r="V334" i="8"/>
  <c r="X339" i="8"/>
  <c r="W329" i="8"/>
  <c r="AE285" i="8"/>
  <c r="AE306" i="8"/>
  <c r="Y319" i="8"/>
  <c r="AE288" i="8"/>
  <c r="X282" i="8"/>
  <c r="X345" i="8"/>
  <c r="V317" i="8"/>
  <c r="W330" i="8"/>
  <c r="V318" i="8"/>
  <c r="W345" i="8"/>
  <c r="W336" i="8"/>
  <c r="W333" i="8"/>
  <c r="V337" i="8"/>
  <c r="AE300" i="8"/>
  <c r="X319" i="8"/>
  <c r="Y328" i="8"/>
  <c r="V338" i="8"/>
  <c r="V332" i="8"/>
  <c r="W325" i="8"/>
  <c r="Y344" i="8"/>
  <c r="W335" i="8"/>
  <c r="W317" i="8"/>
  <c r="W332" i="8"/>
  <c r="X326" i="8"/>
  <c r="X325" i="8"/>
  <c r="Y336" i="8"/>
  <c r="X344" i="8"/>
  <c r="X335" i="8"/>
  <c r="Y320" i="8"/>
  <c r="X332" i="8"/>
  <c r="W327" i="8"/>
  <c r="W344" i="8"/>
  <c r="V320" i="8"/>
  <c r="W341" i="8"/>
  <c r="W320" i="8"/>
  <c r="AE301" i="8"/>
  <c r="AE297" i="8"/>
  <c r="W334" i="8"/>
  <c r="AE304" i="8"/>
  <c r="X334" i="8"/>
  <c r="AE310" i="8"/>
  <c r="AE312" i="8"/>
  <c r="AE293" i="8"/>
  <c r="Y345" i="8"/>
  <c r="W324" i="8"/>
  <c r="W342" i="8"/>
  <c r="W323" i="8"/>
  <c r="Y330" i="8"/>
  <c r="X324" i="8"/>
  <c r="W338" i="8"/>
  <c r="D354" i="8"/>
  <c r="K354" i="8"/>
  <c r="L354" i="8"/>
  <c r="M354" i="8"/>
  <c r="N354" i="8"/>
  <c r="O354" i="8"/>
  <c r="P354" i="8"/>
  <c r="Q354" i="8"/>
  <c r="AC354" i="8"/>
  <c r="J354" i="8"/>
  <c r="V342" i="8"/>
  <c r="W282" i="8"/>
  <c r="Y333" i="8"/>
  <c r="V319" i="8"/>
  <c r="Y327" i="8"/>
  <c r="V329" i="8"/>
  <c r="AE299" i="8"/>
  <c r="D355" i="8"/>
  <c r="J355" i="8"/>
  <c r="K355" i="8"/>
  <c r="L355" i="8"/>
  <c r="M355" i="8"/>
  <c r="N355" i="8"/>
  <c r="AC355" i="8"/>
  <c r="O355" i="8"/>
  <c r="P355" i="8"/>
  <c r="Q355" i="8"/>
  <c r="D356" i="8"/>
  <c r="K356" i="8"/>
  <c r="L356" i="8"/>
  <c r="P356" i="8"/>
  <c r="Q356" i="8"/>
  <c r="AC356" i="8"/>
  <c r="J356" i="8"/>
  <c r="D372" i="8"/>
  <c r="AC372" i="8"/>
  <c r="V344" i="8"/>
  <c r="AE308" i="8"/>
  <c r="AE311" i="8"/>
  <c r="D373" i="8"/>
  <c r="AC373" i="8"/>
  <c r="AE294" i="8"/>
  <c r="V345" i="8"/>
  <c r="V343" i="8"/>
  <c r="W340" i="8"/>
  <c r="AE286" i="8"/>
  <c r="D357" i="8"/>
  <c r="J357" i="8"/>
  <c r="K357" i="8"/>
  <c r="L357" i="8"/>
  <c r="M357" i="8"/>
  <c r="N357" i="8"/>
  <c r="O357" i="8"/>
  <c r="P357" i="8"/>
  <c r="AC357" i="8"/>
  <c r="Q357" i="8"/>
  <c r="D358" i="8"/>
  <c r="K358" i="8"/>
  <c r="L358" i="8"/>
  <c r="M358" i="8"/>
  <c r="N358" i="8"/>
  <c r="O358" i="8"/>
  <c r="P358" i="8"/>
  <c r="Q358" i="8"/>
  <c r="AC358" i="8"/>
  <c r="J358" i="8"/>
  <c r="D374" i="8"/>
  <c r="AC374" i="8"/>
  <c r="V335" i="8"/>
  <c r="X342" i="8"/>
  <c r="V321" i="8"/>
  <c r="Y282" i="8"/>
  <c r="Y332" i="8"/>
  <c r="X337" i="8"/>
  <c r="X329" i="8"/>
  <c r="W343" i="8"/>
  <c r="V341" i="8"/>
  <c r="AE284" i="8"/>
  <c r="AE289" i="8"/>
  <c r="D360" i="8"/>
  <c r="K360" i="8"/>
  <c r="AC360" i="8"/>
  <c r="L360" i="8"/>
  <c r="M360" i="8"/>
  <c r="N360" i="8"/>
  <c r="O360" i="8"/>
  <c r="P360" i="8"/>
  <c r="Q360" i="8"/>
  <c r="J360" i="8"/>
  <c r="D376" i="8"/>
  <c r="K376" i="8"/>
  <c r="AC376" i="8"/>
  <c r="L376" i="8"/>
  <c r="M376" i="8"/>
  <c r="N376" i="8"/>
  <c r="O376" i="8"/>
  <c r="P376" i="8"/>
  <c r="Q376" i="8"/>
  <c r="J376" i="8"/>
  <c r="V331" i="8"/>
  <c r="D353" i="8"/>
  <c r="AC353" i="8"/>
  <c r="D377" i="8"/>
  <c r="AC377" i="8"/>
  <c r="V346" i="8"/>
  <c r="D364" i="8"/>
  <c r="AC364" i="8"/>
  <c r="D378" i="8"/>
  <c r="AC378" i="8"/>
  <c r="V339" i="8"/>
  <c r="AE309" i="8"/>
  <c r="X317" i="8"/>
  <c r="W331" i="8"/>
  <c r="X323" i="8"/>
  <c r="W326" i="8"/>
  <c r="AE307" i="8"/>
  <c r="D379" i="8"/>
  <c r="AC379" i="8"/>
  <c r="Y346" i="8"/>
  <c r="D359" i="8"/>
  <c r="AC359" i="8"/>
  <c r="J359" i="8"/>
  <c r="K359" i="8"/>
  <c r="L359" i="8"/>
  <c r="M359" i="8"/>
  <c r="N359" i="8"/>
  <c r="O359" i="8"/>
  <c r="P359" i="8"/>
  <c r="Q359" i="8"/>
  <c r="D365" i="8"/>
  <c r="AC365" i="8"/>
  <c r="D380" i="8"/>
  <c r="AC380" i="8"/>
  <c r="Y317" i="8"/>
  <c r="X331" i="8"/>
  <c r="V327" i="8"/>
  <c r="Y323" i="8"/>
  <c r="V328" i="8"/>
  <c r="D369" i="8"/>
  <c r="J369" i="8"/>
  <c r="K369" i="8"/>
  <c r="L369" i="8"/>
  <c r="AC369" i="8"/>
  <c r="M369" i="8"/>
  <c r="N369" i="8"/>
  <c r="O369" i="8"/>
  <c r="P369" i="8"/>
  <c r="Q369" i="8"/>
  <c r="V333" i="8"/>
  <c r="X346" i="8"/>
  <c r="D368" i="8"/>
  <c r="K368" i="8"/>
  <c r="L368" i="8"/>
  <c r="M368" i="8"/>
  <c r="N368" i="8"/>
  <c r="O368" i="8"/>
  <c r="P368" i="8"/>
  <c r="Q368" i="8"/>
  <c r="AC368" i="8"/>
  <c r="J368" i="8"/>
  <c r="D362" i="8"/>
  <c r="K362" i="8"/>
  <c r="L362" i="8"/>
  <c r="M362" i="8"/>
  <c r="AC362" i="8"/>
  <c r="N362" i="8"/>
  <c r="O362" i="8"/>
  <c r="P362" i="8"/>
  <c r="Q362" i="8"/>
  <c r="J362" i="8"/>
  <c r="D316" i="8"/>
  <c r="O316" i="8"/>
  <c r="N316" i="8"/>
  <c r="M316" i="8"/>
  <c r="L316" i="8"/>
  <c r="K316" i="8"/>
  <c r="J316" i="8"/>
  <c r="AC316" i="8"/>
  <c r="AC347" i="8" s="1"/>
  <c r="Q316" i="8"/>
  <c r="P316" i="8"/>
  <c r="D367" i="8"/>
  <c r="AC367" i="8"/>
  <c r="D371" i="8"/>
  <c r="L371" i="8"/>
  <c r="M371" i="8"/>
  <c r="N371" i="8"/>
  <c r="AC371" i="8"/>
  <c r="O371" i="8"/>
  <c r="D375" i="8"/>
  <c r="AC375" i="8"/>
  <c r="J375" i="8"/>
  <c r="K375" i="8"/>
  <c r="L375" i="8"/>
  <c r="M375" i="8"/>
  <c r="N375" i="8"/>
  <c r="O375" i="8"/>
  <c r="P375" i="8"/>
  <c r="Q375" i="8"/>
  <c r="D363" i="8"/>
  <c r="AC363" i="8"/>
  <c r="D366" i="8"/>
  <c r="AC366" i="8"/>
  <c r="V282" i="8"/>
  <c r="X327" i="8"/>
  <c r="W346" i="8"/>
  <c r="D361" i="8"/>
  <c r="AC361" i="8"/>
  <c r="J361" i="8"/>
  <c r="K361" i="8"/>
  <c r="L361" i="8"/>
  <c r="M361" i="8"/>
  <c r="N361" i="8"/>
  <c r="O361" i="8"/>
  <c r="P361" i="8"/>
  <c r="Q361" i="8"/>
  <c r="D351" i="8"/>
  <c r="AC351" i="8"/>
  <c r="D352" i="8"/>
  <c r="AC352" i="8"/>
  <c r="D370" i="8"/>
  <c r="L370" i="8"/>
  <c r="M370" i="8"/>
  <c r="N370" i="8"/>
  <c r="O370" i="8"/>
  <c r="AC370" i="8"/>
  <c r="X336" i="8"/>
  <c r="X320" i="8"/>
  <c r="X333" i="8"/>
  <c r="AE295" i="8"/>
  <c r="X328" i="8"/>
  <c r="AE303" i="8"/>
  <c r="V325" i="8"/>
  <c r="Y340" i="8"/>
  <c r="E350" i="8"/>
  <c r="C349" i="8"/>
  <c r="G414" i="8"/>
  <c r="I414" i="8" s="1"/>
  <c r="E414" i="8" s="1"/>
  <c r="AO414" i="8" s="1"/>
  <c r="G413" i="8"/>
  <c r="I413" i="8" s="1"/>
  <c r="E413" i="8" s="1"/>
  <c r="AO413" i="8" s="1"/>
  <c r="G412" i="8"/>
  <c r="I412" i="8" s="1"/>
  <c r="E412" i="8" s="1"/>
  <c r="AO412" i="8" s="1"/>
  <c r="G411" i="8"/>
  <c r="I411" i="8" s="1"/>
  <c r="E411" i="8" s="1"/>
  <c r="AO411" i="8" s="1"/>
  <c r="G410" i="8"/>
  <c r="I410" i="8" s="1"/>
  <c r="E410" i="8" s="1"/>
  <c r="AO410" i="8" s="1"/>
  <c r="G409" i="8"/>
  <c r="I409" i="8" s="1"/>
  <c r="E409" i="8" s="1"/>
  <c r="AO409" i="8" s="1"/>
  <c r="G408" i="8"/>
  <c r="I408" i="8" s="1"/>
  <c r="E408" i="8" s="1"/>
  <c r="AO408" i="8" s="1"/>
  <c r="G407" i="8"/>
  <c r="I407" i="8" s="1"/>
  <c r="E407" i="8" s="1"/>
  <c r="AO407" i="8" s="1"/>
  <c r="G406" i="8"/>
  <c r="I406" i="8" s="1"/>
  <c r="E406" i="8" s="1"/>
  <c r="G405" i="8"/>
  <c r="I405" i="8" s="1"/>
  <c r="E405" i="8" s="1"/>
  <c r="AO405" i="8" s="1"/>
  <c r="G404" i="8"/>
  <c r="I404" i="8" s="1"/>
  <c r="E404" i="8" s="1"/>
  <c r="AO404" i="8" s="1"/>
  <c r="G403" i="8"/>
  <c r="I403" i="8" s="1"/>
  <c r="E403" i="8" s="1"/>
  <c r="AO403" i="8" s="1"/>
  <c r="G402" i="8"/>
  <c r="I402" i="8" s="1"/>
  <c r="E402" i="8" s="1"/>
  <c r="AO402" i="8" s="1"/>
  <c r="G401" i="8"/>
  <c r="I401" i="8" s="1"/>
  <c r="E401" i="8" s="1"/>
  <c r="AO401" i="8" s="1"/>
  <c r="G400" i="8"/>
  <c r="I400" i="8" s="1"/>
  <c r="E400" i="8" s="1"/>
  <c r="AO400" i="8" s="1"/>
  <c r="G398" i="8"/>
  <c r="I398" i="8" s="1"/>
  <c r="E398" i="8" s="1"/>
  <c r="AO398" i="8" s="1"/>
  <c r="G396" i="8"/>
  <c r="I396" i="8" s="1"/>
  <c r="E396" i="8" s="1"/>
  <c r="AO396" i="8" s="1"/>
  <c r="G394" i="8"/>
  <c r="I394" i="8" s="1"/>
  <c r="E394" i="8" s="1"/>
  <c r="AO394" i="8" s="1"/>
  <c r="G392" i="8"/>
  <c r="I392" i="8" s="1"/>
  <c r="E392" i="8" s="1"/>
  <c r="AO392" i="8" s="1"/>
  <c r="G390" i="8"/>
  <c r="I390" i="8" s="1"/>
  <c r="E390" i="8" s="1"/>
  <c r="AO390" i="8" s="1"/>
  <c r="G388" i="8"/>
  <c r="I388" i="8" s="1"/>
  <c r="E388" i="8" s="1"/>
  <c r="AO388" i="8" s="1"/>
  <c r="G399" i="8"/>
  <c r="I399" i="8" s="1"/>
  <c r="E399" i="8" s="1"/>
  <c r="AO399" i="8" s="1"/>
  <c r="G397" i="8"/>
  <c r="I397" i="8" s="1"/>
  <c r="E397" i="8" s="1"/>
  <c r="AO397" i="8" s="1"/>
  <c r="G395" i="8"/>
  <c r="I395" i="8" s="1"/>
  <c r="E395" i="8" s="1"/>
  <c r="AO395" i="8" s="1"/>
  <c r="G393" i="8"/>
  <c r="I393" i="8" s="1"/>
  <c r="E393" i="8" s="1"/>
  <c r="AO393" i="8" s="1"/>
  <c r="G391" i="8"/>
  <c r="I391" i="8" s="1"/>
  <c r="E391" i="8" s="1"/>
  <c r="AO391" i="8" s="1"/>
  <c r="G389" i="8"/>
  <c r="I389" i="8" s="1"/>
  <c r="E389" i="8" s="1"/>
  <c r="AO389" i="8" s="1"/>
  <c r="G387" i="8"/>
  <c r="I387" i="8" s="1"/>
  <c r="E387" i="8" s="1"/>
  <c r="AO387" i="8" s="1"/>
  <c r="G386" i="8"/>
  <c r="I386" i="8" s="1"/>
  <c r="E386" i="8" s="1"/>
  <c r="AO386" i="8" s="1"/>
  <c r="G385" i="8"/>
  <c r="I385" i="8" s="1"/>
  <c r="E385" i="8" s="1"/>
  <c r="AO385" i="8" s="1"/>
  <c r="G384" i="8"/>
  <c r="I384" i="8" s="1"/>
  <c r="G412" i="7"/>
  <c r="I412" i="7" s="1"/>
  <c r="E412" i="7" s="1"/>
  <c r="D412" i="7" s="1"/>
  <c r="G411" i="7"/>
  <c r="I411" i="7" s="1"/>
  <c r="E411" i="7" s="1"/>
  <c r="D411" i="7" s="1"/>
  <c r="G410" i="7"/>
  <c r="I410" i="7" s="1"/>
  <c r="E410" i="7" s="1"/>
  <c r="D410" i="7" s="1"/>
  <c r="G409" i="7"/>
  <c r="I409" i="7" s="1"/>
  <c r="E409" i="7" s="1"/>
  <c r="D409" i="7" s="1"/>
  <c r="G408" i="7"/>
  <c r="I408" i="7" s="1"/>
  <c r="E408" i="7" s="1"/>
  <c r="D408" i="7" s="1"/>
  <c r="G407" i="7"/>
  <c r="I407" i="7" s="1"/>
  <c r="E407" i="7" s="1"/>
  <c r="D407" i="7" s="1"/>
  <c r="G406" i="7"/>
  <c r="I406" i="7" s="1"/>
  <c r="E406" i="7" s="1"/>
  <c r="D406" i="7" s="1"/>
  <c r="G405" i="7"/>
  <c r="I405" i="7" s="1"/>
  <c r="E405" i="7" s="1"/>
  <c r="D405" i="7" s="1"/>
  <c r="G404" i="7"/>
  <c r="I404" i="7" s="1"/>
  <c r="E404" i="7" s="1"/>
  <c r="D404" i="7" s="1"/>
  <c r="G403" i="7"/>
  <c r="I403" i="7" s="1"/>
  <c r="E403" i="7" s="1"/>
  <c r="D403" i="7" s="1"/>
  <c r="G402" i="7"/>
  <c r="I402" i="7" s="1"/>
  <c r="E402" i="7" s="1"/>
  <c r="D402" i="7" s="1"/>
  <c r="G400" i="7"/>
  <c r="I400" i="7" s="1"/>
  <c r="E400" i="7" s="1"/>
  <c r="D400" i="7" s="1"/>
  <c r="G398" i="7"/>
  <c r="I398" i="7" s="1"/>
  <c r="E398" i="7" s="1"/>
  <c r="D398" i="7" s="1"/>
  <c r="G396" i="7"/>
  <c r="I396" i="7" s="1"/>
  <c r="E396" i="7" s="1"/>
  <c r="D396" i="7" s="1"/>
  <c r="G393" i="7"/>
  <c r="I393" i="7" s="1"/>
  <c r="E393" i="7" s="1"/>
  <c r="D393" i="7" s="1"/>
  <c r="G389" i="7"/>
  <c r="I389" i="7" s="1"/>
  <c r="E389" i="7" s="1"/>
  <c r="D389" i="7" s="1"/>
  <c r="G385" i="7"/>
  <c r="I385" i="7" s="1"/>
  <c r="E385" i="7" s="1"/>
  <c r="D385" i="7" s="1"/>
  <c r="G384" i="7"/>
  <c r="I384" i="7" s="1"/>
  <c r="E384" i="7" s="1"/>
  <c r="D384" i="7" s="1"/>
  <c r="G383" i="7"/>
  <c r="I383" i="7" s="1"/>
  <c r="E383" i="7" s="1"/>
  <c r="D383" i="7" s="1"/>
  <c r="G382" i="7"/>
  <c r="I382" i="7" s="1"/>
  <c r="G392" i="7"/>
  <c r="I392" i="7" s="1"/>
  <c r="E392" i="7" s="1"/>
  <c r="D392" i="7" s="1"/>
  <c r="G388" i="7"/>
  <c r="I388" i="7" s="1"/>
  <c r="E388" i="7" s="1"/>
  <c r="D388" i="7" s="1"/>
  <c r="G401" i="7"/>
  <c r="I401" i="7" s="1"/>
  <c r="E401" i="7" s="1"/>
  <c r="D401" i="7" s="1"/>
  <c r="G399" i="7"/>
  <c r="I399" i="7" s="1"/>
  <c r="E399" i="7" s="1"/>
  <c r="D399" i="7" s="1"/>
  <c r="G397" i="7"/>
  <c r="I397" i="7" s="1"/>
  <c r="E397" i="7" s="1"/>
  <c r="D397" i="7" s="1"/>
  <c r="G395" i="7"/>
  <c r="I395" i="7" s="1"/>
  <c r="E395" i="7" s="1"/>
  <c r="D395" i="7" s="1"/>
  <c r="G391" i="7"/>
  <c r="I391" i="7" s="1"/>
  <c r="E391" i="7" s="1"/>
  <c r="D391" i="7" s="1"/>
  <c r="G387" i="7"/>
  <c r="I387" i="7" s="1"/>
  <c r="E387" i="7" s="1"/>
  <c r="D387" i="7" s="1"/>
  <c r="G394" i="7"/>
  <c r="I394" i="7" s="1"/>
  <c r="E394" i="7" s="1"/>
  <c r="D394" i="7" s="1"/>
  <c r="G390" i="7"/>
  <c r="I390" i="7" s="1"/>
  <c r="E390" i="7" s="1"/>
  <c r="D390" i="7" s="1"/>
  <c r="G386" i="7"/>
  <c r="I386" i="7" s="1"/>
  <c r="E386" i="7" s="1"/>
  <c r="D386" i="7" s="1"/>
  <c r="E348" i="7"/>
  <c r="D348" i="7" s="1"/>
  <c r="C347" i="7"/>
  <c r="G315" i="5"/>
  <c r="I315" i="5" s="1"/>
  <c r="E315" i="5" s="1"/>
  <c r="D315" i="5" s="1"/>
  <c r="G343" i="5"/>
  <c r="G340" i="5"/>
  <c r="G339" i="5"/>
  <c r="G336" i="5"/>
  <c r="G334" i="5"/>
  <c r="G332" i="5"/>
  <c r="G331" i="5"/>
  <c r="G328" i="5"/>
  <c r="G327" i="5"/>
  <c r="G324" i="5"/>
  <c r="I324" i="5" s="1"/>
  <c r="E324" i="5" s="1"/>
  <c r="D324" i="5" s="1"/>
  <c r="G323" i="5"/>
  <c r="I323" i="5" s="1"/>
  <c r="E323" i="5" s="1"/>
  <c r="D323" i="5" s="1"/>
  <c r="G321" i="5"/>
  <c r="I321" i="5" s="1"/>
  <c r="E321" i="5" s="1"/>
  <c r="D321" i="5" s="1"/>
  <c r="G319" i="5"/>
  <c r="I319" i="5" s="1"/>
  <c r="E319" i="5" s="1"/>
  <c r="D319" i="5" s="1"/>
  <c r="G317" i="5"/>
  <c r="I317" i="5" s="1"/>
  <c r="E317" i="5" s="1"/>
  <c r="D317" i="5" s="1"/>
  <c r="G316" i="5"/>
  <c r="I316" i="5" s="1"/>
  <c r="E316" i="5" s="1"/>
  <c r="D316" i="5" s="1"/>
  <c r="G314" i="5"/>
  <c r="I314" i="5" s="1"/>
  <c r="E314" i="5" s="1"/>
  <c r="D314" i="5" s="1"/>
  <c r="G344" i="5"/>
  <c r="G342" i="5"/>
  <c r="G341" i="5"/>
  <c r="G338" i="5"/>
  <c r="G337" i="5"/>
  <c r="G335" i="5"/>
  <c r="G333" i="5"/>
  <c r="G330" i="5"/>
  <c r="G329" i="5"/>
  <c r="G326" i="5"/>
  <c r="G325" i="5"/>
  <c r="G322" i="5"/>
  <c r="I322" i="5" s="1"/>
  <c r="E322" i="5" s="1"/>
  <c r="D322" i="5" s="1"/>
  <c r="G320" i="5"/>
  <c r="I320" i="5" s="1"/>
  <c r="E320" i="5" s="1"/>
  <c r="D320" i="5" s="1"/>
  <c r="G318" i="5"/>
  <c r="I318" i="5" s="1"/>
  <c r="E318" i="5" s="1"/>
  <c r="D318" i="5" s="1"/>
  <c r="I256" i="5"/>
  <c r="E256" i="5" s="1"/>
  <c r="D256" i="5" s="1"/>
  <c r="H257" i="5"/>
  <c r="I224" i="5"/>
  <c r="E224" i="5" s="1"/>
  <c r="D224" i="5" s="1"/>
  <c r="H225" i="5"/>
  <c r="H325" i="5"/>
  <c r="H194" i="5"/>
  <c r="I193" i="5"/>
  <c r="E193" i="5" s="1"/>
  <c r="D193" i="5" s="1"/>
  <c r="H359" i="5"/>
  <c r="H304" i="5"/>
  <c r="I303" i="5"/>
  <c r="E303" i="5" s="1"/>
  <c r="D303" i="5" s="1"/>
  <c r="H392" i="5"/>
  <c r="C279" i="5"/>
  <c r="A348" i="5"/>
  <c r="AE341" i="8" l="1"/>
  <c r="AE339" i="8"/>
  <c r="AO406" i="8"/>
  <c r="AC406" i="8"/>
  <c r="AE340" i="8"/>
  <c r="AE322" i="8"/>
  <c r="AE344" i="8"/>
  <c r="AE330" i="8"/>
  <c r="AE324" i="8"/>
  <c r="AE338" i="8"/>
  <c r="AE345" i="8"/>
  <c r="AE323" i="8"/>
  <c r="AE337" i="8"/>
  <c r="AE331" i="8"/>
  <c r="AE346" i="8"/>
  <c r="AE343" i="8"/>
  <c r="AE342" i="8"/>
  <c r="AE336" i="8"/>
  <c r="AE335" i="8"/>
  <c r="AE334" i="8"/>
  <c r="AE333" i="8"/>
  <c r="AE332" i="8"/>
  <c r="AE329" i="8"/>
  <c r="AE328" i="8"/>
  <c r="AE327" i="8"/>
  <c r="AE326" i="8"/>
  <c r="AE325" i="8"/>
  <c r="AE321" i="8"/>
  <c r="AO350" i="8"/>
  <c r="AO381" i="8" s="1"/>
  <c r="AO382" i="8" s="1"/>
  <c r="W371" i="8"/>
  <c r="AE318" i="8"/>
  <c r="X372" i="8"/>
  <c r="V372" i="8"/>
  <c r="AE319" i="8"/>
  <c r="W316" i="8"/>
  <c r="Y355" i="8"/>
  <c r="Y380" i="8"/>
  <c r="V316" i="8"/>
  <c r="W362" i="8"/>
  <c r="W352" i="8"/>
  <c r="X361" i="8"/>
  <c r="X366" i="8"/>
  <c r="Y375" i="8"/>
  <c r="V354" i="8"/>
  <c r="X316" i="8"/>
  <c r="W374" i="8"/>
  <c r="W359" i="8"/>
  <c r="Y378" i="8"/>
  <c r="W351" i="8"/>
  <c r="X363" i="8"/>
  <c r="W367" i="8"/>
  <c r="V362" i="8"/>
  <c r="V352" i="8"/>
  <c r="V360" i="8"/>
  <c r="V366" i="8"/>
  <c r="Y377" i="8"/>
  <c r="Y360" i="8"/>
  <c r="V357" i="8"/>
  <c r="W378" i="8"/>
  <c r="AE320" i="8"/>
  <c r="AE317" i="8"/>
  <c r="X377" i="8"/>
  <c r="V380" i="8"/>
  <c r="V370" i="8"/>
  <c r="Y374" i="8"/>
  <c r="Y362" i="8"/>
  <c r="V351" i="8"/>
  <c r="V367" i="8"/>
  <c r="V379" i="8"/>
  <c r="X353" i="8"/>
  <c r="W376" i="8"/>
  <c r="X374" i="8"/>
  <c r="Y372" i="8"/>
  <c r="D395" i="8"/>
  <c r="AC395" i="8"/>
  <c r="D407" i="8"/>
  <c r="J407" i="8"/>
  <c r="K407" i="8"/>
  <c r="L407" i="8"/>
  <c r="M407" i="8"/>
  <c r="N407" i="8"/>
  <c r="O407" i="8"/>
  <c r="P407" i="8"/>
  <c r="AC407" i="8"/>
  <c r="Q407" i="8"/>
  <c r="Y352" i="8"/>
  <c r="V363" i="8"/>
  <c r="X362" i="8"/>
  <c r="X365" i="8"/>
  <c r="Y357" i="8"/>
  <c r="W379" i="8"/>
  <c r="X371" i="8"/>
  <c r="Y373" i="8"/>
  <c r="D404" i="8"/>
  <c r="AC404" i="8"/>
  <c r="D409" i="8"/>
  <c r="J409" i="8"/>
  <c r="K409" i="8"/>
  <c r="L409" i="8"/>
  <c r="M409" i="8"/>
  <c r="N409" i="8"/>
  <c r="O409" i="8"/>
  <c r="P409" i="8"/>
  <c r="Q409" i="8"/>
  <c r="AC409" i="8"/>
  <c r="X352" i="8"/>
  <c r="Y361" i="8"/>
  <c r="Y366" i="8"/>
  <c r="Y316" i="8"/>
  <c r="W365" i="8"/>
  <c r="W353" i="8"/>
  <c r="X357" i="8"/>
  <c r="D410" i="8"/>
  <c r="Q410" i="8"/>
  <c r="J410" i="8"/>
  <c r="K410" i="8"/>
  <c r="AC410" i="8"/>
  <c r="L410" i="8"/>
  <c r="M410" i="8"/>
  <c r="N410" i="8"/>
  <c r="O410" i="8"/>
  <c r="P410" i="8"/>
  <c r="X373" i="8"/>
  <c r="W372" i="8"/>
  <c r="D391" i="8"/>
  <c r="AC391" i="8"/>
  <c r="V359" i="8"/>
  <c r="D393" i="8"/>
  <c r="J393" i="8"/>
  <c r="K393" i="8"/>
  <c r="L393" i="8"/>
  <c r="M393" i="8"/>
  <c r="N393" i="8"/>
  <c r="O393" i="8"/>
  <c r="P393" i="8"/>
  <c r="Q393" i="8"/>
  <c r="AC393" i="8"/>
  <c r="Y369" i="8"/>
  <c r="V365" i="8"/>
  <c r="V364" i="8"/>
  <c r="V353" i="8"/>
  <c r="V358" i="8"/>
  <c r="W357" i="8"/>
  <c r="X355" i="8"/>
  <c r="Y354" i="8"/>
  <c r="W356" i="8"/>
  <c r="Y371" i="8"/>
  <c r="D408" i="8"/>
  <c r="Q408" i="8"/>
  <c r="AC408" i="8"/>
  <c r="J408" i="8"/>
  <c r="K408" i="8"/>
  <c r="L408" i="8"/>
  <c r="M408" i="8"/>
  <c r="N408" i="8"/>
  <c r="O408" i="8"/>
  <c r="P408" i="8"/>
  <c r="D412" i="8"/>
  <c r="Q412" i="8"/>
  <c r="J412" i="8"/>
  <c r="K412" i="8"/>
  <c r="L412" i="8"/>
  <c r="M412" i="8"/>
  <c r="AC412" i="8"/>
  <c r="N412" i="8"/>
  <c r="O412" i="8"/>
  <c r="P412" i="8"/>
  <c r="V371" i="8"/>
  <c r="W373" i="8"/>
  <c r="W368" i="8"/>
  <c r="Y353" i="8"/>
  <c r="W363" i="8"/>
  <c r="D399" i="8"/>
  <c r="AC399" i="8"/>
  <c r="D394" i="8"/>
  <c r="Q394" i="8"/>
  <c r="J394" i="8"/>
  <c r="K394" i="8"/>
  <c r="AC394" i="8"/>
  <c r="L394" i="8"/>
  <c r="M394" i="8"/>
  <c r="N394" i="8"/>
  <c r="O394" i="8"/>
  <c r="P394" i="8"/>
  <c r="D413" i="8"/>
  <c r="J413" i="8"/>
  <c r="K413" i="8"/>
  <c r="L413" i="8"/>
  <c r="M413" i="8"/>
  <c r="N413" i="8"/>
  <c r="O413" i="8"/>
  <c r="P413" i="8"/>
  <c r="Q413" i="8"/>
  <c r="AC413" i="8"/>
  <c r="Y370" i="8"/>
  <c r="W361" i="8"/>
  <c r="W366" i="8"/>
  <c r="X375" i="8"/>
  <c r="V368" i="8"/>
  <c r="X369" i="8"/>
  <c r="Y364" i="8"/>
  <c r="AE282" i="8"/>
  <c r="AE313" i="8" s="1"/>
  <c r="AI313" i="8" s="1"/>
  <c r="AI314" i="8" s="1"/>
  <c r="V356" i="8"/>
  <c r="W355" i="8"/>
  <c r="X354" i="8"/>
  <c r="D405" i="8"/>
  <c r="M405" i="8"/>
  <c r="AC405" i="8"/>
  <c r="O405" i="8"/>
  <c r="D392" i="8"/>
  <c r="AC392" i="8"/>
  <c r="D396" i="8"/>
  <c r="AC396" i="8"/>
  <c r="D414" i="8"/>
  <c r="Q414" i="8"/>
  <c r="J414" i="8"/>
  <c r="K414" i="8"/>
  <c r="L414" i="8"/>
  <c r="M414" i="8"/>
  <c r="N414" i="8"/>
  <c r="O414" i="8"/>
  <c r="AC414" i="8"/>
  <c r="P414" i="8"/>
  <c r="W377" i="8"/>
  <c r="X360" i="8"/>
  <c r="Y358" i="8"/>
  <c r="V373" i="8"/>
  <c r="D397" i="8"/>
  <c r="AC397" i="8"/>
  <c r="D398" i="8"/>
  <c r="AC398" i="8"/>
  <c r="X370" i="8"/>
  <c r="Y351" i="8"/>
  <c r="V361" i="8"/>
  <c r="W375" i="8"/>
  <c r="Y367" i="8"/>
  <c r="X380" i="8"/>
  <c r="Y359" i="8"/>
  <c r="V355" i="8"/>
  <c r="W354" i="8"/>
  <c r="D387" i="8"/>
  <c r="J387" i="8"/>
  <c r="K387" i="8"/>
  <c r="L387" i="8"/>
  <c r="AC387" i="8"/>
  <c r="M387" i="8"/>
  <c r="N387" i="8"/>
  <c r="O387" i="8"/>
  <c r="P387" i="8"/>
  <c r="Q387" i="8"/>
  <c r="D388" i="8"/>
  <c r="AC388" i="8"/>
  <c r="D400" i="8"/>
  <c r="Q400" i="8"/>
  <c r="AC400" i="8"/>
  <c r="J400" i="8"/>
  <c r="K400" i="8"/>
  <c r="L400" i="8"/>
  <c r="M400" i="8"/>
  <c r="N400" i="8"/>
  <c r="O400" i="8"/>
  <c r="P400" i="8"/>
  <c r="D350" i="8"/>
  <c r="AC350" i="8"/>
  <c r="AC381" i="8" s="1"/>
  <c r="Q350" i="8"/>
  <c r="P350" i="8"/>
  <c r="O350" i="8"/>
  <c r="N350" i="8"/>
  <c r="M350" i="8"/>
  <c r="K350" i="8"/>
  <c r="J350" i="8"/>
  <c r="L350" i="8"/>
  <c r="Y368" i="8"/>
  <c r="W369" i="8"/>
  <c r="X364" i="8"/>
  <c r="V377" i="8"/>
  <c r="V376" i="8"/>
  <c r="W360" i="8"/>
  <c r="X358" i="8"/>
  <c r="Y356" i="8"/>
  <c r="X376" i="8"/>
  <c r="X378" i="8"/>
  <c r="D406" i="8"/>
  <c r="D390" i="8"/>
  <c r="AC390" i="8"/>
  <c r="D385" i="8"/>
  <c r="AC385" i="8"/>
  <c r="D401" i="8"/>
  <c r="J401" i="8"/>
  <c r="AC401" i="8"/>
  <c r="K401" i="8"/>
  <c r="L401" i="8"/>
  <c r="M401" i="8"/>
  <c r="N401" i="8"/>
  <c r="O401" i="8"/>
  <c r="P401" i="8"/>
  <c r="Q401" i="8"/>
  <c r="W370" i="8"/>
  <c r="X351" i="8"/>
  <c r="Y363" i="8"/>
  <c r="V375" i="8"/>
  <c r="X367" i="8"/>
  <c r="W380" i="8"/>
  <c r="X359" i="8"/>
  <c r="Y379" i="8"/>
  <c r="V378" i="8"/>
  <c r="V374" i="8"/>
  <c r="D403" i="8"/>
  <c r="AC403" i="8"/>
  <c r="D389" i="8"/>
  <c r="AC389" i="8"/>
  <c r="Y365" i="8"/>
  <c r="D411" i="8"/>
  <c r="J411" i="8"/>
  <c r="K411" i="8"/>
  <c r="L411" i="8"/>
  <c r="M411" i="8"/>
  <c r="N411" i="8"/>
  <c r="O411" i="8"/>
  <c r="P411" i="8"/>
  <c r="Q411" i="8"/>
  <c r="AC411" i="8"/>
  <c r="D386" i="8"/>
  <c r="Q386" i="8"/>
  <c r="AC386" i="8"/>
  <c r="J386" i="8"/>
  <c r="K386" i="8"/>
  <c r="L386" i="8"/>
  <c r="M386" i="8"/>
  <c r="N386" i="8"/>
  <c r="O386" i="8"/>
  <c r="P386" i="8"/>
  <c r="D402" i="8"/>
  <c r="AC402" i="8"/>
  <c r="X368" i="8"/>
  <c r="V369" i="8"/>
  <c r="X379" i="8"/>
  <c r="W364" i="8"/>
  <c r="Y376" i="8"/>
  <c r="W358" i="8"/>
  <c r="X356" i="8"/>
  <c r="C383" i="8"/>
  <c r="E384" i="8"/>
  <c r="C381" i="7"/>
  <c r="E382" i="7"/>
  <c r="D382" i="7" s="1"/>
  <c r="G377" i="5"/>
  <c r="G376" i="5"/>
  <c r="G375" i="5"/>
  <c r="G374" i="5"/>
  <c r="G362" i="5"/>
  <c r="G361" i="5"/>
  <c r="G360" i="5"/>
  <c r="G348" i="5"/>
  <c r="I348" i="5" s="1"/>
  <c r="E348" i="5" s="1"/>
  <c r="D348" i="5" s="1"/>
  <c r="G359" i="5"/>
  <c r="I359" i="5" s="1"/>
  <c r="E359" i="5" s="1"/>
  <c r="D359" i="5" s="1"/>
  <c r="G373" i="5"/>
  <c r="G372" i="5"/>
  <c r="G371" i="5"/>
  <c r="G370" i="5"/>
  <c r="G366" i="5"/>
  <c r="G365" i="5"/>
  <c r="G364" i="5"/>
  <c r="G363" i="5"/>
  <c r="G358" i="5"/>
  <c r="I358" i="5" s="1"/>
  <c r="E358" i="5" s="1"/>
  <c r="D358" i="5" s="1"/>
  <c r="G349" i="5"/>
  <c r="I349" i="5" s="1"/>
  <c r="E349" i="5" s="1"/>
  <c r="D349" i="5" s="1"/>
  <c r="G369" i="5"/>
  <c r="G368" i="5"/>
  <c r="G367" i="5"/>
  <c r="G357" i="5"/>
  <c r="I357" i="5" s="1"/>
  <c r="E357" i="5" s="1"/>
  <c r="D357" i="5" s="1"/>
  <c r="G356" i="5"/>
  <c r="I356" i="5" s="1"/>
  <c r="E356" i="5" s="1"/>
  <c r="D356" i="5" s="1"/>
  <c r="G355" i="5"/>
  <c r="I355" i="5" s="1"/>
  <c r="E355" i="5" s="1"/>
  <c r="D355" i="5" s="1"/>
  <c r="G354" i="5"/>
  <c r="I354" i="5" s="1"/>
  <c r="E354" i="5" s="1"/>
  <c r="D354" i="5" s="1"/>
  <c r="G353" i="5"/>
  <c r="I353" i="5" s="1"/>
  <c r="E353" i="5" s="1"/>
  <c r="D353" i="5" s="1"/>
  <c r="G352" i="5"/>
  <c r="I352" i="5" s="1"/>
  <c r="E352" i="5" s="1"/>
  <c r="D352" i="5" s="1"/>
  <c r="G351" i="5"/>
  <c r="I351" i="5" s="1"/>
  <c r="E351" i="5" s="1"/>
  <c r="D351" i="5" s="1"/>
  <c r="G350" i="5"/>
  <c r="I350" i="5" s="1"/>
  <c r="E350" i="5" s="1"/>
  <c r="D350" i="5" s="1"/>
  <c r="I257" i="5"/>
  <c r="E257" i="5" s="1"/>
  <c r="D257" i="5" s="1"/>
  <c r="H258" i="5"/>
  <c r="I325" i="5"/>
  <c r="E325" i="5" s="1"/>
  <c r="D325" i="5" s="1"/>
  <c r="H326" i="5"/>
  <c r="I225" i="5"/>
  <c r="E225" i="5" s="1"/>
  <c r="D225" i="5" s="1"/>
  <c r="H226" i="5"/>
  <c r="H393" i="5"/>
  <c r="H305" i="5"/>
  <c r="I304" i="5"/>
  <c r="E304" i="5" s="1"/>
  <c r="D304" i="5" s="1"/>
  <c r="H360" i="5"/>
  <c r="H195" i="5"/>
  <c r="I194" i="5"/>
  <c r="E194" i="5" s="1"/>
  <c r="D194" i="5" s="1"/>
  <c r="C313" i="5"/>
  <c r="A382" i="5"/>
  <c r="AO384" i="8" l="1"/>
  <c r="AO415" i="8" s="1"/>
  <c r="AO416" i="8" s="1"/>
  <c r="W390" i="8"/>
  <c r="Y350" i="8"/>
  <c r="X396" i="8"/>
  <c r="X388" i="8"/>
  <c r="V387" i="8"/>
  <c r="AE377" i="8"/>
  <c r="W350" i="8"/>
  <c r="V401" i="8"/>
  <c r="AE365" i="8"/>
  <c r="Y394" i="8"/>
  <c r="AE375" i="8"/>
  <c r="Y400" i="8"/>
  <c r="Y414" i="8"/>
  <c r="Y386" i="8"/>
  <c r="AE363" i="8"/>
  <c r="Y408" i="8"/>
  <c r="X350" i="8"/>
  <c r="V413" i="8"/>
  <c r="X399" i="8"/>
  <c r="V412" i="8"/>
  <c r="X410" i="8"/>
  <c r="Y406" i="8"/>
  <c r="W389" i="8"/>
  <c r="W406" i="8"/>
  <c r="Y393" i="8"/>
  <c r="AE316" i="8"/>
  <c r="AE347" i="8" s="1"/>
  <c r="AI347" i="8" s="1"/>
  <c r="AI348" i="8" s="1"/>
  <c r="AE360" i="8"/>
  <c r="V388" i="8"/>
  <c r="X394" i="8"/>
  <c r="V399" i="8"/>
  <c r="X400" i="8"/>
  <c r="AE380" i="8"/>
  <c r="W394" i="8"/>
  <c r="V409" i="8"/>
  <c r="AE353" i="8"/>
  <c r="Y404" i="8"/>
  <c r="V403" i="8"/>
  <c r="V406" i="8"/>
  <c r="W397" i="8"/>
  <c r="W392" i="8"/>
  <c r="X413" i="8"/>
  <c r="X393" i="8"/>
  <c r="X390" i="8"/>
  <c r="V397" i="8"/>
  <c r="V392" i="8"/>
  <c r="W413" i="8"/>
  <c r="Y399" i="8"/>
  <c r="AE378" i="8"/>
  <c r="AE371" i="8"/>
  <c r="W404" i="8"/>
  <c r="AE379" i="8"/>
  <c r="Y410" i="8"/>
  <c r="V393" i="8"/>
  <c r="V402" i="8"/>
  <c r="W398" i="8"/>
  <c r="AE358" i="8"/>
  <c r="AE364" i="8"/>
  <c r="X395" i="8"/>
  <c r="V390" i="8"/>
  <c r="AE356" i="8"/>
  <c r="W388" i="8"/>
  <c r="W399" i="8"/>
  <c r="W412" i="8"/>
  <c r="W393" i="8"/>
  <c r="X404" i="8"/>
  <c r="AE352" i="8"/>
  <c r="X411" i="8"/>
  <c r="Y385" i="8"/>
  <c r="V398" i="8"/>
  <c r="W396" i="8"/>
  <c r="Y405" i="8"/>
  <c r="AE354" i="8"/>
  <c r="AE366" i="8"/>
  <c r="W395" i="8"/>
  <c r="AE361" i="8"/>
  <c r="Y411" i="8"/>
  <c r="Y403" i="8"/>
  <c r="X385" i="8"/>
  <c r="AE359" i="8"/>
  <c r="V396" i="8"/>
  <c r="Y407" i="8"/>
  <c r="V395" i="8"/>
  <c r="D384" i="8"/>
  <c r="AC384" i="8"/>
  <c r="AC415" i="8" s="1"/>
  <c r="X405" i="8"/>
  <c r="V404" i="8"/>
  <c r="V389" i="8"/>
  <c r="W411" i="8"/>
  <c r="V411" i="8"/>
  <c r="X403" i="8"/>
  <c r="W385" i="8"/>
  <c r="AE367" i="8"/>
  <c r="X414" i="8"/>
  <c r="AE370" i="8"/>
  <c r="X407" i="8"/>
  <c r="AE372" i="8"/>
  <c r="X406" i="8"/>
  <c r="W400" i="8"/>
  <c r="Y397" i="8"/>
  <c r="Y392" i="8"/>
  <c r="W405" i="8"/>
  <c r="W410" i="8"/>
  <c r="Y409" i="8"/>
  <c r="AE376" i="8"/>
  <c r="W386" i="8"/>
  <c r="Y401" i="8"/>
  <c r="AE368" i="8"/>
  <c r="Y387" i="8"/>
  <c r="W414" i="8"/>
  <c r="V394" i="8"/>
  <c r="X408" i="8"/>
  <c r="Y391" i="8"/>
  <c r="W407" i="8"/>
  <c r="W403" i="8"/>
  <c r="V385" i="8"/>
  <c r="V400" i="8"/>
  <c r="AE351" i="8"/>
  <c r="X397" i="8"/>
  <c r="X392" i="8"/>
  <c r="V405" i="8"/>
  <c r="Y413" i="8"/>
  <c r="AE369" i="8"/>
  <c r="X409" i="8"/>
  <c r="AE373" i="8"/>
  <c r="X386" i="8"/>
  <c r="Y402" i="8"/>
  <c r="V386" i="8"/>
  <c r="Y389" i="8"/>
  <c r="X401" i="8"/>
  <c r="V350" i="8"/>
  <c r="X387" i="8"/>
  <c r="V414" i="8"/>
  <c r="W408" i="8"/>
  <c r="X391" i="8"/>
  <c r="V410" i="8"/>
  <c r="V407" i="8"/>
  <c r="Y390" i="8"/>
  <c r="Y398" i="8"/>
  <c r="W409" i="8"/>
  <c r="X402" i="8"/>
  <c r="W401" i="8"/>
  <c r="Y412" i="8"/>
  <c r="V408" i="8"/>
  <c r="W391" i="8"/>
  <c r="AE357" i="8"/>
  <c r="X389" i="8"/>
  <c r="Y388" i="8"/>
  <c r="W387" i="8"/>
  <c r="Y396" i="8"/>
  <c r="AE355" i="8"/>
  <c r="AE362" i="8"/>
  <c r="W402" i="8"/>
  <c r="X398" i="8"/>
  <c r="X412" i="8"/>
  <c r="V391" i="8"/>
  <c r="Y395" i="8"/>
  <c r="AE374" i="8"/>
  <c r="G412" i="5"/>
  <c r="G399" i="5"/>
  <c r="G398" i="5"/>
  <c r="G397" i="5"/>
  <c r="G396" i="5"/>
  <c r="G383" i="5"/>
  <c r="I383" i="5" s="1"/>
  <c r="E383" i="5" s="1"/>
  <c r="D383" i="5" s="1"/>
  <c r="G403" i="5"/>
  <c r="G401" i="5"/>
  <c r="G386" i="5"/>
  <c r="I386" i="5" s="1"/>
  <c r="E386" i="5" s="1"/>
  <c r="D386" i="5" s="1"/>
  <c r="G385" i="5"/>
  <c r="I385" i="5" s="1"/>
  <c r="E385" i="5" s="1"/>
  <c r="D385" i="5" s="1"/>
  <c r="G411" i="5"/>
  <c r="G410" i="5"/>
  <c r="G409" i="5"/>
  <c r="G408" i="5"/>
  <c r="G395" i="5"/>
  <c r="G394" i="5"/>
  <c r="G393" i="5"/>
  <c r="I393" i="5" s="1"/>
  <c r="E393" i="5" s="1"/>
  <c r="D393" i="5" s="1"/>
  <c r="G392" i="5"/>
  <c r="I392" i="5" s="1"/>
  <c r="E392" i="5" s="1"/>
  <c r="D392" i="5" s="1"/>
  <c r="G382" i="5"/>
  <c r="I382" i="5" s="1"/>
  <c r="E382" i="5" s="1"/>
  <c r="D382" i="5" s="1"/>
  <c r="G402" i="5"/>
  <c r="G400" i="5"/>
  <c r="G387" i="5"/>
  <c r="I387" i="5" s="1"/>
  <c r="E387" i="5" s="1"/>
  <c r="D387" i="5" s="1"/>
  <c r="G384" i="5"/>
  <c r="I384" i="5" s="1"/>
  <c r="E384" i="5" s="1"/>
  <c r="D384" i="5" s="1"/>
  <c r="G407" i="5"/>
  <c r="G406" i="5"/>
  <c r="G405" i="5"/>
  <c r="G404" i="5"/>
  <c r="G391" i="5"/>
  <c r="I391" i="5" s="1"/>
  <c r="E391" i="5" s="1"/>
  <c r="D391" i="5" s="1"/>
  <c r="G390" i="5"/>
  <c r="I390" i="5" s="1"/>
  <c r="E390" i="5" s="1"/>
  <c r="D390" i="5" s="1"/>
  <c r="G389" i="5"/>
  <c r="I389" i="5" s="1"/>
  <c r="E389" i="5" s="1"/>
  <c r="D389" i="5" s="1"/>
  <c r="G388" i="5"/>
  <c r="I388" i="5" s="1"/>
  <c r="E388" i="5" s="1"/>
  <c r="D388" i="5" s="1"/>
  <c r="I326" i="5"/>
  <c r="E326" i="5" s="1"/>
  <c r="D326" i="5" s="1"/>
  <c r="H327" i="5"/>
  <c r="H196" i="5"/>
  <c r="I195" i="5"/>
  <c r="E195" i="5" s="1"/>
  <c r="D195" i="5" s="1"/>
  <c r="I226" i="5"/>
  <c r="E226" i="5" s="1"/>
  <c r="D226" i="5" s="1"/>
  <c r="H227" i="5"/>
  <c r="H259" i="5"/>
  <c r="I258" i="5"/>
  <c r="E258" i="5" s="1"/>
  <c r="D258" i="5" s="1"/>
  <c r="H394" i="5"/>
  <c r="H361" i="5"/>
  <c r="I360" i="5"/>
  <c r="E360" i="5" s="1"/>
  <c r="D360" i="5" s="1"/>
  <c r="H306" i="5"/>
  <c r="I305" i="5"/>
  <c r="E305" i="5" s="1"/>
  <c r="D305" i="5" s="1"/>
  <c r="C347" i="5"/>
  <c r="AE406" i="8" l="1"/>
  <c r="AE405" i="8"/>
  <c r="Y384" i="8"/>
  <c r="AE350" i="8"/>
  <c r="AE381" i="8" s="1"/>
  <c r="AI381" i="8" s="1"/>
  <c r="AI382" i="8" s="1"/>
  <c r="AE404" i="8"/>
  <c r="AE399" i="8"/>
  <c r="V384" i="8"/>
  <c r="AE402" i="8"/>
  <c r="AE394" i="8"/>
  <c r="AE395" i="8"/>
  <c r="W384" i="8"/>
  <c r="X384" i="8"/>
  <c r="AE412" i="8"/>
  <c r="AE414" i="8"/>
  <c r="AE393" i="8"/>
  <c r="AE386" i="8"/>
  <c r="AE410" i="8"/>
  <c r="AE387" i="8"/>
  <c r="AE390" i="8"/>
  <c r="AE413" i="8"/>
  <c r="AE396" i="8"/>
  <c r="AE397" i="8"/>
  <c r="AE411" i="8"/>
  <c r="AE400" i="8"/>
  <c r="AE389" i="8"/>
  <c r="AE408" i="8"/>
  <c r="AE403" i="8"/>
  <c r="AE391" i="8"/>
  <c r="AE401" i="8"/>
  <c r="AE409" i="8"/>
  <c r="AE398" i="8"/>
  <c r="AE407" i="8"/>
  <c r="AE385" i="8"/>
  <c r="AE388" i="8"/>
  <c r="AE392" i="8"/>
  <c r="I227" i="5"/>
  <c r="E227" i="5" s="1"/>
  <c r="D227" i="5" s="1"/>
  <c r="H228" i="5"/>
  <c r="I327" i="5"/>
  <c r="E327" i="5" s="1"/>
  <c r="D327" i="5" s="1"/>
  <c r="H328" i="5"/>
  <c r="H307" i="5"/>
  <c r="I306" i="5"/>
  <c r="E306" i="5" s="1"/>
  <c r="D306" i="5" s="1"/>
  <c r="I361" i="5"/>
  <c r="E361" i="5" s="1"/>
  <c r="D361" i="5" s="1"/>
  <c r="H362" i="5"/>
  <c r="H395" i="5"/>
  <c r="I394" i="5"/>
  <c r="E394" i="5" s="1"/>
  <c r="D394" i="5" s="1"/>
  <c r="H260" i="5"/>
  <c r="I259" i="5"/>
  <c r="E259" i="5" s="1"/>
  <c r="D259" i="5" s="1"/>
  <c r="H197" i="5"/>
  <c r="I196" i="5"/>
  <c r="E196" i="5" s="1"/>
  <c r="D196" i="5" s="1"/>
  <c r="C381" i="5"/>
  <c r="AE384" i="8" l="1"/>
  <c r="AE415" i="8" s="1"/>
  <c r="AI415" i="8" s="1"/>
  <c r="AI416" i="8" s="1"/>
  <c r="I328" i="5"/>
  <c r="E328" i="5" s="1"/>
  <c r="D328" i="5" s="1"/>
  <c r="H329" i="5"/>
  <c r="H198" i="5"/>
  <c r="I197" i="5"/>
  <c r="E197" i="5" s="1"/>
  <c r="D197" i="5" s="1"/>
  <c r="H308" i="5"/>
  <c r="I307" i="5"/>
  <c r="E307" i="5" s="1"/>
  <c r="D307" i="5" s="1"/>
  <c r="H363" i="5"/>
  <c r="I362" i="5"/>
  <c r="E362" i="5" s="1"/>
  <c r="D362" i="5" s="1"/>
  <c r="I228" i="5"/>
  <c r="E228" i="5" s="1"/>
  <c r="D228" i="5" s="1"/>
  <c r="H229" i="5"/>
  <c r="H396" i="5"/>
  <c r="I395" i="5"/>
  <c r="E395" i="5" s="1"/>
  <c r="D395" i="5" s="1"/>
  <c r="H261" i="5"/>
  <c r="I260" i="5"/>
  <c r="E260" i="5" s="1"/>
  <c r="D260" i="5" s="1"/>
  <c r="H199" i="5" l="1"/>
  <c r="I198" i="5"/>
  <c r="E198" i="5" s="1"/>
  <c r="D198" i="5" s="1"/>
  <c r="I229" i="5"/>
  <c r="E229" i="5" s="1"/>
  <c r="D229" i="5" s="1"/>
  <c r="H230" i="5"/>
  <c r="I329" i="5"/>
  <c r="E329" i="5" s="1"/>
  <c r="D329" i="5" s="1"/>
  <c r="H330" i="5"/>
  <c r="H262" i="5"/>
  <c r="I261" i="5"/>
  <c r="E261" i="5" s="1"/>
  <c r="D261" i="5" s="1"/>
  <c r="H364" i="5"/>
  <c r="I363" i="5"/>
  <c r="E363" i="5" s="1"/>
  <c r="D363" i="5" s="1"/>
  <c r="H397" i="5"/>
  <c r="I396" i="5"/>
  <c r="E396" i="5" s="1"/>
  <c r="D396" i="5" s="1"/>
  <c r="H309" i="5"/>
  <c r="I308" i="5"/>
  <c r="E308" i="5" s="1"/>
  <c r="D308" i="5" s="1"/>
  <c r="H365" i="5" l="1"/>
  <c r="I364" i="5"/>
  <c r="E364" i="5" s="1"/>
  <c r="D364" i="5" s="1"/>
  <c r="H200" i="5"/>
  <c r="I199" i="5"/>
  <c r="E199" i="5" s="1"/>
  <c r="D199" i="5" s="1"/>
  <c r="I330" i="5"/>
  <c r="E330" i="5" s="1"/>
  <c r="D330" i="5" s="1"/>
  <c r="H331" i="5"/>
  <c r="I230" i="5"/>
  <c r="E230" i="5" s="1"/>
  <c r="D230" i="5" s="1"/>
  <c r="H231" i="5"/>
  <c r="I309" i="5"/>
  <c r="E309" i="5" s="1"/>
  <c r="D309" i="5" s="1"/>
  <c r="I397" i="5"/>
  <c r="E397" i="5" s="1"/>
  <c r="D397" i="5" s="1"/>
  <c r="H398" i="5"/>
  <c r="H263" i="5"/>
  <c r="I262" i="5"/>
  <c r="E262" i="5" s="1"/>
  <c r="D262" i="5" s="1"/>
  <c r="H264" i="5" l="1"/>
  <c r="I263" i="5"/>
  <c r="E263" i="5" s="1"/>
  <c r="D263" i="5" s="1"/>
  <c r="H399" i="5"/>
  <c r="I398" i="5"/>
  <c r="E398" i="5" s="1"/>
  <c r="D398" i="5" s="1"/>
  <c r="I331" i="5"/>
  <c r="E331" i="5" s="1"/>
  <c r="D331" i="5" s="1"/>
  <c r="H332" i="5"/>
  <c r="I231" i="5"/>
  <c r="E231" i="5" s="1"/>
  <c r="D231" i="5" s="1"/>
  <c r="H232" i="5"/>
  <c r="H201" i="5"/>
  <c r="I200" i="5"/>
  <c r="E200" i="5" s="1"/>
  <c r="D200" i="5" s="1"/>
  <c r="I365" i="5"/>
  <c r="E365" i="5" s="1"/>
  <c r="D365" i="5" s="1"/>
  <c r="H366" i="5"/>
  <c r="H400" i="5" l="1"/>
  <c r="I399" i="5"/>
  <c r="E399" i="5" s="1"/>
  <c r="D399" i="5" s="1"/>
  <c r="I232" i="5"/>
  <c r="E232" i="5" s="1"/>
  <c r="D232" i="5" s="1"/>
  <c r="H233" i="5"/>
  <c r="I332" i="5"/>
  <c r="E332" i="5" s="1"/>
  <c r="D332" i="5" s="1"/>
  <c r="H333" i="5"/>
  <c r="H367" i="5"/>
  <c r="I366" i="5"/>
  <c r="E366" i="5" s="1"/>
  <c r="D366" i="5" s="1"/>
  <c r="H265" i="5"/>
  <c r="I264" i="5"/>
  <c r="E264" i="5" s="1"/>
  <c r="D264" i="5" s="1"/>
  <c r="H202" i="5"/>
  <c r="I201" i="5"/>
  <c r="E201" i="5" s="1"/>
  <c r="D201" i="5" s="1"/>
  <c r="H203" i="5" l="1"/>
  <c r="I202" i="5"/>
  <c r="E202" i="5" s="1"/>
  <c r="D202" i="5" s="1"/>
  <c r="H266" i="5"/>
  <c r="I265" i="5"/>
  <c r="E265" i="5" s="1"/>
  <c r="D265" i="5" s="1"/>
  <c r="H368" i="5"/>
  <c r="I367" i="5"/>
  <c r="E367" i="5" s="1"/>
  <c r="D367" i="5" s="1"/>
  <c r="I333" i="5"/>
  <c r="E333" i="5" s="1"/>
  <c r="D333" i="5" s="1"/>
  <c r="H334" i="5"/>
  <c r="I233" i="5"/>
  <c r="E233" i="5" s="1"/>
  <c r="D233" i="5" s="1"/>
  <c r="H234" i="5"/>
  <c r="H401" i="5"/>
  <c r="I400" i="5"/>
  <c r="E400" i="5" s="1"/>
  <c r="D400" i="5" s="1"/>
  <c r="I334" i="5" l="1"/>
  <c r="E334" i="5" s="1"/>
  <c r="D334" i="5" s="1"/>
  <c r="H335" i="5"/>
  <c r="I234" i="5"/>
  <c r="E234" i="5" s="1"/>
  <c r="D234" i="5" s="1"/>
  <c r="H235" i="5"/>
  <c r="I401" i="5"/>
  <c r="E401" i="5" s="1"/>
  <c r="D401" i="5" s="1"/>
  <c r="H402" i="5"/>
  <c r="H267" i="5"/>
  <c r="I266" i="5"/>
  <c r="E266" i="5" s="1"/>
  <c r="D266" i="5" s="1"/>
  <c r="H369" i="5"/>
  <c r="I368" i="5"/>
  <c r="E368" i="5" s="1"/>
  <c r="D368" i="5" s="1"/>
  <c r="H204" i="5"/>
  <c r="I203" i="5"/>
  <c r="E203" i="5" s="1"/>
  <c r="D203" i="5" s="1"/>
  <c r="H205" i="5" l="1"/>
  <c r="I204" i="5"/>
  <c r="E204" i="5" s="1"/>
  <c r="D204" i="5" s="1"/>
  <c r="H403" i="5"/>
  <c r="I402" i="5"/>
  <c r="E402" i="5" s="1"/>
  <c r="D402" i="5" s="1"/>
  <c r="I235" i="5"/>
  <c r="E235" i="5" s="1"/>
  <c r="D235" i="5" s="1"/>
  <c r="H236" i="5"/>
  <c r="I335" i="5"/>
  <c r="E335" i="5" s="1"/>
  <c r="D335" i="5" s="1"/>
  <c r="H336" i="5"/>
  <c r="I369" i="5"/>
  <c r="E369" i="5" s="1"/>
  <c r="D369" i="5" s="1"/>
  <c r="H370" i="5"/>
  <c r="H268" i="5"/>
  <c r="I267" i="5"/>
  <c r="E267" i="5" s="1"/>
  <c r="D267" i="5" s="1"/>
  <c r="H206" i="5" l="1"/>
  <c r="I205" i="5"/>
  <c r="E205" i="5" s="1"/>
  <c r="D205" i="5" s="1"/>
  <c r="H371" i="5"/>
  <c r="I370" i="5"/>
  <c r="E370" i="5" s="1"/>
  <c r="D370" i="5" s="1"/>
  <c r="I236" i="5"/>
  <c r="E236" i="5" s="1"/>
  <c r="D236" i="5" s="1"/>
  <c r="H237" i="5"/>
  <c r="I336" i="5"/>
  <c r="E336" i="5" s="1"/>
  <c r="D336" i="5" s="1"/>
  <c r="H337" i="5"/>
  <c r="H269" i="5"/>
  <c r="I268" i="5"/>
  <c r="E268" i="5" s="1"/>
  <c r="D268" i="5" s="1"/>
  <c r="H404" i="5"/>
  <c r="I403" i="5"/>
  <c r="E403" i="5" s="1"/>
  <c r="D403" i="5" s="1"/>
  <c r="H207" i="5" l="1"/>
  <c r="I206" i="5"/>
  <c r="E206" i="5" s="1"/>
  <c r="D206" i="5" s="1"/>
  <c r="I337" i="5"/>
  <c r="E337" i="5" s="1"/>
  <c r="D337" i="5" s="1"/>
  <c r="H338" i="5"/>
  <c r="I237" i="5"/>
  <c r="E237" i="5" s="1"/>
  <c r="D237" i="5" s="1"/>
  <c r="H238" i="5"/>
  <c r="H405" i="5"/>
  <c r="I404" i="5"/>
  <c r="E404" i="5" s="1"/>
  <c r="D404" i="5" s="1"/>
  <c r="H270" i="5"/>
  <c r="I269" i="5"/>
  <c r="E269" i="5" s="1"/>
  <c r="D269" i="5" s="1"/>
  <c r="I371" i="5"/>
  <c r="E371" i="5" s="1"/>
  <c r="D371" i="5" s="1"/>
  <c r="H372" i="5"/>
  <c r="I207" i="5" l="1"/>
  <c r="E207" i="5" s="1"/>
  <c r="D207" i="5" s="1"/>
  <c r="I238" i="5"/>
  <c r="E238" i="5" s="1"/>
  <c r="D238" i="5" s="1"/>
  <c r="H239" i="5"/>
  <c r="I338" i="5"/>
  <c r="E338" i="5" s="1"/>
  <c r="D338" i="5" s="1"/>
  <c r="H339" i="5"/>
  <c r="H373" i="5"/>
  <c r="I372" i="5"/>
  <c r="E372" i="5" s="1"/>
  <c r="D372" i="5" s="1"/>
  <c r="H271" i="5"/>
  <c r="I270" i="5"/>
  <c r="E270" i="5" s="1"/>
  <c r="D270" i="5" s="1"/>
  <c r="H406" i="5"/>
  <c r="I405" i="5"/>
  <c r="E405" i="5" s="1"/>
  <c r="D405" i="5" s="1"/>
  <c r="I239" i="5" l="1"/>
  <c r="E239" i="5" s="1"/>
  <c r="D239" i="5" s="1"/>
  <c r="H240" i="5"/>
  <c r="I339" i="5"/>
  <c r="E339" i="5" s="1"/>
  <c r="D339" i="5" s="1"/>
  <c r="H340" i="5"/>
  <c r="H407" i="5"/>
  <c r="I406" i="5"/>
  <c r="E406" i="5" s="1"/>
  <c r="D406" i="5" s="1"/>
  <c r="H374" i="5"/>
  <c r="I373" i="5"/>
  <c r="E373" i="5" s="1"/>
  <c r="D373" i="5" s="1"/>
  <c r="H272" i="5"/>
  <c r="I271" i="5"/>
  <c r="E271" i="5" s="1"/>
  <c r="D271" i="5" s="1"/>
  <c r="I340" i="5" l="1"/>
  <c r="E340" i="5" s="1"/>
  <c r="D340" i="5" s="1"/>
  <c r="H341" i="5"/>
  <c r="I240" i="5"/>
  <c r="E240" i="5" s="1"/>
  <c r="D240" i="5" s="1"/>
  <c r="H241" i="5"/>
  <c r="H408" i="5"/>
  <c r="I407" i="5"/>
  <c r="E407" i="5" s="1"/>
  <c r="D407" i="5" s="1"/>
  <c r="H273" i="5"/>
  <c r="I272" i="5"/>
  <c r="E272" i="5" s="1"/>
  <c r="D272" i="5" s="1"/>
  <c r="H375" i="5"/>
  <c r="I374" i="5"/>
  <c r="E374" i="5" s="1"/>
  <c r="D374" i="5" s="1"/>
  <c r="I341" i="5" l="1"/>
  <c r="E341" i="5" s="1"/>
  <c r="D341" i="5" s="1"/>
  <c r="H342" i="5"/>
  <c r="I241" i="5"/>
  <c r="E241" i="5" s="1"/>
  <c r="D241" i="5" s="1"/>
  <c r="H242" i="5"/>
  <c r="I242" i="5" s="1"/>
  <c r="E242" i="5" s="1"/>
  <c r="D242" i="5" s="1"/>
  <c r="H376" i="5"/>
  <c r="I375" i="5"/>
  <c r="E375" i="5" s="1"/>
  <c r="D375" i="5" s="1"/>
  <c r="H409" i="5"/>
  <c r="I408" i="5"/>
  <c r="E408" i="5" s="1"/>
  <c r="D408" i="5" s="1"/>
  <c r="H274" i="5"/>
  <c r="I273" i="5"/>
  <c r="E273" i="5" s="1"/>
  <c r="D273" i="5" s="1"/>
  <c r="I342" i="5" l="1"/>
  <c r="E342" i="5" s="1"/>
  <c r="D342" i="5" s="1"/>
  <c r="H343" i="5"/>
  <c r="H377" i="5"/>
  <c r="I376" i="5"/>
  <c r="E376" i="5" s="1"/>
  <c r="D376" i="5" s="1"/>
  <c r="H275" i="5"/>
  <c r="I274" i="5"/>
  <c r="E274" i="5" s="1"/>
  <c r="D274" i="5" s="1"/>
  <c r="H410" i="5"/>
  <c r="I409" i="5"/>
  <c r="E409" i="5" s="1"/>
  <c r="D409" i="5" s="1"/>
  <c r="I343" i="5" l="1"/>
  <c r="E343" i="5" s="1"/>
  <c r="D343" i="5" s="1"/>
  <c r="H344" i="5"/>
  <c r="I344" i="5" s="1"/>
  <c r="E344" i="5" s="1"/>
  <c r="D344" i="5" s="1"/>
  <c r="H276" i="5"/>
  <c r="I276" i="5" s="1"/>
  <c r="E276" i="5" s="1"/>
  <c r="D276" i="5" s="1"/>
  <c r="I275" i="5"/>
  <c r="E275" i="5" s="1"/>
  <c r="D275" i="5" s="1"/>
  <c r="H411" i="5"/>
  <c r="I410" i="5"/>
  <c r="E410" i="5" s="1"/>
  <c r="D410" i="5" s="1"/>
  <c r="I377" i="5"/>
  <c r="E377" i="5" s="1"/>
  <c r="D377" i="5" s="1"/>
  <c r="H412" i="5" l="1"/>
  <c r="I412" i="5" s="1"/>
  <c r="E412" i="5" s="1"/>
  <c r="D412" i="5" s="1"/>
  <c r="I411" i="5"/>
  <c r="E411" i="5" s="1"/>
  <c r="D411" i="5" s="1"/>
  <c r="AC175" i="5" l="1"/>
  <c r="AB175" i="5"/>
  <c r="AC141" i="5"/>
  <c r="AB141" i="5"/>
  <c r="AC107" i="5"/>
  <c r="AB107" i="5"/>
  <c r="AC73" i="5"/>
  <c r="AB73" i="5"/>
  <c r="AC39" i="5"/>
  <c r="W69" i="5" l="1"/>
  <c r="U69" i="5"/>
  <c r="T69" i="5"/>
  <c r="S69" i="5"/>
  <c r="R69" i="5"/>
  <c r="W68" i="5"/>
  <c r="U68" i="5"/>
  <c r="T68" i="5"/>
  <c r="S68" i="5"/>
  <c r="R68" i="5"/>
  <c r="R46" i="5"/>
  <c r="S46" i="5"/>
  <c r="T46" i="5"/>
  <c r="U46" i="5"/>
  <c r="W46" i="5"/>
  <c r="R47" i="5"/>
  <c r="S47" i="5"/>
  <c r="T47" i="5"/>
  <c r="U47" i="5"/>
  <c r="W47" i="5"/>
  <c r="R48" i="5"/>
  <c r="S48" i="5"/>
  <c r="T48" i="5"/>
  <c r="U48" i="5"/>
  <c r="W48" i="5"/>
  <c r="R49" i="5"/>
  <c r="S49" i="5"/>
  <c r="T49" i="5"/>
  <c r="U49" i="5"/>
  <c r="W49" i="5"/>
  <c r="R52" i="5"/>
  <c r="S52" i="5"/>
  <c r="T52" i="5"/>
  <c r="U52" i="5"/>
  <c r="W52" i="5"/>
  <c r="R53" i="5"/>
  <c r="S53" i="5"/>
  <c r="T53" i="5"/>
  <c r="U53" i="5"/>
  <c r="W53" i="5"/>
  <c r="R54" i="5"/>
  <c r="S54" i="5"/>
  <c r="T54" i="5"/>
  <c r="U54" i="5"/>
  <c r="W54" i="5"/>
  <c r="R55" i="5"/>
  <c r="S55" i="5"/>
  <c r="T55" i="5"/>
  <c r="U55" i="5"/>
  <c r="W55" i="5"/>
  <c r="R56" i="5"/>
  <c r="S56" i="5"/>
  <c r="T56" i="5"/>
  <c r="U56" i="5"/>
  <c r="W56" i="5"/>
  <c r="R57" i="5"/>
  <c r="S57" i="5"/>
  <c r="T57" i="5"/>
  <c r="U57" i="5"/>
  <c r="W57" i="5"/>
  <c r="R59" i="5"/>
  <c r="S59" i="5"/>
  <c r="T59" i="5"/>
  <c r="U59" i="5"/>
  <c r="W59" i="5"/>
  <c r="R60" i="5"/>
  <c r="S60" i="5"/>
  <c r="T60" i="5"/>
  <c r="U60" i="5"/>
  <c r="W60" i="5"/>
  <c r="R61" i="5"/>
  <c r="S61" i="5"/>
  <c r="T61" i="5"/>
  <c r="U61" i="5"/>
  <c r="W61" i="5"/>
  <c r="R62" i="5"/>
  <c r="S62" i="5"/>
  <c r="T62" i="5"/>
  <c r="U62" i="5"/>
  <c r="W62" i="5"/>
  <c r="R63" i="5"/>
  <c r="S63" i="5"/>
  <c r="T63" i="5"/>
  <c r="U63" i="5"/>
  <c r="W63" i="5"/>
  <c r="R66" i="5"/>
  <c r="S66" i="5"/>
  <c r="T66" i="5"/>
  <c r="U66" i="5"/>
  <c r="W66" i="5"/>
  <c r="R67" i="5"/>
  <c r="S67" i="5"/>
  <c r="T67" i="5"/>
  <c r="U67" i="5"/>
  <c r="W67" i="5"/>
  <c r="W45" i="5"/>
  <c r="U45" i="5"/>
  <c r="T45" i="5"/>
  <c r="S45" i="5"/>
  <c r="R45" i="5"/>
  <c r="W36" i="5"/>
  <c r="Q36" i="5"/>
  <c r="P36" i="5"/>
  <c r="O36" i="5"/>
  <c r="N36" i="5"/>
  <c r="M36" i="5"/>
  <c r="L36" i="5"/>
  <c r="K36" i="5"/>
  <c r="J36" i="5"/>
  <c r="W38" i="5"/>
  <c r="U38" i="5"/>
  <c r="T38" i="5"/>
  <c r="S38" i="5"/>
  <c r="R38" i="5"/>
  <c r="W37" i="5"/>
  <c r="U37" i="5"/>
  <c r="T37" i="5"/>
  <c r="S37" i="5"/>
  <c r="R37" i="5"/>
  <c r="W35" i="5"/>
  <c r="U35" i="5"/>
  <c r="T35" i="5"/>
  <c r="S35" i="5"/>
  <c r="R35" i="5"/>
  <c r="W32" i="5"/>
  <c r="U32" i="5"/>
  <c r="T32" i="5"/>
  <c r="S32" i="5"/>
  <c r="R32" i="5"/>
  <c r="W31" i="5"/>
  <c r="U31" i="5"/>
  <c r="T31" i="5"/>
  <c r="S31" i="5"/>
  <c r="R31" i="5"/>
  <c r="W30" i="5"/>
  <c r="U30" i="5"/>
  <c r="T30" i="5"/>
  <c r="S30" i="5"/>
  <c r="R30" i="5"/>
  <c r="W29" i="5"/>
  <c r="U29" i="5"/>
  <c r="T29" i="5"/>
  <c r="S29" i="5"/>
  <c r="R29" i="5"/>
  <c r="W28" i="5"/>
  <c r="U28" i="5"/>
  <c r="T28" i="5"/>
  <c r="S28" i="5"/>
  <c r="R28" i="5"/>
  <c r="W25" i="5"/>
  <c r="U25" i="5"/>
  <c r="T25" i="5"/>
  <c r="S25" i="5"/>
  <c r="R25" i="5"/>
  <c r="W24" i="5"/>
  <c r="U24" i="5"/>
  <c r="T24" i="5"/>
  <c r="S24" i="5"/>
  <c r="R24" i="5"/>
  <c r="W23" i="5"/>
  <c r="U23" i="5"/>
  <c r="T23" i="5"/>
  <c r="S23" i="5"/>
  <c r="R23" i="5"/>
  <c r="W22" i="5"/>
  <c r="U22" i="5"/>
  <c r="T22" i="5"/>
  <c r="S22" i="5"/>
  <c r="R22" i="5"/>
  <c r="W21" i="5"/>
  <c r="U21" i="5"/>
  <c r="T21" i="5"/>
  <c r="S21" i="5"/>
  <c r="R21" i="5"/>
  <c r="W19" i="5"/>
  <c r="U19" i="5"/>
  <c r="T19" i="5"/>
  <c r="S19" i="5"/>
  <c r="R19" i="5"/>
  <c r="W18" i="5"/>
  <c r="U18" i="5"/>
  <c r="T18" i="5"/>
  <c r="S18" i="5"/>
  <c r="R18" i="5"/>
  <c r="W17" i="5"/>
  <c r="U17" i="5"/>
  <c r="T17" i="5"/>
  <c r="S17" i="5"/>
  <c r="R17" i="5"/>
  <c r="W16" i="5"/>
  <c r="U16" i="5"/>
  <c r="T16" i="5"/>
  <c r="S16" i="5"/>
  <c r="R16" i="5"/>
  <c r="W15" i="5"/>
  <c r="U15" i="5"/>
  <c r="T15" i="5"/>
  <c r="S15" i="5"/>
  <c r="R15" i="5"/>
  <c r="W14" i="5"/>
  <c r="U14" i="5"/>
  <c r="T14" i="5"/>
  <c r="S14" i="5"/>
  <c r="R14" i="5"/>
  <c r="W104" i="5"/>
  <c r="U104" i="5"/>
  <c r="T104" i="5"/>
  <c r="S104" i="5"/>
  <c r="R104" i="5"/>
  <c r="W103" i="5"/>
  <c r="U103" i="5"/>
  <c r="T103" i="5"/>
  <c r="S103" i="5"/>
  <c r="R103" i="5"/>
  <c r="W102" i="5"/>
  <c r="U102" i="5"/>
  <c r="T102" i="5"/>
  <c r="S102" i="5"/>
  <c r="R102" i="5"/>
  <c r="W101" i="5"/>
  <c r="U101" i="5"/>
  <c r="T101" i="5"/>
  <c r="S101" i="5"/>
  <c r="R101" i="5"/>
  <c r="W100" i="5"/>
  <c r="U100" i="5"/>
  <c r="T100" i="5"/>
  <c r="S100" i="5"/>
  <c r="R100" i="5"/>
  <c r="W97" i="5"/>
  <c r="U97" i="5"/>
  <c r="T97" i="5"/>
  <c r="S97" i="5"/>
  <c r="R97" i="5"/>
  <c r="W96" i="5"/>
  <c r="U96" i="5"/>
  <c r="T96" i="5"/>
  <c r="S96" i="5"/>
  <c r="R96" i="5"/>
  <c r="W95" i="5"/>
  <c r="U95" i="5"/>
  <c r="T95" i="5"/>
  <c r="S95" i="5"/>
  <c r="R95" i="5"/>
  <c r="W94" i="5"/>
  <c r="U94" i="5"/>
  <c r="T94" i="5"/>
  <c r="S94" i="5"/>
  <c r="R94" i="5"/>
  <c r="W93" i="5"/>
  <c r="U93" i="5"/>
  <c r="T93" i="5"/>
  <c r="S93" i="5"/>
  <c r="R93" i="5"/>
  <c r="W90" i="5"/>
  <c r="U90" i="5"/>
  <c r="T90" i="5"/>
  <c r="S90" i="5"/>
  <c r="R90" i="5"/>
  <c r="W89" i="5"/>
  <c r="U89" i="5"/>
  <c r="T89" i="5"/>
  <c r="S89" i="5"/>
  <c r="R89" i="5"/>
  <c r="W88" i="5"/>
  <c r="U88" i="5"/>
  <c r="T88" i="5"/>
  <c r="S88" i="5"/>
  <c r="R88" i="5"/>
  <c r="W87" i="5"/>
  <c r="U87" i="5"/>
  <c r="T87" i="5"/>
  <c r="S87" i="5"/>
  <c r="R87" i="5"/>
  <c r="W86" i="5"/>
  <c r="U86" i="5"/>
  <c r="T86" i="5"/>
  <c r="S86" i="5"/>
  <c r="R86" i="5"/>
  <c r="W83" i="5"/>
  <c r="U83" i="5"/>
  <c r="T83" i="5"/>
  <c r="S83" i="5"/>
  <c r="R83" i="5"/>
  <c r="W82" i="5"/>
  <c r="U82" i="5"/>
  <c r="T82" i="5"/>
  <c r="S82" i="5"/>
  <c r="R82" i="5"/>
  <c r="W81" i="5"/>
  <c r="U81" i="5"/>
  <c r="T81" i="5"/>
  <c r="S81" i="5"/>
  <c r="R81" i="5"/>
  <c r="W80" i="5"/>
  <c r="U80" i="5"/>
  <c r="T80" i="5"/>
  <c r="S80" i="5"/>
  <c r="R80" i="5"/>
  <c r="W79" i="5"/>
  <c r="U79" i="5"/>
  <c r="T79" i="5"/>
  <c r="S79" i="5"/>
  <c r="R79" i="5"/>
  <c r="W76" i="5"/>
  <c r="U76" i="5"/>
  <c r="T76" i="5"/>
  <c r="S76" i="5"/>
  <c r="R76" i="5"/>
  <c r="W127" i="5"/>
  <c r="U127" i="5"/>
  <c r="T127" i="5"/>
  <c r="S127" i="5"/>
  <c r="R127" i="5"/>
  <c r="W126" i="5"/>
  <c r="U126" i="5"/>
  <c r="T126" i="5"/>
  <c r="S126" i="5"/>
  <c r="R126" i="5"/>
  <c r="W125" i="5"/>
  <c r="U125" i="5"/>
  <c r="T125" i="5"/>
  <c r="S125" i="5"/>
  <c r="R125" i="5"/>
  <c r="W124" i="5"/>
  <c r="U124" i="5"/>
  <c r="T124" i="5"/>
  <c r="S124" i="5"/>
  <c r="R124" i="5"/>
  <c r="W121" i="5"/>
  <c r="U121" i="5"/>
  <c r="T121" i="5"/>
  <c r="S121" i="5"/>
  <c r="R121" i="5"/>
  <c r="W120" i="5"/>
  <c r="U120" i="5"/>
  <c r="T120" i="5"/>
  <c r="S120" i="5"/>
  <c r="R120" i="5"/>
  <c r="W119" i="5"/>
  <c r="U119" i="5"/>
  <c r="T119" i="5"/>
  <c r="S119" i="5"/>
  <c r="R119" i="5"/>
  <c r="W118" i="5"/>
  <c r="U118" i="5"/>
  <c r="T118" i="5"/>
  <c r="S118" i="5"/>
  <c r="R118" i="5"/>
  <c r="W117" i="5"/>
  <c r="U117" i="5"/>
  <c r="T117" i="5"/>
  <c r="S117" i="5"/>
  <c r="R117" i="5"/>
  <c r="W114" i="5"/>
  <c r="U114" i="5"/>
  <c r="T114" i="5"/>
  <c r="S114" i="5"/>
  <c r="R114" i="5"/>
  <c r="W113" i="5"/>
  <c r="U113" i="5"/>
  <c r="T113" i="5"/>
  <c r="S113" i="5"/>
  <c r="R113" i="5"/>
  <c r="W112" i="5"/>
  <c r="U112" i="5"/>
  <c r="T112" i="5"/>
  <c r="S112" i="5"/>
  <c r="R112" i="5"/>
  <c r="W111" i="5"/>
  <c r="U111" i="5"/>
  <c r="T111" i="5"/>
  <c r="S111" i="5"/>
  <c r="R111" i="5"/>
  <c r="W110" i="5"/>
  <c r="U110" i="5"/>
  <c r="T110" i="5"/>
  <c r="S110" i="5"/>
  <c r="R110" i="5"/>
  <c r="W135" i="5"/>
  <c r="U135" i="5"/>
  <c r="T135" i="5"/>
  <c r="S135" i="5"/>
  <c r="R135" i="5"/>
  <c r="W134" i="5"/>
  <c r="U134" i="5"/>
  <c r="T134" i="5"/>
  <c r="S134" i="5"/>
  <c r="R134" i="5"/>
  <c r="W133" i="5"/>
  <c r="U133" i="5"/>
  <c r="T133" i="5"/>
  <c r="S133" i="5"/>
  <c r="R133" i="5"/>
  <c r="W132" i="5"/>
  <c r="Q132" i="5"/>
  <c r="P132" i="5"/>
  <c r="O132" i="5"/>
  <c r="N132" i="5"/>
  <c r="M132" i="5"/>
  <c r="L132" i="5"/>
  <c r="K132" i="5"/>
  <c r="J132" i="5"/>
  <c r="W131" i="5"/>
  <c r="Q131" i="5"/>
  <c r="P131" i="5"/>
  <c r="O131" i="5"/>
  <c r="N131" i="5"/>
  <c r="T131" i="5" s="1"/>
  <c r="M131" i="5"/>
  <c r="L131" i="5"/>
  <c r="K131" i="5"/>
  <c r="J131" i="5"/>
  <c r="R131" i="5" s="1"/>
  <c r="W128" i="5"/>
  <c r="Q128" i="5"/>
  <c r="P128" i="5"/>
  <c r="O128" i="5"/>
  <c r="N128" i="5"/>
  <c r="M128" i="5"/>
  <c r="L128" i="5"/>
  <c r="K128" i="5"/>
  <c r="J128" i="5"/>
  <c r="W42" i="5"/>
  <c r="Q42" i="5"/>
  <c r="P42" i="5"/>
  <c r="U42" i="5" s="1"/>
  <c r="O42" i="5"/>
  <c r="N42" i="5"/>
  <c r="M42" i="5"/>
  <c r="L42" i="5"/>
  <c r="S42" i="5" s="1"/>
  <c r="K42" i="5"/>
  <c r="J42" i="5"/>
  <c r="W11" i="5"/>
  <c r="Q11" i="5"/>
  <c r="P11" i="5"/>
  <c r="O11" i="5"/>
  <c r="N11" i="5"/>
  <c r="M11" i="5"/>
  <c r="L11" i="5"/>
  <c r="K11" i="5"/>
  <c r="J11" i="5"/>
  <c r="W10" i="5"/>
  <c r="Q10" i="5"/>
  <c r="P10" i="5"/>
  <c r="O10" i="5"/>
  <c r="N10" i="5"/>
  <c r="T10" i="5" s="1"/>
  <c r="M10" i="5"/>
  <c r="L10" i="5"/>
  <c r="K10" i="5"/>
  <c r="J10" i="5"/>
  <c r="W9" i="5"/>
  <c r="Q9" i="5"/>
  <c r="P9" i="5"/>
  <c r="O9" i="5"/>
  <c r="N9" i="5"/>
  <c r="M9" i="5"/>
  <c r="L9" i="5"/>
  <c r="K9" i="5"/>
  <c r="J9" i="5"/>
  <c r="W8" i="5"/>
  <c r="Q8" i="5"/>
  <c r="P8" i="5"/>
  <c r="O8" i="5"/>
  <c r="N8" i="5"/>
  <c r="M8" i="5"/>
  <c r="L8" i="5"/>
  <c r="K8" i="5"/>
  <c r="J8" i="5"/>
  <c r="W138" i="5"/>
  <c r="U138" i="5"/>
  <c r="T138" i="5"/>
  <c r="S138" i="5"/>
  <c r="R138" i="5"/>
  <c r="W139" i="5"/>
  <c r="U139" i="5"/>
  <c r="T139" i="5"/>
  <c r="S139" i="5"/>
  <c r="R139" i="5"/>
  <c r="B381" i="5"/>
  <c r="B347" i="5"/>
  <c r="B313" i="5"/>
  <c r="B279" i="5"/>
  <c r="B245" i="5"/>
  <c r="B211" i="5"/>
  <c r="B177" i="5"/>
  <c r="B143" i="5"/>
  <c r="B109" i="5"/>
  <c r="B75" i="5"/>
  <c r="B41" i="5"/>
  <c r="B7" i="5"/>
  <c r="S9" i="5" l="1"/>
  <c r="U9" i="5"/>
  <c r="R42" i="5"/>
  <c r="T42" i="5"/>
  <c r="S131" i="5"/>
  <c r="U131" i="5"/>
  <c r="Y131" i="5" s="1"/>
  <c r="R9" i="5"/>
  <c r="T9" i="5"/>
  <c r="R8" i="5"/>
  <c r="T8" i="5"/>
  <c r="S10" i="5"/>
  <c r="U10" i="5"/>
  <c r="R11" i="5"/>
  <c r="T11" i="5"/>
  <c r="S128" i="5"/>
  <c r="U128" i="5"/>
  <c r="T132" i="5"/>
  <c r="Y16" i="5"/>
  <c r="Y21" i="5"/>
  <c r="Y25" i="5"/>
  <c r="Y31" i="5"/>
  <c r="Y38" i="5"/>
  <c r="S36" i="5"/>
  <c r="U36" i="5"/>
  <c r="S8" i="5"/>
  <c r="U8" i="5"/>
  <c r="R10" i="5"/>
  <c r="S11" i="5"/>
  <c r="U11" i="5"/>
  <c r="R128" i="5"/>
  <c r="T128" i="5"/>
  <c r="R36" i="5"/>
  <c r="T36" i="5"/>
  <c r="S132" i="5"/>
  <c r="U132" i="5"/>
  <c r="Y134" i="5"/>
  <c r="Y135" i="5"/>
  <c r="Y133" i="5"/>
  <c r="Y14" i="5"/>
  <c r="R132" i="5"/>
  <c r="Y59" i="5"/>
  <c r="Y47" i="5"/>
  <c r="Y49" i="5"/>
  <c r="Y66" i="5"/>
  <c r="Y60" i="5"/>
  <c r="Y52" i="5"/>
  <c r="Y69" i="5"/>
  <c r="Y68" i="5"/>
  <c r="Y67" i="5"/>
  <c r="Y63" i="5"/>
  <c r="Y61" i="5"/>
  <c r="Y57" i="5"/>
  <c r="Y56" i="5"/>
  <c r="Y55" i="5"/>
  <c r="Y53" i="5"/>
  <c r="Y62" i="5"/>
  <c r="Y54" i="5"/>
  <c r="Y48" i="5"/>
  <c r="Y46" i="5"/>
  <c r="Y45" i="5"/>
  <c r="Y37" i="5"/>
  <c r="Y17" i="5"/>
  <c r="Y22" i="5"/>
  <c r="Y28" i="5"/>
  <c r="Y32" i="5"/>
  <c r="Y15" i="5"/>
  <c r="Y18" i="5"/>
  <c r="Y23" i="5"/>
  <c r="Y29" i="5"/>
  <c r="Y35" i="5"/>
  <c r="Y19" i="5"/>
  <c r="Y24" i="5"/>
  <c r="Y30" i="5"/>
  <c r="Y95" i="5"/>
  <c r="Y104" i="5"/>
  <c r="Y103" i="5"/>
  <c r="Y102" i="5"/>
  <c r="Y101" i="5"/>
  <c r="Y100" i="5"/>
  <c r="Y97" i="5"/>
  <c r="Y94" i="5"/>
  <c r="Y93" i="5"/>
  <c r="Y96" i="5"/>
  <c r="Y90" i="5"/>
  <c r="Y87" i="5"/>
  <c r="Y89" i="5"/>
  <c r="Y88" i="5"/>
  <c r="Y86" i="5"/>
  <c r="Y83" i="5"/>
  <c r="Y82" i="5"/>
  <c r="Y81" i="5"/>
  <c r="Y80" i="5"/>
  <c r="Y79" i="5"/>
  <c r="Y76" i="5"/>
  <c r="Y113" i="5"/>
  <c r="Y127" i="5"/>
  <c r="Y121" i="5"/>
  <c r="Y119" i="5"/>
  <c r="Y111" i="5"/>
  <c r="Y126" i="5"/>
  <c r="Y125" i="5"/>
  <c r="Y124" i="5"/>
  <c r="Y120" i="5"/>
  <c r="Y118" i="5"/>
  <c r="Y117" i="5"/>
  <c r="Y114" i="5"/>
  <c r="Y112" i="5"/>
  <c r="Y110" i="5"/>
  <c r="Y139" i="5"/>
  <c r="Y138" i="5"/>
  <c r="L158" i="5"/>
  <c r="Q158" i="5"/>
  <c r="L159" i="5"/>
  <c r="P160" i="5"/>
  <c r="Q160" i="5"/>
  <c r="Q156" i="5"/>
  <c r="K156" i="5"/>
  <c r="Y128" i="5" l="1"/>
  <c r="Y8" i="5"/>
  <c r="Y42" i="5"/>
  <c r="Y11" i="5"/>
  <c r="Y10" i="5"/>
  <c r="Y9" i="5"/>
  <c r="Y36" i="5"/>
  <c r="Y132" i="5"/>
  <c r="W160" i="5"/>
  <c r="U160" i="5"/>
  <c r="T160" i="5"/>
  <c r="S160" i="5"/>
  <c r="R160" i="5"/>
  <c r="W159" i="5"/>
  <c r="U159" i="5"/>
  <c r="T159" i="5"/>
  <c r="S159" i="5"/>
  <c r="R159" i="5"/>
  <c r="W158" i="5"/>
  <c r="U158" i="5"/>
  <c r="T158" i="5"/>
  <c r="S158" i="5"/>
  <c r="R158" i="5"/>
  <c r="W157" i="5"/>
  <c r="U157" i="5"/>
  <c r="T157" i="5"/>
  <c r="S157" i="5"/>
  <c r="R157" i="5"/>
  <c r="W156" i="5"/>
  <c r="U156" i="5"/>
  <c r="T156" i="5"/>
  <c r="S156" i="5"/>
  <c r="R156" i="5"/>
  <c r="W153" i="5"/>
  <c r="U153" i="5"/>
  <c r="T153" i="5"/>
  <c r="S153" i="5"/>
  <c r="R153" i="5"/>
  <c r="W152" i="5"/>
  <c r="U152" i="5"/>
  <c r="T152" i="5"/>
  <c r="S152" i="5"/>
  <c r="R152" i="5"/>
  <c r="W151" i="5"/>
  <c r="U151" i="5"/>
  <c r="T151" i="5"/>
  <c r="S151" i="5"/>
  <c r="R151" i="5"/>
  <c r="W150" i="5"/>
  <c r="U150" i="5"/>
  <c r="T150" i="5"/>
  <c r="S150" i="5"/>
  <c r="R150" i="5"/>
  <c r="W149" i="5"/>
  <c r="U149" i="5"/>
  <c r="T149" i="5"/>
  <c r="S149" i="5"/>
  <c r="R149" i="5"/>
  <c r="W146" i="5"/>
  <c r="U146" i="5"/>
  <c r="T146" i="5"/>
  <c r="S146" i="5"/>
  <c r="R146" i="5"/>
  <c r="W145" i="5"/>
  <c r="U145" i="5"/>
  <c r="T145" i="5"/>
  <c r="S145" i="5"/>
  <c r="R145" i="5"/>
  <c r="W144" i="5"/>
  <c r="U144" i="5"/>
  <c r="T144" i="5"/>
  <c r="S144" i="5"/>
  <c r="R144" i="5"/>
  <c r="Y152" i="5" l="1"/>
  <c r="Y150" i="5"/>
  <c r="Y160" i="5"/>
  <c r="Y145" i="5"/>
  <c r="Y151" i="5"/>
  <c r="Y157" i="5"/>
  <c r="Y158" i="5"/>
  <c r="Y156" i="5"/>
  <c r="Y149" i="5"/>
  <c r="Y153" i="5"/>
  <c r="Y159" i="5"/>
  <c r="Y144" i="5"/>
  <c r="Y146" i="5"/>
  <c r="L410" i="3" l="1"/>
  <c r="L374" i="3"/>
  <c r="L373" i="3"/>
  <c r="L372" i="3"/>
  <c r="L371" i="3"/>
  <c r="L368" i="3"/>
  <c r="L367" i="3"/>
  <c r="L366" i="3"/>
  <c r="L365" i="3"/>
  <c r="L364" i="3"/>
  <c r="L361" i="3"/>
  <c r="L360" i="3"/>
  <c r="L359" i="3"/>
  <c r="L358" i="3"/>
  <c r="L357" i="3"/>
  <c r="L354" i="3"/>
  <c r="L353" i="3"/>
  <c r="L352" i="3"/>
  <c r="L351" i="3"/>
  <c r="L350" i="3"/>
  <c r="L340" i="3"/>
  <c r="L337" i="3"/>
  <c r="L336" i="3"/>
  <c r="L335" i="3"/>
  <c r="L334" i="3"/>
  <c r="L333" i="3"/>
  <c r="L330" i="3"/>
  <c r="L329" i="3"/>
  <c r="L328" i="3"/>
  <c r="L327" i="3"/>
  <c r="L326" i="3"/>
  <c r="L323" i="3"/>
  <c r="L322" i="3"/>
  <c r="L321" i="3"/>
  <c r="L320" i="3"/>
  <c r="L319" i="3"/>
  <c r="L316" i="3"/>
  <c r="L315" i="3"/>
  <c r="L314" i="3"/>
  <c r="L313" i="3"/>
  <c r="L312" i="3"/>
  <c r="L301" i="3"/>
  <c r="L294" i="3"/>
  <c r="L287" i="3"/>
  <c r="L280" i="3"/>
  <c r="L407" i="3" l="1"/>
  <c r="L406" i="3"/>
  <c r="L405" i="3"/>
  <c r="L404" i="3"/>
  <c r="L403" i="3"/>
  <c r="L400" i="3"/>
  <c r="L399" i="3"/>
  <c r="L398" i="3"/>
  <c r="L397" i="3"/>
  <c r="L396" i="3"/>
  <c r="L393" i="3"/>
  <c r="L392" i="3"/>
  <c r="L391" i="3"/>
  <c r="L390" i="3"/>
  <c r="L389" i="3"/>
  <c r="L386" i="3"/>
  <c r="L385" i="3"/>
  <c r="L384" i="3"/>
  <c r="L383" i="3"/>
  <c r="L382" i="3"/>
  <c r="L338" i="3"/>
  <c r="L305" i="3"/>
  <c r="L304" i="3"/>
  <c r="L303" i="3"/>
  <c r="L302" i="3"/>
  <c r="L298" i="3"/>
  <c r="L297" i="3"/>
  <c r="L296" i="3"/>
  <c r="L295" i="3"/>
  <c r="L291" i="3"/>
  <c r="L290" i="3"/>
  <c r="L289" i="3"/>
  <c r="L288" i="3"/>
  <c r="L284" i="3"/>
  <c r="L283" i="3"/>
  <c r="L282" i="3"/>
  <c r="L281" i="3"/>
  <c r="L267" i="3"/>
  <c r="L266" i="3"/>
  <c r="L265" i="3"/>
  <c r="L264" i="3"/>
  <c r="L263" i="3"/>
  <c r="L260" i="3"/>
  <c r="L259" i="3"/>
  <c r="L258" i="3"/>
  <c r="L257" i="3"/>
  <c r="L256" i="3"/>
  <c r="L253" i="3"/>
  <c r="L252" i="3"/>
  <c r="L251" i="3"/>
  <c r="L250" i="3"/>
  <c r="L249" i="3"/>
  <c r="L217" i="3" l="1"/>
  <c r="AB219" i="3" l="1"/>
  <c r="AB218" i="3"/>
  <c r="AB217" i="3"/>
  <c r="L211" i="3" l="1"/>
  <c r="AB83" i="3" l="1"/>
  <c r="AB82" i="3"/>
  <c r="AB81" i="3"/>
  <c r="AB80" i="3"/>
  <c r="AB79" i="3"/>
  <c r="AB78" i="3"/>
  <c r="AB77" i="3"/>
  <c r="AB76" i="3"/>
  <c r="L83" i="3" l="1"/>
  <c r="L76" i="3"/>
  <c r="L77" i="3"/>
  <c r="L63" i="3" l="1"/>
  <c r="L35" i="3" l="1"/>
  <c r="L34" i="3"/>
  <c r="L31" i="3"/>
  <c r="L30" i="3"/>
  <c r="L29" i="3"/>
  <c r="L28" i="3"/>
  <c r="L27" i="3"/>
  <c r="L24" i="3"/>
  <c r="L23" i="3"/>
  <c r="L22" i="3"/>
  <c r="L21" i="3"/>
  <c r="L20" i="3"/>
  <c r="L17" i="3"/>
  <c r="L16" i="3"/>
  <c r="L15" i="3"/>
  <c r="L14" i="3"/>
  <c r="L13" i="3"/>
  <c r="L348" i="3"/>
  <c r="L347" i="3"/>
  <c r="L346" i="3"/>
  <c r="L342" i="3"/>
  <c r="L341" i="3"/>
  <c r="L375" i="3"/>
  <c r="L274" i="3"/>
  <c r="L273" i="3"/>
  <c r="L272" i="3"/>
  <c r="L271" i="3"/>
  <c r="L270" i="3"/>
  <c r="L246" i="3"/>
  <c r="L245" i="3"/>
  <c r="L244" i="3"/>
  <c r="L239" i="3"/>
  <c r="L236" i="3"/>
  <c r="L235" i="3"/>
  <c r="L234" i="3"/>
  <c r="L233" i="3"/>
  <c r="L232" i="3"/>
  <c r="L229" i="3"/>
  <c r="L228" i="3"/>
  <c r="L227" i="3"/>
  <c r="L226" i="3"/>
  <c r="L225" i="3"/>
  <c r="L222" i="3"/>
  <c r="L221" i="3"/>
  <c r="L220" i="3"/>
  <c r="L219" i="3"/>
  <c r="L218" i="3"/>
  <c r="L215" i="3"/>
  <c r="L214" i="3"/>
  <c r="L213" i="3"/>
  <c r="L212" i="3"/>
  <c r="W175" i="5"/>
  <c r="W141" i="5"/>
  <c r="W107" i="5"/>
  <c r="W73" i="5"/>
  <c r="AB39" i="5"/>
  <c r="W39" i="5"/>
  <c r="L10" i="3"/>
  <c r="Y39" i="5" l="1"/>
  <c r="AA39" i="5" s="1"/>
  <c r="AA40" i="5" s="1"/>
  <c r="Y141" i="5"/>
  <c r="AA141" i="5" s="1"/>
  <c r="Y175" i="5"/>
  <c r="AA175" i="5" s="1"/>
  <c r="Y107" i="5"/>
  <c r="AA107" i="5" s="1"/>
  <c r="Y73" i="5"/>
  <c r="AA73" i="5" s="1"/>
  <c r="L204" i="3"/>
  <c r="L203" i="3"/>
  <c r="L202" i="3"/>
  <c r="L201" i="3"/>
  <c r="L200" i="3"/>
  <c r="L197" i="3"/>
  <c r="L196" i="3"/>
  <c r="L195" i="3"/>
  <c r="L194" i="3"/>
  <c r="L193" i="3"/>
  <c r="L190" i="3"/>
  <c r="L189" i="3"/>
  <c r="L188" i="3"/>
  <c r="L187" i="3"/>
  <c r="L186" i="3"/>
  <c r="L183" i="3"/>
  <c r="L182" i="3"/>
  <c r="L181" i="3"/>
  <c r="L180" i="3"/>
  <c r="L179" i="3"/>
  <c r="L137" i="3"/>
  <c r="L134" i="3"/>
  <c r="L133" i="3"/>
  <c r="L132" i="3"/>
  <c r="L131" i="3"/>
  <c r="L130" i="3"/>
  <c r="L127" i="3"/>
  <c r="L126" i="3"/>
  <c r="L125" i="3"/>
  <c r="L124" i="3"/>
  <c r="L123" i="3"/>
  <c r="L120" i="3"/>
  <c r="L119" i="3"/>
  <c r="L118" i="3"/>
  <c r="L117" i="3"/>
  <c r="L116" i="3"/>
  <c r="L113" i="3"/>
  <c r="L112" i="3"/>
  <c r="L111" i="3"/>
  <c r="L110" i="3"/>
  <c r="L109" i="3"/>
  <c r="L170" i="3"/>
  <c r="L169" i="3"/>
  <c r="L166" i="3"/>
  <c r="L165" i="3"/>
  <c r="L164" i="3"/>
  <c r="L163" i="3"/>
  <c r="L162" i="3"/>
  <c r="L159" i="3"/>
  <c r="L158" i="3"/>
  <c r="L157" i="3"/>
  <c r="L156" i="3"/>
  <c r="L155" i="3"/>
  <c r="L152" i="3"/>
  <c r="L151" i="3"/>
  <c r="L150" i="3"/>
  <c r="L149" i="3"/>
  <c r="L148" i="3"/>
  <c r="L176" i="3"/>
  <c r="L172" i="3"/>
  <c r="L171" i="3"/>
  <c r="L145" i="3"/>
  <c r="L144" i="3"/>
  <c r="L143" i="3"/>
  <c r="L142" i="3"/>
  <c r="L75" i="3"/>
  <c r="L78" i="3"/>
  <c r="L79" i="3"/>
  <c r="L80" i="3"/>
  <c r="L81" i="3"/>
  <c r="L82" i="3"/>
  <c r="L85" i="3"/>
  <c r="L86" i="3"/>
  <c r="L87" i="3"/>
  <c r="L88" i="3"/>
  <c r="L89" i="3"/>
  <c r="L92" i="3"/>
  <c r="L93" i="3"/>
  <c r="L94" i="3"/>
  <c r="L95" i="3"/>
  <c r="L96" i="3"/>
  <c r="L99" i="3"/>
  <c r="L100" i="3"/>
  <c r="L101" i="3"/>
  <c r="L102" i="3"/>
  <c r="L103" i="3"/>
  <c r="L74" i="3"/>
  <c r="L41" i="3"/>
  <c r="L44" i="3"/>
  <c r="L45" i="3"/>
  <c r="L46" i="3"/>
  <c r="L47" i="3"/>
  <c r="L48" i="3"/>
  <c r="L51" i="3"/>
  <c r="L52" i="3"/>
  <c r="L53" i="3"/>
  <c r="L54" i="3"/>
  <c r="L55" i="3"/>
  <c r="L58" i="3"/>
  <c r="L59" i="3"/>
  <c r="L60" i="3"/>
  <c r="L61" i="3"/>
  <c r="L62" i="3"/>
  <c r="L65" i="3"/>
  <c r="L66" i="3"/>
  <c r="L67" i="3"/>
  <c r="L40" i="3"/>
  <c r="L7" i="3"/>
  <c r="L8" i="3"/>
  <c r="L9" i="3"/>
  <c r="L36" i="3"/>
  <c r="L6" i="3"/>
  <c r="B379" i="3"/>
  <c r="B345" i="3"/>
  <c r="B311" i="3"/>
  <c r="B277" i="3"/>
  <c r="B243" i="3"/>
  <c r="B209" i="3"/>
  <c r="B175" i="3"/>
  <c r="B141" i="3"/>
  <c r="B107" i="3"/>
  <c r="B73" i="3"/>
  <c r="B39" i="3"/>
  <c r="N479" i="4"/>
  <c r="K479" i="4"/>
  <c r="L477" i="4"/>
  <c r="L476" i="4"/>
  <c r="L475" i="4"/>
  <c r="L474" i="4"/>
  <c r="L473" i="4"/>
  <c r="L470" i="4"/>
  <c r="L469" i="4"/>
  <c r="L468" i="4"/>
  <c r="L467" i="4"/>
  <c r="L466" i="4"/>
  <c r="L464" i="4"/>
  <c r="L463" i="4"/>
  <c r="L462" i="4"/>
  <c r="L461" i="4"/>
  <c r="L460" i="4"/>
  <c r="L459" i="4"/>
  <c r="L457" i="4"/>
  <c r="L456" i="4"/>
  <c r="L455" i="4"/>
  <c r="L454" i="4"/>
  <c r="L453" i="4"/>
  <c r="L452" i="4"/>
  <c r="L450" i="4"/>
  <c r="L449" i="4"/>
  <c r="L448" i="4"/>
  <c r="N445" i="4"/>
  <c r="K445" i="4"/>
  <c r="L443" i="4"/>
  <c r="L442" i="4"/>
  <c r="L441" i="4"/>
  <c r="L438" i="4"/>
  <c r="L437" i="4"/>
  <c r="L436" i="4"/>
  <c r="L435" i="4"/>
  <c r="L434" i="4"/>
  <c r="L431" i="4"/>
  <c r="L430" i="4"/>
  <c r="L429" i="4"/>
  <c r="L428" i="4"/>
  <c r="L427" i="4"/>
  <c r="L426" i="4"/>
  <c r="L424" i="4"/>
  <c r="L423" i="4"/>
  <c r="L422" i="4"/>
  <c r="L421" i="4"/>
  <c r="L420" i="4"/>
  <c r="L417" i="4"/>
  <c r="L416" i="4"/>
  <c r="L415" i="4"/>
  <c r="L414" i="4"/>
  <c r="N71" i="4"/>
  <c r="K71" i="4"/>
  <c r="L69" i="4"/>
  <c r="L68" i="4"/>
  <c r="L67" i="4"/>
  <c r="L66" i="4"/>
  <c r="L65" i="4"/>
  <c r="L62" i="4"/>
  <c r="L61" i="4"/>
  <c r="L60" i="4"/>
  <c r="L59" i="4"/>
  <c r="L58" i="4"/>
  <c r="L56" i="4"/>
  <c r="L55" i="4"/>
  <c r="L54" i="4"/>
  <c r="L53" i="4"/>
  <c r="L52" i="4"/>
  <c r="L51" i="4"/>
  <c r="L49" i="4"/>
  <c r="L48" i="4"/>
  <c r="L47" i="4"/>
  <c r="L46" i="4"/>
  <c r="L45" i="4"/>
  <c r="L44" i="4"/>
  <c r="L42" i="4"/>
  <c r="L41" i="4"/>
  <c r="L40" i="4"/>
  <c r="N37" i="4"/>
  <c r="K37" i="4"/>
  <c r="L35" i="4"/>
  <c r="L34" i="4"/>
  <c r="L33" i="4"/>
  <c r="L30" i="4"/>
  <c r="L29" i="4"/>
  <c r="L28" i="4"/>
  <c r="L27" i="4"/>
  <c r="L26" i="4"/>
  <c r="L23" i="4"/>
  <c r="L22" i="4"/>
  <c r="L21" i="4"/>
  <c r="L20" i="4"/>
  <c r="L19" i="4"/>
  <c r="L18" i="4"/>
  <c r="L16" i="4"/>
  <c r="L15" i="4"/>
  <c r="L14" i="4"/>
  <c r="L13" i="4"/>
  <c r="L12" i="4"/>
  <c r="L9" i="4"/>
  <c r="L8" i="4"/>
  <c r="L7" i="4"/>
  <c r="L6" i="4"/>
  <c r="L445" i="4" l="1"/>
  <c r="M445" i="4" s="1"/>
  <c r="O445" i="4" s="1"/>
  <c r="AA74" i="5"/>
  <c r="AA108" i="5" s="1"/>
  <c r="AA142" i="5" s="1"/>
  <c r="AA176" i="5" s="1"/>
  <c r="AA210" i="5" s="1"/>
  <c r="AA244" i="5" s="1"/>
  <c r="AA278" i="5" s="1"/>
  <c r="AA312" i="5" s="1"/>
  <c r="AA346" i="5" s="1"/>
  <c r="AA380" i="5" s="1"/>
  <c r="AA414" i="5" s="1"/>
  <c r="L37" i="4"/>
  <c r="M37" i="4" s="1"/>
  <c r="O37" i="4" s="1"/>
  <c r="L71" i="4"/>
  <c r="M71" i="4" s="1"/>
  <c r="O71" i="4" s="1"/>
  <c r="L479" i="4"/>
  <c r="M479" i="4" s="1"/>
  <c r="O479" i="4" s="1"/>
  <c r="N411" i="3"/>
  <c r="K411" i="3"/>
  <c r="N377" i="3"/>
  <c r="K377" i="3"/>
  <c r="N343" i="3"/>
  <c r="K343" i="3"/>
  <c r="N309" i="3"/>
  <c r="K309" i="3"/>
  <c r="L309" i="3"/>
  <c r="N275" i="3"/>
  <c r="K275" i="3"/>
  <c r="N241" i="3"/>
  <c r="K241" i="3"/>
  <c r="L240" i="3"/>
  <c r="N207" i="3"/>
  <c r="K207" i="3"/>
  <c r="N173" i="3"/>
  <c r="K173" i="3"/>
  <c r="N139" i="3"/>
  <c r="K139" i="3"/>
  <c r="N105" i="3"/>
  <c r="K105" i="3"/>
  <c r="N71" i="3"/>
  <c r="K71" i="3"/>
  <c r="L71" i="3"/>
  <c r="N37" i="3"/>
  <c r="K37" i="3"/>
  <c r="L389" i="1"/>
  <c r="M309" i="3" l="1"/>
  <c r="O309" i="3" s="1"/>
  <c r="M71" i="3"/>
  <c r="O71" i="3" s="1"/>
  <c r="L173" i="3"/>
  <c r="M173" i="3" s="1"/>
  <c r="O173" i="3" s="1"/>
  <c r="L377" i="3"/>
  <c r="M377" i="3" s="1"/>
  <c r="O377" i="3" s="1"/>
  <c r="L105" i="3"/>
  <c r="L241" i="3"/>
  <c r="M241" i="3" s="1"/>
  <c r="O241" i="3" s="1"/>
  <c r="L207" i="3"/>
  <c r="M207" i="3" s="1"/>
  <c r="O207" i="3" s="1"/>
  <c r="L275" i="3"/>
  <c r="M275" i="3" s="1"/>
  <c r="O275" i="3" s="1"/>
  <c r="L343" i="3"/>
  <c r="M343" i="3" s="1"/>
  <c r="O343" i="3" s="1"/>
  <c r="L37" i="3"/>
  <c r="M37" i="3" s="1"/>
  <c r="O37" i="3" s="1"/>
  <c r="L139" i="3"/>
  <c r="M139" i="3" s="1"/>
  <c r="O139" i="3" s="1"/>
  <c r="L411" i="3"/>
  <c r="M411" i="3" s="1"/>
  <c r="O411" i="3" s="1"/>
  <c r="L382" i="1"/>
  <c r="L388" i="1"/>
  <c r="M105" i="3" l="1"/>
  <c r="O105" i="3" s="1"/>
  <c r="L371" i="1"/>
  <c r="L408" i="1" l="1"/>
  <c r="K411" i="1"/>
  <c r="L375" i="1"/>
  <c r="L374" i="1"/>
  <c r="L373" i="1"/>
  <c r="L342" i="1"/>
  <c r="L341" i="1"/>
  <c r="L306" i="1"/>
  <c r="L305" i="1"/>
  <c r="L274" i="1"/>
  <c r="L273" i="1"/>
  <c r="L272" i="1"/>
  <c r="K275" i="1"/>
  <c r="L240" i="1"/>
  <c r="K241" i="1"/>
  <c r="N411" i="1" l="1"/>
  <c r="N377" i="1"/>
  <c r="N343" i="1"/>
  <c r="N309" i="1"/>
  <c r="N275" i="1"/>
  <c r="N241" i="1"/>
  <c r="N207" i="1"/>
  <c r="N173" i="1"/>
  <c r="N37" i="1"/>
  <c r="N71" i="1"/>
  <c r="N105" i="1"/>
  <c r="N139" i="1"/>
  <c r="AD127" i="1" l="1"/>
  <c r="AF127" i="1" s="1"/>
  <c r="AD126" i="1"/>
  <c r="AB125" i="1"/>
  <c r="AF125" i="1" s="1"/>
  <c r="L124" i="1"/>
  <c r="AF126" i="1" l="1"/>
  <c r="AF128" i="1" s="1"/>
  <c r="L57" i="1"/>
  <c r="K37" i="1" l="1"/>
  <c r="L407" i="1"/>
  <c r="L406" i="1"/>
  <c r="L405" i="1"/>
  <c r="L404" i="1"/>
  <c r="L401" i="1"/>
  <c r="L400" i="1"/>
  <c r="L399" i="1"/>
  <c r="L398" i="1"/>
  <c r="L397" i="1"/>
  <c r="L394" i="1"/>
  <c r="L393" i="1"/>
  <c r="L392" i="1"/>
  <c r="L391" i="1"/>
  <c r="L390" i="1"/>
  <c r="L387" i="1"/>
  <c r="L386" i="1"/>
  <c r="L385" i="1"/>
  <c r="L384" i="1"/>
  <c r="L383" i="1"/>
  <c r="L380" i="1"/>
  <c r="L372" i="1"/>
  <c r="L369" i="1"/>
  <c r="L368" i="1"/>
  <c r="L367" i="1"/>
  <c r="L366" i="1"/>
  <c r="L365" i="1"/>
  <c r="L362" i="1"/>
  <c r="L361" i="1"/>
  <c r="L360" i="1"/>
  <c r="L359" i="1"/>
  <c r="L358" i="1"/>
  <c r="L355" i="1"/>
  <c r="L354" i="1"/>
  <c r="L353" i="1"/>
  <c r="L352" i="1"/>
  <c r="L351" i="1"/>
  <c r="L348" i="1"/>
  <c r="L347" i="1"/>
  <c r="L346" i="1"/>
  <c r="L338" i="1"/>
  <c r="L337" i="1"/>
  <c r="L336" i="1"/>
  <c r="L335" i="1"/>
  <c r="L334" i="1"/>
  <c r="L331" i="1"/>
  <c r="L330" i="1"/>
  <c r="L329" i="1"/>
  <c r="L328" i="1"/>
  <c r="L327" i="1"/>
  <c r="L324" i="1"/>
  <c r="L323" i="1"/>
  <c r="L322" i="1"/>
  <c r="L321" i="1"/>
  <c r="L320" i="1"/>
  <c r="L317" i="1"/>
  <c r="L316" i="1"/>
  <c r="L315" i="1"/>
  <c r="L314" i="1"/>
  <c r="L313" i="1"/>
  <c r="L304" i="1"/>
  <c r="L303" i="1"/>
  <c r="L302" i="1"/>
  <c r="L299" i="1"/>
  <c r="L298" i="1"/>
  <c r="L297" i="1"/>
  <c r="L296" i="1"/>
  <c r="L295" i="1"/>
  <c r="L292" i="1"/>
  <c r="L291" i="1"/>
  <c r="L290" i="1"/>
  <c r="L289" i="1"/>
  <c r="L288" i="1"/>
  <c r="L285" i="1"/>
  <c r="L284" i="1"/>
  <c r="L283" i="1"/>
  <c r="L282" i="1"/>
  <c r="L281" i="1"/>
  <c r="L278" i="1"/>
  <c r="L271" i="1"/>
  <c r="L244" i="1"/>
  <c r="L245" i="1"/>
  <c r="L246" i="1"/>
  <c r="L247" i="1"/>
  <c r="L250" i="1"/>
  <c r="L251" i="1"/>
  <c r="L252" i="1"/>
  <c r="L253" i="1"/>
  <c r="L254" i="1"/>
  <c r="L257" i="1"/>
  <c r="L258" i="1"/>
  <c r="L259" i="1"/>
  <c r="L260" i="1"/>
  <c r="L261" i="1"/>
  <c r="L264" i="1"/>
  <c r="L265" i="1"/>
  <c r="L266" i="1"/>
  <c r="L267" i="1"/>
  <c r="L268" i="1"/>
  <c r="L237" i="1"/>
  <c r="L236" i="1"/>
  <c r="L235" i="1"/>
  <c r="L234" i="1"/>
  <c r="L233" i="1"/>
  <c r="L230" i="1"/>
  <c r="L229" i="1"/>
  <c r="L228" i="1"/>
  <c r="L227" i="1"/>
  <c r="L226" i="1"/>
  <c r="L223" i="1"/>
  <c r="L222" i="1"/>
  <c r="L221" i="1"/>
  <c r="L220" i="1"/>
  <c r="L219" i="1"/>
  <c r="L216" i="1"/>
  <c r="L215" i="1"/>
  <c r="L214" i="1"/>
  <c r="L213" i="1"/>
  <c r="L212" i="1"/>
  <c r="L203" i="1"/>
  <c r="L202" i="1"/>
  <c r="L201" i="1"/>
  <c r="L198" i="1"/>
  <c r="L197" i="1"/>
  <c r="L196" i="1"/>
  <c r="L195" i="1"/>
  <c r="L194" i="1"/>
  <c r="L191" i="1"/>
  <c r="L190" i="1"/>
  <c r="L189" i="1"/>
  <c r="L188" i="1"/>
  <c r="L187" i="1"/>
  <c r="L184" i="1"/>
  <c r="L183" i="1"/>
  <c r="L182" i="1"/>
  <c r="L181" i="1"/>
  <c r="L180" i="1"/>
  <c r="L177" i="1"/>
  <c r="L176" i="1"/>
  <c r="K207" i="1"/>
  <c r="L205" i="1"/>
  <c r="L204" i="1"/>
  <c r="L275" i="1" l="1"/>
  <c r="L411" i="1"/>
  <c r="L241" i="1"/>
  <c r="L207" i="1"/>
  <c r="M207" i="1" s="1"/>
  <c r="O207" i="1" s="1"/>
  <c r="K105" i="1"/>
  <c r="K71" i="1"/>
  <c r="L172" i="1"/>
  <c r="L171" i="1"/>
  <c r="L170" i="1"/>
  <c r="L167" i="1"/>
  <c r="L166" i="1"/>
  <c r="L165" i="1"/>
  <c r="L164" i="1"/>
  <c r="L163" i="1"/>
  <c r="L160" i="1"/>
  <c r="L159" i="1"/>
  <c r="L158" i="1"/>
  <c r="L157" i="1"/>
  <c r="L156" i="1"/>
  <c r="L153" i="1"/>
  <c r="L152" i="1"/>
  <c r="L151" i="1"/>
  <c r="L150" i="1"/>
  <c r="L149" i="1"/>
  <c r="L146" i="1"/>
  <c r="L145" i="1"/>
  <c r="L144" i="1"/>
  <c r="L143" i="1"/>
  <c r="L142" i="1"/>
  <c r="L377" i="1"/>
  <c r="K377" i="1"/>
  <c r="L343" i="1"/>
  <c r="K343" i="1"/>
  <c r="L309" i="1"/>
  <c r="K309" i="1"/>
  <c r="K173" i="1"/>
  <c r="K139" i="1"/>
  <c r="L36" i="1"/>
  <c r="L35" i="1"/>
  <c r="L32" i="1"/>
  <c r="L31" i="1"/>
  <c r="L30" i="1"/>
  <c r="L29" i="1"/>
  <c r="L28" i="1"/>
  <c r="L25" i="1"/>
  <c r="L24" i="1"/>
  <c r="L23" i="1"/>
  <c r="L22" i="1"/>
  <c r="L21" i="1"/>
  <c r="L18" i="1"/>
  <c r="L17" i="1"/>
  <c r="L16" i="1"/>
  <c r="L15" i="1"/>
  <c r="L14" i="1"/>
  <c r="L11" i="1"/>
  <c r="L10" i="1"/>
  <c r="L9" i="1"/>
  <c r="L8" i="1"/>
  <c r="L7" i="1"/>
  <c r="L135" i="1"/>
  <c r="L134" i="1"/>
  <c r="L133" i="1"/>
  <c r="L132" i="1"/>
  <c r="L131" i="1"/>
  <c r="L128" i="1"/>
  <c r="L127" i="1"/>
  <c r="L126" i="1"/>
  <c r="L125" i="1"/>
  <c r="L121" i="1"/>
  <c r="L120" i="1"/>
  <c r="L119" i="1"/>
  <c r="L118" i="1"/>
  <c r="L117" i="1"/>
  <c r="L114" i="1"/>
  <c r="L113" i="1"/>
  <c r="L112" i="1"/>
  <c r="L111" i="1"/>
  <c r="L110" i="1"/>
  <c r="L104" i="1"/>
  <c r="L103" i="1"/>
  <c r="L102" i="1"/>
  <c r="L101" i="1"/>
  <c r="L100" i="1"/>
  <c r="L97" i="1"/>
  <c r="L96" i="1"/>
  <c r="L95" i="1"/>
  <c r="L94" i="1"/>
  <c r="L93" i="1"/>
  <c r="L90" i="1"/>
  <c r="L89" i="1"/>
  <c r="L88" i="1"/>
  <c r="L87" i="1"/>
  <c r="L86" i="1"/>
  <c r="L83" i="1"/>
  <c r="L82" i="1"/>
  <c r="L81" i="1"/>
  <c r="L80" i="1"/>
  <c r="L79" i="1"/>
  <c r="L76" i="1"/>
  <c r="L75" i="1"/>
  <c r="L74" i="1"/>
  <c r="L50" i="1"/>
  <c r="L67" i="1"/>
  <c r="L42" i="1"/>
  <c r="L41" i="1"/>
  <c r="L40" i="1"/>
  <c r="L49" i="1"/>
  <c r="L48" i="1"/>
  <c r="L47" i="1"/>
  <c r="L46" i="1"/>
  <c r="L45" i="1"/>
  <c r="L66" i="1"/>
  <c r="L63" i="1"/>
  <c r="L62" i="1"/>
  <c r="L61" i="1"/>
  <c r="L60" i="1"/>
  <c r="L59" i="1"/>
  <c r="L56" i="1"/>
  <c r="L55" i="1"/>
  <c r="L54" i="1"/>
  <c r="L53" i="1"/>
  <c r="L52" i="1"/>
  <c r="M241" i="1" l="1"/>
  <c r="O241" i="1" s="1"/>
  <c r="M309" i="1"/>
  <c r="O309" i="1" s="1"/>
  <c r="L139" i="1"/>
  <c r="M139" i="1" s="1"/>
  <c r="O139" i="1" s="1"/>
  <c r="M377" i="1"/>
  <c r="O377" i="1" s="1"/>
  <c r="M275" i="1"/>
  <c r="O275" i="1" s="1"/>
  <c r="M343" i="1"/>
  <c r="O343" i="1" s="1"/>
  <c r="M411" i="1"/>
  <c r="O411" i="1" s="1"/>
  <c r="L105" i="1"/>
  <c r="M105" i="1" s="1"/>
  <c r="O105" i="1" s="1"/>
  <c r="L71" i="1"/>
  <c r="M71" i="1" s="1"/>
  <c r="O71" i="1" s="1"/>
  <c r="L37" i="1"/>
  <c r="M37" i="1" s="1"/>
  <c r="O37" i="1" s="1"/>
  <c r="L173" i="1"/>
  <c r="M173" i="1" s="1"/>
  <c r="O173" i="1" s="1"/>
  <c r="A42" i="6"/>
  <c r="G52" i="6" s="1"/>
  <c r="I52" i="6" s="1"/>
  <c r="E52" i="6" s="1"/>
  <c r="D52" i="6" s="1"/>
  <c r="G36" i="6"/>
  <c r="I36" i="6" s="1"/>
  <c r="E36" i="6" s="1"/>
  <c r="D36" i="6" s="1"/>
  <c r="G27" i="6"/>
  <c r="I27" i="6" s="1"/>
  <c r="E27" i="6" s="1"/>
  <c r="D27" i="6" s="1"/>
  <c r="G25" i="6"/>
  <c r="I25" i="6" s="1"/>
  <c r="E25" i="6" s="1"/>
  <c r="D25" i="6" s="1"/>
  <c r="G26" i="6"/>
  <c r="I26" i="6" s="1"/>
  <c r="E26" i="6" s="1"/>
  <c r="D26" i="6" s="1"/>
  <c r="G11" i="6"/>
  <c r="I11" i="6" s="1"/>
  <c r="E11" i="6" s="1"/>
  <c r="D11" i="6" s="1"/>
  <c r="G32" i="6"/>
  <c r="I32" i="6" s="1"/>
  <c r="E32" i="6" s="1"/>
  <c r="D32" i="6" s="1"/>
  <c r="G9" i="6"/>
  <c r="I9" i="6" s="1"/>
  <c r="E9" i="6" s="1"/>
  <c r="D9" i="6" s="1"/>
  <c r="G15" i="6"/>
  <c r="I15" i="6" s="1"/>
  <c r="E15" i="6" s="1"/>
  <c r="D15" i="6" s="1"/>
  <c r="G37" i="6"/>
  <c r="I37" i="6" s="1"/>
  <c r="E37" i="6" s="1"/>
  <c r="D37" i="6" s="1"/>
  <c r="G34" i="6"/>
  <c r="I34" i="6" s="1"/>
  <c r="E34" i="6" s="1"/>
  <c r="D34" i="6" s="1"/>
  <c r="G20" i="6"/>
  <c r="I20" i="6" s="1"/>
  <c r="E20" i="6" s="1"/>
  <c r="D20" i="6" s="1"/>
  <c r="G17" i="6"/>
  <c r="I17" i="6" s="1"/>
  <c r="E17" i="6" s="1"/>
  <c r="D17" i="6" s="1"/>
  <c r="G30" i="6"/>
  <c r="I30" i="6" s="1"/>
  <c r="E30" i="6" s="1"/>
  <c r="D30" i="6" s="1"/>
  <c r="G23" i="6"/>
  <c r="I23" i="6" s="1"/>
  <c r="E23" i="6" s="1"/>
  <c r="D23" i="6" s="1"/>
  <c r="G21" i="6"/>
  <c r="I21" i="6" s="1"/>
  <c r="E21" i="6" s="1"/>
  <c r="D21" i="6" s="1"/>
  <c r="G22" i="6"/>
  <c r="I22" i="6" s="1"/>
  <c r="E22" i="6" s="1"/>
  <c r="D22" i="6" s="1"/>
  <c r="G28" i="6"/>
  <c r="I28" i="6" s="1"/>
  <c r="E28" i="6" s="1"/>
  <c r="D28" i="6" s="1"/>
  <c r="G19" i="6"/>
  <c r="I19" i="6" s="1"/>
  <c r="E19" i="6" s="1"/>
  <c r="D19" i="6" s="1"/>
  <c r="G29" i="6"/>
  <c r="I29" i="6" s="1"/>
  <c r="E29" i="6" s="1"/>
  <c r="D29" i="6" s="1"/>
  <c r="G31" i="6"/>
  <c r="I31" i="6" s="1"/>
  <c r="E31" i="6" s="1"/>
  <c r="D31" i="6" s="1"/>
  <c r="G14" i="6"/>
  <c r="I14" i="6" s="1"/>
  <c r="E14" i="6" s="1"/>
  <c r="D14" i="6" s="1"/>
  <c r="G13" i="6"/>
  <c r="I13" i="6" s="1"/>
  <c r="E13" i="6" s="1"/>
  <c r="D13" i="6" s="1"/>
  <c r="G33" i="6"/>
  <c r="I33" i="6" s="1"/>
  <c r="E33" i="6" s="1"/>
  <c r="D33" i="6" s="1"/>
  <c r="G16" i="6"/>
  <c r="I16" i="6" s="1"/>
  <c r="E16" i="6" s="1"/>
  <c r="D16" i="6" s="1"/>
  <c r="G35" i="6"/>
  <c r="I35" i="6" s="1"/>
  <c r="E35" i="6" s="1"/>
  <c r="D35" i="6" s="1"/>
  <c r="G38" i="6"/>
  <c r="I38" i="6" s="1"/>
  <c r="E38" i="6" s="1"/>
  <c r="D38" i="6" s="1"/>
  <c r="G18" i="6"/>
  <c r="I18" i="6" s="1"/>
  <c r="E18" i="6" s="1"/>
  <c r="D18" i="6" s="1"/>
  <c r="G12" i="6"/>
  <c r="I12" i="6" s="1"/>
  <c r="E12" i="6" s="1"/>
  <c r="D12" i="6" s="1"/>
  <c r="G24" i="6"/>
  <c r="I24" i="6" s="1"/>
  <c r="E24" i="6" s="1"/>
  <c r="D24" i="6" s="1"/>
  <c r="G10" i="6"/>
  <c r="I10" i="6" s="1"/>
  <c r="E10" i="6" s="1"/>
  <c r="D10" i="6" s="1"/>
  <c r="G8" i="6"/>
  <c r="I8" i="6" s="1"/>
  <c r="E8" i="6" s="1"/>
  <c r="D8" i="6" s="1"/>
  <c r="C7" i="6" l="1"/>
  <c r="A76" i="6"/>
  <c r="G42" i="6"/>
  <c r="I42" i="6" s="1"/>
  <c r="E42" i="6" s="1"/>
  <c r="D42" i="6" s="1"/>
  <c r="G62" i="6"/>
  <c r="I62" i="6" s="1"/>
  <c r="E62" i="6" s="1"/>
  <c r="D62" i="6" s="1"/>
  <c r="G49" i="6"/>
  <c r="I49" i="6" s="1"/>
  <c r="E49" i="6" s="1"/>
  <c r="D49" i="6" s="1"/>
  <c r="G43" i="6"/>
  <c r="I43" i="6" s="1"/>
  <c r="E43" i="6" s="1"/>
  <c r="D43" i="6" s="1"/>
  <c r="G61" i="6"/>
  <c r="I61" i="6" s="1"/>
  <c r="E61" i="6" s="1"/>
  <c r="D61" i="6" s="1"/>
  <c r="G45" i="6"/>
  <c r="I45" i="6" s="1"/>
  <c r="E45" i="6" s="1"/>
  <c r="D45" i="6" s="1"/>
  <c r="G60" i="6"/>
  <c r="I60" i="6" s="1"/>
  <c r="E60" i="6" s="1"/>
  <c r="D60" i="6" s="1"/>
  <c r="G44" i="6"/>
  <c r="I44" i="6" s="1"/>
  <c r="E44" i="6" s="1"/>
  <c r="D44" i="6" s="1"/>
  <c r="G47" i="6"/>
  <c r="I47" i="6" s="1"/>
  <c r="E47" i="6" s="1"/>
  <c r="D47" i="6" s="1"/>
  <c r="G48" i="6"/>
  <c r="I48" i="6" s="1"/>
  <c r="E48" i="6" s="1"/>
  <c r="D48" i="6" s="1"/>
  <c r="G59" i="6"/>
  <c r="I59" i="6" s="1"/>
  <c r="E59" i="6" s="1"/>
  <c r="D59" i="6" s="1"/>
  <c r="G55" i="6"/>
  <c r="I55" i="6" s="1"/>
  <c r="E55" i="6" s="1"/>
  <c r="D55" i="6" s="1"/>
  <c r="G70" i="6"/>
  <c r="I70" i="6" s="1"/>
  <c r="E70" i="6" s="1"/>
  <c r="D70" i="6" s="1"/>
  <c r="G54" i="6"/>
  <c r="I54" i="6" s="1"/>
  <c r="E54" i="6" s="1"/>
  <c r="D54" i="6" s="1"/>
  <c r="G57" i="6"/>
  <c r="I57" i="6" s="1"/>
  <c r="E57" i="6" s="1"/>
  <c r="D57" i="6" s="1"/>
  <c r="G56" i="6"/>
  <c r="I56" i="6" s="1"/>
  <c r="E56" i="6" s="1"/>
  <c r="D56" i="6" s="1"/>
  <c r="G63" i="6"/>
  <c r="I63" i="6" s="1"/>
  <c r="E63" i="6" s="1"/>
  <c r="D63" i="6" s="1"/>
  <c r="G46" i="6"/>
  <c r="I46" i="6" s="1"/>
  <c r="E46" i="6" s="1"/>
  <c r="D46" i="6" s="1"/>
  <c r="G65" i="6"/>
  <c r="I65" i="6" s="1"/>
  <c r="E65" i="6" s="1"/>
  <c r="D65" i="6" s="1"/>
  <c r="G64" i="6"/>
  <c r="I64" i="6" s="1"/>
  <c r="E64" i="6" s="1"/>
  <c r="D64" i="6" s="1"/>
  <c r="G58" i="6"/>
  <c r="I58" i="6" s="1"/>
  <c r="E58" i="6" s="1"/>
  <c r="D58" i="6" s="1"/>
  <c r="G67" i="6"/>
  <c r="I67" i="6" s="1"/>
  <c r="E67" i="6" s="1"/>
  <c r="D67" i="6" s="1"/>
  <c r="G51" i="6"/>
  <c r="I51" i="6" s="1"/>
  <c r="E51" i="6" s="1"/>
  <c r="D51" i="6" s="1"/>
  <c r="G66" i="6"/>
  <c r="I66" i="6" s="1"/>
  <c r="E66" i="6" s="1"/>
  <c r="D66" i="6" s="1"/>
  <c r="G50" i="6"/>
  <c r="I50" i="6" s="1"/>
  <c r="E50" i="6" s="1"/>
  <c r="D50" i="6" s="1"/>
  <c r="G69" i="6"/>
  <c r="I69" i="6" s="1"/>
  <c r="E69" i="6" s="1"/>
  <c r="D69" i="6" s="1"/>
  <c r="G68" i="6"/>
  <c r="I68" i="6" s="1"/>
  <c r="E68" i="6" s="1"/>
  <c r="D68" i="6" s="1"/>
  <c r="G53" i="6"/>
  <c r="I53" i="6" s="1"/>
  <c r="E53" i="6" s="1"/>
  <c r="D53" i="6" s="1"/>
  <c r="C41" i="6" l="1"/>
  <c r="G93" i="6"/>
  <c r="I93" i="6" s="1"/>
  <c r="E93" i="6" s="1"/>
  <c r="D93" i="6" s="1"/>
  <c r="G99" i="6"/>
  <c r="I99" i="6" s="1"/>
  <c r="E99" i="6" s="1"/>
  <c r="D99" i="6" s="1"/>
  <c r="G83" i="6"/>
  <c r="I83" i="6" s="1"/>
  <c r="E83" i="6" s="1"/>
  <c r="D83" i="6" s="1"/>
  <c r="G84" i="6"/>
  <c r="I84" i="6" s="1"/>
  <c r="E84" i="6" s="1"/>
  <c r="D84" i="6" s="1"/>
  <c r="G102" i="6"/>
  <c r="I102" i="6" s="1"/>
  <c r="E102" i="6" s="1"/>
  <c r="D102" i="6" s="1"/>
  <c r="G86" i="6"/>
  <c r="I86" i="6" s="1"/>
  <c r="E86" i="6" s="1"/>
  <c r="D86" i="6" s="1"/>
  <c r="G77" i="6"/>
  <c r="I77" i="6" s="1"/>
  <c r="E77" i="6" s="1"/>
  <c r="D77" i="6" s="1"/>
  <c r="G80" i="6"/>
  <c r="I80" i="6" s="1"/>
  <c r="E80" i="6" s="1"/>
  <c r="D80" i="6" s="1"/>
  <c r="G97" i="6"/>
  <c r="I97" i="6" s="1"/>
  <c r="E97" i="6" s="1"/>
  <c r="D97" i="6" s="1"/>
  <c r="G87" i="6"/>
  <c r="I87" i="6" s="1"/>
  <c r="E87" i="6" s="1"/>
  <c r="D87" i="6" s="1"/>
  <c r="G106" i="6"/>
  <c r="I106" i="6" s="1"/>
  <c r="E106" i="6" s="1"/>
  <c r="D106" i="6" s="1"/>
  <c r="G88" i="6"/>
  <c r="I88" i="6" s="1"/>
  <c r="E88" i="6" s="1"/>
  <c r="D88" i="6" s="1"/>
  <c r="G105" i="6"/>
  <c r="I105" i="6" s="1"/>
  <c r="E105" i="6" s="1"/>
  <c r="D105" i="6" s="1"/>
  <c r="G89" i="6"/>
  <c r="I89" i="6" s="1"/>
  <c r="E89" i="6" s="1"/>
  <c r="D89" i="6" s="1"/>
  <c r="G95" i="6"/>
  <c r="I95" i="6" s="1"/>
  <c r="E95" i="6" s="1"/>
  <c r="D95" i="6" s="1"/>
  <c r="G79" i="6"/>
  <c r="I79" i="6" s="1"/>
  <c r="E79" i="6" s="1"/>
  <c r="D79" i="6" s="1"/>
  <c r="G98" i="6"/>
  <c r="I98" i="6" s="1"/>
  <c r="E98" i="6" s="1"/>
  <c r="D98" i="6" s="1"/>
  <c r="G82" i="6"/>
  <c r="I82" i="6" s="1"/>
  <c r="E82" i="6" s="1"/>
  <c r="D82" i="6" s="1"/>
  <c r="G104" i="6"/>
  <c r="I104" i="6" s="1"/>
  <c r="E104" i="6" s="1"/>
  <c r="D104" i="6" s="1"/>
  <c r="G103" i="6"/>
  <c r="I103" i="6" s="1"/>
  <c r="E103" i="6" s="1"/>
  <c r="D103" i="6" s="1"/>
  <c r="G92" i="6"/>
  <c r="I92" i="6" s="1"/>
  <c r="E92" i="6" s="1"/>
  <c r="D92" i="6" s="1"/>
  <c r="G90" i="6"/>
  <c r="I90" i="6" s="1"/>
  <c r="E90" i="6" s="1"/>
  <c r="D90" i="6" s="1"/>
  <c r="G81" i="6"/>
  <c r="I81" i="6" s="1"/>
  <c r="E81" i="6" s="1"/>
  <c r="D81" i="6" s="1"/>
  <c r="G101" i="6"/>
  <c r="I101" i="6" s="1"/>
  <c r="E101" i="6" s="1"/>
  <c r="D101" i="6" s="1"/>
  <c r="G85" i="6"/>
  <c r="I85" i="6" s="1"/>
  <c r="E85" i="6" s="1"/>
  <c r="D85" i="6" s="1"/>
  <c r="G91" i="6"/>
  <c r="I91" i="6" s="1"/>
  <c r="E91" i="6" s="1"/>
  <c r="D91" i="6" s="1"/>
  <c r="G100" i="6"/>
  <c r="I100" i="6" s="1"/>
  <c r="E100" i="6" s="1"/>
  <c r="D100" i="6" s="1"/>
  <c r="G94" i="6"/>
  <c r="I94" i="6" s="1"/>
  <c r="E94" i="6" s="1"/>
  <c r="D94" i="6" s="1"/>
  <c r="G78" i="6"/>
  <c r="I78" i="6" s="1"/>
  <c r="E78" i="6" s="1"/>
  <c r="D78" i="6" s="1"/>
  <c r="G96" i="6"/>
  <c r="I96" i="6" s="1"/>
  <c r="E96" i="6" s="1"/>
  <c r="D96" i="6" s="1"/>
  <c r="A110" i="6"/>
  <c r="G76" i="6"/>
  <c r="I76" i="6" s="1"/>
  <c r="E76" i="6" s="1"/>
  <c r="D76" i="6" s="1"/>
  <c r="C75" i="6" l="1"/>
  <c r="A144" i="6"/>
  <c r="G111" i="6"/>
  <c r="I111" i="6" s="1"/>
  <c r="E111" i="6" s="1"/>
  <c r="D111" i="6" s="1"/>
  <c r="G119" i="6"/>
  <c r="I119" i="6" s="1"/>
  <c r="E119" i="6" s="1"/>
  <c r="D119" i="6" s="1"/>
  <c r="G118" i="6"/>
  <c r="I118" i="6" s="1"/>
  <c r="E118" i="6" s="1"/>
  <c r="D118" i="6" s="1"/>
  <c r="G112" i="6"/>
  <c r="I112" i="6" s="1"/>
  <c r="E112" i="6" s="1"/>
  <c r="D112" i="6" s="1"/>
  <c r="G110" i="6"/>
  <c r="I110" i="6" s="1"/>
  <c r="E110" i="6" s="1"/>
  <c r="D110" i="6" s="1"/>
  <c r="G115" i="6"/>
  <c r="I115" i="6" s="1"/>
  <c r="E115" i="6" s="1"/>
  <c r="D115" i="6" s="1"/>
  <c r="G138" i="6"/>
  <c r="I138" i="6" s="1"/>
  <c r="E138" i="6" s="1"/>
  <c r="D138" i="6" s="1"/>
  <c r="G139" i="6"/>
  <c r="I139" i="6" s="1"/>
  <c r="E139" i="6" s="1"/>
  <c r="D139" i="6" s="1"/>
  <c r="G126" i="6"/>
  <c r="I126" i="6" s="1"/>
  <c r="E126" i="6" s="1"/>
  <c r="D126" i="6" s="1"/>
  <c r="G136" i="6"/>
  <c r="I136" i="6" s="1"/>
  <c r="E136" i="6" s="1"/>
  <c r="D136" i="6" s="1"/>
  <c r="G117" i="6"/>
  <c r="I117" i="6" s="1"/>
  <c r="E117" i="6" s="1"/>
  <c r="D117" i="6" s="1"/>
  <c r="G134" i="6"/>
  <c r="I134" i="6" s="1"/>
  <c r="E134" i="6" s="1"/>
  <c r="D134" i="6" s="1"/>
  <c r="G113" i="6"/>
  <c r="I113" i="6" s="1"/>
  <c r="E113" i="6" s="1"/>
  <c r="D113" i="6" s="1"/>
  <c r="G122" i="6"/>
  <c r="I122" i="6" s="1"/>
  <c r="E122" i="6" s="1"/>
  <c r="D122" i="6" s="1"/>
  <c r="G135" i="6"/>
  <c r="I135" i="6" s="1"/>
  <c r="E135" i="6" s="1"/>
  <c r="D135" i="6" s="1"/>
  <c r="G123" i="6"/>
  <c r="I123" i="6" s="1"/>
  <c r="E123" i="6" s="1"/>
  <c r="D123" i="6" s="1"/>
  <c r="G121" i="6"/>
  <c r="I121" i="6" s="1"/>
  <c r="E121" i="6" s="1"/>
  <c r="D121" i="6" s="1"/>
  <c r="G129" i="6"/>
  <c r="I129" i="6" s="1"/>
  <c r="E129" i="6" s="1"/>
  <c r="D129" i="6" s="1"/>
  <c r="G130" i="6"/>
  <c r="I130" i="6" s="1"/>
  <c r="E130" i="6" s="1"/>
  <c r="D130" i="6" s="1"/>
  <c r="G128" i="6"/>
  <c r="I128" i="6" s="1"/>
  <c r="E128" i="6" s="1"/>
  <c r="D128" i="6" s="1"/>
  <c r="G137" i="6"/>
  <c r="I137" i="6" s="1"/>
  <c r="E137" i="6" s="1"/>
  <c r="D137" i="6" s="1"/>
  <c r="G132" i="6"/>
  <c r="I132" i="6" s="1"/>
  <c r="E132" i="6" s="1"/>
  <c r="D132" i="6" s="1"/>
  <c r="G116" i="6"/>
  <c r="I116" i="6" s="1"/>
  <c r="E116" i="6" s="1"/>
  <c r="D116" i="6" s="1"/>
  <c r="G131" i="6"/>
  <c r="I131" i="6" s="1"/>
  <c r="E131" i="6" s="1"/>
  <c r="D131" i="6" s="1"/>
  <c r="G127" i="6"/>
  <c r="I127" i="6" s="1"/>
  <c r="E127" i="6" s="1"/>
  <c r="D127" i="6" s="1"/>
  <c r="G125" i="6"/>
  <c r="I125" i="6" s="1"/>
  <c r="E125" i="6" s="1"/>
  <c r="D125" i="6" s="1"/>
  <c r="G120" i="6"/>
  <c r="I120" i="6" s="1"/>
  <c r="E120" i="6" s="1"/>
  <c r="D120" i="6" s="1"/>
  <c r="G133" i="6"/>
  <c r="I133" i="6" s="1"/>
  <c r="E133" i="6" s="1"/>
  <c r="D133" i="6" s="1"/>
  <c r="G124" i="6"/>
  <c r="I124" i="6" s="1"/>
  <c r="E124" i="6" s="1"/>
  <c r="D124" i="6" s="1"/>
  <c r="G114" i="6"/>
  <c r="I114" i="6" s="1"/>
  <c r="E114" i="6" s="1"/>
  <c r="D114" i="6" s="1"/>
  <c r="C109" i="6" l="1"/>
  <c r="A178" i="6"/>
  <c r="G144" i="6"/>
  <c r="I144" i="6" s="1"/>
  <c r="E144" i="6" s="1"/>
  <c r="D144" i="6" s="1"/>
  <c r="G167" i="6"/>
  <c r="I167" i="6" s="1"/>
  <c r="E167" i="6" s="1"/>
  <c r="D167" i="6" s="1"/>
  <c r="G148" i="6"/>
  <c r="I148" i="6" s="1"/>
  <c r="E148" i="6" s="1"/>
  <c r="D148" i="6" s="1"/>
  <c r="G162" i="6"/>
  <c r="I162" i="6" s="1"/>
  <c r="E162" i="6" s="1"/>
  <c r="D162" i="6" s="1"/>
  <c r="G151" i="6"/>
  <c r="I151" i="6" s="1"/>
  <c r="E151" i="6" s="1"/>
  <c r="D151" i="6" s="1"/>
  <c r="G174" i="6"/>
  <c r="I174" i="6" s="1"/>
  <c r="E174" i="6" s="1"/>
  <c r="D174" i="6" s="1"/>
  <c r="G152" i="6"/>
  <c r="I152" i="6" s="1"/>
  <c r="E152" i="6" s="1"/>
  <c r="D152" i="6" s="1"/>
  <c r="G149" i="6"/>
  <c r="I149" i="6" s="1"/>
  <c r="E149" i="6" s="1"/>
  <c r="D149" i="6" s="1"/>
  <c r="G153" i="6"/>
  <c r="I153" i="6" s="1"/>
  <c r="E153" i="6" s="1"/>
  <c r="D153" i="6" s="1"/>
  <c r="G158" i="6"/>
  <c r="I158" i="6" s="1"/>
  <c r="E158" i="6" s="1"/>
  <c r="D158" i="6" s="1"/>
  <c r="G147" i="6"/>
  <c r="I147" i="6" s="1"/>
  <c r="E147" i="6" s="1"/>
  <c r="D147" i="6" s="1"/>
  <c r="G161" i="6"/>
  <c r="I161" i="6" s="1"/>
  <c r="E161" i="6" s="1"/>
  <c r="D161" i="6" s="1"/>
  <c r="G157" i="6"/>
  <c r="I157" i="6" s="1"/>
  <c r="E157" i="6" s="1"/>
  <c r="D157" i="6" s="1"/>
  <c r="G155" i="6"/>
  <c r="I155" i="6" s="1"/>
  <c r="E155" i="6" s="1"/>
  <c r="D155" i="6" s="1"/>
  <c r="G154" i="6"/>
  <c r="I154" i="6" s="1"/>
  <c r="E154" i="6" s="1"/>
  <c r="D154" i="6" s="1"/>
  <c r="G172" i="6"/>
  <c r="I172" i="6" s="1"/>
  <c r="E172" i="6" s="1"/>
  <c r="D172" i="6" s="1"/>
  <c r="G170" i="6"/>
  <c r="I170" i="6" s="1"/>
  <c r="E170" i="6" s="1"/>
  <c r="D170" i="6" s="1"/>
  <c r="G168" i="6"/>
  <c r="I168" i="6" s="1"/>
  <c r="E168" i="6" s="1"/>
  <c r="D168" i="6" s="1"/>
  <c r="G173" i="6"/>
  <c r="I173" i="6" s="1"/>
  <c r="E173" i="6" s="1"/>
  <c r="D173" i="6" s="1"/>
  <c r="G150" i="6"/>
  <c r="I150" i="6" s="1"/>
  <c r="E150" i="6" s="1"/>
  <c r="D150" i="6" s="1"/>
  <c r="G145" i="6"/>
  <c r="I145" i="6" s="1"/>
  <c r="E145" i="6" s="1"/>
  <c r="D145" i="6" s="1"/>
  <c r="G159" i="6"/>
  <c r="I159" i="6" s="1"/>
  <c r="E159" i="6" s="1"/>
  <c r="D159" i="6" s="1"/>
  <c r="G160" i="6"/>
  <c r="I160" i="6" s="1"/>
  <c r="E160" i="6" s="1"/>
  <c r="D160" i="6" s="1"/>
  <c r="G165" i="6"/>
  <c r="I165" i="6" s="1"/>
  <c r="E165" i="6" s="1"/>
  <c r="D165" i="6" s="1"/>
  <c r="G171" i="6"/>
  <c r="I171" i="6" s="1"/>
  <c r="E171" i="6" s="1"/>
  <c r="D171" i="6" s="1"/>
  <c r="G146" i="6"/>
  <c r="I146" i="6" s="1"/>
  <c r="E146" i="6" s="1"/>
  <c r="D146" i="6" s="1"/>
  <c r="G156" i="6"/>
  <c r="I156" i="6" s="1"/>
  <c r="E156" i="6" s="1"/>
  <c r="D156" i="6" s="1"/>
  <c r="G166" i="6"/>
  <c r="I166" i="6" s="1"/>
  <c r="E166" i="6" s="1"/>
  <c r="D166" i="6" s="1"/>
  <c r="G164" i="6"/>
  <c r="I164" i="6" s="1"/>
  <c r="E164" i="6" s="1"/>
  <c r="D164" i="6" s="1"/>
  <c r="G169" i="6"/>
  <c r="I169" i="6" s="1"/>
  <c r="E169" i="6" s="1"/>
  <c r="D169" i="6" s="1"/>
  <c r="G163" i="6"/>
  <c r="I163" i="6" s="1"/>
  <c r="E163" i="6" s="1"/>
  <c r="D163" i="6" s="1"/>
  <c r="C143" i="6" l="1"/>
  <c r="G188" i="6"/>
  <c r="I188" i="6" s="1"/>
  <c r="E188" i="6" s="1"/>
  <c r="D188" i="6" s="1"/>
  <c r="G196" i="6"/>
  <c r="I196" i="6" s="1"/>
  <c r="E196" i="6" s="1"/>
  <c r="D196" i="6" s="1"/>
  <c r="G180" i="6"/>
  <c r="I180" i="6" s="1"/>
  <c r="E180" i="6" s="1"/>
  <c r="D180" i="6" s="1"/>
  <c r="G203" i="6"/>
  <c r="I203" i="6" s="1"/>
  <c r="E203" i="6" s="1"/>
  <c r="D203" i="6" s="1"/>
  <c r="G187" i="6"/>
  <c r="I187" i="6" s="1"/>
  <c r="E187" i="6" s="1"/>
  <c r="D187" i="6" s="1"/>
  <c r="G193" i="6"/>
  <c r="I193" i="6" s="1"/>
  <c r="E193" i="6" s="1"/>
  <c r="D193" i="6" s="1"/>
  <c r="G198" i="6"/>
  <c r="I198" i="6" s="1"/>
  <c r="E198" i="6" s="1"/>
  <c r="D198" i="6" s="1"/>
  <c r="G182" i="6"/>
  <c r="I182" i="6" s="1"/>
  <c r="E182" i="6" s="1"/>
  <c r="D182" i="6" s="1"/>
  <c r="G181" i="6"/>
  <c r="I181" i="6" s="1"/>
  <c r="E181" i="6" s="1"/>
  <c r="D181" i="6" s="1"/>
  <c r="A212" i="6"/>
  <c r="G178" i="6"/>
  <c r="I178" i="6" s="1"/>
  <c r="E178" i="6" s="1"/>
  <c r="D178" i="6" s="1"/>
  <c r="G183" i="6"/>
  <c r="I183" i="6" s="1"/>
  <c r="E183" i="6" s="1"/>
  <c r="D183" i="6" s="1"/>
  <c r="G185" i="6"/>
  <c r="I185" i="6" s="1"/>
  <c r="E185" i="6" s="1"/>
  <c r="D185" i="6" s="1"/>
  <c r="G204" i="6"/>
  <c r="I204" i="6" s="1"/>
  <c r="E204" i="6" s="1"/>
  <c r="D204" i="6" s="1"/>
  <c r="G195" i="6"/>
  <c r="I195" i="6" s="1"/>
  <c r="E195" i="6" s="1"/>
  <c r="D195" i="6" s="1"/>
  <c r="G179" i="6"/>
  <c r="I179" i="6" s="1"/>
  <c r="E179" i="6" s="1"/>
  <c r="D179" i="6" s="1"/>
  <c r="G206" i="6"/>
  <c r="I206" i="6" s="1"/>
  <c r="E206" i="6" s="1"/>
  <c r="D206" i="6" s="1"/>
  <c r="G190" i="6"/>
  <c r="I190" i="6" s="1"/>
  <c r="E190" i="6" s="1"/>
  <c r="D190" i="6" s="1"/>
  <c r="G192" i="6"/>
  <c r="I192" i="6" s="1"/>
  <c r="E192" i="6" s="1"/>
  <c r="D192" i="6" s="1"/>
  <c r="G201" i="6"/>
  <c r="I201" i="6" s="1"/>
  <c r="E201" i="6" s="1"/>
  <c r="D201" i="6" s="1"/>
  <c r="G194" i="6"/>
  <c r="I194" i="6" s="1"/>
  <c r="E194" i="6" s="1"/>
  <c r="D194" i="6" s="1"/>
  <c r="G189" i="6"/>
  <c r="I189" i="6" s="1"/>
  <c r="E189" i="6" s="1"/>
  <c r="D189" i="6" s="1"/>
  <c r="G200" i="6"/>
  <c r="I200" i="6" s="1"/>
  <c r="E200" i="6" s="1"/>
  <c r="D200" i="6" s="1"/>
  <c r="G184" i="6"/>
  <c r="I184" i="6" s="1"/>
  <c r="E184" i="6" s="1"/>
  <c r="D184" i="6" s="1"/>
  <c r="G207" i="6"/>
  <c r="I207" i="6" s="1"/>
  <c r="E207" i="6" s="1"/>
  <c r="D207" i="6" s="1"/>
  <c r="G191" i="6"/>
  <c r="I191" i="6" s="1"/>
  <c r="E191" i="6" s="1"/>
  <c r="D191" i="6" s="1"/>
  <c r="G205" i="6"/>
  <c r="I205" i="6" s="1"/>
  <c r="E205" i="6" s="1"/>
  <c r="D205" i="6" s="1"/>
  <c r="G202" i="6"/>
  <c r="I202" i="6" s="1"/>
  <c r="E202" i="6" s="1"/>
  <c r="D202" i="6" s="1"/>
  <c r="G186" i="6"/>
  <c r="I186" i="6" s="1"/>
  <c r="E186" i="6" s="1"/>
  <c r="D186" i="6" s="1"/>
  <c r="G197" i="6"/>
  <c r="I197" i="6" s="1"/>
  <c r="E197" i="6" s="1"/>
  <c r="D197" i="6" s="1"/>
  <c r="G199" i="6"/>
  <c r="I199" i="6" s="1"/>
  <c r="E199" i="6" s="1"/>
  <c r="D199" i="6" s="1"/>
  <c r="A246" i="6" l="1"/>
  <c r="G227" i="6"/>
  <c r="I227" i="6" s="1"/>
  <c r="E227" i="6" s="1"/>
  <c r="D227" i="6" s="1"/>
  <c r="G230" i="6"/>
  <c r="I230" i="6" s="1"/>
  <c r="E230" i="6" s="1"/>
  <c r="D230" i="6" s="1"/>
  <c r="G229" i="6"/>
  <c r="I229" i="6" s="1"/>
  <c r="E229" i="6" s="1"/>
  <c r="D229" i="6" s="1"/>
  <c r="G228" i="6"/>
  <c r="I228" i="6" s="1"/>
  <c r="E228" i="6" s="1"/>
  <c r="D228" i="6" s="1"/>
  <c r="G215" i="6"/>
  <c r="I215" i="6" s="1"/>
  <c r="E215" i="6" s="1"/>
  <c r="D215" i="6" s="1"/>
  <c r="G226" i="6"/>
  <c r="I226" i="6" s="1"/>
  <c r="E226" i="6" s="1"/>
  <c r="D226" i="6" s="1"/>
  <c r="G225" i="6"/>
  <c r="I225" i="6" s="1"/>
  <c r="E225" i="6" s="1"/>
  <c r="D225" i="6" s="1"/>
  <c r="G224" i="6"/>
  <c r="I224" i="6" s="1"/>
  <c r="E224" i="6" s="1"/>
  <c r="D224" i="6" s="1"/>
  <c r="G238" i="6"/>
  <c r="I238" i="6" s="1"/>
  <c r="E238" i="6" s="1"/>
  <c r="D238" i="6" s="1"/>
  <c r="G222" i="6"/>
  <c r="I222" i="6" s="1"/>
  <c r="E222" i="6" s="1"/>
  <c r="D222" i="6" s="1"/>
  <c r="G237" i="6"/>
  <c r="I237" i="6" s="1"/>
  <c r="E237" i="6" s="1"/>
  <c r="D237" i="6" s="1"/>
  <c r="G221" i="6"/>
  <c r="I221" i="6" s="1"/>
  <c r="E221" i="6" s="1"/>
  <c r="D221" i="6" s="1"/>
  <c r="G212" i="6"/>
  <c r="I212" i="6" s="1"/>
  <c r="G236" i="6"/>
  <c r="I236" i="6" s="1"/>
  <c r="E236" i="6" s="1"/>
  <c r="D236" i="6" s="1"/>
  <c r="G220" i="6"/>
  <c r="I220" i="6" s="1"/>
  <c r="E220" i="6" s="1"/>
  <c r="D220" i="6" s="1"/>
  <c r="G239" i="6"/>
  <c r="I239" i="6" s="1"/>
  <c r="E239" i="6" s="1"/>
  <c r="D239" i="6" s="1"/>
  <c r="G223" i="6"/>
  <c r="I223" i="6" s="1"/>
  <c r="E223" i="6" s="1"/>
  <c r="D223" i="6" s="1"/>
  <c r="G214" i="6"/>
  <c r="I214" i="6" s="1"/>
  <c r="E214" i="6" s="1"/>
  <c r="D214" i="6" s="1"/>
  <c r="G213" i="6"/>
  <c r="I213" i="6" s="1"/>
  <c r="E213" i="6" s="1"/>
  <c r="D213" i="6" s="1"/>
  <c r="G231" i="6"/>
  <c r="I231" i="6" s="1"/>
  <c r="E231" i="6" s="1"/>
  <c r="D231" i="6" s="1"/>
  <c r="G242" i="6"/>
  <c r="I242" i="6" s="1"/>
  <c r="E242" i="6" s="1"/>
  <c r="D242" i="6" s="1"/>
  <c r="G241" i="6"/>
  <c r="I241" i="6" s="1"/>
  <c r="E241" i="6" s="1"/>
  <c r="D241" i="6" s="1"/>
  <c r="G240" i="6"/>
  <c r="I240" i="6" s="1"/>
  <c r="E240" i="6" s="1"/>
  <c r="D240" i="6" s="1"/>
  <c r="G234" i="6"/>
  <c r="I234" i="6" s="1"/>
  <c r="E234" i="6" s="1"/>
  <c r="D234" i="6" s="1"/>
  <c r="G218" i="6"/>
  <c r="I218" i="6" s="1"/>
  <c r="E218" i="6" s="1"/>
  <c r="D218" i="6" s="1"/>
  <c r="G233" i="6"/>
  <c r="I233" i="6" s="1"/>
  <c r="E233" i="6" s="1"/>
  <c r="D233" i="6" s="1"/>
  <c r="G217" i="6"/>
  <c r="I217" i="6" s="1"/>
  <c r="E217" i="6" s="1"/>
  <c r="D217" i="6" s="1"/>
  <c r="G232" i="6"/>
  <c r="I232" i="6" s="1"/>
  <c r="E232" i="6" s="1"/>
  <c r="D232" i="6" s="1"/>
  <c r="G216" i="6"/>
  <c r="I216" i="6" s="1"/>
  <c r="E216" i="6" s="1"/>
  <c r="D216" i="6" s="1"/>
  <c r="G235" i="6"/>
  <c r="I235" i="6" s="1"/>
  <c r="E235" i="6" s="1"/>
  <c r="D235" i="6" s="1"/>
  <c r="G219" i="6"/>
  <c r="I219" i="6" s="1"/>
  <c r="E219" i="6" s="1"/>
  <c r="D219" i="6" s="1"/>
  <c r="C177" i="6"/>
  <c r="E212" i="6" l="1"/>
  <c r="D212" i="6" s="1"/>
  <c r="C211" i="6"/>
  <c r="G261" i="6"/>
  <c r="I261" i="6" s="1"/>
  <c r="E261" i="6" s="1"/>
  <c r="D261" i="6" s="1"/>
  <c r="G276" i="6"/>
  <c r="I276" i="6" s="1"/>
  <c r="E276" i="6" s="1"/>
  <c r="D276" i="6" s="1"/>
  <c r="G260" i="6"/>
  <c r="I260" i="6" s="1"/>
  <c r="E260" i="6" s="1"/>
  <c r="D260" i="6" s="1"/>
  <c r="G266" i="6"/>
  <c r="I266" i="6" s="1"/>
  <c r="E266" i="6" s="1"/>
  <c r="D266" i="6" s="1"/>
  <c r="G269" i="6"/>
  <c r="I269" i="6" s="1"/>
  <c r="E269" i="6" s="1"/>
  <c r="D269" i="6" s="1"/>
  <c r="G268" i="6"/>
  <c r="I268" i="6" s="1"/>
  <c r="E268" i="6" s="1"/>
  <c r="D268" i="6" s="1"/>
  <c r="G271" i="6"/>
  <c r="I271" i="6" s="1"/>
  <c r="E271" i="6" s="1"/>
  <c r="D271" i="6" s="1"/>
  <c r="G255" i="6"/>
  <c r="I255" i="6" s="1"/>
  <c r="E255" i="6" s="1"/>
  <c r="D255" i="6" s="1"/>
  <c r="G270" i="6"/>
  <c r="I270" i="6" s="1"/>
  <c r="E270" i="6" s="1"/>
  <c r="D270" i="6" s="1"/>
  <c r="G254" i="6"/>
  <c r="I254" i="6" s="1"/>
  <c r="E254" i="6" s="1"/>
  <c r="D254" i="6" s="1"/>
  <c r="G273" i="6"/>
  <c r="I273" i="6" s="1"/>
  <c r="E273" i="6" s="1"/>
  <c r="D273" i="6" s="1"/>
  <c r="G257" i="6"/>
  <c r="I257" i="6" s="1"/>
  <c r="E257" i="6" s="1"/>
  <c r="D257" i="6" s="1"/>
  <c r="G272" i="6"/>
  <c r="I272" i="6" s="1"/>
  <c r="E272" i="6" s="1"/>
  <c r="D272" i="6" s="1"/>
  <c r="G256" i="6"/>
  <c r="I256" i="6" s="1"/>
  <c r="E256" i="6" s="1"/>
  <c r="D256" i="6" s="1"/>
  <c r="A280" i="6"/>
  <c r="G246" i="6"/>
  <c r="I246" i="6" s="1"/>
  <c r="E246" i="6" s="1"/>
  <c r="D246" i="6" s="1"/>
  <c r="G267" i="6"/>
  <c r="I267" i="6" s="1"/>
  <c r="E267" i="6" s="1"/>
  <c r="D267" i="6" s="1"/>
  <c r="G252" i="6"/>
  <c r="I252" i="6" s="1"/>
  <c r="E252" i="6" s="1"/>
  <c r="D252" i="6" s="1"/>
  <c r="G247" i="6"/>
  <c r="I247" i="6" s="1"/>
  <c r="E247" i="6" s="1"/>
  <c r="D247" i="6" s="1"/>
  <c r="G262" i="6"/>
  <c r="I262" i="6" s="1"/>
  <c r="E262" i="6" s="1"/>
  <c r="D262" i="6" s="1"/>
  <c r="G265" i="6"/>
  <c r="I265" i="6" s="1"/>
  <c r="E265" i="6" s="1"/>
  <c r="D265" i="6" s="1"/>
  <c r="G249" i="6"/>
  <c r="I249" i="6" s="1"/>
  <c r="E249" i="6" s="1"/>
  <c r="D249" i="6" s="1"/>
  <c r="G264" i="6"/>
  <c r="I264" i="6" s="1"/>
  <c r="E264" i="6" s="1"/>
  <c r="D264" i="6" s="1"/>
  <c r="G248" i="6"/>
  <c r="I248" i="6" s="1"/>
  <c r="E248" i="6" s="1"/>
  <c r="D248" i="6" s="1"/>
  <c r="G251" i="6"/>
  <c r="I251" i="6" s="1"/>
  <c r="E251" i="6" s="1"/>
  <c r="D251" i="6" s="1"/>
  <c r="G250" i="6"/>
  <c r="I250" i="6" s="1"/>
  <c r="E250" i="6" s="1"/>
  <c r="D250" i="6" s="1"/>
  <c r="G253" i="6"/>
  <c r="I253" i="6" s="1"/>
  <c r="E253" i="6" s="1"/>
  <c r="D253" i="6" s="1"/>
  <c r="G263" i="6"/>
  <c r="I263" i="6" s="1"/>
  <c r="E263" i="6" s="1"/>
  <c r="D263" i="6" s="1"/>
  <c r="G275" i="6"/>
  <c r="I275" i="6" s="1"/>
  <c r="E275" i="6" s="1"/>
  <c r="D275" i="6" s="1"/>
  <c r="G259" i="6"/>
  <c r="I259" i="6" s="1"/>
  <c r="E259" i="6" s="1"/>
  <c r="D259" i="6" s="1"/>
  <c r="G274" i="6"/>
  <c r="I274" i="6" s="1"/>
  <c r="E274" i="6" s="1"/>
  <c r="D274" i="6" s="1"/>
  <c r="G258" i="6"/>
  <c r="I258" i="6" s="1"/>
  <c r="E258" i="6" s="1"/>
  <c r="D258" i="6" s="1"/>
  <c r="C245" i="6" l="1"/>
  <c r="A314" i="6"/>
  <c r="G280" i="6"/>
  <c r="I280" i="6" s="1"/>
  <c r="E280" i="6" s="1"/>
  <c r="D280" i="6" s="1"/>
  <c r="G308" i="6"/>
  <c r="I308" i="6" s="1"/>
  <c r="E308" i="6" s="1"/>
  <c r="D308" i="6" s="1"/>
  <c r="G305" i="6"/>
  <c r="I305" i="6" s="1"/>
  <c r="E305" i="6" s="1"/>
  <c r="D305" i="6" s="1"/>
  <c r="G294" i="6"/>
  <c r="I294" i="6" s="1"/>
  <c r="E294" i="6" s="1"/>
  <c r="D294" i="6" s="1"/>
  <c r="G303" i="6"/>
  <c r="I303" i="6" s="1"/>
  <c r="E303" i="6" s="1"/>
  <c r="D303" i="6" s="1"/>
  <c r="G306" i="6"/>
  <c r="I306" i="6" s="1"/>
  <c r="E306" i="6" s="1"/>
  <c r="D306" i="6" s="1"/>
  <c r="G302" i="6"/>
  <c r="I302" i="6" s="1"/>
  <c r="E302" i="6" s="1"/>
  <c r="D302" i="6" s="1"/>
  <c r="G284" i="6"/>
  <c r="I284" i="6" s="1"/>
  <c r="E284" i="6" s="1"/>
  <c r="D284" i="6" s="1"/>
  <c r="G304" i="6"/>
  <c r="I304" i="6" s="1"/>
  <c r="E304" i="6" s="1"/>
  <c r="D304" i="6" s="1"/>
  <c r="G296" i="6"/>
  <c r="I296" i="6" s="1"/>
  <c r="E296" i="6" s="1"/>
  <c r="D296" i="6" s="1"/>
  <c r="G301" i="6"/>
  <c r="I301" i="6" s="1"/>
  <c r="E301" i="6" s="1"/>
  <c r="D301" i="6" s="1"/>
  <c r="G289" i="6"/>
  <c r="I289" i="6" s="1"/>
  <c r="E289" i="6" s="1"/>
  <c r="D289" i="6" s="1"/>
  <c r="G297" i="6"/>
  <c r="I297" i="6" s="1"/>
  <c r="E297" i="6" s="1"/>
  <c r="D297" i="6" s="1"/>
  <c r="G285" i="6"/>
  <c r="I285" i="6" s="1"/>
  <c r="E285" i="6" s="1"/>
  <c r="D285" i="6" s="1"/>
  <c r="G287" i="6"/>
  <c r="I287" i="6" s="1"/>
  <c r="E287" i="6" s="1"/>
  <c r="D287" i="6" s="1"/>
  <c r="G300" i="6"/>
  <c r="I300" i="6" s="1"/>
  <c r="E300" i="6" s="1"/>
  <c r="D300" i="6" s="1"/>
  <c r="G283" i="6"/>
  <c r="I283" i="6" s="1"/>
  <c r="E283" i="6" s="1"/>
  <c r="D283" i="6" s="1"/>
  <c r="G309" i="6"/>
  <c r="I309" i="6" s="1"/>
  <c r="E309" i="6" s="1"/>
  <c r="D309" i="6" s="1"/>
  <c r="G281" i="6"/>
  <c r="I281" i="6" s="1"/>
  <c r="E281" i="6" s="1"/>
  <c r="D281" i="6" s="1"/>
  <c r="G307" i="6"/>
  <c r="I307" i="6" s="1"/>
  <c r="E307" i="6" s="1"/>
  <c r="D307" i="6" s="1"/>
  <c r="G288" i="6"/>
  <c r="I288" i="6" s="1"/>
  <c r="E288" i="6" s="1"/>
  <c r="D288" i="6" s="1"/>
  <c r="G298" i="6"/>
  <c r="I298" i="6" s="1"/>
  <c r="E298" i="6" s="1"/>
  <c r="D298" i="6" s="1"/>
  <c r="G295" i="6"/>
  <c r="I295" i="6" s="1"/>
  <c r="E295" i="6" s="1"/>
  <c r="D295" i="6" s="1"/>
  <c r="G286" i="6"/>
  <c r="I286" i="6" s="1"/>
  <c r="E286" i="6" s="1"/>
  <c r="D286" i="6" s="1"/>
  <c r="G292" i="6"/>
  <c r="I292" i="6" s="1"/>
  <c r="E292" i="6" s="1"/>
  <c r="D292" i="6" s="1"/>
  <c r="G282" i="6"/>
  <c r="I282" i="6" s="1"/>
  <c r="E282" i="6" s="1"/>
  <c r="D282" i="6" s="1"/>
  <c r="G290" i="6"/>
  <c r="I290" i="6" s="1"/>
  <c r="E290" i="6" s="1"/>
  <c r="D290" i="6" s="1"/>
  <c r="G293" i="6"/>
  <c r="I293" i="6" s="1"/>
  <c r="E293" i="6" s="1"/>
  <c r="D293" i="6" s="1"/>
  <c r="G299" i="6"/>
  <c r="I299" i="6" s="1"/>
  <c r="E299" i="6" s="1"/>
  <c r="D299" i="6" s="1"/>
  <c r="G291" i="6"/>
  <c r="I291" i="6" s="1"/>
  <c r="E291" i="6" s="1"/>
  <c r="D291" i="6" s="1"/>
  <c r="C279" i="6" l="1"/>
  <c r="A348" i="6"/>
  <c r="G326" i="6"/>
  <c r="I326" i="6" s="1"/>
  <c r="E326" i="6" s="1"/>
  <c r="D326" i="6" s="1"/>
  <c r="G336" i="6"/>
  <c r="I336" i="6" s="1"/>
  <c r="E336" i="6" s="1"/>
  <c r="D336" i="6" s="1"/>
  <c r="G327" i="6"/>
  <c r="I327" i="6" s="1"/>
  <c r="E327" i="6" s="1"/>
  <c r="D327" i="6" s="1"/>
  <c r="G325" i="6"/>
  <c r="I325" i="6" s="1"/>
  <c r="E325" i="6" s="1"/>
  <c r="D325" i="6" s="1"/>
  <c r="G324" i="6"/>
  <c r="I324" i="6" s="1"/>
  <c r="E324" i="6" s="1"/>
  <c r="D324" i="6" s="1"/>
  <c r="G330" i="6"/>
  <c r="I330" i="6" s="1"/>
  <c r="E330" i="6" s="1"/>
  <c r="D330" i="6" s="1"/>
  <c r="G323" i="6"/>
  <c r="I323" i="6" s="1"/>
  <c r="E323" i="6" s="1"/>
  <c r="D323" i="6" s="1"/>
  <c r="G328" i="6"/>
  <c r="I328" i="6" s="1"/>
  <c r="E328" i="6" s="1"/>
  <c r="D328" i="6" s="1"/>
  <c r="G322" i="6"/>
  <c r="I322" i="6" s="1"/>
  <c r="E322" i="6" s="1"/>
  <c r="D322" i="6" s="1"/>
  <c r="G331" i="6"/>
  <c r="I331" i="6" s="1"/>
  <c r="E331" i="6" s="1"/>
  <c r="D331" i="6" s="1"/>
  <c r="G334" i="6"/>
  <c r="I334" i="6" s="1"/>
  <c r="E334" i="6" s="1"/>
  <c r="D334" i="6" s="1"/>
  <c r="G340" i="6"/>
  <c r="I340" i="6" s="1"/>
  <c r="E340" i="6" s="1"/>
  <c r="D340" i="6" s="1"/>
  <c r="G318" i="6"/>
  <c r="I318" i="6" s="1"/>
  <c r="E318" i="6" s="1"/>
  <c r="D318" i="6" s="1"/>
  <c r="G343" i="6"/>
  <c r="I343" i="6" s="1"/>
  <c r="E343" i="6" s="1"/>
  <c r="D343" i="6" s="1"/>
  <c r="G321" i="6"/>
  <c r="I321" i="6" s="1"/>
  <c r="E321" i="6" s="1"/>
  <c r="D321" i="6" s="1"/>
  <c r="G342" i="6"/>
  <c r="I342" i="6" s="1"/>
  <c r="E342" i="6" s="1"/>
  <c r="D342" i="6" s="1"/>
  <c r="G320" i="6"/>
  <c r="I320" i="6" s="1"/>
  <c r="E320" i="6" s="1"/>
  <c r="D320" i="6" s="1"/>
  <c r="G341" i="6"/>
  <c r="I341" i="6" s="1"/>
  <c r="E341" i="6" s="1"/>
  <c r="D341" i="6" s="1"/>
  <c r="G319" i="6"/>
  <c r="I319" i="6" s="1"/>
  <c r="E319" i="6" s="1"/>
  <c r="D319" i="6" s="1"/>
  <c r="G329" i="6"/>
  <c r="I329" i="6" s="1"/>
  <c r="E329" i="6" s="1"/>
  <c r="D329" i="6" s="1"/>
  <c r="G332" i="6"/>
  <c r="I332" i="6" s="1"/>
  <c r="E332" i="6" s="1"/>
  <c r="D332" i="6" s="1"/>
  <c r="G335" i="6"/>
  <c r="I335" i="6" s="1"/>
  <c r="E335" i="6" s="1"/>
  <c r="D335" i="6" s="1"/>
  <c r="G339" i="6"/>
  <c r="I339" i="6" s="1"/>
  <c r="E339" i="6" s="1"/>
  <c r="D339" i="6" s="1"/>
  <c r="G317" i="6"/>
  <c r="I317" i="6" s="1"/>
  <c r="E317" i="6" s="1"/>
  <c r="D317" i="6" s="1"/>
  <c r="G338" i="6"/>
  <c r="I338" i="6" s="1"/>
  <c r="E338" i="6" s="1"/>
  <c r="D338" i="6" s="1"/>
  <c r="G316" i="6"/>
  <c r="I316" i="6" s="1"/>
  <c r="E316" i="6" s="1"/>
  <c r="D316" i="6" s="1"/>
  <c r="G337" i="6"/>
  <c r="I337" i="6" s="1"/>
  <c r="E337" i="6" s="1"/>
  <c r="D337" i="6" s="1"/>
  <c r="G315" i="6"/>
  <c r="I315" i="6" s="1"/>
  <c r="E315" i="6" s="1"/>
  <c r="D315" i="6" s="1"/>
  <c r="G314" i="6"/>
  <c r="I314" i="6" s="1"/>
  <c r="G344" i="6"/>
  <c r="I344" i="6" s="1"/>
  <c r="E344" i="6" s="1"/>
  <c r="D344" i="6" s="1"/>
  <c r="G333" i="6"/>
  <c r="I333" i="6" s="1"/>
  <c r="E333" i="6" s="1"/>
  <c r="D333" i="6" s="1"/>
  <c r="E314" i="6" l="1"/>
  <c r="D314" i="6" s="1"/>
  <c r="G368" i="6"/>
  <c r="I368" i="6" s="1"/>
  <c r="E368" i="6" s="1"/>
  <c r="D368" i="6" s="1"/>
  <c r="G366" i="6"/>
  <c r="I366" i="6" s="1"/>
  <c r="E366" i="6" s="1"/>
  <c r="D366" i="6" s="1"/>
  <c r="G365" i="6"/>
  <c r="I365" i="6" s="1"/>
  <c r="E365" i="6" s="1"/>
  <c r="D365" i="6" s="1"/>
  <c r="G350" i="6"/>
  <c r="I350" i="6" s="1"/>
  <c r="E350" i="6" s="1"/>
  <c r="D350" i="6" s="1"/>
  <c r="G364" i="6"/>
  <c r="I364" i="6" s="1"/>
  <c r="E364" i="6" s="1"/>
  <c r="D364" i="6" s="1"/>
  <c r="G363" i="6"/>
  <c r="I363" i="6" s="1"/>
  <c r="D378" i="6"/>
  <c r="G362" i="6"/>
  <c r="I362" i="6" s="1"/>
  <c r="E362" i="6" s="1"/>
  <c r="D362" i="6" s="1"/>
  <c r="G369" i="6"/>
  <c r="I369" i="6" s="1"/>
  <c r="E369" i="6" s="1"/>
  <c r="D369" i="6" s="1"/>
  <c r="G367" i="6"/>
  <c r="I367" i="6" s="1"/>
  <c r="E367" i="6" s="1"/>
  <c r="D367" i="6" s="1"/>
  <c r="G354" i="6"/>
  <c r="I354" i="6" s="1"/>
  <c r="E354" i="6" s="1"/>
  <c r="D354" i="6" s="1"/>
  <c r="G377" i="6"/>
  <c r="I377" i="6" s="1"/>
  <c r="E377" i="6" s="1"/>
  <c r="D377" i="6" s="1"/>
  <c r="G361" i="6"/>
  <c r="I361" i="6" s="1"/>
  <c r="E361" i="6" s="1"/>
  <c r="D361" i="6" s="1"/>
  <c r="G376" i="6"/>
  <c r="I376" i="6" s="1"/>
  <c r="E376" i="6" s="1"/>
  <c r="D376" i="6" s="1"/>
  <c r="G360" i="6"/>
  <c r="I360" i="6" s="1"/>
  <c r="E360" i="6" s="1"/>
  <c r="D360" i="6" s="1"/>
  <c r="G353" i="6"/>
  <c r="I353" i="6" s="1"/>
  <c r="E353" i="6" s="1"/>
  <c r="D353" i="6" s="1"/>
  <c r="G375" i="6"/>
  <c r="I375" i="6" s="1"/>
  <c r="E375" i="6" s="1"/>
  <c r="D375" i="6" s="1"/>
  <c r="G359" i="6"/>
  <c r="I359" i="6" s="1"/>
  <c r="E359" i="6" s="1"/>
  <c r="D359" i="6" s="1"/>
  <c r="G374" i="6"/>
  <c r="I374" i="6" s="1"/>
  <c r="E374" i="6" s="1"/>
  <c r="D374" i="6" s="1"/>
  <c r="G358" i="6"/>
  <c r="I358" i="6" s="1"/>
  <c r="E358" i="6" s="1"/>
  <c r="D358" i="6" s="1"/>
  <c r="G349" i="6"/>
  <c r="I349" i="6" s="1"/>
  <c r="E349" i="6" s="1"/>
  <c r="D349" i="6" s="1"/>
  <c r="G351" i="6"/>
  <c r="I351" i="6" s="1"/>
  <c r="E351" i="6" s="1"/>
  <c r="D351" i="6" s="1"/>
  <c r="G373" i="6"/>
  <c r="I373" i="6" s="1"/>
  <c r="E373" i="6" s="1"/>
  <c r="D373" i="6" s="1"/>
  <c r="G357" i="6"/>
  <c r="I357" i="6" s="1"/>
  <c r="E357" i="6" s="1"/>
  <c r="D357" i="6" s="1"/>
  <c r="G372" i="6"/>
  <c r="I372" i="6" s="1"/>
  <c r="E372" i="6" s="1"/>
  <c r="D372" i="6" s="1"/>
  <c r="G356" i="6"/>
  <c r="I356" i="6" s="1"/>
  <c r="E356" i="6" s="1"/>
  <c r="D356" i="6" s="1"/>
  <c r="G371" i="6"/>
  <c r="I371" i="6" s="1"/>
  <c r="E371" i="6" s="1"/>
  <c r="D371" i="6" s="1"/>
  <c r="G355" i="6"/>
  <c r="I355" i="6" s="1"/>
  <c r="E355" i="6" s="1"/>
  <c r="D355" i="6" s="1"/>
  <c r="G370" i="6"/>
  <c r="I370" i="6" s="1"/>
  <c r="E370" i="6" s="1"/>
  <c r="D370" i="6" s="1"/>
  <c r="G352" i="6"/>
  <c r="I352" i="6" s="1"/>
  <c r="E352" i="6" s="1"/>
  <c r="D352" i="6" s="1"/>
  <c r="A382" i="6"/>
  <c r="G348" i="6"/>
  <c r="I348" i="6" s="1"/>
  <c r="E348" i="6" s="1"/>
  <c r="D348" i="6" s="1"/>
  <c r="C313" i="6"/>
  <c r="E363" i="6" l="1"/>
  <c r="D363" i="6" s="1"/>
  <c r="C347" i="6"/>
  <c r="G391" i="6"/>
  <c r="I391" i="6" s="1"/>
  <c r="E391" i="6" s="1"/>
  <c r="D391" i="6" s="1"/>
  <c r="G382" i="6"/>
  <c r="I382" i="6" s="1"/>
  <c r="E382" i="6" s="1"/>
  <c r="D382" i="6" s="1"/>
  <c r="G405" i="6"/>
  <c r="I405" i="6" s="1"/>
  <c r="E405" i="6" s="1"/>
  <c r="D405" i="6" s="1"/>
  <c r="G404" i="6"/>
  <c r="I404" i="6" s="1"/>
  <c r="E404" i="6" s="1"/>
  <c r="D404" i="6" s="1"/>
  <c r="G403" i="6"/>
  <c r="I403" i="6" s="1"/>
  <c r="E403" i="6" s="1"/>
  <c r="D403" i="6" s="1"/>
  <c r="G387" i="6"/>
  <c r="I387" i="6" s="1"/>
  <c r="E387" i="6" s="1"/>
  <c r="D387" i="6" s="1"/>
  <c r="G398" i="6"/>
  <c r="I398" i="6" s="1"/>
  <c r="E398" i="6" s="1"/>
  <c r="D398" i="6" s="1"/>
  <c r="G401" i="6"/>
  <c r="I401" i="6" s="1"/>
  <c r="E401" i="6" s="1"/>
  <c r="D401" i="6" s="1"/>
  <c r="G385" i="6"/>
  <c r="I385" i="6" s="1"/>
  <c r="E385" i="6" s="1"/>
  <c r="D385" i="6" s="1"/>
  <c r="G400" i="6"/>
  <c r="I400" i="6" s="1"/>
  <c r="E400" i="6" s="1"/>
  <c r="D400" i="6" s="1"/>
  <c r="G384" i="6"/>
  <c r="I384" i="6" s="1"/>
  <c r="E384" i="6" s="1"/>
  <c r="D384" i="6" s="1"/>
  <c r="G399" i="6"/>
  <c r="I399" i="6" s="1"/>
  <c r="E399" i="6" s="1"/>
  <c r="D399" i="6" s="1"/>
  <c r="G383" i="6"/>
  <c r="I383" i="6" s="1"/>
  <c r="E383" i="6" s="1"/>
  <c r="D383" i="6" s="1"/>
  <c r="G402" i="6"/>
  <c r="I402" i="6" s="1"/>
  <c r="E402" i="6" s="1"/>
  <c r="D402" i="6" s="1"/>
  <c r="G386" i="6"/>
  <c r="I386" i="6" s="1"/>
  <c r="E386" i="6" s="1"/>
  <c r="D386" i="6" s="1"/>
  <c r="G389" i="6"/>
  <c r="I389" i="6" s="1"/>
  <c r="E389" i="6" s="1"/>
  <c r="D389" i="6" s="1"/>
  <c r="G388" i="6"/>
  <c r="I388" i="6" s="1"/>
  <c r="E388" i="6" s="1"/>
  <c r="D388" i="6" s="1"/>
  <c r="G410" i="6"/>
  <c r="I410" i="6" s="1"/>
  <c r="E410" i="6" s="1"/>
  <c r="D410" i="6" s="1"/>
  <c r="G394" i="6"/>
  <c r="I394" i="6" s="1"/>
  <c r="E394" i="6" s="1"/>
  <c r="D394" i="6" s="1"/>
  <c r="G397" i="6"/>
  <c r="I397" i="6" s="1"/>
  <c r="E397" i="6" s="1"/>
  <c r="D397" i="6" s="1"/>
  <c r="G412" i="6"/>
  <c r="I412" i="6" s="1"/>
  <c r="E412" i="6" s="1"/>
  <c r="D412" i="6" s="1"/>
  <c r="G396" i="6"/>
  <c r="I396" i="6" s="1"/>
  <c r="E396" i="6" s="1"/>
  <c r="D396" i="6" s="1"/>
  <c r="G411" i="6"/>
  <c r="I411" i="6" s="1"/>
  <c r="E411" i="6" s="1"/>
  <c r="D411" i="6" s="1"/>
  <c r="G395" i="6"/>
  <c r="I395" i="6" s="1"/>
  <c r="E395" i="6" s="1"/>
  <c r="D395" i="6" s="1"/>
  <c r="G406" i="6"/>
  <c r="I406" i="6" s="1"/>
  <c r="E406" i="6" s="1"/>
  <c r="D406" i="6" s="1"/>
  <c r="G390" i="6"/>
  <c r="I390" i="6" s="1"/>
  <c r="E390" i="6" s="1"/>
  <c r="D390" i="6" s="1"/>
  <c r="G409" i="6"/>
  <c r="I409" i="6" s="1"/>
  <c r="E409" i="6" s="1"/>
  <c r="D409" i="6" s="1"/>
  <c r="G393" i="6"/>
  <c r="I393" i="6" s="1"/>
  <c r="E393" i="6" s="1"/>
  <c r="D393" i="6" s="1"/>
  <c r="G408" i="6"/>
  <c r="I408" i="6" s="1"/>
  <c r="E408" i="6" s="1"/>
  <c r="D408" i="6" s="1"/>
  <c r="G392" i="6"/>
  <c r="I392" i="6" s="1"/>
  <c r="E392" i="6" s="1"/>
  <c r="D392" i="6" s="1"/>
  <c r="G407" i="6"/>
  <c r="I407" i="6" s="1"/>
  <c r="E407" i="6" s="1"/>
  <c r="D407" i="6" s="1"/>
  <c r="AF38" i="46" l="1"/>
  <c r="AF40" i="35"/>
  <c r="AF38" i="26"/>
  <c r="C381" i="6"/>
  <c r="B3" i="26" l="1"/>
  <c r="K3" i="26" s="1"/>
  <c r="T13" i="26" l="1"/>
  <c r="B33" i="26"/>
  <c r="T33" i="26"/>
  <c r="K33" i="26"/>
  <c r="T3" i="26"/>
  <c r="T23" i="26"/>
  <c r="K23" i="26"/>
  <c r="B23" i="26"/>
  <c r="K13" i="26"/>
  <c r="B13" i="26"/>
  <c r="AP313" i="48" l="1"/>
  <c r="AP314" i="48" s="1"/>
  <c r="O312" i="48"/>
  <c r="Q312" i="48"/>
  <c r="S312" i="48" s="1"/>
  <c r="D312" i="48"/>
  <c r="N312" i="48"/>
  <c r="U312" i="48" l="1"/>
  <c r="AD312" i="48"/>
  <c r="AD313" i="48" s="1"/>
  <c r="R312" i="48"/>
  <c r="T312" i="48" s="1"/>
  <c r="V312" i="48" s="1"/>
  <c r="P312" i="48"/>
  <c r="Y312" i="48" s="1"/>
  <c r="L312" i="48"/>
  <c r="K312" i="48"/>
  <c r="M312" i="48"/>
  <c r="X312" i="48" s="1"/>
  <c r="W312" i="48" l="1"/>
  <c r="Z312" i="48"/>
  <c r="AA312" i="48"/>
  <c r="AB312" i="48"/>
  <c r="AF312" i="48" l="1"/>
  <c r="AF313" i="48" s="1"/>
  <c r="AJ313" i="48" l="1"/>
  <c r="AI313" i="48"/>
  <c r="AJ314" i="48" l="1"/>
  <c r="AJ348" i="48" s="1"/>
  <c r="AJ382" i="48" s="1"/>
  <c r="AJ416" i="48" s="1"/>
  <c r="BJ117" i="4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S9" authorId="0" shapeId="0" xr:uid="{65B9DA23-EE94-4DB9-B66C-9E148F67AE74}">
      <text>
        <r>
          <rPr>
            <b/>
            <sz val="9"/>
            <color indexed="81"/>
            <rFont val="Tahoma"/>
            <family val="2"/>
          </rPr>
          <t>MSZ:</t>
        </r>
        <r>
          <rPr>
            <sz val="9"/>
            <color indexed="81"/>
            <rFont val="Tahoma"/>
            <family val="2"/>
          </rPr>
          <t xml:space="preserve">
AST - AnneRenze Stiensma +31653425469
FBO - Freerk Bosgraaf +31652630994</t>
        </r>
      </text>
    </comment>
    <comment ref="AS22" authorId="0" shapeId="0" xr:uid="{7F459D05-4574-4068-89EA-F8A94B9A160C}">
      <text>
        <r>
          <rPr>
            <b/>
            <sz val="9"/>
            <color indexed="81"/>
            <rFont val="Tahoma"/>
            <family val="2"/>
          </rPr>
          <t>MSZ:</t>
        </r>
        <r>
          <rPr>
            <sz val="9"/>
            <color indexed="81"/>
            <rFont val="Tahoma"/>
            <family val="2"/>
          </rPr>
          <t xml:space="preserve">
SPX DK has postponed the commissioning for undefined future due to COVID-19</t>
        </r>
      </text>
    </comment>
    <comment ref="AS37" authorId="0" shapeId="0" xr:uid="{674011BC-327D-4451-9637-C22CD39C3EAF}">
      <text>
        <r>
          <rPr>
            <b/>
            <sz val="9"/>
            <color indexed="81"/>
            <rFont val="Tahoma"/>
            <family val="2"/>
          </rPr>
          <t>MSZ:</t>
        </r>
        <r>
          <rPr>
            <sz val="9"/>
            <color indexed="81"/>
            <rFont val="Tahoma"/>
            <family val="2"/>
          </rPr>
          <t xml:space="preserve">
Installation by BT Week 25/26 - Sammi + Alex
Commisioning by BT Week 27 - MSZ
SPX: THI - Timo Hiltunen
Eurolat: HKU - Henning Kurpjuhn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2" authorId="0" shapeId="0" xr:uid="{136EEB1F-1A9A-43F5-8E1A-9B455C480752}">
      <text>
        <r>
          <rPr>
            <b/>
            <sz val="8"/>
            <color indexed="81"/>
            <rFont val="Tahoma"/>
            <family val="2"/>
          </rPr>
          <t>PICK</t>
        </r>
        <r>
          <rPr>
            <sz val="8"/>
            <color indexed="81"/>
            <rFont val="Tahoma"/>
            <family val="2"/>
          </rPr>
          <t xml:space="preserve"> is an acronym for:
</t>
        </r>
        <r>
          <rPr>
            <b/>
            <sz val="8"/>
            <color indexed="81"/>
            <rFont val="Tahoma"/>
            <family val="2"/>
          </rPr>
          <t>P</t>
        </r>
        <r>
          <rPr>
            <sz val="8"/>
            <color indexed="81"/>
            <rFont val="Tahoma"/>
            <family val="2"/>
          </rPr>
          <t xml:space="preserve">ossible (easy / low value)
</t>
        </r>
        <r>
          <rPr>
            <b/>
            <sz val="8"/>
            <color indexed="81"/>
            <rFont val="Tahoma"/>
            <family val="2"/>
          </rPr>
          <t>I</t>
        </r>
        <r>
          <rPr>
            <sz val="8"/>
            <color indexed="81"/>
            <rFont val="Tahoma"/>
            <family val="2"/>
          </rPr>
          <t xml:space="preserve">mplement (easy / high value)
</t>
        </r>
        <r>
          <rPr>
            <b/>
            <sz val="8"/>
            <color indexed="81"/>
            <rFont val="Tahoma"/>
            <family val="2"/>
          </rPr>
          <t>C</t>
        </r>
        <r>
          <rPr>
            <sz val="8"/>
            <color indexed="81"/>
            <rFont val="Tahoma"/>
            <family val="2"/>
          </rPr>
          <t xml:space="preserve">hallenge (hard / high value)
</t>
        </r>
        <r>
          <rPr>
            <b/>
            <sz val="8"/>
            <color indexed="81"/>
            <rFont val="Tahoma"/>
            <family val="2"/>
          </rPr>
          <t>K</t>
        </r>
        <r>
          <rPr>
            <sz val="8"/>
            <color indexed="81"/>
            <rFont val="Tahoma"/>
            <family val="2"/>
          </rPr>
          <t>ill (hard / low value).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2" authorId="0" shapeId="0" xr:uid="{16C47D3A-C827-4EC9-B540-B05DF3D45C3F}">
      <text>
        <r>
          <rPr>
            <b/>
            <sz val="8"/>
            <color indexed="81"/>
            <rFont val="Tahoma"/>
            <family val="2"/>
          </rPr>
          <t>PICK</t>
        </r>
        <r>
          <rPr>
            <sz val="8"/>
            <color indexed="81"/>
            <rFont val="Tahoma"/>
            <family val="2"/>
          </rPr>
          <t xml:space="preserve"> is an acronym for:
</t>
        </r>
        <r>
          <rPr>
            <b/>
            <sz val="8"/>
            <color indexed="81"/>
            <rFont val="Tahoma"/>
            <family val="2"/>
          </rPr>
          <t>P</t>
        </r>
        <r>
          <rPr>
            <sz val="8"/>
            <color indexed="81"/>
            <rFont val="Tahoma"/>
            <family val="2"/>
          </rPr>
          <t xml:space="preserve">ossible (easy / low value)
</t>
        </r>
        <r>
          <rPr>
            <b/>
            <sz val="8"/>
            <color indexed="81"/>
            <rFont val="Tahoma"/>
            <family val="2"/>
          </rPr>
          <t>I</t>
        </r>
        <r>
          <rPr>
            <sz val="8"/>
            <color indexed="81"/>
            <rFont val="Tahoma"/>
            <family val="2"/>
          </rPr>
          <t xml:space="preserve">mplement (easy / high value)
</t>
        </r>
        <r>
          <rPr>
            <b/>
            <sz val="8"/>
            <color indexed="81"/>
            <rFont val="Tahoma"/>
            <family val="2"/>
          </rPr>
          <t>C</t>
        </r>
        <r>
          <rPr>
            <sz val="8"/>
            <color indexed="81"/>
            <rFont val="Tahoma"/>
            <family val="2"/>
          </rPr>
          <t xml:space="preserve">hallenge (hard / high value)
</t>
        </r>
        <r>
          <rPr>
            <b/>
            <sz val="8"/>
            <color indexed="81"/>
            <rFont val="Tahoma"/>
            <family val="2"/>
          </rPr>
          <t>K</t>
        </r>
        <r>
          <rPr>
            <sz val="8"/>
            <color indexed="81"/>
            <rFont val="Tahoma"/>
            <family val="2"/>
          </rPr>
          <t>ill (hard / low value).</t>
        </r>
      </text>
    </comment>
  </commentList>
</comments>
</file>

<file path=xl/sharedStrings.xml><?xml version="1.0" encoding="utf-8"?>
<sst xmlns="http://schemas.openxmlformats.org/spreadsheetml/2006/main" count="8290" uniqueCount="1814">
  <si>
    <t>KW</t>
  </si>
  <si>
    <t>Mo</t>
  </si>
  <si>
    <t>Mi</t>
  </si>
  <si>
    <t>Do</t>
  </si>
  <si>
    <t>Fr</t>
  </si>
  <si>
    <t>Sa</t>
  </si>
  <si>
    <t>So</t>
  </si>
  <si>
    <t>Di</t>
  </si>
  <si>
    <t>Nov</t>
  </si>
  <si>
    <t>Dec</t>
  </si>
  <si>
    <t>Jan</t>
  </si>
  <si>
    <t>flug</t>
  </si>
  <si>
    <t>Inbetriebnahme</t>
  </si>
  <si>
    <t>Japan</t>
  </si>
  <si>
    <t>14347-49</t>
  </si>
  <si>
    <t>14350-51</t>
  </si>
  <si>
    <t>India</t>
  </si>
  <si>
    <t>Kompensation</t>
  </si>
  <si>
    <t>Korea</t>
  </si>
  <si>
    <t>Dunia ZRH-WAW</t>
  </si>
  <si>
    <t>Dunia WAW-ZRH</t>
  </si>
  <si>
    <t>Summ</t>
  </si>
  <si>
    <t>Brunner</t>
  </si>
  <si>
    <t>Mon</t>
  </si>
  <si>
    <t>Day</t>
  </si>
  <si>
    <t>Data</t>
  </si>
  <si>
    <t>[ - ]</t>
  </si>
  <si>
    <t>min.</t>
  </si>
  <si>
    <t>[h:min]</t>
  </si>
  <si>
    <t>Feb</t>
  </si>
  <si>
    <t>Mar</t>
  </si>
  <si>
    <t>Urlaub</t>
  </si>
  <si>
    <t>Apr</t>
  </si>
  <si>
    <t>Jun</t>
  </si>
  <si>
    <t>Jul</t>
  </si>
  <si>
    <t>Aug</t>
  </si>
  <si>
    <t>Sep</t>
  </si>
  <si>
    <t>Oct</t>
  </si>
  <si>
    <t>Mai</t>
  </si>
  <si>
    <t>Year</t>
  </si>
  <si>
    <t>In</t>
  </si>
  <si>
    <t>Out</t>
  </si>
  <si>
    <t>Break</t>
  </si>
  <si>
    <t>Work hours</t>
  </si>
  <si>
    <t>is</t>
  </si>
  <si>
    <t>Overtime</t>
  </si>
  <si>
    <t>Commissioning</t>
  </si>
  <si>
    <t>what</t>
  </si>
  <si>
    <t>where</t>
  </si>
  <si>
    <t>14295-305 Lotte Foods</t>
  </si>
  <si>
    <t>Neue Auto Kennzeichen</t>
  </si>
  <si>
    <t>Hinwil</t>
  </si>
  <si>
    <t>DE</t>
  </si>
  <si>
    <t>Possible visit to Spain</t>
  </si>
  <si>
    <t>TetraPak project</t>
  </si>
  <si>
    <t>Off.6045</t>
  </si>
  <si>
    <t>Spain</t>
  </si>
  <si>
    <t>Week 12/13</t>
  </si>
  <si>
    <t>1/2 days max</t>
  </si>
  <si>
    <t>damaged attenuators</t>
  </si>
  <si>
    <t>Purpose:</t>
  </si>
  <si>
    <t>Brunner not involved</t>
  </si>
  <si>
    <t>Dunia - ZRH-WAW</t>
  </si>
  <si>
    <t>Dunia - WAW-ZRH</t>
  </si>
  <si>
    <t>- CIP reason for</t>
  </si>
  <si>
    <t>- measurements on site</t>
  </si>
  <si>
    <t>- future replacement</t>
  </si>
  <si>
    <t>Winterthur</t>
  </si>
  <si>
    <t>Schach-Klub Rüti</t>
  </si>
  <si>
    <t>Rüti</t>
  </si>
  <si>
    <t>Brunner Fest 15:00</t>
  </si>
  <si>
    <t>Auto-Wald</t>
  </si>
  <si>
    <t>Auto-Volketswil TCS</t>
  </si>
  <si>
    <t>ZRH Flughafen</t>
  </si>
  <si>
    <t>Osterfreitag</t>
  </si>
  <si>
    <t>Ostermontag</t>
  </si>
  <si>
    <t>14185</t>
  </si>
  <si>
    <t>Milei Dryer2 - TetraPak</t>
  </si>
  <si>
    <t>Wald ZH</t>
  </si>
  <si>
    <t>[ km ]</t>
  </si>
  <si>
    <t>Amriswil</t>
  </si>
  <si>
    <t>Leutkirch</t>
  </si>
  <si>
    <t>Friedrichshafen</t>
  </si>
  <si>
    <t>Aga - mit Umzug helfen</t>
  </si>
  <si>
    <t>Romanshorn-Friedrichshafen</t>
  </si>
  <si>
    <t>Friedrichschafen-Romanshorn-Amriswil</t>
  </si>
  <si>
    <t>SUM</t>
  </si>
  <si>
    <t>SUM =</t>
  </si>
  <si>
    <t>Goethe-Institut A2 Prüfung + Kompensation</t>
  </si>
  <si>
    <t>K</t>
  </si>
  <si>
    <t>Renia WAW-ZRH 19:50-22:00 - Aga - kartony</t>
  </si>
  <si>
    <t>Proj-No.</t>
  </si>
  <si>
    <t>Begin</t>
  </si>
  <si>
    <t>Singapore</t>
  </si>
  <si>
    <t>GEA, SPX</t>
  </si>
  <si>
    <t>Tag der Arbeit</t>
  </si>
  <si>
    <t>Singapore; Wyeth, GEA</t>
  </si>
  <si>
    <t>Singapore; SPX</t>
  </si>
  <si>
    <t>Frei Tag</t>
  </si>
  <si>
    <t>Renia</t>
  </si>
  <si>
    <t>Maler + Pneu Menzi</t>
  </si>
  <si>
    <t>9:45-10:15 - 12:45-13:15</t>
  </si>
  <si>
    <t>Maler</t>
  </si>
  <si>
    <t>SemperAB Sweden</t>
  </si>
  <si>
    <t>Tetra Pak - Altaira Spain</t>
  </si>
  <si>
    <t>half a day</t>
  </si>
  <si>
    <t>14472 SemperAB Sweden</t>
  </si>
  <si>
    <t>14493 Tetra Pak - Altaira Spain</t>
  </si>
  <si>
    <t>Marek&amp;Ala  ZRH-WAW</t>
  </si>
  <si>
    <t>U</t>
  </si>
  <si>
    <t>8-9:00 &amp; 16-17:15 - Allcomp</t>
  </si>
  <si>
    <t>1 / 2 Tag -  Kompensation</t>
  </si>
  <si>
    <t>1 Tag -  Kompensation</t>
  </si>
  <si>
    <t>14375 - Milei III - 8:45 - 22:15</t>
  </si>
  <si>
    <t>14375 - Milei III - 4:45 - 19:55</t>
  </si>
  <si>
    <t>Amylum Slovakai</t>
  </si>
  <si>
    <t>Flug Slovakai + BT halb Tag Arbeit</t>
  </si>
  <si>
    <t>Flug Slovakai</t>
  </si>
  <si>
    <t>v</t>
  </si>
  <si>
    <t>Flug NL - Danone GEA</t>
  </si>
  <si>
    <t>Danone GEA</t>
  </si>
  <si>
    <t>Anthony Ang</t>
  </si>
  <si>
    <t>Wadim - Off. 6002E</t>
  </si>
  <si>
    <t>Dedert - Off.6002E</t>
  </si>
  <si>
    <t>Info: Kompensation 38h</t>
  </si>
  <si>
    <t>Di.</t>
  </si>
  <si>
    <t>Mi.</t>
  </si>
  <si>
    <t>Do.</t>
  </si>
  <si>
    <t>Fr.</t>
  </si>
  <si>
    <t>Sa.</t>
  </si>
  <si>
    <t>So.</t>
  </si>
  <si>
    <t>Mo.</t>
  </si>
  <si>
    <t>Resiseberichte</t>
  </si>
  <si>
    <t>Speiseabrechnung</t>
  </si>
  <si>
    <t>Commissioning Report</t>
  </si>
  <si>
    <t>Lotte Foods</t>
  </si>
  <si>
    <t>14:40 - 16:35</t>
  </si>
  <si>
    <t>12:05 - 13:55</t>
  </si>
  <si>
    <t>Freitag</t>
  </si>
  <si>
    <t>Saldo 13:58</t>
  </si>
  <si>
    <t>12:30-13:00_15:15:30</t>
  </si>
  <si>
    <t>Saldo 13:08</t>
  </si>
  <si>
    <t>Freitag - Pfingsmontag</t>
  </si>
  <si>
    <t>Freitag- Brückentag</t>
  </si>
  <si>
    <t>Freitag - Auffahrt</t>
  </si>
  <si>
    <t>Freitag - Tag der Arbeit</t>
  </si>
  <si>
    <t>-20h from Compensation !!!</t>
  </si>
  <si>
    <t>14:35 - 16:40</t>
  </si>
  <si>
    <t>12:05-13:55</t>
  </si>
  <si>
    <t>MSZ Ferien</t>
  </si>
  <si>
    <t>NL</t>
  </si>
  <si>
    <t>14360-69</t>
  </si>
  <si>
    <t>Danone Nutricia Haps</t>
  </si>
  <si>
    <t>Flug</t>
  </si>
  <si>
    <t>14:45-16:35</t>
  </si>
  <si>
    <t>Bremen</t>
  </si>
  <si>
    <t>8:45-9:45 - 12:05:12:45</t>
  </si>
  <si>
    <t>Claviag</t>
  </si>
  <si>
    <t>Ferien</t>
  </si>
  <si>
    <t>PT Santos</t>
  </si>
  <si>
    <t>6334-36</t>
  </si>
  <si>
    <t>CH</t>
  </si>
  <si>
    <t>Pass</t>
  </si>
  <si>
    <t>Dunia PL</t>
  </si>
  <si>
    <t>Caro</t>
  </si>
  <si>
    <t>Tann</t>
  </si>
  <si>
    <t>Balkon</t>
  </si>
  <si>
    <t>Ventilator</t>
  </si>
  <si>
    <t>ZRH</t>
  </si>
  <si>
    <t>must</t>
  </si>
  <si>
    <t>6123B</t>
  </si>
  <si>
    <t>4522G</t>
  </si>
  <si>
    <t>6415-16B</t>
  </si>
  <si>
    <t>4522G + SPA  introduction half a day</t>
  </si>
  <si>
    <t>6123B + 2h Sales Meeting</t>
  </si>
  <si>
    <t>Work</t>
  </si>
  <si>
    <t>Where</t>
  </si>
  <si>
    <t>What</t>
  </si>
  <si>
    <t>Bern</t>
  </si>
  <si>
    <t>Pass verliert bei POST</t>
  </si>
  <si>
    <t>Neu Passport Termin</t>
  </si>
  <si>
    <t>Tetra Pak NL</t>
  </si>
  <si>
    <t>IDN</t>
  </si>
  <si>
    <t>Commissioning Plan - postponed</t>
  </si>
  <si>
    <t>Aathal</t>
  </si>
  <si>
    <t>Dunia PL - Caro - HK1</t>
  </si>
  <si>
    <t>Dunia PL - Caro - Marc Welti</t>
  </si>
  <si>
    <t>Freiarbeitstag</t>
  </si>
  <si>
    <t xml:space="preserve">Dunia PL </t>
  </si>
  <si>
    <t>Compens</t>
  </si>
  <si>
    <t>Leave</t>
  </si>
  <si>
    <t>Project</t>
  </si>
  <si>
    <t>[h]</t>
  </si>
  <si>
    <t>[m]</t>
  </si>
  <si>
    <t xml:space="preserve">Dunia ZRH-WAW </t>
  </si>
  <si>
    <t>Priv</t>
  </si>
  <si>
    <t>Sales update + 14695-96 Abbott TWE + 6415-16  MKO + 6334 AHU - TP</t>
  </si>
  <si>
    <t>Month</t>
  </si>
  <si>
    <t>Kompesation</t>
  </si>
  <si>
    <t>6415-16B + 4522G clarification</t>
  </si>
  <si>
    <t>Frei</t>
  </si>
  <si>
    <t>1. DO - consultancy: 6415-16B sketch 3D dwg, 14671-79  2.Revised PO 14671-79 + datasheet FER   3.Offer 6334D</t>
  </si>
  <si>
    <t>BAS</t>
  </si>
  <si>
    <t>Zuzia+Marcinek - Basel</t>
  </si>
  <si>
    <t>Zuzia+Marcinek</t>
  </si>
  <si>
    <t>GEA DK</t>
  </si>
  <si>
    <t>BT</t>
  </si>
  <si>
    <t>Other</t>
  </si>
  <si>
    <t>MBR</t>
  </si>
  <si>
    <t>6123B GEA ARG inc.P&amp;T update + 6535 TP + Dedert DOKU</t>
  </si>
  <si>
    <t>Monte Carlo</t>
  </si>
  <si>
    <t>Basel</t>
  </si>
  <si>
    <t>6535 + 13682-consultancy + 14695 Abott: P&amp;ID + Startup checking</t>
  </si>
  <si>
    <t>MSZ</t>
  </si>
  <si>
    <t>Freiarbeitstag - 6535</t>
  </si>
  <si>
    <t>Freiarbeitstag - 6537, 6535</t>
  </si>
  <si>
    <t>harrispye.com UK - inquiry analyse and response + 14546-57 Dedert Docu + 6537</t>
  </si>
  <si>
    <t>6537A</t>
  </si>
  <si>
    <t>6123B + 14472 - Iwan Boss after sales + 14685 - Abbott pre-engineering TWE consultancy - steam inlet tubing should be designed simplier, without so many elbows changing steam flow direction - reccomendation from MSZ not implemented</t>
  </si>
  <si>
    <t>13829 (5151A) - SW - Synlait - SW not achieving humidity + 14546-50 Dedert - Doku - Datenblätter + 6334D re-calculations</t>
  </si>
  <si>
    <t>6415-16B + TP Pronsfeld Project Alexander Brekeling phone call</t>
  </si>
  <si>
    <t>Sales update + 6123B - Verpack + 6334D TP Pronsfeld</t>
  </si>
  <si>
    <t>6454 TP NL - Uelzena + 6456 SPX DK - BEI 0732</t>
  </si>
  <si>
    <t>6545 TP NL _ Uelzena AHUs</t>
  </si>
  <si>
    <t>14700 _OC + Offer 6548_Leiber PL + 6545 TP NL _ Uelzena AHUs</t>
  </si>
  <si>
    <t>BT Daily Business + 6546 SPX DK + 6545 TP NL + Sales Meeting Arla Pronsfeld Pricing TP NL 6334D &amp; 6336B</t>
  </si>
  <si>
    <t>6546 SPX DK BEI 0732</t>
  </si>
  <si>
    <t>6545 TP NL Uelzena D12</t>
  </si>
  <si>
    <t>Brief von Bundessteuer Züruck 7'000!</t>
  </si>
  <si>
    <t>6543 Harris Pye + 6551 SPX IND + SPX DK GER3804 + Price Lists GEA (ATU) + 14706 Bühler OC</t>
  </si>
  <si>
    <t>6552 SPX DK GER 3804 + PO from TP CN for 6459-20 (replacement 13171-02)</t>
  </si>
  <si>
    <t>6535A TP NL</t>
  </si>
  <si>
    <t>14709 OC (6459) - TP CN - replacement 13171-02</t>
  </si>
  <si>
    <t>14709 clarification, 6415&amp;16 - clarification + Sales Monthly Report Preparation + 6552</t>
  </si>
  <si>
    <t>IRL</t>
  </si>
  <si>
    <t>SPA - intro to MAH p.II + 6552 SPX DK-GER3804</t>
  </si>
  <si>
    <t>14593-96 SPX DK - ISR9331 - Technical issues clarification with Jan Nielsen - passed to FER + 6556 offer calc with SPA+14709 recalc</t>
  </si>
  <si>
    <t>SPA - intro to MAH p.I + 6552 SPX DK-GER3804</t>
  </si>
  <si>
    <t>6551 rev.B SPX IND - 6556 TP NL - with SPA</t>
  </si>
  <si>
    <t>6551 rev.B SPX IND - 6556 TP NL - with SPA + 6520 SPX IND-update + 6551 SPX IND-update</t>
  </si>
  <si>
    <t>6552 SPX DK GER3804- rev.A</t>
  </si>
  <si>
    <t>6415B GEA SG - calc. &amp; analyse  for rev.C - 24g/kg -&gt; 7.4g/kg only DEH ! + 6552A SPX DK - GER 3804</t>
  </si>
  <si>
    <t>6565-&gt;14713 GEANL ersatz + 6551&amp;6520 SPX IND teleconference + Fonteera pre-engineering+Servise offrer prep for SPA</t>
  </si>
  <si>
    <t>6551&amp;6520 SPX IND teleconference+protocoll</t>
  </si>
  <si>
    <t>6556 TP NL - offer control and part prep with SPA as main contact</t>
  </si>
  <si>
    <t>SPA</t>
  </si>
  <si>
    <t>6552A SPX DK - rev.A sent</t>
  </si>
  <si>
    <t>TP NL - Pronsfeld - reply to TP questions, Abbot - TWE+MSZ conferrence room, 6572 SPX DK - AUT0398 SU 8'000</t>
  </si>
  <si>
    <t>6415 GEA SG</t>
  </si>
  <si>
    <t>6415 &amp; 6416 GEA SG</t>
  </si>
  <si>
    <t>TP NL - Pronsfeld - reply to TP questions 6572 SPX DK</t>
  </si>
  <si>
    <t>6556 TP NL, status update request for all Q3/2019 projects!</t>
  </si>
  <si>
    <t>6573 Dedert RECU</t>
  </si>
  <si>
    <t>6415 GEA SG - update + 6556 TP NL - SPA</t>
  </si>
  <si>
    <t>Abbott - Commissioning - Flight</t>
  </si>
  <si>
    <t>Abbott - Commissioning - 1st day</t>
  </si>
  <si>
    <t>Abbott - Commissioning - 2nd day</t>
  </si>
  <si>
    <t>Abbott - Commissioning - 3rd day</t>
  </si>
  <si>
    <t>Brücke-Freitag</t>
  </si>
  <si>
    <t>Schweiz  - Nationalfesttag  Freitag</t>
  </si>
  <si>
    <t>6415C &amp; 6416C</t>
  </si>
  <si>
    <t>6572A + Pronsfeld Pre-Kick-Off + Fonterra calc + 6509 discount</t>
  </si>
  <si>
    <t>6579 GEA ARG - SU</t>
  </si>
  <si>
    <t>6375A GEA CN</t>
  </si>
  <si>
    <t>6415C &amp; 6416C + C99 - Fonterra 12629</t>
  </si>
  <si>
    <t>6579 GEA ARG + 6415C &amp; 6416C</t>
  </si>
  <si>
    <t>6375A</t>
  </si>
  <si>
    <t>14671-79 - DOCU</t>
  </si>
  <si>
    <t>6535 &amp; 6545 TP NL - Ulzena</t>
  </si>
  <si>
    <t>6570 GEA ARG - Conaprole</t>
  </si>
  <si>
    <t>Abbott-Prashun Q&amp;A, 6570 GEA ARG - Conaprole</t>
  </si>
  <si>
    <t>6543 &amp; 6415/6416</t>
  </si>
  <si>
    <t>6415E &amp; 6416E</t>
  </si>
  <si>
    <t>6415E &amp; 6416E + TP NL Arla Pronsfeld calc check</t>
  </si>
  <si>
    <t>6334 &amp; 6336 - &gt; Proj 14730 calc. + OC</t>
  </si>
  <si>
    <t>6303 GEA CN - discount</t>
  </si>
  <si>
    <t>6334 &amp; 6336 - &gt; Proj 14730 calc. + OC + main drawings checking</t>
  </si>
  <si>
    <t>6570 GEA ARG - SU revision</t>
  </si>
  <si>
    <t>6334 &amp; 6336 - &gt; Proj 14730 calc.AHU's WM + main drawings checking</t>
  </si>
  <si>
    <t>6334 &amp; 6336 cd + 6570 GEA ARG - SU revision</t>
  </si>
  <si>
    <t>8:55-13:00_13:30-18:05 + 19:00-20:55</t>
  </si>
  <si>
    <t>6570A</t>
  </si>
  <si>
    <t>6570A + 6444B = GEA ARG - Conaprole</t>
  </si>
  <si>
    <t>ARG</t>
  </si>
  <si>
    <t>Conaprole</t>
  </si>
  <si>
    <t>ZRH- FRA</t>
  </si>
  <si>
    <t>FRA-EZE</t>
  </si>
  <si>
    <t>EZE-FRA-ZRH</t>
  </si>
  <si>
    <t>GEA ARG meeting</t>
  </si>
  <si>
    <t>6415F &amp; 6416F</t>
  </si>
  <si>
    <t>6444F &amp; 6570E</t>
  </si>
  <si>
    <t>200109_6603B update</t>
  </si>
  <si>
    <t>200110_6603B update &amp; V&amp;T</t>
  </si>
  <si>
    <t>BT Kreditkarte Reports -  Aug, Nov 2019</t>
  </si>
  <si>
    <t>14694-72  -  OC - Conaprole</t>
  </si>
  <si>
    <t>Conaprole - Rohrlänge usw</t>
  </si>
  <si>
    <t>Conaprole - Datenbank - Preise Lifertermine, 6302 Hyperfore OC</t>
  </si>
  <si>
    <t>14773 - OC Commissioning 14510-11 MIG Herford - Week 9 2020 &amp; Week 19-20 2020 - 14774 - OC Ersatz 13334 - Beijing Hyperfore China</t>
  </si>
  <si>
    <t>Anru 6415F&amp;6416F + rev. 6615A Spx DK - Aromsa</t>
  </si>
  <si>
    <t>rev. 4522I SPX DK - SPA 690</t>
  </si>
  <si>
    <t>14764-72 PM</t>
  </si>
  <si>
    <t>61415G &amp; 61415G - GEA SG - KL Malaysia</t>
  </si>
  <si>
    <t>SPA-TP ElH160'000 discussion + 14350 Abbott India - new sequence+4522 SPX DK + 14794-72 GA time schedule+Meeting</t>
  </si>
  <si>
    <t>1. AFRY inquiry 2.2h SM meeting 3. SPX Kumar HOL1136 inquiry 4. 4522 SPX Felix update 5. Conaprole - Transmittal 03 sent</t>
  </si>
  <si>
    <t>1. 6415-16 GEA SG - revH done!  2. 1.5h meeting 3. Datasheets Conaprole</t>
  </si>
  <si>
    <t>1.Conaprole-Datasheets</t>
  </si>
  <si>
    <t>6537A - Ciech PL EXW Delivery</t>
  </si>
  <si>
    <t>Ciech PL DAP</t>
  </si>
  <si>
    <t>1.PO Ciech 6537A - 9 weeks EXW + 5 days DAP at Ciech - 14775 2.Conaprole-Datasheets</t>
  </si>
  <si>
    <t>1. Anthony Ang</t>
  </si>
  <si>
    <t>14510 - Commissioning Day1</t>
  </si>
  <si>
    <t>14510 - Commissioning Day2</t>
  </si>
  <si>
    <t>14510 - Commissioning Day3</t>
  </si>
  <si>
    <t>14510 - Travel</t>
  </si>
  <si>
    <t>14510 - Travel - MG Herford - Dryer 6</t>
  </si>
  <si>
    <t>Name des/der Reisenden</t>
  </si>
  <si>
    <t>Maciek Szczech</t>
  </si>
  <si>
    <t>Land</t>
  </si>
  <si>
    <t>Datum</t>
  </si>
  <si>
    <t>Arbeitszeit mit Reisezeit</t>
  </si>
  <si>
    <t>Währung</t>
  </si>
  <si>
    <t>Faktor</t>
  </si>
  <si>
    <t>2020/02/24-2020/02/28</t>
  </si>
  <si>
    <t>5 Tage</t>
  </si>
  <si>
    <t>CHF</t>
  </si>
  <si>
    <t>Zeitraum Reise:</t>
  </si>
  <si>
    <t>Ort / Land:</t>
  </si>
  <si>
    <t>Bielefelderstr 66, 32051 Herford, DE</t>
  </si>
  <si>
    <t>Cash/EC/Kredit</t>
  </si>
  <si>
    <t>Cash</t>
  </si>
  <si>
    <t>Projekt / Auftrag:</t>
  </si>
  <si>
    <t>EC</t>
  </si>
  <si>
    <t>Bemerkung:</t>
  </si>
  <si>
    <t>MIG Herford Dryer F</t>
  </si>
  <si>
    <t>Privat</t>
  </si>
  <si>
    <t>Nein</t>
  </si>
  <si>
    <t>Auslage</t>
  </si>
  <si>
    <t>Quittung</t>
  </si>
  <si>
    <t>Wert</t>
  </si>
  <si>
    <t>Währ.</t>
  </si>
  <si>
    <t>Kurs</t>
  </si>
  <si>
    <t>Total</t>
  </si>
  <si>
    <t>E-Mail</t>
  </si>
  <si>
    <t>[CHF]</t>
  </si>
  <si>
    <t>Privat Auto</t>
  </si>
  <si>
    <t>Europacar - R-Nr. 1119660013 - Preis</t>
  </si>
  <si>
    <t>Jona</t>
  </si>
  <si>
    <t>Europacar - R-Nr. 1119660013 - Deposit</t>
  </si>
  <si>
    <t>Hotel zur Fürstabtei B-Nr.9200063762503</t>
  </si>
  <si>
    <t>Herford</t>
  </si>
  <si>
    <t>Sparkasse</t>
  </si>
  <si>
    <t>MIG</t>
  </si>
  <si>
    <t>Marktkauf</t>
  </si>
  <si>
    <t>Restaurant Die Alte Schule</t>
  </si>
  <si>
    <t>Restaurant Am Osterfeuer</t>
  </si>
  <si>
    <t>Sanifar</t>
  </si>
  <si>
    <t>AREAS BP</t>
  </si>
  <si>
    <t>Bad Salzuflen</t>
  </si>
  <si>
    <t>Weinland Car Wash</t>
  </si>
  <si>
    <t>Adlikon</t>
  </si>
  <si>
    <t>Weinland BP</t>
  </si>
  <si>
    <t>Total Ausgaben</t>
  </si>
  <si>
    <t>Geld zurück</t>
  </si>
  <si>
    <t>Bitte Originalquittungen beilegen!</t>
  </si>
  <si>
    <t>Ort:</t>
  </si>
  <si>
    <t>Brunner Thermo GmbH, Schützenstrasse 11, 8636 Wald ZH, Schweiz</t>
  </si>
  <si>
    <t>Datum:</t>
  </si>
  <si>
    <t>Unterschrift:</t>
  </si>
  <si>
    <t>Week</t>
  </si>
  <si>
    <t>Date</t>
  </si>
  <si>
    <t>break</t>
  </si>
  <si>
    <t>in</t>
  </si>
  <si>
    <t>begin</t>
  </si>
  <si>
    <t>end</t>
  </si>
  <si>
    <t>out</t>
  </si>
  <si>
    <t>summ</t>
  </si>
  <si>
    <t>travel</t>
  </si>
  <si>
    <t>free</t>
  </si>
  <si>
    <t>work</t>
  </si>
  <si>
    <t>14510 - Spesenabrechnung</t>
  </si>
  <si>
    <t>Country</t>
  </si>
  <si>
    <t>TP NL</t>
  </si>
  <si>
    <t>Saldo: 65h Überstunden, 39 T Ferien</t>
  </si>
  <si>
    <t>14764-72 Conaprole - Datasheets</t>
  </si>
  <si>
    <t>14764-72 Conaprole - Datasheets + 6415-16H SU STEP models sent after checking + 5846 update + 6699 update</t>
  </si>
  <si>
    <t>14764-72 Conaprole - P&amp;D check 2h + 6415-16 Rev.I + 14775 Soda Polska production discussion 1h + Sales 1h + Discussions Conaprole Lukas Feri 1h</t>
  </si>
  <si>
    <t>Name des/der</t>
  </si>
  <si>
    <t>Reisenden</t>
  </si>
  <si>
    <t>Client</t>
  </si>
  <si>
    <t>City</t>
  </si>
  <si>
    <t>End Customer</t>
  </si>
  <si>
    <t>SPX DK</t>
  </si>
  <si>
    <t>GER3621</t>
  </si>
  <si>
    <t>AST</t>
  </si>
  <si>
    <t>Unit</t>
  </si>
  <si>
    <t>MAH</t>
  </si>
  <si>
    <t>SU</t>
  </si>
  <si>
    <t>CHF/EUR</t>
  </si>
  <si>
    <t>Tag er Arbeit</t>
  </si>
  <si>
    <t>Pfingstmontag</t>
  </si>
  <si>
    <t>Arzt-Zeugniss</t>
  </si>
  <si>
    <t>1/2 Tag Arzt-Zeugniss</t>
  </si>
  <si>
    <t>1/2</t>
  </si>
  <si>
    <t>1/2 Tag Arzt-Zeugniss + 4h Überstunden</t>
  </si>
  <si>
    <t>1/2 Tag Arzt-Zeugniss + 2h Überstunden</t>
  </si>
  <si>
    <t>2:30h Überstunden</t>
  </si>
  <si>
    <t>Overtime: 104 hours, Leave: 38 days</t>
  </si>
  <si>
    <t>Over</t>
  </si>
  <si>
    <t>14752 Commissioning</t>
  </si>
  <si>
    <t>Overtime: 107.4 hours, Leave: 38 days</t>
  </si>
  <si>
    <t>Remarks</t>
  </si>
  <si>
    <t>postponed</t>
  </si>
  <si>
    <t>DAILY TO DO LIST</t>
  </si>
  <si>
    <t>Wk</t>
  </si>
  <si>
    <t>C Begin</t>
  </si>
  <si>
    <t>CB Year</t>
  </si>
  <si>
    <t>«</t>
  </si>
  <si>
    <t>CB Month</t>
  </si>
  <si>
    <t>CB Day</t>
  </si>
  <si>
    <t>CB Date</t>
  </si>
  <si>
    <t>CB Start</t>
  </si>
  <si>
    <t>Day Start</t>
  </si>
  <si>
    <t>M</t>
  </si>
  <si>
    <t>rt</t>
  </si>
  <si>
    <t>Today</t>
  </si>
  <si>
    <t>List</t>
  </si>
  <si>
    <t>S</t>
  </si>
  <si>
    <t>return_type</t>
  </si>
  <si>
    <t>NOTES</t>
  </si>
  <si>
    <t>Calendar Begin</t>
  </si>
  <si>
    <t>CB</t>
  </si>
  <si>
    <t>C Year</t>
  </si>
  <si>
    <t>CY</t>
  </si>
  <si>
    <t>C Month</t>
  </si>
  <si>
    <t>CM</t>
  </si>
  <si>
    <t>C Day</t>
  </si>
  <si>
    <t>CD</t>
  </si>
  <si>
    <t>CBegin Month</t>
  </si>
  <si>
    <t>CBM</t>
  </si>
  <si>
    <t>CBegin Day</t>
  </si>
  <si>
    <t>CBDy</t>
  </si>
  <si>
    <t>CBegin Date</t>
  </si>
  <si>
    <t>CBD</t>
  </si>
  <si>
    <t>CBegin Print</t>
  </si>
  <si>
    <t>CBP</t>
  </si>
  <si>
    <t>Edit Today</t>
  </si>
  <si>
    <t>Sunday</t>
  </si>
  <si>
    <t>Monday</t>
  </si>
  <si>
    <t>DatumTXT</t>
  </si>
  <si>
    <t>Bezeichnung</t>
  </si>
  <si>
    <t>Wochentag</t>
  </si>
  <si>
    <t>Kalenderwoche</t>
  </si>
  <si>
    <t>test</t>
  </si>
  <si>
    <t>01.01.2019</t>
  </si>
  <si>
    <t>Neujahr</t>
  </si>
  <si>
    <t>02.01.2019</t>
  </si>
  <si>
    <t>Berchtoldstag</t>
  </si>
  <si>
    <t>14.02.2019</t>
  </si>
  <si>
    <t>Valentinstag</t>
  </si>
  <si>
    <t>31.03.2019</t>
  </si>
  <si>
    <t>Sommerzeit Beginn</t>
  </si>
  <si>
    <t>08.04.2019</t>
  </si>
  <si>
    <t>SechselÃ¤uten</t>
  </si>
  <si>
    <t>14.04.2019</t>
  </si>
  <si>
    <t>Palmsonntag</t>
  </si>
  <si>
    <t>19.04.2019</t>
  </si>
  <si>
    <t>Karfreitag</t>
  </si>
  <si>
    <t>21.04.2019</t>
  </si>
  <si>
    <t>Ostern</t>
  </si>
  <si>
    <t>22.04.2019</t>
  </si>
  <si>
    <t>01.05.2019</t>
  </si>
  <si>
    <t>12.05.2019</t>
  </si>
  <si>
    <t>Muttertag</t>
  </si>
  <si>
    <t>30.05.2019</t>
  </si>
  <si>
    <t>Auffahrt</t>
  </si>
  <si>
    <t>02.06.2019</t>
  </si>
  <si>
    <t>Schweizer VÃ¤tertag</t>
  </si>
  <si>
    <t>09.06.2019</t>
  </si>
  <si>
    <t>Pfingsten</t>
  </si>
  <si>
    <t>10.06.2019</t>
  </si>
  <si>
    <t>20.06.2019</t>
  </si>
  <si>
    <t>Fronleichnam</t>
  </si>
  <si>
    <t>01.08.2019</t>
  </si>
  <si>
    <t>Nationalfeiertag Schweiz</t>
  </si>
  <si>
    <t>09.09.2019</t>
  </si>
  <si>
    <t>Knabenschiessen</t>
  </si>
  <si>
    <t>15.09.2019</t>
  </si>
  <si>
    <t>Eidg. Dank-</t>
  </si>
  <si>
    <t>27.10.2019</t>
  </si>
  <si>
    <t>Sommerzeit Ende</t>
  </si>
  <si>
    <t>31.10.2019</t>
  </si>
  <si>
    <t>Reformationstag</t>
  </si>
  <si>
    <t>Halloween</t>
  </si>
  <si>
    <t>01.11.2019</t>
  </si>
  <si>
    <t>Allerheiligen</t>
  </si>
  <si>
    <t>02.11.2019</t>
  </si>
  <si>
    <t>Allerseelen</t>
  </si>
  <si>
    <t>03.11.2019</t>
  </si>
  <si>
    <t>Reformationssonntag Schweiz</t>
  </si>
  <si>
    <t>24.11.2019</t>
  </si>
  <si>
    <t>Ewigkeitssonntag</t>
  </si>
  <si>
    <t>01.12.2019</t>
  </si>
  <si>
    <t>Erster Advent</t>
  </si>
  <si>
    <t>06.12.2019</t>
  </si>
  <si>
    <t>St. Nikolaus</t>
  </si>
  <si>
    <t>08.12.2019</t>
  </si>
  <si>
    <t>Zweiter Advent</t>
  </si>
  <si>
    <t>15.12.2019</t>
  </si>
  <si>
    <t>Dritter Advent</t>
  </si>
  <si>
    <t>22.12.2019</t>
  </si>
  <si>
    <t>Vierter Advent</t>
  </si>
  <si>
    <t>24.12.2019</t>
  </si>
  <si>
    <t>Heiliger Abend</t>
  </si>
  <si>
    <t>25.12.2019</t>
  </si>
  <si>
    <t>Weihnachten</t>
  </si>
  <si>
    <t>26.12.2019</t>
  </si>
  <si>
    <t>Stephanstag</t>
  </si>
  <si>
    <t>31.12.2019</t>
  </si>
  <si>
    <t>Silvester</t>
  </si>
  <si>
    <t>01.01.2020</t>
  </si>
  <si>
    <t>Neujahrstag</t>
  </si>
  <si>
    <t>02.01.2020</t>
  </si>
  <si>
    <t>14.02.2020</t>
  </si>
  <si>
    <t>Heilige Deri Könige</t>
  </si>
  <si>
    <t>29.03.2020</t>
  </si>
  <si>
    <t>Josefstag</t>
  </si>
  <si>
    <t>05.04.2020</t>
  </si>
  <si>
    <t>10.04.2020</t>
  </si>
  <si>
    <t>Ostersonntag</t>
  </si>
  <si>
    <t>12.04.2020</t>
  </si>
  <si>
    <t>13.04.2020</t>
  </si>
  <si>
    <t>20.04.2020</t>
  </si>
  <si>
    <t>01.05.2020</t>
  </si>
  <si>
    <t>Pfingstsonntag</t>
  </si>
  <si>
    <t>10.05.2020</t>
  </si>
  <si>
    <t>21.05.2020</t>
  </si>
  <si>
    <t>31.05.2020</t>
  </si>
  <si>
    <t>Peter und Paul</t>
  </si>
  <si>
    <t>01.06.2020</t>
  </si>
  <si>
    <t>Bundesfeier</t>
  </si>
  <si>
    <t>07.06.2020</t>
  </si>
  <si>
    <t>Mariä Himmelfahrt</t>
  </si>
  <si>
    <t>11.06.2020</t>
  </si>
  <si>
    <t>Bettag</t>
  </si>
  <si>
    <t>01.08.2020</t>
  </si>
  <si>
    <t>14.09.2020</t>
  </si>
  <si>
    <t>Mariä Empfängnis</t>
  </si>
  <si>
    <t>20.09.2020</t>
  </si>
  <si>
    <t>Weihnachtstag</t>
  </si>
  <si>
    <t>25.10.2020</t>
  </si>
  <si>
    <t>Stephanitag</t>
  </si>
  <si>
    <t>31.10.2020</t>
  </si>
  <si>
    <t>Naujahrstag</t>
  </si>
  <si>
    <t>01.11.2020</t>
  </si>
  <si>
    <t>02.11.2020</t>
  </si>
  <si>
    <t>22.11.2020</t>
  </si>
  <si>
    <t>29.11.2020</t>
  </si>
  <si>
    <t>06.12.2020</t>
  </si>
  <si>
    <t>13.12.2020</t>
  </si>
  <si>
    <t>20.12.2020</t>
  </si>
  <si>
    <t>24.12.2020</t>
  </si>
  <si>
    <t>25.12.2020</t>
  </si>
  <si>
    <t>26.12.2020</t>
  </si>
  <si>
    <t>31.12.2020</t>
  </si>
  <si>
    <t>01.01.2021</t>
  </si>
  <si>
    <t>02.01.2021</t>
  </si>
  <si>
    <t>14.02.2021</t>
  </si>
  <si>
    <t>28.03.2021</t>
  </si>
  <si>
    <t>02.04.2021</t>
  </si>
  <si>
    <t>04.04.2021</t>
  </si>
  <si>
    <t>05.04.2021</t>
  </si>
  <si>
    <t>19.04.2021</t>
  </si>
  <si>
    <t>01.05.2021</t>
  </si>
  <si>
    <t>09.05.2021</t>
  </si>
  <si>
    <t>13.05.2021</t>
  </si>
  <si>
    <t>23.05.2021</t>
  </si>
  <si>
    <t>24.05.2021</t>
  </si>
  <si>
    <t>03.06.2021</t>
  </si>
  <si>
    <t>06.06.2021</t>
  </si>
  <si>
    <t>01.08.2021</t>
  </si>
  <si>
    <t>13.09.2021</t>
  </si>
  <si>
    <t>19.09.2021</t>
  </si>
  <si>
    <t>31.10.2021</t>
  </si>
  <si>
    <t>01.11.2021</t>
  </si>
  <si>
    <t>02.11.2021</t>
  </si>
  <si>
    <t>07.11.2021</t>
  </si>
  <si>
    <t>21.11.2021</t>
  </si>
  <si>
    <t>28.11.2021</t>
  </si>
  <si>
    <t>05.12.2021</t>
  </si>
  <si>
    <t>06.12.2021</t>
  </si>
  <si>
    <t>12.12.2021</t>
  </si>
  <si>
    <t>19.12.2021</t>
  </si>
  <si>
    <t>24.12.2021</t>
  </si>
  <si>
    <t>25.12.2021</t>
  </si>
  <si>
    <t>26.12.2021</t>
  </si>
  <si>
    <t>31.12.2021</t>
  </si>
  <si>
    <t>BT Essen</t>
  </si>
  <si>
    <t>MSZ Essen</t>
  </si>
  <si>
    <t>EU</t>
  </si>
  <si>
    <t>Brunner / MSZ - Frühstuck (Reise)</t>
  </si>
  <si>
    <t>Brunner / MSZ - Mittagessen (Reise)</t>
  </si>
  <si>
    <t>Brunner / MSZ - Abendessen (Reise)</t>
  </si>
  <si>
    <t>Brunner / MSZ</t>
  </si>
  <si>
    <t>Summe =</t>
  </si>
  <si>
    <t>Brunner / MSZ - Frühstuck (Hotel)</t>
  </si>
  <si>
    <t>Brunner / MSZ - Mittagessen</t>
  </si>
  <si>
    <t>Brunner / MSZ - Abendessen</t>
  </si>
  <si>
    <t>Total Geld zurück (retour an Maciek Szczech)</t>
  </si>
  <si>
    <t>Lindlar</t>
  </si>
  <si>
    <t>D-51789</t>
  </si>
  <si>
    <t>Eurolat GmbH</t>
  </si>
  <si>
    <t>Hommerichner Str.25</t>
  </si>
  <si>
    <t>work hours</t>
  </si>
  <si>
    <t>WHO</t>
  </si>
  <si>
    <t>PM</t>
  </si>
  <si>
    <t>Tel</t>
  </si>
  <si>
    <t>END Customer</t>
  </si>
  <si>
    <t>commissioning work days</t>
  </si>
  <si>
    <t>AST + FBO</t>
  </si>
  <si>
    <t>THI + HKU</t>
  </si>
  <si>
    <t>week current</t>
  </si>
  <si>
    <t>Street</t>
  </si>
  <si>
    <t>Hotel</t>
  </si>
  <si>
    <t>Name</t>
  </si>
  <si>
    <t>ZIP</t>
  </si>
  <si>
    <t>Trans World Hotel Kranichhöhe</t>
  </si>
  <si>
    <t>Bövingen 129</t>
  </si>
  <si>
    <t>D-53804</t>
  </si>
  <si>
    <t>Much</t>
  </si>
  <si>
    <t>MIG Herford</t>
  </si>
  <si>
    <t>2020/06/28-2020/06/30</t>
  </si>
  <si>
    <t>Hommericher Str. 25, D-51789 Lindlar, DE</t>
  </si>
  <si>
    <t>3 Tage</t>
  </si>
  <si>
    <t>Europacar - R-Nr. 1122557770</t>
  </si>
  <si>
    <t>Dübendorf</t>
  </si>
  <si>
    <t>Siegbur West Tankstelle</t>
  </si>
  <si>
    <t>Siegburg</t>
  </si>
  <si>
    <t>Lorsch Tankstelle</t>
  </si>
  <si>
    <t>Lorsch</t>
  </si>
  <si>
    <t>Panasonic Alkaline Power 9V</t>
  </si>
  <si>
    <t>Trans World Hotel Kranichhöhe-Bar</t>
  </si>
  <si>
    <t>Lorsch Tankstelle-Bar</t>
  </si>
  <si>
    <t>Brunner / MSZ - Abendessen (Hotel)</t>
  </si>
  <si>
    <t>Brunner / MSZ - Mittagessen (Privat)</t>
  </si>
  <si>
    <t>Inbetriebnahme Speisen</t>
  </si>
  <si>
    <t>Inbetriebnahme Speisen 
Arbeitszeit mit Reisezeit</t>
  </si>
  <si>
    <t>test format</t>
  </si>
  <si>
    <t>C29</t>
  </si>
  <si>
    <t>Freitag -&gt;</t>
  </si>
  <si>
    <t>Samstag -&gt;</t>
  </si>
  <si>
    <t>Sonntag -&gt;</t>
  </si>
  <si>
    <t>Legende:</t>
  </si>
  <si>
    <t>Heute -&gt;</t>
  </si>
  <si>
    <t>14511 TP NL MIG Herford - Commissioning</t>
  </si>
  <si>
    <t>2020/08/25-2020/08/27</t>
  </si>
  <si>
    <t>Bielefelderstr. 66, Herford, DE</t>
  </si>
  <si>
    <t>2020/08/25-2020/08/29</t>
  </si>
  <si>
    <t>startup1</t>
  </si>
  <si>
    <t>condensate drain - flange to flange dimmensions : 2.0 x 2.1 x 0.43 m</t>
  </si>
  <si>
    <t>excees of steam and condensate during startup below MAH in the pot</t>
  </si>
  <si>
    <t>above investigated and finding as below:</t>
  </si>
  <si>
    <t>-drain valves labels 002 and 004 switched</t>
  </si>
  <si>
    <t>startup2</t>
  </si>
  <si>
    <t>steam start</t>
  </si>
  <si>
    <t>0-3barg</t>
  </si>
  <si>
    <t>5barg</t>
  </si>
  <si>
    <t>5barg increased to 10 barg</t>
  </si>
  <si>
    <t>stop: no steam in steam line</t>
  </si>
  <si>
    <t>start3</t>
  </si>
  <si>
    <t>pressure increased to 6-7barg and then drop to ca. 1barg</t>
  </si>
  <si>
    <t>leakage found on screw connections on-off valve and non-return valve</t>
  </si>
  <si>
    <t>start4</t>
  </si>
  <si>
    <t>stop</t>
  </si>
  <si>
    <t>steam pressure increased but air inlet temp. To the dryer decreased</t>
  </si>
  <si>
    <t>condensate line to be checked and sensors to be checked</t>
  </si>
  <si>
    <t>findings:</t>
  </si>
  <si>
    <t>-manual condensate valve was closed</t>
  </si>
  <si>
    <t>start5</t>
  </si>
  <si>
    <t>switch to dryer temp control</t>
  </si>
  <si>
    <t>0-3barg / 1 min &amp; 3barg / 5 min / 300 sec</t>
  </si>
  <si>
    <t>fan opening at 49%</t>
  </si>
  <si>
    <t>ambient temp inlet to SU 15C - temp inlet to MAH ca. 35C</t>
  </si>
  <si>
    <t>info: fan at 58% should correspond to ca. 63'000 kgh</t>
  </si>
  <si>
    <t>WARM AIR</t>
  </si>
  <si>
    <t>test OK</t>
  </si>
  <si>
    <t>START</t>
  </si>
  <si>
    <t>END</t>
  </si>
  <si>
    <t>Dryer F</t>
  </si>
  <si>
    <t>Dryer G</t>
  </si>
  <si>
    <t>14511 TP NL MIG Herford - Commissioning - 18:30_19:00-23:30</t>
  </si>
  <si>
    <t>14511 TP NL MIG Herford - Commissioning - 17:15_18:15_23:30</t>
  </si>
  <si>
    <t>14511 TP NL MIG Herford - Commissioning - 17:15_18:15_19:15</t>
  </si>
  <si>
    <t>Europacar - R-Nr. 1125113732</t>
  </si>
  <si>
    <t>MIG Herford - Turm F TPNL Proj: 10325915</t>
  </si>
  <si>
    <t>MIG Herford - Turm G TPNL Proj: 10325915</t>
  </si>
  <si>
    <t>Shell</t>
  </si>
  <si>
    <t>ARAL</t>
  </si>
  <si>
    <t>RAN</t>
  </si>
  <si>
    <t>+Arbeit im Hotel</t>
  </si>
  <si>
    <t>TTT</t>
  </si>
  <si>
    <t>ANYTHERM AG</t>
  </si>
  <si>
    <t>Status</t>
  </si>
  <si>
    <t>Priority</t>
  </si>
  <si>
    <t>PICK</t>
  </si>
  <si>
    <t xml:space="preserve"> - </t>
  </si>
  <si>
    <t>Planning</t>
  </si>
  <si>
    <t>high</t>
  </si>
  <si>
    <t>Easy / Low Value</t>
  </si>
  <si>
    <t>Pending Approval</t>
  </si>
  <si>
    <t>normal</t>
  </si>
  <si>
    <t>Easy / High Value</t>
  </si>
  <si>
    <t>Approved</t>
  </si>
  <si>
    <t>low</t>
  </si>
  <si>
    <t>Hard / High Value</t>
  </si>
  <si>
    <t>In Progress</t>
  </si>
  <si>
    <t>Hard / Low Value</t>
  </si>
  <si>
    <t>Pending Review</t>
  </si>
  <si>
    <t>On Hold</t>
  </si>
  <si>
    <t>Completed</t>
  </si>
  <si>
    <t>Project / Task</t>
  </si>
  <si>
    <t>Due Date</t>
  </si>
  <si>
    <t>Owner</t>
  </si>
  <si>
    <t>Notes</t>
  </si>
  <si>
    <t>Task Name 1</t>
  </si>
  <si>
    <t>Jack</t>
  </si>
  <si>
    <t>Some notes about Task 1</t>
  </si>
  <si>
    <t>Task Name 2</t>
  </si>
  <si>
    <t>Jill</t>
  </si>
  <si>
    <t>Some notes about Task 2 thas are long enough to span two different lines</t>
  </si>
  <si>
    <t>Task Name 3</t>
  </si>
  <si>
    <t>Task Name 4</t>
  </si>
  <si>
    <t>-</t>
  </si>
  <si>
    <t>RU028</t>
  </si>
  <si>
    <t>Units</t>
  </si>
  <si>
    <t>FACO IT</t>
  </si>
  <si>
    <t>C-Proj</t>
  </si>
  <si>
    <t>Valio</t>
  </si>
  <si>
    <t>L-GEH</t>
  </si>
  <si>
    <t>LGO-Date</t>
  </si>
  <si>
    <t>LG-Off</t>
  </si>
  <si>
    <t>LE-Off</t>
  </si>
  <si>
    <t>LEO-Date</t>
  </si>
  <si>
    <t>C-PM</t>
  </si>
  <si>
    <t>Holse Carsten</t>
  </si>
  <si>
    <t>LG-PM</t>
  </si>
  <si>
    <t>LE-PM</t>
  </si>
  <si>
    <t>Manfredi Mario</t>
  </si>
  <si>
    <t>Rasmussen Preben, Nielsen Michael</t>
  </si>
  <si>
    <t>Egger DE</t>
  </si>
  <si>
    <t>Herrlein Jonas</t>
  </si>
  <si>
    <t>DK</t>
  </si>
  <si>
    <t>SiccaDania</t>
  </si>
  <si>
    <t>GEA</t>
  </si>
  <si>
    <t>TetraPak</t>
  </si>
  <si>
    <t>Brekeling Alexander</t>
  </si>
  <si>
    <t>C-L</t>
  </si>
  <si>
    <t>C</t>
  </si>
  <si>
    <t>Date-IN</t>
  </si>
  <si>
    <t>Date Due</t>
  </si>
  <si>
    <t>N</t>
  </si>
  <si>
    <t>Mecon DE</t>
  </si>
  <si>
    <t>Mete Holger</t>
  </si>
  <si>
    <t>Y</t>
  </si>
  <si>
    <t>El-H</t>
  </si>
  <si>
    <t>Altaira Spain</t>
  </si>
  <si>
    <t>Attenuators</t>
  </si>
  <si>
    <t>Replacement Attn.</t>
  </si>
  <si>
    <t>Christensen Poul Erik</t>
  </si>
  <si>
    <t>L-ELEMENT</t>
  </si>
  <si>
    <t>ELTECNA</t>
  </si>
  <si>
    <t>Seiler Christoph</t>
  </si>
  <si>
    <t>Sperrluft DL</t>
  </si>
  <si>
    <t>1.SH 900</t>
  </si>
  <si>
    <t>SPX</t>
  </si>
  <si>
    <t>Hiltunen Timo</t>
  </si>
  <si>
    <t>POL0814</t>
  </si>
  <si>
    <t>1.WC 23'700 2.IR 3.ER 4.PU 5.SH 6.EH</t>
  </si>
  <si>
    <t>SG</t>
  </si>
  <si>
    <t>Ee Dave</t>
  </si>
  <si>
    <t>0.006254 PT Tempo</t>
  </si>
  <si>
    <t>var</t>
  </si>
  <si>
    <t xml:space="preserve"> </t>
  </si>
  <si>
    <t>Task</t>
  </si>
  <si>
    <t>OFF</t>
  </si>
  <si>
    <t>IND</t>
  </si>
  <si>
    <t>Pawar Prasad</t>
  </si>
  <si>
    <t>VIE0115</t>
  </si>
  <si>
    <t>1.MAH 19'000 2.DEH 20'000</t>
  </si>
  <si>
    <t>offer calc</t>
  </si>
  <si>
    <t>Emsland Heater</t>
  </si>
  <si>
    <t>TWE</t>
  </si>
  <si>
    <t>DET</t>
  </si>
  <si>
    <t>THE</t>
  </si>
  <si>
    <t>AWI</t>
  </si>
  <si>
    <t>NET</t>
  </si>
  <si>
    <t>Cancelled</t>
  </si>
  <si>
    <t>Obsolete</t>
  </si>
  <si>
    <t>i</t>
  </si>
  <si>
    <t>Rev</t>
  </si>
  <si>
    <t>p</t>
  </si>
  <si>
    <t>EUR</t>
  </si>
  <si>
    <t>ProVentplan</t>
  </si>
  <si>
    <t>Ivo Recker</t>
  </si>
  <si>
    <t xml:space="preserve">Mondelez Bad Fallingbostel </t>
  </si>
  <si>
    <t>Sorption Dehumidifier</t>
  </si>
  <si>
    <t>Colin Swiss</t>
  </si>
  <si>
    <t>Samir El Mohib</t>
  </si>
  <si>
    <t>Swissmill</t>
  </si>
  <si>
    <t>Replacement Steam Air Heater</t>
  </si>
  <si>
    <t>Christian Lembke</t>
  </si>
  <si>
    <t>Döhler Dahlenburg</t>
  </si>
  <si>
    <t>Soeren Toft</t>
  </si>
  <si>
    <t>Manildra, Australia</t>
  </si>
  <si>
    <t>Main Steam Air Heater</t>
  </si>
  <si>
    <t>SWECO</t>
  </si>
  <si>
    <t>SWE</t>
  </si>
  <si>
    <t xml:space="preserve">Kenneth Lundkvist </t>
  </si>
  <si>
    <t>Adven Sweden</t>
  </si>
  <si>
    <t>2 pcs. Steam Air Heater incl. Electrical Heater</t>
  </si>
  <si>
    <t>Replacement Elements</t>
  </si>
  <si>
    <t>Barmstedt</t>
  </si>
  <si>
    <t>3 Units - Brunner Bankruptcy</t>
  </si>
  <si>
    <t>CN</t>
  </si>
  <si>
    <t>Jason Su</t>
  </si>
  <si>
    <t>SD1600</t>
  </si>
  <si>
    <t>1.WC (EFB) 4'500</t>
  </si>
  <si>
    <t>1.ELH 22'000 2.ER 80'000</t>
  </si>
  <si>
    <t>1.MAH 80'000 2.MAH+ELH 80'000</t>
  </si>
  <si>
    <t>Udo Baldig</t>
  </si>
  <si>
    <t>Nestlé Nunspeet</t>
  </si>
  <si>
    <t>Exaust Air Recuperator</t>
  </si>
  <si>
    <t>Mikkel Munch Christensen</t>
  </si>
  <si>
    <t>NL058</t>
  </si>
  <si>
    <t>Addition (Filterhouse) to order OC20060 - Pos. 5</t>
  </si>
  <si>
    <t xml:space="preserve">IDO 0436 PT Sari </t>
  </si>
  <si>
    <t>Lübbers</t>
  </si>
  <si>
    <t>GER</t>
  </si>
  <si>
    <t>Bürgermeister Michael</t>
  </si>
  <si>
    <t>20066 Reku-System</t>
  </si>
  <si>
    <t>1.ER 50'000 2.IR 50'000</t>
  </si>
  <si>
    <t>Peter Randsted</t>
  </si>
  <si>
    <t>332-1636 - Deutschland</t>
  </si>
  <si>
    <t>Ice Water Air Cooler 15'000 (ähnlich 20357-5)</t>
  </si>
  <si>
    <t>Hendrik Behrendsen</t>
  </si>
  <si>
    <t>Süddeutschland</t>
  </si>
  <si>
    <t>Air Handling Unit</t>
  </si>
  <si>
    <t>Celine Tartaix Hansen</t>
  </si>
  <si>
    <t>Pilot Spray Dryer</t>
  </si>
  <si>
    <t>Ice Water Air Cooler 80</t>
  </si>
  <si>
    <t>Stephen Gil</t>
  </si>
  <si>
    <t>Danone Indonesia</t>
  </si>
  <si>
    <t>D</t>
  </si>
  <si>
    <t>1. EFB (WC+WS) 9'200</t>
  </si>
  <si>
    <t>Marcel Schuster</t>
  </si>
  <si>
    <t>CH-Projekt</t>
  </si>
  <si>
    <t>Heizlüfter 15 kW</t>
  </si>
  <si>
    <t>Renzema Bernardus</t>
  </si>
  <si>
    <t>Cono IT - Recu System</t>
  </si>
  <si>
    <t>1.FgR - Replacement BT Proj 12022 (Favier-Lamellen)</t>
  </si>
  <si>
    <t>PDV Consultants</t>
  </si>
  <si>
    <t>NZ</t>
  </si>
  <si>
    <t>Jonas Hoffmann-Vocke</t>
  </si>
  <si>
    <t>Waitoa</t>
  </si>
  <si>
    <t>Replacement MAH-Elements</t>
  </si>
  <si>
    <t>Schweizer Salinen</t>
  </si>
  <si>
    <t>Thomas Fuchs</t>
  </si>
  <si>
    <t>Pratteln, Schweiz</t>
  </si>
  <si>
    <t>Ersatz-Dampflufterhitzer - kompl. AISI316</t>
  </si>
  <si>
    <t>B</t>
  </si>
  <si>
    <t>Henrik Johansen</t>
  </si>
  <si>
    <t>Netherlands</t>
  </si>
  <si>
    <t>Pre-Heater Recu 40'500 kg/h</t>
  </si>
  <si>
    <t>Ref. POL - SUI 32'000 MAH 32'000 SUII 20'000</t>
  </si>
  <si>
    <t>Ref. POL - SFB 8'000 VFI 4'000 VFII 4'000 VFIII 4'000</t>
  </si>
  <si>
    <t>Ref. PT Sari IDN - SU 124'000 EFB 28'000 FR 500</t>
  </si>
  <si>
    <t>Ref. CRODA FgR+CIP 17'000</t>
  </si>
  <si>
    <t>Ref. 1xFU 4'460 1xFU+SH 4'460</t>
  </si>
  <si>
    <t>ERLEDIGT</t>
  </si>
  <si>
    <t>OFFEN</t>
  </si>
  <si>
    <t>Off</t>
  </si>
  <si>
    <t>GEA DK Lars Paarup - ERLEDIGT</t>
  </si>
  <si>
    <t>OF21522</t>
  </si>
  <si>
    <t>OF21527</t>
  </si>
  <si>
    <t>OF21516</t>
  </si>
  <si>
    <t>OF21529</t>
  </si>
  <si>
    <t>OF21539</t>
  </si>
  <si>
    <t>MSZ to prvide Off. rev.-</t>
  </si>
  <si>
    <t>GEA DK Lars Paarup - OFFEN</t>
  </si>
  <si>
    <t>Erledigt</t>
  </si>
  <si>
    <t>Offen</t>
  </si>
  <si>
    <t>In Bearb.</t>
  </si>
  <si>
    <t>MSZ provide Off. rev.</t>
  </si>
  <si>
    <t>DET approve Off. rev.</t>
  </si>
  <si>
    <t>MSZ send Off. rev.</t>
  </si>
  <si>
    <t>TST provide 3D Models bis 210608</t>
  </si>
  <si>
    <t>MSZ send 3D Models to GEA</t>
  </si>
  <si>
    <t>GEA DK Morten Noevig</t>
  </si>
  <si>
    <t>SPX IND Modi Prasanna</t>
  </si>
  <si>
    <t>MSZ provide rev.B &amp; rev.BvENG</t>
  </si>
  <si>
    <t>GEA provide duties feedback</t>
  </si>
  <si>
    <t>GEA provide design feedback</t>
  </si>
  <si>
    <t>Ref</t>
  </si>
  <si>
    <t>ETS Wadim Okraschevsky</t>
  </si>
  <si>
    <t>MSZ provide rev.Bv2 (FR Final Price)</t>
  </si>
  <si>
    <t>IN BEARB</t>
  </si>
  <si>
    <t>Ref. PT Sari IDN - SU 124'000 EFB 28'000 FR 500 MAH 70'000</t>
  </si>
  <si>
    <t>MSZ provide Signed&amp;Stamped SPX Datasheet</t>
  </si>
  <si>
    <t>GEA DK Lars Paarup</t>
  </si>
  <si>
    <t>Date
IN</t>
  </si>
  <si>
    <t>P</t>
  </si>
  <si>
    <t>P-L</t>
  </si>
  <si>
    <t>OFF 
NO</t>
  </si>
  <si>
    <t>PM1</t>
  </si>
  <si>
    <t>PM2</t>
  </si>
  <si>
    <t>OFF 
D</t>
  </si>
  <si>
    <t>OFF 
EUR</t>
  </si>
  <si>
    <t>OFF 
Notes</t>
  </si>
  <si>
    <t>PO 
NO</t>
  </si>
  <si>
    <t>ORD 
NO</t>
  </si>
  <si>
    <t>ORD 
D</t>
  </si>
  <si>
    <t>ORD 
KW</t>
  </si>
  <si>
    <t>ORD 
EUR</t>
  </si>
  <si>
    <t>DELIVERY 
D</t>
  </si>
  <si>
    <t>DELIVERY KW</t>
  </si>
  <si>
    <t>ORD 
Notes</t>
  </si>
  <si>
    <t>X</t>
  </si>
  <si>
    <t>TEMPLATE - DO NOT DELETE THIS LINE</t>
  </si>
  <si>
    <t>TEMPLATE</t>
  </si>
  <si>
    <t>NLD</t>
  </si>
  <si>
    <t>Mads Hylleberg</t>
  </si>
  <si>
    <t>034-7604</t>
  </si>
  <si>
    <t>H</t>
  </si>
  <si>
    <t>Rev.G210308</t>
  </si>
  <si>
    <t>CHE</t>
  </si>
  <si>
    <t>Normal / Mid Value</t>
  </si>
  <si>
    <t>Lusman Jertianto</t>
  </si>
  <si>
    <t>TH030</t>
  </si>
  <si>
    <t>THA</t>
  </si>
  <si>
    <t>1.SU 84'000 2.MAH 45'000 3.CAH 2'250 4. CIPAH 2'000 5.FRC 150 6.EFB1 5'700 7.EFB2 6'800</t>
  </si>
  <si>
    <t>Request for Rev.H in 210226 Rev.H completed 2102...  -
Request for Rev.G in 210215 Rev.G completed 210217  -
Request for Rev.F in 210208 Rev.F completed 210212  - Request for Rev.E in 210121 Rev.E completed 210124.</t>
  </si>
  <si>
    <t>NL097 - Nestlé Nunspeet</t>
  </si>
  <si>
    <t>CRM30277008_RFQ _ Jakarta SD70 -DH, HE</t>
  </si>
  <si>
    <t>1.SU 3'100 2.MAH 2'488 3.WC 600</t>
  </si>
  <si>
    <t>Rev. B 20210303</t>
  </si>
  <si>
    <t>Jens Lundergaard</t>
  </si>
  <si>
    <t>Firmenich</t>
  </si>
  <si>
    <t>Iupdate Kühler</t>
  </si>
  <si>
    <t>Michael Bürgermeister</t>
  </si>
  <si>
    <t>20052 (Pharma)</t>
  </si>
  <si>
    <t>G</t>
  </si>
  <si>
    <t>Rev.G</t>
  </si>
  <si>
    <t>Töpfer GmbH</t>
  </si>
  <si>
    <t>Hans-Christian Gref</t>
  </si>
  <si>
    <t>Sprühturm T3 ? - Töpfer GmbH</t>
  </si>
  <si>
    <t>DEU</t>
  </si>
  <si>
    <t>Project OC20066 - Analysis for potential RECU</t>
  </si>
  <si>
    <t>RECU calc only</t>
  </si>
  <si>
    <t>Hard / Mid Value</t>
  </si>
  <si>
    <t>210118 MSZ - RECU calc only</t>
  </si>
  <si>
    <t>AUS</t>
  </si>
  <si>
    <t>Order</t>
  </si>
  <si>
    <t>Simon Tan</t>
  </si>
  <si>
    <t>20-30289399</t>
  </si>
  <si>
    <t>A</t>
  </si>
  <si>
    <t>Gabriel Urso</t>
  </si>
  <si>
    <t>Conaprole, Rebuild, MSD 1000</t>
  </si>
  <si>
    <t>1.MAH 120'000 (2 identical units)</t>
  </si>
  <si>
    <t>BYAN AL-FAJER TREDING FZCO</t>
  </si>
  <si>
    <t>IRQ</t>
  </si>
  <si>
    <t>SALAM AL-JUBORY</t>
  </si>
  <si>
    <t>Ministry of Oil</t>
  </si>
  <si>
    <t>HX's (made from Kelvion)</t>
  </si>
  <si>
    <t>210115 Jason Su: project slow down - see email 210115</t>
  </si>
  <si>
    <t>RUS</t>
  </si>
  <si>
    <t>1.WC (EFB) 4'500 2.WH380'000 3.PU</t>
  </si>
  <si>
    <t>Tel. 19.01.2021 Carsten Holse - benötigt Angebot bis am 29.01.2021</t>
  </si>
  <si>
    <t>Lars Erik Christensen, Rasmussen Preben, Nielsen Michael</t>
  </si>
  <si>
    <t>FIN</t>
  </si>
  <si>
    <t>1.ELH 22'000 2.ER 80'000 3. WH (24'000+17'000)</t>
  </si>
  <si>
    <t>PO-210426 - 210414 Rev.B request - Offer Price 130'565 - Order Price 65'615</t>
  </si>
  <si>
    <t>Latest delivery: 12-14 weeks after design approval</t>
  </si>
  <si>
    <t>Tel. Hr. Lembke - Wir sind zu spät dran mit offerieren - sie werden mit dem Hersteller Robatherm in die Ausschreibung gehen</t>
  </si>
  <si>
    <t>Superheated steam - 12barg/250°C</t>
  </si>
  <si>
    <t>1.SU 115'000  2.AC-EFB 28'000  3.AC-FR 500  4.MAH 70'000</t>
  </si>
  <si>
    <t>210125 - ask for update - Rev.0 in 201127 out 201216 397'280 EUR, RevA in 201224 out 201230 360'540 EUR</t>
  </si>
  <si>
    <t>VNM</t>
  </si>
  <si>
    <t>Christian Bonde</t>
  </si>
  <si>
    <t>POL</t>
  </si>
  <si>
    <t>ESP</t>
  </si>
  <si>
    <t>Attenuators, Rev.A - 210112, Preeis 100% vor Lieferung</t>
  </si>
  <si>
    <t>20066 Reku-System + MAH</t>
  </si>
  <si>
    <t>1.ER 70'000 2.IR 70'000 + MAH 70'000</t>
  </si>
  <si>
    <t>175'100.00</t>
  </si>
  <si>
    <t>Rev.A request 210419</t>
  </si>
  <si>
    <t>Air Intake Sorption Dehumidifier 20'000</t>
  </si>
  <si>
    <t>Rev.A in 201221 out 210119</t>
  </si>
  <si>
    <t>1.AHU 1'900-3'100</t>
  </si>
  <si>
    <t xml:space="preserve">Das Angebot besteht aus zwei Einheiten:
1) Kühler Einheit mit TA &amp; CIP
2) Dampflufterhitzer mit Filterbox </t>
  </si>
  <si>
    <t>1.DEH (Ice Water Air Cooler) 100</t>
  </si>
  <si>
    <t>210413 Rev.A update request - Air mass flow from 80 to 100kg/h</t>
  </si>
  <si>
    <t>1.EFB (WC+WS) 9'200</t>
  </si>
  <si>
    <t>ITA</t>
  </si>
  <si>
    <t>OFF RevA 210625</t>
  </si>
  <si>
    <t>NZL</t>
  </si>
  <si>
    <t>Reku System</t>
  </si>
  <si>
    <t>ATHCO</t>
  </si>
  <si>
    <t>Jeppe Nielsen</t>
  </si>
  <si>
    <t>Brazil</t>
  </si>
  <si>
    <t>BRA</t>
  </si>
  <si>
    <t>Economizer</t>
  </si>
  <si>
    <t>322-02434</t>
  </si>
  <si>
    <t>TUR</t>
  </si>
  <si>
    <t>1.DEH 610 (inkl.GEH) 2. DEH 610 (ohne GEH)</t>
  </si>
  <si>
    <t>Nestlé</t>
  </si>
  <si>
    <t>Jeffery Wang</t>
  </si>
  <si>
    <t>Thailand</t>
  </si>
  <si>
    <t>Heat Recovery System</t>
  </si>
  <si>
    <t>210723 MSZ: OF20425A sent. 210721 DET: Preise aktualisieren und Installation work offerieren (SiccaDania China - Michael Oesterle - fragen)
210120 MSZ: Jeffery Wang - wait for revised specifications</t>
  </si>
  <si>
    <t>PL</t>
  </si>
  <si>
    <t>Bartłomiej Kroczewski</t>
  </si>
  <si>
    <t>OSM Kolo - 030-5978-1-01</t>
  </si>
  <si>
    <t>Replacement Steam Air Heater - Brunner 12662-02B - Brunner Bankruptcy</t>
  </si>
  <si>
    <t>Daniel Bojilov</t>
  </si>
  <si>
    <t>SKO0630</t>
  </si>
  <si>
    <t>SKO</t>
  </si>
  <si>
    <t>Ice Water Air Cooler 36'000</t>
  </si>
  <si>
    <t>Michael Pedersen</t>
  </si>
  <si>
    <t>Arla - Alt BT 13820</t>
  </si>
  <si>
    <t>1.SH 3'300</t>
  </si>
  <si>
    <t>Tim Neuhaus</t>
  </si>
  <si>
    <t>DE105 - BT Reku Modifikation</t>
  </si>
  <si>
    <t>1.IR 70 m3/h</t>
  </si>
  <si>
    <t>Budger Offer - 1. ER 2. RECU-System</t>
  </si>
  <si>
    <t>Imran Najeeb, Preben Rasmussen</t>
  </si>
  <si>
    <t>Valio S1 - Plant 010-0816</t>
  </si>
  <si>
    <t>1.VF I+II 5'000  2.VFIII 4'000</t>
  </si>
  <si>
    <t>210414 Rev.B request - Offer Price 40'310 - Order Price 41'003</t>
  </si>
  <si>
    <t>PO 1203102-2/P42141.20.01307.01</t>
  </si>
  <si>
    <t>Struthers</t>
  </si>
  <si>
    <t>GB</t>
  </si>
  <si>
    <t>Matthew Hill</t>
  </si>
  <si>
    <t>UK Plant</t>
  </si>
  <si>
    <t>GBR</t>
  </si>
  <si>
    <t>1.MAH 21'000</t>
  </si>
  <si>
    <t>Superheated steam - 40barg/+251°C. Waiting for feedback from Matthew</t>
  </si>
  <si>
    <t>TH041</t>
  </si>
  <si>
    <t>1.SU 69'156  2.MAH 37'000  3.IFB 14'800  4.EFB 17356</t>
  </si>
  <si>
    <t>Tel. 21.01.2021 Lusman: haben Budget-Preis angegeben. Meldet sich wieder, wenn Projekt weitergehen sollte.</t>
  </si>
  <si>
    <t>Timo Hiltunen</t>
  </si>
  <si>
    <t>TKM0759</t>
  </si>
  <si>
    <t>1.WC 7'000  2.SH 1'070  3.SH 4'400  4.SH 7'000</t>
  </si>
  <si>
    <t>ArlaFoods</t>
  </si>
  <si>
    <t>Brunner Replacement</t>
  </si>
  <si>
    <t>BSP-Consulting</t>
  </si>
  <si>
    <t>Thomas Buehl</t>
  </si>
  <si>
    <t>FrieslandCampina</t>
  </si>
  <si>
    <t>1.IR 34'000  2.ER 67'500</t>
  </si>
  <si>
    <t>153'700.00</t>
  </si>
  <si>
    <t>vorerst Info über Leistungen Reku-System, sowie grobe Preisabschätzung - bis 25.01.2021 offerieren</t>
  </si>
  <si>
    <t>Döhler Projekt</t>
  </si>
  <si>
    <t>1.Tropfenabscheder</t>
  </si>
  <si>
    <t>kompletter Abscheider inkl. Gehäuse anbieten und mit normalen Z-Lamellen (ohne Neigung)</t>
  </si>
  <si>
    <t>Sebuh Kassaye</t>
  </si>
  <si>
    <t>Per Simonsen</t>
  </si>
  <si>
    <t>4 Pre-Heater Recuperator</t>
  </si>
  <si>
    <t>Lost</t>
  </si>
  <si>
    <t>vorerst thermodyn. Daten gesendet - warten nun auf Rückmeldung</t>
  </si>
  <si>
    <t>Kamal Kishore</t>
  </si>
  <si>
    <t>Recu System ( Air Preheater &amp; FG Recu) incl. Pump Station; Dehumidifier</t>
  </si>
  <si>
    <t xml:space="preserve">- </t>
  </si>
  <si>
    <t>42'730</t>
  </si>
  <si>
    <t>Gil Trophardy</t>
  </si>
  <si>
    <t>Rauchgasreku</t>
  </si>
  <si>
    <t>Rauchgasreku, Emulsionserwärmer, Pumpenstation</t>
  </si>
  <si>
    <t>210113 MSZ - RECU calc only - THE discussed RECU configuration with Client. Client had noticed bottleneck problems with Gas Burner capacity when overall capacity shall be increased and will come back to us in a few weeks. RECU information is for the Client very interesting and shall be resolved in the near future as new Environmental regulations shall be respected starting from 2015 up to 2030 (no CO2 pollution).</t>
  </si>
  <si>
    <t>Felix Kaehler</t>
  </si>
  <si>
    <t>Maabarot PO# 1000135749</t>
  </si>
  <si>
    <t>Replacement - Ultrafilter FPH10 610HT</t>
  </si>
  <si>
    <t>SE</t>
  </si>
  <si>
    <t>Mathias Karlsson</t>
  </si>
  <si>
    <t>Domsjö</t>
  </si>
  <si>
    <t>Replacement - SH-Element vertical airflow</t>
  </si>
  <si>
    <t>DET hat dieses Projekt dazumals bei Brunner bearbeitet - Kunde ist anderweitig (ev. über EBT) weitergegangen</t>
  </si>
  <si>
    <t>Kim Sörensen</t>
  </si>
  <si>
    <t>020-7790 UPM Biochemicals</t>
  </si>
  <si>
    <t>14 Stk. Glattrohr Dampflufterhitzer</t>
  </si>
  <si>
    <t>USZ</t>
  </si>
  <si>
    <t>USZ Begleitung WiriTec 2021</t>
  </si>
  <si>
    <t>Energieberatung</t>
  </si>
  <si>
    <t>ACO Sicca Dania</t>
  </si>
  <si>
    <t>Hanna Makowiecka-Zaczkowska</t>
  </si>
  <si>
    <t>S&amp;T Heat exchangers</t>
  </si>
  <si>
    <t>1. 3xER 69'330 (shell &amp; tube)</t>
  </si>
  <si>
    <t>Nordtherm AB</t>
  </si>
  <si>
    <t>Bengt-Olof Näslund</t>
  </si>
  <si>
    <t>1.MAH 19'600 (75 barg Steam)</t>
  </si>
  <si>
    <t>121'000.00</t>
  </si>
  <si>
    <t>Bare HX with housing</t>
  </si>
  <si>
    <t>Christian Windelin</t>
  </si>
  <si>
    <t xml:space="preserve">Jost Chemical Co. </t>
  </si>
  <si>
    <t>1.AIU 5'378  2.SH 2'346  3.SH 1'346 4.WC+SH 1'697</t>
  </si>
  <si>
    <t>PO-210426  - Offer Price 41'000 - Order Price 51410</t>
  </si>
  <si>
    <t>Euroserum</t>
  </si>
  <si>
    <t>FR</t>
  </si>
  <si>
    <t>Valentin Claveau</t>
  </si>
  <si>
    <t>FRA</t>
  </si>
  <si>
    <t>1.14140-01 2.14140-02 - replacements</t>
  </si>
  <si>
    <t>Alexander Brekeling</t>
  </si>
  <si>
    <t>1.MAH 55'000  2. ER + ATT 70'000</t>
  </si>
  <si>
    <t>Calc only for Internal AT Archive Information! - TP offered units to the end customer based on thei r internal calculations.</t>
  </si>
  <si>
    <t>Haresh Khedekar</t>
  </si>
  <si>
    <t>Happy Valle Milk</t>
  </si>
  <si>
    <t>1.MAH 120'000  2.VFI 12'000  3.VFII  16'000  4.SUI 120'000  5.SUII 55'500  6.ER 170'000</t>
  </si>
  <si>
    <t>RFQ CRM No.30312168 - FP500-200-TH_MAH</t>
  </si>
  <si>
    <t>1.MAH 22'650 1.SU 2'055</t>
  </si>
  <si>
    <t>Martin Feldskov</t>
  </si>
  <si>
    <t>034-7883 Superior Powders</t>
  </si>
  <si>
    <t>1.AIU 12'000 2.SU 1'650 3.WC 1'650 4.EH 160 5.EH 1'290</t>
  </si>
  <si>
    <t>PO-210426 - Delivery time is EXW 2 AUG 2021 -Offer Price  68'350 - Order Price 19'000</t>
  </si>
  <si>
    <t>Arkadiusz Weronski</t>
  </si>
  <si>
    <t>Kogeneration Water Pre-Heater</t>
  </si>
  <si>
    <t>Kogeneration Water Pre-Heater Units (2 pcs.)</t>
  </si>
  <si>
    <t>Safed</t>
  </si>
  <si>
    <t>Justine Meziere</t>
  </si>
  <si>
    <t>Brunner Ersatz</t>
  </si>
  <si>
    <t>2 Stk. Ersatzluftkühler</t>
  </si>
  <si>
    <t>Application is food, with EHEDG requirements</t>
  </si>
  <si>
    <t>1. MAH+EH 625 kg/h</t>
  </si>
  <si>
    <t>Riccardo Bergamini</t>
  </si>
  <si>
    <t>Heat Recovery</t>
  </si>
  <si>
    <t>1. WH 80'000</t>
  </si>
  <si>
    <t>116'000.00</t>
  </si>
  <si>
    <t>RevA: HX for Opt.2 only; 2 Cones incl.</t>
  </si>
  <si>
    <t>BLS</t>
  </si>
  <si>
    <t>Silvan Munz</t>
  </si>
  <si>
    <t>Autoverlad-CO2-Kompensation</t>
  </si>
  <si>
    <t>WISAG</t>
  </si>
  <si>
    <t>Michael Pawlenka</t>
  </si>
  <si>
    <t>Sorption Dehumidifier (SIEHE OF20386)</t>
  </si>
  <si>
    <t>SIEGLE + EPPLE GmbH &amp; Co. KG</t>
  </si>
  <si>
    <t>Sarah Aschaber</t>
  </si>
  <si>
    <t>Dedert</t>
  </si>
  <si>
    <t>Carsten Engel Andersen</t>
  </si>
  <si>
    <t>Döhler</t>
  </si>
  <si>
    <t>1. SU 1'400</t>
  </si>
  <si>
    <t>Budget-Offer</t>
  </si>
  <si>
    <t>Michał Pabierowski</t>
  </si>
  <si>
    <t>OPT 1 = Neuer MAH 82'000 / OPT 2 = Neuer SH 82'000</t>
  </si>
  <si>
    <t>68'000.00</t>
  </si>
  <si>
    <t>No agreement between GEA and final custonmer</t>
  </si>
  <si>
    <t>Ashish Gohil</t>
  </si>
  <si>
    <t>Oceania</t>
  </si>
  <si>
    <t>MAH Rebuild - Analyse Kondensatkühlung</t>
  </si>
  <si>
    <t>Omni-Crest</t>
  </si>
  <si>
    <t>Mani</t>
  </si>
  <si>
    <t>Abbott Nutrition</t>
  </si>
  <si>
    <t>Ersatz-GEA-Wärmetauscher (Kelvion-WT's)</t>
  </si>
  <si>
    <t>Kunde hat Platten Wärmetauscher angefragt und war sich dem nicht bewusst</t>
  </si>
  <si>
    <t>Joen Christian Thomsen</t>
  </si>
  <si>
    <t>1.MAH 191'000 2.MAH132'000 in Kombination mit El.-Erh.</t>
  </si>
  <si>
    <t>Überhitzter Dampf</t>
  </si>
  <si>
    <t>Jens Halskov</t>
  </si>
  <si>
    <t>21464-B</t>
  </si>
  <si>
    <t>TAI0381</t>
  </si>
  <si>
    <t>1.SU 2'250 2.SH 1'320 3.WC 200 4.WC 700</t>
  </si>
  <si>
    <t>Doan Pham</t>
  </si>
  <si>
    <t>Visonta Hungary</t>
  </si>
  <si>
    <t>HU</t>
  </si>
  <si>
    <t>Ersatz-WT, Ersatz-Türe, Ersatz-Differenzdruckmanometer</t>
  </si>
  <si>
    <t>Ullmann</t>
  </si>
  <si>
    <t>Horst Ullmann</t>
  </si>
  <si>
    <t>Zoma Günsburg</t>
  </si>
  <si>
    <t>1. ProcessTherm 60'000</t>
  </si>
  <si>
    <t>DAIKIN APPLIED Germany GmbH</t>
  </si>
  <si>
    <t>Friedrich Röhrig</t>
  </si>
  <si>
    <t>Inovyn</t>
  </si>
  <si>
    <t>Caroline Malmquist</t>
  </si>
  <si>
    <t>Inovyn process plant in Stenungsund</t>
  </si>
  <si>
    <t>1.WH 180'000 2.WH 80'000</t>
  </si>
  <si>
    <t>Rev. A 20210303</t>
  </si>
  <si>
    <t>Projective Limited</t>
  </si>
  <si>
    <t>UK</t>
  </si>
  <si>
    <t>Darshan Dhonsi</t>
  </si>
  <si>
    <t>P0750</t>
  </si>
  <si>
    <t>CZE</t>
  </si>
  <si>
    <t>1.ER 194'250 2.ELH 150'000</t>
  </si>
  <si>
    <t>Henrik L. Simonsen</t>
  </si>
  <si>
    <t>BR-0553 / PQ Silicas</t>
  </si>
  <si>
    <t>Gas-Gas Heat Recovery (14000/47000)</t>
  </si>
  <si>
    <t>Carsten Houd</t>
  </si>
  <si>
    <t>034-7909, Carnad</t>
  </si>
  <si>
    <t>1.ELH 3'000 2.FU 3'000 3.FU 700</t>
  </si>
  <si>
    <t>José Lucas</t>
  </si>
  <si>
    <t>Orbe Pilot Plant (Nescafé)</t>
  </si>
  <si>
    <t>1.SH 4'833m3h</t>
  </si>
  <si>
    <t>Melina van Meer</t>
  </si>
  <si>
    <t>Perstorp, Sweden</t>
  </si>
  <si>
    <t>Spezial..</t>
  </si>
  <si>
    <t>20'380.00</t>
  </si>
  <si>
    <t>Bulela Butsheke</t>
  </si>
  <si>
    <t>1.MAH 50'000 (replacement)</t>
  </si>
  <si>
    <t>130'000.00</t>
  </si>
  <si>
    <t>027/2021</t>
  </si>
  <si>
    <t>1.DryCooler 115'000m3/h</t>
  </si>
  <si>
    <t>Budget !</t>
  </si>
  <si>
    <t>Andreas Pohl</t>
  </si>
  <si>
    <t>BV DESY</t>
  </si>
  <si>
    <t>1.SU 2900</t>
  </si>
  <si>
    <t>96'000.00</t>
  </si>
  <si>
    <t>Manjunath Byahatti</t>
  </si>
  <si>
    <t>Korn Thai</t>
  </si>
  <si>
    <t>1.SU 75'000  2.MAH 52'000  3.EFB 12'500  4.ACFR</t>
  </si>
  <si>
    <t xml:space="preserve">210827 off rev.B sent
210807 off rev.A sent 
210225 off rev.0 sent </t>
  </si>
  <si>
    <t>Danone</t>
  </si>
  <si>
    <t>Ersatz-Kit - Anpassungen zu bestehenden Geräten</t>
  </si>
  <si>
    <t>Bernardus Renzema</t>
  </si>
  <si>
    <t>Wheyco</t>
  </si>
  <si>
    <t>1. RECU UNIT</t>
  </si>
  <si>
    <t>OFF Rev A 210625</t>
  </si>
  <si>
    <t xml:space="preserve">Bjarne Eriksen </t>
  </si>
  <si>
    <t>093-0343</t>
  </si>
  <si>
    <t>1.WC 75</t>
  </si>
  <si>
    <t>Mojtaba Bozorgmehr</t>
  </si>
  <si>
    <t>HOL1162</t>
  </si>
  <si>
    <t>1.WC50000 2.WC90000</t>
  </si>
  <si>
    <t>Michael Nielsen</t>
  </si>
  <si>
    <t>334-1000</t>
  </si>
  <si>
    <t>5 Standard Plants (Air Intake + MAH)</t>
  </si>
  <si>
    <t>Michelle Lim</t>
  </si>
  <si>
    <t>21-30317446 Chemical Plant</t>
  </si>
  <si>
    <t>1 MAH 72'000  2.SH 6'800</t>
  </si>
  <si>
    <t>Michael Nielsen / Nils Knudsen</t>
  </si>
  <si>
    <t>Recu System</t>
  </si>
  <si>
    <t>1.ER 64'418 2.IR 64'000</t>
  </si>
  <si>
    <t>Budget Quote</t>
  </si>
  <si>
    <t xml:space="preserve">Barr Rosin plants: 1-495, 1563 &amp; 1-564 </t>
  </si>
  <si>
    <t>Zu spezielle Anforderungen</t>
  </si>
  <si>
    <t>EMS-Chemie</t>
  </si>
  <si>
    <t>Luca Wildi</t>
  </si>
  <si>
    <t>TB009-19 E2</t>
  </si>
  <si>
    <t>171'500.00</t>
  </si>
  <si>
    <t>Morten Aas Nielsen</t>
  </si>
  <si>
    <t>Standardisierung</t>
  </si>
  <si>
    <t>Standardisierung VF-Units</t>
  </si>
  <si>
    <t>Technip</t>
  </si>
  <si>
    <t>Emilien Mathiot</t>
  </si>
  <si>
    <t>Biological powder Spray Dryer</t>
  </si>
  <si>
    <t>Steam for drying air - tech questions</t>
  </si>
  <si>
    <t>consultancy</t>
  </si>
  <si>
    <t>check email correspondence</t>
  </si>
  <si>
    <t>Pek Kiap Yong</t>
  </si>
  <si>
    <t>21-30312163 - Aditya Birla</t>
  </si>
  <si>
    <t>1.WC 5'900</t>
  </si>
  <si>
    <t>Wintercoil</t>
  </si>
  <si>
    <t>1.WH 80'000</t>
  </si>
  <si>
    <t>21002 (Flavour)</t>
  </si>
  <si>
    <t>1.MAH 9'000</t>
  </si>
  <si>
    <t xml:space="preserve">Kjeld Linde Jørgensen </t>
  </si>
  <si>
    <t>032-7897 PT Santos</t>
  </si>
  <si>
    <t>1.WC 675</t>
  </si>
  <si>
    <t>Thomas Bühl</t>
  </si>
  <si>
    <t>A&amp;L Tierfrischmehl</t>
  </si>
  <si>
    <t>1.WH 30'000</t>
  </si>
  <si>
    <t>Wasser mit Blut versetzt, WT mus innen reinigbar sein</t>
  </si>
  <si>
    <t>Benjy Wong</t>
  </si>
  <si>
    <t>SG064</t>
  </si>
  <si>
    <t>1.WC 386 2.WC 2'274</t>
  </si>
  <si>
    <t>Rahmen-Bauart</t>
  </si>
  <si>
    <t>Mikkel Dreyer</t>
  </si>
  <si>
    <t>334-1444 Norway</t>
  </si>
  <si>
    <t>NOR</t>
  </si>
  <si>
    <t>1.AIU 13'000 2.ELH 13'000 3.ELH 3'500 4.ELH 1'500</t>
  </si>
  <si>
    <t>77'500.00</t>
  </si>
  <si>
    <t>Added Dehumidifer</t>
  </si>
  <si>
    <t>Willy van Well</t>
  </si>
  <si>
    <t>SiccaDania VTK</t>
  </si>
  <si>
    <t>Pre-Heater Recu (only Element)</t>
  </si>
  <si>
    <t>KUE ERG Machbarkeitsstudie</t>
  </si>
  <si>
    <t>Gas-Gas Heat Recovery (19'700/23'500)</t>
  </si>
  <si>
    <t>Aller Aqua</t>
  </si>
  <si>
    <t>Two parallel pre-heater recu's (copper tubes)</t>
  </si>
  <si>
    <t>1. MAH 125'500</t>
  </si>
  <si>
    <t>Ball Park Figure only</t>
  </si>
  <si>
    <t>Nicolas Droy</t>
  </si>
  <si>
    <t>Pinch-Study Nestlé Boué</t>
  </si>
  <si>
    <t>ICF-WELKO</t>
  </si>
  <si>
    <t>IT</t>
  </si>
  <si>
    <t>Paolo Zoboli</t>
  </si>
  <si>
    <t>Pharma</t>
  </si>
  <si>
    <t>1. SU 14'000 2.MAH 14'000</t>
  </si>
  <si>
    <t>Fredon</t>
  </si>
  <si>
    <t>Sam Wong</t>
  </si>
  <si>
    <t>1.FgR 5'800 L/S</t>
  </si>
  <si>
    <t>Not offered</t>
  </si>
  <si>
    <t>Arend Jan van Gelder</t>
  </si>
  <si>
    <t>NL150</t>
  </si>
  <si>
    <t>Pending Review Client</t>
  </si>
  <si>
    <t>Claus Linde</t>
  </si>
  <si>
    <t>010-5676, Indonesia, Yogakarta</t>
  </si>
  <si>
    <t>1.SU 50'000</t>
  </si>
  <si>
    <t>210510 Claus Linde asks for additional calculations</t>
  </si>
  <si>
    <t>Karthikeya Maharajula</t>
  </si>
  <si>
    <t>PTMM-6589</t>
  </si>
  <si>
    <t>1.WC 85'000</t>
  </si>
  <si>
    <t>157'085.00</t>
  </si>
  <si>
    <t>Doppelleu Boxer AG</t>
  </si>
  <si>
    <t>Patrick Thomi</t>
  </si>
  <si>
    <t>Grobanalyse Doppelleu Boxer, Werk Winterthur</t>
  </si>
  <si>
    <t>Vaibhav Deshpande / Jishajith Majeed</t>
  </si>
  <si>
    <t>EGY0128</t>
  </si>
  <si>
    <t>EGY</t>
  </si>
  <si>
    <t>1.WC 7'9200 2.WC 6'540 3.WC 18'850 4.WC 950 +WRG-System</t>
  </si>
  <si>
    <t>Rev A update</t>
  </si>
  <si>
    <t>IRL0664</t>
  </si>
  <si>
    <t>125'000.00</t>
  </si>
  <si>
    <t>Peter Viholt</t>
  </si>
  <si>
    <t>034-7867</t>
  </si>
  <si>
    <t>Bert Hettinga</t>
  </si>
  <si>
    <t>Arla Pronsfeld</t>
  </si>
  <si>
    <t>Brunner Projekt - MAH - Commissioning</t>
  </si>
  <si>
    <t>comm</t>
  </si>
  <si>
    <t xml:space="preserve">2021/ KW37 - estimated Commissioning </t>
  </si>
  <si>
    <t>PO921767944</t>
  </si>
  <si>
    <t>OC21103</t>
  </si>
  <si>
    <t>1. Commissioning Date TBC
2. Final commissioning price - depending on work done on site and TBC by AT</t>
  </si>
  <si>
    <t>LUKO</t>
  </si>
  <si>
    <t>Dampfkondensator (sehr gross)</t>
  </si>
  <si>
    <t>Air cooler (Luftdruck 0.35 bar)</t>
  </si>
  <si>
    <t>Modi Prasana</t>
  </si>
  <si>
    <t>IDO0436 - PT Sari</t>
  </si>
  <si>
    <t>1.MAH 72'650  2.C 28'940</t>
  </si>
  <si>
    <t>210730 MSZ: PO</t>
  </si>
  <si>
    <t>PO4502216166</t>
  </si>
  <si>
    <t>2021-12</t>
  </si>
  <si>
    <t>KW 49-51</t>
  </si>
  <si>
    <t>1. Delivery MID DEC - according to PO
2. Commissioning Date TBC
3. Commissioning price 7600 included within PO
4. Final commissioning price - depending on work done on site and TBC by AT</t>
  </si>
  <si>
    <t>1. WC 220</t>
  </si>
  <si>
    <t>Budget-Preis per Email genügt</t>
  </si>
  <si>
    <t>Tobias Kockel</t>
  </si>
  <si>
    <t>Standardisierung Abluft-Reku</t>
  </si>
  <si>
    <t>Food, hygenic design, SS housing</t>
  </si>
  <si>
    <t>1. SH 380</t>
  </si>
  <si>
    <t>Rev.A incl. Steam Inlet System</t>
  </si>
  <si>
    <t>Claus Christiansen</t>
  </si>
  <si>
    <t>SPA0809</t>
  </si>
  <si>
    <t>Air Cooler (Luftdruck design = 0.4 bar) - 2 Stk.</t>
  </si>
  <si>
    <t>OF21520</t>
  </si>
  <si>
    <t>Grzegorz Klosowski</t>
  </si>
  <si>
    <t>Dairy</t>
  </si>
  <si>
    <t>1.MAH 25'000</t>
  </si>
  <si>
    <t>OF21521</t>
  </si>
  <si>
    <t>61'500</t>
  </si>
  <si>
    <t>Budget offer</t>
  </si>
  <si>
    <t>Lars Paarup</t>
  </si>
  <si>
    <t>Air Intake 1 &amp; 2 (additional HX see OF21527)</t>
  </si>
  <si>
    <t>1. SU 52'000  2.MAH 52'000</t>
  </si>
  <si>
    <t xml:space="preserve">see OF21527 - the same project. Units offered separately within two offers at Lars Paarup request.
210601 Lars Paarup changed configuration from 1. SUI 32'000  2.MAH 32'000  3.SUII 20'000 to 1. SUI 52'000  2.MAH 52'000 </t>
  </si>
  <si>
    <t>1.IR 50'291 2.PU 10'800</t>
  </si>
  <si>
    <t>OF21523</t>
  </si>
  <si>
    <t>Lübers</t>
  </si>
  <si>
    <t xml:space="preserve">ProcessTherm / </t>
  </si>
  <si>
    <t>Rreplacement for existing Pilow Plate HX</t>
  </si>
  <si>
    <t>OF21524</t>
  </si>
  <si>
    <t>FR-10759153</t>
  </si>
  <si>
    <t>OF21525</t>
  </si>
  <si>
    <t>Carsten Holse</t>
  </si>
  <si>
    <t>DK093</t>
  </si>
  <si>
    <t>1.WiC 33'500 2. WC 1'300</t>
  </si>
  <si>
    <t>OF21526</t>
  </si>
  <si>
    <t>HX for Air Intake 1 &amp; 2 (see OF21522)</t>
  </si>
  <si>
    <t>1.SFB 8'000  2.VFI 2'200  3.VFII 2'200  4.VFIII 2'200</t>
  </si>
  <si>
    <t xml:space="preserve">see OF21522 - the same project. Units offered separately within two offers at Lars Paarup request.
</t>
  </si>
  <si>
    <t>MEX</t>
  </si>
  <si>
    <t>Omar Cruz</t>
  </si>
  <si>
    <t>Nestlé Veracruz, Mexiko</t>
  </si>
  <si>
    <t>1.sorption dehumidifier - Luftmenge? müM?</t>
  </si>
  <si>
    <t>OF21528</t>
  </si>
  <si>
    <t>Technische Fragen zu seiner Anfrage gestellt</t>
  </si>
  <si>
    <t>Morten Langeskov Noedvig</t>
  </si>
  <si>
    <t>CRODA - Heat Recovery</t>
  </si>
  <si>
    <t>1.FgR 17'000</t>
  </si>
  <si>
    <t>210831 MSZ: "The end customer decided not to continue this project since payback time was too long" - feedback from Morten Noedvig Langeskov</t>
  </si>
  <si>
    <t>Standard range Silencer evalulation</t>
  </si>
  <si>
    <t>Runde Schalldämpfer (LBF)</t>
  </si>
  <si>
    <t>LBF wird hier direkt an GEA eine Offerte für diese Schalldämpfer unterbreiten</t>
  </si>
  <si>
    <t>Jimmy Zhou</t>
  </si>
  <si>
    <t>TH050</t>
  </si>
  <si>
    <t>1.ELH 4'000</t>
  </si>
  <si>
    <t>OF21531</t>
  </si>
  <si>
    <t>Small Scale Dryer</t>
  </si>
  <si>
    <t>1.SU 800</t>
  </si>
  <si>
    <t>Budget Offer</t>
  </si>
  <si>
    <t>334-1466</t>
  </si>
  <si>
    <t>1.AIU 35-47'000 2.WC 40'000</t>
  </si>
  <si>
    <t>Gautier Rio</t>
  </si>
  <si>
    <t>Fines Return Filter Unit 1/4 Filter</t>
  </si>
  <si>
    <t>Kuantan Malaysia</t>
  </si>
  <si>
    <t>MYS</t>
  </si>
  <si>
    <t>Flash Dryer</t>
  </si>
  <si>
    <t>OF21535</t>
  </si>
  <si>
    <t>20'30147267</t>
  </si>
  <si>
    <t>IDO</t>
  </si>
  <si>
    <t>OF21536</t>
  </si>
  <si>
    <t>Pre Heater for Recu System</t>
  </si>
  <si>
    <t>Leandro Martins</t>
  </si>
  <si>
    <t>Araras factory-Brazil</t>
  </si>
  <si>
    <t>AHU</t>
  </si>
  <si>
    <t>ETS</t>
  </si>
  <si>
    <t>Wadim Okraschevsky</t>
  </si>
  <si>
    <t>1.FU+SH 4'460  2.FU 4'460</t>
  </si>
  <si>
    <t xml:space="preserve">GEA </t>
  </si>
  <si>
    <t>Emil Baarts-Jensen</t>
  </si>
  <si>
    <t>020-7973 Wanhua</t>
  </si>
  <si>
    <t>Steam consumption estimate</t>
  </si>
  <si>
    <t>Only Steam Consumption estimate for GEA..</t>
  </si>
  <si>
    <t>DSM</t>
  </si>
  <si>
    <t>Potential Analysis</t>
  </si>
  <si>
    <t>TR</t>
  </si>
  <si>
    <t>Flue Gas Recu + Dehumidifer &amp; Heater</t>
  </si>
  <si>
    <t>Easy / Mid Value</t>
  </si>
  <si>
    <t>Christian Grønborg</t>
  </si>
  <si>
    <t>334-1419 Rebuild of 030-3982</t>
  </si>
  <si>
    <t>1.FU+SH 700 (high air pressure) 2. FU+SH 1'050</t>
  </si>
  <si>
    <t>Ellson Seet</t>
  </si>
  <si>
    <t>30330494 | DH - VN Project</t>
  </si>
  <si>
    <t>1.DEH 3'000 2.FU 3'000</t>
  </si>
  <si>
    <t>ID040</t>
  </si>
  <si>
    <t>1.SH+ELH 2'400 2.WC+ELH 700</t>
  </si>
  <si>
    <t>Papierowski</t>
  </si>
  <si>
    <t>Normal / Low Value</t>
  </si>
  <si>
    <t>?</t>
  </si>
  <si>
    <t>1.SU 15'000</t>
  </si>
  <si>
    <t>Rough Budget-Price</t>
  </si>
  <si>
    <t>Martin Fenger</t>
  </si>
  <si>
    <t>DK114</t>
  </si>
  <si>
    <t>Preisvergleich zu EBT</t>
  </si>
  <si>
    <t>Budget-Preise per Email angegeben (nur als Preisvergleich zu EBT)</t>
  </si>
  <si>
    <t>CMT</t>
  </si>
  <si>
    <t>Faliciano Masola</t>
  </si>
  <si>
    <t>1.SU 110-130'000 Nm3/h  2.IIR  3.ER  4.PU</t>
  </si>
  <si>
    <t>210817 MSZ: offer not sent while waiting for customer pending review - obsolete, when comes Feliciano will let us know</t>
  </si>
  <si>
    <t>Energiemanagement</t>
  </si>
  <si>
    <t>GER3869</t>
  </si>
  <si>
    <t>1.SU 2'500</t>
  </si>
  <si>
    <t>Kim Sörensen - Dennis Stausholm</t>
  </si>
  <si>
    <t>Turkey</t>
  </si>
  <si>
    <t>1.SU 55'000 2.SU 23'000</t>
  </si>
  <si>
    <t>Nicht offeriert, da Ausführung der Geräte in genietetem Design möglich, gegen welches wir nicht konkurrenzfähig sind</t>
  </si>
  <si>
    <t>SteCaO</t>
  </si>
  <si>
    <t>Badenhop Deutschland</t>
  </si>
  <si>
    <t>1.WC 600 2.WC 4'50</t>
  </si>
  <si>
    <t>Siehe OF20350 für Thomas Bühl, BSP</t>
  </si>
  <si>
    <t>Erica Hesselink</t>
  </si>
  <si>
    <t>Spare Parts</t>
  </si>
  <si>
    <t>OF21554</t>
  </si>
  <si>
    <t>Jesper Rosendahl</t>
  </si>
  <si>
    <t>331-3751</t>
  </si>
  <si>
    <t>Compact Unit</t>
  </si>
  <si>
    <t>information</t>
  </si>
  <si>
    <t>OF21555</t>
  </si>
  <si>
    <t>Information delivered - see email correspondence- similar unit then OF17001-2</t>
  </si>
  <si>
    <t>Soren Engel</t>
  </si>
  <si>
    <t>Finland. 334-1237</t>
  </si>
  <si>
    <t>AHU + Electrical Hater</t>
  </si>
  <si>
    <t>OF21556</t>
  </si>
  <si>
    <t>RevB</t>
  </si>
  <si>
    <t>Dehumidifier; Dehumidifier + Sorp Wheel</t>
  </si>
  <si>
    <t>OF21557</t>
  </si>
  <si>
    <t>William Steven</t>
  </si>
  <si>
    <t>CRM 30308611</t>
  </si>
  <si>
    <t>Air Heater (Opt. 1 hot water, Opt. 2 electrical)</t>
  </si>
  <si>
    <t>OF21558</t>
  </si>
  <si>
    <t>Budget-Offer only</t>
  </si>
  <si>
    <t>M.Papierwski</t>
  </si>
  <si>
    <t>Poland</t>
  </si>
  <si>
    <t>Cooler</t>
  </si>
  <si>
    <t>OF21559</t>
  </si>
  <si>
    <t>Two HXs. Only one will be  choosen</t>
  </si>
  <si>
    <t>Sika</t>
  </si>
  <si>
    <t>Rasid Sahinagic</t>
  </si>
  <si>
    <t>Schweiz</t>
  </si>
  <si>
    <t>Pilot Projekt für WRG</t>
  </si>
  <si>
    <t>OF21560</t>
  </si>
  <si>
    <t>Michelle Lim, Seet Ellson</t>
  </si>
  <si>
    <t>19-30196400-1</t>
  </si>
  <si>
    <t>1.SU  2.MAH  3.SFB  4.NC  5.CIP  6.VFI  7.VFII</t>
  </si>
  <si>
    <t>BUDGET - Offer sent per Email</t>
  </si>
  <si>
    <t>Kim Thomsen</t>
  </si>
  <si>
    <t>Recu System for Gas Boiler</t>
  </si>
  <si>
    <t>Malaysia</t>
  </si>
  <si>
    <t>1.SU  2.WC  3.WC 4.WC</t>
  </si>
  <si>
    <t>L. Hessekberg</t>
  </si>
  <si>
    <t>China</t>
  </si>
  <si>
    <t>Hot oil HX</t>
  </si>
  <si>
    <t>M. Hofstee</t>
  </si>
  <si>
    <t xml:space="preserve">Flue Gas HX  </t>
  </si>
  <si>
    <t>Mungbean Protein</t>
  </si>
  <si>
    <t>1.MAH 32'000 2.DEH 37'000</t>
  </si>
  <si>
    <t>Fines Return Kühler 600 m3/h</t>
  </si>
  <si>
    <t>Budget-Preis</t>
  </si>
  <si>
    <t>Gbr. Maier</t>
  </si>
  <si>
    <t>Generatorenkühler</t>
  </si>
  <si>
    <t>G.Klosowski</t>
  </si>
  <si>
    <t>Remetea</t>
  </si>
  <si>
    <t>RO</t>
  </si>
  <si>
    <t>Air Intake + Sorp + MAH</t>
  </si>
  <si>
    <t>Tuna Erman</t>
  </si>
  <si>
    <t>Air Intake</t>
  </si>
  <si>
    <t>War ein Missverständnis. GEA Türkei wollte eigentlich nur eine Offerte für die Wartung dieses Geräts.</t>
  </si>
  <si>
    <t>NL097 / DE105</t>
  </si>
  <si>
    <t>HX-Elemente</t>
  </si>
  <si>
    <t>CAN</t>
  </si>
  <si>
    <t>Suresh Sundararaj</t>
  </si>
  <si>
    <t>CA020</t>
  </si>
  <si>
    <t>Offerte noch inkl. den Kosten für die benötigten Zertifizierungen für Kanada, sowie inkl. den Kosten für die Versicherung aktualisieren</t>
  </si>
  <si>
    <t>Joost Barneveld</t>
  </si>
  <si>
    <t>NL157</t>
  </si>
  <si>
    <t>Reku-System inkl. Pumpenstation mit Wassererwärmung</t>
  </si>
  <si>
    <t>Edmund Teo</t>
  </si>
  <si>
    <t>1.WC 60'000</t>
  </si>
  <si>
    <t>Ersatz Brunner Stickstoffkühler</t>
  </si>
  <si>
    <t>Sun Lei</t>
  </si>
  <si>
    <t>KR010</t>
  </si>
  <si>
    <t>1. MAH 44'000  2.IFB 6'900  3.EFBI 3'000  4.EFBII 3'500</t>
  </si>
  <si>
    <t>210827 MSZ: offer  sent per email. Official offer file to be sent next week</t>
  </si>
  <si>
    <t>Regitze Hejlsberg</t>
  </si>
  <si>
    <t>NL174</t>
  </si>
  <si>
    <t>1. ELH 11'000</t>
  </si>
  <si>
    <t>Nielsen</t>
  </si>
  <si>
    <t>Recu - System</t>
  </si>
  <si>
    <t>og</t>
  </si>
  <si>
    <t>OF21580</t>
  </si>
  <si>
    <t>ostatus</t>
  </si>
  <si>
    <t>priority</t>
  </si>
  <si>
    <t>pick</t>
  </si>
  <si>
    <t>pm</t>
  </si>
  <si>
    <t>ord</t>
  </si>
  <si>
    <t>pstatus</t>
  </si>
  <si>
    <t>Hx
Code1</t>
  </si>
  <si>
    <t>Hx
Code2</t>
  </si>
  <si>
    <t>Hx
Code3</t>
  </si>
  <si>
    <t>HxName
GB</t>
  </si>
  <si>
    <t>HxName
DE</t>
  </si>
  <si>
    <t>HX</t>
  </si>
  <si>
    <t>heat exchanger</t>
  </si>
  <si>
    <t>Wärmetauscher</t>
  </si>
  <si>
    <t>PO</t>
  </si>
  <si>
    <t>main air heater</t>
  </si>
  <si>
    <t>Haupt Luft-Erhitzer</t>
  </si>
  <si>
    <t>OC</t>
  </si>
  <si>
    <t>SH</t>
  </si>
  <si>
    <t>steam heater</t>
  </si>
  <si>
    <t>Dampf Erhitzer</t>
  </si>
  <si>
    <t>Design</t>
  </si>
  <si>
    <t>WH</t>
  </si>
  <si>
    <t>water heater</t>
  </si>
  <si>
    <t>Wasser Erhitzer</t>
  </si>
  <si>
    <t>Design Approval</t>
  </si>
  <si>
    <t>WC</t>
  </si>
  <si>
    <t>water cooler</t>
  </si>
  <si>
    <t>Wasser Kühler</t>
  </si>
  <si>
    <t>Production</t>
  </si>
  <si>
    <t>DEH</t>
  </si>
  <si>
    <t>dehumidifier</t>
  </si>
  <si>
    <t>Luftentfeuchter</t>
  </si>
  <si>
    <t>Normal / High Value</t>
  </si>
  <si>
    <t>Packing</t>
  </si>
  <si>
    <t>WiC</t>
  </si>
  <si>
    <t>winter coil</t>
  </si>
  <si>
    <t>Transport</t>
  </si>
  <si>
    <t>RECU</t>
  </si>
  <si>
    <t>recuperation system</t>
  </si>
  <si>
    <t>Rekuperation System</t>
  </si>
  <si>
    <t>Open</t>
  </si>
  <si>
    <t>JHO</t>
  </si>
  <si>
    <t>Delivery</t>
  </si>
  <si>
    <t>IR</t>
  </si>
  <si>
    <t>inlet recuperator</t>
  </si>
  <si>
    <t>Zuluft Rekuperator</t>
  </si>
  <si>
    <t>TSC</t>
  </si>
  <si>
    <t>Installation</t>
  </si>
  <si>
    <t>ER</t>
  </si>
  <si>
    <t>exhaust recuperator</t>
  </si>
  <si>
    <t>Abluft Rekuperator</t>
  </si>
  <si>
    <t>Pending Approval Client</t>
  </si>
  <si>
    <t>TST</t>
  </si>
  <si>
    <t>FgR</t>
  </si>
  <si>
    <t>flue-gas recuperator</t>
  </si>
  <si>
    <t>Rauchgas Rekuperator</t>
  </si>
  <si>
    <t>Pending Review AT</t>
  </si>
  <si>
    <t>After Sales</t>
  </si>
  <si>
    <t>OH</t>
  </si>
  <si>
    <t>oil heater</t>
  </si>
  <si>
    <t>Öl-Wärmetauscher</t>
  </si>
  <si>
    <t>AIU</t>
  </si>
  <si>
    <t>air intake unit</t>
  </si>
  <si>
    <t>air handling unit</t>
  </si>
  <si>
    <t>Postponed</t>
  </si>
  <si>
    <t>sorption unit</t>
  </si>
  <si>
    <t>Sorptionsrotor</t>
  </si>
  <si>
    <t>PA</t>
  </si>
  <si>
    <t>process air</t>
  </si>
  <si>
    <t>PC</t>
  </si>
  <si>
    <t>pre-cooler</t>
  </si>
  <si>
    <t>AC</t>
  </si>
  <si>
    <t>after-cooler</t>
  </si>
  <si>
    <t>recuperation</t>
  </si>
  <si>
    <t>RA</t>
  </si>
  <si>
    <t>regeneration air</t>
  </si>
  <si>
    <t>FAN</t>
  </si>
  <si>
    <t>fan</t>
  </si>
  <si>
    <t>FU</t>
  </si>
  <si>
    <t>filter unit</t>
  </si>
  <si>
    <t>Filterbox</t>
  </si>
  <si>
    <t>ATT</t>
  </si>
  <si>
    <t>attenuators</t>
  </si>
  <si>
    <t>Schalldämpfer</t>
  </si>
  <si>
    <t>PU</t>
  </si>
  <si>
    <t>pumping station unit</t>
  </si>
  <si>
    <t>Pumpenstation</t>
  </si>
  <si>
    <t>CIP</t>
  </si>
  <si>
    <t>cip cleaning system</t>
  </si>
  <si>
    <t>ELH</t>
  </si>
  <si>
    <t>electrical heater</t>
  </si>
  <si>
    <t>Elektrolufterhitzer</t>
  </si>
  <si>
    <t>clients abbreviations</t>
  </si>
  <si>
    <t>fines return</t>
  </si>
  <si>
    <t>FB</t>
  </si>
  <si>
    <t>fluid bed</t>
  </si>
  <si>
    <t>VF</t>
  </si>
  <si>
    <t>SFB</t>
  </si>
  <si>
    <t>KalenderWoche</t>
  </si>
  <si>
    <t>BRUNNER THERMO GmbH -  BANKROTT !</t>
  </si>
  <si>
    <t>Heilige Drei Könige</t>
  </si>
  <si>
    <t>Fri</t>
  </si>
  <si>
    <t>Anytherm</t>
  </si>
  <si>
    <t>Autogrill Schweiz - Pratteln</t>
  </si>
  <si>
    <t>Ja</t>
  </si>
  <si>
    <t>2021/09/19-2021/09/23</t>
  </si>
  <si>
    <t>Europacar - Mietvertrag-Nr. 8014383686</t>
  </si>
  <si>
    <t>AREAS - Reinsfeld</t>
  </si>
  <si>
    <t>REWE-Prüm</t>
  </si>
  <si>
    <t>LIDL-Prüm</t>
  </si>
  <si>
    <t>Franz Müller-Prüm</t>
  </si>
  <si>
    <t>Total Energies-Eckartwiller</t>
  </si>
  <si>
    <t>E.Leclerc-Selestat</t>
  </si>
  <si>
    <t>Hubertus-Winterspelt</t>
  </si>
  <si>
    <t>Shell-Dübendorf</t>
  </si>
  <si>
    <t>[EU]</t>
  </si>
  <si>
    <t>Total Ausgaben - SUMME</t>
  </si>
  <si>
    <t>Anytherm AG, Laubisrütistrasse 42a, 8712 Staefa, Schweiz</t>
  </si>
  <si>
    <t>Geld zurück EUR</t>
  </si>
  <si>
    <t>Geld zurück TOTAL - EUR</t>
  </si>
  <si>
    <t>Geld zurück CHF</t>
  </si>
  <si>
    <t>Split:</t>
  </si>
  <si>
    <t>Frankreich-Autobahn-Automat</t>
  </si>
  <si>
    <t>Firma / Auftrag:</t>
  </si>
  <si>
    <t>Anytherm AG / OC21103</t>
  </si>
  <si>
    <t>Cash / EC / Kredit</t>
  </si>
  <si>
    <t>Arla Pronsfeld, Im Scheid 1, D-54597 Pronsfeld</t>
  </si>
  <si>
    <t>Inbetriebnahme - ARLA Pronsfeld - Brunner Thermo GmbH - Projekt.-Nr. 14730-35</t>
  </si>
  <si>
    <t>Bercholdstag</t>
  </si>
  <si>
    <t>Pfingsmontag</t>
  </si>
  <si>
    <t>Bundesfreitag</t>
  </si>
  <si>
    <t>Weinachtstag</t>
  </si>
  <si>
    <t>SUM F</t>
  </si>
  <si>
    <t>=C5=INDEX(CFK!$H$4:$H$202;VERGLEICH(C5;CFK!$H$4:$H$202);1)</t>
  </si>
  <si>
    <t>F Ferien - &gt;</t>
  </si>
  <si>
    <t>K Komp - &gt;</t>
  </si>
  <si>
    <t>F</t>
  </si>
  <si>
    <t>=C5=INDEX(CFK!$H$4:$H$212;VERGLEICH(C5;CFK!$H$4:$H$212);1)</t>
  </si>
  <si>
    <t>ISO</t>
  </si>
  <si>
    <t>EXCEL</t>
  </si>
  <si>
    <t>ISOKW</t>
  </si>
  <si>
    <t>GF</t>
  </si>
  <si>
    <t>GK</t>
  </si>
  <si>
    <t>VbF</t>
  </si>
  <si>
    <t>VbK</t>
  </si>
  <si>
    <t>Sa;So</t>
  </si>
  <si>
    <t>An11823_uhe02</t>
  </si>
  <si>
    <t>An11823_uhedi</t>
  </si>
  <si>
    <t>Days</t>
  </si>
  <si>
    <t>Effective</t>
  </si>
  <si>
    <t>Sum</t>
  </si>
  <si>
    <t>HO</t>
  </si>
  <si>
    <t>FT</t>
  </si>
  <si>
    <t>F -Leave</t>
  </si>
  <si>
    <t>K - Compens</t>
  </si>
  <si>
    <t>FT - Frei</t>
  </si>
  <si>
    <t>6:30-7:30, 8:30-13:00, 13:30-16:30</t>
  </si>
  <si>
    <t>6:30-7:30, 8:00-12:30, 13:15-16:15</t>
  </si>
  <si>
    <t>ETS - BEGIN</t>
  </si>
  <si>
    <t>CSD</t>
  </si>
  <si>
    <t>Legend</t>
  </si>
  <si>
    <t>Remarks/ Notizen</t>
  </si>
  <si>
    <t>ISO 2022 Juni KW22, KW23, KW24 Schulung für Anytherm bis 15.06 + 20.06</t>
  </si>
  <si>
    <t>VFT</t>
  </si>
  <si>
    <t>VKS</t>
  </si>
  <si>
    <t>VKT</t>
  </si>
  <si>
    <t>YMD</t>
  </si>
  <si>
    <t>W</t>
  </si>
  <si>
    <t>Dunia Windegg</t>
  </si>
  <si>
    <t>17:00-18:30</t>
  </si>
  <si>
    <t>18:00-19:30</t>
  </si>
  <si>
    <t>Belimed Sulgen 14:15 - 16:15</t>
  </si>
  <si>
    <t>MORGEN</t>
  </si>
  <si>
    <t>ABEND</t>
  </si>
  <si>
    <t>STD</t>
  </si>
  <si>
    <t>SYS</t>
  </si>
  <si>
    <t>DIA</t>
  </si>
  <si>
    <t>PUL</t>
  </si>
  <si>
    <t>hh:min</t>
  </si>
  <si>
    <t>mmHg</t>
  </si>
  <si>
    <t>min</t>
  </si>
  <si>
    <t>H - Habl TAG !</t>
  </si>
  <si>
    <t>HT</t>
  </si>
  <si>
    <t>EM</t>
  </si>
  <si>
    <t>Neujahr 2023</t>
  </si>
  <si>
    <t>01 Jan 2023</t>
  </si>
  <si>
    <t>Berchtoldstag 2023</t>
  </si>
  <si>
    <t>02 Jan 2023</t>
  </si>
  <si>
    <t>Dreikönigsfest 2023</t>
  </si>
  <si>
    <t>06 Jan 2023</t>
  </si>
  <si>
    <t>Karfreitag 2023</t>
  </si>
  <si>
    <t>07 Apr 2023</t>
  </si>
  <si>
    <t>Ostermontag 2023</t>
  </si>
  <si>
    <t>10 Apr 2023</t>
  </si>
  <si>
    <t>Tag der Arbeit 2023</t>
  </si>
  <si>
    <t>01 May 2023</t>
  </si>
  <si>
    <t>Auffahrt 2023</t>
  </si>
  <si>
    <t>18 May 2023</t>
  </si>
  <si>
    <t>Pfingstmontag 2023</t>
  </si>
  <si>
    <t>29 May 2023</t>
  </si>
  <si>
    <t>Fronleichnam 2023</t>
  </si>
  <si>
    <t>08 Jun 2023</t>
  </si>
  <si>
    <t>Bundesfeiertag 2023</t>
  </si>
  <si>
    <t>01 Aug 2023</t>
  </si>
  <si>
    <t>Mariä Himmelfahrt 2023</t>
  </si>
  <si>
    <t>15 Aug 2023</t>
  </si>
  <si>
    <t>Allerheiligen 2023</t>
  </si>
  <si>
    <t>01 Nov 2023</t>
  </si>
  <si>
    <t>Mariä Empfängnis 2023</t>
  </si>
  <si>
    <t>08 Dec 2023</t>
  </si>
  <si>
    <t>Weihnachtstag2023</t>
  </si>
  <si>
    <t>25 Dec 2023</t>
  </si>
  <si>
    <t>Stephanstag2023</t>
  </si>
  <si>
    <t>26 Dec 2023</t>
  </si>
  <si>
    <t>Valentinstag 2023</t>
  </si>
  <si>
    <t>14 Feb 2023</t>
  </si>
  <si>
    <t>Ostersonntag 2023</t>
  </si>
  <si>
    <t>09 Apr 2023</t>
  </si>
  <si>
    <t>Muttertag 2023</t>
  </si>
  <si>
    <t>14 May 2023</t>
  </si>
  <si>
    <t>Pfingstsonntag 2023</t>
  </si>
  <si>
    <t>28 May 2023</t>
  </si>
  <si>
    <t>Vatertag 2023</t>
  </si>
  <si>
    <t>04 Jun 2023</t>
  </si>
  <si>
    <t>Welttierschutztag 2023</t>
  </si>
  <si>
    <t>04 Oct 2023</t>
  </si>
  <si>
    <t>Halloween 2023</t>
  </si>
  <si>
    <t>31 Oct 2023</t>
  </si>
  <si>
    <t>Black Friday 2023</t>
  </si>
  <si>
    <t>24 Nov 2023</t>
  </si>
  <si>
    <t>Silvester 2023</t>
  </si>
  <si>
    <t>31 Dec 2023</t>
  </si>
  <si>
    <t>Audit</t>
  </si>
  <si>
    <t>km</t>
  </si>
  <si>
    <t>ECO</t>
  </si>
  <si>
    <t>WHA</t>
  </si>
  <si>
    <t>WAH</t>
  </si>
  <si>
    <t>WLSWT</t>
  </si>
  <si>
    <t>WLSLHT</t>
  </si>
  <si>
    <t>1h 10min</t>
  </si>
  <si>
    <t>1h  13min</t>
  </si>
  <si>
    <t>1h 02min</t>
  </si>
  <si>
    <t>1h 03min</t>
  </si>
  <si>
    <t>1h 09min</t>
  </si>
  <si>
    <t>WGTST</t>
  </si>
  <si>
    <t>WGKWT</t>
  </si>
  <si>
    <t>WGMWT</t>
  </si>
  <si>
    <t>WGMLFT</t>
  </si>
  <si>
    <t>WLSFT</t>
  </si>
  <si>
    <t>1h  12min</t>
  </si>
  <si>
    <t>Hopfgarten</t>
  </si>
  <si>
    <t>List2</t>
  </si>
  <si>
    <t>List1</t>
  </si>
  <si>
    <t>Wald</t>
  </si>
  <si>
    <t>Gibswil</t>
  </si>
  <si>
    <t>Turbenthal</t>
  </si>
  <si>
    <t>Sirnach</t>
  </si>
  <si>
    <t>T</t>
  </si>
  <si>
    <t>Tübach</t>
  </si>
  <si>
    <t>Tü</t>
  </si>
  <si>
    <t>Kirchberg</t>
  </si>
  <si>
    <t>Wil</t>
  </si>
  <si>
    <t>TS</t>
  </si>
  <si>
    <t>Tankstelle</t>
  </si>
  <si>
    <t>Mosnang</t>
  </si>
  <si>
    <t>Flawil</t>
  </si>
  <si>
    <t>L</t>
  </si>
  <si>
    <t>Lutisburg</t>
  </si>
  <si>
    <t>Lu</t>
  </si>
  <si>
    <t>Laupen</t>
  </si>
  <si>
    <t>SGKappel</t>
  </si>
  <si>
    <t>SGK</t>
  </si>
  <si>
    <t>Lichtensteig</t>
  </si>
  <si>
    <t>Waldstadt</t>
  </si>
  <si>
    <t>Li</t>
  </si>
  <si>
    <t>Wa</t>
  </si>
  <si>
    <t>SanktGallen</t>
  </si>
  <si>
    <t>Go</t>
  </si>
  <si>
    <t>Gossau</t>
  </si>
  <si>
    <t>Wald-Turbenthal- Will</t>
  </si>
  <si>
    <t>Will-Kirchberg-Wald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</si>
</sst>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h]:mm"/>
    <numFmt numFmtId="165" formatCode="00"/>
    <numFmt numFmtId="166" formatCode="dd/mm/yy;@"/>
    <numFmt numFmtId="167" formatCode="#,##0.0000"/>
    <numFmt numFmtId="168" formatCode="0.000000"/>
    <numFmt numFmtId="169" formatCode="[$-F800]dddd\,\ mmmm\ dd\,\ yyyy"/>
    <numFmt numFmtId="170" formatCode="mm/dd/yy;@"/>
    <numFmt numFmtId="171" formatCode="#,##0.0&quot; days&quot;"/>
    <numFmt numFmtId="172" formatCode="mmmm\ yyyy"/>
    <numFmt numFmtId="173" formatCode="ddd"/>
    <numFmt numFmtId="174" formatCode="d"/>
    <numFmt numFmtId="175" formatCode="yy\ mm\ dd"/>
    <numFmt numFmtId="176" formatCode="yyyy/mm/dd"/>
    <numFmt numFmtId="177" formatCode="m/d/yy;@"/>
    <numFmt numFmtId="178" formatCode="yyyy\-mm\-dd;@"/>
    <numFmt numFmtId="179" formatCode="\O\F\ #####"/>
    <numFmt numFmtId="180" formatCode="\O\C\ #####"/>
    <numFmt numFmtId="181" formatCode="\K\W\ ##"/>
    <numFmt numFmtId="182" formatCode="#,##0.000"/>
    <numFmt numFmtId="183" formatCode="0.0"/>
    <numFmt numFmtId="184" formatCode="0.0&quot; km/L&quot;"/>
    <numFmt numFmtId="185" formatCode="0.0&quot; L&quot;"/>
    <numFmt numFmtId="186" formatCode="0.00&quot; L/..&quot;"/>
  </numFmts>
  <fonts count="85" x14ac:knownFonts="1">
    <font>
      <sz val="11"/>
      <color theme="1"/>
      <name val="Calibri"/>
      <family val="2"/>
      <scheme val="minor"/>
    </font>
    <font>
      <sz val="10"/>
      <color theme="1"/>
      <name val="Calibri"/>
      <family val="2"/>
      <scheme val="minor"/>
    </font>
    <font>
      <sz val="10"/>
      <color theme="1"/>
      <name val="Calibri"/>
      <family val="2"/>
      <scheme val="minor"/>
    </font>
    <font>
      <sz val="10"/>
      <name val="Calibri"/>
      <family val="2"/>
      <scheme val="minor"/>
    </font>
    <font>
      <sz val="10"/>
      <color theme="0" tint="-0.34998626667073579"/>
      <name val="Calibri"/>
      <family val="2"/>
      <scheme val="minor"/>
    </font>
    <font>
      <sz val="10"/>
      <color theme="4"/>
      <name val="Calibri"/>
      <family val="2"/>
      <scheme val="minor"/>
    </font>
    <font>
      <sz val="10"/>
      <color rgb="FF002060"/>
      <name val="Calibri"/>
      <family val="2"/>
      <scheme val="minor"/>
    </font>
    <font>
      <sz val="10"/>
      <color theme="0" tint="-0.14999847407452621"/>
      <name val="Calibri"/>
      <family val="2"/>
      <scheme val="minor"/>
    </font>
    <font>
      <sz val="10"/>
      <color rgb="FFFF0000"/>
      <name val="Calibri"/>
      <family val="2"/>
      <scheme val="minor"/>
    </font>
    <font>
      <sz val="10"/>
      <color rgb="FF0070C0"/>
      <name val="Calibri"/>
      <family val="2"/>
      <scheme val="minor"/>
    </font>
    <font>
      <sz val="11"/>
      <color rgb="FF0070C0"/>
      <name val="Calibri"/>
      <family val="2"/>
      <scheme val="minor"/>
    </font>
    <font>
      <sz val="11"/>
      <color theme="0" tint="-0.34998626667073579"/>
      <name val="Calibri"/>
      <family val="2"/>
      <scheme val="minor"/>
    </font>
    <font>
      <sz val="10"/>
      <color theme="5"/>
      <name val="Calibri"/>
      <family val="2"/>
      <scheme val="minor"/>
    </font>
    <font>
      <sz val="10"/>
      <color rgb="FF00B050"/>
      <name val="Calibri"/>
      <family val="2"/>
      <scheme val="minor"/>
    </font>
    <font>
      <b/>
      <sz val="10"/>
      <color rgb="FFFF0000"/>
      <name val="Calibri"/>
      <family val="2"/>
      <scheme val="minor"/>
    </font>
    <font>
      <sz val="10"/>
      <color rgb="FF00B0F0"/>
      <name val="Calibri"/>
      <family val="2"/>
      <scheme val="minor"/>
    </font>
    <font>
      <strike/>
      <sz val="10"/>
      <color rgb="FF0070C0"/>
      <name val="Calibri"/>
      <family val="2"/>
      <scheme val="minor"/>
    </font>
    <font>
      <sz val="10"/>
      <color theme="0" tint="-0.499984740745262"/>
      <name val="Calibri"/>
      <family val="2"/>
      <scheme val="minor"/>
    </font>
    <font>
      <sz val="10"/>
      <color rgb="FF7030A0"/>
      <name val="Calibri"/>
      <family val="2"/>
      <scheme val="minor"/>
    </font>
    <font>
      <sz val="11"/>
      <color rgb="FF7030A0"/>
      <name val="Calibri"/>
      <family val="2"/>
      <scheme val="minor"/>
    </font>
    <font>
      <sz val="8"/>
      <color theme="0" tint="-0.499984740745262"/>
      <name val="Calibri"/>
      <family val="2"/>
      <scheme val="minor"/>
    </font>
    <font>
      <sz val="8"/>
      <color theme="0" tint="-0.34998626667073579"/>
      <name val="Calibri"/>
      <family val="2"/>
      <scheme val="minor"/>
    </font>
    <font>
      <sz val="8"/>
      <color rgb="FF7030A0"/>
      <name val="Calibri"/>
      <family val="2"/>
      <scheme val="minor"/>
    </font>
    <font>
      <sz val="12"/>
      <name val="Calibri"/>
      <family val="2"/>
      <scheme val="minor"/>
    </font>
    <font>
      <sz val="8"/>
      <name val="Calibri"/>
      <family val="2"/>
      <scheme val="minor"/>
    </font>
    <font>
      <sz val="10"/>
      <name val="Arial"/>
      <family val="2"/>
    </font>
    <font>
      <sz val="11"/>
      <color rgb="FF0066FF"/>
      <name val="Calibri"/>
      <family val="2"/>
      <scheme val="minor"/>
    </font>
    <font>
      <sz val="11"/>
      <name val="Calibri"/>
      <family val="2"/>
      <scheme val="minor"/>
    </font>
    <font>
      <sz val="9"/>
      <color indexed="81"/>
      <name val="Tahoma"/>
      <family val="2"/>
    </font>
    <font>
      <b/>
      <sz val="9"/>
      <color indexed="81"/>
      <name val="Tahoma"/>
      <family val="2"/>
    </font>
    <font>
      <sz val="10"/>
      <color theme="8"/>
      <name val="Calibri"/>
      <family val="2"/>
      <scheme val="minor"/>
    </font>
    <font>
      <sz val="8"/>
      <color theme="1"/>
      <name val="Calibri"/>
      <family val="2"/>
    </font>
    <font>
      <sz val="8"/>
      <name val="Calibri"/>
      <family val="2"/>
    </font>
    <font>
      <sz val="8"/>
      <color theme="1"/>
      <name val="Calibri"/>
      <family val="2"/>
      <scheme val="minor"/>
    </font>
    <font>
      <sz val="8"/>
      <color theme="0"/>
      <name val="Calibri"/>
      <family val="2"/>
    </font>
    <font>
      <b/>
      <sz val="8"/>
      <color theme="1"/>
      <name val="Calibri"/>
      <family val="2"/>
    </font>
    <font>
      <b/>
      <sz val="8"/>
      <name val="Calibri"/>
      <family val="2"/>
    </font>
    <font>
      <sz val="7"/>
      <name val="Calibri"/>
      <family val="2"/>
    </font>
    <font>
      <sz val="8"/>
      <color rgb="FF0070C0"/>
      <name val="Calibri"/>
      <family val="2"/>
    </font>
    <font>
      <b/>
      <sz val="8"/>
      <color rgb="FF00B050"/>
      <name val="Calibri"/>
      <family val="2"/>
    </font>
    <font>
      <sz val="11"/>
      <color theme="0" tint="-0.249977111117893"/>
      <name val="Calibri"/>
      <family val="2"/>
      <scheme val="minor"/>
    </font>
    <font>
      <b/>
      <sz val="11"/>
      <color theme="1"/>
      <name val="Calibri"/>
      <family val="2"/>
      <scheme val="minor"/>
    </font>
    <font>
      <b/>
      <sz val="11"/>
      <color theme="0" tint="-0.249977111117893"/>
      <name val="Calibri"/>
      <family val="2"/>
      <scheme val="minor"/>
    </font>
    <font>
      <sz val="11"/>
      <color theme="0" tint="-0.499984740745262"/>
      <name val="Calibri"/>
      <family val="2"/>
      <scheme val="minor"/>
    </font>
    <font>
      <b/>
      <sz val="11"/>
      <color theme="0" tint="-0.499984740745262"/>
      <name val="Wingdings"/>
      <charset val="2"/>
    </font>
    <font>
      <sz val="10"/>
      <color theme="0" tint="-0.499984740745262"/>
      <name val="Arial"/>
      <family val="2"/>
    </font>
    <font>
      <sz val="8"/>
      <color rgb="FFC00000"/>
      <name val="Calibri"/>
      <family val="2"/>
      <scheme val="minor"/>
    </font>
    <font>
      <sz val="8"/>
      <color rgb="FF0070C0"/>
      <name val="Calibri"/>
      <family val="2"/>
      <scheme val="minor"/>
    </font>
    <font>
      <sz val="8"/>
      <color rgb="FF00B050"/>
      <name val="Calibri"/>
      <family val="2"/>
      <scheme val="minor"/>
    </font>
    <font>
      <b/>
      <sz val="12"/>
      <color theme="0"/>
      <name val="Calibri Light"/>
      <family val="2"/>
      <scheme val="major"/>
    </font>
    <font>
      <b/>
      <sz val="11"/>
      <name val="Calibri Light"/>
      <family val="1"/>
      <scheme val="major"/>
    </font>
    <font>
      <sz val="10"/>
      <name val="Calibri"/>
      <family val="1"/>
      <scheme val="minor"/>
    </font>
    <font>
      <b/>
      <sz val="8"/>
      <color indexed="81"/>
      <name val="Tahoma"/>
      <family val="2"/>
    </font>
    <font>
      <sz val="8"/>
      <color indexed="81"/>
      <name val="Tahoma"/>
      <family val="2"/>
    </font>
    <font>
      <sz val="10"/>
      <name val="Calibri"/>
      <family val="2"/>
      <scheme val="minor"/>
    </font>
    <font>
      <b/>
      <sz val="10"/>
      <color theme="0"/>
      <name val="Calibri Light"/>
      <family val="1"/>
      <scheme val="major"/>
    </font>
    <font>
      <sz val="11"/>
      <color rgb="FFFF0000"/>
      <name val="Calibri"/>
      <family val="2"/>
      <scheme val="minor"/>
    </font>
    <font>
      <sz val="11"/>
      <color rgb="FF00B050"/>
      <name val="Calibri"/>
      <family val="2"/>
      <scheme val="minor"/>
    </font>
    <font>
      <sz val="11"/>
      <color rgb="FFFF9999"/>
      <name val="Calibri"/>
      <family val="2"/>
      <scheme val="minor"/>
    </font>
    <font>
      <sz val="11"/>
      <color rgb="FFFFC000"/>
      <name val="Calibri"/>
      <family val="2"/>
      <scheme val="minor"/>
    </font>
    <font>
      <sz val="10"/>
      <color theme="0"/>
      <name val="Calibri"/>
      <family val="2"/>
      <scheme val="minor"/>
    </font>
    <font>
      <b/>
      <sz val="10"/>
      <name val="Calibri"/>
      <family val="2"/>
      <scheme val="minor"/>
    </font>
    <font>
      <b/>
      <sz val="10"/>
      <color rgb="FF0066FF"/>
      <name val="Calibri"/>
      <family val="2"/>
      <scheme val="minor"/>
    </font>
    <font>
      <sz val="10"/>
      <color rgb="FF0066FF"/>
      <name val="Calibri"/>
      <family val="2"/>
      <scheme val="minor"/>
    </font>
    <font>
      <sz val="10"/>
      <color theme="2" tint="-0.499984740745262"/>
      <name val="Calibri"/>
      <family val="2"/>
      <scheme val="minor"/>
    </font>
    <font>
      <b/>
      <sz val="11"/>
      <color theme="0" tint="-0.34998626667073579"/>
      <name val="Calibri"/>
      <family val="2"/>
      <scheme val="minor"/>
    </font>
    <font>
      <sz val="11"/>
      <color theme="5"/>
      <name val="Calibri"/>
      <family val="2"/>
      <scheme val="minor"/>
    </font>
    <font>
      <sz val="11"/>
      <color theme="8"/>
      <name val="Calibri"/>
      <family val="2"/>
      <scheme val="minor"/>
    </font>
    <font>
      <b/>
      <sz val="8"/>
      <color theme="1"/>
      <name val="Calibri"/>
      <family val="2"/>
      <scheme val="minor"/>
    </font>
    <font>
      <b/>
      <sz val="11"/>
      <color rgb="FFFF0000"/>
      <name val="Calibri"/>
      <family val="2"/>
      <scheme val="minor"/>
    </font>
    <font>
      <b/>
      <sz val="11"/>
      <color theme="8"/>
      <name val="Calibri"/>
      <family val="2"/>
      <scheme val="minor"/>
    </font>
    <font>
      <sz val="8"/>
      <color rgb="FF002060"/>
      <name val="Calibri"/>
      <family val="2"/>
      <scheme val="minor"/>
    </font>
    <font>
      <sz val="8"/>
      <color rgb="FFFF0000"/>
      <name val="Calibri"/>
      <family val="2"/>
      <scheme val="minor"/>
    </font>
    <font>
      <sz val="10"/>
      <color theme="0" tint="-0.249977111117893"/>
      <name val="Calibri"/>
      <family val="2"/>
      <scheme val="minor"/>
    </font>
    <font>
      <sz val="8"/>
      <color theme="8"/>
      <name val="Calibri"/>
      <family val="2"/>
      <scheme val="minor"/>
    </font>
    <font>
      <b/>
      <sz val="8"/>
      <color theme="8"/>
      <name val="Calibri"/>
      <family val="2"/>
      <scheme val="minor"/>
    </font>
    <font>
      <sz val="8"/>
      <color theme="4"/>
      <name val="Calibri"/>
      <family val="2"/>
      <scheme val="minor"/>
    </font>
    <font>
      <sz val="10"/>
      <color theme="4" tint="0.59999389629810485"/>
      <name val="Calibri"/>
      <family val="2"/>
      <scheme val="minor"/>
    </font>
    <font>
      <sz val="11"/>
      <name val="Calibri"/>
      <family val="2"/>
    </font>
    <font>
      <sz val="8"/>
      <color theme="5" tint="0.39997558519241921"/>
      <name val="Calibri"/>
      <family val="2"/>
      <scheme val="minor"/>
    </font>
    <font>
      <sz val="8"/>
      <color theme="5"/>
      <name val="Calibri"/>
      <family val="2"/>
      <scheme val="minor"/>
    </font>
    <font>
      <b/>
      <sz val="10"/>
      <color theme="1"/>
      <name val="Calibri"/>
      <family val="2"/>
      <scheme val="minor"/>
    </font>
    <font>
      <b/>
      <sz val="11"/>
      <color theme="0" tint="-0.499984740745262"/>
      <name val="Calibri"/>
      <family val="2"/>
      <scheme val="minor"/>
    </font>
    <font>
      <b/>
      <sz val="18"/>
      <color theme="0" tint="-0.499984740745262"/>
      <name val="Calibri"/>
      <family val="2"/>
      <scheme val="minor"/>
    </font>
    <font>
      <b/>
      <sz val="11"/>
      <color theme="4"/>
      <name val="Calibri"/>
      <family val="2"/>
      <scheme val="minor"/>
    </font>
  </fonts>
  <fills count="31">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92D050"/>
        <bgColor indexed="64"/>
      </patternFill>
    </fill>
    <fill>
      <patternFill patternType="solid">
        <fgColor indexed="22"/>
        <bgColor indexed="64"/>
      </patternFill>
    </fill>
    <fill>
      <patternFill patternType="solid">
        <fgColor indexed="13"/>
        <bgColor indexed="64"/>
      </patternFill>
    </fill>
    <fill>
      <patternFill patternType="solid">
        <fgColor theme="0"/>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9"/>
        <bgColor indexed="64"/>
      </patternFill>
    </fill>
    <fill>
      <patternFill patternType="solid">
        <fgColor rgb="FFFF0000"/>
        <bgColor indexed="64"/>
      </patternFill>
    </fill>
    <fill>
      <patternFill patternType="solid">
        <fgColor theme="7" tint="0.79998168889431442"/>
        <bgColor indexed="64"/>
      </patternFill>
    </fill>
    <fill>
      <patternFill patternType="solid">
        <fgColor rgb="FF99FF99"/>
        <bgColor indexed="64"/>
      </patternFill>
    </fill>
    <fill>
      <patternFill patternType="solid">
        <fgColor theme="5" tint="0.39997558519241921"/>
        <bgColor indexed="64"/>
      </patternFill>
    </fill>
    <fill>
      <patternFill patternType="solid">
        <fgColor theme="7" tint="0.39997558519241921"/>
        <bgColor indexed="64"/>
      </patternFill>
    </fill>
  </fills>
  <borders count="119">
    <border>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auto="1"/>
      </top>
      <bottom/>
      <diagonal/>
    </border>
    <border>
      <left/>
      <right style="hair">
        <color auto="1"/>
      </right>
      <top style="hair">
        <color auto="1"/>
      </top>
      <bottom/>
      <diagonal/>
    </border>
    <border>
      <left/>
      <right style="hair">
        <color auto="1"/>
      </right>
      <top/>
      <bottom/>
      <diagonal/>
    </border>
    <border>
      <left/>
      <right/>
      <top/>
      <bottom style="hair">
        <color auto="1"/>
      </bottom>
      <diagonal/>
    </border>
    <border>
      <left/>
      <right style="hair">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top style="thin">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top style="medium">
        <color indexed="64"/>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style="hair">
        <color indexed="64"/>
      </left>
      <right/>
      <top style="medium">
        <color indexed="64"/>
      </top>
      <bottom style="hair">
        <color indexed="64"/>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top/>
      <bottom style="thin">
        <color theme="0" tint="-0.499984740745262"/>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hair">
        <color theme="0" tint="-0.499984740745262"/>
      </bottom>
      <diagonal/>
    </border>
    <border>
      <left/>
      <right/>
      <top/>
      <bottom style="hair">
        <color theme="0" tint="-0.499984740745262"/>
      </bottom>
      <diagonal/>
    </border>
    <border>
      <left/>
      <right style="medium">
        <color theme="0" tint="-0.499984740745262"/>
      </right>
      <top/>
      <bottom style="hair">
        <color theme="0" tint="-0.499984740745262"/>
      </bottom>
      <diagonal/>
    </border>
    <border>
      <left style="medium">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right style="medium">
        <color theme="0" tint="-0.499984740745262"/>
      </right>
      <top style="hair">
        <color theme="0" tint="-0.499984740745262"/>
      </top>
      <bottom style="hair">
        <color theme="0" tint="-0.499984740745262"/>
      </bottom>
      <diagonal/>
    </border>
    <border>
      <left style="medium">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style="thin">
        <color indexed="64"/>
      </left>
      <right style="thin">
        <color indexed="64"/>
      </right>
      <top style="double">
        <color indexed="64"/>
      </top>
      <bottom style="thin">
        <color indexed="64"/>
      </bottom>
      <diagonal/>
    </border>
    <border>
      <left/>
      <right/>
      <top/>
      <bottom style="medium">
        <color indexed="64"/>
      </bottom>
      <diagonal/>
    </border>
    <border>
      <left style="hair">
        <color indexed="64"/>
      </left>
      <right/>
      <top style="medium">
        <color indexed="64"/>
      </top>
      <bottom/>
      <diagonal/>
    </border>
    <border>
      <left/>
      <right style="hair">
        <color indexed="64"/>
      </right>
      <top style="medium">
        <color indexed="64"/>
      </top>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bottom style="medium">
        <color indexed="64"/>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0" tint="-0.14996795556505021"/>
      </left>
      <right style="thin">
        <color theme="0" tint="-0.14996795556505021"/>
      </right>
      <top/>
      <bottom/>
      <diagonal/>
    </border>
    <border>
      <left/>
      <right style="thin">
        <color theme="0" tint="-0.14996795556505021"/>
      </right>
      <top/>
      <bottom/>
      <diagonal/>
    </border>
    <border>
      <left style="thin">
        <color theme="0" tint="-0.14996795556505021"/>
      </left>
      <right/>
      <top/>
      <bottom/>
      <diagonal/>
    </border>
    <border>
      <left style="thin">
        <color rgb="FFFF0000"/>
      </left>
      <right style="thin">
        <color rgb="FFFF0000"/>
      </right>
      <top style="thin">
        <color rgb="FFFF0000"/>
      </top>
      <bottom style="thin">
        <color rgb="FFFF0000"/>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style="thin">
        <color rgb="FFFF0000"/>
      </top>
      <bottom style="thin">
        <color theme="0" tint="-0.499984740745262"/>
      </bottom>
      <diagonal/>
    </border>
    <border>
      <left style="medium">
        <color indexed="64"/>
      </left>
      <right style="thin">
        <color rgb="FFFF0000"/>
      </right>
      <top style="medium">
        <color indexed="64"/>
      </top>
      <bottom style="thin">
        <color rgb="FFFF0000"/>
      </bottom>
      <diagonal/>
    </border>
    <border>
      <left/>
      <right style="medium">
        <color indexed="64"/>
      </right>
      <top style="medium">
        <color indexed="64"/>
      </top>
      <bottom/>
      <diagonal/>
    </border>
    <border>
      <left style="medium">
        <color indexed="64"/>
      </left>
      <right style="thin">
        <color theme="0" tint="-0.499984740745262"/>
      </right>
      <top style="thin">
        <color rgb="FFFF0000"/>
      </top>
      <bottom style="thin">
        <color theme="0" tint="-0.499984740745262"/>
      </bottom>
      <diagonal/>
    </border>
    <border>
      <left/>
      <right style="medium">
        <color indexed="64"/>
      </right>
      <top/>
      <bottom/>
      <diagonal/>
    </border>
    <border>
      <left style="medium">
        <color indexed="64"/>
      </left>
      <right style="thin">
        <color theme="0" tint="-0.499984740745262"/>
      </right>
      <top style="thin">
        <color theme="0" tint="-0.499984740745262"/>
      </top>
      <bottom style="thin">
        <color theme="0" tint="-0.499984740745262"/>
      </bottom>
      <diagonal/>
    </border>
    <border>
      <left style="medium">
        <color indexed="64"/>
      </left>
      <right style="thin">
        <color rgb="FFFF0000"/>
      </right>
      <top style="thin">
        <color rgb="FFFF0000"/>
      </top>
      <bottom style="thin">
        <color rgb="FFFF0000"/>
      </bottom>
      <diagonal/>
    </border>
    <border>
      <left style="thin">
        <color rgb="FFFF0000"/>
      </left>
      <right style="medium">
        <color indexed="64"/>
      </right>
      <top style="thin">
        <color rgb="FFFF0000"/>
      </top>
      <bottom style="thin">
        <color rgb="FFFF0000"/>
      </bottom>
      <diagonal/>
    </border>
    <border>
      <left style="medium">
        <color indexed="64"/>
      </left>
      <right style="thin">
        <color rgb="FFFF0000"/>
      </right>
      <top style="thin">
        <color rgb="FFFF0000"/>
      </top>
      <bottom style="medium">
        <color indexed="64"/>
      </bottom>
      <diagonal/>
    </border>
    <border>
      <left style="thin">
        <color rgb="FFFF0000"/>
      </left>
      <right style="medium">
        <color indexed="64"/>
      </right>
      <top style="thin">
        <color rgb="FFFF0000"/>
      </top>
      <bottom style="medium">
        <color indexed="64"/>
      </bottom>
      <diagonal/>
    </border>
  </borders>
  <cellStyleXfs count="2">
    <xf numFmtId="0" fontId="0" fillId="0" borderId="0"/>
    <xf numFmtId="0" fontId="78" fillId="0" borderId="0"/>
  </cellStyleXfs>
  <cellXfs count="981">
    <xf numFmtId="0" fontId="0" fillId="0" borderId="0" xfId="0"/>
    <xf numFmtId="0" fontId="2" fillId="0" borderId="0" xfId="0" applyFont="1"/>
    <xf numFmtId="0" fontId="3" fillId="0" borderId="0" xfId="0" applyFont="1" applyAlignment="1">
      <alignment horizontal="center"/>
    </xf>
    <xf numFmtId="0" fontId="3" fillId="0" borderId="0" xfId="0" applyFont="1"/>
    <xf numFmtId="0" fontId="4" fillId="0" borderId="0" xfId="0" applyFont="1"/>
    <xf numFmtId="20" fontId="4" fillId="0" borderId="0" xfId="0" applyNumberFormat="1" applyFont="1"/>
    <xf numFmtId="0" fontId="2" fillId="0" borderId="0" xfId="0" applyFont="1" applyAlignment="1">
      <alignment horizontal="center"/>
    </xf>
    <xf numFmtId="20" fontId="5" fillId="0" borderId="0" xfId="0" applyNumberFormat="1" applyFont="1"/>
    <xf numFmtId="20" fontId="3" fillId="0" borderId="0" xfId="0" applyNumberFormat="1" applyFont="1"/>
    <xf numFmtId="0" fontId="4" fillId="0" borderId="0" xfId="0" applyFont="1" applyAlignment="1">
      <alignment horizontal="center"/>
    </xf>
    <xf numFmtId="20" fontId="4" fillId="0" borderId="0" xfId="0" applyNumberFormat="1" applyFont="1" applyAlignment="1">
      <alignment horizontal="center"/>
    </xf>
    <xf numFmtId="20" fontId="3" fillId="0" borderId="0" xfId="0" applyNumberFormat="1" applyFont="1" applyAlignment="1">
      <alignment horizontal="center"/>
    </xf>
    <xf numFmtId="20" fontId="5" fillId="0" borderId="0" xfId="0" applyNumberFormat="1" applyFont="1" applyAlignment="1">
      <alignment horizontal="center"/>
    </xf>
    <xf numFmtId="14" fontId="4" fillId="0" borderId="0" xfId="0" applyNumberFormat="1" applyFont="1" applyAlignment="1">
      <alignment horizontal="center"/>
    </xf>
    <xf numFmtId="14" fontId="3" fillId="0" borderId="0" xfId="0" applyNumberFormat="1" applyFont="1" applyAlignment="1">
      <alignment horizontal="center"/>
    </xf>
    <xf numFmtId="14" fontId="5" fillId="0" borderId="0" xfId="0" applyNumberFormat="1" applyFont="1" applyAlignment="1">
      <alignment horizontal="center"/>
    </xf>
    <xf numFmtId="0" fontId="6" fillId="0" borderId="0" xfId="0" applyFont="1" applyAlignment="1">
      <alignment horizontal="center"/>
    </xf>
    <xf numFmtId="20" fontId="6" fillId="0" borderId="0" xfId="0" applyNumberFormat="1" applyFont="1" applyAlignment="1">
      <alignment horizontal="center"/>
    </xf>
    <xf numFmtId="164" fontId="6" fillId="0" borderId="0" xfId="0" applyNumberFormat="1" applyFont="1" applyAlignment="1">
      <alignment horizontal="center"/>
    </xf>
    <xf numFmtId="0" fontId="6" fillId="0" borderId="0" xfId="0" applyFont="1"/>
    <xf numFmtId="0" fontId="7" fillId="0" borderId="0" xfId="0" applyFont="1" applyAlignment="1">
      <alignment horizontal="center"/>
    </xf>
    <xf numFmtId="14" fontId="7" fillId="0" borderId="0" xfId="0" applyNumberFormat="1" applyFont="1" applyAlignment="1">
      <alignment horizontal="center"/>
    </xf>
    <xf numFmtId="20" fontId="7" fillId="0" borderId="0" xfId="0" applyNumberFormat="1" applyFont="1"/>
    <xf numFmtId="20" fontId="7" fillId="0" borderId="0" xfId="0" applyNumberFormat="1" applyFont="1" applyAlignment="1">
      <alignment horizontal="center"/>
    </xf>
    <xf numFmtId="0" fontId="7" fillId="0" borderId="0" xfId="0" applyFont="1"/>
    <xf numFmtId="20" fontId="8" fillId="0" borderId="0" xfId="0" applyNumberFormat="1" applyFont="1" applyAlignment="1">
      <alignment horizontal="center"/>
    </xf>
    <xf numFmtId="0" fontId="5" fillId="0" borderId="0" xfId="0" applyFont="1" applyAlignment="1">
      <alignment horizontal="center"/>
    </xf>
    <xf numFmtId="0" fontId="9" fillId="0" borderId="0" xfId="0" applyFont="1" applyAlignment="1">
      <alignment horizontal="center"/>
    </xf>
    <xf numFmtId="0" fontId="9" fillId="0" borderId="0" xfId="0" applyFont="1"/>
    <xf numFmtId="20" fontId="9" fillId="0" borderId="0" xfId="0" applyNumberFormat="1" applyFont="1"/>
    <xf numFmtId="0" fontId="9" fillId="0" borderId="0" xfId="0" quotePrefix="1" applyFont="1" applyAlignment="1">
      <alignment horizontal="center"/>
    </xf>
    <xf numFmtId="0" fontId="9" fillId="5" borderId="1" xfId="0" applyFont="1" applyFill="1" applyBorder="1" applyAlignment="1">
      <alignment horizontal="center"/>
    </xf>
    <xf numFmtId="0" fontId="2" fillId="5" borderId="1" xfId="0" applyFont="1" applyFill="1" applyBorder="1" applyAlignment="1">
      <alignment horizontal="center"/>
    </xf>
    <xf numFmtId="0" fontId="6" fillId="5" borderId="1" xfId="0" applyFont="1" applyFill="1" applyBorder="1" applyAlignment="1">
      <alignment horizontal="center"/>
    </xf>
    <xf numFmtId="0" fontId="9" fillId="5" borderId="1" xfId="0" applyFont="1" applyFill="1" applyBorder="1"/>
    <xf numFmtId="0" fontId="9" fillId="5" borderId="2" xfId="0" applyFont="1" applyFill="1" applyBorder="1" applyAlignment="1">
      <alignment horizontal="center"/>
    </xf>
    <xf numFmtId="0" fontId="2" fillId="5" borderId="2" xfId="0" applyFont="1" applyFill="1" applyBorder="1" applyAlignment="1">
      <alignment horizontal="center"/>
    </xf>
    <xf numFmtId="0" fontId="6" fillId="5" borderId="2" xfId="0" applyFont="1" applyFill="1" applyBorder="1" applyAlignment="1">
      <alignment horizontal="center"/>
    </xf>
    <xf numFmtId="0" fontId="9" fillId="5" borderId="3" xfId="0" applyFont="1" applyFill="1" applyBorder="1" applyAlignment="1">
      <alignment horizontal="center"/>
    </xf>
    <xf numFmtId="0" fontId="2" fillId="5" borderId="3" xfId="0" applyFont="1" applyFill="1" applyBorder="1" applyAlignment="1">
      <alignment horizontal="center"/>
    </xf>
    <xf numFmtId="0" fontId="6" fillId="5" borderId="3" xfId="0" applyFont="1" applyFill="1" applyBorder="1" applyAlignment="1">
      <alignment horizontal="center"/>
    </xf>
    <xf numFmtId="0" fontId="9" fillId="0" borderId="4" xfId="0" applyFont="1" applyBorder="1" applyAlignment="1">
      <alignment horizontal="center"/>
    </xf>
    <xf numFmtId="0" fontId="2" fillId="0" borderId="4" xfId="0" applyFont="1" applyBorder="1" applyAlignment="1">
      <alignment horizontal="center"/>
    </xf>
    <xf numFmtId="0" fontId="2" fillId="0" borderId="4" xfId="0" applyFont="1" applyBorder="1"/>
    <xf numFmtId="0" fontId="6" fillId="0" borderId="4" xfId="0" applyFont="1" applyBorder="1" applyAlignment="1">
      <alignment horizontal="center"/>
    </xf>
    <xf numFmtId="0" fontId="9" fillId="0" borderId="4" xfId="0" applyFont="1" applyBorder="1"/>
    <xf numFmtId="0" fontId="9" fillId="0" borderId="5" xfId="0" applyFont="1" applyBorder="1"/>
    <xf numFmtId="0" fontId="9" fillId="0" borderId="6" xfId="0" applyFont="1" applyBorder="1"/>
    <xf numFmtId="20" fontId="9" fillId="0" borderId="6" xfId="0" applyNumberFormat="1" applyFont="1" applyBorder="1"/>
    <xf numFmtId="0" fontId="9" fillId="0" borderId="7" xfId="0" applyFont="1" applyBorder="1" applyAlignment="1">
      <alignment horizontal="center"/>
    </xf>
    <xf numFmtId="0" fontId="3" fillId="0" borderId="7" xfId="0" applyFont="1" applyBorder="1" applyAlignment="1">
      <alignment horizontal="center"/>
    </xf>
    <xf numFmtId="0" fontId="2" fillId="0" borderId="7" xfId="0" applyFont="1" applyBorder="1" applyAlignment="1">
      <alignment horizontal="center"/>
    </xf>
    <xf numFmtId="0" fontId="2" fillId="0" borderId="7" xfId="0" applyFont="1" applyBorder="1"/>
    <xf numFmtId="0" fontId="6" fillId="0" borderId="7" xfId="0" applyFont="1" applyBorder="1"/>
    <xf numFmtId="0" fontId="5" fillId="0" borderId="7" xfId="0" applyFont="1" applyBorder="1" applyAlignment="1">
      <alignment horizontal="center"/>
    </xf>
    <xf numFmtId="0" fontId="9" fillId="0" borderId="7" xfId="0" applyFont="1" applyBorder="1"/>
    <xf numFmtId="0" fontId="9" fillId="0" borderId="8" xfId="0" applyFont="1" applyBorder="1"/>
    <xf numFmtId="0" fontId="4" fillId="0" borderId="7" xfId="0" applyFont="1" applyBorder="1" applyAlignment="1">
      <alignment horizontal="center"/>
    </xf>
    <xf numFmtId="0" fontId="4" fillId="0" borderId="7" xfId="0" applyFont="1" applyBorder="1"/>
    <xf numFmtId="0" fontId="4" fillId="0" borderId="4" xfId="0" applyFont="1" applyBorder="1" applyAlignment="1">
      <alignment horizontal="center"/>
    </xf>
    <xf numFmtId="0" fontId="4" fillId="0" borderId="4" xfId="0" applyFont="1" applyBorder="1"/>
    <xf numFmtId="0" fontId="6" fillId="0" borderId="7" xfId="0" applyFont="1" applyBorder="1" applyAlignment="1">
      <alignment horizontal="center"/>
    </xf>
    <xf numFmtId="0" fontId="3" fillId="0" borderId="4" xfId="0" applyFont="1" applyBorder="1" applyAlignment="1">
      <alignment horizontal="center"/>
    </xf>
    <xf numFmtId="0" fontId="6" fillId="0" borderId="4" xfId="0" applyFont="1" applyBorder="1"/>
    <xf numFmtId="0" fontId="5" fillId="0" borderId="4" xfId="0" applyFont="1" applyBorder="1" applyAlignment="1">
      <alignment horizontal="center"/>
    </xf>
    <xf numFmtId="14" fontId="4" fillId="0" borderId="4" xfId="0" applyNumberFormat="1" applyFont="1" applyBorder="1" applyAlignment="1">
      <alignment horizontal="center"/>
    </xf>
    <xf numFmtId="20" fontId="4" fillId="0" borderId="4" xfId="0" applyNumberFormat="1" applyFont="1" applyBorder="1"/>
    <xf numFmtId="20" fontId="6" fillId="0" borderId="4" xfId="0" applyNumberFormat="1" applyFont="1" applyBorder="1" applyAlignment="1">
      <alignment horizontal="center"/>
    </xf>
    <xf numFmtId="20" fontId="4" fillId="0" borderId="4" xfId="0" applyNumberFormat="1" applyFont="1" applyBorder="1" applyAlignment="1">
      <alignment horizontal="center"/>
    </xf>
    <xf numFmtId="20" fontId="8" fillId="0" borderId="0" xfId="0" applyNumberFormat="1" applyFont="1"/>
    <xf numFmtId="20" fontId="9" fillId="6" borderId="6" xfId="0" applyNumberFormat="1" applyFont="1" applyFill="1" applyBorder="1"/>
    <xf numFmtId="0" fontId="9" fillId="6" borderId="6" xfId="0" applyFont="1" applyFill="1" applyBorder="1"/>
    <xf numFmtId="0" fontId="9" fillId="6" borderId="8" xfId="0" applyFont="1" applyFill="1" applyBorder="1"/>
    <xf numFmtId="0" fontId="9" fillId="6" borderId="5" xfId="0" applyFont="1" applyFill="1" applyBorder="1" applyAlignment="1">
      <alignment horizontal="center"/>
    </xf>
    <xf numFmtId="0" fontId="9" fillId="6" borderId="5" xfId="0" applyFont="1" applyFill="1" applyBorder="1"/>
    <xf numFmtId="0" fontId="8" fillId="0" borderId="6" xfId="0" applyFont="1" applyBorder="1"/>
    <xf numFmtId="0" fontId="8" fillId="0" borderId="0" xfId="0" applyFont="1" applyAlignment="1">
      <alignment horizontal="left"/>
    </xf>
    <xf numFmtId="0" fontId="8" fillId="0" borderId="0" xfId="0" applyFont="1"/>
    <xf numFmtId="0" fontId="9" fillId="0" borderId="9" xfId="0" applyFont="1" applyBorder="1" applyAlignment="1">
      <alignment horizontal="center"/>
    </xf>
    <xf numFmtId="0" fontId="9" fillId="0" borderId="10" xfId="0" applyFont="1" applyBorder="1" applyAlignment="1">
      <alignment horizontal="center"/>
    </xf>
    <xf numFmtId="0" fontId="9" fillId="0" borderId="11" xfId="0" applyFont="1" applyBorder="1" applyAlignment="1">
      <alignment horizontal="center"/>
    </xf>
    <xf numFmtId="20" fontId="9" fillId="0" borderId="0" xfId="0" applyNumberFormat="1" applyFont="1" applyAlignment="1">
      <alignment horizontal="center"/>
    </xf>
    <xf numFmtId="0" fontId="8" fillId="0" borderId="0" xfId="0" applyFont="1" applyAlignment="1">
      <alignment horizontal="center"/>
    </xf>
    <xf numFmtId="0" fontId="8" fillId="0" borderId="0" xfId="0" applyFont="1" applyAlignment="1">
      <alignment horizontal="right"/>
    </xf>
    <xf numFmtId="0" fontId="9" fillId="0" borderId="6" xfId="0" quotePrefix="1" applyFont="1" applyBorder="1"/>
    <xf numFmtId="0" fontId="9" fillId="2" borderId="0" xfId="0" quotePrefix="1" applyFont="1" applyFill="1" applyAlignment="1">
      <alignment horizontal="center"/>
    </xf>
    <xf numFmtId="0" fontId="9" fillId="3" borderId="0" xfId="0" applyFont="1" applyFill="1" applyAlignment="1">
      <alignment horizontal="center"/>
    </xf>
    <xf numFmtId="0" fontId="9" fillId="2" borderId="0" xfId="0" applyFont="1" applyFill="1" applyAlignment="1">
      <alignment horizontal="center"/>
    </xf>
    <xf numFmtId="0" fontId="9" fillId="4" borderId="0" xfId="0" applyFont="1" applyFill="1" applyAlignment="1">
      <alignment horizontal="center"/>
    </xf>
    <xf numFmtId="0" fontId="3" fillId="4" borderId="0" xfId="0" applyFont="1" applyFill="1" applyAlignment="1">
      <alignment horizontal="center"/>
    </xf>
    <xf numFmtId="164" fontId="4" fillId="0" borderId="0" xfId="0" applyNumberFormat="1" applyFont="1" applyAlignment="1">
      <alignment horizontal="center"/>
    </xf>
    <xf numFmtId="0" fontId="4" fillId="3" borderId="0" xfId="0" applyFont="1" applyFill="1" applyAlignment="1">
      <alignment horizontal="center"/>
    </xf>
    <xf numFmtId="20" fontId="4" fillId="2" borderId="0" xfId="0" applyNumberFormat="1" applyFont="1" applyFill="1" applyAlignment="1">
      <alignment horizontal="center"/>
    </xf>
    <xf numFmtId="20" fontId="4" fillId="4" borderId="0" xfId="0" applyNumberFormat="1" applyFont="1" applyFill="1" applyAlignment="1">
      <alignment horizontal="center"/>
    </xf>
    <xf numFmtId="20" fontId="4" fillId="2" borderId="0" xfId="0" quotePrefix="1" applyNumberFormat="1" applyFont="1" applyFill="1" applyAlignment="1">
      <alignment horizontal="center"/>
    </xf>
    <xf numFmtId="0" fontId="9" fillId="0" borderId="6" xfId="0" applyFont="1" applyBorder="1" applyAlignment="1">
      <alignment horizontal="right"/>
    </xf>
    <xf numFmtId="0" fontId="9" fillId="0" borderId="0" xfId="0" applyFont="1" applyAlignment="1">
      <alignment horizontal="left"/>
    </xf>
    <xf numFmtId="0" fontId="12" fillId="0" borderId="0" xfId="0" applyFont="1" applyAlignment="1">
      <alignment horizontal="center"/>
    </xf>
    <xf numFmtId="14" fontId="12" fillId="0" borderId="0" xfId="0" applyNumberFormat="1" applyFont="1" applyAlignment="1">
      <alignment horizontal="center"/>
    </xf>
    <xf numFmtId="20" fontId="12" fillId="0" borderId="0" xfId="0" applyNumberFormat="1" applyFont="1"/>
    <xf numFmtId="20" fontId="9" fillId="6" borderId="8" xfId="0" applyNumberFormat="1" applyFont="1" applyFill="1" applyBorder="1"/>
    <xf numFmtId="14" fontId="4" fillId="0" borderId="7" xfId="0" applyNumberFormat="1" applyFont="1" applyBorder="1" applyAlignment="1">
      <alignment horizontal="center"/>
    </xf>
    <xf numFmtId="20" fontId="4" fillId="0" borderId="0" xfId="0" quotePrefix="1" applyNumberFormat="1" applyFont="1" applyAlignment="1">
      <alignment horizontal="center"/>
    </xf>
    <xf numFmtId="0" fontId="13" fillId="0" borderId="0" xfId="0" applyFont="1"/>
    <xf numFmtId="20" fontId="9" fillId="4" borderId="6" xfId="0" applyNumberFormat="1" applyFont="1" applyFill="1" applyBorder="1"/>
    <xf numFmtId="0" fontId="9" fillId="4" borderId="6" xfId="0" applyFont="1" applyFill="1" applyBorder="1"/>
    <xf numFmtId="0" fontId="9" fillId="4" borderId="8" xfId="0" applyFont="1" applyFill="1" applyBorder="1"/>
    <xf numFmtId="0" fontId="9" fillId="4" borderId="5" xfId="0" applyFont="1" applyFill="1" applyBorder="1" applyAlignment="1">
      <alignment horizontal="center"/>
    </xf>
    <xf numFmtId="14" fontId="8" fillId="0" borderId="0" xfId="0" applyNumberFormat="1" applyFont="1" applyAlignment="1">
      <alignment horizontal="center"/>
    </xf>
    <xf numFmtId="20" fontId="14" fillId="0" borderId="0" xfId="0" applyNumberFormat="1" applyFont="1" applyAlignment="1">
      <alignment horizontal="center"/>
    </xf>
    <xf numFmtId="20" fontId="9" fillId="4" borderId="0" xfId="0" applyNumberFormat="1" applyFont="1" applyFill="1"/>
    <xf numFmtId="0" fontId="15" fillId="0" borderId="0" xfId="0" applyFont="1" applyAlignment="1">
      <alignment horizontal="center"/>
    </xf>
    <xf numFmtId="14" fontId="15" fillId="0" borderId="0" xfId="0" applyNumberFormat="1" applyFont="1" applyAlignment="1">
      <alignment horizontal="center"/>
    </xf>
    <xf numFmtId="20" fontId="15" fillId="0" borderId="0" xfId="0" applyNumberFormat="1" applyFont="1"/>
    <xf numFmtId="20" fontId="15" fillId="0" borderId="0" xfId="0" applyNumberFormat="1" applyFont="1" applyAlignment="1">
      <alignment horizontal="center"/>
    </xf>
    <xf numFmtId="14" fontId="9" fillId="0" borderId="0" xfId="0" applyNumberFormat="1" applyFont="1" applyAlignment="1">
      <alignment horizontal="center"/>
    </xf>
    <xf numFmtId="0" fontId="8" fillId="0" borderId="6" xfId="0" quotePrefix="1" applyFont="1" applyBorder="1"/>
    <xf numFmtId="0" fontId="9" fillId="6" borderId="0" xfId="0" applyFont="1" applyFill="1" applyAlignment="1">
      <alignment horizontal="left"/>
    </xf>
    <xf numFmtId="0" fontId="9" fillId="6" borderId="0" xfId="0" applyFont="1" applyFill="1"/>
    <xf numFmtId="0" fontId="9" fillId="6" borderId="6" xfId="0" applyFont="1" applyFill="1" applyBorder="1" applyAlignment="1">
      <alignment horizontal="right"/>
    </xf>
    <xf numFmtId="0" fontId="9" fillId="6" borderId="0" xfId="0" applyFont="1" applyFill="1" applyAlignment="1">
      <alignment horizontal="center"/>
    </xf>
    <xf numFmtId="0" fontId="8" fillId="6" borderId="0" xfId="0" applyFont="1" applyFill="1"/>
    <xf numFmtId="20" fontId="8" fillId="6" borderId="0" xfId="0" applyNumberFormat="1" applyFont="1" applyFill="1"/>
    <xf numFmtId="14" fontId="2" fillId="0" borderId="0" xfId="0" applyNumberFormat="1" applyFont="1" applyAlignment="1">
      <alignment horizontal="center"/>
    </xf>
    <xf numFmtId="20" fontId="2" fillId="0" borderId="0" xfId="0" applyNumberFormat="1" applyFont="1"/>
    <xf numFmtId="0" fontId="9" fillId="6" borderId="7" xfId="0" applyFont="1" applyFill="1" applyBorder="1" applyAlignment="1">
      <alignment horizontal="center"/>
    </xf>
    <xf numFmtId="0" fontId="9" fillId="6" borderId="7" xfId="0" applyFont="1" applyFill="1" applyBorder="1"/>
    <xf numFmtId="0" fontId="9" fillId="6" borderId="4" xfId="0" applyFont="1" applyFill="1" applyBorder="1" applyAlignment="1">
      <alignment horizontal="center"/>
    </xf>
    <xf numFmtId="0" fontId="9" fillId="6" borderId="4" xfId="0" applyFont="1" applyFill="1" applyBorder="1"/>
    <xf numFmtId="20" fontId="16" fillId="0" borderId="6" xfId="0" applyNumberFormat="1" applyFont="1" applyBorder="1"/>
    <xf numFmtId="0" fontId="0" fillId="5" borderId="1" xfId="0" applyFill="1" applyBorder="1" applyAlignment="1">
      <alignment horizontal="center"/>
    </xf>
    <xf numFmtId="18" fontId="2" fillId="0" borderId="0" xfId="0" applyNumberFormat="1" applyFont="1" applyAlignment="1">
      <alignment horizontal="center"/>
    </xf>
    <xf numFmtId="18" fontId="4" fillId="0" borderId="0" xfId="0" applyNumberFormat="1" applyFont="1" applyAlignment="1">
      <alignment horizontal="center"/>
    </xf>
    <xf numFmtId="165" fontId="4" fillId="0" borderId="0" xfId="0" applyNumberFormat="1" applyFont="1" applyAlignment="1">
      <alignment horizontal="left"/>
    </xf>
    <xf numFmtId="165" fontId="3" fillId="0" borderId="0" xfId="0" applyNumberFormat="1" applyFont="1" applyAlignment="1">
      <alignment horizontal="left"/>
    </xf>
    <xf numFmtId="20" fontId="2" fillId="0" borderId="0" xfId="0" applyNumberFormat="1" applyFont="1" applyAlignment="1">
      <alignment horizontal="center"/>
    </xf>
    <xf numFmtId="0" fontId="17" fillId="5" borderId="2" xfId="0" applyFont="1" applyFill="1" applyBorder="1" applyAlignment="1">
      <alignment horizontal="center"/>
    </xf>
    <xf numFmtId="0" fontId="17" fillId="5" borderId="1" xfId="0" applyFont="1" applyFill="1" applyBorder="1" applyAlignment="1">
      <alignment horizontal="center"/>
    </xf>
    <xf numFmtId="165" fontId="8" fillId="0" borderId="0" xfId="0" applyNumberFormat="1" applyFont="1" applyAlignment="1">
      <alignment horizontal="left"/>
    </xf>
    <xf numFmtId="18" fontId="3" fillId="0" borderId="0" xfId="0" applyNumberFormat="1" applyFont="1" applyAlignment="1">
      <alignment horizontal="center"/>
    </xf>
    <xf numFmtId="0" fontId="17" fillId="7" borderId="0" xfId="0" applyFont="1" applyFill="1"/>
    <xf numFmtId="165" fontId="17" fillId="7" borderId="0" xfId="0" applyNumberFormat="1" applyFont="1" applyFill="1" applyAlignment="1">
      <alignment horizontal="left"/>
    </xf>
    <xf numFmtId="18" fontId="17" fillId="7" borderId="0" xfId="0" applyNumberFormat="1" applyFont="1" applyFill="1" applyAlignment="1">
      <alignment horizontal="center"/>
    </xf>
    <xf numFmtId="20" fontId="17" fillId="7" borderId="0" xfId="0" applyNumberFormat="1" applyFont="1" applyFill="1" applyAlignment="1">
      <alignment horizontal="center"/>
    </xf>
    <xf numFmtId="0" fontId="3" fillId="7" borderId="0" xfId="0" applyFont="1" applyFill="1"/>
    <xf numFmtId="165" fontId="3" fillId="7" borderId="0" xfId="0" applyNumberFormat="1" applyFont="1" applyFill="1" applyAlignment="1">
      <alignment horizontal="left"/>
    </xf>
    <xf numFmtId="18" fontId="2" fillId="7" borderId="0" xfId="0" applyNumberFormat="1" applyFont="1" applyFill="1" applyAlignment="1">
      <alignment horizontal="center"/>
    </xf>
    <xf numFmtId="20" fontId="2" fillId="7" borderId="0" xfId="0" applyNumberFormat="1" applyFont="1" applyFill="1" applyAlignment="1">
      <alignment horizontal="center"/>
    </xf>
    <xf numFmtId="0" fontId="18" fillId="0" borderId="4" xfId="0" applyFont="1" applyBorder="1" applyAlignment="1">
      <alignment horizontal="center"/>
    </xf>
    <xf numFmtId="0" fontId="18" fillId="7" borderId="0" xfId="0" applyFont="1" applyFill="1" applyAlignment="1">
      <alignment horizontal="center"/>
    </xf>
    <xf numFmtId="20" fontId="18" fillId="0" borderId="0" xfId="0" applyNumberFormat="1" applyFont="1" applyAlignment="1">
      <alignment horizontal="center"/>
    </xf>
    <xf numFmtId="0" fontId="18" fillId="0" borderId="0" xfId="0" applyFont="1" applyAlignment="1">
      <alignment horizontal="center"/>
    </xf>
    <xf numFmtId="0" fontId="18" fillId="0" borderId="7" xfId="0" applyFont="1" applyBorder="1" applyAlignment="1">
      <alignment horizontal="center"/>
    </xf>
    <xf numFmtId="0" fontId="18" fillId="9" borderId="0" xfId="0" applyFont="1" applyFill="1" applyAlignment="1">
      <alignment horizontal="center"/>
    </xf>
    <xf numFmtId="0" fontId="9" fillId="5" borderId="6" xfId="0" applyFont="1" applyFill="1" applyBorder="1" applyAlignment="1">
      <alignment horizontal="center"/>
    </xf>
    <xf numFmtId="0" fontId="9" fillId="5" borderId="11" xfId="0" applyFont="1" applyFill="1" applyBorder="1" applyAlignment="1">
      <alignment horizontal="center"/>
    </xf>
    <xf numFmtId="0" fontId="9" fillId="5" borderId="7" xfId="0" applyFont="1" applyFill="1" applyBorder="1" applyAlignment="1">
      <alignment horizontal="center"/>
    </xf>
    <xf numFmtId="0" fontId="9" fillId="5" borderId="8" xfId="0" applyFont="1" applyFill="1" applyBorder="1" applyAlignment="1">
      <alignment horizontal="center"/>
    </xf>
    <xf numFmtId="0" fontId="9" fillId="5" borderId="9" xfId="0" applyFont="1" applyFill="1" applyBorder="1" applyAlignment="1">
      <alignment horizontal="center"/>
    </xf>
    <xf numFmtId="0" fontId="9" fillId="5" borderId="4" xfId="0" applyFont="1" applyFill="1" applyBorder="1" applyAlignment="1">
      <alignment horizontal="center"/>
    </xf>
    <xf numFmtId="0" fontId="9" fillId="5" borderId="10" xfId="0" applyFont="1" applyFill="1" applyBorder="1" applyAlignment="1">
      <alignment horizontal="center"/>
    </xf>
    <xf numFmtId="0" fontId="9" fillId="5" borderId="0" xfId="0" applyFont="1" applyFill="1" applyAlignment="1">
      <alignment horizontal="center"/>
    </xf>
    <xf numFmtId="0" fontId="18" fillId="5" borderId="10" xfId="0" applyFont="1" applyFill="1" applyBorder="1" applyAlignment="1">
      <alignment horizontal="center"/>
    </xf>
    <xf numFmtId="0" fontId="18" fillId="5" borderId="11" xfId="0" applyFont="1" applyFill="1" applyBorder="1" applyAlignment="1">
      <alignment horizontal="center"/>
    </xf>
    <xf numFmtId="0" fontId="18" fillId="0" borderId="0" xfId="0" applyFont="1" applyAlignment="1">
      <alignment horizontal="left"/>
    </xf>
    <xf numFmtId="20" fontId="18" fillId="0" borderId="0" xfId="0" quotePrefix="1" applyNumberFormat="1" applyFont="1" applyAlignment="1">
      <alignment horizontal="left"/>
    </xf>
    <xf numFmtId="165" fontId="9" fillId="5" borderId="2" xfId="0" applyNumberFormat="1" applyFont="1" applyFill="1" applyBorder="1" applyAlignment="1">
      <alignment horizontal="center"/>
    </xf>
    <xf numFmtId="0" fontId="18" fillId="5" borderId="9" xfId="0" applyFont="1" applyFill="1" applyBorder="1" applyAlignment="1">
      <alignment horizontal="center"/>
    </xf>
    <xf numFmtId="0" fontId="18" fillId="5" borderId="0" xfId="0" applyFont="1" applyFill="1" applyAlignment="1">
      <alignment horizontal="center"/>
    </xf>
    <xf numFmtId="0" fontId="18" fillId="5" borderId="7" xfId="0" applyFont="1" applyFill="1" applyBorder="1" applyAlignment="1">
      <alignment horizontal="center"/>
    </xf>
    <xf numFmtId="0" fontId="18" fillId="0" borderId="4" xfId="0" applyFont="1" applyBorder="1"/>
    <xf numFmtId="0" fontId="18" fillId="7" borderId="0" xfId="0" applyFont="1" applyFill="1"/>
    <xf numFmtId="0" fontId="18" fillId="0" borderId="0" xfId="0" applyFont="1"/>
    <xf numFmtId="0" fontId="18" fillId="0" borderId="7" xfId="0" applyFont="1" applyBorder="1"/>
    <xf numFmtId="0" fontId="18" fillId="0" borderId="0" xfId="0" quotePrefix="1" applyFont="1" applyAlignment="1">
      <alignment horizontal="center"/>
    </xf>
    <xf numFmtId="20" fontId="18" fillId="0" borderId="0" xfId="0" applyNumberFormat="1" applyFont="1"/>
    <xf numFmtId="165" fontId="9" fillId="0" borderId="0" xfId="0" applyNumberFormat="1" applyFont="1" applyAlignment="1">
      <alignment horizontal="left"/>
    </xf>
    <xf numFmtId="165" fontId="9" fillId="0" borderId="4" xfId="0" applyNumberFormat="1" applyFont="1" applyBorder="1" applyAlignment="1">
      <alignment horizontal="left"/>
    </xf>
    <xf numFmtId="165" fontId="9" fillId="0" borderId="7" xfId="0" applyNumberFormat="1" applyFont="1" applyBorder="1" applyAlignment="1">
      <alignment horizontal="left"/>
    </xf>
    <xf numFmtId="0" fontId="18" fillId="5" borderId="4" xfId="0" applyFont="1" applyFill="1" applyBorder="1" applyAlignment="1">
      <alignment horizontal="center"/>
    </xf>
    <xf numFmtId="0" fontId="9" fillId="5" borderId="4" xfId="0" applyFont="1" applyFill="1" applyBorder="1"/>
    <xf numFmtId="0" fontId="9" fillId="5" borderId="5" xfId="0" applyFont="1" applyFill="1" applyBorder="1" applyAlignment="1">
      <alignment horizontal="center"/>
    </xf>
    <xf numFmtId="165" fontId="18" fillId="0" borderId="4" xfId="0" applyNumberFormat="1" applyFont="1" applyBorder="1" applyAlignment="1">
      <alignment horizontal="left"/>
    </xf>
    <xf numFmtId="165" fontId="18" fillId="7" borderId="0" xfId="0" applyNumberFormat="1" applyFont="1" applyFill="1" applyAlignment="1">
      <alignment horizontal="left"/>
    </xf>
    <xf numFmtId="165" fontId="18" fillId="0" borderId="0" xfId="0" applyNumberFormat="1" applyFont="1" applyAlignment="1">
      <alignment horizontal="left"/>
    </xf>
    <xf numFmtId="165" fontId="18" fillId="0" borderId="7" xfId="0" applyNumberFormat="1" applyFont="1" applyBorder="1" applyAlignment="1">
      <alignment horizontal="left"/>
    </xf>
    <xf numFmtId="0" fontId="10" fillId="0" borderId="2" xfId="0" applyFont="1" applyBorder="1" applyAlignment="1">
      <alignment horizontal="center" vertical="center" textRotation="90"/>
    </xf>
    <xf numFmtId="0" fontId="9" fillId="0" borderId="6" xfId="0" applyFont="1" applyBorder="1" applyAlignment="1">
      <alignment horizontal="center"/>
    </xf>
    <xf numFmtId="0" fontId="18" fillId="10" borderId="0" xfId="0" applyFont="1" applyFill="1" applyAlignment="1">
      <alignment horizontal="center"/>
    </xf>
    <xf numFmtId="20" fontId="18" fillId="7" borderId="0" xfId="0" applyNumberFormat="1" applyFont="1" applyFill="1" applyAlignment="1">
      <alignment horizontal="center"/>
    </xf>
    <xf numFmtId="164" fontId="18" fillId="0" borderId="0" xfId="0" applyNumberFormat="1" applyFont="1" applyAlignment="1">
      <alignment horizontal="center"/>
    </xf>
    <xf numFmtId="0" fontId="17" fillId="0" borderId="0" xfId="0" applyFont="1" applyAlignment="1">
      <alignment horizontal="center"/>
    </xf>
    <xf numFmtId="14" fontId="17" fillId="0" borderId="0" xfId="0" applyNumberFormat="1" applyFont="1" applyAlignment="1">
      <alignment horizontal="center"/>
    </xf>
    <xf numFmtId="0" fontId="17" fillId="0" borderId="0" xfId="0" applyFont="1"/>
    <xf numFmtId="165" fontId="17" fillId="0" borderId="0" xfId="0" applyNumberFormat="1" applyFont="1" applyAlignment="1">
      <alignment horizontal="left"/>
    </xf>
    <xf numFmtId="18" fontId="17" fillId="0" borderId="0" xfId="0" applyNumberFormat="1" applyFont="1" applyAlignment="1">
      <alignment horizontal="center"/>
    </xf>
    <xf numFmtId="20" fontId="17" fillId="0" borderId="0" xfId="0" applyNumberFormat="1" applyFont="1" applyAlignment="1">
      <alignment horizontal="center"/>
    </xf>
    <xf numFmtId="0" fontId="17" fillId="0" borderId="4" xfId="0" applyFont="1" applyBorder="1" applyAlignment="1">
      <alignment horizontal="center"/>
    </xf>
    <xf numFmtId="0" fontId="20" fillId="0" borderId="0" xfId="0" applyFont="1" applyAlignment="1">
      <alignment horizontal="center"/>
    </xf>
    <xf numFmtId="0" fontId="21" fillId="6" borderId="0" xfId="0" applyFont="1" applyFill="1" applyAlignment="1">
      <alignment horizontal="center" vertical="center"/>
    </xf>
    <xf numFmtId="0" fontId="21" fillId="10" borderId="0" xfId="0" applyFont="1" applyFill="1" applyAlignment="1">
      <alignment horizontal="center" vertical="center"/>
    </xf>
    <xf numFmtId="0" fontId="21" fillId="9" borderId="0" xfId="0" applyFont="1" applyFill="1" applyAlignment="1">
      <alignment horizontal="center" vertical="center"/>
    </xf>
    <xf numFmtId="0" fontId="21" fillId="0" borderId="0" xfId="0" applyFont="1" applyAlignment="1">
      <alignment horizontal="center"/>
    </xf>
    <xf numFmtId="164" fontId="21" fillId="0" borderId="0" xfId="0" applyNumberFormat="1" applyFont="1" applyAlignment="1">
      <alignment horizontal="center"/>
    </xf>
    <xf numFmtId="164" fontId="21" fillId="0" borderId="7" xfId="0" applyNumberFormat="1" applyFont="1" applyBorder="1" applyAlignment="1">
      <alignment horizontal="center"/>
    </xf>
    <xf numFmtId="0" fontId="21" fillId="0" borderId="7" xfId="0" applyFont="1" applyBorder="1" applyAlignment="1">
      <alignment horizontal="center"/>
    </xf>
    <xf numFmtId="0" fontId="21" fillId="11" borderId="0" xfId="0" applyFont="1" applyFill="1" applyAlignment="1">
      <alignment horizontal="center" vertical="center"/>
    </xf>
    <xf numFmtId="0" fontId="18" fillId="11" borderId="0" xfId="0" applyFont="1" applyFill="1" applyAlignment="1">
      <alignment horizontal="center"/>
    </xf>
    <xf numFmtId="0" fontId="9" fillId="0" borderId="10" xfId="0" quotePrefix="1" applyFont="1" applyBorder="1" applyAlignment="1">
      <alignment horizontal="center"/>
    </xf>
    <xf numFmtId="0" fontId="18" fillId="0" borderId="10" xfId="0" applyFont="1" applyBorder="1" applyAlignment="1">
      <alignment horizontal="center"/>
    </xf>
    <xf numFmtId="0" fontId="18" fillId="5" borderId="1" xfId="0" applyFont="1" applyFill="1" applyBorder="1" applyAlignment="1">
      <alignment horizontal="center"/>
    </xf>
    <xf numFmtId="0" fontId="18" fillId="5" borderId="2" xfId="0" applyFont="1" applyFill="1" applyBorder="1" applyAlignment="1">
      <alignment horizontal="center"/>
    </xf>
    <xf numFmtId="0" fontId="18" fillId="5" borderId="3" xfId="0" applyFont="1" applyFill="1" applyBorder="1" applyAlignment="1">
      <alignment horizontal="center"/>
    </xf>
    <xf numFmtId="0" fontId="18" fillId="0" borderId="2" xfId="0" applyFont="1" applyBorder="1" applyAlignment="1">
      <alignment horizontal="center"/>
    </xf>
    <xf numFmtId="0" fontId="18" fillId="5" borderId="9" xfId="0" applyFont="1" applyFill="1" applyBorder="1" applyAlignment="1">
      <alignment horizontal="center" vertical="center" textRotation="90"/>
    </xf>
    <xf numFmtId="0" fontId="19" fillId="5" borderId="10" xfId="0" applyFont="1" applyFill="1" applyBorder="1" applyAlignment="1">
      <alignment horizontal="center" vertical="center" textRotation="90"/>
    </xf>
    <xf numFmtId="0" fontId="19" fillId="5" borderId="11" xfId="0" applyFont="1" applyFill="1" applyBorder="1" applyAlignment="1">
      <alignment horizontal="center" vertical="center" textRotation="90"/>
    </xf>
    <xf numFmtId="0" fontId="21" fillId="0" borderId="0" xfId="0" applyFont="1" applyAlignment="1">
      <alignment horizontal="center" vertical="center"/>
    </xf>
    <xf numFmtId="0" fontId="18" fillId="12" borderId="0" xfId="0" applyFont="1" applyFill="1" applyAlignment="1">
      <alignment horizontal="center"/>
    </xf>
    <xf numFmtId="0" fontId="21" fillId="12" borderId="0" xfId="0" applyFont="1" applyFill="1" applyAlignment="1">
      <alignment horizontal="center" vertical="center"/>
    </xf>
    <xf numFmtId="0" fontId="18" fillId="5" borderId="5" xfId="0" applyFont="1" applyFill="1" applyBorder="1" applyAlignment="1">
      <alignment horizontal="center"/>
    </xf>
    <xf numFmtId="0" fontId="18" fillId="5" borderId="6" xfId="0" applyFont="1" applyFill="1" applyBorder="1" applyAlignment="1">
      <alignment horizontal="center"/>
    </xf>
    <xf numFmtId="0" fontId="18" fillId="5" borderId="8" xfId="0" applyFont="1" applyFill="1" applyBorder="1" applyAlignment="1">
      <alignment horizontal="center"/>
    </xf>
    <xf numFmtId="0" fontId="18" fillId="0" borderId="6" xfId="0" applyFont="1" applyBorder="1" applyAlignment="1">
      <alignment horizontal="center"/>
    </xf>
    <xf numFmtId="0" fontId="18" fillId="0" borderId="5" xfId="0" applyFont="1" applyBorder="1"/>
    <xf numFmtId="0" fontId="18" fillId="0" borderId="6" xfId="0" applyFont="1" applyBorder="1"/>
    <xf numFmtId="0" fontId="18" fillId="0" borderId="8" xfId="0" applyFont="1" applyBorder="1"/>
    <xf numFmtId="20" fontId="18" fillId="0" borderId="6" xfId="0" applyNumberFormat="1" applyFont="1" applyBorder="1"/>
    <xf numFmtId="20" fontId="18" fillId="0" borderId="6" xfId="0" applyNumberFormat="1" applyFont="1" applyBorder="1" applyAlignment="1">
      <alignment horizontal="center"/>
    </xf>
    <xf numFmtId="0" fontId="18" fillId="0" borderId="6" xfId="0" applyFont="1" applyBorder="1" applyAlignment="1">
      <alignment horizontal="left"/>
    </xf>
    <xf numFmtId="20" fontId="18" fillId="0" borderId="6" xfId="0" quotePrefix="1" applyNumberFormat="1" applyFont="1" applyBorder="1" applyAlignment="1">
      <alignment horizontal="left"/>
    </xf>
    <xf numFmtId="0" fontId="9" fillId="0" borderId="0" xfId="0" quotePrefix="1" applyFont="1"/>
    <xf numFmtId="0" fontId="9" fillId="8" borderId="0" xfId="0" applyFont="1" applyFill="1"/>
    <xf numFmtId="0" fontId="9" fillId="8" borderId="7" xfId="0" applyFont="1" applyFill="1" applyBorder="1"/>
    <xf numFmtId="0" fontId="9" fillId="8" borderId="4" xfId="0" applyFont="1" applyFill="1" applyBorder="1"/>
    <xf numFmtId="0" fontId="9" fillId="8" borderId="0" xfId="0" quotePrefix="1" applyFont="1" applyFill="1"/>
    <xf numFmtId="18" fontId="8" fillId="0" borderId="0" xfId="0" applyNumberFormat="1" applyFont="1" applyAlignment="1">
      <alignment horizontal="center"/>
    </xf>
    <xf numFmtId="0" fontId="18" fillId="4" borderId="0" xfId="0" applyFont="1" applyFill="1" applyAlignment="1">
      <alignment horizontal="center"/>
    </xf>
    <xf numFmtId="0" fontId="22" fillId="6" borderId="0" xfId="0" applyFont="1" applyFill="1" applyAlignment="1">
      <alignment horizontal="center" vertical="center"/>
    </xf>
    <xf numFmtId="0" fontId="22" fillId="10" borderId="0" xfId="0" applyFont="1" applyFill="1" applyAlignment="1">
      <alignment horizontal="center" vertical="center"/>
    </xf>
    <xf numFmtId="0" fontId="22" fillId="9" borderId="0" xfId="0" applyFont="1" applyFill="1" applyAlignment="1">
      <alignment horizontal="center" vertical="center"/>
    </xf>
    <xf numFmtId="0" fontId="22" fillId="11" borderId="0" xfId="0" applyFont="1" applyFill="1" applyAlignment="1">
      <alignment horizontal="center" vertical="center"/>
    </xf>
    <xf numFmtId="0" fontId="18" fillId="13" borderId="0" xfId="0" applyFont="1" applyFill="1" applyAlignment="1">
      <alignment horizontal="center"/>
    </xf>
    <xf numFmtId="14" fontId="18" fillId="0" borderId="0" xfId="0" applyNumberFormat="1" applyFont="1" applyAlignment="1">
      <alignment horizontal="center"/>
    </xf>
    <xf numFmtId="18" fontId="18" fillId="0" borderId="0" xfId="0" applyNumberFormat="1" applyFont="1" applyAlignment="1">
      <alignment horizontal="center"/>
    </xf>
    <xf numFmtId="0" fontId="23" fillId="0" borderId="0" xfId="0" applyFont="1" applyAlignment="1">
      <alignment vertical="center"/>
    </xf>
    <xf numFmtId="4" fontId="23" fillId="0" borderId="0" xfId="0" applyNumberFormat="1" applyFont="1" applyAlignment="1">
      <alignment vertical="center"/>
    </xf>
    <xf numFmtId="166" fontId="23" fillId="0" borderId="0" xfId="0" applyNumberFormat="1" applyFont="1" applyAlignment="1">
      <alignment vertical="center"/>
    </xf>
    <xf numFmtId="0" fontId="0" fillId="0" borderId="0" xfId="0" applyAlignment="1">
      <alignment horizontal="center"/>
    </xf>
    <xf numFmtId="0" fontId="25" fillId="16" borderId="25" xfId="0" applyFont="1" applyFill="1" applyBorder="1" applyAlignment="1">
      <alignment horizontal="center"/>
    </xf>
    <xf numFmtId="0" fontId="25" fillId="16" borderId="26" xfId="0" applyFont="1" applyFill="1" applyBorder="1" applyAlignment="1">
      <alignment horizontal="center"/>
    </xf>
    <xf numFmtId="0" fontId="25" fillId="16" borderId="27" xfId="0" applyFont="1" applyFill="1" applyBorder="1" applyAlignment="1">
      <alignment horizontal="center"/>
    </xf>
    <xf numFmtId="0" fontId="25" fillId="16" borderId="32" xfId="0" applyFont="1" applyFill="1" applyBorder="1" applyAlignment="1">
      <alignment horizontal="center"/>
    </xf>
    <xf numFmtId="0" fontId="25" fillId="16" borderId="33" xfId="0" applyFont="1" applyFill="1" applyBorder="1" applyAlignment="1">
      <alignment horizontal="center"/>
    </xf>
    <xf numFmtId="0" fontId="25" fillId="16" borderId="29" xfId="0" applyFont="1" applyFill="1" applyBorder="1" applyAlignment="1">
      <alignment horizontal="center"/>
    </xf>
    <xf numFmtId="0" fontId="25" fillId="16" borderId="30" xfId="0" applyFont="1" applyFill="1" applyBorder="1" applyAlignment="1">
      <alignment horizontal="center"/>
    </xf>
    <xf numFmtId="169" fontId="0" fillId="16" borderId="26" xfId="0" applyNumberFormat="1" applyFill="1" applyBorder="1" applyAlignment="1">
      <alignment horizontal="center"/>
    </xf>
    <xf numFmtId="170" fontId="0" fillId="16" borderId="26" xfId="0" applyNumberFormat="1" applyFill="1" applyBorder="1" applyAlignment="1">
      <alignment horizontal="center"/>
    </xf>
    <xf numFmtId="169" fontId="25" fillId="16" borderId="31" xfId="0" applyNumberFormat="1" applyFont="1" applyFill="1" applyBorder="1" applyAlignment="1">
      <alignment horizontal="center"/>
    </xf>
    <xf numFmtId="169" fontId="0" fillId="16" borderId="32" xfId="0" applyNumberFormat="1" applyFill="1" applyBorder="1" applyAlignment="1">
      <alignment horizontal="center"/>
    </xf>
    <xf numFmtId="170" fontId="0" fillId="16" borderId="32" xfId="0" applyNumberFormat="1" applyFill="1" applyBorder="1" applyAlignment="1">
      <alignment horizontal="center"/>
    </xf>
    <xf numFmtId="0" fontId="0" fillId="16" borderId="32" xfId="0" applyFill="1" applyBorder="1" applyAlignment="1">
      <alignment horizontal="center"/>
    </xf>
    <xf numFmtId="169" fontId="25" fillId="16" borderId="28" xfId="0" applyNumberFormat="1" applyFont="1" applyFill="1" applyBorder="1" applyAlignment="1">
      <alignment horizontal="center"/>
    </xf>
    <xf numFmtId="169" fontId="0" fillId="16" borderId="29" xfId="0" applyNumberFormat="1" applyFill="1" applyBorder="1" applyAlignment="1">
      <alignment horizontal="center"/>
    </xf>
    <xf numFmtId="170" fontId="0" fillId="16" borderId="29" xfId="0" applyNumberFormat="1" applyFill="1" applyBorder="1" applyAlignment="1">
      <alignment horizontal="center"/>
    </xf>
    <xf numFmtId="0" fontId="0" fillId="16" borderId="29" xfId="0" applyFill="1" applyBorder="1" applyAlignment="1">
      <alignment horizontal="center"/>
    </xf>
    <xf numFmtId="20" fontId="3" fillId="16" borderId="26" xfId="0" applyNumberFormat="1" applyFont="1" applyFill="1" applyBorder="1" applyAlignment="1">
      <alignment horizontal="center"/>
    </xf>
    <xf numFmtId="20" fontId="3" fillId="16" borderId="32" xfId="0" applyNumberFormat="1" applyFont="1" applyFill="1" applyBorder="1" applyAlignment="1">
      <alignment horizontal="center"/>
    </xf>
    <xf numFmtId="20" fontId="3" fillId="16" borderId="29" xfId="0" applyNumberFormat="1" applyFont="1" applyFill="1" applyBorder="1" applyAlignment="1">
      <alignment horizontal="center"/>
    </xf>
    <xf numFmtId="0" fontId="25" fillId="16" borderId="26" xfId="0" quotePrefix="1" applyFont="1" applyFill="1" applyBorder="1" applyAlignment="1">
      <alignment horizontal="center"/>
    </xf>
    <xf numFmtId="0" fontId="25" fillId="16" borderId="32" xfId="0" quotePrefix="1" applyFont="1" applyFill="1"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16" borderId="26" xfId="0" applyFill="1" applyBorder="1" applyAlignment="1">
      <alignment horizontal="center"/>
    </xf>
    <xf numFmtId="0" fontId="0" fillId="0" borderId="26" xfId="0"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0" fontId="0" fillId="0" borderId="49" xfId="0" applyBorder="1" applyAlignment="1">
      <alignment horizontal="center"/>
    </xf>
    <xf numFmtId="0" fontId="30" fillId="0" borderId="0" xfId="0" applyFont="1" applyAlignment="1">
      <alignment horizontal="center"/>
    </xf>
    <xf numFmtId="14" fontId="30" fillId="0" borderId="0" xfId="0" applyNumberFormat="1" applyFont="1" applyAlignment="1">
      <alignment horizontal="center"/>
    </xf>
    <xf numFmtId="0" fontId="30" fillId="0" borderId="0" xfId="0" applyFont="1"/>
    <xf numFmtId="165" fontId="30" fillId="0" borderId="0" xfId="0" applyNumberFormat="1" applyFont="1" applyAlignment="1">
      <alignment horizontal="left"/>
    </xf>
    <xf numFmtId="18" fontId="30" fillId="0" borderId="0" xfId="0" applyNumberFormat="1" applyFont="1" applyAlignment="1">
      <alignment horizontal="center"/>
    </xf>
    <xf numFmtId="20" fontId="30" fillId="0" borderId="0" xfId="0" applyNumberFormat="1" applyFont="1" applyAlignment="1">
      <alignment horizontal="center"/>
    </xf>
    <xf numFmtId="0" fontId="18" fillId="2" borderId="0" xfId="0" applyFont="1" applyFill="1" applyAlignment="1">
      <alignment horizontal="center"/>
    </xf>
    <xf numFmtId="20" fontId="18" fillId="2" borderId="0" xfId="0" applyNumberFormat="1" applyFont="1" applyFill="1" applyAlignment="1">
      <alignment horizontal="left"/>
    </xf>
    <xf numFmtId="0" fontId="24" fillId="11" borderId="0" xfId="0" applyFont="1" applyFill="1" applyAlignment="1">
      <alignment vertical="center"/>
    </xf>
    <xf numFmtId="16" fontId="18" fillId="2" borderId="0" xfId="0" quotePrefix="1" applyNumberFormat="1" applyFont="1" applyFill="1" applyAlignment="1">
      <alignment horizontal="center"/>
    </xf>
    <xf numFmtId="171" fontId="18" fillId="0" borderId="0" xfId="0" applyNumberFormat="1" applyFont="1" applyAlignment="1">
      <alignment horizontal="left"/>
    </xf>
    <xf numFmtId="0" fontId="27" fillId="0" borderId="41" xfId="0" applyFont="1" applyBorder="1" applyAlignment="1">
      <alignment horizontal="center" vertical="center"/>
    </xf>
    <xf numFmtId="0" fontId="25" fillId="0" borderId="36"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2" xfId="0" applyFont="1" applyBorder="1" applyAlignment="1">
      <alignment horizontal="center" vertical="center"/>
    </xf>
    <xf numFmtId="0" fontId="25" fillId="0" borderId="41" xfId="0" applyFont="1" applyBorder="1" applyAlignment="1">
      <alignment horizontal="center" vertical="center"/>
    </xf>
    <xf numFmtId="0" fontId="27" fillId="0" borderId="2" xfId="0" applyFont="1" applyBorder="1" applyAlignment="1">
      <alignment horizontal="center" vertical="center"/>
    </xf>
    <xf numFmtId="0" fontId="0" fillId="0" borderId="0" xfId="0" applyAlignment="1">
      <alignment horizontal="center" vertical="center"/>
    </xf>
    <xf numFmtId="0" fontId="31" fillId="0" borderId="0" xfId="0" applyFont="1"/>
    <xf numFmtId="0" fontId="32" fillId="0" borderId="0" xfId="0" applyFont="1"/>
    <xf numFmtId="0" fontId="33" fillId="0" borderId="0" xfId="0" applyFont="1"/>
    <xf numFmtId="0" fontId="34" fillId="0" borderId="0" xfId="0" applyFont="1" applyAlignment="1">
      <alignment horizontal="center"/>
    </xf>
    <xf numFmtId="0" fontId="35" fillId="0" borderId="0" xfId="0" applyFont="1" applyAlignment="1">
      <alignment horizontal="right"/>
    </xf>
    <xf numFmtId="14" fontId="31" fillId="6" borderId="0" xfId="0" applyNumberFormat="1" applyFont="1" applyFill="1" applyAlignment="1">
      <alignment horizontal="center"/>
    </xf>
    <xf numFmtId="0" fontId="33" fillId="0" borderId="0" xfId="0" applyFont="1" applyAlignment="1">
      <alignment horizontal="center"/>
    </xf>
    <xf numFmtId="173" fontId="37" fillId="18" borderId="51" xfId="0" applyNumberFormat="1" applyFont="1" applyFill="1" applyBorder="1" applyAlignment="1">
      <alignment horizontal="center"/>
    </xf>
    <xf numFmtId="173" fontId="37" fillId="18" borderId="52" xfId="0" applyNumberFormat="1" applyFont="1" applyFill="1" applyBorder="1" applyAlignment="1">
      <alignment horizontal="center"/>
    </xf>
    <xf numFmtId="173" fontId="37" fillId="18" borderId="53" xfId="0" applyNumberFormat="1" applyFont="1" applyFill="1" applyBorder="1" applyAlignment="1">
      <alignment horizontal="center"/>
    </xf>
    <xf numFmtId="0" fontId="36" fillId="0" borderId="0" xfId="0" applyFont="1" applyAlignment="1">
      <alignment horizontal="right"/>
    </xf>
    <xf numFmtId="0" fontId="32" fillId="19" borderId="0" xfId="0" applyFont="1" applyFill="1" applyAlignment="1">
      <alignment horizontal="center"/>
    </xf>
    <xf numFmtId="0" fontId="33" fillId="0" borderId="0" xfId="0" applyFont="1" applyAlignment="1">
      <alignment horizontal="right"/>
    </xf>
    <xf numFmtId="14" fontId="33" fillId="0" borderId="0" xfId="0" applyNumberFormat="1" applyFont="1" applyAlignment="1">
      <alignment horizontal="center"/>
    </xf>
    <xf numFmtId="0" fontId="35" fillId="7" borderId="55" xfId="0" applyFont="1" applyFill="1" applyBorder="1" applyAlignment="1">
      <alignment horizontal="center"/>
    </xf>
    <xf numFmtId="174" fontId="32" fillId="0" borderId="55" xfId="0" applyNumberFormat="1" applyFont="1" applyBorder="1" applyAlignment="1">
      <alignment horizontal="center"/>
    </xf>
    <xf numFmtId="175" fontId="38" fillId="0" borderId="0" xfId="0" applyNumberFormat="1" applyFont="1" applyAlignment="1">
      <alignment horizontal="center"/>
    </xf>
    <xf numFmtId="0" fontId="32" fillId="0" borderId="0" xfId="0" applyFont="1" applyAlignment="1">
      <alignment horizontal="right"/>
    </xf>
    <xf numFmtId="0" fontId="31" fillId="0" borderId="0" xfId="0" applyFont="1" applyAlignment="1">
      <alignment horizontal="center"/>
    </xf>
    <xf numFmtId="0" fontId="31" fillId="0" borderId="0" xfId="0" applyFont="1" applyAlignment="1">
      <alignment horizontal="right"/>
    </xf>
    <xf numFmtId="14" fontId="31" fillId="0" borderId="0" xfId="0" applyNumberFormat="1" applyFont="1" applyAlignment="1">
      <alignment horizontal="center"/>
    </xf>
    <xf numFmtId="0" fontId="31" fillId="0" borderId="0" xfId="0" quotePrefix="1" applyFont="1" applyAlignment="1">
      <alignment horizontal="left"/>
    </xf>
    <xf numFmtId="0" fontId="33" fillId="0" borderId="0" xfId="0" quotePrefix="1" applyFont="1"/>
    <xf numFmtId="0" fontId="31" fillId="19" borderId="0" xfId="0" applyFont="1" applyFill="1" applyAlignment="1">
      <alignment horizontal="center"/>
    </xf>
    <xf numFmtId="14" fontId="39" fillId="13" borderId="0" xfId="0" applyNumberFormat="1" applyFont="1" applyFill="1" applyAlignment="1">
      <alignment horizontal="center"/>
    </xf>
    <xf numFmtId="0" fontId="31" fillId="6" borderId="0" xfId="0" applyFont="1" applyFill="1" applyAlignment="1">
      <alignment horizontal="center"/>
    </xf>
    <xf numFmtId="14" fontId="33" fillId="0" borderId="0" xfId="0" applyNumberFormat="1" applyFont="1"/>
    <xf numFmtId="14" fontId="0" fillId="0" borderId="0" xfId="0" applyNumberFormat="1"/>
    <xf numFmtId="14" fontId="41" fillId="0" borderId="0" xfId="0" applyNumberFormat="1" applyFont="1" applyAlignment="1">
      <alignment horizontal="center"/>
    </xf>
    <xf numFmtId="0" fontId="42" fillId="0" borderId="0" xfId="0" applyFont="1" applyAlignment="1">
      <alignment horizontal="center"/>
    </xf>
    <xf numFmtId="14" fontId="0" fillId="0" borderId="0" xfId="0" applyNumberFormat="1" applyAlignment="1">
      <alignment horizontal="center"/>
    </xf>
    <xf numFmtId="0" fontId="33" fillId="0" borderId="0" xfId="0" applyFont="1" applyAlignment="1">
      <alignment horizontal="left"/>
    </xf>
    <xf numFmtId="0" fontId="43" fillId="16" borderId="0" xfId="0" applyFont="1" applyFill="1" applyAlignment="1">
      <alignment horizontal="center" vertical="center"/>
    </xf>
    <xf numFmtId="0" fontId="43" fillId="16" borderId="24" xfId="0" applyFont="1" applyFill="1" applyBorder="1" applyAlignment="1">
      <alignment horizontal="center" vertical="center"/>
    </xf>
    <xf numFmtId="0" fontId="43" fillId="16" borderId="41" xfId="0" applyFont="1" applyFill="1" applyBorder="1" applyAlignment="1">
      <alignment horizontal="center" vertical="center"/>
    </xf>
    <xf numFmtId="0" fontId="43" fillId="0" borderId="0" xfId="0" applyFont="1"/>
    <xf numFmtId="20" fontId="17" fillId="16" borderId="26" xfId="0" applyNumberFormat="1" applyFont="1" applyFill="1" applyBorder="1" applyAlignment="1">
      <alignment horizontal="center"/>
    </xf>
    <xf numFmtId="20" fontId="17" fillId="16" borderId="32" xfId="0" applyNumberFormat="1" applyFont="1" applyFill="1" applyBorder="1" applyAlignment="1">
      <alignment horizontal="center"/>
    </xf>
    <xf numFmtId="20" fontId="17" fillId="16" borderId="29" xfId="0" applyNumberFormat="1" applyFont="1" applyFill="1" applyBorder="1" applyAlignment="1">
      <alignment horizontal="center"/>
    </xf>
    <xf numFmtId="0" fontId="25" fillId="0" borderId="0" xfId="0" applyFont="1" applyAlignment="1">
      <alignment horizontal="center" vertical="center"/>
    </xf>
    <xf numFmtId="0" fontId="43" fillId="0" borderId="0" xfId="0" applyFont="1" applyAlignment="1">
      <alignment horizontal="center" vertical="center"/>
    </xf>
    <xf numFmtId="0" fontId="27" fillId="0" borderId="0" xfId="0" applyFont="1" applyAlignment="1">
      <alignment horizontal="center" vertical="center"/>
    </xf>
    <xf numFmtId="0" fontId="27" fillId="0" borderId="0" xfId="0" applyFont="1"/>
    <xf numFmtId="169" fontId="25" fillId="0" borderId="0" xfId="0" applyNumberFormat="1" applyFont="1" applyAlignment="1">
      <alignment horizontal="center"/>
    </xf>
    <xf numFmtId="169" fontId="0" fillId="0" borderId="0" xfId="0" applyNumberFormat="1" applyAlignment="1">
      <alignment horizontal="center"/>
    </xf>
    <xf numFmtId="170" fontId="0" fillId="0" borderId="0" xfId="0" applyNumberFormat="1" applyAlignment="1">
      <alignment horizontal="center"/>
    </xf>
    <xf numFmtId="0" fontId="25" fillId="0" borderId="0" xfId="0" applyFont="1" applyAlignment="1">
      <alignment horizontal="center"/>
    </xf>
    <xf numFmtId="0" fontId="25" fillId="0" borderId="24" xfId="0" applyFont="1" applyBorder="1" applyAlignment="1">
      <alignment horizontal="center" vertical="center" wrapText="1"/>
    </xf>
    <xf numFmtId="0" fontId="25" fillId="0" borderId="0" xfId="0" applyFont="1" applyAlignment="1">
      <alignment horizontal="center" vertical="center" wrapText="1"/>
    </xf>
    <xf numFmtId="0" fontId="0" fillId="0" borderId="72" xfId="0" applyBorder="1" applyAlignment="1">
      <alignment horizontal="center" vertical="center"/>
    </xf>
    <xf numFmtId="0" fontId="43" fillId="0" borderId="24" xfId="0" applyFont="1" applyBorder="1" applyAlignment="1">
      <alignment horizontal="center" vertical="center"/>
    </xf>
    <xf numFmtId="0" fontId="27" fillId="0" borderId="72" xfId="0" applyFont="1" applyBorder="1" applyAlignment="1">
      <alignment horizontal="center" vertical="center"/>
    </xf>
    <xf numFmtId="20" fontId="3" fillId="0" borderId="46" xfId="0" applyNumberFormat="1" applyFont="1" applyBorder="1" applyAlignment="1">
      <alignment horizontal="center"/>
    </xf>
    <xf numFmtId="20" fontId="3" fillId="0" borderId="47" xfId="0" applyNumberFormat="1" applyFont="1" applyBorder="1" applyAlignment="1">
      <alignment horizontal="center"/>
    </xf>
    <xf numFmtId="20" fontId="3" fillId="0" borderId="48" xfId="0" applyNumberFormat="1" applyFont="1" applyBorder="1" applyAlignment="1">
      <alignment horizontal="center"/>
    </xf>
    <xf numFmtId="20" fontId="3" fillId="0" borderId="7" xfId="0" applyNumberFormat="1" applyFont="1" applyBorder="1" applyAlignment="1">
      <alignment horizontal="center"/>
    </xf>
    <xf numFmtId="0" fontId="25" fillId="0" borderId="24" xfId="0" applyFont="1" applyBorder="1" applyAlignment="1">
      <alignment horizontal="center" vertical="center"/>
    </xf>
    <xf numFmtId="0" fontId="0" fillId="0" borderId="48" xfId="0" applyBorder="1" applyAlignment="1">
      <alignment horizontal="center"/>
    </xf>
    <xf numFmtId="0" fontId="0" fillId="0" borderId="7" xfId="0" applyBorder="1" applyAlignment="1">
      <alignment horizontal="center"/>
    </xf>
    <xf numFmtId="0" fontId="45" fillId="16" borderId="73" xfId="0" applyFont="1" applyFill="1" applyBorder="1" applyAlignment="1">
      <alignment horizontal="center" vertical="center"/>
    </xf>
    <xf numFmtId="0" fontId="43" fillId="16" borderId="74" xfId="0" applyFont="1" applyFill="1" applyBorder="1" applyAlignment="1">
      <alignment horizontal="center" vertical="center"/>
    </xf>
    <xf numFmtId="0" fontId="45" fillId="16" borderId="10" xfId="0" applyFont="1" applyFill="1" applyBorder="1" applyAlignment="1">
      <alignment horizontal="center" vertical="center"/>
    </xf>
    <xf numFmtId="0" fontId="45" fillId="16" borderId="0" xfId="0" applyFont="1" applyFill="1" applyAlignment="1">
      <alignment horizontal="center" vertical="center"/>
    </xf>
    <xf numFmtId="0" fontId="43" fillId="16" borderId="6" xfId="0" applyFont="1" applyFill="1" applyBorder="1" applyAlignment="1">
      <alignment horizontal="center" vertical="center"/>
    </xf>
    <xf numFmtId="0" fontId="27" fillId="16" borderId="41" xfId="0" applyFont="1" applyFill="1" applyBorder="1" applyAlignment="1">
      <alignment horizontal="center" vertical="center"/>
    </xf>
    <xf numFmtId="0" fontId="43" fillId="16" borderId="1" xfId="0" applyFont="1" applyFill="1" applyBorder="1" applyAlignment="1">
      <alignment horizontal="center" vertical="center"/>
    </xf>
    <xf numFmtId="0" fontId="27" fillId="16" borderId="1" xfId="0" applyFont="1" applyFill="1" applyBorder="1" applyAlignment="1">
      <alignment horizontal="center" vertical="center"/>
    </xf>
    <xf numFmtId="0" fontId="0" fillId="0" borderId="75" xfId="0" applyBorder="1" applyAlignment="1">
      <alignment horizontal="center"/>
    </xf>
    <xf numFmtId="0" fontId="0" fillId="0" borderId="76" xfId="0" applyBorder="1" applyAlignment="1">
      <alignment horizontal="center"/>
    </xf>
    <xf numFmtId="0" fontId="0" fillId="0" borderId="77" xfId="0" applyBorder="1" applyAlignment="1">
      <alignment horizontal="center"/>
    </xf>
    <xf numFmtId="0" fontId="0" fillId="0" borderId="78" xfId="0" applyBorder="1" applyAlignment="1">
      <alignment horizontal="center"/>
    </xf>
    <xf numFmtId="0" fontId="0" fillId="0" borderId="79" xfId="0" applyBorder="1" applyAlignment="1">
      <alignment horizontal="center"/>
    </xf>
    <xf numFmtId="0" fontId="0" fillId="0" borderId="3" xfId="0" applyBorder="1" applyAlignment="1">
      <alignment horizontal="center"/>
    </xf>
    <xf numFmtId="0" fontId="25" fillId="0" borderId="73" xfId="0" applyFont="1" applyBorder="1" applyAlignment="1">
      <alignment horizontal="center" vertical="center" wrapText="1"/>
    </xf>
    <xf numFmtId="0" fontId="25" fillId="0" borderId="10" xfId="0" applyFont="1" applyBorder="1" applyAlignment="1">
      <alignment horizontal="center" vertical="center" wrapText="1"/>
    </xf>
    <xf numFmtId="0" fontId="27" fillId="0" borderId="10" xfId="0" applyFont="1" applyBorder="1" applyAlignment="1">
      <alignment horizontal="center" vertical="center"/>
    </xf>
    <xf numFmtId="0" fontId="27" fillId="0" borderId="80" xfId="0" applyFont="1" applyBorder="1" applyAlignment="1">
      <alignment horizontal="center" vertical="center"/>
    </xf>
    <xf numFmtId="0" fontId="25" fillId="16" borderId="49" xfId="0" applyFont="1" applyFill="1" applyBorder="1" applyAlignment="1">
      <alignment horizontal="center"/>
    </xf>
    <xf numFmtId="0" fontId="25" fillId="16" borderId="76" xfId="0" applyFont="1" applyFill="1" applyBorder="1" applyAlignment="1">
      <alignment horizontal="center"/>
    </xf>
    <xf numFmtId="0" fontId="25" fillId="16" borderId="78" xfId="0" applyFont="1" applyFill="1" applyBorder="1" applyAlignment="1">
      <alignment horizontal="center"/>
    </xf>
    <xf numFmtId="0" fontId="0" fillId="21" borderId="77" xfId="0" applyFill="1" applyBorder="1" applyAlignment="1">
      <alignment horizontal="center"/>
    </xf>
    <xf numFmtId="0" fontId="0" fillId="21" borderId="26" xfId="0" applyFill="1" applyBorder="1" applyAlignment="1">
      <alignment horizontal="center"/>
    </xf>
    <xf numFmtId="0" fontId="0" fillId="19" borderId="49" xfId="0" applyFill="1" applyBorder="1" applyAlignment="1">
      <alignment horizontal="center"/>
    </xf>
    <xf numFmtId="0" fontId="0" fillId="19" borderId="76" xfId="0" applyFill="1" applyBorder="1" applyAlignment="1">
      <alignment horizontal="center"/>
    </xf>
    <xf numFmtId="0" fontId="0" fillId="19" borderId="29" xfId="0" applyFill="1" applyBorder="1" applyAlignment="1">
      <alignment horizontal="center"/>
    </xf>
    <xf numFmtId="0" fontId="0" fillId="19" borderId="32" xfId="0" applyFill="1" applyBorder="1" applyAlignment="1">
      <alignment horizontal="center"/>
    </xf>
    <xf numFmtId="0" fontId="25" fillId="12" borderId="27" xfId="0" applyFont="1" applyFill="1" applyBorder="1" applyAlignment="1">
      <alignment horizontal="center"/>
    </xf>
    <xf numFmtId="0" fontId="25" fillId="12" borderId="30" xfId="0" applyFont="1" applyFill="1" applyBorder="1" applyAlignment="1">
      <alignment horizontal="center"/>
    </xf>
    <xf numFmtId="0" fontId="44" fillId="17" borderId="57" xfId="0" applyFont="1" applyFill="1" applyBorder="1" applyAlignment="1">
      <alignment horizontal="center" vertical="center"/>
    </xf>
    <xf numFmtId="0" fontId="41" fillId="0" borderId="0" xfId="0" applyFont="1" applyAlignment="1">
      <alignment horizontal="center"/>
    </xf>
    <xf numFmtId="0" fontId="17" fillId="0" borderId="7" xfId="0" applyFont="1" applyBorder="1" applyAlignment="1">
      <alignment horizontal="center"/>
    </xf>
    <xf numFmtId="0" fontId="22" fillId="3" borderId="0" xfId="0" applyFont="1" applyFill="1" applyAlignment="1">
      <alignment horizontal="center"/>
    </xf>
    <xf numFmtId="0" fontId="46" fillId="22" borderId="0" xfId="0" applyFont="1" applyFill="1" applyAlignment="1">
      <alignment horizontal="center"/>
    </xf>
    <xf numFmtId="0" fontId="47" fillId="23" borderId="0" xfId="0" applyFont="1" applyFill="1" applyAlignment="1">
      <alignment horizontal="center"/>
    </xf>
    <xf numFmtId="0" fontId="47" fillId="11" borderId="0" xfId="0" applyFont="1" applyFill="1" applyAlignment="1">
      <alignment horizontal="center"/>
    </xf>
    <xf numFmtId="0" fontId="48" fillId="13" borderId="0" xfId="0" applyFont="1" applyFill="1" applyAlignment="1">
      <alignment horizontal="center"/>
    </xf>
    <xf numFmtId="174" fontId="33" fillId="0" borderId="0" xfId="0" applyNumberFormat="1" applyFont="1" applyAlignment="1">
      <alignment horizontal="left"/>
    </xf>
    <xf numFmtId="20" fontId="25" fillId="16" borderId="32" xfId="0" applyNumberFormat="1" applyFont="1" applyFill="1" applyBorder="1" applyAlignment="1">
      <alignment horizontal="center"/>
    </xf>
    <xf numFmtId="20" fontId="0" fillId="0" borderId="0" xfId="0" applyNumberFormat="1"/>
    <xf numFmtId="0" fontId="0" fillId="0" borderId="0" xfId="0" quotePrefix="1"/>
    <xf numFmtId="0" fontId="25" fillId="16" borderId="33" xfId="0" quotePrefix="1" applyFont="1" applyFill="1" applyBorder="1" applyAlignment="1">
      <alignment horizontal="center"/>
    </xf>
    <xf numFmtId="0" fontId="9" fillId="19" borderId="0" xfId="0" applyFont="1" applyFill="1" applyAlignment="1">
      <alignment horizontal="center"/>
    </xf>
    <xf numFmtId="0" fontId="17" fillId="19" borderId="0" xfId="0" applyFont="1" applyFill="1" applyAlignment="1">
      <alignment horizontal="center"/>
    </xf>
    <xf numFmtId="14" fontId="17" fillId="19" borderId="0" xfId="0" applyNumberFormat="1" applyFont="1" applyFill="1" applyAlignment="1">
      <alignment horizontal="center"/>
    </xf>
    <xf numFmtId="0" fontId="17" fillId="19" borderId="0" xfId="0" applyFont="1" applyFill="1"/>
    <xf numFmtId="165" fontId="17" fillId="19" borderId="0" xfId="0" applyNumberFormat="1" applyFont="1" applyFill="1" applyAlignment="1">
      <alignment horizontal="left"/>
    </xf>
    <xf numFmtId="18" fontId="17" fillId="19" borderId="0" xfId="0" applyNumberFormat="1" applyFont="1" applyFill="1" applyAlignment="1">
      <alignment horizontal="center"/>
    </xf>
    <xf numFmtId="20" fontId="17" fillId="19" borderId="0" xfId="0" applyNumberFormat="1" applyFont="1" applyFill="1" applyAlignment="1">
      <alignment horizontal="center"/>
    </xf>
    <xf numFmtId="0" fontId="18" fillId="19" borderId="0" xfId="0" applyFont="1" applyFill="1" applyAlignment="1">
      <alignment horizontal="center"/>
    </xf>
    <xf numFmtId="0" fontId="18" fillId="19" borderId="0" xfId="0" applyFont="1" applyFill="1"/>
    <xf numFmtId="165" fontId="18" fillId="19" borderId="0" xfId="0" applyNumberFormat="1" applyFont="1" applyFill="1" applyAlignment="1">
      <alignment horizontal="left"/>
    </xf>
    <xf numFmtId="0" fontId="14" fillId="19" borderId="0" xfId="0" applyFont="1" applyFill="1" applyAlignment="1">
      <alignment horizontal="center"/>
    </xf>
    <xf numFmtId="0" fontId="30" fillId="5" borderId="2" xfId="0" applyFont="1" applyFill="1" applyBorder="1" applyAlignment="1">
      <alignment horizontal="center"/>
    </xf>
    <xf numFmtId="0" fontId="49" fillId="24" borderId="0" xfId="0" applyFont="1" applyFill="1" applyAlignment="1">
      <alignment vertical="center"/>
    </xf>
    <xf numFmtId="0" fontId="49" fillId="24" borderId="0" xfId="0" applyFont="1" applyFill="1" applyAlignment="1">
      <alignment horizontal="center" vertical="center"/>
    </xf>
    <xf numFmtId="0" fontId="0" fillId="0" borderId="81" xfId="0" applyBorder="1" applyAlignment="1">
      <alignment vertical="center"/>
    </xf>
    <xf numFmtId="0" fontId="0" fillId="0" borderId="82" xfId="0" applyBorder="1" applyAlignment="1">
      <alignment horizontal="center" vertical="center"/>
    </xf>
    <xf numFmtId="0" fontId="0" fillId="0" borderId="83" xfId="0" applyBorder="1" applyAlignment="1">
      <alignment vertical="center"/>
    </xf>
    <xf numFmtId="0" fontId="50" fillId="0" borderId="0" xfId="0" applyFont="1" applyAlignment="1">
      <alignment horizontal="left" vertical="center" indent="1"/>
    </xf>
    <xf numFmtId="0" fontId="50" fillId="0" borderId="0" xfId="0" applyFont="1" applyAlignment="1">
      <alignment horizontal="left" vertical="center" wrapText="1" indent="1"/>
    </xf>
    <xf numFmtId="0" fontId="50" fillId="0" borderId="0" xfId="0" applyFont="1" applyAlignment="1">
      <alignment horizontal="center" vertical="center" wrapText="1"/>
    </xf>
    <xf numFmtId="0" fontId="3" fillId="0" borderId="84" xfId="0" applyFont="1" applyBorder="1" applyAlignment="1">
      <alignment horizontal="left" vertical="center" wrapText="1" indent="1"/>
    </xf>
    <xf numFmtId="0" fontId="3" fillId="0" borderId="85" xfId="0" applyFont="1" applyBorder="1" applyAlignment="1">
      <alignment horizontal="left" vertical="center" wrapText="1" indent="1"/>
    </xf>
    <xf numFmtId="0" fontId="3" fillId="0" borderId="84" xfId="0" applyFont="1" applyBorder="1" applyAlignment="1">
      <alignment horizontal="left" vertical="center" indent="1"/>
    </xf>
    <xf numFmtId="0" fontId="24" fillId="0" borderId="84" xfId="0" applyFont="1" applyBorder="1" applyAlignment="1">
      <alignment horizontal="center" vertical="center" wrapText="1"/>
    </xf>
    <xf numFmtId="177" fontId="51" fillId="0" borderId="84" xfId="0" applyNumberFormat="1" applyFont="1" applyBorder="1" applyAlignment="1">
      <alignment horizontal="center" vertical="center"/>
    </xf>
    <xf numFmtId="0" fontId="3" fillId="0" borderId="86" xfId="0" applyFont="1" applyBorder="1" applyAlignment="1">
      <alignment horizontal="left" vertical="center" wrapText="1" indent="1"/>
    </xf>
    <xf numFmtId="0" fontId="3" fillId="0" borderId="86" xfId="0" applyFont="1" applyBorder="1" applyAlignment="1">
      <alignment horizontal="left" vertical="center" wrapText="1" indent="2"/>
    </xf>
    <xf numFmtId="0" fontId="3" fillId="0" borderId="85" xfId="0" applyFont="1" applyBorder="1" applyAlignment="1">
      <alignment horizontal="left" vertical="center" wrapText="1" indent="2"/>
    </xf>
    <xf numFmtId="0" fontId="3" fillId="0" borderId="85" xfId="0" applyFont="1" applyBorder="1" applyAlignment="1">
      <alignment horizontal="left" vertical="center" indent="2"/>
    </xf>
    <xf numFmtId="0" fontId="24" fillId="0" borderId="85" xfId="0" applyFont="1" applyBorder="1" applyAlignment="1">
      <alignment horizontal="center" vertical="center" wrapText="1"/>
    </xf>
    <xf numFmtId="177" fontId="51" fillId="0" borderId="85" xfId="0" applyNumberFormat="1" applyFont="1" applyBorder="1" applyAlignment="1">
      <alignment horizontal="center" vertical="center"/>
    </xf>
    <xf numFmtId="0" fontId="3" fillId="0" borderId="84" xfId="0" applyFont="1" applyBorder="1" applyAlignment="1">
      <alignment horizontal="left" vertical="center" indent="2"/>
    </xf>
    <xf numFmtId="0" fontId="3" fillId="0" borderId="84" xfId="0" applyFont="1" applyBorder="1" applyAlignment="1">
      <alignment horizontal="left" vertical="center"/>
    </xf>
    <xf numFmtId="0" fontId="3" fillId="0" borderId="86" xfId="0" applyFont="1" applyBorder="1" applyAlignment="1">
      <alignment horizontal="left" vertical="center"/>
    </xf>
    <xf numFmtId="0" fontId="3" fillId="0" borderId="85" xfId="0" applyFont="1" applyBorder="1" applyAlignment="1">
      <alignment horizontal="left" vertical="center" wrapText="1"/>
    </xf>
    <xf numFmtId="178" fontId="51" fillId="0" borderId="84" xfId="0" applyNumberFormat="1" applyFont="1" applyBorder="1" applyAlignment="1">
      <alignment horizontal="left" vertical="center"/>
    </xf>
    <xf numFmtId="14" fontId="3" fillId="0" borderId="86" xfId="0" applyNumberFormat="1" applyFont="1" applyBorder="1" applyAlignment="1">
      <alignment horizontal="left" vertical="center"/>
    </xf>
    <xf numFmtId="0" fontId="3" fillId="0" borderId="86" xfId="0" applyFont="1" applyBorder="1" applyAlignment="1">
      <alignment horizontal="left" vertical="center" wrapText="1"/>
    </xf>
    <xf numFmtId="0" fontId="3" fillId="0" borderId="85" xfId="0" applyFont="1" applyBorder="1" applyAlignment="1">
      <alignment horizontal="left" vertical="center"/>
    </xf>
    <xf numFmtId="178" fontId="51" fillId="0" borderId="85" xfId="0" applyNumberFormat="1" applyFont="1" applyBorder="1" applyAlignment="1">
      <alignment horizontal="left" vertical="center"/>
    </xf>
    <xf numFmtId="179" fontId="3" fillId="0" borderId="84" xfId="0" applyNumberFormat="1" applyFont="1" applyBorder="1" applyAlignment="1">
      <alignment horizontal="left" vertical="center" wrapText="1"/>
    </xf>
    <xf numFmtId="179" fontId="3" fillId="0" borderId="85" xfId="0" applyNumberFormat="1" applyFont="1" applyBorder="1" applyAlignment="1">
      <alignment horizontal="left" vertical="center" wrapText="1"/>
    </xf>
    <xf numFmtId="0" fontId="3" fillId="0" borderId="0" xfId="0" applyFont="1" applyAlignment="1">
      <alignment horizontal="left" vertical="center" wrapText="1"/>
    </xf>
    <xf numFmtId="178" fontId="51" fillId="0" borderId="0" xfId="0" applyNumberFormat="1" applyFont="1" applyAlignment="1">
      <alignment horizontal="left" vertical="center"/>
    </xf>
    <xf numFmtId="4" fontId="51" fillId="0" borderId="0" xfId="0" applyNumberFormat="1" applyFont="1" applyAlignment="1">
      <alignment horizontal="center" vertical="center"/>
    </xf>
    <xf numFmtId="178" fontId="51" fillId="0" borderId="86" xfId="0" applyNumberFormat="1" applyFont="1" applyBorder="1" applyAlignment="1">
      <alignment horizontal="left" vertical="center"/>
    </xf>
    <xf numFmtId="4" fontId="51" fillId="0" borderId="86" xfId="0" applyNumberFormat="1" applyFont="1" applyBorder="1" applyAlignment="1">
      <alignment horizontal="center" vertical="center"/>
    </xf>
    <xf numFmtId="0" fontId="3" fillId="22" borderId="85" xfId="0" applyFont="1" applyFill="1" applyBorder="1" applyAlignment="1">
      <alignment horizontal="left" vertical="center" wrapText="1"/>
    </xf>
    <xf numFmtId="0" fontId="3" fillId="0" borderId="0" xfId="0" applyFont="1" applyAlignment="1">
      <alignment horizontal="left" vertical="center"/>
    </xf>
    <xf numFmtId="0" fontId="3" fillId="0" borderId="84" xfId="0" applyFont="1" applyBorder="1" applyAlignment="1">
      <alignment horizontal="left" vertical="center" wrapText="1"/>
    </xf>
    <xf numFmtId="0" fontId="54" fillId="0" borderId="86" xfId="0" applyFont="1" applyBorder="1" applyAlignment="1">
      <alignment horizontal="left" vertical="center"/>
    </xf>
    <xf numFmtId="0" fontId="54" fillId="0" borderId="85" xfId="0" applyFont="1" applyBorder="1" applyAlignment="1">
      <alignment horizontal="left" vertical="center" wrapText="1"/>
    </xf>
    <xf numFmtId="0" fontId="54" fillId="0" borderId="85" xfId="0" applyFont="1" applyBorder="1" applyAlignment="1">
      <alignment horizontal="left" vertical="center"/>
    </xf>
    <xf numFmtId="0" fontId="54" fillId="0" borderId="0" xfId="0" applyFont="1" applyAlignment="1">
      <alignment horizontal="left" vertical="center" wrapText="1"/>
    </xf>
    <xf numFmtId="0" fontId="55" fillId="0" borderId="82" xfId="0" applyFont="1" applyBorder="1" applyAlignment="1">
      <alignment vertical="center" wrapText="1"/>
    </xf>
    <xf numFmtId="0" fontId="55" fillId="0" borderId="0" xfId="0" applyFont="1" applyAlignment="1">
      <alignment vertical="center" wrapText="1"/>
    </xf>
    <xf numFmtId="0" fontId="55" fillId="0" borderId="0" xfId="0" applyFont="1" applyAlignment="1">
      <alignment vertical="center"/>
    </xf>
    <xf numFmtId="0" fontId="55" fillId="0" borderId="0" xfId="0" applyFont="1" applyAlignment="1">
      <alignment horizontal="center" vertical="center" wrapText="1"/>
    </xf>
    <xf numFmtId="0" fontId="0" fillId="19" borderId="0" xfId="0" applyFill="1"/>
    <xf numFmtId="0" fontId="0" fillId="25" borderId="0" xfId="0" applyFill="1"/>
    <xf numFmtId="0" fontId="0" fillId="12" borderId="0" xfId="0" applyFill="1"/>
    <xf numFmtId="0" fontId="55" fillId="0" borderId="82" xfId="0" applyFont="1" applyBorder="1" applyAlignment="1">
      <alignment horizontal="center" vertical="center" wrapText="1"/>
    </xf>
    <xf numFmtId="0" fontId="55" fillId="0" borderId="0" xfId="0" applyFont="1" applyAlignment="1">
      <alignment horizontal="center" vertical="center"/>
    </xf>
    <xf numFmtId="178" fontId="3" fillId="0" borderId="84" xfId="0" applyNumberFormat="1" applyFont="1" applyBorder="1" applyAlignment="1">
      <alignment horizontal="left" vertical="center"/>
    </xf>
    <xf numFmtId="0" fontId="3" fillId="0" borderId="86" xfId="0" applyFont="1" applyBorder="1" applyAlignment="1">
      <alignment horizontal="center" vertical="center"/>
    </xf>
    <xf numFmtId="179" fontId="3" fillId="0" borderId="84" xfId="0" applyNumberFormat="1" applyFont="1" applyBorder="1" applyAlignment="1">
      <alignment horizontal="center" vertical="center" wrapText="1"/>
    </xf>
    <xf numFmtId="179" fontId="3" fillId="0" borderId="85"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85" xfId="0" applyFont="1" applyBorder="1" applyAlignment="1">
      <alignment horizontal="center" vertical="center"/>
    </xf>
    <xf numFmtId="178" fontId="3" fillId="0" borderId="85" xfId="0" applyNumberFormat="1" applyFont="1" applyBorder="1" applyAlignment="1">
      <alignment horizontal="center" vertical="center"/>
    </xf>
    <xf numFmtId="4" fontId="3" fillId="0" borderId="0" xfId="0" applyNumberFormat="1" applyFont="1" applyAlignment="1">
      <alignment horizontal="center" vertical="center"/>
    </xf>
    <xf numFmtId="0" fontId="3" fillId="0" borderId="0" xfId="0" applyFont="1" applyAlignment="1">
      <alignment horizontal="left" vertical="top" wrapText="1"/>
    </xf>
    <xf numFmtId="180" fontId="3" fillId="0" borderId="0" xfId="0" applyNumberFormat="1" applyFont="1" applyAlignment="1">
      <alignment horizontal="center" vertical="top" wrapText="1"/>
    </xf>
    <xf numFmtId="181" fontId="3" fillId="0" borderId="0" xfId="0" applyNumberFormat="1" applyFont="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56" fillId="0" borderId="82" xfId="0" applyFont="1" applyBorder="1" applyAlignment="1">
      <alignment horizontal="center" vertical="center"/>
    </xf>
    <xf numFmtId="0" fontId="58" fillId="0" borderId="81" xfId="0" applyFont="1" applyBorder="1" applyAlignment="1">
      <alignment horizontal="center" vertical="center"/>
    </xf>
    <xf numFmtId="0" fontId="11" fillId="0" borderId="81" xfId="0" applyFont="1" applyBorder="1" applyAlignment="1">
      <alignment horizontal="center" vertical="center"/>
    </xf>
    <xf numFmtId="0" fontId="26" fillId="0" borderId="82" xfId="0" applyFont="1" applyBorder="1" applyAlignment="1">
      <alignment horizontal="center" vertical="center"/>
    </xf>
    <xf numFmtId="0" fontId="58" fillId="0" borderId="83" xfId="0" applyFont="1" applyBorder="1" applyAlignment="1">
      <alignment horizontal="center" vertical="center"/>
    </xf>
    <xf numFmtId="0" fontId="59" fillId="0" borderId="81" xfId="0" applyFont="1" applyBorder="1" applyAlignment="1">
      <alignment horizontal="center" vertical="center"/>
    </xf>
    <xf numFmtId="0" fontId="56" fillId="0" borderId="81" xfId="0" applyFont="1" applyBorder="1" applyAlignment="1">
      <alignment horizontal="center" vertical="center"/>
    </xf>
    <xf numFmtId="0" fontId="11" fillId="0" borderId="83" xfId="0" applyFont="1" applyBorder="1" applyAlignment="1">
      <alignment horizontal="center" vertical="center"/>
    </xf>
    <xf numFmtId="0" fontId="57" fillId="0" borderId="81" xfId="0" applyFont="1" applyBorder="1" applyAlignment="1">
      <alignment horizontal="center" vertical="center"/>
    </xf>
    <xf numFmtId="0" fontId="49" fillId="0" borderId="0" xfId="0" applyFont="1" applyAlignment="1">
      <alignment horizontal="center" vertical="center"/>
    </xf>
    <xf numFmtId="0" fontId="49" fillId="0" borderId="0" xfId="0" applyFont="1" applyAlignment="1">
      <alignment horizontal="center" vertical="center" wrapText="1"/>
    </xf>
    <xf numFmtId="0" fontId="60" fillId="26" borderId="0" xfId="0" applyFont="1" applyFill="1" applyAlignment="1">
      <alignment horizontal="center"/>
    </xf>
    <xf numFmtId="14" fontId="60" fillId="26" borderId="0" xfId="0" applyNumberFormat="1" applyFont="1" applyFill="1" applyAlignment="1">
      <alignment horizontal="center"/>
    </xf>
    <xf numFmtId="0" fontId="60" fillId="26" borderId="0" xfId="0" applyFont="1" applyFill="1"/>
    <xf numFmtId="165" fontId="60" fillId="26" borderId="0" xfId="0" applyNumberFormat="1" applyFont="1" applyFill="1" applyAlignment="1">
      <alignment horizontal="left"/>
    </xf>
    <xf numFmtId="18" fontId="60" fillId="26" borderId="0" xfId="0" applyNumberFormat="1" applyFont="1" applyFill="1" applyAlignment="1">
      <alignment horizontal="center"/>
    </xf>
    <xf numFmtId="20" fontId="60" fillId="26" borderId="0" xfId="0" applyNumberFormat="1" applyFont="1" applyFill="1" applyAlignment="1">
      <alignment horizontal="center"/>
    </xf>
    <xf numFmtId="0" fontId="0" fillId="0" borderId="0" xfId="0" applyAlignment="1">
      <alignment horizontal="left"/>
    </xf>
    <xf numFmtId="0" fontId="0" fillId="0" borderId="0" xfId="0" applyAlignment="1">
      <alignment vertical="center"/>
    </xf>
    <xf numFmtId="0" fontId="41" fillId="0" borderId="0" xfId="0" applyFont="1" applyAlignment="1">
      <alignment vertical="center"/>
    </xf>
    <xf numFmtId="14" fontId="41" fillId="0" borderId="0" xfId="0" applyNumberFormat="1" applyFont="1" applyAlignment="1">
      <alignment horizontal="center" vertical="center"/>
    </xf>
    <xf numFmtId="0" fontId="40" fillId="0" borderId="0" xfId="0" applyFont="1"/>
    <xf numFmtId="176" fontId="40" fillId="0" borderId="0" xfId="0" applyNumberFormat="1" applyFont="1"/>
    <xf numFmtId="0" fontId="61" fillId="0" borderId="44" xfId="0" applyFont="1" applyBorder="1" applyAlignment="1">
      <alignment horizontal="center" vertical="center" wrapText="1"/>
    </xf>
    <xf numFmtId="0" fontId="61" fillId="0" borderId="15" xfId="0" applyFont="1" applyBorder="1" applyAlignment="1">
      <alignment horizontal="center" vertical="center" wrapText="1"/>
    </xf>
    <xf numFmtId="166" fontId="61" fillId="0" borderId="12" xfId="0" applyNumberFormat="1" applyFont="1" applyBorder="1" applyAlignment="1">
      <alignment vertical="center" wrapText="1"/>
    </xf>
    <xf numFmtId="166" fontId="61" fillId="0" borderId="13" xfId="0" applyNumberFormat="1" applyFont="1" applyBorder="1" applyAlignment="1">
      <alignment vertical="center" wrapText="1"/>
    </xf>
    <xf numFmtId="14" fontId="61" fillId="0" borderId="13" xfId="0" quotePrefix="1" applyNumberFormat="1" applyFont="1" applyBorder="1" applyAlignment="1" applyProtection="1">
      <alignment vertical="center"/>
      <protection locked="0"/>
    </xf>
    <xf numFmtId="0" fontId="3" fillId="0" borderId="13" xfId="0" applyFont="1" applyBorder="1" applyAlignment="1" applyProtection="1">
      <alignment horizontal="center" vertical="center"/>
      <protection locked="0"/>
    </xf>
    <xf numFmtId="4" fontId="61" fillId="0" borderId="12" xfId="0" applyNumberFormat="1" applyFont="1" applyBorder="1" applyAlignment="1" applyProtection="1">
      <alignment horizontal="center" vertical="center"/>
      <protection locked="0"/>
    </xf>
    <xf numFmtId="167" fontId="61" fillId="0" borderId="15" xfId="0" applyNumberFormat="1" applyFont="1" applyBorder="1" applyAlignment="1" applyProtection="1">
      <alignment horizontal="center" vertical="center"/>
      <protection locked="0"/>
    </xf>
    <xf numFmtId="0" fontId="61" fillId="0" borderId="13" xfId="0" applyFont="1" applyBorder="1" applyAlignment="1" applyProtection="1">
      <alignment vertical="center" wrapText="1"/>
      <protection locked="0"/>
    </xf>
    <xf numFmtId="0" fontId="3" fillId="0" borderId="16"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 fontId="3" fillId="0" borderId="0" xfId="0" applyNumberFormat="1" applyFont="1" applyAlignment="1">
      <alignment vertical="center"/>
    </xf>
    <xf numFmtId="4" fontId="3" fillId="0" borderId="14" xfId="0" applyNumberFormat="1" applyFont="1" applyBorder="1" applyAlignment="1">
      <alignment vertical="center"/>
    </xf>
    <xf numFmtId="0" fontId="61" fillId="0" borderId="13" xfId="0" applyFont="1" applyBorder="1" applyAlignment="1" applyProtection="1">
      <alignment horizontal="left" vertical="center"/>
      <protection locked="0"/>
    </xf>
    <xf numFmtId="0" fontId="3" fillId="0" borderId="17" xfId="0" applyFont="1" applyBorder="1" applyAlignment="1" applyProtection="1">
      <alignment horizontal="center" vertical="center"/>
      <protection locked="0"/>
    </xf>
    <xf numFmtId="166" fontId="61" fillId="0" borderId="13" xfId="0" applyNumberFormat="1" applyFont="1" applyBorder="1" applyAlignment="1">
      <alignment horizontal="center" vertical="top" wrapText="1"/>
    </xf>
    <xf numFmtId="0" fontId="3" fillId="0" borderId="14" xfId="0" applyFont="1" applyBorder="1"/>
    <xf numFmtId="0" fontId="3" fillId="0" borderId="15" xfId="0" applyFont="1" applyBorder="1"/>
    <xf numFmtId="166" fontId="61" fillId="0" borderId="34" xfId="0" applyNumberFormat="1" applyFont="1" applyBorder="1" applyAlignment="1">
      <alignment vertical="center" wrapText="1"/>
    </xf>
    <xf numFmtId="0" fontId="61" fillId="0" borderId="34" xfId="0" applyFont="1" applyBorder="1" applyAlignment="1" applyProtection="1">
      <alignment horizontal="left" vertical="center"/>
      <protection locked="0"/>
    </xf>
    <xf numFmtId="0" fontId="3" fillId="0" borderId="0" xfId="0" applyFont="1" applyAlignment="1" applyProtection="1">
      <alignment horizontal="center" vertical="center"/>
      <protection locked="0"/>
    </xf>
    <xf numFmtId="166" fontId="61" fillId="0" borderId="34" xfId="0" applyNumberFormat="1" applyFont="1" applyBorder="1" applyAlignment="1">
      <alignment horizontal="center" vertical="top" wrapText="1"/>
    </xf>
    <xf numFmtId="0" fontId="3" fillId="0" borderId="34" xfId="0" applyFont="1" applyBorder="1" applyAlignment="1" applyProtection="1">
      <alignment horizontal="left"/>
      <protection locked="0"/>
    </xf>
    <xf numFmtId="166" fontId="61" fillId="0" borderId="0" xfId="0" applyNumberFormat="1" applyFont="1" applyAlignment="1" applyProtection="1">
      <alignment vertical="top" wrapText="1"/>
      <protection locked="0"/>
    </xf>
    <xf numFmtId="0" fontId="3" fillId="0" borderId="0" xfId="0" applyFont="1" applyAlignment="1" applyProtection="1">
      <alignment horizontal="center" vertical="center" wrapText="1"/>
      <protection locked="0"/>
    </xf>
    <xf numFmtId="0" fontId="3" fillId="0" borderId="0" xfId="0" applyFont="1" applyAlignment="1">
      <alignment vertical="center" wrapText="1"/>
    </xf>
    <xf numFmtId="0" fontId="62" fillId="0" borderId="43" xfId="0" applyFont="1" applyBorder="1" applyAlignment="1">
      <alignment horizontal="center" vertical="center" wrapText="1"/>
    </xf>
    <xf numFmtId="166" fontId="62" fillId="0" borderId="12" xfId="0" applyNumberFormat="1" applyFont="1" applyBorder="1" applyAlignment="1">
      <alignment vertical="center" wrapText="1"/>
    </xf>
    <xf numFmtId="166" fontId="62" fillId="0" borderId="13" xfId="0" applyNumberFormat="1" applyFont="1" applyBorder="1" applyAlignment="1">
      <alignment vertical="center" wrapText="1"/>
    </xf>
    <xf numFmtId="14" fontId="62" fillId="0" borderId="13" xfId="0" quotePrefix="1" applyNumberFormat="1" applyFont="1" applyBorder="1" applyAlignment="1" applyProtection="1">
      <alignment vertical="center"/>
      <protection locked="0"/>
    </xf>
    <xf numFmtId="0" fontId="63" fillId="0" borderId="13" xfId="0" applyFont="1" applyBorder="1" applyAlignment="1" applyProtection="1">
      <alignment horizontal="center" vertical="center"/>
      <protection locked="0"/>
    </xf>
    <xf numFmtId="4" fontId="63" fillId="0" borderId="13" xfId="0" applyNumberFormat="1" applyFont="1" applyBorder="1" applyAlignment="1" applyProtection="1">
      <alignment horizontal="center" vertical="center"/>
      <protection locked="0"/>
    </xf>
    <xf numFmtId="4" fontId="63" fillId="0" borderId="14" xfId="0" applyNumberFormat="1" applyFont="1" applyBorder="1" applyAlignment="1" applyProtection="1">
      <alignment horizontal="center" vertical="center"/>
      <protection locked="0"/>
    </xf>
    <xf numFmtId="4" fontId="63" fillId="0" borderId="15" xfId="0" applyNumberFormat="1" applyFont="1" applyBorder="1" applyAlignment="1" applyProtection="1">
      <alignment horizontal="center" vertical="center"/>
      <protection locked="0"/>
    </xf>
    <xf numFmtId="4" fontId="62" fillId="0" borderId="12" xfId="0" applyNumberFormat="1" applyFont="1" applyBorder="1" applyAlignment="1" applyProtection="1">
      <alignment horizontal="center" vertical="center"/>
      <protection locked="0"/>
    </xf>
    <xf numFmtId="167" fontId="62" fillId="0" borderId="15" xfId="0" applyNumberFormat="1" applyFont="1" applyBorder="1" applyAlignment="1" applyProtection="1">
      <alignment horizontal="center" vertical="center"/>
      <protection locked="0"/>
    </xf>
    <xf numFmtId="0" fontId="62" fillId="0" borderId="13" xfId="0" applyFont="1" applyBorder="1" applyAlignment="1" applyProtection="1">
      <alignment vertical="center" wrapText="1"/>
      <protection locked="0"/>
    </xf>
    <xf numFmtId="0" fontId="63" fillId="0" borderId="16" xfId="0" applyFont="1" applyBorder="1" applyAlignment="1" applyProtection="1">
      <alignment horizontal="center" vertical="center"/>
      <protection locked="0"/>
    </xf>
    <xf numFmtId="0" fontId="63" fillId="0" borderId="14" xfId="0" applyFont="1" applyBorder="1" applyAlignment="1" applyProtection="1">
      <alignment horizontal="center" vertical="center"/>
      <protection locked="0"/>
    </xf>
    <xf numFmtId="4" fontId="63" fillId="0" borderId="0" xfId="0" applyNumberFormat="1" applyFont="1" applyAlignment="1">
      <alignment vertical="center"/>
    </xf>
    <xf numFmtId="4" fontId="63" fillId="0" borderId="14" xfId="0" applyNumberFormat="1" applyFont="1" applyBorder="1" applyAlignment="1">
      <alignment vertical="center"/>
    </xf>
    <xf numFmtId="0" fontId="62" fillId="0" borderId="13" xfId="0" applyFont="1" applyBorder="1" applyAlignment="1" applyProtection="1">
      <alignment horizontal="left" vertical="center"/>
      <protection locked="0"/>
    </xf>
    <xf numFmtId="0" fontId="63" fillId="0" borderId="17" xfId="0" applyFont="1" applyBorder="1" applyAlignment="1" applyProtection="1">
      <alignment horizontal="center" vertical="center"/>
      <protection locked="0"/>
    </xf>
    <xf numFmtId="166" fontId="62" fillId="0" borderId="13" xfId="0" applyNumberFormat="1" applyFont="1" applyBorder="1" applyAlignment="1">
      <alignment horizontal="center" vertical="top" wrapText="1"/>
    </xf>
    <xf numFmtId="0" fontId="63" fillId="0" borderId="14" xfId="0" applyFont="1" applyBorder="1"/>
    <xf numFmtId="0" fontId="63" fillId="0" borderId="15" xfId="0" applyFont="1" applyBorder="1"/>
    <xf numFmtId="0" fontId="63" fillId="0" borderId="12" xfId="0" applyFont="1" applyBorder="1" applyAlignment="1" applyProtection="1">
      <alignment horizontal="center" vertical="center"/>
      <protection locked="0"/>
    </xf>
    <xf numFmtId="4" fontId="63" fillId="0" borderId="12" xfId="0" applyNumberFormat="1" applyFont="1" applyBorder="1" applyAlignment="1" applyProtection="1">
      <alignment horizontal="center" vertical="center"/>
      <protection locked="0"/>
    </xf>
    <xf numFmtId="182" fontId="62" fillId="0" borderId="12" xfId="0" applyNumberFormat="1" applyFont="1" applyBorder="1" applyAlignment="1" applyProtection="1">
      <alignment horizontal="center" vertical="center"/>
      <protection locked="0"/>
    </xf>
    <xf numFmtId="167" fontId="62" fillId="0" borderId="12" xfId="0" applyNumberFormat="1" applyFont="1" applyBorder="1" applyAlignment="1" applyProtection="1">
      <alignment horizontal="center" vertical="center"/>
      <protection locked="0"/>
    </xf>
    <xf numFmtId="0" fontId="3" fillId="0" borderId="0" xfId="0" applyFont="1" applyAlignment="1">
      <alignment vertical="center"/>
    </xf>
    <xf numFmtId="0" fontId="3" fillId="0" borderId="0" xfId="0" applyFont="1" applyAlignment="1">
      <alignment horizontal="center" vertical="center"/>
    </xf>
    <xf numFmtId="166" fontId="3" fillId="0" borderId="0" xfId="0" applyNumberFormat="1" applyFont="1" applyAlignment="1">
      <alignment vertical="center"/>
    </xf>
    <xf numFmtId="166" fontId="61" fillId="0" borderId="43" xfId="0" applyNumberFormat="1" applyFont="1" applyBorder="1" applyAlignment="1">
      <alignment vertical="center" wrapText="1"/>
    </xf>
    <xf numFmtId="166" fontId="61" fillId="0" borderId="21" xfId="0" applyNumberFormat="1" applyFont="1" applyBorder="1" applyAlignment="1">
      <alignment vertical="center" wrapText="1"/>
    </xf>
    <xf numFmtId="0" fontId="3" fillId="0" borderId="0" xfId="0" applyFont="1" applyAlignment="1">
      <alignment wrapText="1"/>
    </xf>
    <xf numFmtId="0" fontId="5" fillId="0" borderId="0" xfId="0" applyFont="1" applyAlignment="1">
      <alignment horizontal="left" vertical="center"/>
    </xf>
    <xf numFmtId="166" fontId="62" fillId="0" borderId="43" xfId="0" applyNumberFormat="1" applyFont="1" applyBorder="1" applyAlignment="1">
      <alignment vertical="center" wrapText="1"/>
    </xf>
    <xf numFmtId="166" fontId="62" fillId="0" borderId="21" xfId="0" applyNumberFormat="1" applyFont="1" applyBorder="1" applyAlignment="1">
      <alignment vertical="center" wrapText="1"/>
    </xf>
    <xf numFmtId="0" fontId="63" fillId="0" borderId="21" xfId="0" applyFont="1" applyBorder="1" applyAlignment="1">
      <alignment horizontal="center" vertical="center" wrapText="1"/>
    </xf>
    <xf numFmtId="0" fontId="61" fillId="14" borderId="18" xfId="0" applyFont="1" applyFill="1" applyBorder="1" applyAlignment="1">
      <alignment horizontal="center" vertical="center"/>
    </xf>
    <xf numFmtId="0" fontId="61" fillId="14" borderId="19" xfId="0" applyFont="1" applyFill="1" applyBorder="1" applyAlignment="1">
      <alignment horizontal="center" vertical="center"/>
    </xf>
    <xf numFmtId="0" fontId="61" fillId="14" borderId="18" xfId="0" applyFont="1" applyFill="1" applyBorder="1" applyAlignment="1">
      <alignment horizontal="right" vertical="center"/>
    </xf>
    <xf numFmtId="0" fontId="61" fillId="14" borderId="24" xfId="0" applyFont="1" applyFill="1" applyBorder="1" applyAlignment="1">
      <alignment horizontal="center" vertical="center"/>
    </xf>
    <xf numFmtId="0" fontId="61" fillId="14" borderId="21" xfId="0" applyFont="1" applyFill="1" applyBorder="1" applyAlignment="1">
      <alignment horizontal="center" vertical="center"/>
    </xf>
    <xf numFmtId="0" fontId="61" fillId="14" borderId="22" xfId="0" applyFont="1" applyFill="1" applyBorder="1" applyAlignment="1">
      <alignment horizontal="center" vertical="center"/>
    </xf>
    <xf numFmtId="0" fontId="61" fillId="14" borderId="23" xfId="0" applyFont="1" applyFill="1" applyBorder="1" applyAlignment="1">
      <alignment horizontal="center" vertical="center"/>
    </xf>
    <xf numFmtId="166" fontId="3" fillId="0" borderId="12" xfId="0" applyNumberFormat="1" applyFont="1" applyBorder="1" applyAlignment="1" applyProtection="1">
      <alignment vertical="center"/>
      <protection locked="0"/>
    </xf>
    <xf numFmtId="166" fontId="3" fillId="0" borderId="13" xfId="0" applyNumberFormat="1" applyFont="1" applyBorder="1" applyAlignment="1" applyProtection="1">
      <alignment vertical="center"/>
      <protection locked="0"/>
    </xf>
    <xf numFmtId="0" fontId="3" fillId="0" borderId="13" xfId="0" applyFont="1" applyBorder="1" applyAlignment="1">
      <alignment horizontal="left" vertical="center"/>
    </xf>
    <xf numFmtId="0" fontId="3" fillId="0" borderId="15" xfId="0" applyFont="1" applyBorder="1" applyAlignment="1">
      <alignment horizontal="left" vertical="center"/>
    </xf>
    <xf numFmtId="4" fontId="3" fillId="0" borderId="12" xfId="0" applyNumberFormat="1" applyFont="1" applyBorder="1" applyAlignment="1" applyProtection="1">
      <alignment vertical="center"/>
      <protection locked="0"/>
    </xf>
    <xf numFmtId="0" fontId="3" fillId="0" borderId="12" xfId="0" applyFont="1" applyBorder="1" applyAlignment="1" applyProtection="1">
      <alignment horizontal="center" vertical="center"/>
      <protection locked="0"/>
    </xf>
    <xf numFmtId="168" fontId="3" fillId="0" borderId="13" xfId="0" applyNumberFormat="1" applyFont="1" applyBorder="1" applyAlignment="1">
      <alignment horizontal="center" vertical="center"/>
    </xf>
    <xf numFmtId="4" fontId="3" fillId="0" borderId="12" xfId="0" applyNumberFormat="1" applyFont="1" applyBorder="1" applyAlignment="1">
      <alignment vertical="center"/>
    </xf>
    <xf numFmtId="4" fontId="3" fillId="7" borderId="12" xfId="0" applyNumberFormat="1" applyFont="1" applyFill="1" applyBorder="1" applyAlignment="1">
      <alignment vertical="center"/>
    </xf>
    <xf numFmtId="0" fontId="3" fillId="0" borderId="13" xfId="0" applyFont="1" applyBorder="1" applyAlignment="1" applyProtection="1">
      <alignment horizontal="left" vertical="center"/>
      <protection locked="0"/>
    </xf>
    <xf numFmtId="0" fontId="3" fillId="0" borderId="15" xfId="0" applyFont="1" applyBorder="1" applyAlignment="1" applyProtection="1">
      <alignment horizontal="left" vertical="center"/>
      <protection locked="0"/>
    </xf>
    <xf numFmtId="166" fontId="3" fillId="7" borderId="12" xfId="0" applyNumberFormat="1" applyFont="1" applyFill="1" applyBorder="1" applyAlignment="1" applyProtection="1">
      <alignment vertical="center"/>
      <protection locked="0"/>
    </xf>
    <xf numFmtId="166" fontId="3" fillId="7" borderId="13" xfId="0" applyNumberFormat="1" applyFont="1" applyFill="1" applyBorder="1" applyAlignment="1" applyProtection="1">
      <alignment vertical="center"/>
      <protection locked="0"/>
    </xf>
    <xf numFmtId="0" fontId="3" fillId="7" borderId="13" xfId="0" applyFont="1" applyFill="1" applyBorder="1" applyAlignment="1" applyProtection="1">
      <alignment horizontal="left" vertical="center"/>
      <protection locked="0"/>
    </xf>
    <xf numFmtId="0" fontId="3" fillId="7" borderId="15" xfId="0" applyFont="1" applyFill="1" applyBorder="1" applyAlignment="1" applyProtection="1">
      <alignment horizontal="left" vertical="center"/>
      <protection locked="0"/>
    </xf>
    <xf numFmtId="0" fontId="3" fillId="7" borderId="13" xfId="0" applyFont="1" applyFill="1" applyBorder="1" applyAlignment="1" applyProtection="1">
      <alignment horizontal="center" vertical="center"/>
      <protection locked="0"/>
    </xf>
    <xf numFmtId="4" fontId="3" fillId="7" borderId="12" xfId="0" applyNumberFormat="1" applyFont="1" applyFill="1" applyBorder="1" applyAlignment="1" applyProtection="1">
      <alignment vertical="center"/>
      <protection locked="0"/>
    </xf>
    <xf numFmtId="0" fontId="3" fillId="7" borderId="12" xfId="0" applyFont="1" applyFill="1" applyBorder="1" applyAlignment="1" applyProtection="1">
      <alignment horizontal="center" vertical="center"/>
      <protection locked="0"/>
    </xf>
    <xf numFmtId="0" fontId="3" fillId="7" borderId="13" xfId="0" applyFont="1" applyFill="1" applyBorder="1" applyAlignment="1">
      <alignment horizontal="center" vertical="center"/>
    </xf>
    <xf numFmtId="166" fontId="3" fillId="14" borderId="13" xfId="0" applyNumberFormat="1" applyFont="1" applyFill="1" applyBorder="1" applyAlignment="1">
      <alignment vertical="center"/>
    </xf>
    <xf numFmtId="166" fontId="3" fillId="14" borderId="14" xfId="0" applyNumberFormat="1" applyFont="1" applyFill="1" applyBorder="1" applyAlignment="1">
      <alignment vertical="center"/>
    </xf>
    <xf numFmtId="0" fontId="3" fillId="14" borderId="14" xfId="0" applyFont="1" applyFill="1" applyBorder="1" applyAlignment="1">
      <alignment vertical="center"/>
    </xf>
    <xf numFmtId="0" fontId="3" fillId="14" borderId="14" xfId="0" applyFont="1" applyFill="1" applyBorder="1" applyAlignment="1">
      <alignment horizontal="center" vertical="center"/>
    </xf>
    <xf numFmtId="4" fontId="61" fillId="14" borderId="21" xfId="0" applyNumberFormat="1" applyFont="1" applyFill="1" applyBorder="1" applyAlignment="1">
      <alignment vertical="center"/>
    </xf>
    <xf numFmtId="4" fontId="61" fillId="14" borderId="23" xfId="0" applyNumberFormat="1" applyFont="1" applyFill="1" applyBorder="1" applyAlignment="1">
      <alignment horizontal="right" vertical="center"/>
    </xf>
    <xf numFmtId="4" fontId="61" fillId="14" borderId="12" xfId="0" applyNumberFormat="1" applyFont="1" applyFill="1" applyBorder="1" applyAlignment="1">
      <alignment vertical="center"/>
    </xf>
    <xf numFmtId="4" fontId="3" fillId="0" borderId="43" xfId="0" applyNumberFormat="1" applyFont="1" applyBorder="1" applyAlignment="1">
      <alignment vertical="center"/>
    </xf>
    <xf numFmtId="4" fontId="61" fillId="0" borderId="71" xfId="0" applyNumberFormat="1" applyFont="1" applyBorder="1" applyAlignment="1">
      <alignment vertical="center"/>
    </xf>
    <xf numFmtId="166" fontId="61" fillId="14" borderId="13" xfId="0" applyNumberFormat="1" applyFont="1" applyFill="1" applyBorder="1" applyAlignment="1">
      <alignment vertical="center"/>
    </xf>
    <xf numFmtId="166" fontId="61" fillId="14" borderId="14" xfId="0" applyNumberFormat="1" applyFont="1" applyFill="1" applyBorder="1" applyAlignment="1">
      <alignment vertical="center"/>
    </xf>
    <xf numFmtId="166" fontId="3" fillId="15" borderId="0" xfId="0" applyNumberFormat="1" applyFont="1" applyFill="1" applyAlignment="1">
      <alignment vertical="center"/>
    </xf>
    <xf numFmtId="14" fontId="3" fillId="0" borderId="0" xfId="0" applyNumberFormat="1" applyFont="1" applyAlignment="1" applyProtection="1">
      <alignment vertical="center"/>
      <protection locked="0"/>
    </xf>
    <xf numFmtId="4" fontId="3" fillId="0" borderId="0" xfId="0" applyNumberFormat="1" applyFont="1" applyAlignment="1">
      <alignment horizontal="right" vertical="center"/>
    </xf>
    <xf numFmtId="14" fontId="3" fillId="0" borderId="0" xfId="0" applyNumberFormat="1" applyFont="1" applyAlignment="1" applyProtection="1">
      <alignment horizontal="left" vertical="center"/>
      <protection locked="0"/>
    </xf>
    <xf numFmtId="4" fontId="3" fillId="0" borderId="12" xfId="0" applyNumberFormat="1" applyFont="1" applyBorder="1" applyAlignment="1" applyProtection="1">
      <alignment horizontal="center" vertical="center"/>
      <protection locked="0"/>
    </xf>
    <xf numFmtId="4" fontId="3" fillId="7" borderId="12" xfId="0" applyNumberFormat="1" applyFont="1" applyFill="1" applyBorder="1" applyAlignment="1" applyProtection="1">
      <alignment horizontal="center" vertical="center"/>
      <protection locked="0"/>
    </xf>
    <xf numFmtId="0" fontId="3" fillId="0" borderId="15" xfId="0" applyFont="1" applyBorder="1" applyAlignment="1">
      <alignment horizontal="center" vertical="center"/>
    </xf>
    <xf numFmtId="182" fontId="3" fillId="0" borderId="13" xfId="0" applyNumberFormat="1" applyFont="1" applyBorder="1" applyAlignment="1">
      <alignment horizontal="center" vertical="center"/>
    </xf>
    <xf numFmtId="4" fontId="3" fillId="0" borderId="12" xfId="0" applyNumberFormat="1" applyFont="1" applyBorder="1" applyAlignment="1">
      <alignment horizontal="center" vertical="center"/>
    </xf>
    <xf numFmtId="182" fontId="3" fillId="0" borderId="12" xfId="0" applyNumberFormat="1" applyFont="1" applyBorder="1" applyAlignment="1">
      <alignment horizontal="center" vertical="center"/>
    </xf>
    <xf numFmtId="182" fontId="61" fillId="14" borderId="23" xfId="0" applyNumberFormat="1" applyFont="1" applyFill="1" applyBorder="1" applyAlignment="1">
      <alignment horizontal="center" vertical="center"/>
    </xf>
    <xf numFmtId="166" fontId="3" fillId="0" borderId="13" xfId="0" applyNumberFormat="1" applyFont="1" applyBorder="1" applyAlignment="1">
      <alignment horizontal="right" vertical="center"/>
    </xf>
    <xf numFmtId="166" fontId="3" fillId="0" borderId="14" xfId="0" applyNumberFormat="1" applyFont="1" applyBorder="1" applyAlignment="1">
      <alignment vertical="center"/>
    </xf>
    <xf numFmtId="0" fontId="3" fillId="0" borderId="14" xfId="0" applyFont="1" applyBorder="1" applyAlignment="1">
      <alignment vertical="center"/>
    </xf>
    <xf numFmtId="0" fontId="3" fillId="0" borderId="14" xfId="0" applyFont="1" applyBorder="1" applyAlignment="1">
      <alignment horizontal="center" vertical="center"/>
    </xf>
    <xf numFmtId="182" fontId="61" fillId="0" borderId="23" xfId="0" applyNumberFormat="1" applyFont="1" applyBorder="1" applyAlignment="1">
      <alignment horizontal="center" vertical="center"/>
    </xf>
    <xf numFmtId="4" fontId="61" fillId="0" borderId="12" xfId="0" applyNumberFormat="1" applyFont="1" applyBorder="1" applyAlignment="1">
      <alignment vertical="center"/>
    </xf>
    <xf numFmtId="4" fontId="61" fillId="0" borderId="23" xfId="0" applyNumberFormat="1" applyFont="1" applyBorder="1" applyAlignment="1">
      <alignment horizontal="right" vertical="center"/>
    </xf>
    <xf numFmtId="182" fontId="64" fillId="14" borderId="23" xfId="0" applyNumberFormat="1" applyFont="1" applyFill="1" applyBorder="1" applyAlignment="1">
      <alignment horizontal="center" vertical="center"/>
    </xf>
    <xf numFmtId="4" fontId="64" fillId="14" borderId="23" xfId="0" applyNumberFormat="1" applyFont="1" applyFill="1" applyBorder="1" applyAlignment="1">
      <alignment horizontal="right" vertical="center"/>
    </xf>
    <xf numFmtId="166" fontId="3" fillId="0" borderId="13" xfId="0" applyNumberFormat="1" applyFont="1" applyBorder="1" applyAlignment="1">
      <alignment vertical="center"/>
    </xf>
    <xf numFmtId="182" fontId="64" fillId="0" borderId="23" xfId="0" applyNumberFormat="1" applyFont="1" applyBorder="1" applyAlignment="1">
      <alignment horizontal="center" vertical="center"/>
    </xf>
    <xf numFmtId="4" fontId="64" fillId="0" borderId="23" xfId="0" applyNumberFormat="1" applyFont="1" applyBorder="1" applyAlignment="1">
      <alignment horizontal="right" vertical="center"/>
    </xf>
    <xf numFmtId="166" fontId="62" fillId="0" borderId="12" xfId="0" applyNumberFormat="1" applyFont="1" applyBorder="1" applyAlignment="1">
      <alignment horizontal="center" vertical="center" wrapText="1"/>
    </xf>
    <xf numFmtId="14" fontId="62" fillId="0" borderId="12" xfId="0" quotePrefix="1" applyNumberFormat="1" applyFont="1" applyBorder="1" applyAlignment="1" applyProtection="1">
      <alignment horizontal="center" vertical="center"/>
      <protection locked="0"/>
    </xf>
    <xf numFmtId="4" fontId="63" fillId="0" borderId="12" xfId="0" applyNumberFormat="1" applyFont="1" applyBorder="1" applyAlignment="1">
      <alignment horizontal="center" vertical="center"/>
    </xf>
    <xf numFmtId="0" fontId="63" fillId="0" borderId="12" xfId="0" applyFont="1" applyBorder="1" applyAlignment="1">
      <alignment horizontal="center" vertical="center"/>
    </xf>
    <xf numFmtId="0" fontId="63" fillId="0" borderId="12" xfId="0" applyFont="1" applyBorder="1" applyAlignment="1" applyProtection="1">
      <alignment horizontal="left" vertical="center"/>
      <protection locked="0"/>
    </xf>
    <xf numFmtId="166" fontId="62" fillId="0" borderId="43" xfId="0" applyNumberFormat="1" applyFont="1" applyBorder="1" applyAlignment="1">
      <alignment horizontal="left" vertical="center" wrapText="1"/>
    </xf>
    <xf numFmtId="166" fontId="62" fillId="0" borderId="21" xfId="0" applyNumberFormat="1" applyFont="1" applyBorder="1" applyAlignment="1">
      <alignment horizontal="left" vertical="center" wrapText="1"/>
    </xf>
    <xf numFmtId="166" fontId="62" fillId="0" borderId="12" xfId="0" applyNumberFormat="1" applyFont="1" applyBorder="1" applyAlignment="1">
      <alignment horizontal="left" vertical="center" wrapText="1"/>
    </xf>
    <xf numFmtId="166" fontId="62" fillId="0" borderId="13" xfId="0" applyNumberFormat="1" applyFont="1" applyBorder="1" applyAlignment="1">
      <alignment horizontal="left" vertical="center" wrapText="1"/>
    </xf>
    <xf numFmtId="14" fontId="62" fillId="0" borderId="13" xfId="0" quotePrefix="1" applyNumberFormat="1" applyFont="1" applyBorder="1" applyAlignment="1" applyProtection="1">
      <alignment horizontal="left" vertical="center"/>
      <protection locked="0"/>
    </xf>
    <xf numFmtId="0" fontId="62" fillId="0" borderId="13" xfId="0" applyFont="1" applyBorder="1" applyAlignment="1" applyProtection="1">
      <alignment horizontal="left" vertical="center" wrapText="1"/>
      <protection locked="0"/>
    </xf>
    <xf numFmtId="0" fontId="3" fillId="14" borderId="19"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18" xfId="0" applyFont="1" applyFill="1" applyBorder="1" applyAlignment="1">
      <alignment horizontal="center" vertical="center"/>
    </xf>
    <xf numFmtId="0" fontId="3" fillId="14" borderId="18" xfId="0" applyFont="1" applyFill="1" applyBorder="1" applyAlignment="1">
      <alignment horizontal="right" vertical="center"/>
    </xf>
    <xf numFmtId="0" fontId="3" fillId="14" borderId="21" xfId="0" applyFont="1" applyFill="1" applyBorder="1" applyAlignment="1">
      <alignment horizontal="center" vertical="center"/>
    </xf>
    <xf numFmtId="0" fontId="3" fillId="14" borderId="23" xfId="0" applyFont="1" applyFill="1" applyBorder="1" applyAlignment="1">
      <alignment horizontal="center" vertical="center"/>
    </xf>
    <xf numFmtId="4" fontId="61" fillId="19" borderId="12" xfId="0" applyNumberFormat="1" applyFont="1" applyFill="1" applyBorder="1" applyAlignment="1">
      <alignment vertical="center"/>
    </xf>
    <xf numFmtId="4" fontId="61" fillId="19" borderId="23" xfId="0" applyNumberFormat="1" applyFont="1" applyFill="1" applyBorder="1" applyAlignment="1">
      <alignment horizontal="right" vertical="center"/>
    </xf>
    <xf numFmtId="0" fontId="41" fillId="0" borderId="0" xfId="0" applyFont="1" applyAlignment="1">
      <alignment horizontal="center" vertical="center"/>
    </xf>
    <xf numFmtId="14" fontId="0" fillId="0" borderId="0" xfId="0" applyNumberFormat="1" applyAlignment="1">
      <alignment horizontal="center" vertical="center"/>
    </xf>
    <xf numFmtId="0" fontId="11" fillId="0" borderId="0" xfId="0" applyFont="1"/>
    <xf numFmtId="0" fontId="65" fillId="0" borderId="0" xfId="0" applyFont="1" applyAlignment="1">
      <alignment horizontal="center"/>
    </xf>
    <xf numFmtId="176" fontId="11" fillId="0" borderId="0" xfId="0" applyNumberFormat="1" applyFont="1"/>
    <xf numFmtId="0" fontId="0" fillId="27" borderId="0" xfId="0" applyFill="1" applyAlignment="1">
      <alignment horizontal="center"/>
    </xf>
    <xf numFmtId="14" fontId="41" fillId="27" borderId="0" xfId="0" applyNumberFormat="1" applyFont="1" applyFill="1" applyAlignment="1">
      <alignment horizontal="center"/>
    </xf>
    <xf numFmtId="0" fontId="41" fillId="27" borderId="0" xfId="0" applyFont="1" applyFill="1" applyAlignment="1">
      <alignment horizontal="center"/>
    </xf>
    <xf numFmtId="0" fontId="65" fillId="27" borderId="0" xfId="0" applyFont="1" applyFill="1" applyAlignment="1">
      <alignment horizontal="center"/>
    </xf>
    <xf numFmtId="14" fontId="0" fillId="27" borderId="0" xfId="0" applyNumberFormat="1" applyFill="1" applyAlignment="1">
      <alignment horizontal="center"/>
    </xf>
    <xf numFmtId="176" fontId="11" fillId="27" borderId="0" xfId="0" applyNumberFormat="1" applyFont="1" applyFill="1"/>
    <xf numFmtId="0" fontId="0" fillId="27" borderId="0" xfId="0" quotePrefix="1" applyFill="1" applyAlignment="1">
      <alignment horizontal="center"/>
    </xf>
    <xf numFmtId="0" fontId="22" fillId="27" borderId="0" xfId="0" applyFont="1" applyFill="1" applyAlignment="1">
      <alignment horizontal="center"/>
    </xf>
    <xf numFmtId="0" fontId="66" fillId="0" borderId="0" xfId="0" applyFont="1" applyAlignment="1">
      <alignment horizontal="center"/>
    </xf>
    <xf numFmtId="0" fontId="67" fillId="0" borderId="0" xfId="0" applyFont="1" applyAlignment="1">
      <alignment horizontal="center"/>
    </xf>
    <xf numFmtId="0" fontId="58" fillId="0" borderId="0" xfId="0" applyFont="1" applyAlignment="1">
      <alignment horizontal="center"/>
    </xf>
    <xf numFmtId="0" fontId="58" fillId="0" borderId="0" xfId="0" applyFont="1" applyAlignment="1">
      <alignment horizontal="center" vertical="center"/>
    </xf>
    <xf numFmtId="0" fontId="68" fillId="0" borderId="0" xfId="0" applyFont="1"/>
    <xf numFmtId="0" fontId="68" fillId="0" borderId="0" xfId="0" applyFont="1" applyAlignment="1">
      <alignment horizontal="center"/>
    </xf>
    <xf numFmtId="0" fontId="33" fillId="6" borderId="0" xfId="0" applyFont="1" applyFill="1" applyAlignment="1">
      <alignment horizontal="center"/>
    </xf>
    <xf numFmtId="14" fontId="39" fillId="28" borderId="0" xfId="0" applyNumberFormat="1" applyFont="1" applyFill="1" applyAlignment="1">
      <alignment horizontal="center"/>
    </xf>
    <xf numFmtId="0" fontId="67" fillId="27" borderId="0" xfId="0" applyFont="1" applyFill="1" applyAlignment="1">
      <alignment horizontal="center"/>
    </xf>
    <xf numFmtId="0" fontId="66" fillId="27" borderId="0" xfId="0" applyFont="1" applyFill="1" applyAlignment="1">
      <alignment horizontal="center"/>
    </xf>
    <xf numFmtId="0" fontId="69" fillId="27" borderId="0" xfId="0" applyFont="1" applyFill="1" applyAlignment="1">
      <alignment horizontal="center"/>
    </xf>
    <xf numFmtId="0" fontId="70" fillId="27" borderId="0" xfId="0" applyFont="1" applyFill="1" applyAlignment="1">
      <alignment horizontal="center"/>
    </xf>
    <xf numFmtId="0" fontId="48" fillId="28" borderId="0" xfId="0" applyFont="1" applyFill="1" applyAlignment="1">
      <alignment horizontal="center"/>
    </xf>
    <xf numFmtId="0" fontId="33" fillId="10" borderId="0" xfId="0" applyFont="1" applyFill="1" applyAlignment="1">
      <alignment horizontal="center"/>
    </xf>
    <xf numFmtId="0" fontId="31" fillId="10" borderId="0" xfId="0" applyFont="1" applyFill="1" applyAlignment="1">
      <alignment horizontal="center"/>
    </xf>
    <xf numFmtId="0" fontId="35" fillId="0" borderId="0" xfId="0" applyFont="1" applyAlignment="1">
      <alignment horizontal="center"/>
    </xf>
    <xf numFmtId="183" fontId="33" fillId="0" borderId="0" xfId="0" applyNumberFormat="1" applyFont="1" applyAlignment="1">
      <alignment horizontal="center"/>
    </xf>
    <xf numFmtId="0" fontId="33" fillId="20" borderId="0" xfId="0" applyFont="1" applyFill="1" applyAlignment="1">
      <alignment horizontal="center"/>
    </xf>
    <xf numFmtId="0" fontId="32" fillId="4" borderId="0" xfId="0" applyFont="1" applyFill="1" applyAlignment="1">
      <alignment horizontal="center"/>
    </xf>
    <xf numFmtId="0" fontId="60" fillId="0" borderId="0" xfId="0" applyFont="1" applyAlignment="1">
      <alignment horizontal="center"/>
    </xf>
    <xf numFmtId="0" fontId="47" fillId="0" borderId="0" xfId="0" applyFont="1" applyAlignment="1">
      <alignment horizontal="center"/>
    </xf>
    <xf numFmtId="0" fontId="71" fillId="0" borderId="0" xfId="0" applyFont="1" applyAlignment="1">
      <alignment horizontal="center"/>
    </xf>
    <xf numFmtId="0" fontId="22" fillId="0" borderId="0" xfId="0" applyFont="1" applyAlignment="1">
      <alignment horizontal="center"/>
    </xf>
    <xf numFmtId="0" fontId="22" fillId="0" borderId="0" xfId="0" applyFont="1"/>
    <xf numFmtId="0" fontId="47" fillId="0" borderId="0" xfId="0" applyFont="1"/>
    <xf numFmtId="0" fontId="24" fillId="0" borderId="0" xfId="0" applyFont="1"/>
    <xf numFmtId="0" fontId="47" fillId="5" borderId="1" xfId="0" applyFont="1" applyFill="1" applyBorder="1" applyAlignment="1">
      <alignment horizontal="center"/>
    </xf>
    <xf numFmtId="0" fontId="33" fillId="5" borderId="1" xfId="0" applyFont="1" applyFill="1" applyBorder="1" applyAlignment="1">
      <alignment horizontal="center"/>
    </xf>
    <xf numFmtId="0" fontId="20" fillId="5" borderId="1" xfId="0" applyFont="1" applyFill="1" applyBorder="1" applyAlignment="1">
      <alignment horizontal="center"/>
    </xf>
    <xf numFmtId="0" fontId="22" fillId="5" borderId="9" xfId="0" applyFont="1" applyFill="1" applyBorder="1" applyAlignment="1">
      <alignment horizontal="center" vertical="center" textRotation="90"/>
    </xf>
    <xf numFmtId="2" fontId="22" fillId="5" borderId="9" xfId="0" applyNumberFormat="1" applyFont="1" applyFill="1" applyBorder="1" applyAlignment="1">
      <alignment horizontal="center" vertical="center"/>
    </xf>
    <xf numFmtId="0" fontId="22" fillId="5" borderId="9" xfId="0" applyFont="1" applyFill="1" applyBorder="1" applyAlignment="1">
      <alignment horizontal="center"/>
    </xf>
    <xf numFmtId="0" fontId="22" fillId="5" borderId="4" xfId="0" applyFont="1" applyFill="1" applyBorder="1" applyAlignment="1">
      <alignment horizontal="center"/>
    </xf>
    <xf numFmtId="0" fontId="22" fillId="5" borderId="1" xfId="0" applyFont="1" applyFill="1" applyBorder="1" applyAlignment="1">
      <alignment horizontal="center"/>
    </xf>
    <xf numFmtId="0" fontId="47" fillId="5" borderId="4" xfId="0" applyFont="1" applyFill="1" applyBorder="1" applyAlignment="1">
      <alignment horizontal="center"/>
    </xf>
    <xf numFmtId="0" fontId="47" fillId="5" borderId="4" xfId="0" applyFont="1" applyFill="1" applyBorder="1"/>
    <xf numFmtId="0" fontId="47" fillId="5" borderId="5" xfId="0" applyFont="1" applyFill="1" applyBorder="1" applyAlignment="1">
      <alignment horizontal="center"/>
    </xf>
    <xf numFmtId="0" fontId="47" fillId="5" borderId="2" xfId="0" applyFont="1" applyFill="1" applyBorder="1" applyAlignment="1">
      <alignment horizontal="center"/>
    </xf>
    <xf numFmtId="0" fontId="33" fillId="5" borderId="2" xfId="0" applyFont="1" applyFill="1" applyBorder="1" applyAlignment="1">
      <alignment horizontal="center"/>
    </xf>
    <xf numFmtId="0" fontId="20" fillId="5" borderId="2" xfId="0" applyFont="1" applyFill="1" applyBorder="1" applyAlignment="1">
      <alignment horizontal="center"/>
    </xf>
    <xf numFmtId="0" fontId="22" fillId="5" borderId="10" xfId="0" applyFont="1" applyFill="1" applyBorder="1" applyAlignment="1">
      <alignment horizontal="center" vertical="center" textRotation="90"/>
    </xf>
    <xf numFmtId="2" fontId="22" fillId="5" borderId="10" xfId="0" applyNumberFormat="1" applyFont="1" applyFill="1" applyBorder="1" applyAlignment="1">
      <alignment horizontal="center" vertical="center"/>
    </xf>
    <xf numFmtId="0" fontId="22" fillId="5" borderId="10" xfId="0" applyFont="1" applyFill="1" applyBorder="1" applyAlignment="1">
      <alignment horizontal="center"/>
    </xf>
    <xf numFmtId="0" fontId="22" fillId="5" borderId="0" xfId="0" applyFont="1" applyFill="1" applyAlignment="1">
      <alignment horizontal="center"/>
    </xf>
    <xf numFmtId="0" fontId="22" fillId="5" borderId="2" xfId="0" applyFont="1" applyFill="1" applyBorder="1" applyAlignment="1">
      <alignment horizontal="center"/>
    </xf>
    <xf numFmtId="0" fontId="47" fillId="5" borderId="0" xfId="0" applyFont="1" applyFill="1" applyAlignment="1">
      <alignment horizontal="center"/>
    </xf>
    <xf numFmtId="0" fontId="47" fillId="5" borderId="6" xfId="0" applyFont="1" applyFill="1" applyBorder="1" applyAlignment="1">
      <alignment horizontal="center"/>
    </xf>
    <xf numFmtId="165" fontId="47" fillId="5" borderId="2" xfId="0" applyNumberFormat="1" applyFont="1" applyFill="1" applyBorder="1" applyAlignment="1">
      <alignment horizontal="center"/>
    </xf>
    <xf numFmtId="0" fontId="47" fillId="5" borderId="3" xfId="0" applyFont="1" applyFill="1" applyBorder="1" applyAlignment="1">
      <alignment horizontal="center"/>
    </xf>
    <xf numFmtId="0" fontId="33" fillId="5" borderId="3" xfId="0" applyFont="1" applyFill="1" applyBorder="1" applyAlignment="1">
      <alignment horizontal="center"/>
    </xf>
    <xf numFmtId="0" fontId="22" fillId="5" borderId="11" xfId="0" applyFont="1" applyFill="1" applyBorder="1" applyAlignment="1">
      <alignment horizontal="center" vertical="center" textRotation="90"/>
    </xf>
    <xf numFmtId="2" fontId="22" fillId="5" borderId="11" xfId="0" applyNumberFormat="1" applyFont="1" applyFill="1" applyBorder="1" applyAlignment="1">
      <alignment horizontal="center" vertical="center"/>
    </xf>
    <xf numFmtId="0" fontId="22" fillId="5" borderId="11" xfId="0" applyFont="1" applyFill="1" applyBorder="1" applyAlignment="1">
      <alignment horizontal="center"/>
    </xf>
    <xf numFmtId="0" fontId="22" fillId="5" borderId="7" xfId="0" applyFont="1" applyFill="1" applyBorder="1" applyAlignment="1">
      <alignment horizontal="center"/>
    </xf>
    <xf numFmtId="0" fontId="22" fillId="5" borderId="3" xfId="0" applyFont="1" applyFill="1" applyBorder="1" applyAlignment="1">
      <alignment horizontal="center"/>
    </xf>
    <xf numFmtId="0" fontId="47" fillId="5" borderId="7" xfId="0" applyFont="1" applyFill="1" applyBorder="1" applyAlignment="1">
      <alignment horizontal="center"/>
    </xf>
    <xf numFmtId="0" fontId="47" fillId="5" borderId="8" xfId="0" applyFont="1" applyFill="1" applyBorder="1" applyAlignment="1">
      <alignment horizontal="center"/>
    </xf>
    <xf numFmtId="0" fontId="47" fillId="0" borderId="2" xfId="0" applyFont="1" applyBorder="1" applyAlignment="1">
      <alignment horizontal="center" vertical="center" textRotation="90"/>
    </xf>
    <xf numFmtId="0" fontId="22" fillId="0" borderId="2" xfId="0" applyFont="1" applyBorder="1" applyAlignment="1">
      <alignment horizontal="center"/>
    </xf>
    <xf numFmtId="0" fontId="47" fillId="0" borderId="6" xfId="0" applyFont="1" applyBorder="1" applyAlignment="1">
      <alignment horizontal="center"/>
    </xf>
    <xf numFmtId="0" fontId="72" fillId="5" borderId="1" xfId="0" applyFont="1" applyFill="1" applyBorder="1" applyAlignment="1">
      <alignment horizontal="center"/>
    </xf>
    <xf numFmtId="0" fontId="73" fillId="0" borderId="0" xfId="0" applyFont="1" applyAlignment="1">
      <alignment horizontal="center"/>
    </xf>
    <xf numFmtId="20" fontId="73" fillId="0" borderId="0" xfId="0" applyNumberFormat="1" applyFont="1" applyAlignment="1">
      <alignment horizontal="center"/>
    </xf>
    <xf numFmtId="0" fontId="73" fillId="0" borderId="0" xfId="0" applyFont="1"/>
    <xf numFmtId="0" fontId="18" fillId="0" borderId="87" xfId="0" applyFont="1" applyBorder="1" applyAlignment="1">
      <alignment horizontal="center"/>
    </xf>
    <xf numFmtId="0" fontId="74" fillId="8" borderId="87" xfId="0" applyFont="1" applyFill="1" applyBorder="1" applyAlignment="1">
      <alignment horizontal="center"/>
    </xf>
    <xf numFmtId="0" fontId="33" fillId="0" borderId="87" xfId="0" applyFont="1" applyBorder="1" applyAlignment="1">
      <alignment horizontal="center"/>
    </xf>
    <xf numFmtId="0" fontId="31" fillId="0" borderId="87" xfId="0" applyFont="1" applyBorder="1" applyAlignment="1">
      <alignment horizontal="center"/>
    </xf>
    <xf numFmtId="0" fontId="68" fillId="0" borderId="0" xfId="0" applyFont="1" applyAlignment="1">
      <alignment horizontal="left"/>
    </xf>
    <xf numFmtId="0" fontId="74" fillId="0" borderId="0" xfId="0" applyFont="1" applyAlignment="1">
      <alignment horizontal="center"/>
    </xf>
    <xf numFmtId="0" fontId="68" fillId="0" borderId="87" xfId="0" applyFont="1" applyBorder="1" applyAlignment="1">
      <alignment horizontal="center"/>
    </xf>
    <xf numFmtId="0" fontId="75" fillId="8" borderId="87" xfId="0" applyFont="1" applyFill="1" applyBorder="1" applyAlignment="1">
      <alignment horizontal="center"/>
    </xf>
    <xf numFmtId="20" fontId="17" fillId="22" borderId="0" xfId="0" applyNumberFormat="1" applyFont="1" applyFill="1" applyAlignment="1">
      <alignment horizontal="center"/>
    </xf>
    <xf numFmtId="165" fontId="17" fillId="0" borderId="0" xfId="0" applyNumberFormat="1" applyFont="1" applyAlignment="1">
      <alignment horizontal="right"/>
    </xf>
    <xf numFmtId="0" fontId="24" fillId="0" borderId="0" xfId="0" applyFont="1" applyAlignment="1">
      <alignment horizontal="center"/>
    </xf>
    <xf numFmtId="0" fontId="24" fillId="0" borderId="88" xfId="0" applyFont="1" applyBorder="1" applyAlignment="1">
      <alignment horizontal="center"/>
    </xf>
    <xf numFmtId="0" fontId="24" fillId="0" borderId="89" xfId="0" applyFont="1" applyBorder="1" applyAlignment="1">
      <alignment horizontal="center"/>
    </xf>
    <xf numFmtId="0" fontId="24" fillId="0" borderId="90" xfId="0" applyFont="1" applyBorder="1" applyAlignment="1">
      <alignment horizontal="center"/>
    </xf>
    <xf numFmtId="0" fontId="24" fillId="0" borderId="91" xfId="0" applyFont="1" applyBorder="1"/>
    <xf numFmtId="0" fontId="24" fillId="0" borderId="91" xfId="0" applyFont="1" applyBorder="1" applyAlignment="1">
      <alignment horizontal="center"/>
    </xf>
    <xf numFmtId="0" fontId="24" fillId="0" borderId="94" xfId="0" applyFont="1" applyBorder="1" applyAlignment="1">
      <alignment horizontal="center"/>
    </xf>
    <xf numFmtId="0" fontId="24" fillId="0" borderId="95" xfId="0" applyFont="1" applyBorder="1" applyAlignment="1">
      <alignment horizontal="center"/>
    </xf>
    <xf numFmtId="0" fontId="76" fillId="0" borderId="95" xfId="0" applyFont="1" applyBorder="1" applyAlignment="1">
      <alignment horizontal="center"/>
    </xf>
    <xf numFmtId="0" fontId="76" fillId="0" borderId="96" xfId="0" applyFont="1" applyBorder="1" applyAlignment="1">
      <alignment horizontal="center"/>
    </xf>
    <xf numFmtId="0" fontId="24" fillId="0" borderId="12" xfId="0" applyFont="1" applyBorder="1"/>
    <xf numFmtId="0" fontId="24" fillId="0" borderId="96" xfId="0" applyFont="1" applyBorder="1" applyAlignment="1">
      <alignment horizontal="center"/>
    </xf>
    <xf numFmtId="0" fontId="24" fillId="0" borderId="12" xfId="0" applyFont="1" applyBorder="1" applyAlignment="1">
      <alignment horizontal="center"/>
    </xf>
    <xf numFmtId="0" fontId="47" fillId="0" borderId="94" xfId="0" applyFont="1" applyBorder="1" applyAlignment="1">
      <alignment horizontal="center"/>
    </xf>
    <xf numFmtId="0" fontId="33" fillId="0" borderId="95" xfId="0" applyFont="1" applyBorder="1" applyAlignment="1">
      <alignment horizontal="center"/>
    </xf>
    <xf numFmtId="0" fontId="20" fillId="0" borderId="95" xfId="0" applyFont="1" applyBorder="1" applyAlignment="1">
      <alignment horizontal="center"/>
    </xf>
    <xf numFmtId="0" fontId="20" fillId="0" borderId="96" xfId="0" applyFont="1" applyBorder="1" applyAlignment="1">
      <alignment horizontal="center"/>
    </xf>
    <xf numFmtId="0" fontId="24" fillId="0" borderId="97" xfId="0" applyFont="1" applyBorder="1"/>
    <xf numFmtId="0" fontId="24" fillId="0" borderId="95" xfId="0" applyFont="1" applyBorder="1"/>
    <xf numFmtId="0" fontId="24" fillId="0" borderId="96" xfId="0" applyFont="1" applyBorder="1"/>
    <xf numFmtId="0" fontId="24" fillId="0" borderId="98" xfId="0" applyFont="1" applyBorder="1"/>
    <xf numFmtId="14" fontId="20" fillId="0" borderId="0" xfId="0" applyNumberFormat="1" applyFont="1" applyAlignment="1">
      <alignment horizontal="center"/>
    </xf>
    <xf numFmtId="0" fontId="47" fillId="0" borderId="99" xfId="0" applyFont="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24" fillId="0" borderId="102" xfId="0" applyFont="1" applyBorder="1"/>
    <xf numFmtId="0" fontId="24" fillId="0" borderId="102" xfId="0" applyFont="1" applyBorder="1" applyAlignment="1">
      <alignment horizontal="center"/>
    </xf>
    <xf numFmtId="0" fontId="77" fillId="0" borderId="0" xfId="0" applyFont="1" applyAlignment="1">
      <alignment horizontal="center"/>
    </xf>
    <xf numFmtId="0" fontId="78" fillId="0" borderId="0" xfId="1"/>
    <xf numFmtId="0" fontId="78" fillId="28" borderId="0" xfId="1" applyFill="1"/>
    <xf numFmtId="0" fontId="78" fillId="27" borderId="0" xfId="1" applyFill="1"/>
    <xf numFmtId="0" fontId="20" fillId="0" borderId="0" xfId="0" applyFont="1"/>
    <xf numFmtId="20" fontId="20" fillId="0" borderId="0" xfId="0" applyNumberFormat="1" applyFont="1" applyAlignment="1">
      <alignment horizontal="center"/>
    </xf>
    <xf numFmtId="0" fontId="20" fillId="19" borderId="0" xfId="0" applyFont="1" applyFill="1" applyAlignment="1">
      <alignment horizontal="center"/>
    </xf>
    <xf numFmtId="0" fontId="79" fillId="0" borderId="0" xfId="0" applyFont="1" applyAlignment="1">
      <alignment horizontal="center"/>
    </xf>
    <xf numFmtId="0" fontId="80" fillId="0" borderId="0" xfId="0" applyFont="1" applyAlignment="1">
      <alignment horizontal="center"/>
    </xf>
    <xf numFmtId="184" fontId="76" fillId="0" borderId="0" xfId="0" applyNumberFormat="1" applyFont="1" applyAlignment="1">
      <alignment horizontal="center"/>
    </xf>
    <xf numFmtId="186" fontId="74" fillId="0" borderId="0" xfId="0" applyNumberFormat="1" applyFont="1" applyAlignment="1">
      <alignment horizontal="center"/>
    </xf>
    <xf numFmtId="185" fontId="76" fillId="0" borderId="87" xfId="0" applyNumberFormat="1" applyFont="1" applyBorder="1" applyAlignment="1">
      <alignment horizontal="center"/>
    </xf>
    <xf numFmtId="0" fontId="20" fillId="0" borderId="105" xfId="0" applyFont="1" applyBorder="1" applyAlignment="1">
      <alignment horizontal="center"/>
    </xf>
    <xf numFmtId="0" fontId="20" fillId="0" borderId="106" xfId="0" applyFont="1" applyBorder="1" applyAlignment="1">
      <alignment horizontal="center"/>
    </xf>
    <xf numFmtId="0" fontId="20" fillId="0" borderId="107" xfId="0" applyFont="1" applyBorder="1" applyAlignment="1">
      <alignment horizontal="center"/>
    </xf>
    <xf numFmtId="0" fontId="72" fillId="0" borderId="0" xfId="0" applyFont="1" applyAlignment="1">
      <alignment horizontal="center"/>
    </xf>
    <xf numFmtId="185" fontId="76" fillId="0" borderId="0" xfId="0" applyNumberFormat="1" applyFont="1" applyAlignment="1">
      <alignment horizontal="center"/>
    </xf>
    <xf numFmtId="0" fontId="24" fillId="6" borderId="87" xfId="0" applyFont="1" applyFill="1" applyBorder="1" applyAlignment="1">
      <alignment horizontal="center"/>
    </xf>
    <xf numFmtId="0" fontId="24" fillId="12" borderId="87" xfId="0" applyFont="1" applyFill="1" applyBorder="1" applyAlignment="1">
      <alignment horizontal="center"/>
    </xf>
    <xf numFmtId="0" fontId="24" fillId="29" borderId="87" xfId="0" applyFont="1" applyFill="1" applyBorder="1" applyAlignment="1">
      <alignment horizontal="center"/>
    </xf>
    <xf numFmtId="0" fontId="24" fillId="2" borderId="87" xfId="0" applyFont="1" applyFill="1" applyBorder="1" applyAlignment="1">
      <alignment horizontal="center"/>
    </xf>
    <xf numFmtId="0" fontId="24" fillId="3" borderId="87" xfId="0" applyFont="1" applyFill="1" applyBorder="1" applyAlignment="1">
      <alignment horizontal="center"/>
    </xf>
    <xf numFmtId="0" fontId="24" fillId="30" borderId="87" xfId="0" applyFont="1" applyFill="1" applyBorder="1" applyAlignment="1">
      <alignment horizontal="center"/>
    </xf>
    <xf numFmtId="0" fontId="24" fillId="27" borderId="87" xfId="0" applyFont="1" applyFill="1" applyBorder="1" applyAlignment="1">
      <alignment horizontal="center"/>
    </xf>
    <xf numFmtId="0" fontId="33" fillId="5" borderId="9" xfId="0" applyFont="1" applyFill="1" applyBorder="1" applyAlignment="1">
      <alignment horizontal="center"/>
    </xf>
    <xf numFmtId="0" fontId="24" fillId="7" borderId="87" xfId="0" applyFont="1" applyFill="1" applyBorder="1" applyAlignment="1">
      <alignment horizontal="center"/>
    </xf>
    <xf numFmtId="0" fontId="24" fillId="0" borderId="87" xfId="0" applyFont="1" applyBorder="1" applyAlignment="1">
      <alignment horizontal="center"/>
    </xf>
    <xf numFmtId="0" fontId="82" fillId="17" borderId="57" xfId="0" applyFont="1" applyFill="1" applyBorder="1" applyAlignment="1">
      <alignment horizontal="center" vertical="center"/>
    </xf>
    <xf numFmtId="0" fontId="43" fillId="16" borderId="0" xfId="0" applyFont="1" applyFill="1"/>
    <xf numFmtId="0" fontId="1" fillId="0" borderId="0" xfId="0" applyFont="1" applyAlignment="1">
      <alignment horizontal="center"/>
    </xf>
    <xf numFmtId="0" fontId="83" fillId="16" borderId="56" xfId="0" applyFont="1" applyFill="1" applyBorder="1" applyAlignment="1">
      <alignment horizontal="center" vertical="center"/>
    </xf>
    <xf numFmtId="0" fontId="81" fillId="0" borderId="0" xfId="0" applyFont="1" applyAlignment="1">
      <alignment horizontal="right"/>
    </xf>
    <xf numFmtId="14" fontId="1" fillId="6" borderId="0" xfId="0" applyNumberFormat="1" applyFont="1" applyFill="1" applyAlignment="1">
      <alignment horizontal="center"/>
    </xf>
    <xf numFmtId="0" fontId="82" fillId="16" borderId="0" xfId="0" applyFont="1" applyFill="1"/>
    <xf numFmtId="0" fontId="84" fillId="0" borderId="0" xfId="0" applyFont="1"/>
    <xf numFmtId="173" fontId="3" fillId="18" borderId="51" xfId="0" applyNumberFormat="1" applyFont="1" applyFill="1" applyBorder="1" applyAlignment="1">
      <alignment horizontal="center"/>
    </xf>
    <xf numFmtId="173" fontId="3" fillId="18" borderId="52" xfId="0" applyNumberFormat="1" applyFont="1" applyFill="1" applyBorder="1" applyAlignment="1">
      <alignment horizontal="center"/>
    </xf>
    <xf numFmtId="173" fontId="3" fillId="18" borderId="53" xfId="0" applyNumberFormat="1" applyFont="1" applyFill="1" applyBorder="1" applyAlignment="1">
      <alignment horizontal="center"/>
    </xf>
    <xf numFmtId="0" fontId="61" fillId="0" borderId="0" xfId="0" applyFont="1" applyAlignment="1">
      <alignment horizontal="right"/>
    </xf>
    <xf numFmtId="0" fontId="3" fillId="19" borderId="0" xfId="0" applyFont="1" applyFill="1" applyAlignment="1">
      <alignment horizontal="center"/>
    </xf>
    <xf numFmtId="0" fontId="43" fillId="16" borderId="58" xfId="0" applyFont="1" applyFill="1" applyBorder="1"/>
    <xf numFmtId="0" fontId="81" fillId="7" borderId="55" xfId="0" applyFont="1" applyFill="1" applyBorder="1" applyAlignment="1">
      <alignment horizontal="center"/>
    </xf>
    <xf numFmtId="174" fontId="3" fillId="0" borderId="55" xfId="0" applyNumberFormat="1" applyFont="1" applyBorder="1" applyAlignment="1">
      <alignment horizontal="center"/>
    </xf>
    <xf numFmtId="0" fontId="3" fillId="20" borderId="0" xfId="0" applyFont="1" applyFill="1" applyAlignment="1">
      <alignment horizontal="center"/>
    </xf>
    <xf numFmtId="175" fontId="9" fillId="0" borderId="0" xfId="0" applyNumberFormat="1" applyFont="1" applyAlignment="1">
      <alignment horizontal="center"/>
    </xf>
    <xf numFmtId="0" fontId="82" fillId="16" borderId="57" xfId="0" applyFont="1" applyFill="1" applyBorder="1" applyAlignment="1">
      <alignment horizontal="center" vertical="center"/>
    </xf>
    <xf numFmtId="14" fontId="1" fillId="0" borderId="0" xfId="0" applyNumberFormat="1" applyFont="1" applyAlignment="1">
      <alignment horizontal="center"/>
    </xf>
    <xf numFmtId="0" fontId="1" fillId="20" borderId="0" xfId="0" applyFont="1" applyFill="1" applyAlignment="1">
      <alignment horizontal="center"/>
    </xf>
    <xf numFmtId="0" fontId="1" fillId="0" borderId="0" xfId="0" applyFont="1" applyAlignment="1">
      <alignment horizontal="right"/>
    </xf>
    <xf numFmtId="14" fontId="1" fillId="0" borderId="0" xfId="0" applyNumberFormat="1" applyFont="1"/>
    <xf numFmtId="0" fontId="1" fillId="0" borderId="0" xfId="0" applyFont="1"/>
    <xf numFmtId="0" fontId="1" fillId="6" borderId="0" xfId="0" applyFont="1" applyFill="1" applyAlignment="1">
      <alignment horizontal="center"/>
    </xf>
    <xf numFmtId="0" fontId="82" fillId="16" borderId="59" xfId="0" applyFont="1" applyFill="1" applyBorder="1" applyAlignment="1">
      <alignment horizontal="left" indent="1"/>
    </xf>
    <xf numFmtId="0" fontId="43" fillId="16" borderId="60" xfId="0" applyFont="1" applyFill="1" applyBorder="1"/>
    <xf numFmtId="0" fontId="43" fillId="16" borderId="61" xfId="0" applyFont="1" applyFill="1" applyBorder="1"/>
    <xf numFmtId="0" fontId="43" fillId="16" borderId="62" xfId="0" applyFont="1" applyFill="1" applyBorder="1"/>
    <xf numFmtId="0" fontId="43" fillId="16" borderId="63" xfId="0" applyFont="1" applyFill="1" applyBorder="1"/>
    <xf numFmtId="0" fontId="43" fillId="16" borderId="64" xfId="0" applyFont="1" applyFill="1" applyBorder="1"/>
    <xf numFmtId="0" fontId="43" fillId="16" borderId="65" xfId="0" applyFont="1" applyFill="1" applyBorder="1"/>
    <xf numFmtId="0" fontId="43" fillId="16" borderId="66" xfId="0" applyFont="1" applyFill="1" applyBorder="1"/>
    <xf numFmtId="0" fontId="43" fillId="16" borderId="67" xfId="0" applyFont="1" applyFill="1" applyBorder="1"/>
    <xf numFmtId="0" fontId="43" fillId="16" borderId="68" xfId="0" applyFont="1" applyFill="1" applyBorder="1"/>
    <xf numFmtId="0" fontId="43" fillId="16" borderId="69" xfId="0" applyFont="1" applyFill="1" applyBorder="1"/>
    <xf numFmtId="0" fontId="43" fillId="16" borderId="70" xfId="0" applyFont="1" applyFill="1" applyBorder="1"/>
    <xf numFmtId="0" fontId="83" fillId="16" borderId="56" xfId="0" applyFont="1" applyFill="1" applyBorder="1" applyAlignment="1">
      <alignment vertical="center"/>
    </xf>
    <xf numFmtId="0" fontId="43" fillId="16" borderId="56" xfId="0" applyFont="1" applyFill="1" applyBorder="1" applyAlignment="1">
      <alignment vertical="center"/>
    </xf>
    <xf numFmtId="0" fontId="43" fillId="16" borderId="0" xfId="0" applyFont="1" applyFill="1" applyAlignment="1">
      <alignment horizontal="center"/>
    </xf>
    <xf numFmtId="0" fontId="27" fillId="0" borderId="0" xfId="0" applyFont="1" applyAlignment="1">
      <alignment horizontal="center"/>
    </xf>
    <xf numFmtId="0" fontId="1" fillId="0" borderId="108" xfId="0" applyFont="1" applyBorder="1" applyAlignment="1">
      <alignment horizontal="center"/>
    </xf>
    <xf numFmtId="0" fontId="20" fillId="0" borderId="109" xfId="0" applyFont="1" applyBorder="1" applyAlignment="1">
      <alignment horizontal="center"/>
    </xf>
    <xf numFmtId="185" fontId="76" fillId="8" borderId="87" xfId="0" applyNumberFormat="1" applyFont="1" applyFill="1" applyBorder="1" applyAlignment="1">
      <alignment horizontal="center"/>
    </xf>
    <xf numFmtId="2" fontId="76" fillId="0" borderId="0" xfId="0" applyNumberFormat="1" applyFont="1" applyAlignment="1">
      <alignment horizontal="center"/>
    </xf>
    <xf numFmtId="2" fontId="74" fillId="20" borderId="87" xfId="0" applyNumberFormat="1" applyFont="1" applyFill="1" applyBorder="1" applyAlignment="1">
      <alignment horizontal="center"/>
    </xf>
    <xf numFmtId="0" fontId="24" fillId="7" borderId="110" xfId="0" applyFont="1" applyFill="1" applyBorder="1" applyAlignment="1">
      <alignment horizontal="center"/>
    </xf>
    <xf numFmtId="0" fontId="79" fillId="0" borderId="24" xfId="0" applyFont="1" applyBorder="1" applyAlignment="1">
      <alignment horizontal="center"/>
    </xf>
    <xf numFmtId="0" fontId="24" fillId="0" borderId="24" xfId="0" applyFont="1" applyBorder="1" applyAlignment="1">
      <alignment horizontal="center"/>
    </xf>
    <xf numFmtId="0" fontId="24" fillId="0" borderId="111" xfId="0" applyFont="1" applyBorder="1" applyAlignment="1">
      <alignment horizontal="center"/>
    </xf>
    <xf numFmtId="0" fontId="20" fillId="0" borderId="112" xfId="0" applyFont="1" applyBorder="1" applyAlignment="1">
      <alignment horizontal="center"/>
    </xf>
    <xf numFmtId="0" fontId="20" fillId="0" borderId="113" xfId="0" applyFont="1" applyBorder="1" applyAlignment="1">
      <alignment horizontal="center"/>
    </xf>
    <xf numFmtId="0" fontId="20" fillId="0" borderId="114" xfId="0" applyFont="1" applyBorder="1" applyAlignment="1">
      <alignment horizontal="center"/>
    </xf>
    <xf numFmtId="185" fontId="76" fillId="0" borderId="115" xfId="0" applyNumberFormat="1" applyFont="1" applyBorder="1" applyAlignment="1">
      <alignment horizontal="center"/>
    </xf>
    <xf numFmtId="2" fontId="74" fillId="0" borderId="116" xfId="0" applyNumberFormat="1" applyFont="1" applyBorder="1" applyAlignment="1">
      <alignment horizontal="center"/>
    </xf>
    <xf numFmtId="0" fontId="24" fillId="7" borderId="115" xfId="0" applyFont="1" applyFill="1" applyBorder="1" applyAlignment="1">
      <alignment horizontal="center"/>
    </xf>
    <xf numFmtId="0" fontId="24" fillId="0" borderId="113" xfId="0" applyFont="1" applyBorder="1" applyAlignment="1">
      <alignment horizontal="center"/>
    </xf>
    <xf numFmtId="0" fontId="80" fillId="0" borderId="72" xfId="0" applyFont="1" applyBorder="1" applyAlignment="1">
      <alignment horizontal="center"/>
    </xf>
    <xf numFmtId="185" fontId="74" fillId="8" borderId="117" xfId="0" applyNumberFormat="1" applyFont="1" applyFill="1" applyBorder="1" applyAlignment="1">
      <alignment horizontal="center"/>
    </xf>
    <xf numFmtId="2" fontId="74" fillId="0" borderId="72" xfId="0" applyNumberFormat="1" applyFont="1" applyBorder="1" applyAlignment="1">
      <alignment horizontal="center"/>
    </xf>
    <xf numFmtId="2" fontId="75" fillId="20" borderId="118" xfId="0" applyNumberFormat="1" applyFont="1" applyFill="1" applyBorder="1" applyAlignment="1">
      <alignment horizontal="center"/>
    </xf>
    <xf numFmtId="14" fontId="0" fillId="7" borderId="0" xfId="0" applyNumberFormat="1" applyFill="1" applyAlignment="1">
      <alignment horizontal="center" vertical="center"/>
    </xf>
    <xf numFmtId="14" fontId="0" fillId="5" borderId="0" xfId="0" applyNumberFormat="1" applyFill="1" applyAlignment="1">
      <alignment horizontal="center" vertical="center"/>
    </xf>
    <xf numFmtId="183" fontId="75" fillId="20" borderId="118" xfId="0" applyNumberFormat="1" applyFont="1" applyFill="1" applyBorder="1" applyAlignment="1">
      <alignment horizontal="center"/>
    </xf>
    <xf numFmtId="185" fontId="74" fillId="0" borderId="117" xfId="0" applyNumberFormat="1" applyFont="1" applyBorder="1" applyAlignment="1">
      <alignment horizontal="center"/>
    </xf>
    <xf numFmtId="2" fontId="75" fillId="0" borderId="118" xfId="0" applyNumberFormat="1" applyFont="1" applyBorder="1" applyAlignment="1">
      <alignment horizontal="center"/>
    </xf>
    <xf numFmtId="185" fontId="76" fillId="0" borderId="117" xfId="0" applyNumberFormat="1" applyFont="1" applyBorder="1" applyAlignment="1">
      <alignment horizontal="center"/>
    </xf>
    <xf numFmtId="2" fontId="76" fillId="0" borderId="72" xfId="0" applyNumberFormat="1" applyFont="1" applyBorder="1" applyAlignment="1">
      <alignment horizontal="center"/>
    </xf>
    <xf numFmtId="2" fontId="74" fillId="0" borderId="118" xfId="0" applyNumberFormat="1" applyFont="1" applyBorder="1" applyAlignment="1">
      <alignment horizontal="center"/>
    </xf>
    <xf numFmtId="0" fontId="35" fillId="17" borderId="50" xfId="0" applyFont="1" applyFill="1" applyBorder="1" applyAlignment="1">
      <alignment horizontal="center" vertical="center"/>
    </xf>
    <xf numFmtId="0" fontId="35" fillId="17" borderId="54" xfId="0" applyFont="1" applyFill="1" applyBorder="1" applyAlignment="1">
      <alignment horizontal="center" vertical="center"/>
    </xf>
    <xf numFmtId="172" fontId="36" fillId="7" borderId="51" xfId="0" applyNumberFormat="1" applyFont="1" applyFill="1" applyBorder="1" applyAlignment="1">
      <alignment horizontal="center"/>
    </xf>
    <xf numFmtId="172" fontId="36" fillId="7" borderId="52" xfId="0" applyNumberFormat="1" applyFont="1" applyFill="1" applyBorder="1" applyAlignment="1">
      <alignment horizontal="center"/>
    </xf>
    <xf numFmtId="172" fontId="36" fillId="7" borderId="53" xfId="0" applyNumberFormat="1" applyFont="1" applyFill="1" applyBorder="1" applyAlignment="1">
      <alignment horizontal="center"/>
    </xf>
    <xf numFmtId="0" fontId="9" fillId="0" borderId="1" xfId="0" applyFont="1" applyBorder="1" applyAlignment="1">
      <alignment horizontal="center" vertical="center" textRotation="90"/>
    </xf>
    <xf numFmtId="0" fontId="10" fillId="0" borderId="2" xfId="0" applyFont="1" applyBorder="1" applyAlignment="1">
      <alignment horizontal="center"/>
    </xf>
    <xf numFmtId="0" fontId="10" fillId="0" borderId="3" xfId="0" applyFont="1" applyBorder="1" applyAlignment="1">
      <alignment horizontal="center"/>
    </xf>
    <xf numFmtId="0" fontId="47" fillId="5" borderId="1" xfId="0" applyFont="1" applyFill="1" applyBorder="1" applyAlignment="1">
      <alignment horizontal="center" vertical="center" textRotation="90"/>
    </xf>
    <xf numFmtId="0" fontId="47" fillId="5" borderId="2" xfId="0" applyFont="1" applyFill="1" applyBorder="1" applyAlignment="1">
      <alignment horizontal="center" vertical="center" textRotation="90"/>
    </xf>
    <xf numFmtId="0" fontId="47" fillId="5" borderId="3" xfId="0" applyFont="1" applyFill="1" applyBorder="1" applyAlignment="1">
      <alignment horizontal="center" vertical="center" textRotation="90"/>
    </xf>
    <xf numFmtId="0" fontId="22" fillId="5" borderId="1" xfId="0" applyFont="1" applyFill="1" applyBorder="1" applyAlignment="1">
      <alignment horizontal="center" vertical="center" textRotation="90"/>
    </xf>
    <xf numFmtId="0" fontId="22" fillId="5" borderId="2" xfId="0" applyFont="1" applyFill="1" applyBorder="1" applyAlignment="1">
      <alignment horizontal="center" vertical="center" textRotation="90"/>
    </xf>
    <xf numFmtId="0" fontId="22" fillId="5" borderId="3" xfId="0" applyFont="1" applyFill="1" applyBorder="1" applyAlignment="1">
      <alignment horizontal="center" vertical="center" textRotation="90"/>
    </xf>
    <xf numFmtId="0" fontId="22" fillId="5" borderId="1" xfId="0" applyFont="1" applyFill="1" applyBorder="1" applyAlignment="1">
      <alignment horizontal="center" vertical="center" textRotation="90" wrapText="1"/>
    </xf>
    <xf numFmtId="0" fontId="33" fillId="5" borderId="9" xfId="0" applyFont="1" applyFill="1" applyBorder="1" applyAlignment="1">
      <alignment horizontal="center"/>
    </xf>
    <xf numFmtId="0" fontId="33" fillId="5" borderId="4" xfId="0" applyFont="1" applyFill="1" applyBorder="1" applyAlignment="1">
      <alignment horizontal="center"/>
    </xf>
    <xf numFmtId="0" fontId="33" fillId="5" borderId="5" xfId="0" applyFont="1" applyFill="1" applyBorder="1" applyAlignment="1">
      <alignment horizontal="center"/>
    </xf>
    <xf numFmtId="0" fontId="33" fillId="5" borderId="1" xfId="0" applyFont="1" applyFill="1" applyBorder="1" applyAlignment="1">
      <alignment horizontal="center"/>
    </xf>
    <xf numFmtId="0" fontId="18" fillId="5" borderId="1" xfId="0" applyFont="1" applyFill="1" applyBorder="1" applyAlignment="1">
      <alignment horizontal="center" vertical="center" textRotation="90"/>
    </xf>
    <xf numFmtId="0" fontId="19" fillId="5" borderId="2" xfId="0" applyFont="1" applyFill="1" applyBorder="1" applyAlignment="1">
      <alignment horizontal="center" vertical="center" textRotation="90"/>
    </xf>
    <xf numFmtId="0" fontId="19" fillId="5" borderId="3" xfId="0" applyFont="1" applyFill="1" applyBorder="1" applyAlignment="1">
      <alignment horizontal="center" vertical="center" textRotation="90"/>
    </xf>
    <xf numFmtId="0" fontId="9" fillId="5" borderId="1" xfId="0" applyFont="1" applyFill="1" applyBorder="1" applyAlignment="1">
      <alignment horizontal="center" vertical="center" textRotation="90"/>
    </xf>
    <xf numFmtId="0" fontId="10" fillId="5" borderId="2" xfId="0" applyFont="1" applyFill="1" applyBorder="1" applyAlignment="1">
      <alignment horizontal="center" vertical="center" textRotation="90"/>
    </xf>
    <xf numFmtId="0" fontId="10" fillId="5" borderId="3" xfId="0" applyFont="1" applyFill="1" applyBorder="1" applyAlignment="1">
      <alignment horizontal="center" vertical="center" textRotation="90"/>
    </xf>
    <xf numFmtId="0" fontId="2" fillId="5" borderId="1" xfId="0" applyFont="1" applyFill="1" applyBorder="1" applyAlignment="1">
      <alignment horizontal="center"/>
    </xf>
    <xf numFmtId="0" fontId="0" fillId="5" borderId="1" xfId="0" applyFill="1" applyBorder="1" applyAlignment="1">
      <alignment horizontal="center"/>
    </xf>
    <xf numFmtId="0" fontId="3" fillId="0" borderId="13" xfId="0" applyFont="1" applyBorder="1" applyAlignment="1" applyProtection="1">
      <alignment horizontal="left" vertical="center"/>
      <protection locked="0"/>
    </xf>
    <xf numFmtId="0" fontId="3" fillId="0" borderId="15" xfId="0" applyFont="1" applyBorder="1" applyAlignment="1" applyProtection="1">
      <alignment horizontal="left" vertical="center"/>
      <protection locked="0"/>
    </xf>
    <xf numFmtId="0" fontId="3" fillId="14" borderId="14" xfId="0" applyFont="1" applyFill="1" applyBorder="1" applyAlignment="1">
      <alignment horizontal="center" vertical="center"/>
    </xf>
    <xf numFmtId="0" fontId="62" fillId="0" borderId="43" xfId="0" applyFont="1" applyBorder="1" applyAlignment="1">
      <alignment horizontal="center" vertical="center" wrapText="1"/>
    </xf>
    <xf numFmtId="0" fontId="63" fillId="0" borderId="21" xfId="0" applyFont="1" applyBorder="1" applyAlignment="1">
      <alignment horizontal="center" vertical="center" wrapText="1"/>
    </xf>
    <xf numFmtId="0" fontId="63" fillId="0" borderId="13" xfId="0" applyFont="1" applyBorder="1" applyAlignment="1" applyProtection="1">
      <alignment horizontal="left"/>
      <protection locked="0"/>
    </xf>
    <xf numFmtId="0" fontId="63" fillId="0" borderId="14" xfId="0" applyFont="1" applyBorder="1" applyAlignment="1" applyProtection="1">
      <alignment horizontal="left"/>
      <protection locked="0"/>
    </xf>
    <xf numFmtId="0" fontId="61" fillId="14" borderId="19" xfId="0" applyFont="1" applyFill="1" applyBorder="1" applyAlignment="1">
      <alignment horizontal="center" vertical="center"/>
    </xf>
    <xf numFmtId="0" fontId="61" fillId="14" borderId="20" xfId="0" applyFont="1" applyFill="1" applyBorder="1" applyAlignment="1">
      <alignment horizontal="center" vertical="center"/>
    </xf>
    <xf numFmtId="0" fontId="62" fillId="0" borderId="43" xfId="0" applyFont="1" applyBorder="1" applyAlignment="1" applyProtection="1">
      <alignment vertical="center" wrapText="1"/>
      <protection locked="0"/>
    </xf>
    <xf numFmtId="0" fontId="63" fillId="0" borderId="21" xfId="0" applyFont="1" applyBorder="1" applyAlignment="1">
      <alignment vertical="center" wrapText="1"/>
    </xf>
    <xf numFmtId="0" fontId="62" fillId="0" borderId="21" xfId="0" applyFont="1" applyBorder="1" applyAlignment="1">
      <alignment horizontal="center" vertical="center" wrapText="1"/>
    </xf>
    <xf numFmtId="0" fontId="62" fillId="0" borderId="16"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44" xfId="0" applyFont="1" applyBorder="1" applyAlignment="1">
      <alignment horizontal="center" vertical="center" wrapText="1"/>
    </xf>
    <xf numFmtId="0" fontId="63" fillId="0" borderId="22" xfId="0" applyFont="1" applyBorder="1" applyAlignment="1">
      <alignment horizontal="center" vertical="center" wrapText="1"/>
    </xf>
    <xf numFmtId="0" fontId="63" fillId="0" borderId="45" xfId="0" applyFont="1" applyBorder="1" applyAlignment="1">
      <alignment horizontal="center" vertical="center" wrapText="1"/>
    </xf>
    <xf numFmtId="0" fontId="63" fillId="0" borderId="23" xfId="0" applyFont="1" applyBorder="1" applyAlignment="1">
      <alignment horizontal="center" vertical="center" wrapText="1"/>
    </xf>
    <xf numFmtId="0" fontId="61" fillId="0" borderId="43" xfId="0" applyFont="1" applyBorder="1" applyAlignment="1">
      <alignment horizontal="center" vertical="center" wrapText="1"/>
    </xf>
    <xf numFmtId="0" fontId="3" fillId="0" borderId="21" xfId="0" applyFont="1" applyBorder="1" applyAlignment="1">
      <alignment wrapText="1"/>
    </xf>
    <xf numFmtId="4" fontId="3" fillId="0" borderId="13" xfId="0" applyNumberFormat="1" applyFont="1" applyBorder="1" applyAlignment="1" applyProtection="1">
      <alignment horizontal="center" vertical="center"/>
      <protection locked="0"/>
    </xf>
    <xf numFmtId="4" fontId="3" fillId="0" borderId="14" xfId="0" applyNumberFormat="1" applyFont="1" applyBorder="1" applyAlignment="1" applyProtection="1">
      <alignment horizontal="center" vertical="center"/>
      <protection locked="0"/>
    </xf>
    <xf numFmtId="4" fontId="3" fillId="0" borderId="15" xfId="0" applyNumberFormat="1" applyFont="1" applyBorder="1" applyAlignment="1" applyProtection="1">
      <alignment horizontal="center" vertical="center"/>
      <protection locked="0"/>
    </xf>
    <xf numFmtId="0" fontId="3" fillId="0" borderId="13" xfId="0" applyFont="1" applyBorder="1" applyAlignment="1" applyProtection="1">
      <alignment horizontal="left"/>
      <protection locked="0"/>
    </xf>
    <xf numFmtId="0" fontId="3" fillId="0" borderId="14" xfId="0" applyFont="1" applyBorder="1" applyAlignment="1" applyProtection="1">
      <alignment horizontal="left"/>
      <protection locked="0"/>
    </xf>
    <xf numFmtId="0" fontId="61" fillId="0" borderId="43" xfId="0" applyFont="1" applyBorder="1" applyAlignment="1" applyProtection="1">
      <alignment vertical="center" wrapText="1"/>
      <protection locked="0"/>
    </xf>
    <xf numFmtId="0" fontId="3" fillId="0" borderId="21" xfId="0" applyFont="1" applyBorder="1" applyAlignment="1">
      <alignment vertical="center" wrapText="1"/>
    </xf>
    <xf numFmtId="0" fontId="3" fillId="0" borderId="43" xfId="0" applyFont="1" applyBorder="1" applyAlignment="1">
      <alignment horizontal="center" vertical="center" wrapText="1"/>
    </xf>
    <xf numFmtId="0" fontId="61" fillId="0" borderId="16" xfId="0" applyFont="1" applyBorder="1" applyAlignment="1">
      <alignment horizontal="center" vertical="center" wrapText="1"/>
    </xf>
    <xf numFmtId="0" fontId="61" fillId="0" borderId="34" xfId="0" applyFont="1" applyBorder="1" applyAlignment="1">
      <alignment horizontal="center" vertical="center" wrapText="1"/>
    </xf>
    <xf numFmtId="0" fontId="61" fillId="0" borderId="44" xfId="0" applyFont="1" applyBorder="1" applyAlignment="1">
      <alignment horizontal="center" vertical="center" wrapText="1"/>
    </xf>
    <xf numFmtId="0" fontId="3" fillId="0" borderId="22" xfId="0" applyFont="1" applyBorder="1" applyAlignment="1">
      <alignment wrapText="1"/>
    </xf>
    <xf numFmtId="0" fontId="3" fillId="0" borderId="45" xfId="0" applyFont="1" applyBorder="1" applyAlignment="1">
      <alignment wrapText="1"/>
    </xf>
    <xf numFmtId="0" fontId="3" fillId="0" borderId="23" xfId="0" applyFont="1" applyBorder="1" applyAlignment="1">
      <alignment wrapText="1"/>
    </xf>
    <xf numFmtId="0" fontId="3" fillId="14" borderId="19" xfId="0" applyFont="1" applyFill="1" applyBorder="1" applyAlignment="1">
      <alignment horizontal="center" vertical="center"/>
    </xf>
    <xf numFmtId="0" fontId="3" fillId="14" borderId="20" xfId="0" applyFont="1" applyFill="1" applyBorder="1" applyAlignment="1">
      <alignment horizontal="center" vertical="center"/>
    </xf>
    <xf numFmtId="0" fontId="62" fillId="0" borderId="43" xfId="0" applyFont="1" applyBorder="1" applyAlignment="1" applyProtection="1">
      <alignment horizontal="left" vertical="center" wrapText="1"/>
      <protection locked="0"/>
    </xf>
    <xf numFmtId="0" fontId="63" fillId="0" borderId="21" xfId="0" applyFont="1" applyBorder="1" applyAlignment="1">
      <alignment horizontal="left" vertical="center" wrapText="1"/>
    </xf>
    <xf numFmtId="0" fontId="63" fillId="0" borderId="43" xfId="0" applyFont="1" applyBorder="1" applyAlignment="1">
      <alignment horizontal="center" vertical="center" wrapText="1"/>
    </xf>
    <xf numFmtId="0" fontId="63" fillId="0" borderId="16" xfId="0" applyFont="1" applyBorder="1" applyAlignment="1">
      <alignment horizontal="center" vertical="center" wrapText="1"/>
    </xf>
    <xf numFmtId="0" fontId="63" fillId="0" borderId="34" xfId="0" applyFont="1" applyBorder="1" applyAlignment="1">
      <alignment horizontal="center" vertical="center" wrapText="1"/>
    </xf>
    <xf numFmtId="0" fontId="63" fillId="0" borderId="44" xfId="0" applyFont="1" applyBorder="1" applyAlignment="1">
      <alignment horizontal="center" vertical="center" wrapText="1"/>
    </xf>
    <xf numFmtId="0" fontId="3" fillId="14" borderId="18" xfId="0" applyFont="1" applyFill="1" applyBorder="1" applyAlignment="1">
      <alignment horizontal="center" vertical="center"/>
    </xf>
    <xf numFmtId="0" fontId="0" fillId="0" borderId="21" xfId="0" applyBorder="1" applyAlignment="1">
      <alignment horizontal="center" vertical="center"/>
    </xf>
    <xf numFmtId="0" fontId="25" fillId="0" borderId="1" xfId="0" applyFont="1" applyBorder="1" applyAlignment="1">
      <alignment horizontal="center" vertical="center"/>
    </xf>
    <xf numFmtId="0" fontId="0" fillId="0" borderId="41" xfId="0" applyBorder="1" applyAlignment="1">
      <alignment horizontal="center" vertical="center"/>
    </xf>
    <xf numFmtId="0" fontId="25" fillId="0" borderId="41" xfId="0" applyFont="1" applyBorder="1" applyAlignment="1">
      <alignment horizontal="center" vertical="center"/>
    </xf>
    <xf numFmtId="0" fontId="25" fillId="0" borderId="73" xfId="0" applyFont="1" applyBorder="1" applyAlignment="1">
      <alignment horizontal="center" vertical="center" wrapText="1"/>
    </xf>
    <xf numFmtId="0" fontId="0" fillId="0" borderId="24" xfId="0" applyBorder="1" applyAlignment="1">
      <alignment horizontal="center" vertical="center"/>
    </xf>
    <xf numFmtId="0" fontId="0" fillId="0" borderId="74"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25" fillId="0" borderId="37" xfId="0" applyFont="1" applyBorder="1" applyAlignment="1">
      <alignment horizontal="center" vertical="center" wrapText="1"/>
    </xf>
    <xf numFmtId="0" fontId="25" fillId="0" borderId="39" xfId="0" applyFont="1" applyBorder="1" applyAlignment="1">
      <alignment horizontal="center" vertical="center" wrapText="1"/>
    </xf>
    <xf numFmtId="0" fontId="27" fillId="0" borderId="39" xfId="0" applyFont="1" applyBorder="1" applyAlignment="1">
      <alignment horizontal="center" vertical="center"/>
    </xf>
    <xf numFmtId="0" fontId="27" fillId="0" borderId="42" xfId="0" applyFont="1" applyBorder="1" applyAlignment="1">
      <alignment horizontal="center" vertical="center"/>
    </xf>
    <xf numFmtId="0" fontId="25" fillId="19" borderId="1" xfId="0" applyFont="1" applyFill="1" applyBorder="1" applyAlignment="1">
      <alignment horizontal="center" vertical="center"/>
    </xf>
    <xf numFmtId="0" fontId="27" fillId="19" borderId="41" xfId="0" applyFont="1" applyFill="1" applyBorder="1" applyAlignment="1">
      <alignment horizontal="center" vertical="center"/>
    </xf>
    <xf numFmtId="0" fontId="25" fillId="6" borderId="1" xfId="0" applyFont="1" applyFill="1" applyBorder="1" applyAlignment="1">
      <alignment horizontal="center" vertical="center"/>
    </xf>
    <xf numFmtId="0" fontId="27" fillId="6" borderId="41" xfId="0" applyFont="1" applyFill="1" applyBorder="1" applyAlignment="1">
      <alignment horizontal="center" vertical="center"/>
    </xf>
    <xf numFmtId="0" fontId="25" fillId="21" borderId="1" xfId="0" applyFont="1" applyFill="1" applyBorder="1" applyAlignment="1">
      <alignment horizontal="center" vertical="center"/>
    </xf>
    <xf numFmtId="0" fontId="27" fillId="21" borderId="41" xfId="0" applyFont="1" applyFill="1" applyBorder="1" applyAlignment="1">
      <alignment horizontal="center" vertical="center"/>
    </xf>
    <xf numFmtId="0" fontId="25" fillId="0" borderId="36" xfId="0" applyFont="1" applyBorder="1" applyAlignment="1">
      <alignment horizontal="center" vertical="center" wrapText="1"/>
    </xf>
    <xf numFmtId="0" fontId="25" fillId="0" borderId="2" xfId="0" applyFont="1" applyBorder="1" applyAlignment="1">
      <alignment horizontal="center" vertical="center" wrapText="1"/>
    </xf>
    <xf numFmtId="0" fontId="0" fillId="0" borderId="2" xfId="0" applyBorder="1" applyAlignment="1">
      <alignment horizontal="center" vertical="center"/>
    </xf>
    <xf numFmtId="0" fontId="25" fillId="16" borderId="7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74"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25" fillId="0" borderId="35" xfId="0" applyFont="1" applyBorder="1" applyAlignment="1">
      <alignment horizontal="center" vertical="center" wrapText="1"/>
    </xf>
    <xf numFmtId="0" fontId="25" fillId="0" borderId="38" xfId="0" applyFont="1" applyBorder="1" applyAlignment="1">
      <alignment horizontal="center" vertical="center" wrapText="1"/>
    </xf>
    <xf numFmtId="0" fontId="25" fillId="0" borderId="38" xfId="0" applyFont="1" applyBorder="1" applyAlignment="1">
      <alignment horizontal="center" vertical="center"/>
    </xf>
    <xf numFmtId="0" fontId="25" fillId="0" borderId="40" xfId="0" applyFont="1" applyBorder="1" applyAlignment="1">
      <alignment horizontal="center" vertical="center"/>
    </xf>
    <xf numFmtId="0" fontId="27" fillId="0" borderId="1" xfId="0" applyFont="1" applyBorder="1" applyAlignment="1">
      <alignment horizontal="center" vertical="center"/>
    </xf>
    <xf numFmtId="0" fontId="4" fillId="5" borderId="1" xfId="0" applyFont="1" applyFill="1" applyBorder="1" applyAlignment="1">
      <alignment horizontal="center" vertical="center" textRotation="90"/>
    </xf>
    <xf numFmtId="0" fontId="11" fillId="5" borderId="2" xfId="0" applyFont="1" applyFill="1" applyBorder="1" applyAlignment="1">
      <alignment horizontal="center" vertical="center" textRotation="90"/>
    </xf>
    <xf numFmtId="0" fontId="11" fillId="5" borderId="3" xfId="0" applyFont="1" applyFill="1" applyBorder="1" applyAlignment="1">
      <alignment horizontal="center" vertical="center" textRotation="90"/>
    </xf>
    <xf numFmtId="0" fontId="9" fillId="5" borderId="1" xfId="0" applyFont="1" applyFill="1" applyBorder="1" applyAlignment="1">
      <alignment horizontal="center"/>
    </xf>
    <xf numFmtId="0" fontId="10" fillId="5" borderId="1" xfId="0" applyFont="1" applyFill="1" applyBorder="1" applyAlignment="1">
      <alignment horizontal="center"/>
    </xf>
    <xf numFmtId="0" fontId="9" fillId="5" borderId="2" xfId="0" applyFont="1" applyFill="1" applyBorder="1" applyAlignment="1">
      <alignment horizontal="center"/>
    </xf>
    <xf numFmtId="0" fontId="10" fillId="5" borderId="2" xfId="0" applyFont="1" applyFill="1" applyBorder="1" applyAlignment="1">
      <alignment horizontal="center"/>
    </xf>
    <xf numFmtId="0" fontId="24" fillId="0" borderId="97" xfId="0" applyFont="1" applyBorder="1" applyAlignment="1">
      <alignment horizontal="center"/>
    </xf>
    <xf numFmtId="0" fontId="24" fillId="0" borderId="95" xfId="0" applyFont="1" applyBorder="1" applyAlignment="1">
      <alignment horizontal="center"/>
    </xf>
    <xf numFmtId="0" fontId="24" fillId="0" borderId="96" xfId="0" applyFont="1" applyBorder="1" applyAlignment="1">
      <alignment horizontal="center"/>
    </xf>
    <xf numFmtId="0" fontId="24" fillId="0" borderId="100" xfId="0" applyFont="1" applyBorder="1" applyAlignment="1">
      <alignment horizontal="center"/>
    </xf>
    <xf numFmtId="0" fontId="24" fillId="0" borderId="104" xfId="0" applyFont="1" applyBorder="1" applyAlignment="1">
      <alignment horizontal="center"/>
    </xf>
    <xf numFmtId="0" fontId="24" fillId="0" borderId="98" xfId="0" applyFont="1" applyBorder="1" applyAlignment="1">
      <alignment horizontal="center"/>
    </xf>
    <xf numFmtId="0" fontId="24" fillId="0" borderId="103" xfId="0" applyFont="1" applyBorder="1" applyAlignment="1">
      <alignment horizontal="center"/>
    </xf>
    <xf numFmtId="0" fontId="24" fillId="0" borderId="101" xfId="0" applyFont="1" applyBorder="1" applyAlignment="1">
      <alignment horizontal="center"/>
    </xf>
    <xf numFmtId="0" fontId="24" fillId="0" borderId="92" xfId="0" applyFont="1" applyBorder="1" applyAlignment="1">
      <alignment horizontal="center"/>
    </xf>
    <xf numFmtId="0" fontId="24" fillId="0" borderId="89" xfId="0" applyFont="1" applyBorder="1" applyAlignment="1">
      <alignment horizontal="center"/>
    </xf>
    <xf numFmtId="0" fontId="24" fillId="0" borderId="90" xfId="0" applyFont="1" applyBorder="1" applyAlignment="1">
      <alignment horizontal="center"/>
    </xf>
    <xf numFmtId="0" fontId="24" fillId="0" borderId="93" xfId="0" applyFont="1" applyBorder="1" applyAlignment="1">
      <alignment horizontal="center"/>
    </xf>
    <xf numFmtId="0" fontId="81" fillId="17" borderId="50" xfId="0" applyFont="1" applyFill="1" applyBorder="1" applyAlignment="1">
      <alignment horizontal="center" vertical="center"/>
    </xf>
    <xf numFmtId="0" fontId="81" fillId="17" borderId="54" xfId="0" applyFont="1" applyFill="1" applyBorder="1" applyAlignment="1">
      <alignment horizontal="center" vertical="center"/>
    </xf>
    <xf numFmtId="172" fontId="61" fillId="7" borderId="51" xfId="0" applyNumberFormat="1" applyFont="1" applyFill="1" applyBorder="1" applyAlignment="1">
      <alignment horizontal="center" vertical="center"/>
    </xf>
    <xf numFmtId="172" fontId="61" fillId="7" borderId="52" xfId="0" applyNumberFormat="1" applyFont="1" applyFill="1" applyBorder="1" applyAlignment="1">
      <alignment horizontal="center" vertical="center"/>
    </xf>
    <xf numFmtId="172" fontId="61" fillId="7" borderId="53" xfId="0" applyNumberFormat="1" applyFont="1" applyFill="1" applyBorder="1" applyAlignment="1">
      <alignment horizontal="center" vertical="center"/>
    </xf>
    <xf numFmtId="0" fontId="83" fillId="16" borderId="56" xfId="0" applyFont="1" applyFill="1" applyBorder="1" applyAlignment="1">
      <alignment horizontal="center" vertical="center"/>
    </xf>
    <xf numFmtId="0" fontId="43" fillId="16" borderId="56" xfId="0" applyFont="1" applyFill="1" applyBorder="1" applyAlignment="1">
      <alignment horizontal="center" vertical="center"/>
    </xf>
  </cellXfs>
  <cellStyles count="2">
    <cellStyle name="Normal" xfId="0" builtinId="0"/>
    <cellStyle name="Standard 2" xfId="1" xr:uid="{4256928B-7232-481C-94C0-C224BA34FBD3}"/>
  </cellStyles>
  <dxfs count="406">
    <dxf>
      <font>
        <color rgb="FF0070C0"/>
      </font>
      <fill>
        <patternFill>
          <bgColor theme="3" tint="0.59996337778862885"/>
        </patternFill>
      </fill>
    </dxf>
    <dxf>
      <font>
        <color rgb="FF0070C0"/>
      </font>
      <fill>
        <patternFill>
          <bgColor theme="3" tint="0.79998168889431442"/>
        </patternFill>
      </fill>
    </dxf>
    <dxf>
      <font>
        <b/>
        <i val="0"/>
        <strike val="0"/>
        <color rgb="FF00B050"/>
      </font>
      <fill>
        <patternFill>
          <bgColor rgb="FF92D050"/>
        </patternFill>
      </fill>
    </dxf>
    <dxf>
      <font>
        <color theme="0" tint="-0.14996795556505021"/>
      </font>
      <fill>
        <patternFill>
          <bgColor theme="0"/>
        </patternFill>
      </fill>
    </dxf>
    <dxf>
      <font>
        <color rgb="FF0070C0"/>
      </font>
      <fill>
        <patternFill>
          <bgColor theme="3" tint="0.59996337778862885"/>
        </patternFill>
      </fill>
    </dxf>
    <dxf>
      <font>
        <color rgb="FF0070C0"/>
      </font>
      <fill>
        <patternFill>
          <bgColor theme="3" tint="0.79998168889431442"/>
        </patternFill>
      </fill>
    </dxf>
    <dxf>
      <font>
        <b/>
        <i val="0"/>
        <strike val="0"/>
        <color rgb="FF00B050"/>
      </font>
      <fill>
        <patternFill>
          <bgColor rgb="FF92D050"/>
        </patternFill>
      </fill>
    </dxf>
    <dxf>
      <font>
        <color theme="0" tint="-0.14996795556505021"/>
      </font>
      <fill>
        <patternFill>
          <bgColor theme="0"/>
        </patternFill>
      </fill>
    </dxf>
    <dxf>
      <fill>
        <patternFill>
          <bgColor theme="0"/>
        </patternFill>
      </fill>
    </dxf>
    <dxf>
      <fill>
        <patternFill>
          <bgColor theme="0" tint="-0.14996795556505021"/>
        </patternFill>
      </fill>
    </dxf>
    <dxf>
      <fill>
        <patternFill>
          <bgColor theme="8" tint="0.79998168889431442"/>
        </patternFill>
      </fill>
    </dxf>
    <dxf>
      <font>
        <b val="0"/>
        <i val="0"/>
        <color theme="1"/>
      </font>
    </dxf>
    <dxf>
      <fill>
        <patternFill>
          <bgColor rgb="FFFFFF00"/>
        </patternFill>
      </fill>
    </dxf>
    <dxf>
      <fill>
        <patternFill>
          <bgColor rgb="FFFFFF00"/>
        </patternFill>
      </fill>
    </dxf>
    <dxf>
      <font>
        <color theme="0"/>
      </font>
      <fill>
        <patternFill>
          <bgColor theme="0"/>
        </patternFill>
      </fill>
    </dxf>
    <dxf>
      <font>
        <b/>
        <i val="0"/>
        <strike val="0"/>
        <color rgb="FF00B050"/>
      </font>
      <fill>
        <patternFill>
          <bgColor rgb="FF99FF9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rgb="FF7030A0"/>
      </font>
      <fill>
        <patternFill>
          <bgColor theme="7" tint="0.39994506668294322"/>
        </patternFill>
      </fill>
    </dxf>
    <dxf>
      <font>
        <color theme="8"/>
      </font>
      <fill>
        <patternFill>
          <bgColor theme="7" tint="0.79998168889431442"/>
        </patternFill>
      </fill>
    </dxf>
    <dxf>
      <font>
        <color rgb="FFC00000"/>
      </font>
      <fill>
        <patternFill>
          <bgColor theme="5" tint="0.79998168889431442"/>
        </patternFill>
      </fill>
    </dxf>
    <dxf>
      <font>
        <color rgb="FF0070C0"/>
      </font>
      <fill>
        <patternFill>
          <bgColor theme="3" tint="0.59996337778862885"/>
        </patternFill>
      </fill>
    </dxf>
    <dxf>
      <font>
        <color rgb="FF0070C0"/>
      </font>
      <fill>
        <patternFill>
          <bgColor theme="3" tint="0.79998168889431442"/>
        </patternFill>
      </fill>
    </dxf>
    <dxf>
      <fill>
        <patternFill>
          <bgColor rgb="FFFFFF00"/>
        </patternFill>
      </fill>
    </dxf>
    <dxf>
      <fill>
        <patternFill>
          <bgColor rgb="FFFFFF00"/>
        </patternFill>
      </fill>
    </dxf>
    <dxf>
      <font>
        <color theme="0"/>
      </font>
      <fill>
        <patternFill>
          <bgColor theme="0"/>
        </patternFill>
      </fill>
    </dxf>
    <dxf>
      <font>
        <b/>
        <i val="0"/>
        <strike val="0"/>
        <color rgb="FF00B050"/>
      </font>
      <fill>
        <patternFill>
          <bgColor rgb="FF99FF9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rgb="FF7030A0"/>
      </font>
      <fill>
        <patternFill>
          <bgColor theme="7" tint="0.39994506668294322"/>
        </patternFill>
      </fill>
    </dxf>
    <dxf>
      <font>
        <color theme="8"/>
      </font>
      <fill>
        <patternFill>
          <bgColor theme="7" tint="0.79998168889431442"/>
        </patternFill>
      </fill>
    </dxf>
    <dxf>
      <font>
        <color rgb="FFC00000"/>
      </font>
      <fill>
        <patternFill>
          <bgColor theme="5" tint="0.79998168889431442"/>
        </patternFill>
      </fill>
    </dxf>
    <dxf>
      <font>
        <color rgb="FF0070C0"/>
      </font>
      <fill>
        <patternFill>
          <bgColor theme="3" tint="0.59996337778862885"/>
        </patternFill>
      </fill>
    </dxf>
    <dxf>
      <font>
        <color rgb="FF0070C0"/>
      </font>
      <fill>
        <patternFill>
          <bgColor theme="3" tint="0.79998168889431442"/>
        </patternFill>
      </fill>
    </dxf>
    <dxf>
      <font>
        <color rgb="FFFF0000"/>
      </font>
      <fill>
        <patternFill>
          <bgColor theme="5" tint="0.79998168889431442"/>
        </patternFill>
      </fill>
    </dxf>
    <dxf>
      <fill>
        <patternFill>
          <bgColor theme="9" tint="0.79998168889431442"/>
        </patternFill>
      </fill>
    </dxf>
    <dxf>
      <fill>
        <patternFill>
          <bgColor theme="8" tint="0.79998168889431442"/>
        </patternFill>
      </fill>
    </dxf>
    <dxf>
      <font>
        <b val="0"/>
        <i val="0"/>
        <color theme="1"/>
      </font>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theme="0"/>
      </font>
      <fill>
        <patternFill>
          <bgColor theme="0"/>
        </patternFill>
      </fill>
    </dxf>
    <dxf>
      <font>
        <b/>
        <i val="0"/>
        <strike val="0"/>
        <color rgb="FF00B050"/>
      </font>
      <fill>
        <patternFill>
          <bgColor rgb="FF92D05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rgb="FF7030A0"/>
      </font>
      <fill>
        <patternFill>
          <bgColor theme="7" tint="0.59996337778862885"/>
        </patternFill>
      </fill>
    </dxf>
    <dxf>
      <font>
        <color rgb="FF7030A0"/>
      </font>
      <fill>
        <patternFill patternType="solid">
          <fgColor auto="1"/>
          <bgColor rgb="FFFF0000"/>
        </patternFill>
      </fill>
    </dxf>
    <dxf>
      <font>
        <color rgb="FFC00000"/>
      </font>
      <fill>
        <patternFill>
          <bgColor theme="5" tint="0.79998168889431442"/>
        </patternFill>
      </fill>
    </dxf>
    <dxf>
      <font>
        <color rgb="FF0070C0"/>
      </font>
      <fill>
        <patternFill>
          <bgColor theme="3" tint="0.59996337778862885"/>
        </patternFill>
      </fill>
    </dxf>
    <dxf>
      <font>
        <color rgb="FF0070C0"/>
      </font>
      <fill>
        <patternFill>
          <bgColor theme="3" tint="0.79998168889431442"/>
        </patternFill>
      </fill>
    </dxf>
    <dxf>
      <font>
        <b/>
        <i val="0"/>
        <condense val="0"/>
        <extend val="0"/>
        <color indexed="10"/>
      </font>
    </dxf>
    <dxf>
      <font>
        <condense val="0"/>
        <extend val="0"/>
        <color indexed="12"/>
      </font>
    </dxf>
    <dxf>
      <font>
        <b/>
        <i val="0"/>
        <condense val="0"/>
        <extend val="0"/>
        <color indexed="10"/>
      </font>
    </dxf>
    <dxf>
      <font>
        <color theme="0" tint="-0.499984740745262"/>
      </font>
    </dxf>
    <dxf>
      <font>
        <condense val="0"/>
        <extend val="0"/>
        <color indexed="12"/>
      </font>
    </dxf>
    <dxf>
      <font>
        <b/>
        <i val="0"/>
        <condense val="0"/>
        <extend val="0"/>
        <color indexed="10"/>
      </font>
    </dxf>
    <dxf>
      <font>
        <color theme="0" tint="-0.499984740745262"/>
      </font>
    </dxf>
    <dxf>
      <font>
        <condense val="0"/>
        <extend val="0"/>
        <color indexed="12"/>
      </font>
    </dxf>
    <dxf>
      <font>
        <b/>
        <i val="0"/>
        <condense val="0"/>
        <extend val="0"/>
        <color indexed="10"/>
      </font>
    </dxf>
    <dxf>
      <font>
        <b/>
        <i val="0"/>
        <u val="none"/>
        <color rgb="FFFF0000"/>
      </font>
      <numFmt numFmtId="0" formatCode="General"/>
    </dxf>
    <dxf>
      <font>
        <color rgb="FFFF0000"/>
      </font>
    </dxf>
    <dxf>
      <font>
        <color rgb="FFFF9999"/>
      </font>
    </dxf>
    <dxf>
      <font>
        <color theme="7" tint="-0.24994659260841701"/>
      </font>
    </dxf>
    <dxf>
      <font>
        <color rgb="FF00B050"/>
      </font>
      <fill>
        <patternFill patternType="none">
          <bgColor auto="1"/>
        </patternFill>
      </fill>
    </dxf>
    <dxf>
      <font>
        <color theme="0" tint="-0.499984740745262"/>
      </font>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ill>
        <patternFill>
          <bgColor theme="9" tint="0.79998168889431442"/>
        </patternFill>
      </fill>
    </dxf>
    <dxf>
      <fill>
        <patternFill>
          <bgColor theme="8" tint="0.79998168889431442"/>
        </patternFill>
      </fill>
    </dxf>
    <dxf>
      <font>
        <b val="0"/>
        <i val="0"/>
        <color theme="1"/>
      </font>
    </dxf>
    <dxf>
      <font>
        <color rgb="FFFF0000"/>
      </font>
      <fill>
        <patternFill>
          <bgColor theme="5" tint="0.79998168889431442"/>
        </patternFill>
      </fill>
    </dxf>
    <dxf>
      <fill>
        <patternFill>
          <bgColor theme="9" tint="0.79998168889431442"/>
        </patternFill>
      </fill>
    </dxf>
    <dxf>
      <fill>
        <patternFill>
          <bgColor theme="8" tint="0.79998168889431442"/>
        </patternFill>
      </fill>
    </dxf>
    <dxf>
      <font>
        <b val="0"/>
        <i val="0"/>
        <color theme="1"/>
      </font>
    </dxf>
    <dxf>
      <font>
        <b val="0"/>
        <i val="0"/>
        <color theme="5" tint="0.59996337778862885"/>
      </font>
    </dxf>
    <dxf>
      <fill>
        <patternFill>
          <bgColor theme="8" tint="0.79998168889431442"/>
        </patternFill>
      </fill>
    </dxf>
    <dxf>
      <font>
        <b val="0"/>
        <i val="0"/>
        <color theme="1"/>
      </font>
    </dxf>
    <dxf>
      <fill>
        <patternFill>
          <bgColor rgb="FFFFFF00"/>
        </patternFill>
      </fill>
    </dxf>
    <dxf>
      <fill>
        <patternFill>
          <bgColor rgb="FFFFFF00"/>
        </patternFill>
      </fill>
    </dxf>
    <dxf>
      <font>
        <color theme="0"/>
      </font>
      <fill>
        <patternFill>
          <bgColor theme="0"/>
        </patternFill>
      </fill>
    </dxf>
    <dxf>
      <font>
        <b/>
        <i val="0"/>
        <strike val="0"/>
        <color rgb="FF00B050"/>
      </font>
      <fill>
        <patternFill>
          <bgColor rgb="FF99FF9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rgb="FF7030A0"/>
      </font>
      <fill>
        <patternFill>
          <bgColor theme="7" tint="0.39994506668294322"/>
        </patternFill>
      </fill>
    </dxf>
    <dxf>
      <font>
        <color theme="8"/>
      </font>
      <fill>
        <patternFill>
          <bgColor theme="7" tint="0.79998168889431442"/>
        </patternFill>
      </fill>
    </dxf>
    <dxf>
      <font>
        <color rgb="FFC00000"/>
      </font>
      <fill>
        <patternFill>
          <bgColor theme="5" tint="0.79998168889431442"/>
        </patternFill>
      </fill>
    </dxf>
    <dxf>
      <font>
        <color rgb="FF0070C0"/>
      </font>
      <fill>
        <patternFill>
          <bgColor theme="3" tint="0.59996337778862885"/>
        </patternFill>
      </fill>
    </dxf>
    <dxf>
      <font>
        <color rgb="FF0070C0"/>
      </font>
      <fill>
        <patternFill>
          <bgColor theme="3" tint="0.79998168889431442"/>
        </patternFill>
      </fill>
    </dxf>
    <dxf>
      <fill>
        <patternFill>
          <bgColor rgb="FFFFFF00"/>
        </patternFill>
      </fill>
    </dxf>
    <dxf>
      <fill>
        <patternFill>
          <bgColor rgb="FFFFFF00"/>
        </patternFill>
      </fill>
    </dxf>
    <dxf>
      <font>
        <color theme="0"/>
      </font>
      <fill>
        <patternFill>
          <bgColor theme="0"/>
        </patternFill>
      </fill>
    </dxf>
    <dxf>
      <font>
        <b/>
        <i val="0"/>
        <strike val="0"/>
        <color rgb="FF00B050"/>
      </font>
      <fill>
        <patternFill>
          <bgColor rgb="FF99FF9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rgb="FF7030A0"/>
      </font>
      <fill>
        <patternFill>
          <bgColor theme="7" tint="0.39994506668294322"/>
        </patternFill>
      </fill>
    </dxf>
    <dxf>
      <font>
        <color theme="8"/>
      </font>
      <fill>
        <patternFill>
          <bgColor theme="7" tint="0.79998168889431442"/>
        </patternFill>
      </fill>
    </dxf>
    <dxf>
      <font>
        <color rgb="FFC00000"/>
      </font>
      <fill>
        <patternFill>
          <bgColor theme="5" tint="0.79998168889431442"/>
        </patternFill>
      </fill>
    </dxf>
    <dxf>
      <font>
        <color rgb="FF0070C0"/>
      </font>
      <fill>
        <patternFill>
          <bgColor theme="3" tint="0.59996337778862885"/>
        </patternFill>
      </fill>
    </dxf>
    <dxf>
      <font>
        <color rgb="FF0070C0"/>
      </font>
      <fill>
        <patternFill>
          <bgColor theme="3" tint="0.79998168889431442"/>
        </patternFill>
      </fill>
    </dxf>
    <dxf>
      <fill>
        <patternFill>
          <bgColor rgb="FFFFFF00"/>
        </patternFill>
      </fill>
    </dxf>
    <dxf>
      <fill>
        <patternFill>
          <bgColor rgb="FFFFFF00"/>
        </patternFill>
      </fill>
    </dxf>
    <dxf>
      <font>
        <color theme="0"/>
      </font>
      <fill>
        <patternFill>
          <bgColor theme="0"/>
        </patternFill>
      </fill>
    </dxf>
    <dxf>
      <font>
        <b/>
        <i val="0"/>
        <strike val="0"/>
        <color rgb="FF00B050"/>
      </font>
      <fill>
        <patternFill>
          <bgColor rgb="FF99FF99"/>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rgb="FF7030A0"/>
      </font>
      <fill>
        <patternFill>
          <bgColor theme="7" tint="0.39994506668294322"/>
        </patternFill>
      </fill>
    </dxf>
    <dxf>
      <font>
        <color theme="8"/>
      </font>
      <fill>
        <patternFill>
          <bgColor theme="7" tint="0.79998168889431442"/>
        </patternFill>
      </fill>
    </dxf>
    <dxf>
      <font>
        <color rgb="FFC00000"/>
      </font>
      <fill>
        <patternFill>
          <bgColor theme="5" tint="0.79998168889431442"/>
        </patternFill>
      </fill>
    </dxf>
    <dxf>
      <font>
        <color rgb="FF0070C0"/>
      </font>
      <fill>
        <patternFill>
          <bgColor theme="3" tint="0.59996337778862885"/>
        </patternFill>
      </fill>
    </dxf>
    <dxf>
      <font>
        <color rgb="FF0070C0"/>
      </font>
      <fill>
        <patternFill>
          <bgColor theme="3" tint="0.79998168889431442"/>
        </patternFill>
      </fill>
    </dxf>
    <dxf>
      <font>
        <color rgb="FFFF0000"/>
      </font>
      <fill>
        <patternFill>
          <bgColor theme="5" tint="0.79998168889431442"/>
        </patternFill>
      </fill>
    </dxf>
    <dxf>
      <fill>
        <patternFill>
          <bgColor theme="9" tint="0.79998168889431442"/>
        </patternFill>
      </fill>
    </dxf>
    <dxf>
      <font>
        <b val="0"/>
        <i val="0"/>
        <color theme="5" tint="0.59996337778862885"/>
      </font>
    </dxf>
    <dxf>
      <fill>
        <patternFill>
          <bgColor theme="8" tint="0.79998168889431442"/>
        </patternFill>
      </fill>
    </dxf>
    <dxf>
      <font>
        <b val="0"/>
        <i val="0"/>
        <color theme="1"/>
      </font>
    </dxf>
    <dxf>
      <font>
        <color rgb="FFFF0000"/>
      </font>
      <fill>
        <patternFill>
          <bgColor theme="5" tint="0.79998168889431442"/>
        </patternFill>
      </fill>
    </dxf>
    <dxf>
      <fill>
        <patternFill>
          <bgColor theme="9" tint="0.79998168889431442"/>
        </patternFill>
      </fill>
    </dxf>
    <dxf>
      <fill>
        <patternFill>
          <bgColor theme="8" tint="0.79998168889431442"/>
        </patternFill>
      </fill>
    </dxf>
    <dxf>
      <font>
        <b val="0"/>
        <i val="0"/>
        <color theme="1"/>
      </font>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1" relativeIndent="1"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relativeIndent="1"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auto="1"/>
        <name val="Calibri"/>
        <family val="1"/>
        <scheme val="minor"/>
      </font>
      <numFmt numFmtId="177" formatCode="m/d/yy;@"/>
      <fill>
        <patternFill patternType="none">
          <fgColor indexed="64"/>
          <bgColor auto="1"/>
        </patternFill>
      </fill>
      <alignment horizontal="center" vertical="center" textRotation="0" wrapText="0"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8"/>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relativeIndent="1"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left" vertical="center" textRotation="0" wrapText="1" relativeIndent="1"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left" vertical="center" textRotation="0" wrapText="1" relativeIndent="1" justifyLastLine="0" shrinkToFit="0" readingOrder="0"/>
      <border diagonalUp="0" diagonalDown="0" outline="0">
        <left style="thin">
          <color theme="0" tint="-0.14996795556505021"/>
        </left>
        <right/>
        <top/>
        <bottom/>
      </border>
    </dxf>
    <dxf>
      <font>
        <strike val="0"/>
        <outline val="0"/>
        <shadow val="0"/>
        <u val="none"/>
        <vertAlign val="baseline"/>
        <sz val="10"/>
        <color auto="1"/>
        <name val="Calibri"/>
        <scheme val="minor"/>
      </font>
      <fill>
        <patternFill patternType="none">
          <fgColor indexed="64"/>
          <bgColor auto="1"/>
        </patternFill>
      </fill>
      <alignment horizontal="left" vertical="center" textRotation="0" relativeIndent="1" justifyLastLine="0" shrinkToFit="0" readingOrder="0"/>
    </dxf>
    <dxf>
      <font>
        <b/>
        <i val="0"/>
        <strike val="0"/>
        <condense val="0"/>
        <extend val="0"/>
        <outline val="0"/>
        <shadow val="0"/>
        <u val="none"/>
        <vertAlign val="baseline"/>
        <sz val="11"/>
        <color auto="1"/>
        <name val="Calibri Light"/>
        <scheme val="major"/>
      </font>
      <fill>
        <patternFill patternType="none">
          <fgColor indexed="64"/>
          <bgColor auto="1"/>
        </patternFill>
      </fill>
      <alignment horizontal="left" vertical="center" textRotation="0" wrapText="1" relativeIndent="1" justifyLastLine="0" shrinkToFit="0" readingOrder="0"/>
      <border diagonalUp="0" diagonalDown="0" outline="0">
        <left style="thin">
          <color theme="0" tint="-0.24994659260841701"/>
        </left>
        <right style="thin">
          <color theme="0" tint="-0.24994659260841701"/>
        </right>
        <top/>
        <bottom/>
      </border>
    </dxf>
    <dxf>
      <alignment horizontal="general" vertical="center" textRotation="0" wrapText="0" indent="0" justifyLastLine="0" shrinkToFit="0" readingOrder="0"/>
      <border diagonalUp="0" diagonalDown="0">
        <left style="thin">
          <color theme="0" tint="-0.24994659260841701"/>
        </left>
        <right/>
        <top/>
        <bottom/>
        <vertical style="thin">
          <color theme="0" tint="-0.24994659260841701"/>
        </vertical>
        <horizontal/>
      </border>
    </dxf>
    <dxf>
      <alignment horizontal="general" vertical="center" textRotation="0" wrapText="0" indent="0" justifyLastLine="0" shrinkToFit="0" readingOrder="0"/>
      <border diagonalUp="0" diagonalDown="0">
        <left style="thin">
          <color theme="0" tint="-0.24994659260841701"/>
        </left>
        <right/>
        <top/>
        <bottom/>
        <vertical style="thin">
          <color theme="0" tint="-0.24994659260841701"/>
        </vertical>
        <horizontal/>
      </border>
    </dxf>
    <dxf>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
      <alignment horizontal="general" vertical="center" textRotation="0" wrapText="0" indent="0" justifyLastLine="0" shrinkToFit="0" readingOrder="0"/>
      <border diagonalUp="0" diagonalDown="0">
        <left/>
        <right style="thin">
          <color theme="0" tint="-0.24994659260841701"/>
        </right>
        <top/>
        <bottom/>
        <vertical style="thin">
          <color theme="0" tint="-0.24994659260841701"/>
        </vertical>
        <horizontal/>
      </border>
    </dxf>
    <dxf>
      <border outline="0">
        <bottom style="thin">
          <color indexed="55"/>
        </bottom>
      </border>
    </dxf>
    <dxf>
      <alignment horizontal="general" vertical="center" textRotation="0" wrapText="0" indent="0" justifyLastLine="0" shrinkToFit="0" readingOrder="0"/>
    </dxf>
    <dxf>
      <font>
        <b/>
        <i val="0"/>
        <strike val="0"/>
        <condense val="0"/>
        <extend val="0"/>
        <outline val="0"/>
        <shadow val="0"/>
        <u val="none"/>
        <vertAlign val="baseline"/>
        <sz val="12"/>
        <color theme="0"/>
        <name val="Calibri Light"/>
        <scheme val="major"/>
      </font>
      <fill>
        <patternFill patternType="solid">
          <fgColor indexed="64"/>
          <bgColor theme="4" tint="-0.249977111117893"/>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1"/>
        <scheme val="minor"/>
      </font>
      <numFmt numFmtId="4" formatCode="#,##0.00"/>
      <alignment horizontal="center"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1"/>
        <scheme val="minor"/>
      </font>
      <numFmt numFmtId="178" formatCode="yyyy\-mm\-dd;@"/>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1"/>
        <scheme val="minor"/>
      </font>
      <numFmt numFmtId="178" formatCode="yyyy\-mm\-dd;@"/>
      <fill>
        <patternFill patternType="none">
          <fgColor indexed="64"/>
          <bgColor auto="1"/>
        </patternFill>
      </fill>
      <alignment horizontal="left" vertical="center" textRotation="0" wrapText="0"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1"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family val="2"/>
        <scheme val="minor"/>
      </font>
      <numFmt numFmtId="179" formatCode="\O\F\ #####"/>
      <alignment horizontal="left" vertical="center" textRotation="0" wrapText="1" indent="0" justifyLastLine="0" shrinkToFit="0" readingOrder="0"/>
      <border diagonalUp="0" diagonalDown="0" outline="0">
        <left/>
        <right style="thin">
          <color theme="0" tint="-0.14996795556505021"/>
        </right>
        <top/>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theme="0" tint="-0.14996795556505021"/>
        </left>
        <right/>
        <top/>
        <bottom/>
      </border>
    </dxf>
    <dxf>
      <font>
        <b val="0"/>
        <i val="0"/>
        <strike val="0"/>
        <condense val="0"/>
        <extend val="0"/>
        <outline val="0"/>
        <shadow val="0"/>
        <u val="none"/>
        <vertAlign val="baseline"/>
        <sz val="10"/>
        <color auto="1"/>
        <name val="Calibri"/>
        <family val="1"/>
        <scheme val="minor"/>
      </font>
      <numFmt numFmtId="178" formatCode="yyyy\-mm\-dd;@"/>
      <fill>
        <patternFill patternType="none">
          <fgColor indexed="64"/>
          <bgColor auto="1"/>
        </patternFill>
      </fill>
      <alignment horizontal="left" vertical="center" textRotation="0" wrapText="0" indent="0" justifyLastLine="0" shrinkToFit="0" readingOrder="0"/>
      <border diagonalUp="0" diagonalDown="0" outline="0">
        <left style="thin">
          <color theme="0" tint="-0.14996795556505021"/>
        </left>
        <right style="thin">
          <color theme="0" tint="-0.14996795556505021"/>
        </right>
        <top/>
        <bottom/>
      </border>
    </dxf>
    <dxf>
      <font>
        <strike val="0"/>
        <outline val="0"/>
        <shadow val="0"/>
        <u val="none"/>
        <vertAlign val="baseline"/>
        <sz val="10"/>
        <color auto="1"/>
        <name val="Calibri"/>
        <scheme val="minor"/>
      </font>
      <fill>
        <patternFill patternType="none">
          <fgColor indexed="64"/>
          <bgColor auto="1"/>
        </patternFill>
      </fill>
      <alignment horizontal="left" vertical="center" textRotation="0" indent="0" justifyLastLine="0" shrinkToFit="0" readingOrder="0"/>
    </dxf>
    <dxf>
      <font>
        <b/>
        <i val="0"/>
        <strike val="0"/>
        <condense val="0"/>
        <extend val="0"/>
        <outline val="0"/>
        <shadow val="0"/>
        <u val="none"/>
        <vertAlign val="baseline"/>
        <sz val="10"/>
        <color theme="0"/>
        <name val="Calibri Light"/>
        <family val="1"/>
        <scheme val="major"/>
      </font>
      <fill>
        <patternFill patternType="none">
          <fgColor indexed="64"/>
          <bgColor auto="1"/>
        </patternFill>
      </fill>
      <alignment horizontal="general" vertical="center" textRotation="0" wrapText="1" indent="0" justifyLastLine="0" shrinkToFit="0" readingOrder="0"/>
      <border diagonalUp="0" diagonalDown="0" outline="0">
        <left style="thin">
          <color theme="0" tint="-0.24994659260841701"/>
        </left>
        <right style="thin">
          <color theme="0" tint="-0.24994659260841701"/>
        </right>
        <top/>
        <bottom/>
      </border>
    </dxf>
    <dxf>
      <alignment horizontal="center" vertical="center" textRotation="0" wrapText="0" indent="0" justifyLastLine="0" shrinkToFit="0" readingOrder="0"/>
      <border diagonalUp="0" diagonalDown="0">
        <left style="thin">
          <color theme="0" tint="-0.24994659260841701"/>
        </left>
        <right/>
        <top/>
        <bottom/>
      </border>
    </dxf>
    <dxf>
      <alignment horizontal="center" vertical="center" textRotation="0" wrapText="0" indent="0" justifyLastLine="0" shrinkToFit="0" readingOrder="0"/>
      <border diagonalUp="0" diagonalDown="0">
        <left style="thin">
          <color theme="0" tint="-0.24994659260841701"/>
        </left>
        <right/>
        <top/>
        <bottom/>
      </border>
    </dxf>
    <dxf>
      <alignment horizontal="center" vertical="center" textRotation="0" wrapText="0" indent="0" justifyLastLine="0" shrinkToFit="0" readingOrder="0"/>
      <border diagonalUp="0" diagonalDown="0">
        <left style="thin">
          <color theme="0" tint="-0.24994659260841701"/>
        </left>
        <right/>
        <top/>
        <bottom/>
        <vertical/>
        <horizontal/>
      </border>
    </dxf>
    <dxf>
      <alignment horizontal="center" vertical="center" textRotation="0" wrapText="0" indent="0" justifyLastLine="0" shrinkToFit="0" readingOrder="0"/>
      <border diagonalUp="0" diagonalDown="0">
        <left style="thin">
          <color theme="0" tint="-0.24994659260841701"/>
        </left>
        <right/>
        <top/>
        <bottom/>
        <vertical/>
        <horizontal/>
      </border>
    </dxf>
    <dxf>
      <alignment horizontal="center" vertical="center" textRotation="0" wrapText="0" indent="0" justifyLastLine="0" shrinkToFit="0" readingOrder="0"/>
      <border diagonalUp="0" diagonalDown="0">
        <left style="thin">
          <color theme="0" tint="-0.24994659260841701"/>
        </left>
        <right/>
        <top/>
        <bottom/>
      </border>
    </dxf>
    <dxf>
      <alignment horizontal="center" vertical="center" textRotation="0" wrapText="0" indent="0" justifyLastLine="0" shrinkToFit="0" readingOrder="0"/>
      <border diagonalUp="0" diagonalDown="0" outline="0">
        <left style="thin">
          <color theme="0" tint="-0.24994659260841701"/>
        </left>
        <right/>
        <top/>
        <bottom/>
      </border>
    </dxf>
    <dxf>
      <alignment horizontal="center" vertical="center" textRotation="0" wrapText="0" indent="0" justifyLastLine="0" shrinkToFit="0" readingOrder="0"/>
      <border diagonalUp="0" diagonalDown="0">
        <left style="thin">
          <color theme="0" tint="-0.24994659260841701"/>
        </left>
        <right/>
        <top/>
        <bottom/>
        <vertical/>
        <horizontal/>
      </border>
    </dxf>
    <dxf>
      <alignment horizontal="center" vertical="center" textRotation="0" wrapText="0" indent="0" justifyLastLine="0" shrinkToFit="0" readingOrder="0"/>
      <border diagonalUp="0" diagonalDown="0" outline="0">
        <left style="thin">
          <color theme="0" tint="-0.24994659260841701"/>
        </left>
        <right/>
        <top/>
        <bottom/>
      </border>
    </dxf>
    <dxf>
      <alignment horizontal="center" vertical="center" textRotation="0" wrapText="0" indent="0" justifyLastLine="0" shrinkToFit="0" readingOrder="0"/>
      <border diagonalUp="0" diagonalDown="0" outline="0">
        <left style="thin">
          <color theme="0" tint="-0.24994659260841701"/>
        </left>
        <right/>
        <top/>
        <bottom/>
      </border>
    </dxf>
    <dxf>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
      <alignment horizontal="center" vertical="center" textRotation="0" wrapText="0" indent="0" justifyLastLine="0" shrinkToFit="0" readingOrder="0"/>
      <border diagonalUp="0" diagonalDown="0" outline="0">
        <left/>
        <right style="thin">
          <color theme="0" tint="-0.24994659260841701"/>
        </right>
        <top/>
        <bottom/>
      </border>
    </dxf>
    <dxf>
      <border outline="0">
        <bottom style="thin">
          <color indexed="55"/>
        </bottom>
      </border>
    </dxf>
    <dxf>
      <alignment horizontal="center" vertical="center" textRotation="0" wrapText="0" indent="0" justifyLastLine="0" shrinkToFit="0" readingOrder="0"/>
    </dxf>
    <dxf>
      <font>
        <b/>
        <i val="0"/>
        <strike val="0"/>
        <condense val="0"/>
        <extend val="0"/>
        <outline val="0"/>
        <shadow val="0"/>
        <u val="none"/>
        <vertAlign val="baseline"/>
        <sz val="12"/>
        <color theme="0"/>
        <name val="Calibri Light"/>
        <scheme val="maj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numFmt numFmtId="181" formatCode="\K\W\ ##"/>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78" formatCode="yyyy\-mm\-dd;@"/>
      <fill>
        <patternFill patternType="none">
          <fgColor indexed="64"/>
          <bgColor indexed="65"/>
        </patternFill>
      </fill>
      <alignment horizontal="center" vertical="center" textRotation="0" wrapText="0"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family val="1"/>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1"/>
        <scheme val="minor"/>
      </font>
      <numFmt numFmtId="181" formatCode="\K\W\ ##"/>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78" formatCode="yyyy\-mm\-dd;@"/>
      <fill>
        <patternFill patternType="none">
          <fgColor indexed="64"/>
          <bgColor indexed="65"/>
        </patternFill>
      </fill>
      <alignment horizontal="center" vertical="center" textRotation="0" wrapText="0"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scheme val="minor"/>
      </font>
      <numFmt numFmtId="180" formatCode="\O\C\ #####"/>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1"/>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1"/>
        <scheme val="minor"/>
      </font>
      <numFmt numFmtId="178" formatCode="yyyy\-mm\-dd;@"/>
      <fill>
        <patternFill patternType="none">
          <fgColor indexed="64"/>
          <bgColor indexed="65"/>
        </patternFill>
      </fill>
      <alignment horizontal="center" vertical="center" textRotation="0" wrapText="0"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family val="2"/>
        <scheme val="minor"/>
      </font>
      <numFmt numFmtId="179" formatCode="\O\F\ #####"/>
      <fill>
        <patternFill patternType="none">
          <fgColor indexed="64"/>
          <bgColor indexed="65"/>
        </patternFill>
      </fill>
      <alignment horizontal="center" vertical="center" textRotation="0" wrapText="1"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family val="2"/>
        <scheme val="minor"/>
      </font>
      <numFmt numFmtId="179" formatCode="\O\F\ #####"/>
      <fill>
        <patternFill patternType="none">
          <fgColor indexed="64"/>
          <bgColor indexed="65"/>
        </patternFill>
      </fill>
      <alignment horizontal="center" vertical="center" textRotation="0" wrapText="1"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scheme val="minor"/>
      </font>
      <numFmt numFmtId="179" formatCode="\O\F\ #####"/>
      <fill>
        <patternFill patternType="none">
          <fgColor indexed="64"/>
          <bgColor indexed="65"/>
        </patternFill>
      </fill>
      <alignment horizontal="center" vertical="center" textRotation="0" wrapText="1" indent="0" justifyLastLine="0" shrinkToFit="0" readingOrder="0"/>
      <border diagonalUp="0" diagonalDown="0">
        <left/>
        <right style="thin">
          <color theme="0" tint="-0.14996795556505021"/>
        </right>
        <top/>
        <bottom/>
        <vertical/>
        <horizontal/>
      </border>
    </dxf>
    <dxf>
      <font>
        <b val="0"/>
        <i val="0"/>
        <strike val="0"/>
        <condense val="0"/>
        <extend val="0"/>
        <outline val="0"/>
        <shadow val="0"/>
        <u val="none"/>
        <vertAlign val="baseline"/>
        <sz val="10"/>
        <color auto="1"/>
        <name val="Calibri"/>
        <scheme val="minor"/>
      </font>
      <numFmt numFmtId="179" formatCode="\O\F\ #####"/>
      <fill>
        <patternFill patternType="none">
          <fgColor indexed="64"/>
          <bgColor indexed="65"/>
        </patternFill>
      </fill>
      <alignment horizontal="center" vertical="center" textRotation="0" wrapText="1" indent="0" justifyLastLine="0" shrinkToFit="0" readingOrder="0"/>
      <border diagonalUp="0" diagonalDown="0">
        <left style="thin">
          <color theme="0" tint="-0.14996795556505021"/>
        </left>
        <right style="thin">
          <color theme="0" tint="-0.14996795556505021"/>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center" textRotation="0" wrapText="0" indent="0" justifyLastLine="0" shrinkToFit="0" readingOrder="0"/>
      <border diagonalUp="0" diagonalDown="0">
        <left style="thin">
          <color theme="0" tint="-0.14996795556505021"/>
        </left>
        <right/>
        <top/>
        <bottom/>
        <vertical/>
        <horizontal/>
      </border>
    </dxf>
    <dxf>
      <font>
        <b val="0"/>
        <i val="0"/>
        <strike val="0"/>
        <condense val="0"/>
        <extend val="0"/>
        <outline val="0"/>
        <shadow val="0"/>
        <u val="none"/>
        <vertAlign val="baseline"/>
        <sz val="10"/>
        <color auto="1"/>
        <name val="Calibri"/>
        <family val="1"/>
        <scheme val="minor"/>
      </font>
      <numFmt numFmtId="178" formatCode="yyyy\-mm\-dd;@"/>
      <fill>
        <patternFill patternType="none">
          <fgColor indexed="64"/>
          <bgColor indexed="65"/>
        </patternFill>
      </fill>
      <alignment horizontal="left" vertical="center" textRotation="0" wrapText="0" indent="0" justifyLastLine="0" shrinkToFit="0" readingOrder="0"/>
      <border diagonalUp="0" diagonalDown="0">
        <left style="thin">
          <color theme="0" tint="-0.14996795556505021"/>
        </left>
        <right style="thin">
          <color theme="0" tint="-0.14996795556505021"/>
        </right>
        <top/>
        <bottom/>
        <vertical/>
        <horizontal/>
      </border>
    </dxf>
    <dxf>
      <font>
        <b/>
        <i val="0"/>
        <strike val="0"/>
        <condense val="0"/>
        <extend val="0"/>
        <outline val="0"/>
        <shadow val="0"/>
        <u val="none"/>
        <vertAlign val="baseline"/>
        <sz val="10"/>
        <color theme="0"/>
        <name val="Calibri Light"/>
        <family val="1"/>
        <scheme val="major"/>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0.24994659260841701"/>
        </left>
        <right style="thin">
          <color theme="0" tint="-0.24994659260841701"/>
        </right>
        <top/>
        <bottom/>
      </border>
    </dxf>
  </dxfs>
  <tableStyles count="0" defaultTableStyle="TableStyleMedium2" defaultPivotStyle="PivotStyleLight16"/>
  <colors>
    <mruColors>
      <color rgb="FFFFFFCC"/>
      <color rgb="FFFFCCCC"/>
      <color rgb="FFFF9999"/>
      <color rgb="FF99FF99"/>
      <color rgb="FF00FF00"/>
      <color rgb="FFCCECFF"/>
      <color rgb="FF66FF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1285875</xdr:colOff>
      <xdr:row>119</xdr:row>
      <xdr:rowOff>142875</xdr:rowOff>
    </xdr:from>
    <xdr:to>
      <xdr:col>5</xdr:col>
      <xdr:colOff>2090420</xdr:colOff>
      <xdr:row>121</xdr:row>
      <xdr:rowOff>152718</xdr:rowOff>
    </xdr:to>
    <xdr:pic>
      <xdr:nvPicPr>
        <xdr:cNvPr id="2" name="Grafik 6" descr="MS-signature-03">
          <a:extLst>
            <a:ext uri="{FF2B5EF4-FFF2-40B4-BE49-F238E27FC236}">
              <a16:creationId xmlns:a16="http://schemas.microsoft.com/office/drawing/2014/main" id="{32C60790-8272-4147-939D-559850CF5AC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7469" y="11203781"/>
          <a:ext cx="804545" cy="414655"/>
        </a:xfrm>
        <a:prstGeom prst="rect">
          <a:avLst/>
        </a:prstGeom>
        <a:noFill/>
        <a:ln>
          <a:noFill/>
        </a:ln>
      </xdr:spPr>
    </xdr:pic>
    <xdr:clientData/>
  </xdr:twoCellAnchor>
  <xdr:twoCellAnchor>
    <xdr:from>
      <xdr:col>5</xdr:col>
      <xdr:colOff>1285875</xdr:colOff>
      <xdr:row>176</xdr:row>
      <xdr:rowOff>142875</xdr:rowOff>
    </xdr:from>
    <xdr:to>
      <xdr:col>5</xdr:col>
      <xdr:colOff>2090420</xdr:colOff>
      <xdr:row>178</xdr:row>
      <xdr:rowOff>152718</xdr:rowOff>
    </xdr:to>
    <xdr:pic>
      <xdr:nvPicPr>
        <xdr:cNvPr id="3" name="Grafik 6" descr="MS-signature-03">
          <a:extLst>
            <a:ext uri="{FF2B5EF4-FFF2-40B4-BE49-F238E27FC236}">
              <a16:creationId xmlns:a16="http://schemas.microsoft.com/office/drawing/2014/main" id="{32CD71E4-A859-4D5B-ADFF-80D88A1A56B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7469" y="10251281"/>
          <a:ext cx="804545" cy="414656"/>
        </a:xfrm>
        <a:prstGeom prst="rect">
          <a:avLst/>
        </a:prstGeom>
        <a:noFill/>
        <a:ln>
          <a:noFill/>
        </a:ln>
      </xdr:spPr>
    </xdr:pic>
    <xdr:clientData/>
  </xdr:twoCellAnchor>
  <xdr:twoCellAnchor>
    <xdr:from>
      <xdr:col>5</xdr:col>
      <xdr:colOff>1122589</xdr:colOff>
      <xdr:row>247</xdr:row>
      <xdr:rowOff>115660</xdr:rowOff>
    </xdr:from>
    <xdr:to>
      <xdr:col>5</xdr:col>
      <xdr:colOff>1927134</xdr:colOff>
      <xdr:row>249</xdr:row>
      <xdr:rowOff>125503</xdr:rowOff>
    </xdr:to>
    <xdr:pic>
      <xdr:nvPicPr>
        <xdr:cNvPr id="4" name="Grafik 6" descr="MS-signature-03">
          <a:extLst>
            <a:ext uri="{FF2B5EF4-FFF2-40B4-BE49-F238E27FC236}">
              <a16:creationId xmlns:a16="http://schemas.microsoft.com/office/drawing/2014/main" id="{F732042E-6A64-4A42-8875-1405881D622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9910" y="9354910"/>
          <a:ext cx="804545" cy="33641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47624</xdr:colOff>
      <xdr:row>1</xdr:row>
      <xdr:rowOff>35719</xdr:rowOff>
    </xdr:from>
    <xdr:to>
      <xdr:col>2</xdr:col>
      <xdr:colOff>750094</xdr:colOff>
      <xdr:row>5</xdr:row>
      <xdr:rowOff>154780</xdr:rowOff>
    </xdr:to>
    <mc:AlternateContent xmlns:mc="http://schemas.openxmlformats.org/markup-compatibility/2006" xmlns:sle15="http://schemas.microsoft.com/office/drawing/2012/slicer">
      <mc:Choice Requires="sle15">
        <xdr:graphicFrame macro="">
          <xdr:nvGraphicFramePr>
            <xdr:cNvPr id="2" name="C">
              <a:extLst>
                <a:ext uri="{FF2B5EF4-FFF2-40B4-BE49-F238E27FC236}">
                  <a16:creationId xmlns:a16="http://schemas.microsoft.com/office/drawing/2014/main" id="{CC1A3A64-8087-4806-BD77-E32D8336F2EC}"/>
                </a:ext>
              </a:extLst>
            </xdr:cNvPr>
            <xdr:cNvGraphicFramePr/>
          </xdr:nvGraphicFramePr>
          <xdr:xfrm>
            <a:off x="0" y="0"/>
            <a:ext cx="0" cy="0"/>
          </xdr:xfrm>
          <a:graphic>
            <a:graphicData uri="http://schemas.microsoft.com/office/drawing/2010/slicer">
              <sle:slicer xmlns:sle="http://schemas.microsoft.com/office/drawing/2010/slicer" name="C"/>
            </a:graphicData>
          </a:graphic>
        </xdr:graphicFrame>
      </mc:Choice>
      <mc:Fallback xmlns="">
        <xdr:sp macro="" textlink="">
          <xdr:nvSpPr>
            <xdr:cNvPr id="0" name=""/>
            <xdr:cNvSpPr>
              <a:spLocks noTextEdit="1"/>
            </xdr:cNvSpPr>
          </xdr:nvSpPr>
          <xdr:spPr>
            <a:xfrm>
              <a:off x="224517" y="122464"/>
              <a:ext cx="1614148" cy="0"/>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xdr:from>
      <xdr:col>3</xdr:col>
      <xdr:colOff>40481</xdr:colOff>
      <xdr:row>1</xdr:row>
      <xdr:rowOff>38101</xdr:rowOff>
    </xdr:from>
    <xdr:to>
      <xdr:col>4</xdr:col>
      <xdr:colOff>583406</xdr:colOff>
      <xdr:row>5</xdr:row>
      <xdr:rowOff>154781</xdr:rowOff>
    </xdr:to>
    <mc:AlternateContent xmlns:mc="http://schemas.openxmlformats.org/markup-compatibility/2006" xmlns:sle15="http://schemas.microsoft.com/office/drawing/2012/slicer">
      <mc:Choice Requires="sle15">
        <xdr:graphicFrame macro="">
          <xdr:nvGraphicFramePr>
            <xdr:cNvPr id="3" name="C-L">
              <a:extLst>
                <a:ext uri="{FF2B5EF4-FFF2-40B4-BE49-F238E27FC236}">
                  <a16:creationId xmlns:a16="http://schemas.microsoft.com/office/drawing/2014/main" id="{8013E92F-7113-408D-B0EC-7FEBD167231E}"/>
                </a:ext>
              </a:extLst>
            </xdr:cNvPr>
            <xdr:cNvGraphicFramePr/>
          </xdr:nvGraphicFramePr>
          <xdr:xfrm>
            <a:off x="0" y="0"/>
            <a:ext cx="0" cy="0"/>
          </xdr:xfrm>
          <a:graphic>
            <a:graphicData uri="http://schemas.microsoft.com/office/drawing/2010/slicer">
              <sle:slicer xmlns:sle="http://schemas.microsoft.com/office/drawing/2010/slicer" name="C-L"/>
            </a:graphicData>
          </a:graphic>
        </xdr:graphicFrame>
      </mc:Choice>
      <mc:Fallback xmlns="">
        <xdr:sp macro="" textlink="">
          <xdr:nvSpPr>
            <xdr:cNvPr id="0" name=""/>
            <xdr:cNvSpPr>
              <a:spLocks noTextEdit="1"/>
            </xdr:cNvSpPr>
          </xdr:nvSpPr>
          <xdr:spPr>
            <a:xfrm>
              <a:off x="1904660" y="122464"/>
              <a:ext cx="923925" cy="0"/>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xdr:from>
      <xdr:col>13</xdr:col>
      <xdr:colOff>40480</xdr:colOff>
      <xdr:row>1</xdr:row>
      <xdr:rowOff>38099</xdr:rowOff>
    </xdr:from>
    <xdr:to>
      <xdr:col>13</xdr:col>
      <xdr:colOff>1404937</xdr:colOff>
      <xdr:row>5</xdr:row>
      <xdr:rowOff>166686</xdr:rowOff>
    </xdr:to>
    <mc:AlternateContent xmlns:mc="http://schemas.openxmlformats.org/markup-compatibility/2006" xmlns:sle15="http://schemas.microsoft.com/office/drawing/2012/slicer">
      <mc:Choice Requires="sle15">
        <xdr:graphicFrame macro="">
          <xdr:nvGraphicFramePr>
            <xdr:cNvPr id="4" name="Off-Status">
              <a:extLst>
                <a:ext uri="{FF2B5EF4-FFF2-40B4-BE49-F238E27FC236}">
                  <a16:creationId xmlns:a16="http://schemas.microsoft.com/office/drawing/2014/main" id="{0E82CB60-A2F6-40A3-9CF8-A5260B11DCB4}"/>
                </a:ext>
              </a:extLst>
            </xdr:cNvPr>
            <xdr:cNvGraphicFramePr/>
          </xdr:nvGraphicFramePr>
          <xdr:xfrm>
            <a:off x="0" y="0"/>
            <a:ext cx="0" cy="0"/>
          </xdr:xfrm>
          <a:graphic>
            <a:graphicData uri="http://schemas.microsoft.com/office/drawing/2010/slicer">
              <sle:slicer xmlns:sle="http://schemas.microsoft.com/office/drawing/2010/slicer" name="Off-Status"/>
            </a:graphicData>
          </a:graphic>
        </xdr:graphicFrame>
      </mc:Choice>
      <mc:Fallback xmlns="">
        <xdr:sp macro="" textlink="">
          <xdr:nvSpPr>
            <xdr:cNvPr id="0" name=""/>
            <xdr:cNvSpPr>
              <a:spLocks noTextEdit="1"/>
            </xdr:cNvSpPr>
          </xdr:nvSpPr>
          <xdr:spPr>
            <a:xfrm>
              <a:off x="13974194" y="122464"/>
              <a:ext cx="1278732" cy="0"/>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xdr:from>
      <xdr:col>10</xdr:col>
      <xdr:colOff>59531</xdr:colOff>
      <xdr:row>1</xdr:row>
      <xdr:rowOff>38101</xdr:rowOff>
    </xdr:from>
    <xdr:to>
      <xdr:col>12</xdr:col>
      <xdr:colOff>345280</xdr:colOff>
      <xdr:row>5</xdr:row>
      <xdr:rowOff>154781</xdr:rowOff>
    </xdr:to>
    <mc:AlternateContent xmlns:mc="http://schemas.openxmlformats.org/markup-compatibility/2006" xmlns:sle15="http://schemas.microsoft.com/office/drawing/2012/slicer">
      <mc:Choice Requires="sle15">
        <xdr:graphicFrame macro="">
          <xdr:nvGraphicFramePr>
            <xdr:cNvPr id="5" name="PM">
              <a:extLst>
                <a:ext uri="{FF2B5EF4-FFF2-40B4-BE49-F238E27FC236}">
                  <a16:creationId xmlns:a16="http://schemas.microsoft.com/office/drawing/2014/main" id="{C4DDF92A-B820-49E9-B487-DFCE119946B3}"/>
                </a:ext>
              </a:extLst>
            </xdr:cNvPr>
            <xdr:cNvGraphicFramePr/>
          </xdr:nvGraphicFramePr>
          <xdr:xfrm>
            <a:off x="0" y="0"/>
            <a:ext cx="0" cy="0"/>
          </xdr:xfrm>
          <a:graphic>
            <a:graphicData uri="http://schemas.microsoft.com/office/drawing/2010/slicer">
              <sle:slicer xmlns:sle="http://schemas.microsoft.com/office/drawing/2010/slicer" name="PM"/>
            </a:graphicData>
          </a:graphic>
        </xdr:graphicFrame>
      </mc:Choice>
      <mc:Fallback xmlns="">
        <xdr:sp macro="" textlink="">
          <xdr:nvSpPr>
            <xdr:cNvPr id="0" name=""/>
            <xdr:cNvSpPr>
              <a:spLocks noTextEdit="1"/>
            </xdr:cNvSpPr>
          </xdr:nvSpPr>
          <xdr:spPr>
            <a:xfrm>
              <a:off x="12850245" y="122464"/>
              <a:ext cx="1047749" cy="0"/>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xdr:from>
      <xdr:col>6</xdr:col>
      <xdr:colOff>47625</xdr:colOff>
      <xdr:row>1</xdr:row>
      <xdr:rowOff>45243</xdr:rowOff>
    </xdr:from>
    <xdr:to>
      <xdr:col>7</xdr:col>
      <xdr:colOff>571500</xdr:colOff>
      <xdr:row>5</xdr:row>
      <xdr:rowOff>166686</xdr:rowOff>
    </xdr:to>
    <mc:AlternateContent xmlns:mc="http://schemas.openxmlformats.org/markup-compatibility/2006" xmlns:sle15="http://schemas.microsoft.com/office/drawing/2012/slicer">
      <mc:Choice Requires="sle15">
        <xdr:graphicFrame macro="">
          <xdr:nvGraphicFramePr>
            <xdr:cNvPr id="6" name="P-L">
              <a:extLst>
                <a:ext uri="{FF2B5EF4-FFF2-40B4-BE49-F238E27FC236}">
                  <a16:creationId xmlns:a16="http://schemas.microsoft.com/office/drawing/2014/main" id="{69D33CF3-1552-49EA-A335-4F49CCB81631}"/>
                </a:ext>
              </a:extLst>
            </xdr:cNvPr>
            <xdr:cNvGraphicFramePr/>
          </xdr:nvGraphicFramePr>
          <xdr:xfrm>
            <a:off x="0" y="0"/>
            <a:ext cx="0" cy="0"/>
          </xdr:xfrm>
          <a:graphic>
            <a:graphicData uri="http://schemas.microsoft.com/office/drawing/2010/slicer">
              <sle:slicer xmlns:sle="http://schemas.microsoft.com/office/drawing/2010/slicer" name="P-L"/>
            </a:graphicData>
          </a:graphic>
        </xdr:graphicFrame>
      </mc:Choice>
      <mc:Fallback xmlns="">
        <xdr:sp macro="" textlink="">
          <xdr:nvSpPr>
            <xdr:cNvPr id="0" name=""/>
            <xdr:cNvSpPr>
              <a:spLocks noTextEdit="1"/>
            </xdr:cNvSpPr>
          </xdr:nvSpPr>
          <xdr:spPr>
            <a:xfrm>
              <a:off x="6919232" y="122464"/>
              <a:ext cx="904875" cy="0"/>
            </a:xfrm>
            <a:prstGeom prst="rect">
              <a:avLst/>
            </a:prstGeom>
            <a:solidFill>
              <a:prstClr val="white"/>
            </a:solidFill>
            <a:ln w="1">
              <a:solidFill>
                <a:prstClr val="green"/>
              </a:solidFill>
            </a:ln>
          </xdr:spPr>
          <xdr:txBody>
            <a:bodyPr vertOverflow="clip" horzOverflow="clip"/>
            <a:lstStyle/>
            <a:p>
              <a:r>
                <a:rPr lang="de-CH"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 xr10:uid="{D93DD2BF-518F-407C-9B20-193ADEBB0D06}" sourceName="C">
  <extLst>
    <x:ext xmlns:x15="http://schemas.microsoft.com/office/spreadsheetml/2010/11/main" uri="{2F2917AC-EB37-4324-AD4E-5DD8C200BD13}">
      <x15:tableSlicerCache tableId="6" column="2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_L" xr10:uid="{72415BCA-8831-43DF-8DFD-A9D38654EB46}" sourceName="C-L">
  <extLst>
    <x:ext xmlns:x15="http://schemas.microsoft.com/office/spreadsheetml/2010/11/main" uri="{2F2917AC-EB37-4324-AD4E-5DD8C200BD13}">
      <x15:tableSlicerCache tableId="6" column="2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Off_Status" xr10:uid="{B41C9611-23F5-45CE-816C-FCD8C745984B}" sourceName="Status">
  <extLst>
    <x:ext xmlns:x15="http://schemas.microsoft.com/office/spreadsheetml/2010/11/main" uri="{2F2917AC-EB37-4324-AD4E-5DD8C200BD13}">
      <x15:tableSlicerCache tableId="6"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M" xr10:uid="{5F075858-8A7E-4D40-90E8-98D040A16774}" sourceName="PM1">
  <extLst>
    <x:ext xmlns:x15="http://schemas.microsoft.com/office/spreadsheetml/2010/11/main" uri="{2F2917AC-EB37-4324-AD4E-5DD8C200BD13}">
      <x15:tableSlicerCache tableId="6"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P_L" xr10:uid="{8779CC17-B1E6-4807-9A5E-B76ECFD418FF}" sourceName="P-L">
  <extLst>
    <x:ext xmlns:x15="http://schemas.microsoft.com/office/spreadsheetml/2010/11/main" uri="{2F2917AC-EB37-4324-AD4E-5DD8C200BD13}">
      <x15:tableSlicerCache tableId="6"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 xr10:uid="{CDA3672D-F0F5-45A5-8BD3-80DFB92B57E6}" cache="Datenschnitt_C" caption="C" startItem="31" rowHeight="241300"/>
  <slicer name="C-L" xr10:uid="{E6365D95-83C6-4F6F-A15B-37534F740AD8}" cache="Datenschnitt_C_L" caption="C-L" startItem="1" rowHeight="241300"/>
  <slicer name="Off-Status" xr10:uid="{4703D3BC-899B-4A74-BCF8-EF2DEE7A9D97}" cache="Datenschnitt_Off_Status" caption="Status" startItem="7" rowHeight="241300"/>
  <slicer name="PM" xr10:uid="{7BC4E538-2509-43CA-9599-CA8BD01A05E5}" cache="Datenschnitt_PM" caption="PM1" startItem="1" rowHeight="241300"/>
  <slicer name="P-L" xr10:uid="{F2F6451D-61D7-4929-B274-C2E2CBCD1167}" cache="Datenschnitt_P_L" caption="P-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E3016D-CE38-40E7-96A0-90F2145F4F74}" name="AT_PO_TDL" displayName="AT_PO_TDL" ref="B7:AA208" headerRowDxfId="405">
  <autoFilter ref="B7:AA208" xr:uid="{E0E3016D-CE38-40E7-96A0-90F2145F4F74}"/>
  <tableColumns count="26">
    <tableColumn id="27" xr3:uid="{89FA79B9-2765-4DE1-93B0-23488D7662C2}" name="Date_x000a_IN" totalsRowFunction="count" dataDxfId="404"/>
    <tableColumn id="26" xr3:uid="{CE919EEE-DF9A-411C-8DE4-8002EBD29ABA}" name="C" dataDxfId="403"/>
    <tableColumn id="25" xr3:uid="{98620CC6-F81E-46EE-B96A-61BA02E38982}" name="C-L" dataDxfId="402"/>
    <tableColumn id="24" xr3:uid="{7B752E01-EB7B-421E-973C-FA42DA7A52E7}" name="C-PM" dataDxfId="401"/>
    <tableColumn id="28" xr3:uid="{CA36533B-B89B-4310-99DC-31C40EBCA44D}" name="P" dataDxfId="400"/>
    <tableColumn id="17" xr3:uid="{409E61E7-0BC3-41A0-A760-9C701170101E}" name="P-L" dataDxfId="399"/>
    <tableColumn id="30" xr3:uid="{88D4B93C-D74A-4824-8F6C-09666619FF55}" name="Units" dataDxfId="398"/>
    <tableColumn id="33" xr3:uid="{F4427321-4A5B-422B-A4E3-F4D96E685CAC}" name="Task" dataDxfId="397"/>
    <tableColumn id="6" xr3:uid="{C9F23641-232E-4653-9E84-04AEBDCC0DE4}" name="OFF _x000a_NO" dataDxfId="396"/>
    <tableColumn id="18" xr3:uid="{F57A9FDE-583E-4642-8B81-1F338D84253A}" name="Rev" dataDxfId="395"/>
    <tableColumn id="8" xr3:uid="{D952D6EF-D0F8-4B71-83B8-C40D9CB4B363}" name="PM1" dataDxfId="394"/>
    <tableColumn id="23" xr3:uid="{7A2D2222-B152-4237-B288-FD30D57ED5DC}" name="PM2" dataDxfId="393"/>
    <tableColumn id="1" xr3:uid="{2D7B0FC2-8FCA-4C09-9799-4CCBB9399D4B}" name="Status" dataDxfId="392"/>
    <tableColumn id="2" xr3:uid="{78566F72-9E41-462E-801F-9B081E87FDCA}" name="Priority" dataDxfId="391"/>
    <tableColumn id="3" xr3:uid="{FFDECE43-A567-4565-B3DB-D6D844D164FB}" name="PICK" dataDxfId="390"/>
    <tableColumn id="4" xr3:uid="{2D2FF429-26A9-4E1F-B64B-098D6AB690B5}" name="OFF _x000a_D" dataDxfId="389"/>
    <tableColumn id="5" xr3:uid="{23748E8A-FD73-4927-8A9E-9E2218C74210}" name="OFF _x000a_EUR" dataDxfId="388"/>
    <tableColumn id="7" xr3:uid="{2E74FA19-1631-4232-A682-C5CF0B973CAE}" name="OFF _x000a_Notes" dataDxfId="387"/>
    <tableColumn id="16" xr3:uid="{E473DC11-4E70-4703-BFC3-CD80C070581E}" name="PO _x000a_NO" dataDxfId="386"/>
    <tableColumn id="9" xr3:uid="{39B814D2-0675-4128-810A-5EA8E6E42C49}" name="ORD _x000a_NO" dataDxfId="385"/>
    <tableColumn id="10" xr3:uid="{49178019-EB6E-478F-AB40-16E548AFD1EE}" name="ORD _x000a_D" dataDxfId="384"/>
    <tableColumn id="12" xr3:uid="{B470E751-DC01-4ADB-BCEF-75FD6CB0F54C}" name="ORD _x000a_KW" dataDxfId="383"/>
    <tableColumn id="15" xr3:uid="{326E2E91-A251-4D8E-A1CD-72E62414B6B8}" name="ORD _x000a_EUR" dataDxfId="382"/>
    <tableColumn id="11" xr3:uid="{BA6347C4-366C-4FD5-A94D-1D07282D95A1}" name="DELIVERY _x000a_D" dataDxfId="381"/>
    <tableColumn id="13" xr3:uid="{808C53AC-E32E-49F8-8B16-BED33B87A892}" name="DELIVERY KW" dataDxfId="380"/>
    <tableColumn id="14" xr3:uid="{7A437194-768B-453C-8EB4-C08F736FD9E7}" name="ORD _x000a_Notes" dataDxfId="379"/>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E9D66C-AAD2-4004-AA0B-A3AF2E88BF05}" name="Table2" displayName="Table2" ref="B2:L38" totalsRowShown="0" headerRowDxfId="378" dataDxfId="377" tableBorderDxfId="376">
  <tableColumns count="11">
    <tableColumn id="1" xr3:uid="{FF9967C1-8E5D-4CFD-ADA1-B3A1BEE6DC6E}" name="ostatus" dataDxfId="375"/>
    <tableColumn id="2" xr3:uid="{8AA442A5-9C62-440E-AB9D-EE64F07AF783}" name="priority" dataDxfId="374"/>
    <tableColumn id="3" xr3:uid="{3938914F-A00F-4C4D-AE99-12F2ED0410E8}" name="pick" dataDxfId="373"/>
    <tableColumn id="4" xr3:uid="{52C196A5-0CD7-4464-9998-0A03A1DDAB23}" name="pm" dataDxfId="372"/>
    <tableColumn id="6" xr3:uid="{46C0B832-6B2B-4066-AF89-911300F10152}" name="ord" dataDxfId="371"/>
    <tableColumn id="5" xr3:uid="{8E0B5C2D-6A7A-4A71-A2E2-4DB07519FF65}" name="pstatus" dataDxfId="370"/>
    <tableColumn id="7" xr3:uid="{2E109168-7C41-4324-9F0C-05AF324CB7A0}" name="Hx_x000a_Code1" dataDxfId="369"/>
    <tableColumn id="10" xr3:uid="{9075EE40-7318-4E40-86D3-D8115851F5BC}" name="Hx_x000a_Code2" dataDxfId="368"/>
    <tableColumn id="21" xr3:uid="{C0D1AAA5-3DFE-4498-B49F-69F2F9AA4A64}" name="Hx_x000a_Code3" dataDxfId="367"/>
    <tableColumn id="8" xr3:uid="{F120A31E-505F-4381-8D00-874241B30B2D}" name="HxName_x000a_GB" dataDxfId="366"/>
    <tableColumn id="9" xr3:uid="{346793A9-270E-4CF9-B1A5-73B7C6C71709}" name="HxName_x000a_DE" dataDxfId="365"/>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A7B463-BC3A-4937-95C4-4B86783D0EF8}" name="Table1" displayName="Table1" ref="B2:AD37" totalsRowShown="0" headerRowDxfId="364" dataDxfId="363">
  <autoFilter ref="B2:AD37" xr:uid="{1B1E1A08-B4D4-494A-A774-90AEB43DA686}"/>
  <tableColumns count="29">
    <tableColumn id="27" xr3:uid="{0AE87587-F579-422E-A428-63B6DA616AEB}" name="Date-IN" dataDxfId="362"/>
    <tableColumn id="26" xr3:uid="{B1748CF7-DD83-4635-AA5F-EF3E1B41DDFA}" name="C" dataDxfId="361"/>
    <tableColumn id="25" xr3:uid="{39F1FB2E-1174-4BE4-995C-6DE10C658544}" name="C-L" dataDxfId="360"/>
    <tableColumn id="24" xr3:uid="{16EEED40-B5D8-45F8-9345-55E221FA0F28}" name="C-PM" dataDxfId="359"/>
    <tableColumn id="28" xr3:uid="{2B0632A9-E059-49CD-9F4D-0A83B8769BAF}" name="C-Proj" dataDxfId="358"/>
    <tableColumn id="30" xr3:uid="{904BC0CB-12CE-43C6-85EF-E37591D7B46D}" name="Units" dataDxfId="357"/>
    <tableColumn id="33" xr3:uid="{15E8FBD8-F235-4105-A220-5726B8AA9FE7}" name="Task" dataDxfId="356"/>
    <tableColumn id="29" xr3:uid="{98594BC0-71EF-4250-8F38-F639A916568B}" name="i" dataDxfId="355"/>
    <tableColumn id="6" xr3:uid="{82AAD43D-FEBA-4088-B6DD-501E1004F4C5}" name="OFF" dataDxfId="354"/>
    <tableColumn id="18" xr3:uid="{B1698F0B-A824-4968-8435-EC545CD3384A}" name="Rev" dataDxfId="353"/>
    <tableColumn id="8" xr3:uid="{17289F92-D89D-43C6-AFC0-0AACC861AAB4}" name="PM" dataDxfId="352"/>
    <tableColumn id="1" xr3:uid="{8DFB1A7F-80B8-4944-BB18-090AB9EB5273}" name="Status" dataDxfId="351"/>
    <tableColumn id="2" xr3:uid="{D0364BC8-49B1-455C-8E2A-C39A399E6706}" name="Priority" dataDxfId="350"/>
    <tableColumn id="3" xr3:uid="{2CC4A5D6-1DA7-425B-9518-D5CC9D7DE854}" name="PICK" dataDxfId="349"/>
    <tableColumn id="4" xr3:uid="{85AA6478-598B-45AD-9D7D-731E52753332}" name="Date Due" dataDxfId="348"/>
    <tableColumn id="10" xr3:uid="{DB8F9A02-1EFD-4A44-A6FB-A68ABC491101}" name="p" dataDxfId="347"/>
    <tableColumn id="5" xr3:uid="{F59F8B87-8E61-40EA-AD8C-9654D5F85ED5}" name="EUR" dataDxfId="346"/>
    <tableColumn id="9" xr3:uid="{424F49D2-A3B3-45D4-8156-EEC49AFBA318}" name="N" dataDxfId="345"/>
    <tableColumn id="11" xr3:uid="{7ACBF061-06C5-4A67-A69A-B079873090AF}" name="L-GEH" dataDxfId="344"/>
    <tableColumn id="19" xr3:uid="{C0840BD0-885F-45FD-90CE-AD870FB6828C}" name="LG-PM" dataDxfId="343"/>
    <tableColumn id="12" xr3:uid="{1963D63E-7164-436D-88B1-74F1266DCE35}" name="LG-Off" dataDxfId="342"/>
    <tableColumn id="13" xr3:uid="{D0777595-CE8C-4E17-A502-EAE5BCBCA454}" name="LGO-Date" dataDxfId="341"/>
    <tableColumn id="31" xr3:uid="{6598C092-DB1A-461F-AD09-39DDA20CFD03}" name="S" dataDxfId="340"/>
    <tableColumn id="16" xr3:uid="{FC266E11-8CEA-4C00-8B46-021A587DDC79}" name="L-ELEMENT" dataDxfId="339"/>
    <tableColumn id="20" xr3:uid="{097EDABB-0D48-42F1-B294-DFDF95B02511}" name="LE-PM" dataDxfId="338"/>
    <tableColumn id="15" xr3:uid="{0D19FB27-F86E-4F98-8E71-EA31BAD8AC72}" name="LE-Off" dataDxfId="337"/>
    <tableColumn id="14" xr3:uid="{B62F8E03-8F61-4AFD-B238-C9FD5424C9AE}" name="LEO-Date" dataDxfId="336"/>
    <tableColumn id="7" xr3:uid="{CF4E4B9E-D63D-479C-B373-429FC49155FE}" name="Notes" dataDxfId="335"/>
    <tableColumn id="32" xr3:uid="{04803EC4-468F-4CEB-B034-E40890B380EC}" name="Y" dataDxfId="3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83A770-21B5-4457-977A-669DFE7FB069}" name="Table25" displayName="Table25" ref="B2:E24" totalsRowShown="0" headerRowDxfId="333" dataDxfId="332" tableBorderDxfId="331">
  <tableColumns count="4">
    <tableColumn id="1" xr3:uid="{A17351B6-8A54-4182-A6E0-58A983747356}" name="Status" dataDxfId="330"/>
    <tableColumn id="2" xr3:uid="{4E105616-1EC0-4935-8C5C-8837F03B6985}" name="Priority" dataDxfId="329"/>
    <tableColumn id="3" xr3:uid="{14584932-48BD-46C6-BD20-AA324DE362FE}" name="PICK" dataDxfId="328"/>
    <tableColumn id="4" xr3:uid="{34BA6C27-1935-4C74-BA31-1905167E91E0}" name="PM" dataDxfId="3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96E9E1-EF5B-4923-BCB4-12D288784954}" name="Table14" displayName="Table14" ref="B2:H22" totalsRowShown="0" headerRowDxfId="326" dataDxfId="325">
  <autoFilter ref="B2:H22" xr:uid="{FE2D1F68-6149-49DE-A6A3-FA743E5BD1C8}"/>
  <tableColumns count="7">
    <tableColumn id="6" xr3:uid="{305B7F06-2C99-443B-BF3D-57A432B4DA37}" name="Project / Task" dataDxfId="324"/>
    <tableColumn id="1" xr3:uid="{E9DE806F-048A-4887-AEB3-492BF309594C}" name="Status" dataDxfId="323"/>
    <tableColumn id="2" xr3:uid="{CC8825B5-6AE5-4011-9230-07EAD8EE23FF}" name="Priority" dataDxfId="322"/>
    <tableColumn id="3" xr3:uid="{E0D42242-82D1-498A-BB8E-80350F4CE87C}" name="PICK" dataDxfId="321"/>
    <tableColumn id="4" xr3:uid="{36137E0B-EAB7-4AF8-ADE7-25C024B93EF4}" name="Due Date" dataDxfId="320"/>
    <tableColumn id="5" xr3:uid="{514B4272-0C2B-4436-9D53-561E72040CFB}" name="Owner" dataDxfId="319"/>
    <tableColumn id="7" xr3:uid="{F39425C7-096F-4F30-9434-66706DA9AA7C}" name="Notes" dataDxfId="318"/>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5454-96B8-4E99-A4D9-7274166EB1F8}">
  <sheetPr codeName="Tabelle23"/>
  <dimension ref="A2:BE416"/>
  <sheetViews>
    <sheetView zoomScale="90" zoomScaleNormal="90" workbookViewId="0">
      <pane ySplit="7" topLeftCell="A8" activePane="bottomLeft" state="frozen"/>
      <selection activeCell="O2" sqref="O2:Q4"/>
      <selection pane="bottomLeft" activeCell="F5" sqref="F5"/>
    </sheetView>
  </sheetViews>
  <sheetFormatPr baseColWidth="10" defaultColWidth="9.1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customWidth="1" outlineLevel="1"/>
    <col min="9" max="9" width="11.6640625" style="6" customWidth="1"/>
    <col min="10" max="17" width="3.6640625" style="1" customWidth="1"/>
    <col min="18" max="21" width="3.6640625" style="1" hidden="1" customWidth="1" outlineLevel="1"/>
    <col min="22" max="27" width="8.6640625" style="1" hidden="1" customWidth="1" outlineLevel="1"/>
    <col min="28" max="28" width="1.6640625" style="16" customWidth="1" collapsed="1"/>
    <col min="29" max="29" width="7.6640625" style="16" customWidth="1"/>
    <col min="30" max="30" width="1.6640625" style="16" customWidth="1"/>
    <col min="31" max="31" width="7.6640625" style="6" customWidth="1"/>
    <col min="32" max="32" width="1.6640625" style="6" customWidth="1"/>
    <col min="33" max="33" width="3.6640625" style="6" customWidth="1"/>
    <col min="34" max="34" width="1.6640625" style="6" customWidth="1"/>
    <col min="35" max="35" width="6.6640625" style="151" customWidth="1" outlineLevel="1"/>
    <col min="36" max="38" width="5.6640625" style="151" customWidth="1" outlineLevel="1"/>
    <col min="39" max="39" width="1.6640625" style="151" customWidth="1"/>
    <col min="40" max="41" width="5.6640625" style="151" customWidth="1"/>
    <col min="42" max="42" width="3.6640625" style="151" hidden="1" customWidth="1" outlineLevel="1"/>
    <col min="43" max="44" width="3.6640625" style="172" hidden="1" customWidth="1" outlineLevel="1"/>
    <col min="45" max="45" width="8.6640625" style="151" hidden="1" customWidth="1" outlineLevel="1"/>
    <col min="46" max="46" width="5.6640625" style="151" hidden="1" customWidth="1" outlineLevel="1"/>
    <col min="47" max="47" width="34.6640625" style="172" hidden="1" customWidth="1" outlineLevel="1"/>
    <col min="48" max="48" width="1.6640625" style="172" customWidth="1" collapsed="1"/>
    <col min="49" max="49" width="3.6640625" style="27" hidden="1" customWidth="1" outlineLevel="1"/>
    <col min="50" max="51" width="3.6640625" style="28" hidden="1" customWidth="1" outlineLevel="1"/>
    <col min="52" max="52" width="8.6640625" style="28" hidden="1" customWidth="1" outlineLevel="1"/>
    <col min="53" max="53" width="5.6640625" style="27" hidden="1" customWidth="1" outlineLevel="1"/>
    <col min="54" max="54" width="34.6640625" style="28" hidden="1" customWidth="1" outlineLevel="1"/>
    <col min="55" max="55" width="1.6640625" style="172" customWidth="1" collapsed="1"/>
    <col min="56" max="56" width="3.6640625" style="1" customWidth="1"/>
    <col min="57" max="57" width="8.6640625" style="3" customWidth="1"/>
    <col min="58" max="16384" width="9.1640625" style="1"/>
  </cols>
  <sheetData>
    <row r="2" spans="1:54" s="298" customFormat="1" ht="11.25" customHeight="1" x14ac:dyDescent="0.15">
      <c r="A2" s="198"/>
      <c r="B2" s="853" t="s">
        <v>39</v>
      </c>
      <c r="C2" s="853" t="s">
        <v>23</v>
      </c>
      <c r="D2" s="674"/>
      <c r="E2" s="675"/>
      <c r="F2" s="675"/>
      <c r="G2" s="675"/>
      <c r="H2" s="675"/>
      <c r="I2" s="675"/>
      <c r="J2" s="860" t="s">
        <v>43</v>
      </c>
      <c r="K2" s="861"/>
      <c r="L2" s="861"/>
      <c r="M2" s="861"/>
      <c r="N2" s="861"/>
      <c r="O2" s="861"/>
      <c r="P2" s="861"/>
      <c r="Q2" s="862"/>
      <c r="R2" s="675"/>
      <c r="S2" s="675"/>
      <c r="T2" s="675"/>
      <c r="U2" s="675"/>
      <c r="V2" s="675"/>
      <c r="W2" s="675"/>
      <c r="X2" s="675"/>
      <c r="Y2" s="675"/>
      <c r="Z2" s="675"/>
      <c r="AA2" s="675"/>
      <c r="AB2" s="676"/>
      <c r="AC2" s="675" t="s">
        <v>21</v>
      </c>
      <c r="AD2" s="676"/>
      <c r="AE2" s="675" t="s">
        <v>21</v>
      </c>
      <c r="AF2" s="675"/>
      <c r="AG2" s="708" t="s">
        <v>963</v>
      </c>
      <c r="AH2" s="675"/>
      <c r="AI2" s="856" t="s">
        <v>45</v>
      </c>
      <c r="AJ2" s="859" t="s">
        <v>1686</v>
      </c>
      <c r="AK2" s="856" t="s">
        <v>1687</v>
      </c>
      <c r="AL2" s="856" t="s">
        <v>1688</v>
      </c>
      <c r="AM2" s="677"/>
      <c r="AN2" s="678" t="s">
        <v>175</v>
      </c>
      <c r="AO2" s="678" t="s">
        <v>175</v>
      </c>
      <c r="AP2" s="679"/>
      <c r="AQ2" s="680"/>
      <c r="AR2" s="680"/>
      <c r="AS2" s="680"/>
      <c r="AT2" s="680"/>
      <c r="AU2" s="680" t="s">
        <v>175</v>
      </c>
      <c r="AV2" s="681"/>
      <c r="AW2" s="682"/>
      <c r="AX2" s="682"/>
      <c r="AY2" s="682"/>
      <c r="AZ2" s="682"/>
      <c r="BA2" s="683"/>
      <c r="BB2" s="684" t="s">
        <v>334</v>
      </c>
    </row>
    <row r="3" spans="1:54" s="298" customFormat="1" ht="11.25" customHeight="1" x14ac:dyDescent="0.15">
      <c r="A3" s="198"/>
      <c r="B3" s="854"/>
      <c r="C3" s="854"/>
      <c r="D3" s="685" t="s">
        <v>0</v>
      </c>
      <c r="E3" s="686" t="s">
        <v>24</v>
      </c>
      <c r="F3" s="686" t="s">
        <v>39</v>
      </c>
      <c r="G3" s="686" t="s">
        <v>197</v>
      </c>
      <c r="H3" s="686" t="s">
        <v>24</v>
      </c>
      <c r="I3" s="686" t="s">
        <v>25</v>
      </c>
      <c r="J3" s="686" t="s">
        <v>40</v>
      </c>
      <c r="K3" s="686"/>
      <c r="L3" s="686" t="s">
        <v>42</v>
      </c>
      <c r="M3" s="686"/>
      <c r="N3" s="686" t="s">
        <v>42</v>
      </c>
      <c r="O3" s="686"/>
      <c r="P3" s="686" t="s">
        <v>41</v>
      </c>
      <c r="Q3" s="686"/>
      <c r="R3" s="686" t="s">
        <v>42</v>
      </c>
      <c r="S3" s="686"/>
      <c r="T3" s="686" t="s">
        <v>42</v>
      </c>
      <c r="U3" s="686"/>
      <c r="V3" s="686"/>
      <c r="W3" s="686"/>
      <c r="X3" s="686"/>
      <c r="Y3" s="686"/>
      <c r="Z3" s="686"/>
      <c r="AA3" s="686"/>
      <c r="AB3" s="687"/>
      <c r="AC3" s="686" t="s">
        <v>169</v>
      </c>
      <c r="AD3" s="687"/>
      <c r="AE3" s="686" t="s">
        <v>44</v>
      </c>
      <c r="AF3" s="686"/>
      <c r="AG3" s="686" t="s">
        <v>1669</v>
      </c>
      <c r="AH3" s="686"/>
      <c r="AI3" s="857"/>
      <c r="AJ3" s="857"/>
      <c r="AK3" s="857"/>
      <c r="AL3" s="857"/>
      <c r="AM3" s="688"/>
      <c r="AN3" s="689" t="s">
        <v>1681</v>
      </c>
      <c r="AO3" s="689" t="s">
        <v>1681</v>
      </c>
      <c r="AP3" s="690" t="s">
        <v>24</v>
      </c>
      <c r="AQ3" s="691"/>
      <c r="AR3" s="691"/>
      <c r="AS3" s="691" t="s">
        <v>191</v>
      </c>
      <c r="AT3" s="691" t="s">
        <v>176</v>
      </c>
      <c r="AU3" s="691" t="s">
        <v>177</v>
      </c>
      <c r="AV3" s="692"/>
      <c r="AW3" s="693" t="s">
        <v>24</v>
      </c>
      <c r="AX3" s="693"/>
      <c r="AY3" s="693"/>
      <c r="AZ3" s="693" t="s">
        <v>191</v>
      </c>
      <c r="BA3" s="693" t="s">
        <v>176</v>
      </c>
      <c r="BB3" s="694" t="s">
        <v>177</v>
      </c>
    </row>
    <row r="4" spans="1:54" s="298" customFormat="1" ht="11.25" customHeight="1" x14ac:dyDescent="0.15">
      <c r="A4" s="198"/>
      <c r="B4" s="854"/>
      <c r="C4" s="854"/>
      <c r="D4" s="685"/>
      <c r="E4" s="686"/>
      <c r="F4" s="686"/>
      <c r="G4" s="686"/>
      <c r="H4" s="686"/>
      <c r="I4" s="686" t="s">
        <v>1678</v>
      </c>
      <c r="J4" s="685">
        <v>0</v>
      </c>
      <c r="K4" s="695">
        <v>0</v>
      </c>
      <c r="L4" s="685">
        <v>0</v>
      </c>
      <c r="M4" s="695">
        <v>0</v>
      </c>
      <c r="N4" s="685">
        <v>0</v>
      </c>
      <c r="O4" s="695">
        <v>0</v>
      </c>
      <c r="P4" s="685">
        <v>0</v>
      </c>
      <c r="Q4" s="695">
        <v>0</v>
      </c>
      <c r="R4" s="695"/>
      <c r="S4" s="695"/>
      <c r="T4" s="695"/>
      <c r="U4" s="695"/>
      <c r="V4" s="686"/>
      <c r="W4" s="686"/>
      <c r="X4" s="686"/>
      <c r="Y4" s="686"/>
      <c r="Z4" s="686"/>
      <c r="AA4" s="686"/>
      <c r="AB4" s="687"/>
      <c r="AC4" s="685">
        <v>0</v>
      </c>
      <c r="AD4" s="687"/>
      <c r="AE4" s="685">
        <v>0</v>
      </c>
      <c r="AF4" s="686"/>
      <c r="AG4" s="686" t="s">
        <v>1685</v>
      </c>
      <c r="AH4" s="686"/>
      <c r="AI4" s="857"/>
      <c r="AJ4" s="857"/>
      <c r="AK4" s="857"/>
      <c r="AL4" s="857"/>
      <c r="AM4" s="688"/>
      <c r="AN4" s="689" t="s">
        <v>1682</v>
      </c>
      <c r="AO4" s="689" t="s">
        <v>1683</v>
      </c>
      <c r="AP4" s="690"/>
      <c r="AQ4" s="691"/>
      <c r="AR4" s="691"/>
      <c r="AS4" s="691"/>
      <c r="AT4" s="691"/>
      <c r="AU4" s="691"/>
      <c r="AV4" s="692"/>
      <c r="AW4" s="693"/>
      <c r="AX4" s="693"/>
      <c r="AY4" s="693"/>
      <c r="AZ4" s="693"/>
      <c r="BA4" s="693"/>
      <c r="BB4" s="694"/>
    </row>
    <row r="5" spans="1:54" s="298" customFormat="1" ht="11.25" customHeight="1" x14ac:dyDescent="0.15">
      <c r="A5" s="198"/>
      <c r="B5" s="854"/>
      <c r="C5" s="854"/>
      <c r="D5" s="685"/>
      <c r="E5" s="686"/>
      <c r="F5" s="685">
        <v>2035</v>
      </c>
      <c r="G5" s="685">
        <v>1</v>
      </c>
      <c r="H5" s="685">
        <v>1</v>
      </c>
      <c r="I5" s="686"/>
      <c r="J5" s="685">
        <v>7</v>
      </c>
      <c r="K5" s="695">
        <v>0</v>
      </c>
      <c r="L5" s="685">
        <v>13</v>
      </c>
      <c r="M5" s="695">
        <v>0</v>
      </c>
      <c r="N5" s="685">
        <v>13</v>
      </c>
      <c r="O5" s="695">
        <v>30</v>
      </c>
      <c r="P5" s="685">
        <v>15</v>
      </c>
      <c r="Q5" s="695">
        <v>55</v>
      </c>
      <c r="R5" s="695"/>
      <c r="S5" s="695"/>
      <c r="T5" s="695"/>
      <c r="U5" s="695"/>
      <c r="V5" s="685"/>
      <c r="W5" s="685"/>
      <c r="X5" s="685"/>
      <c r="Y5" s="685"/>
      <c r="Z5" s="685"/>
      <c r="AA5" s="685"/>
      <c r="AB5" s="685"/>
      <c r="AC5" s="685">
        <v>8</v>
      </c>
      <c r="AD5" s="687"/>
      <c r="AE5" s="685">
        <v>25</v>
      </c>
      <c r="AF5" s="686"/>
      <c r="AG5" s="686" t="s">
        <v>1684</v>
      </c>
      <c r="AH5" s="686"/>
      <c r="AI5" s="857"/>
      <c r="AJ5" s="857"/>
      <c r="AK5" s="857"/>
      <c r="AL5" s="857"/>
      <c r="AM5" s="688"/>
      <c r="AN5" s="689" t="s">
        <v>963</v>
      </c>
      <c r="AO5" s="689" t="s">
        <v>5</v>
      </c>
      <c r="AP5" s="690"/>
      <c r="AQ5" s="691"/>
      <c r="AR5" s="691"/>
      <c r="AS5" s="691"/>
      <c r="AT5" s="691"/>
      <c r="AU5" s="691"/>
      <c r="AV5" s="692"/>
      <c r="AW5" s="693"/>
      <c r="AX5" s="693"/>
      <c r="AY5" s="693"/>
      <c r="AZ5" s="693"/>
      <c r="BA5" s="693"/>
      <c r="BB5" s="694"/>
    </row>
    <row r="6" spans="1:54" s="298" customFormat="1" ht="11.25" customHeight="1" x14ac:dyDescent="0.15">
      <c r="A6" s="198"/>
      <c r="B6" s="854"/>
      <c r="C6" s="854"/>
      <c r="D6" s="685"/>
      <c r="E6" s="686"/>
      <c r="F6" s="685"/>
      <c r="G6" s="685"/>
      <c r="H6" s="685"/>
      <c r="I6" s="686"/>
      <c r="J6" s="685"/>
      <c r="K6" s="695"/>
      <c r="L6" s="685"/>
      <c r="M6" s="695"/>
      <c r="N6" s="685"/>
      <c r="O6" s="695"/>
      <c r="P6" s="685"/>
      <c r="Q6" s="695"/>
      <c r="R6" s="695"/>
      <c r="S6" s="695"/>
      <c r="T6" s="695"/>
      <c r="U6" s="695"/>
      <c r="V6" s="685"/>
      <c r="W6" s="685"/>
      <c r="X6" s="685"/>
      <c r="Y6" s="685"/>
      <c r="Z6" s="685"/>
      <c r="AA6" s="685"/>
      <c r="AB6" s="685"/>
      <c r="AC6" s="685"/>
      <c r="AD6" s="687"/>
      <c r="AE6" s="685"/>
      <c r="AF6" s="686"/>
      <c r="AG6" s="686" t="s">
        <v>1715</v>
      </c>
      <c r="AH6" s="686"/>
      <c r="AI6" s="857"/>
      <c r="AJ6" s="857"/>
      <c r="AK6" s="857"/>
      <c r="AL6" s="857"/>
      <c r="AM6" s="688"/>
      <c r="AN6" s="689"/>
      <c r="AO6" s="689"/>
      <c r="AP6" s="690"/>
      <c r="AQ6" s="691"/>
      <c r="AR6" s="691"/>
      <c r="AS6" s="691"/>
      <c r="AT6" s="691"/>
      <c r="AU6" s="691"/>
      <c r="AV6" s="692"/>
      <c r="AW6" s="693"/>
      <c r="AX6" s="693"/>
      <c r="AY6" s="693"/>
      <c r="AZ6" s="693"/>
      <c r="BA6" s="693"/>
      <c r="BB6" s="694"/>
    </row>
    <row r="7" spans="1:54" s="298" customFormat="1" ht="11.25" customHeight="1" x14ac:dyDescent="0.15">
      <c r="A7" s="198"/>
      <c r="B7" s="855"/>
      <c r="C7" s="855"/>
      <c r="D7" s="696" t="s">
        <v>26</v>
      </c>
      <c r="E7" s="697" t="s">
        <v>26</v>
      </c>
      <c r="F7" s="697" t="s">
        <v>26</v>
      </c>
      <c r="G7" s="697" t="s">
        <v>26</v>
      </c>
      <c r="H7" s="697" t="s">
        <v>26</v>
      </c>
      <c r="I7" s="697" t="s">
        <v>26</v>
      </c>
      <c r="J7" s="697" t="s">
        <v>192</v>
      </c>
      <c r="K7" s="697" t="s">
        <v>193</v>
      </c>
      <c r="L7" s="697" t="s">
        <v>192</v>
      </c>
      <c r="M7" s="697" t="s">
        <v>193</v>
      </c>
      <c r="N7" s="697" t="s">
        <v>192</v>
      </c>
      <c r="O7" s="697" t="s">
        <v>193</v>
      </c>
      <c r="P7" s="697" t="s">
        <v>192</v>
      </c>
      <c r="Q7" s="697" t="s">
        <v>193</v>
      </c>
      <c r="R7" s="697"/>
      <c r="S7" s="697"/>
      <c r="T7" s="697"/>
      <c r="U7" s="697"/>
      <c r="V7" s="697"/>
      <c r="W7" s="697"/>
      <c r="X7" s="697"/>
      <c r="Y7" s="697"/>
      <c r="Z7" s="686"/>
      <c r="AA7" s="686"/>
      <c r="AB7" s="685"/>
      <c r="AC7" s="697" t="s">
        <v>192</v>
      </c>
      <c r="AD7" s="687"/>
      <c r="AE7" s="697" t="s">
        <v>193</v>
      </c>
      <c r="AF7" s="697"/>
      <c r="AG7" s="697" t="s">
        <v>89</v>
      </c>
      <c r="AH7" s="697"/>
      <c r="AI7" s="858"/>
      <c r="AJ7" s="858"/>
      <c r="AK7" s="858"/>
      <c r="AL7" s="858"/>
      <c r="AM7" s="698"/>
      <c r="AN7" s="699" t="s">
        <v>1684</v>
      </c>
      <c r="AO7" s="699" t="s">
        <v>6</v>
      </c>
      <c r="AP7" s="700" t="s">
        <v>26</v>
      </c>
      <c r="AQ7" s="701" t="s">
        <v>192</v>
      </c>
      <c r="AR7" s="701" t="s">
        <v>193</v>
      </c>
      <c r="AS7" s="701" t="s">
        <v>26</v>
      </c>
      <c r="AT7" s="701" t="s">
        <v>26</v>
      </c>
      <c r="AU7" s="701" t="s">
        <v>26</v>
      </c>
      <c r="AV7" s="702"/>
      <c r="AW7" s="703" t="s">
        <v>26</v>
      </c>
      <c r="AX7" s="703" t="s">
        <v>192</v>
      </c>
      <c r="AY7" s="703" t="s">
        <v>193</v>
      </c>
      <c r="AZ7" s="703" t="s">
        <v>26</v>
      </c>
      <c r="BA7" s="703" t="s">
        <v>26</v>
      </c>
      <c r="BB7" s="704" t="s">
        <v>26</v>
      </c>
    </row>
    <row r="8" spans="1:54" s="298" customFormat="1" ht="11.25" customHeight="1" x14ac:dyDescent="0.15">
      <c r="A8" s="198"/>
      <c r="B8" s="705"/>
      <c r="C8" s="705"/>
      <c r="D8" s="668"/>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199">
        <v>0</v>
      </c>
      <c r="AJ8" s="200">
        <v>0</v>
      </c>
      <c r="AK8" s="201">
        <v>0</v>
      </c>
      <c r="AL8" s="206">
        <v>0</v>
      </c>
      <c r="AM8" s="217"/>
      <c r="AN8" s="217"/>
      <c r="AO8" s="217"/>
      <c r="AP8" s="670"/>
      <c r="AQ8" s="670"/>
      <c r="AR8" s="670"/>
      <c r="AS8" s="670"/>
      <c r="AT8" s="670"/>
      <c r="AU8" s="670"/>
      <c r="AV8" s="706"/>
      <c r="AW8" s="668"/>
      <c r="AX8" s="668"/>
      <c r="AY8" s="668"/>
      <c r="AZ8" s="668"/>
      <c r="BA8" s="668"/>
      <c r="BB8" s="707"/>
    </row>
    <row r="9" spans="1:54" ht="12.75" hidden="1" customHeight="1" outlineLevel="1" x14ac:dyDescent="0.2">
      <c r="B9" s="850">
        <f>$F$5</f>
        <v>2035</v>
      </c>
      <c r="C9" s="850" t="str">
        <f>TEXT(I10,"MMM")</f>
        <v>Jan</v>
      </c>
      <c r="D9" s="41"/>
      <c r="E9" s="42"/>
      <c r="F9" s="42"/>
      <c r="G9" s="197"/>
      <c r="H9" s="197"/>
      <c r="I9" s="42"/>
      <c r="J9" s="43"/>
      <c r="K9" s="43"/>
      <c r="L9" s="43"/>
      <c r="M9" s="43"/>
      <c r="N9" s="43"/>
      <c r="O9" s="43"/>
      <c r="P9" s="43"/>
      <c r="Q9" s="43"/>
      <c r="R9" s="43"/>
      <c r="S9" s="43"/>
      <c r="T9" s="43"/>
      <c r="U9" s="43"/>
      <c r="V9" s="43"/>
      <c r="W9" s="43"/>
      <c r="X9" s="43"/>
      <c r="Y9" s="43"/>
      <c r="AC9" s="44"/>
      <c r="AE9" s="42"/>
      <c r="AF9" s="42"/>
      <c r="AG9" s="42"/>
      <c r="AH9" s="42"/>
      <c r="AI9" s="148"/>
      <c r="AJ9" s="148"/>
      <c r="AK9" s="148"/>
      <c r="AL9" s="148"/>
      <c r="AM9" s="148"/>
      <c r="AN9" s="148"/>
      <c r="AO9" s="148"/>
      <c r="AP9" s="148"/>
      <c r="AQ9" s="170"/>
      <c r="AR9" s="182"/>
      <c r="AS9" s="148"/>
      <c r="AT9" s="148"/>
      <c r="AU9" s="170"/>
      <c r="AV9" s="224"/>
      <c r="AW9" s="78"/>
      <c r="AX9" s="45"/>
      <c r="AY9" s="177"/>
      <c r="AZ9" s="45"/>
      <c r="BA9" s="41"/>
      <c r="BB9" s="45"/>
    </row>
    <row r="10" spans="1:54" ht="12.75" hidden="1" customHeight="1" outlineLevel="1" x14ac:dyDescent="0.2">
      <c r="A10" s="198">
        <f>$G$5</f>
        <v>1</v>
      </c>
      <c r="B10" s="851"/>
      <c r="C10" s="851"/>
      <c r="D10" s="27">
        <f>IF(E10="Mo",WEEKNUM(I10),"")</f>
        <v>1</v>
      </c>
      <c r="E10" s="191" t="str">
        <f>TEXT(I10,"TTT")</f>
        <v>Mo</v>
      </c>
      <c r="F10" s="191">
        <f>$F$5</f>
        <v>2035</v>
      </c>
      <c r="G10" s="191">
        <f>$A$10</f>
        <v>1</v>
      </c>
      <c r="H10" s="191">
        <f>$H$5</f>
        <v>1</v>
      </c>
      <c r="I10" s="192">
        <f>DATE(F10,G10,H10)</f>
        <v>47848</v>
      </c>
      <c r="J10" s="193">
        <f t="shared" ref="J10:Q25" si="0">IF(OR($E10="Sa",$E10="So"),J$4,J$5)</f>
        <v>7</v>
      </c>
      <c r="K10" s="194">
        <f t="shared" si="0"/>
        <v>0</v>
      </c>
      <c r="L10" s="193">
        <f t="shared" si="0"/>
        <v>13</v>
      </c>
      <c r="M10" s="194">
        <f t="shared" si="0"/>
        <v>0</v>
      </c>
      <c r="N10" s="193">
        <f t="shared" si="0"/>
        <v>13</v>
      </c>
      <c r="O10" s="194">
        <f t="shared" si="0"/>
        <v>30</v>
      </c>
      <c r="P10" s="193">
        <f t="shared" si="0"/>
        <v>15</v>
      </c>
      <c r="Q10" s="194">
        <f t="shared" si="0"/>
        <v>55</v>
      </c>
      <c r="R10" s="193">
        <f t="shared" ref="R10:R40" si="1">P10</f>
        <v>15</v>
      </c>
      <c r="S10" s="194">
        <f t="shared" ref="S10:S40" si="2">Q10</f>
        <v>55</v>
      </c>
      <c r="T10" s="193">
        <f t="shared" ref="T10:T40" si="3">R10</f>
        <v>15</v>
      </c>
      <c r="U10" s="194">
        <f t="shared" ref="U10:U40" si="4">S10</f>
        <v>55</v>
      </c>
      <c r="V10" s="195">
        <f t="shared" ref="V10:V40" si="5">TIME(J10,K10,0)</f>
        <v>0.29166666666666669</v>
      </c>
      <c r="W10" s="195">
        <f t="shared" ref="W10:W40" si="6">TIME(L10,M10,0)</f>
        <v>0.54166666666666663</v>
      </c>
      <c r="X10" s="195">
        <f t="shared" ref="X10:X40" si="7">TIME(N10,O10,0)</f>
        <v>0.5625</v>
      </c>
      <c r="Y10" s="195">
        <f t="shared" ref="Y10:Y40" si="8">TIME(P10,Q10,0)</f>
        <v>0.66319444444444442</v>
      </c>
      <c r="Z10" s="195">
        <f t="shared" ref="Z10:Z40" si="9">TIME(R10,S10,0)</f>
        <v>0.66319444444444442</v>
      </c>
      <c r="AA10" s="195">
        <f t="shared" ref="AA10:AA40" si="10">TIME(T10,U10,0)</f>
        <v>0.66319444444444442</v>
      </c>
      <c r="AB10" s="667"/>
      <c r="AC10" s="196">
        <f t="shared" ref="AC10:AC40" si="11">IF(OR(E10="Sa",E10="So"),TIME($AC$4,$AE$4,0),TIME($AC$5,$AE$5,0))</f>
        <v>0.35069444444444442</v>
      </c>
      <c r="AD10" s="667"/>
      <c r="AE10" s="196">
        <f t="shared" ref="AE10:AE40" si="12">IF(OR(E10="Sa",E10="So"),TIME($AC$4,$AE$4,0),(Y10-V10-(X10-W10)+(AA10-Z10)))</f>
        <v>0.35069444444444436</v>
      </c>
      <c r="AF10" s="196"/>
      <c r="AG10" s="196"/>
      <c r="AH10" s="196"/>
      <c r="AI10" s="709"/>
      <c r="AJ10" s="709">
        <f>IF(AG10=$AG$3,1,0)</f>
        <v>0</v>
      </c>
      <c r="AK10" s="709">
        <f>IF(AG10=$AG$7,1,0)</f>
        <v>0</v>
      </c>
      <c r="AL10" s="709">
        <f>IF(AH10=$AG$4,1,0)</f>
        <v>0</v>
      </c>
      <c r="AM10" s="709"/>
      <c r="AN10" s="709">
        <f t="shared" ref="AN10:AN40" si="13">IF(OR(AG10=$AG$2,AG10=$AG$5),1,IF(AG10=$AG$6,0.5,0))</f>
        <v>0</v>
      </c>
      <c r="AO10" s="709">
        <f>IF(OR(E10="Sa",E10="So"),0,1)</f>
        <v>1</v>
      </c>
      <c r="AR10" s="184"/>
      <c r="AV10" s="225"/>
      <c r="AW10" s="79"/>
      <c r="AY10" s="176"/>
    </row>
    <row r="11" spans="1:54" ht="12.75" hidden="1" customHeight="1" outlineLevel="1" x14ac:dyDescent="0.2">
      <c r="B11" s="851"/>
      <c r="C11" s="851"/>
      <c r="D11" s="27" t="str">
        <f t="shared" ref="D11:D40" si="14">IF(E11="Mo",WEEKNUM(I11),"")</f>
        <v/>
      </c>
      <c r="E11" s="191" t="str">
        <f t="shared" ref="E11:E40" si="15">TEXT(I11,"TTT")</f>
        <v>Di</v>
      </c>
      <c r="F11" s="191">
        <f t="shared" ref="F11:F40" si="16">$F$5</f>
        <v>2035</v>
      </c>
      <c r="G11" s="191">
        <f t="shared" ref="G11:G40" si="17">$A$10</f>
        <v>1</v>
      </c>
      <c r="H11" s="191">
        <f>H10+1</f>
        <v>2</v>
      </c>
      <c r="I11" s="192">
        <f t="shared" ref="I11:I40" si="18">DATE(F11,G11,H11)</f>
        <v>47849</v>
      </c>
      <c r="J11" s="193">
        <f t="shared" si="0"/>
        <v>7</v>
      </c>
      <c r="K11" s="194">
        <f t="shared" si="0"/>
        <v>0</v>
      </c>
      <c r="L11" s="193">
        <f t="shared" si="0"/>
        <v>13</v>
      </c>
      <c r="M11" s="194">
        <f t="shared" si="0"/>
        <v>0</v>
      </c>
      <c r="N11" s="193">
        <f t="shared" si="0"/>
        <v>13</v>
      </c>
      <c r="O11" s="194">
        <f t="shared" si="0"/>
        <v>30</v>
      </c>
      <c r="P11" s="193">
        <f t="shared" si="0"/>
        <v>15</v>
      </c>
      <c r="Q11" s="194">
        <f t="shared" si="0"/>
        <v>55</v>
      </c>
      <c r="R11" s="193">
        <f t="shared" si="1"/>
        <v>15</v>
      </c>
      <c r="S11" s="194">
        <f t="shared" si="2"/>
        <v>55</v>
      </c>
      <c r="T11" s="193">
        <f t="shared" si="3"/>
        <v>15</v>
      </c>
      <c r="U11" s="194">
        <f t="shared" si="4"/>
        <v>55</v>
      </c>
      <c r="V11" s="195">
        <f t="shared" si="5"/>
        <v>0.29166666666666669</v>
      </c>
      <c r="W11" s="195">
        <f t="shared" si="6"/>
        <v>0.54166666666666663</v>
      </c>
      <c r="X11" s="195">
        <f t="shared" si="7"/>
        <v>0.5625</v>
      </c>
      <c r="Y11" s="195">
        <f t="shared" si="8"/>
        <v>0.66319444444444442</v>
      </c>
      <c r="Z11" s="195">
        <f t="shared" si="9"/>
        <v>0.66319444444444442</v>
      </c>
      <c r="AA11" s="195">
        <f t="shared" si="10"/>
        <v>0.66319444444444442</v>
      </c>
      <c r="AB11" s="667"/>
      <c r="AC11" s="196">
        <f t="shared" si="11"/>
        <v>0.35069444444444442</v>
      </c>
      <c r="AD11" s="667"/>
      <c r="AE11" s="196">
        <f t="shared" si="12"/>
        <v>0.35069444444444436</v>
      </c>
      <c r="AF11" s="196"/>
      <c r="AG11" s="196"/>
      <c r="AH11" s="196"/>
      <c r="AI11" s="710"/>
      <c r="AJ11" s="709">
        <f t="shared" ref="AJ11:AJ40" si="19">IF(AG11=$AG$3,1,0)</f>
        <v>0</v>
      </c>
      <c r="AK11" s="709">
        <f t="shared" ref="AK11:AK40" si="20">IF(AG11=$AG$7,1,0)</f>
        <v>0</v>
      </c>
      <c r="AL11" s="709">
        <f t="shared" ref="AL11:AL40" si="21">IF(AH11=$AG$4,1,0)</f>
        <v>0</v>
      </c>
      <c r="AM11" s="709"/>
      <c r="AN11" s="709">
        <f t="shared" si="13"/>
        <v>0</v>
      </c>
      <c r="AO11" s="709">
        <f t="shared" ref="AO11:AO40" si="22">IF(OR(E11="Sa",E11="So"),0,1)</f>
        <v>1</v>
      </c>
      <c r="AR11" s="184"/>
      <c r="AV11" s="225"/>
      <c r="AW11" s="79"/>
      <c r="AY11" s="176"/>
    </row>
    <row r="12" spans="1:54" ht="12.75" hidden="1" customHeight="1" outlineLevel="1" x14ac:dyDescent="0.2">
      <c r="B12" s="851"/>
      <c r="C12" s="851"/>
      <c r="D12" s="27" t="str">
        <f t="shared" si="14"/>
        <v/>
      </c>
      <c r="E12" s="191" t="str">
        <f t="shared" si="15"/>
        <v>Mi</v>
      </c>
      <c r="F12" s="191">
        <f t="shared" si="16"/>
        <v>2035</v>
      </c>
      <c r="G12" s="191">
        <f t="shared" si="17"/>
        <v>1</v>
      </c>
      <c r="H12" s="191">
        <f t="shared" ref="H12:H40" si="23">H11+1</f>
        <v>3</v>
      </c>
      <c r="I12" s="192">
        <f t="shared" si="18"/>
        <v>47850</v>
      </c>
      <c r="J12" s="193">
        <f t="shared" si="0"/>
        <v>7</v>
      </c>
      <c r="K12" s="194">
        <f t="shared" si="0"/>
        <v>0</v>
      </c>
      <c r="L12" s="193">
        <f t="shared" si="0"/>
        <v>13</v>
      </c>
      <c r="M12" s="194">
        <f t="shared" si="0"/>
        <v>0</v>
      </c>
      <c r="N12" s="193">
        <f t="shared" si="0"/>
        <v>13</v>
      </c>
      <c r="O12" s="194">
        <f t="shared" si="0"/>
        <v>30</v>
      </c>
      <c r="P12" s="193">
        <f t="shared" si="0"/>
        <v>15</v>
      </c>
      <c r="Q12" s="194">
        <f t="shared" si="0"/>
        <v>55</v>
      </c>
      <c r="R12" s="193">
        <f t="shared" si="1"/>
        <v>15</v>
      </c>
      <c r="S12" s="194">
        <f t="shared" si="2"/>
        <v>55</v>
      </c>
      <c r="T12" s="193">
        <f t="shared" si="3"/>
        <v>15</v>
      </c>
      <c r="U12" s="194">
        <f t="shared" si="4"/>
        <v>55</v>
      </c>
      <c r="V12" s="195">
        <f t="shared" si="5"/>
        <v>0.29166666666666669</v>
      </c>
      <c r="W12" s="195">
        <f t="shared" si="6"/>
        <v>0.54166666666666663</v>
      </c>
      <c r="X12" s="195">
        <f t="shared" si="7"/>
        <v>0.5625</v>
      </c>
      <c r="Y12" s="195">
        <f t="shared" si="8"/>
        <v>0.66319444444444442</v>
      </c>
      <c r="Z12" s="195">
        <f t="shared" si="9"/>
        <v>0.66319444444444442</v>
      </c>
      <c r="AA12" s="195">
        <f t="shared" si="10"/>
        <v>0.66319444444444442</v>
      </c>
      <c r="AB12" s="667"/>
      <c r="AC12" s="196">
        <f t="shared" si="11"/>
        <v>0.35069444444444442</v>
      </c>
      <c r="AD12" s="667"/>
      <c r="AE12" s="196">
        <f t="shared" si="12"/>
        <v>0.35069444444444436</v>
      </c>
      <c r="AF12" s="196"/>
      <c r="AG12" s="196"/>
      <c r="AH12" s="196"/>
      <c r="AI12" s="710"/>
      <c r="AJ12" s="709">
        <f t="shared" si="19"/>
        <v>0</v>
      </c>
      <c r="AK12" s="709">
        <f t="shared" si="20"/>
        <v>0</v>
      </c>
      <c r="AL12" s="709">
        <f t="shared" si="21"/>
        <v>0</v>
      </c>
      <c r="AM12" s="709"/>
      <c r="AN12" s="709">
        <f t="shared" si="13"/>
        <v>0</v>
      </c>
      <c r="AO12" s="709">
        <f t="shared" si="22"/>
        <v>1</v>
      </c>
      <c r="AR12" s="184"/>
      <c r="AV12" s="225"/>
      <c r="AW12" s="79"/>
      <c r="AY12" s="176"/>
    </row>
    <row r="13" spans="1:54" ht="12.75" hidden="1" customHeight="1" outlineLevel="1" x14ac:dyDescent="0.2">
      <c r="B13" s="851"/>
      <c r="C13" s="851"/>
      <c r="D13" s="27" t="str">
        <f t="shared" si="14"/>
        <v/>
      </c>
      <c r="E13" s="191" t="str">
        <f t="shared" si="15"/>
        <v>Do</v>
      </c>
      <c r="F13" s="191">
        <f t="shared" si="16"/>
        <v>2035</v>
      </c>
      <c r="G13" s="191">
        <f t="shared" si="17"/>
        <v>1</v>
      </c>
      <c r="H13" s="191">
        <f t="shared" si="23"/>
        <v>4</v>
      </c>
      <c r="I13" s="192">
        <f t="shared" si="18"/>
        <v>47851</v>
      </c>
      <c r="J13" s="193">
        <f t="shared" si="0"/>
        <v>7</v>
      </c>
      <c r="K13" s="194">
        <f t="shared" si="0"/>
        <v>0</v>
      </c>
      <c r="L13" s="193">
        <f t="shared" si="0"/>
        <v>13</v>
      </c>
      <c r="M13" s="194">
        <f t="shared" si="0"/>
        <v>0</v>
      </c>
      <c r="N13" s="193">
        <f t="shared" si="0"/>
        <v>13</v>
      </c>
      <c r="O13" s="194">
        <f t="shared" si="0"/>
        <v>30</v>
      </c>
      <c r="P13" s="193">
        <f t="shared" si="0"/>
        <v>15</v>
      </c>
      <c r="Q13" s="194">
        <f t="shared" si="0"/>
        <v>55</v>
      </c>
      <c r="R13" s="193">
        <f t="shared" si="1"/>
        <v>15</v>
      </c>
      <c r="S13" s="194">
        <f t="shared" si="2"/>
        <v>55</v>
      </c>
      <c r="T13" s="193">
        <f t="shared" si="3"/>
        <v>15</v>
      </c>
      <c r="U13" s="194">
        <f t="shared" si="4"/>
        <v>55</v>
      </c>
      <c r="V13" s="195">
        <f t="shared" si="5"/>
        <v>0.29166666666666669</v>
      </c>
      <c r="W13" s="195">
        <f t="shared" si="6"/>
        <v>0.54166666666666663</v>
      </c>
      <c r="X13" s="195">
        <f t="shared" si="7"/>
        <v>0.5625</v>
      </c>
      <c r="Y13" s="195">
        <f t="shared" si="8"/>
        <v>0.66319444444444442</v>
      </c>
      <c r="Z13" s="195">
        <f t="shared" si="9"/>
        <v>0.66319444444444442</v>
      </c>
      <c r="AA13" s="195">
        <f t="shared" si="10"/>
        <v>0.66319444444444442</v>
      </c>
      <c r="AB13" s="667"/>
      <c r="AC13" s="196">
        <f t="shared" si="11"/>
        <v>0.35069444444444442</v>
      </c>
      <c r="AD13" s="667"/>
      <c r="AE13" s="196">
        <f t="shared" si="12"/>
        <v>0.35069444444444436</v>
      </c>
      <c r="AF13" s="196"/>
      <c r="AG13" s="196"/>
      <c r="AH13" s="196"/>
      <c r="AI13" s="710"/>
      <c r="AJ13" s="709">
        <f t="shared" si="19"/>
        <v>0</v>
      </c>
      <c r="AK13" s="709">
        <f t="shared" si="20"/>
        <v>0</v>
      </c>
      <c r="AL13" s="709">
        <f t="shared" si="21"/>
        <v>0</v>
      </c>
      <c r="AM13" s="709"/>
      <c r="AN13" s="709">
        <f t="shared" si="13"/>
        <v>0</v>
      </c>
      <c r="AO13" s="709">
        <f t="shared" si="22"/>
        <v>1</v>
      </c>
      <c r="AR13" s="184"/>
      <c r="AV13" s="225"/>
      <c r="AW13" s="79"/>
      <c r="AY13" s="176"/>
    </row>
    <row r="14" spans="1:54" ht="12.75" hidden="1" customHeight="1" outlineLevel="1" x14ac:dyDescent="0.2">
      <c r="B14" s="851"/>
      <c r="C14" s="851"/>
      <c r="D14" s="27" t="str">
        <f t="shared" si="14"/>
        <v/>
      </c>
      <c r="E14" s="191" t="str">
        <f t="shared" si="15"/>
        <v>Fr</v>
      </c>
      <c r="F14" s="191">
        <f t="shared" si="16"/>
        <v>2035</v>
      </c>
      <c r="G14" s="191">
        <f t="shared" si="17"/>
        <v>1</v>
      </c>
      <c r="H14" s="191">
        <f t="shared" si="23"/>
        <v>5</v>
      </c>
      <c r="I14" s="192">
        <f t="shared" si="18"/>
        <v>47852</v>
      </c>
      <c r="J14" s="193">
        <f t="shared" si="0"/>
        <v>7</v>
      </c>
      <c r="K14" s="194">
        <f t="shared" si="0"/>
        <v>0</v>
      </c>
      <c r="L14" s="193">
        <f t="shared" si="0"/>
        <v>13</v>
      </c>
      <c r="M14" s="194">
        <f t="shared" si="0"/>
        <v>0</v>
      </c>
      <c r="N14" s="193">
        <f t="shared" si="0"/>
        <v>13</v>
      </c>
      <c r="O14" s="194">
        <f t="shared" si="0"/>
        <v>30</v>
      </c>
      <c r="P14" s="193">
        <f t="shared" si="0"/>
        <v>15</v>
      </c>
      <c r="Q14" s="194">
        <f t="shared" si="0"/>
        <v>55</v>
      </c>
      <c r="R14" s="193">
        <f t="shared" si="1"/>
        <v>15</v>
      </c>
      <c r="S14" s="194">
        <f t="shared" si="2"/>
        <v>55</v>
      </c>
      <c r="T14" s="193">
        <f t="shared" si="3"/>
        <v>15</v>
      </c>
      <c r="U14" s="194">
        <f t="shared" si="4"/>
        <v>55</v>
      </c>
      <c r="V14" s="195">
        <f t="shared" si="5"/>
        <v>0.29166666666666669</v>
      </c>
      <c r="W14" s="195">
        <f t="shared" si="6"/>
        <v>0.54166666666666663</v>
      </c>
      <c r="X14" s="195">
        <f t="shared" si="7"/>
        <v>0.5625</v>
      </c>
      <c r="Y14" s="195">
        <f t="shared" si="8"/>
        <v>0.66319444444444442</v>
      </c>
      <c r="Z14" s="195">
        <f t="shared" si="9"/>
        <v>0.66319444444444442</v>
      </c>
      <c r="AA14" s="195">
        <f t="shared" si="10"/>
        <v>0.66319444444444442</v>
      </c>
      <c r="AB14" s="667"/>
      <c r="AC14" s="196">
        <f t="shared" si="11"/>
        <v>0.35069444444444442</v>
      </c>
      <c r="AD14" s="667"/>
      <c r="AE14" s="196">
        <f t="shared" si="12"/>
        <v>0.35069444444444436</v>
      </c>
      <c r="AF14" s="196"/>
      <c r="AG14" s="196"/>
      <c r="AH14" s="196"/>
      <c r="AI14" s="710"/>
      <c r="AJ14" s="709">
        <f t="shared" si="19"/>
        <v>0</v>
      </c>
      <c r="AK14" s="709">
        <f t="shared" si="20"/>
        <v>0</v>
      </c>
      <c r="AL14" s="709">
        <f t="shared" si="21"/>
        <v>0</v>
      </c>
      <c r="AM14" s="709"/>
      <c r="AN14" s="709">
        <f t="shared" si="13"/>
        <v>0</v>
      </c>
      <c r="AO14" s="709">
        <f t="shared" si="22"/>
        <v>1</v>
      </c>
      <c r="AR14" s="184"/>
      <c r="AV14" s="225"/>
      <c r="AW14" s="79"/>
      <c r="AY14" s="176"/>
    </row>
    <row r="15" spans="1:54" ht="12.75" hidden="1" customHeight="1" outlineLevel="1" x14ac:dyDescent="0.2">
      <c r="B15" s="851"/>
      <c r="C15" s="851"/>
      <c r="D15" s="27" t="str">
        <f t="shared" si="14"/>
        <v/>
      </c>
      <c r="E15" s="191" t="str">
        <f t="shared" si="15"/>
        <v>Sa</v>
      </c>
      <c r="F15" s="191">
        <f t="shared" si="16"/>
        <v>2035</v>
      </c>
      <c r="G15" s="191">
        <f t="shared" si="17"/>
        <v>1</v>
      </c>
      <c r="H15" s="191">
        <f t="shared" si="23"/>
        <v>6</v>
      </c>
      <c r="I15" s="192">
        <f t="shared" si="18"/>
        <v>47853</v>
      </c>
      <c r="J15" s="193">
        <f t="shared" si="0"/>
        <v>0</v>
      </c>
      <c r="K15" s="194">
        <f t="shared" si="0"/>
        <v>0</v>
      </c>
      <c r="L15" s="193">
        <f t="shared" si="0"/>
        <v>0</v>
      </c>
      <c r="M15" s="194">
        <f t="shared" si="0"/>
        <v>0</v>
      </c>
      <c r="N15" s="193">
        <f t="shared" si="0"/>
        <v>0</v>
      </c>
      <c r="O15" s="194">
        <f t="shared" si="0"/>
        <v>0</v>
      </c>
      <c r="P15" s="193">
        <f t="shared" si="0"/>
        <v>0</v>
      </c>
      <c r="Q15" s="194">
        <f t="shared" si="0"/>
        <v>0</v>
      </c>
      <c r="R15" s="193">
        <f t="shared" si="1"/>
        <v>0</v>
      </c>
      <c r="S15" s="194">
        <f t="shared" si="2"/>
        <v>0</v>
      </c>
      <c r="T15" s="193">
        <f t="shared" si="3"/>
        <v>0</v>
      </c>
      <c r="U15" s="194">
        <f t="shared" si="4"/>
        <v>0</v>
      </c>
      <c r="V15" s="195">
        <f t="shared" si="5"/>
        <v>0</v>
      </c>
      <c r="W15" s="195">
        <f t="shared" si="6"/>
        <v>0</v>
      </c>
      <c r="X15" s="195">
        <f t="shared" si="7"/>
        <v>0</v>
      </c>
      <c r="Y15" s="195">
        <f t="shared" si="8"/>
        <v>0</v>
      </c>
      <c r="Z15" s="195">
        <f t="shared" si="9"/>
        <v>0</v>
      </c>
      <c r="AA15" s="195">
        <f t="shared" si="10"/>
        <v>0</v>
      </c>
      <c r="AB15" s="667"/>
      <c r="AC15" s="196">
        <f t="shared" si="11"/>
        <v>0</v>
      </c>
      <c r="AD15" s="667"/>
      <c r="AE15" s="196">
        <f t="shared" si="12"/>
        <v>0</v>
      </c>
      <c r="AF15" s="196"/>
      <c r="AG15" s="196"/>
      <c r="AH15" s="196"/>
      <c r="AI15" s="710"/>
      <c r="AJ15" s="709">
        <f t="shared" si="19"/>
        <v>0</v>
      </c>
      <c r="AK15" s="709">
        <f t="shared" si="20"/>
        <v>0</v>
      </c>
      <c r="AL15" s="709">
        <f t="shared" si="21"/>
        <v>0</v>
      </c>
      <c r="AM15" s="709"/>
      <c r="AN15" s="709">
        <f t="shared" si="13"/>
        <v>0</v>
      </c>
      <c r="AO15" s="709">
        <f t="shared" si="22"/>
        <v>0</v>
      </c>
      <c r="AR15" s="184"/>
      <c r="AV15" s="225"/>
      <c r="AW15" s="79"/>
      <c r="AY15" s="176"/>
      <c r="BB15" s="29"/>
    </row>
    <row r="16" spans="1:54" ht="12.75" hidden="1" customHeight="1" outlineLevel="1" x14ac:dyDescent="0.2">
      <c r="B16" s="851"/>
      <c r="C16" s="851"/>
      <c r="D16" s="27" t="str">
        <f t="shared" si="14"/>
        <v/>
      </c>
      <c r="E16" s="191" t="str">
        <f t="shared" si="15"/>
        <v>So</v>
      </c>
      <c r="F16" s="191">
        <f t="shared" si="16"/>
        <v>2035</v>
      </c>
      <c r="G16" s="191">
        <f t="shared" si="17"/>
        <v>1</v>
      </c>
      <c r="H16" s="191">
        <f t="shared" si="23"/>
        <v>7</v>
      </c>
      <c r="I16" s="192">
        <f t="shared" si="18"/>
        <v>47854</v>
      </c>
      <c r="J16" s="193">
        <f t="shared" si="0"/>
        <v>0</v>
      </c>
      <c r="K16" s="194">
        <f t="shared" si="0"/>
        <v>0</v>
      </c>
      <c r="L16" s="193">
        <f t="shared" si="0"/>
        <v>0</v>
      </c>
      <c r="M16" s="194">
        <f t="shared" si="0"/>
        <v>0</v>
      </c>
      <c r="N16" s="193">
        <f t="shared" si="0"/>
        <v>0</v>
      </c>
      <c r="O16" s="194">
        <f t="shared" si="0"/>
        <v>0</v>
      </c>
      <c r="P16" s="193">
        <f t="shared" si="0"/>
        <v>0</v>
      </c>
      <c r="Q16" s="194">
        <f t="shared" si="0"/>
        <v>0</v>
      </c>
      <c r="R16" s="193">
        <f t="shared" si="1"/>
        <v>0</v>
      </c>
      <c r="S16" s="194">
        <f t="shared" si="2"/>
        <v>0</v>
      </c>
      <c r="T16" s="193">
        <f t="shared" si="3"/>
        <v>0</v>
      </c>
      <c r="U16" s="194">
        <f t="shared" si="4"/>
        <v>0</v>
      </c>
      <c r="V16" s="195">
        <f t="shared" si="5"/>
        <v>0</v>
      </c>
      <c r="W16" s="195">
        <f t="shared" si="6"/>
        <v>0</v>
      </c>
      <c r="X16" s="195">
        <f t="shared" si="7"/>
        <v>0</v>
      </c>
      <c r="Y16" s="195">
        <f t="shared" si="8"/>
        <v>0</v>
      </c>
      <c r="Z16" s="195">
        <f t="shared" si="9"/>
        <v>0</v>
      </c>
      <c r="AA16" s="195">
        <f t="shared" si="10"/>
        <v>0</v>
      </c>
      <c r="AB16" s="667"/>
      <c r="AC16" s="196">
        <f t="shared" si="11"/>
        <v>0</v>
      </c>
      <c r="AD16" s="667"/>
      <c r="AE16" s="196">
        <f t="shared" si="12"/>
        <v>0</v>
      </c>
      <c r="AF16" s="196"/>
      <c r="AG16" s="196"/>
      <c r="AH16" s="196"/>
      <c r="AI16" s="710"/>
      <c r="AJ16" s="709">
        <f t="shared" si="19"/>
        <v>0</v>
      </c>
      <c r="AK16" s="709">
        <f t="shared" si="20"/>
        <v>0</v>
      </c>
      <c r="AL16" s="709">
        <f t="shared" si="21"/>
        <v>0</v>
      </c>
      <c r="AM16" s="709"/>
      <c r="AN16" s="709">
        <f t="shared" si="13"/>
        <v>0</v>
      </c>
      <c r="AO16" s="709">
        <f t="shared" si="22"/>
        <v>0</v>
      </c>
      <c r="AR16" s="184"/>
      <c r="AV16" s="225"/>
      <c r="AW16" s="79"/>
      <c r="AY16" s="176"/>
    </row>
    <row r="17" spans="2:41" ht="12.75" hidden="1" customHeight="1" outlineLevel="1" x14ac:dyDescent="0.2">
      <c r="B17" s="851"/>
      <c r="C17" s="851"/>
      <c r="D17" s="27">
        <f t="shared" si="14"/>
        <v>2</v>
      </c>
      <c r="E17" s="191" t="str">
        <f t="shared" si="15"/>
        <v>Mo</v>
      </c>
      <c r="F17" s="191">
        <f t="shared" si="16"/>
        <v>2035</v>
      </c>
      <c r="G17" s="191">
        <f t="shared" si="17"/>
        <v>1</v>
      </c>
      <c r="H17" s="191">
        <f t="shared" si="23"/>
        <v>8</v>
      </c>
      <c r="I17" s="192">
        <f t="shared" si="18"/>
        <v>47855</v>
      </c>
      <c r="J17" s="193">
        <f t="shared" si="0"/>
        <v>7</v>
      </c>
      <c r="K17" s="194">
        <f t="shared" si="0"/>
        <v>0</v>
      </c>
      <c r="L17" s="193">
        <f t="shared" si="0"/>
        <v>13</v>
      </c>
      <c r="M17" s="194">
        <f t="shared" si="0"/>
        <v>0</v>
      </c>
      <c r="N17" s="193">
        <f t="shared" si="0"/>
        <v>13</v>
      </c>
      <c r="O17" s="194">
        <f t="shared" si="0"/>
        <v>30</v>
      </c>
      <c r="P17" s="193">
        <f t="shared" si="0"/>
        <v>15</v>
      </c>
      <c r="Q17" s="194">
        <f t="shared" si="0"/>
        <v>55</v>
      </c>
      <c r="R17" s="193">
        <f t="shared" si="1"/>
        <v>15</v>
      </c>
      <c r="S17" s="194">
        <f t="shared" si="2"/>
        <v>55</v>
      </c>
      <c r="T17" s="193">
        <f t="shared" si="3"/>
        <v>15</v>
      </c>
      <c r="U17" s="194">
        <f t="shared" si="4"/>
        <v>55</v>
      </c>
      <c r="V17" s="195">
        <f t="shared" si="5"/>
        <v>0.29166666666666669</v>
      </c>
      <c r="W17" s="195">
        <f t="shared" si="6"/>
        <v>0.54166666666666663</v>
      </c>
      <c r="X17" s="195">
        <f t="shared" si="7"/>
        <v>0.5625</v>
      </c>
      <c r="Y17" s="195">
        <f t="shared" si="8"/>
        <v>0.66319444444444442</v>
      </c>
      <c r="Z17" s="195">
        <f t="shared" si="9"/>
        <v>0.66319444444444442</v>
      </c>
      <c r="AA17" s="195">
        <f t="shared" si="10"/>
        <v>0.66319444444444442</v>
      </c>
      <c r="AB17" s="667"/>
      <c r="AC17" s="196">
        <f t="shared" si="11"/>
        <v>0.35069444444444442</v>
      </c>
      <c r="AD17" s="667"/>
      <c r="AE17" s="196">
        <f t="shared" si="12"/>
        <v>0.35069444444444436</v>
      </c>
      <c r="AF17" s="196"/>
      <c r="AG17" s="196"/>
      <c r="AH17" s="196"/>
      <c r="AI17" s="710"/>
      <c r="AJ17" s="709">
        <f t="shared" si="19"/>
        <v>0</v>
      </c>
      <c r="AK17" s="709">
        <f t="shared" si="20"/>
        <v>0</v>
      </c>
      <c r="AL17" s="709">
        <f t="shared" si="21"/>
        <v>0</v>
      </c>
      <c r="AM17" s="709"/>
      <c r="AN17" s="709">
        <f t="shared" si="13"/>
        <v>0</v>
      </c>
      <c r="AO17" s="709">
        <f t="shared" si="22"/>
        <v>1</v>
      </c>
    </row>
    <row r="18" spans="2:41" ht="12.75" hidden="1" customHeight="1" outlineLevel="1" x14ac:dyDescent="0.2">
      <c r="B18" s="851"/>
      <c r="C18" s="851"/>
      <c r="D18" s="27" t="str">
        <f t="shared" si="14"/>
        <v/>
      </c>
      <c r="E18" s="191" t="str">
        <f t="shared" si="15"/>
        <v>Di</v>
      </c>
      <c r="F18" s="191">
        <f t="shared" si="16"/>
        <v>2035</v>
      </c>
      <c r="G18" s="191">
        <f t="shared" si="17"/>
        <v>1</v>
      </c>
      <c r="H18" s="191">
        <f t="shared" si="23"/>
        <v>9</v>
      </c>
      <c r="I18" s="192">
        <f t="shared" si="18"/>
        <v>47856</v>
      </c>
      <c r="J18" s="193">
        <f t="shared" si="0"/>
        <v>7</v>
      </c>
      <c r="K18" s="194">
        <f t="shared" si="0"/>
        <v>0</v>
      </c>
      <c r="L18" s="193">
        <f t="shared" si="0"/>
        <v>13</v>
      </c>
      <c r="M18" s="194">
        <f t="shared" si="0"/>
        <v>0</v>
      </c>
      <c r="N18" s="193">
        <f t="shared" si="0"/>
        <v>13</v>
      </c>
      <c r="O18" s="194">
        <f t="shared" si="0"/>
        <v>30</v>
      </c>
      <c r="P18" s="193">
        <f t="shared" si="0"/>
        <v>15</v>
      </c>
      <c r="Q18" s="194">
        <f t="shared" si="0"/>
        <v>55</v>
      </c>
      <c r="R18" s="193">
        <f t="shared" si="1"/>
        <v>15</v>
      </c>
      <c r="S18" s="194">
        <f t="shared" si="2"/>
        <v>55</v>
      </c>
      <c r="T18" s="193">
        <f t="shared" si="3"/>
        <v>15</v>
      </c>
      <c r="U18" s="194">
        <f t="shared" si="4"/>
        <v>55</v>
      </c>
      <c r="V18" s="195">
        <f t="shared" si="5"/>
        <v>0.29166666666666669</v>
      </c>
      <c r="W18" s="195">
        <f t="shared" si="6"/>
        <v>0.54166666666666663</v>
      </c>
      <c r="X18" s="195">
        <f t="shared" si="7"/>
        <v>0.5625</v>
      </c>
      <c r="Y18" s="195">
        <f t="shared" si="8"/>
        <v>0.66319444444444442</v>
      </c>
      <c r="Z18" s="195">
        <f t="shared" si="9"/>
        <v>0.66319444444444442</v>
      </c>
      <c r="AA18" s="195">
        <f t="shared" si="10"/>
        <v>0.66319444444444442</v>
      </c>
      <c r="AB18" s="667"/>
      <c r="AC18" s="196">
        <f t="shared" si="11"/>
        <v>0.35069444444444442</v>
      </c>
      <c r="AD18" s="667"/>
      <c r="AE18" s="196">
        <f t="shared" si="12"/>
        <v>0.35069444444444436</v>
      </c>
      <c r="AF18" s="196"/>
      <c r="AG18" s="196"/>
      <c r="AH18" s="196"/>
      <c r="AI18" s="710"/>
      <c r="AJ18" s="709">
        <f t="shared" si="19"/>
        <v>0</v>
      </c>
      <c r="AK18" s="709">
        <f t="shared" si="20"/>
        <v>0</v>
      </c>
      <c r="AL18" s="709">
        <f t="shared" si="21"/>
        <v>0</v>
      </c>
      <c r="AM18" s="709"/>
      <c r="AN18" s="709">
        <f t="shared" si="13"/>
        <v>0</v>
      </c>
      <c r="AO18" s="709">
        <f t="shared" si="22"/>
        <v>1</v>
      </c>
    </row>
    <row r="19" spans="2:41" ht="12.75" hidden="1" customHeight="1" outlineLevel="1" x14ac:dyDescent="0.2">
      <c r="B19" s="851"/>
      <c r="C19" s="851"/>
      <c r="D19" s="27" t="str">
        <f t="shared" si="14"/>
        <v/>
      </c>
      <c r="E19" s="191" t="str">
        <f t="shared" si="15"/>
        <v>Mi</v>
      </c>
      <c r="F19" s="191">
        <f t="shared" si="16"/>
        <v>2035</v>
      </c>
      <c r="G19" s="191">
        <f t="shared" si="17"/>
        <v>1</v>
      </c>
      <c r="H19" s="191">
        <f t="shared" si="23"/>
        <v>10</v>
      </c>
      <c r="I19" s="192">
        <f t="shared" si="18"/>
        <v>47857</v>
      </c>
      <c r="J19" s="193">
        <f t="shared" si="0"/>
        <v>7</v>
      </c>
      <c r="K19" s="194">
        <f t="shared" si="0"/>
        <v>0</v>
      </c>
      <c r="L19" s="193">
        <f t="shared" si="0"/>
        <v>13</v>
      </c>
      <c r="M19" s="194">
        <f t="shared" si="0"/>
        <v>0</v>
      </c>
      <c r="N19" s="193">
        <f t="shared" si="0"/>
        <v>13</v>
      </c>
      <c r="O19" s="194">
        <f t="shared" si="0"/>
        <v>30</v>
      </c>
      <c r="P19" s="193">
        <f t="shared" si="0"/>
        <v>15</v>
      </c>
      <c r="Q19" s="194">
        <f t="shared" si="0"/>
        <v>55</v>
      </c>
      <c r="R19" s="193">
        <f t="shared" si="1"/>
        <v>15</v>
      </c>
      <c r="S19" s="194">
        <f t="shared" si="2"/>
        <v>55</v>
      </c>
      <c r="T19" s="193">
        <f t="shared" si="3"/>
        <v>15</v>
      </c>
      <c r="U19" s="194">
        <f t="shared" si="4"/>
        <v>55</v>
      </c>
      <c r="V19" s="195">
        <f t="shared" si="5"/>
        <v>0.29166666666666669</v>
      </c>
      <c r="W19" s="195">
        <f t="shared" si="6"/>
        <v>0.54166666666666663</v>
      </c>
      <c r="X19" s="195">
        <f t="shared" si="7"/>
        <v>0.5625</v>
      </c>
      <c r="Y19" s="195">
        <f t="shared" si="8"/>
        <v>0.66319444444444442</v>
      </c>
      <c r="Z19" s="195">
        <f t="shared" si="9"/>
        <v>0.66319444444444442</v>
      </c>
      <c r="AA19" s="195">
        <f t="shared" si="10"/>
        <v>0.66319444444444442</v>
      </c>
      <c r="AB19" s="667"/>
      <c r="AC19" s="196">
        <f t="shared" si="11"/>
        <v>0.35069444444444442</v>
      </c>
      <c r="AD19" s="667"/>
      <c r="AE19" s="196">
        <f t="shared" si="12"/>
        <v>0.35069444444444436</v>
      </c>
      <c r="AF19" s="196"/>
      <c r="AG19" s="196"/>
      <c r="AH19" s="196"/>
      <c r="AI19" s="710"/>
      <c r="AJ19" s="709">
        <f t="shared" si="19"/>
        <v>0</v>
      </c>
      <c r="AK19" s="709">
        <f t="shared" si="20"/>
        <v>0</v>
      </c>
      <c r="AL19" s="709">
        <f t="shared" si="21"/>
        <v>0</v>
      </c>
      <c r="AM19" s="709"/>
      <c r="AN19" s="709">
        <f t="shared" si="13"/>
        <v>0</v>
      </c>
      <c r="AO19" s="709">
        <f t="shared" si="22"/>
        <v>1</v>
      </c>
    </row>
    <row r="20" spans="2:41" ht="12.75" hidden="1" customHeight="1" outlineLevel="1" x14ac:dyDescent="0.2">
      <c r="B20" s="851"/>
      <c r="C20" s="851"/>
      <c r="D20" s="27" t="str">
        <f t="shared" si="14"/>
        <v/>
      </c>
      <c r="E20" s="191" t="str">
        <f t="shared" si="15"/>
        <v>Do</v>
      </c>
      <c r="F20" s="191">
        <f t="shared" si="16"/>
        <v>2035</v>
      </c>
      <c r="G20" s="191">
        <f t="shared" si="17"/>
        <v>1</v>
      </c>
      <c r="H20" s="191">
        <f t="shared" si="23"/>
        <v>11</v>
      </c>
      <c r="I20" s="192">
        <f t="shared" si="18"/>
        <v>47858</v>
      </c>
      <c r="J20" s="193">
        <f t="shared" si="0"/>
        <v>7</v>
      </c>
      <c r="K20" s="194">
        <f t="shared" si="0"/>
        <v>0</v>
      </c>
      <c r="L20" s="193">
        <f t="shared" si="0"/>
        <v>13</v>
      </c>
      <c r="M20" s="194">
        <f t="shared" si="0"/>
        <v>0</v>
      </c>
      <c r="N20" s="193">
        <f t="shared" si="0"/>
        <v>13</v>
      </c>
      <c r="O20" s="194">
        <f t="shared" si="0"/>
        <v>30</v>
      </c>
      <c r="P20" s="193">
        <f t="shared" si="0"/>
        <v>15</v>
      </c>
      <c r="Q20" s="194">
        <f t="shared" si="0"/>
        <v>55</v>
      </c>
      <c r="R20" s="193">
        <f t="shared" si="1"/>
        <v>15</v>
      </c>
      <c r="S20" s="194">
        <f t="shared" si="2"/>
        <v>55</v>
      </c>
      <c r="T20" s="193">
        <f t="shared" si="3"/>
        <v>15</v>
      </c>
      <c r="U20" s="194">
        <f t="shared" si="4"/>
        <v>55</v>
      </c>
      <c r="V20" s="195">
        <f t="shared" si="5"/>
        <v>0.29166666666666669</v>
      </c>
      <c r="W20" s="195">
        <f t="shared" si="6"/>
        <v>0.54166666666666663</v>
      </c>
      <c r="X20" s="195">
        <f t="shared" si="7"/>
        <v>0.5625</v>
      </c>
      <c r="Y20" s="195">
        <f t="shared" si="8"/>
        <v>0.66319444444444442</v>
      </c>
      <c r="Z20" s="195">
        <f t="shared" si="9"/>
        <v>0.66319444444444442</v>
      </c>
      <c r="AA20" s="195">
        <f t="shared" si="10"/>
        <v>0.66319444444444442</v>
      </c>
      <c r="AB20" s="667"/>
      <c r="AC20" s="196">
        <f t="shared" si="11"/>
        <v>0.35069444444444442</v>
      </c>
      <c r="AD20" s="667"/>
      <c r="AE20" s="196">
        <f t="shared" si="12"/>
        <v>0.35069444444444436</v>
      </c>
      <c r="AF20" s="196"/>
      <c r="AG20" s="196"/>
      <c r="AH20" s="196"/>
      <c r="AI20" s="710"/>
      <c r="AJ20" s="709">
        <f t="shared" si="19"/>
        <v>0</v>
      </c>
      <c r="AK20" s="709">
        <f t="shared" si="20"/>
        <v>0</v>
      </c>
      <c r="AL20" s="709">
        <f t="shared" si="21"/>
        <v>0</v>
      </c>
      <c r="AM20" s="709"/>
      <c r="AN20" s="709">
        <f t="shared" si="13"/>
        <v>0</v>
      </c>
      <c r="AO20" s="709">
        <f t="shared" si="22"/>
        <v>1</v>
      </c>
    </row>
    <row r="21" spans="2:41" ht="12.75" hidden="1" customHeight="1" outlineLevel="1" x14ac:dyDescent="0.2">
      <c r="B21" s="851"/>
      <c r="C21" s="851"/>
      <c r="D21" s="27" t="str">
        <f t="shared" si="14"/>
        <v/>
      </c>
      <c r="E21" s="191" t="str">
        <f t="shared" si="15"/>
        <v>Fr</v>
      </c>
      <c r="F21" s="191">
        <f t="shared" si="16"/>
        <v>2035</v>
      </c>
      <c r="G21" s="191">
        <f t="shared" si="17"/>
        <v>1</v>
      </c>
      <c r="H21" s="191">
        <f t="shared" si="23"/>
        <v>12</v>
      </c>
      <c r="I21" s="192">
        <f t="shared" si="18"/>
        <v>47859</v>
      </c>
      <c r="J21" s="193">
        <f t="shared" si="0"/>
        <v>7</v>
      </c>
      <c r="K21" s="194">
        <f t="shared" si="0"/>
        <v>0</v>
      </c>
      <c r="L21" s="193">
        <f t="shared" si="0"/>
        <v>13</v>
      </c>
      <c r="M21" s="194">
        <f t="shared" si="0"/>
        <v>0</v>
      </c>
      <c r="N21" s="193">
        <f t="shared" si="0"/>
        <v>13</v>
      </c>
      <c r="O21" s="194">
        <f t="shared" si="0"/>
        <v>30</v>
      </c>
      <c r="P21" s="193">
        <f t="shared" si="0"/>
        <v>15</v>
      </c>
      <c r="Q21" s="194">
        <f t="shared" si="0"/>
        <v>55</v>
      </c>
      <c r="R21" s="193">
        <f t="shared" si="1"/>
        <v>15</v>
      </c>
      <c r="S21" s="194">
        <f t="shared" si="2"/>
        <v>55</v>
      </c>
      <c r="T21" s="193">
        <f t="shared" si="3"/>
        <v>15</v>
      </c>
      <c r="U21" s="194">
        <f t="shared" si="4"/>
        <v>55</v>
      </c>
      <c r="V21" s="195">
        <f t="shared" si="5"/>
        <v>0.29166666666666669</v>
      </c>
      <c r="W21" s="195">
        <f t="shared" si="6"/>
        <v>0.54166666666666663</v>
      </c>
      <c r="X21" s="195">
        <f t="shared" si="7"/>
        <v>0.5625</v>
      </c>
      <c r="Y21" s="195">
        <f t="shared" si="8"/>
        <v>0.66319444444444442</v>
      </c>
      <c r="Z21" s="195">
        <f t="shared" si="9"/>
        <v>0.66319444444444442</v>
      </c>
      <c r="AA21" s="195">
        <f t="shared" si="10"/>
        <v>0.66319444444444442</v>
      </c>
      <c r="AB21" s="667"/>
      <c r="AC21" s="196">
        <f t="shared" si="11"/>
        <v>0.35069444444444442</v>
      </c>
      <c r="AD21" s="667"/>
      <c r="AE21" s="196">
        <f t="shared" si="12"/>
        <v>0.35069444444444436</v>
      </c>
      <c r="AF21" s="196"/>
      <c r="AG21" s="196"/>
      <c r="AH21" s="196"/>
      <c r="AI21" s="710"/>
      <c r="AJ21" s="709">
        <f t="shared" si="19"/>
        <v>0</v>
      </c>
      <c r="AK21" s="709">
        <f t="shared" si="20"/>
        <v>0</v>
      </c>
      <c r="AL21" s="709">
        <f t="shared" si="21"/>
        <v>0</v>
      </c>
      <c r="AM21" s="709"/>
      <c r="AN21" s="709">
        <f t="shared" si="13"/>
        <v>0</v>
      </c>
      <c r="AO21" s="709">
        <f t="shared" si="22"/>
        <v>1</v>
      </c>
    </row>
    <row r="22" spans="2:41" ht="12.75" hidden="1" customHeight="1" outlineLevel="1" x14ac:dyDescent="0.2">
      <c r="B22" s="851"/>
      <c r="C22" s="851"/>
      <c r="D22" s="27" t="str">
        <f t="shared" si="14"/>
        <v/>
      </c>
      <c r="E22" s="191" t="str">
        <f t="shared" si="15"/>
        <v>Sa</v>
      </c>
      <c r="F22" s="191">
        <f t="shared" si="16"/>
        <v>2035</v>
      </c>
      <c r="G22" s="191">
        <f t="shared" si="17"/>
        <v>1</v>
      </c>
      <c r="H22" s="191">
        <f t="shared" si="23"/>
        <v>13</v>
      </c>
      <c r="I22" s="192">
        <f t="shared" si="18"/>
        <v>47860</v>
      </c>
      <c r="J22" s="193">
        <f t="shared" si="0"/>
        <v>0</v>
      </c>
      <c r="K22" s="194">
        <f t="shared" si="0"/>
        <v>0</v>
      </c>
      <c r="L22" s="193">
        <f t="shared" si="0"/>
        <v>0</v>
      </c>
      <c r="M22" s="194">
        <f t="shared" si="0"/>
        <v>0</v>
      </c>
      <c r="N22" s="193">
        <f t="shared" si="0"/>
        <v>0</v>
      </c>
      <c r="O22" s="194">
        <f t="shared" si="0"/>
        <v>0</v>
      </c>
      <c r="P22" s="193">
        <f t="shared" si="0"/>
        <v>0</v>
      </c>
      <c r="Q22" s="194">
        <f t="shared" si="0"/>
        <v>0</v>
      </c>
      <c r="R22" s="193">
        <f t="shared" si="1"/>
        <v>0</v>
      </c>
      <c r="S22" s="194">
        <f t="shared" si="2"/>
        <v>0</v>
      </c>
      <c r="T22" s="193">
        <f t="shared" si="3"/>
        <v>0</v>
      </c>
      <c r="U22" s="194">
        <f t="shared" si="4"/>
        <v>0</v>
      </c>
      <c r="V22" s="195">
        <f t="shared" si="5"/>
        <v>0</v>
      </c>
      <c r="W22" s="195">
        <f t="shared" si="6"/>
        <v>0</v>
      </c>
      <c r="X22" s="195">
        <f t="shared" si="7"/>
        <v>0</v>
      </c>
      <c r="Y22" s="195">
        <f t="shared" si="8"/>
        <v>0</v>
      </c>
      <c r="Z22" s="195">
        <f t="shared" si="9"/>
        <v>0</v>
      </c>
      <c r="AA22" s="195">
        <f t="shared" si="10"/>
        <v>0</v>
      </c>
      <c r="AB22" s="667"/>
      <c r="AC22" s="196">
        <f t="shared" si="11"/>
        <v>0</v>
      </c>
      <c r="AD22" s="667"/>
      <c r="AE22" s="196">
        <f t="shared" si="12"/>
        <v>0</v>
      </c>
      <c r="AF22" s="196"/>
      <c r="AG22" s="196"/>
      <c r="AH22" s="196"/>
      <c r="AI22" s="710"/>
      <c r="AJ22" s="709">
        <f t="shared" si="19"/>
        <v>0</v>
      </c>
      <c r="AK22" s="709">
        <f t="shared" si="20"/>
        <v>0</v>
      </c>
      <c r="AL22" s="709">
        <f t="shared" si="21"/>
        <v>0</v>
      </c>
      <c r="AM22" s="709"/>
      <c r="AN22" s="709">
        <f t="shared" si="13"/>
        <v>0</v>
      </c>
      <c r="AO22" s="709">
        <f t="shared" si="22"/>
        <v>0</v>
      </c>
    </row>
    <row r="23" spans="2:41" ht="12.75" hidden="1" customHeight="1" outlineLevel="1" x14ac:dyDescent="0.2">
      <c r="B23" s="851"/>
      <c r="C23" s="851"/>
      <c r="D23" s="27" t="str">
        <f t="shared" si="14"/>
        <v/>
      </c>
      <c r="E23" s="191" t="str">
        <f t="shared" si="15"/>
        <v>So</v>
      </c>
      <c r="F23" s="191">
        <f t="shared" si="16"/>
        <v>2035</v>
      </c>
      <c r="G23" s="191">
        <f t="shared" si="17"/>
        <v>1</v>
      </c>
      <c r="H23" s="191">
        <f t="shared" si="23"/>
        <v>14</v>
      </c>
      <c r="I23" s="192">
        <f t="shared" si="18"/>
        <v>47861</v>
      </c>
      <c r="J23" s="193">
        <f t="shared" si="0"/>
        <v>0</v>
      </c>
      <c r="K23" s="194">
        <f t="shared" si="0"/>
        <v>0</v>
      </c>
      <c r="L23" s="193">
        <f t="shared" si="0"/>
        <v>0</v>
      </c>
      <c r="M23" s="194">
        <f t="shared" si="0"/>
        <v>0</v>
      </c>
      <c r="N23" s="193">
        <f t="shared" si="0"/>
        <v>0</v>
      </c>
      <c r="O23" s="194">
        <f t="shared" si="0"/>
        <v>0</v>
      </c>
      <c r="P23" s="193">
        <f t="shared" si="0"/>
        <v>0</v>
      </c>
      <c r="Q23" s="194">
        <f t="shared" si="0"/>
        <v>0</v>
      </c>
      <c r="R23" s="193">
        <f t="shared" si="1"/>
        <v>0</v>
      </c>
      <c r="S23" s="194">
        <f t="shared" si="2"/>
        <v>0</v>
      </c>
      <c r="T23" s="193">
        <f t="shared" si="3"/>
        <v>0</v>
      </c>
      <c r="U23" s="194">
        <f t="shared" si="4"/>
        <v>0</v>
      </c>
      <c r="V23" s="195">
        <f t="shared" si="5"/>
        <v>0</v>
      </c>
      <c r="W23" s="195">
        <f t="shared" si="6"/>
        <v>0</v>
      </c>
      <c r="X23" s="195">
        <f t="shared" si="7"/>
        <v>0</v>
      </c>
      <c r="Y23" s="195">
        <f t="shared" si="8"/>
        <v>0</v>
      </c>
      <c r="Z23" s="195">
        <f t="shared" si="9"/>
        <v>0</v>
      </c>
      <c r="AA23" s="195">
        <f t="shared" si="10"/>
        <v>0</v>
      </c>
      <c r="AB23" s="667"/>
      <c r="AC23" s="196">
        <f t="shared" si="11"/>
        <v>0</v>
      </c>
      <c r="AD23" s="667"/>
      <c r="AE23" s="196">
        <f t="shared" si="12"/>
        <v>0</v>
      </c>
      <c r="AF23" s="196"/>
      <c r="AG23" s="196"/>
      <c r="AH23" s="196"/>
      <c r="AI23" s="710"/>
      <c r="AJ23" s="709">
        <f t="shared" si="19"/>
        <v>0</v>
      </c>
      <c r="AK23" s="709">
        <f t="shared" si="20"/>
        <v>0</v>
      </c>
      <c r="AL23" s="709">
        <f t="shared" si="21"/>
        <v>0</v>
      </c>
      <c r="AM23" s="709"/>
      <c r="AN23" s="709">
        <f t="shared" si="13"/>
        <v>0</v>
      </c>
      <c r="AO23" s="709">
        <f t="shared" si="22"/>
        <v>0</v>
      </c>
    </row>
    <row r="24" spans="2:41" ht="12.75" hidden="1" customHeight="1" outlineLevel="1" x14ac:dyDescent="0.2">
      <c r="B24" s="851"/>
      <c r="C24" s="851"/>
      <c r="D24" s="27">
        <f t="shared" si="14"/>
        <v>3</v>
      </c>
      <c r="E24" s="191" t="str">
        <f t="shared" si="15"/>
        <v>Mo</v>
      </c>
      <c r="F24" s="191">
        <f t="shared" si="16"/>
        <v>2035</v>
      </c>
      <c r="G24" s="191">
        <f t="shared" si="17"/>
        <v>1</v>
      </c>
      <c r="H24" s="191">
        <f t="shared" si="23"/>
        <v>15</v>
      </c>
      <c r="I24" s="192">
        <f t="shared" si="18"/>
        <v>47862</v>
      </c>
      <c r="J24" s="193">
        <f t="shared" si="0"/>
        <v>7</v>
      </c>
      <c r="K24" s="194">
        <f t="shared" si="0"/>
        <v>0</v>
      </c>
      <c r="L24" s="193">
        <f t="shared" si="0"/>
        <v>13</v>
      </c>
      <c r="M24" s="194">
        <f t="shared" si="0"/>
        <v>0</v>
      </c>
      <c r="N24" s="193">
        <f t="shared" si="0"/>
        <v>13</v>
      </c>
      <c r="O24" s="194">
        <f t="shared" si="0"/>
        <v>30</v>
      </c>
      <c r="P24" s="193">
        <f t="shared" si="0"/>
        <v>15</v>
      </c>
      <c r="Q24" s="194">
        <f t="shared" si="0"/>
        <v>55</v>
      </c>
      <c r="R24" s="193">
        <f t="shared" si="1"/>
        <v>15</v>
      </c>
      <c r="S24" s="194">
        <f t="shared" si="2"/>
        <v>55</v>
      </c>
      <c r="T24" s="193">
        <f t="shared" si="3"/>
        <v>15</v>
      </c>
      <c r="U24" s="194">
        <f t="shared" si="4"/>
        <v>55</v>
      </c>
      <c r="V24" s="195">
        <f t="shared" si="5"/>
        <v>0.29166666666666669</v>
      </c>
      <c r="W24" s="195">
        <f t="shared" si="6"/>
        <v>0.54166666666666663</v>
      </c>
      <c r="X24" s="195">
        <f t="shared" si="7"/>
        <v>0.5625</v>
      </c>
      <c r="Y24" s="195">
        <f t="shared" si="8"/>
        <v>0.66319444444444442</v>
      </c>
      <c r="Z24" s="195">
        <f t="shared" si="9"/>
        <v>0.66319444444444442</v>
      </c>
      <c r="AA24" s="195">
        <f t="shared" si="10"/>
        <v>0.66319444444444442</v>
      </c>
      <c r="AB24" s="667"/>
      <c r="AC24" s="196">
        <f t="shared" si="11"/>
        <v>0.35069444444444442</v>
      </c>
      <c r="AD24" s="667"/>
      <c r="AE24" s="196">
        <f t="shared" si="12"/>
        <v>0.35069444444444436</v>
      </c>
      <c r="AF24" s="196"/>
      <c r="AG24" s="196"/>
      <c r="AH24" s="196"/>
      <c r="AI24" s="710"/>
      <c r="AJ24" s="709">
        <f t="shared" si="19"/>
        <v>0</v>
      </c>
      <c r="AK24" s="709">
        <f t="shared" si="20"/>
        <v>0</v>
      </c>
      <c r="AL24" s="709">
        <f t="shared" si="21"/>
        <v>0</v>
      </c>
      <c r="AM24" s="709"/>
      <c r="AN24" s="709">
        <f t="shared" si="13"/>
        <v>0</v>
      </c>
      <c r="AO24" s="709">
        <f t="shared" si="22"/>
        <v>1</v>
      </c>
    </row>
    <row r="25" spans="2:41" ht="12.75" hidden="1" customHeight="1" outlineLevel="1" x14ac:dyDescent="0.2">
      <c r="B25" s="851"/>
      <c r="C25" s="851"/>
      <c r="D25" s="27" t="str">
        <f t="shared" si="14"/>
        <v/>
      </c>
      <c r="E25" s="191" t="str">
        <f t="shared" si="15"/>
        <v>Di</v>
      </c>
      <c r="F25" s="191">
        <f t="shared" si="16"/>
        <v>2035</v>
      </c>
      <c r="G25" s="191">
        <f t="shared" si="17"/>
        <v>1</v>
      </c>
      <c r="H25" s="191">
        <f t="shared" si="23"/>
        <v>16</v>
      </c>
      <c r="I25" s="192">
        <f t="shared" si="18"/>
        <v>47863</v>
      </c>
      <c r="J25" s="193">
        <f t="shared" si="0"/>
        <v>7</v>
      </c>
      <c r="K25" s="194">
        <f t="shared" si="0"/>
        <v>0</v>
      </c>
      <c r="L25" s="193">
        <f t="shared" si="0"/>
        <v>13</v>
      </c>
      <c r="M25" s="194">
        <f t="shared" si="0"/>
        <v>0</v>
      </c>
      <c r="N25" s="193">
        <f t="shared" si="0"/>
        <v>13</v>
      </c>
      <c r="O25" s="194">
        <f t="shared" si="0"/>
        <v>30</v>
      </c>
      <c r="P25" s="193">
        <f t="shared" si="0"/>
        <v>15</v>
      </c>
      <c r="Q25" s="194">
        <f t="shared" si="0"/>
        <v>55</v>
      </c>
      <c r="R25" s="193">
        <f t="shared" si="1"/>
        <v>15</v>
      </c>
      <c r="S25" s="194">
        <f t="shared" si="2"/>
        <v>55</v>
      </c>
      <c r="T25" s="193">
        <f t="shared" si="3"/>
        <v>15</v>
      </c>
      <c r="U25" s="194">
        <f t="shared" si="4"/>
        <v>55</v>
      </c>
      <c r="V25" s="195">
        <f t="shared" si="5"/>
        <v>0.29166666666666669</v>
      </c>
      <c r="W25" s="195">
        <f t="shared" si="6"/>
        <v>0.54166666666666663</v>
      </c>
      <c r="X25" s="195">
        <f t="shared" si="7"/>
        <v>0.5625</v>
      </c>
      <c r="Y25" s="195">
        <f t="shared" si="8"/>
        <v>0.66319444444444442</v>
      </c>
      <c r="Z25" s="195">
        <f t="shared" si="9"/>
        <v>0.66319444444444442</v>
      </c>
      <c r="AA25" s="195">
        <f t="shared" si="10"/>
        <v>0.66319444444444442</v>
      </c>
      <c r="AB25" s="667"/>
      <c r="AC25" s="196">
        <f t="shared" si="11"/>
        <v>0.35069444444444442</v>
      </c>
      <c r="AD25" s="667"/>
      <c r="AE25" s="196">
        <f t="shared" si="12"/>
        <v>0.35069444444444436</v>
      </c>
      <c r="AF25" s="196"/>
      <c r="AG25" s="196"/>
      <c r="AH25" s="196"/>
      <c r="AI25" s="711"/>
      <c r="AJ25" s="709">
        <f t="shared" si="19"/>
        <v>0</v>
      </c>
      <c r="AK25" s="709">
        <f t="shared" si="20"/>
        <v>0</v>
      </c>
      <c r="AL25" s="709">
        <f t="shared" si="21"/>
        <v>0</v>
      </c>
      <c r="AM25" s="709"/>
      <c r="AN25" s="709">
        <f t="shared" si="13"/>
        <v>0</v>
      </c>
      <c r="AO25" s="709">
        <f t="shared" si="22"/>
        <v>1</v>
      </c>
    </row>
    <row r="26" spans="2:41" ht="12.75" hidden="1" customHeight="1" outlineLevel="1" x14ac:dyDescent="0.2">
      <c r="B26" s="851"/>
      <c r="C26" s="851"/>
      <c r="D26" s="27" t="str">
        <f t="shared" si="14"/>
        <v/>
      </c>
      <c r="E26" s="191" t="str">
        <f t="shared" si="15"/>
        <v>Mi</v>
      </c>
      <c r="F26" s="191">
        <f t="shared" si="16"/>
        <v>2035</v>
      </c>
      <c r="G26" s="191">
        <f t="shared" si="17"/>
        <v>1</v>
      </c>
      <c r="H26" s="191">
        <f t="shared" si="23"/>
        <v>17</v>
      </c>
      <c r="I26" s="192">
        <f t="shared" si="18"/>
        <v>47864</v>
      </c>
      <c r="J26" s="193">
        <f t="shared" ref="J26:Q40" si="24">IF(OR($E26="Sa",$E26="So"),J$4,J$5)</f>
        <v>7</v>
      </c>
      <c r="K26" s="194">
        <f t="shared" si="24"/>
        <v>0</v>
      </c>
      <c r="L26" s="193">
        <f t="shared" si="24"/>
        <v>13</v>
      </c>
      <c r="M26" s="194">
        <f t="shared" si="24"/>
        <v>0</v>
      </c>
      <c r="N26" s="193">
        <f t="shared" si="24"/>
        <v>13</v>
      </c>
      <c r="O26" s="194">
        <f t="shared" si="24"/>
        <v>30</v>
      </c>
      <c r="P26" s="193">
        <f t="shared" si="24"/>
        <v>15</v>
      </c>
      <c r="Q26" s="194">
        <f t="shared" si="24"/>
        <v>55</v>
      </c>
      <c r="R26" s="193">
        <f t="shared" si="1"/>
        <v>15</v>
      </c>
      <c r="S26" s="194">
        <f t="shared" si="2"/>
        <v>55</v>
      </c>
      <c r="T26" s="193">
        <f t="shared" si="3"/>
        <v>15</v>
      </c>
      <c r="U26" s="194">
        <f t="shared" si="4"/>
        <v>55</v>
      </c>
      <c r="V26" s="195">
        <f t="shared" si="5"/>
        <v>0.29166666666666669</v>
      </c>
      <c r="W26" s="195">
        <f t="shared" si="6"/>
        <v>0.54166666666666663</v>
      </c>
      <c r="X26" s="195">
        <f t="shared" si="7"/>
        <v>0.5625</v>
      </c>
      <c r="Y26" s="195">
        <f t="shared" si="8"/>
        <v>0.66319444444444442</v>
      </c>
      <c r="Z26" s="195">
        <f t="shared" si="9"/>
        <v>0.66319444444444442</v>
      </c>
      <c r="AA26" s="195">
        <f t="shared" si="10"/>
        <v>0.66319444444444442</v>
      </c>
      <c r="AB26" s="667"/>
      <c r="AC26" s="196">
        <f t="shared" si="11"/>
        <v>0.35069444444444442</v>
      </c>
      <c r="AD26" s="667"/>
      <c r="AE26" s="196">
        <f t="shared" si="12"/>
        <v>0.35069444444444436</v>
      </c>
      <c r="AF26" s="196"/>
      <c r="AG26" s="196"/>
      <c r="AH26" s="196"/>
      <c r="AI26" s="711"/>
      <c r="AJ26" s="709">
        <f t="shared" si="19"/>
        <v>0</v>
      </c>
      <c r="AK26" s="709">
        <f t="shared" si="20"/>
        <v>0</v>
      </c>
      <c r="AL26" s="709">
        <f t="shared" si="21"/>
        <v>0</v>
      </c>
      <c r="AM26" s="709"/>
      <c r="AN26" s="709">
        <f t="shared" si="13"/>
        <v>0</v>
      </c>
      <c r="AO26" s="709">
        <f t="shared" si="22"/>
        <v>1</v>
      </c>
    </row>
    <row r="27" spans="2:41" ht="12.75" hidden="1" customHeight="1" outlineLevel="1" x14ac:dyDescent="0.2">
      <c r="B27" s="851"/>
      <c r="C27" s="851"/>
      <c r="D27" s="27" t="str">
        <f t="shared" si="14"/>
        <v/>
      </c>
      <c r="E27" s="191" t="str">
        <f t="shared" si="15"/>
        <v>Do</v>
      </c>
      <c r="F27" s="191">
        <f t="shared" si="16"/>
        <v>2035</v>
      </c>
      <c r="G27" s="191">
        <f t="shared" si="17"/>
        <v>1</v>
      </c>
      <c r="H27" s="191">
        <f t="shared" si="23"/>
        <v>18</v>
      </c>
      <c r="I27" s="192">
        <f t="shared" si="18"/>
        <v>47865</v>
      </c>
      <c r="J27" s="193">
        <f t="shared" si="24"/>
        <v>7</v>
      </c>
      <c r="K27" s="194">
        <f t="shared" si="24"/>
        <v>0</v>
      </c>
      <c r="L27" s="193">
        <f t="shared" si="24"/>
        <v>13</v>
      </c>
      <c r="M27" s="194">
        <f t="shared" si="24"/>
        <v>0</v>
      </c>
      <c r="N27" s="193">
        <f t="shared" si="24"/>
        <v>13</v>
      </c>
      <c r="O27" s="194">
        <f t="shared" si="24"/>
        <v>30</v>
      </c>
      <c r="P27" s="193">
        <f t="shared" si="24"/>
        <v>15</v>
      </c>
      <c r="Q27" s="194">
        <f t="shared" si="24"/>
        <v>55</v>
      </c>
      <c r="R27" s="193">
        <f t="shared" si="1"/>
        <v>15</v>
      </c>
      <c r="S27" s="194">
        <f t="shared" si="2"/>
        <v>55</v>
      </c>
      <c r="T27" s="193">
        <f t="shared" si="3"/>
        <v>15</v>
      </c>
      <c r="U27" s="194">
        <f t="shared" si="4"/>
        <v>55</v>
      </c>
      <c r="V27" s="195">
        <f t="shared" si="5"/>
        <v>0.29166666666666669</v>
      </c>
      <c r="W27" s="195">
        <f t="shared" si="6"/>
        <v>0.54166666666666663</v>
      </c>
      <c r="X27" s="195">
        <f t="shared" si="7"/>
        <v>0.5625</v>
      </c>
      <c r="Y27" s="195">
        <f t="shared" si="8"/>
        <v>0.66319444444444442</v>
      </c>
      <c r="Z27" s="195">
        <f t="shared" si="9"/>
        <v>0.66319444444444442</v>
      </c>
      <c r="AA27" s="195">
        <f t="shared" si="10"/>
        <v>0.66319444444444442</v>
      </c>
      <c r="AB27" s="667"/>
      <c r="AC27" s="196">
        <f t="shared" si="11"/>
        <v>0.35069444444444442</v>
      </c>
      <c r="AD27" s="667"/>
      <c r="AE27" s="196">
        <f t="shared" si="12"/>
        <v>0.35069444444444436</v>
      </c>
      <c r="AF27" s="196"/>
      <c r="AG27" s="196"/>
      <c r="AH27" s="196"/>
      <c r="AI27" s="711"/>
      <c r="AJ27" s="709">
        <f t="shared" si="19"/>
        <v>0</v>
      </c>
      <c r="AK27" s="709">
        <f t="shared" si="20"/>
        <v>0</v>
      </c>
      <c r="AL27" s="709">
        <f t="shared" si="21"/>
        <v>0</v>
      </c>
      <c r="AM27" s="709"/>
      <c r="AN27" s="709">
        <f t="shared" si="13"/>
        <v>0</v>
      </c>
      <c r="AO27" s="709">
        <f t="shared" si="22"/>
        <v>1</v>
      </c>
    </row>
    <row r="28" spans="2:41" ht="12.75" hidden="1" customHeight="1" outlineLevel="1" x14ac:dyDescent="0.2">
      <c r="B28" s="851"/>
      <c r="C28" s="851"/>
      <c r="D28" s="27" t="str">
        <f t="shared" si="14"/>
        <v/>
      </c>
      <c r="E28" s="191" t="str">
        <f t="shared" si="15"/>
        <v>Fr</v>
      </c>
      <c r="F28" s="191">
        <f t="shared" si="16"/>
        <v>2035</v>
      </c>
      <c r="G28" s="191">
        <f t="shared" si="17"/>
        <v>1</v>
      </c>
      <c r="H28" s="191">
        <f t="shared" si="23"/>
        <v>19</v>
      </c>
      <c r="I28" s="192">
        <f t="shared" si="18"/>
        <v>47866</v>
      </c>
      <c r="J28" s="193">
        <f t="shared" si="24"/>
        <v>7</v>
      </c>
      <c r="K28" s="194">
        <f t="shared" si="24"/>
        <v>0</v>
      </c>
      <c r="L28" s="193">
        <f t="shared" si="24"/>
        <v>13</v>
      </c>
      <c r="M28" s="194">
        <f t="shared" si="24"/>
        <v>0</v>
      </c>
      <c r="N28" s="193">
        <f t="shared" si="24"/>
        <v>13</v>
      </c>
      <c r="O28" s="194">
        <f t="shared" si="24"/>
        <v>30</v>
      </c>
      <c r="P28" s="193">
        <f t="shared" si="24"/>
        <v>15</v>
      </c>
      <c r="Q28" s="194">
        <f t="shared" si="24"/>
        <v>55</v>
      </c>
      <c r="R28" s="193">
        <f t="shared" si="1"/>
        <v>15</v>
      </c>
      <c r="S28" s="194">
        <f t="shared" si="2"/>
        <v>55</v>
      </c>
      <c r="T28" s="193">
        <f t="shared" si="3"/>
        <v>15</v>
      </c>
      <c r="U28" s="194">
        <f t="shared" si="4"/>
        <v>55</v>
      </c>
      <c r="V28" s="195">
        <f t="shared" si="5"/>
        <v>0.29166666666666669</v>
      </c>
      <c r="W28" s="195">
        <f t="shared" si="6"/>
        <v>0.54166666666666663</v>
      </c>
      <c r="X28" s="195">
        <f t="shared" si="7"/>
        <v>0.5625</v>
      </c>
      <c r="Y28" s="195">
        <f t="shared" si="8"/>
        <v>0.66319444444444442</v>
      </c>
      <c r="Z28" s="195">
        <f t="shared" si="9"/>
        <v>0.66319444444444442</v>
      </c>
      <c r="AA28" s="195">
        <f t="shared" si="10"/>
        <v>0.66319444444444442</v>
      </c>
      <c r="AB28" s="667"/>
      <c r="AC28" s="196">
        <f t="shared" si="11"/>
        <v>0.35069444444444442</v>
      </c>
      <c r="AD28" s="667"/>
      <c r="AE28" s="196">
        <f t="shared" si="12"/>
        <v>0.35069444444444436</v>
      </c>
      <c r="AF28" s="196"/>
      <c r="AG28" s="196"/>
      <c r="AH28" s="196"/>
      <c r="AI28" s="711"/>
      <c r="AJ28" s="709">
        <f t="shared" si="19"/>
        <v>0</v>
      </c>
      <c r="AK28" s="709">
        <f t="shared" si="20"/>
        <v>0</v>
      </c>
      <c r="AL28" s="709">
        <f t="shared" si="21"/>
        <v>0</v>
      </c>
      <c r="AM28" s="709"/>
      <c r="AN28" s="709">
        <f t="shared" si="13"/>
        <v>0</v>
      </c>
      <c r="AO28" s="709">
        <f t="shared" si="22"/>
        <v>1</v>
      </c>
    </row>
    <row r="29" spans="2:41" ht="12.75" hidden="1" customHeight="1" outlineLevel="1" x14ac:dyDescent="0.2">
      <c r="B29" s="851"/>
      <c r="C29" s="851"/>
      <c r="D29" s="27" t="str">
        <f t="shared" si="14"/>
        <v/>
      </c>
      <c r="E29" s="191" t="str">
        <f t="shared" si="15"/>
        <v>Sa</v>
      </c>
      <c r="F29" s="191">
        <f t="shared" si="16"/>
        <v>2035</v>
      </c>
      <c r="G29" s="191">
        <f t="shared" si="17"/>
        <v>1</v>
      </c>
      <c r="H29" s="191">
        <f t="shared" si="23"/>
        <v>20</v>
      </c>
      <c r="I29" s="192">
        <f t="shared" si="18"/>
        <v>47867</v>
      </c>
      <c r="J29" s="193">
        <f t="shared" si="24"/>
        <v>0</v>
      </c>
      <c r="K29" s="194">
        <f t="shared" si="24"/>
        <v>0</v>
      </c>
      <c r="L29" s="193">
        <f t="shared" si="24"/>
        <v>0</v>
      </c>
      <c r="M29" s="194">
        <f t="shared" si="24"/>
        <v>0</v>
      </c>
      <c r="N29" s="193">
        <f t="shared" si="24"/>
        <v>0</v>
      </c>
      <c r="O29" s="194">
        <f t="shared" si="24"/>
        <v>0</v>
      </c>
      <c r="P29" s="193">
        <f t="shared" si="24"/>
        <v>0</v>
      </c>
      <c r="Q29" s="194">
        <f t="shared" si="24"/>
        <v>0</v>
      </c>
      <c r="R29" s="193">
        <f t="shared" si="1"/>
        <v>0</v>
      </c>
      <c r="S29" s="194">
        <f t="shared" si="2"/>
        <v>0</v>
      </c>
      <c r="T29" s="193">
        <f t="shared" si="3"/>
        <v>0</v>
      </c>
      <c r="U29" s="194">
        <f t="shared" si="4"/>
        <v>0</v>
      </c>
      <c r="V29" s="195">
        <f t="shared" si="5"/>
        <v>0</v>
      </c>
      <c r="W29" s="195">
        <f t="shared" si="6"/>
        <v>0</v>
      </c>
      <c r="X29" s="195">
        <f t="shared" si="7"/>
        <v>0</v>
      </c>
      <c r="Y29" s="195">
        <f t="shared" si="8"/>
        <v>0</v>
      </c>
      <c r="Z29" s="195">
        <f t="shared" si="9"/>
        <v>0</v>
      </c>
      <c r="AA29" s="195">
        <f t="shared" si="10"/>
        <v>0</v>
      </c>
      <c r="AB29" s="667"/>
      <c r="AC29" s="196">
        <f t="shared" si="11"/>
        <v>0</v>
      </c>
      <c r="AD29" s="667"/>
      <c r="AE29" s="196">
        <f t="shared" si="12"/>
        <v>0</v>
      </c>
      <c r="AF29" s="196"/>
      <c r="AG29" s="196"/>
      <c r="AH29" s="196"/>
      <c r="AI29" s="711"/>
      <c r="AJ29" s="709">
        <f t="shared" si="19"/>
        <v>0</v>
      </c>
      <c r="AK29" s="709">
        <f t="shared" si="20"/>
        <v>0</v>
      </c>
      <c r="AL29" s="709">
        <f t="shared" si="21"/>
        <v>0</v>
      </c>
      <c r="AM29" s="709"/>
      <c r="AN29" s="709">
        <f t="shared" si="13"/>
        <v>0</v>
      </c>
      <c r="AO29" s="709">
        <f t="shared" si="22"/>
        <v>0</v>
      </c>
    </row>
    <row r="30" spans="2:41" ht="12.75" hidden="1" customHeight="1" outlineLevel="1" x14ac:dyDescent="0.2">
      <c r="B30" s="851"/>
      <c r="C30" s="851"/>
      <c r="D30" s="27" t="str">
        <f t="shared" si="14"/>
        <v/>
      </c>
      <c r="E30" s="191" t="str">
        <f t="shared" si="15"/>
        <v>So</v>
      </c>
      <c r="F30" s="191">
        <f t="shared" si="16"/>
        <v>2035</v>
      </c>
      <c r="G30" s="191">
        <f t="shared" si="17"/>
        <v>1</v>
      </c>
      <c r="H30" s="191">
        <f t="shared" si="23"/>
        <v>21</v>
      </c>
      <c r="I30" s="192">
        <f t="shared" si="18"/>
        <v>47868</v>
      </c>
      <c r="J30" s="193">
        <f t="shared" si="24"/>
        <v>0</v>
      </c>
      <c r="K30" s="194">
        <f t="shared" si="24"/>
        <v>0</v>
      </c>
      <c r="L30" s="193">
        <f t="shared" si="24"/>
        <v>0</v>
      </c>
      <c r="M30" s="194">
        <f t="shared" si="24"/>
        <v>0</v>
      </c>
      <c r="N30" s="193">
        <f t="shared" si="24"/>
        <v>0</v>
      </c>
      <c r="O30" s="194">
        <f t="shared" si="24"/>
        <v>0</v>
      </c>
      <c r="P30" s="193">
        <f t="shared" si="24"/>
        <v>0</v>
      </c>
      <c r="Q30" s="194">
        <f t="shared" si="24"/>
        <v>0</v>
      </c>
      <c r="R30" s="193">
        <f t="shared" si="1"/>
        <v>0</v>
      </c>
      <c r="S30" s="194">
        <f t="shared" si="2"/>
        <v>0</v>
      </c>
      <c r="T30" s="193">
        <f t="shared" si="3"/>
        <v>0</v>
      </c>
      <c r="U30" s="194">
        <f t="shared" si="4"/>
        <v>0</v>
      </c>
      <c r="V30" s="195">
        <f t="shared" si="5"/>
        <v>0</v>
      </c>
      <c r="W30" s="195">
        <f t="shared" si="6"/>
        <v>0</v>
      </c>
      <c r="X30" s="195">
        <f t="shared" si="7"/>
        <v>0</v>
      </c>
      <c r="Y30" s="195">
        <f t="shared" si="8"/>
        <v>0</v>
      </c>
      <c r="Z30" s="195">
        <f t="shared" si="9"/>
        <v>0</v>
      </c>
      <c r="AA30" s="195">
        <f t="shared" si="10"/>
        <v>0</v>
      </c>
      <c r="AB30" s="667"/>
      <c r="AC30" s="196">
        <f t="shared" si="11"/>
        <v>0</v>
      </c>
      <c r="AD30" s="667"/>
      <c r="AE30" s="196">
        <f t="shared" si="12"/>
        <v>0</v>
      </c>
      <c r="AF30" s="196"/>
      <c r="AG30" s="196"/>
      <c r="AH30" s="196"/>
      <c r="AI30" s="709"/>
      <c r="AJ30" s="709">
        <f t="shared" si="19"/>
        <v>0</v>
      </c>
      <c r="AK30" s="709">
        <f t="shared" si="20"/>
        <v>0</v>
      </c>
      <c r="AL30" s="709">
        <f t="shared" si="21"/>
        <v>0</v>
      </c>
      <c r="AM30" s="709"/>
      <c r="AN30" s="709">
        <f t="shared" si="13"/>
        <v>0</v>
      </c>
      <c r="AO30" s="709">
        <f t="shared" si="22"/>
        <v>0</v>
      </c>
    </row>
    <row r="31" spans="2:41" ht="12.75" hidden="1" customHeight="1" outlineLevel="1" x14ac:dyDescent="0.2">
      <c r="B31" s="851"/>
      <c r="C31" s="851"/>
      <c r="D31" s="27">
        <f t="shared" si="14"/>
        <v>4</v>
      </c>
      <c r="E31" s="191" t="str">
        <f t="shared" si="15"/>
        <v>Mo</v>
      </c>
      <c r="F31" s="191">
        <f t="shared" si="16"/>
        <v>2035</v>
      </c>
      <c r="G31" s="191">
        <f t="shared" si="17"/>
        <v>1</v>
      </c>
      <c r="H31" s="191">
        <f t="shared" si="23"/>
        <v>22</v>
      </c>
      <c r="I31" s="192">
        <f t="shared" si="18"/>
        <v>47869</v>
      </c>
      <c r="J31" s="193">
        <f t="shared" si="24"/>
        <v>7</v>
      </c>
      <c r="K31" s="194">
        <f t="shared" si="24"/>
        <v>0</v>
      </c>
      <c r="L31" s="193">
        <f t="shared" si="24"/>
        <v>13</v>
      </c>
      <c r="M31" s="194">
        <f t="shared" si="24"/>
        <v>0</v>
      </c>
      <c r="N31" s="193">
        <f t="shared" si="24"/>
        <v>13</v>
      </c>
      <c r="O31" s="194">
        <f t="shared" si="24"/>
        <v>30</v>
      </c>
      <c r="P31" s="193">
        <f t="shared" si="24"/>
        <v>15</v>
      </c>
      <c r="Q31" s="194">
        <f t="shared" si="24"/>
        <v>55</v>
      </c>
      <c r="R31" s="193">
        <f t="shared" si="1"/>
        <v>15</v>
      </c>
      <c r="S31" s="194">
        <f t="shared" si="2"/>
        <v>55</v>
      </c>
      <c r="T31" s="193">
        <f t="shared" si="3"/>
        <v>15</v>
      </c>
      <c r="U31" s="194">
        <f t="shared" si="4"/>
        <v>55</v>
      </c>
      <c r="V31" s="195">
        <f t="shared" si="5"/>
        <v>0.29166666666666669</v>
      </c>
      <c r="W31" s="195">
        <f t="shared" si="6"/>
        <v>0.54166666666666663</v>
      </c>
      <c r="X31" s="195">
        <f t="shared" si="7"/>
        <v>0.5625</v>
      </c>
      <c r="Y31" s="195">
        <f t="shared" si="8"/>
        <v>0.66319444444444442</v>
      </c>
      <c r="Z31" s="195">
        <f t="shared" si="9"/>
        <v>0.66319444444444442</v>
      </c>
      <c r="AA31" s="195">
        <f t="shared" si="10"/>
        <v>0.66319444444444442</v>
      </c>
      <c r="AB31" s="667"/>
      <c r="AC31" s="196">
        <f t="shared" si="11"/>
        <v>0.35069444444444442</v>
      </c>
      <c r="AD31" s="667"/>
      <c r="AE31" s="196">
        <f t="shared" si="12"/>
        <v>0.35069444444444436</v>
      </c>
      <c r="AF31" s="196"/>
      <c r="AG31" s="196"/>
      <c r="AH31" s="196"/>
      <c r="AI31" s="709"/>
      <c r="AJ31" s="709">
        <f t="shared" si="19"/>
        <v>0</v>
      </c>
      <c r="AK31" s="709">
        <f t="shared" si="20"/>
        <v>0</v>
      </c>
      <c r="AL31" s="709">
        <f t="shared" si="21"/>
        <v>0</v>
      </c>
      <c r="AM31" s="709"/>
      <c r="AN31" s="709">
        <f t="shared" si="13"/>
        <v>0</v>
      </c>
      <c r="AO31" s="709">
        <f t="shared" si="22"/>
        <v>1</v>
      </c>
    </row>
    <row r="32" spans="2:41" ht="12.75" hidden="1" customHeight="1" outlineLevel="1" x14ac:dyDescent="0.2">
      <c r="B32" s="851"/>
      <c r="C32" s="851"/>
      <c r="D32" s="27" t="str">
        <f t="shared" si="14"/>
        <v/>
      </c>
      <c r="E32" s="191" t="str">
        <f t="shared" si="15"/>
        <v>Di</v>
      </c>
      <c r="F32" s="191">
        <f t="shared" si="16"/>
        <v>2035</v>
      </c>
      <c r="G32" s="191">
        <f t="shared" si="17"/>
        <v>1</v>
      </c>
      <c r="H32" s="191">
        <f t="shared" si="23"/>
        <v>23</v>
      </c>
      <c r="I32" s="192">
        <f t="shared" si="18"/>
        <v>47870</v>
      </c>
      <c r="J32" s="193">
        <f t="shared" si="24"/>
        <v>7</v>
      </c>
      <c r="K32" s="194">
        <f t="shared" si="24"/>
        <v>0</v>
      </c>
      <c r="L32" s="193">
        <f t="shared" si="24"/>
        <v>13</v>
      </c>
      <c r="M32" s="194">
        <f t="shared" si="24"/>
        <v>0</v>
      </c>
      <c r="N32" s="193">
        <f t="shared" si="24"/>
        <v>13</v>
      </c>
      <c r="O32" s="194">
        <f t="shared" si="24"/>
        <v>30</v>
      </c>
      <c r="P32" s="193">
        <f t="shared" si="24"/>
        <v>15</v>
      </c>
      <c r="Q32" s="194">
        <f t="shared" si="24"/>
        <v>55</v>
      </c>
      <c r="R32" s="193">
        <f t="shared" si="1"/>
        <v>15</v>
      </c>
      <c r="S32" s="194">
        <f t="shared" si="2"/>
        <v>55</v>
      </c>
      <c r="T32" s="193">
        <f t="shared" si="3"/>
        <v>15</v>
      </c>
      <c r="U32" s="194">
        <f t="shared" si="4"/>
        <v>55</v>
      </c>
      <c r="V32" s="195">
        <f t="shared" si="5"/>
        <v>0.29166666666666669</v>
      </c>
      <c r="W32" s="195">
        <f t="shared" si="6"/>
        <v>0.54166666666666663</v>
      </c>
      <c r="X32" s="195">
        <f t="shared" si="7"/>
        <v>0.5625</v>
      </c>
      <c r="Y32" s="195">
        <f t="shared" si="8"/>
        <v>0.66319444444444442</v>
      </c>
      <c r="Z32" s="195">
        <f t="shared" si="9"/>
        <v>0.66319444444444442</v>
      </c>
      <c r="AA32" s="195">
        <f t="shared" si="10"/>
        <v>0.66319444444444442</v>
      </c>
      <c r="AB32" s="667"/>
      <c r="AC32" s="196">
        <f t="shared" si="11"/>
        <v>0.35069444444444442</v>
      </c>
      <c r="AD32" s="667"/>
      <c r="AE32" s="196">
        <f t="shared" si="12"/>
        <v>0.35069444444444436</v>
      </c>
      <c r="AF32" s="196"/>
      <c r="AG32" s="196"/>
      <c r="AH32" s="196"/>
      <c r="AI32" s="710"/>
      <c r="AJ32" s="709">
        <f t="shared" si="19"/>
        <v>0</v>
      </c>
      <c r="AK32" s="709">
        <f t="shared" si="20"/>
        <v>0</v>
      </c>
      <c r="AL32" s="709">
        <f t="shared" si="21"/>
        <v>0</v>
      </c>
      <c r="AM32" s="709"/>
      <c r="AN32" s="709">
        <f t="shared" si="13"/>
        <v>0</v>
      </c>
      <c r="AO32" s="709">
        <f t="shared" si="22"/>
        <v>1</v>
      </c>
    </row>
    <row r="33" spans="1:41" ht="12.75" hidden="1" customHeight="1" outlineLevel="1" x14ac:dyDescent="0.2">
      <c r="B33" s="851"/>
      <c r="C33" s="851"/>
      <c r="D33" s="27" t="str">
        <f t="shared" si="14"/>
        <v/>
      </c>
      <c r="E33" s="191" t="str">
        <f t="shared" si="15"/>
        <v>Mi</v>
      </c>
      <c r="F33" s="191">
        <f t="shared" si="16"/>
        <v>2035</v>
      </c>
      <c r="G33" s="191">
        <f t="shared" si="17"/>
        <v>1</v>
      </c>
      <c r="H33" s="191">
        <f t="shared" si="23"/>
        <v>24</v>
      </c>
      <c r="I33" s="192">
        <f t="shared" si="18"/>
        <v>47871</v>
      </c>
      <c r="J33" s="193">
        <f t="shared" si="24"/>
        <v>7</v>
      </c>
      <c r="K33" s="194">
        <f t="shared" si="24"/>
        <v>0</v>
      </c>
      <c r="L33" s="193">
        <f t="shared" si="24"/>
        <v>13</v>
      </c>
      <c r="M33" s="194">
        <f t="shared" si="24"/>
        <v>0</v>
      </c>
      <c r="N33" s="193">
        <f t="shared" si="24"/>
        <v>13</v>
      </c>
      <c r="O33" s="194">
        <f t="shared" si="24"/>
        <v>30</v>
      </c>
      <c r="P33" s="193">
        <f t="shared" si="24"/>
        <v>15</v>
      </c>
      <c r="Q33" s="194">
        <f t="shared" si="24"/>
        <v>55</v>
      </c>
      <c r="R33" s="193">
        <f t="shared" si="1"/>
        <v>15</v>
      </c>
      <c r="S33" s="194">
        <f t="shared" si="2"/>
        <v>55</v>
      </c>
      <c r="T33" s="193">
        <f t="shared" si="3"/>
        <v>15</v>
      </c>
      <c r="U33" s="194">
        <f t="shared" si="4"/>
        <v>55</v>
      </c>
      <c r="V33" s="195">
        <f t="shared" si="5"/>
        <v>0.29166666666666669</v>
      </c>
      <c r="W33" s="195">
        <f t="shared" si="6"/>
        <v>0.54166666666666663</v>
      </c>
      <c r="X33" s="195">
        <f t="shared" si="7"/>
        <v>0.5625</v>
      </c>
      <c r="Y33" s="195">
        <f t="shared" si="8"/>
        <v>0.66319444444444442</v>
      </c>
      <c r="Z33" s="195">
        <f t="shared" si="9"/>
        <v>0.66319444444444442</v>
      </c>
      <c r="AA33" s="195">
        <f t="shared" si="10"/>
        <v>0.66319444444444442</v>
      </c>
      <c r="AB33" s="667"/>
      <c r="AC33" s="196">
        <f t="shared" si="11"/>
        <v>0.35069444444444442</v>
      </c>
      <c r="AD33" s="667"/>
      <c r="AE33" s="196">
        <f t="shared" si="12"/>
        <v>0.35069444444444436</v>
      </c>
      <c r="AF33" s="196"/>
      <c r="AG33" s="196"/>
      <c r="AH33" s="196"/>
      <c r="AI33" s="710"/>
      <c r="AJ33" s="709">
        <f t="shared" si="19"/>
        <v>0</v>
      </c>
      <c r="AK33" s="709">
        <f t="shared" si="20"/>
        <v>0</v>
      </c>
      <c r="AL33" s="709">
        <f t="shared" si="21"/>
        <v>0</v>
      </c>
      <c r="AM33" s="709"/>
      <c r="AN33" s="709">
        <f t="shared" si="13"/>
        <v>0</v>
      </c>
      <c r="AO33" s="709">
        <f t="shared" si="22"/>
        <v>1</v>
      </c>
    </row>
    <row r="34" spans="1:41" ht="12.75" hidden="1" customHeight="1" outlineLevel="1" x14ac:dyDescent="0.2">
      <c r="B34" s="851"/>
      <c r="C34" s="851"/>
      <c r="D34" s="27" t="str">
        <f t="shared" si="14"/>
        <v/>
      </c>
      <c r="E34" s="191" t="str">
        <f t="shared" si="15"/>
        <v>Do</v>
      </c>
      <c r="F34" s="191">
        <f t="shared" si="16"/>
        <v>2035</v>
      </c>
      <c r="G34" s="191">
        <f t="shared" si="17"/>
        <v>1</v>
      </c>
      <c r="H34" s="191">
        <f t="shared" si="23"/>
        <v>25</v>
      </c>
      <c r="I34" s="192">
        <f t="shared" si="18"/>
        <v>47872</v>
      </c>
      <c r="J34" s="193">
        <f t="shared" si="24"/>
        <v>7</v>
      </c>
      <c r="K34" s="194">
        <f t="shared" si="24"/>
        <v>0</v>
      </c>
      <c r="L34" s="193">
        <f t="shared" si="24"/>
        <v>13</v>
      </c>
      <c r="M34" s="194">
        <f t="shared" si="24"/>
        <v>0</v>
      </c>
      <c r="N34" s="193">
        <f t="shared" si="24"/>
        <v>13</v>
      </c>
      <c r="O34" s="194">
        <f t="shared" si="24"/>
        <v>30</v>
      </c>
      <c r="P34" s="193">
        <f t="shared" si="24"/>
        <v>15</v>
      </c>
      <c r="Q34" s="194">
        <f t="shared" si="24"/>
        <v>55</v>
      </c>
      <c r="R34" s="193">
        <f t="shared" si="1"/>
        <v>15</v>
      </c>
      <c r="S34" s="194">
        <f t="shared" si="2"/>
        <v>55</v>
      </c>
      <c r="T34" s="193">
        <f t="shared" si="3"/>
        <v>15</v>
      </c>
      <c r="U34" s="194">
        <f t="shared" si="4"/>
        <v>55</v>
      </c>
      <c r="V34" s="195">
        <f t="shared" si="5"/>
        <v>0.29166666666666669</v>
      </c>
      <c r="W34" s="195">
        <f t="shared" si="6"/>
        <v>0.54166666666666663</v>
      </c>
      <c r="X34" s="195">
        <f t="shared" si="7"/>
        <v>0.5625</v>
      </c>
      <c r="Y34" s="195">
        <f t="shared" si="8"/>
        <v>0.66319444444444442</v>
      </c>
      <c r="Z34" s="195">
        <f t="shared" si="9"/>
        <v>0.66319444444444442</v>
      </c>
      <c r="AA34" s="195">
        <f t="shared" si="10"/>
        <v>0.66319444444444442</v>
      </c>
      <c r="AB34" s="667"/>
      <c r="AC34" s="196">
        <f t="shared" si="11"/>
        <v>0.35069444444444442</v>
      </c>
      <c r="AD34" s="667"/>
      <c r="AE34" s="196">
        <f t="shared" si="12"/>
        <v>0.35069444444444436</v>
      </c>
      <c r="AF34" s="196"/>
      <c r="AG34" s="196"/>
      <c r="AH34" s="196"/>
      <c r="AI34" s="710"/>
      <c r="AJ34" s="709">
        <f t="shared" si="19"/>
        <v>0</v>
      </c>
      <c r="AK34" s="709">
        <f t="shared" si="20"/>
        <v>0</v>
      </c>
      <c r="AL34" s="709">
        <f t="shared" si="21"/>
        <v>0</v>
      </c>
      <c r="AM34" s="709"/>
      <c r="AN34" s="709">
        <f t="shared" si="13"/>
        <v>0</v>
      </c>
      <c r="AO34" s="709">
        <f t="shared" si="22"/>
        <v>1</v>
      </c>
    </row>
    <row r="35" spans="1:41" ht="12.75" hidden="1" customHeight="1" outlineLevel="1" x14ac:dyDescent="0.2">
      <c r="B35" s="851"/>
      <c r="C35" s="851"/>
      <c r="D35" s="27" t="str">
        <f t="shared" si="14"/>
        <v/>
      </c>
      <c r="E35" s="191" t="str">
        <f t="shared" si="15"/>
        <v>Fr</v>
      </c>
      <c r="F35" s="191">
        <f t="shared" si="16"/>
        <v>2035</v>
      </c>
      <c r="G35" s="191">
        <f t="shared" si="17"/>
        <v>1</v>
      </c>
      <c r="H35" s="191">
        <f t="shared" si="23"/>
        <v>26</v>
      </c>
      <c r="I35" s="192">
        <f t="shared" si="18"/>
        <v>47873</v>
      </c>
      <c r="J35" s="193">
        <f t="shared" si="24"/>
        <v>7</v>
      </c>
      <c r="K35" s="194">
        <f t="shared" si="24"/>
        <v>0</v>
      </c>
      <c r="L35" s="193">
        <f t="shared" si="24"/>
        <v>13</v>
      </c>
      <c r="M35" s="194">
        <f t="shared" si="24"/>
        <v>0</v>
      </c>
      <c r="N35" s="193">
        <f t="shared" si="24"/>
        <v>13</v>
      </c>
      <c r="O35" s="194">
        <f t="shared" si="24"/>
        <v>30</v>
      </c>
      <c r="P35" s="193">
        <f t="shared" si="24"/>
        <v>15</v>
      </c>
      <c r="Q35" s="194">
        <f t="shared" si="24"/>
        <v>55</v>
      </c>
      <c r="R35" s="193">
        <f t="shared" si="1"/>
        <v>15</v>
      </c>
      <c r="S35" s="194">
        <f t="shared" si="2"/>
        <v>55</v>
      </c>
      <c r="T35" s="193">
        <f t="shared" si="3"/>
        <v>15</v>
      </c>
      <c r="U35" s="194">
        <f t="shared" si="4"/>
        <v>55</v>
      </c>
      <c r="V35" s="195">
        <f t="shared" si="5"/>
        <v>0.29166666666666669</v>
      </c>
      <c r="W35" s="195">
        <f t="shared" si="6"/>
        <v>0.54166666666666663</v>
      </c>
      <c r="X35" s="195">
        <f t="shared" si="7"/>
        <v>0.5625</v>
      </c>
      <c r="Y35" s="195">
        <f t="shared" si="8"/>
        <v>0.66319444444444442</v>
      </c>
      <c r="Z35" s="195">
        <f t="shared" si="9"/>
        <v>0.66319444444444442</v>
      </c>
      <c r="AA35" s="195">
        <f t="shared" si="10"/>
        <v>0.66319444444444442</v>
      </c>
      <c r="AB35" s="667"/>
      <c r="AC35" s="196">
        <f t="shared" si="11"/>
        <v>0.35069444444444442</v>
      </c>
      <c r="AD35" s="667"/>
      <c r="AE35" s="196">
        <f t="shared" si="12"/>
        <v>0.35069444444444436</v>
      </c>
      <c r="AF35" s="196"/>
      <c r="AG35" s="196"/>
      <c r="AH35" s="196"/>
      <c r="AI35" s="710"/>
      <c r="AJ35" s="709">
        <f t="shared" si="19"/>
        <v>0</v>
      </c>
      <c r="AK35" s="709">
        <f t="shared" si="20"/>
        <v>0</v>
      </c>
      <c r="AL35" s="709">
        <f t="shared" si="21"/>
        <v>0</v>
      </c>
      <c r="AM35" s="709"/>
      <c r="AN35" s="709">
        <f t="shared" si="13"/>
        <v>0</v>
      </c>
      <c r="AO35" s="709">
        <f t="shared" si="22"/>
        <v>1</v>
      </c>
    </row>
    <row r="36" spans="1:41" ht="12.75" hidden="1" customHeight="1" outlineLevel="1" x14ac:dyDescent="0.2">
      <c r="B36" s="851"/>
      <c r="C36" s="851"/>
      <c r="D36" s="27" t="str">
        <f t="shared" si="14"/>
        <v/>
      </c>
      <c r="E36" s="191" t="str">
        <f t="shared" si="15"/>
        <v>Sa</v>
      </c>
      <c r="F36" s="191">
        <f t="shared" si="16"/>
        <v>2035</v>
      </c>
      <c r="G36" s="191">
        <f t="shared" si="17"/>
        <v>1</v>
      </c>
      <c r="H36" s="191">
        <f t="shared" si="23"/>
        <v>27</v>
      </c>
      <c r="I36" s="192">
        <f t="shared" si="18"/>
        <v>47874</v>
      </c>
      <c r="J36" s="193">
        <f t="shared" si="24"/>
        <v>0</v>
      </c>
      <c r="K36" s="194">
        <f t="shared" si="24"/>
        <v>0</v>
      </c>
      <c r="L36" s="193">
        <f t="shared" si="24"/>
        <v>0</v>
      </c>
      <c r="M36" s="194">
        <f t="shared" si="24"/>
        <v>0</v>
      </c>
      <c r="N36" s="193">
        <f t="shared" si="24"/>
        <v>0</v>
      </c>
      <c r="O36" s="194">
        <f t="shared" si="24"/>
        <v>0</v>
      </c>
      <c r="P36" s="193">
        <f t="shared" si="24"/>
        <v>0</v>
      </c>
      <c r="Q36" s="194">
        <f t="shared" si="24"/>
        <v>0</v>
      </c>
      <c r="R36" s="193">
        <f t="shared" si="1"/>
        <v>0</v>
      </c>
      <c r="S36" s="194">
        <f t="shared" si="2"/>
        <v>0</v>
      </c>
      <c r="T36" s="193">
        <f t="shared" si="3"/>
        <v>0</v>
      </c>
      <c r="U36" s="194">
        <f t="shared" si="4"/>
        <v>0</v>
      </c>
      <c r="V36" s="195">
        <f t="shared" si="5"/>
        <v>0</v>
      </c>
      <c r="W36" s="195">
        <f t="shared" si="6"/>
        <v>0</v>
      </c>
      <c r="X36" s="195">
        <f t="shared" si="7"/>
        <v>0</v>
      </c>
      <c r="Y36" s="195">
        <f t="shared" si="8"/>
        <v>0</v>
      </c>
      <c r="Z36" s="195">
        <f t="shared" si="9"/>
        <v>0</v>
      </c>
      <c r="AA36" s="195">
        <f t="shared" si="10"/>
        <v>0</v>
      </c>
      <c r="AB36" s="667"/>
      <c r="AC36" s="196">
        <f t="shared" si="11"/>
        <v>0</v>
      </c>
      <c r="AD36" s="667"/>
      <c r="AE36" s="196">
        <f t="shared" si="12"/>
        <v>0</v>
      </c>
      <c r="AF36" s="196"/>
      <c r="AG36" s="196"/>
      <c r="AH36" s="196"/>
      <c r="AI36" s="710"/>
      <c r="AJ36" s="709">
        <f t="shared" si="19"/>
        <v>0</v>
      </c>
      <c r="AK36" s="709">
        <f t="shared" si="20"/>
        <v>0</v>
      </c>
      <c r="AL36" s="709">
        <f t="shared" si="21"/>
        <v>0</v>
      </c>
      <c r="AM36" s="709"/>
      <c r="AN36" s="709">
        <f t="shared" si="13"/>
        <v>0</v>
      </c>
      <c r="AO36" s="709">
        <f t="shared" si="22"/>
        <v>0</v>
      </c>
    </row>
    <row r="37" spans="1:41" ht="12.75" hidden="1" customHeight="1" outlineLevel="1" x14ac:dyDescent="0.2">
      <c r="B37" s="851"/>
      <c r="C37" s="851"/>
      <c r="D37" s="27" t="str">
        <f t="shared" si="14"/>
        <v/>
      </c>
      <c r="E37" s="191" t="str">
        <f t="shared" si="15"/>
        <v>So</v>
      </c>
      <c r="F37" s="191">
        <f t="shared" si="16"/>
        <v>2035</v>
      </c>
      <c r="G37" s="191">
        <f t="shared" si="17"/>
        <v>1</v>
      </c>
      <c r="H37" s="191">
        <f t="shared" si="23"/>
        <v>28</v>
      </c>
      <c r="I37" s="192">
        <f t="shared" si="18"/>
        <v>47875</v>
      </c>
      <c r="J37" s="193">
        <f t="shared" si="24"/>
        <v>0</v>
      </c>
      <c r="K37" s="194">
        <f t="shared" si="24"/>
        <v>0</v>
      </c>
      <c r="L37" s="193">
        <f t="shared" si="24"/>
        <v>0</v>
      </c>
      <c r="M37" s="194">
        <f t="shared" si="24"/>
        <v>0</v>
      </c>
      <c r="N37" s="193">
        <f t="shared" si="24"/>
        <v>0</v>
      </c>
      <c r="O37" s="194">
        <f t="shared" si="24"/>
        <v>0</v>
      </c>
      <c r="P37" s="193">
        <f t="shared" si="24"/>
        <v>0</v>
      </c>
      <c r="Q37" s="194">
        <f t="shared" si="24"/>
        <v>0</v>
      </c>
      <c r="R37" s="193">
        <f t="shared" si="1"/>
        <v>0</v>
      </c>
      <c r="S37" s="194">
        <f t="shared" si="2"/>
        <v>0</v>
      </c>
      <c r="T37" s="193">
        <f t="shared" si="3"/>
        <v>0</v>
      </c>
      <c r="U37" s="194">
        <f t="shared" si="4"/>
        <v>0</v>
      </c>
      <c r="V37" s="195">
        <f t="shared" si="5"/>
        <v>0</v>
      </c>
      <c r="W37" s="195">
        <f t="shared" si="6"/>
        <v>0</v>
      </c>
      <c r="X37" s="195">
        <f t="shared" si="7"/>
        <v>0</v>
      </c>
      <c r="Y37" s="195">
        <f t="shared" si="8"/>
        <v>0</v>
      </c>
      <c r="Z37" s="195">
        <f t="shared" si="9"/>
        <v>0</v>
      </c>
      <c r="AA37" s="195">
        <f t="shared" si="10"/>
        <v>0</v>
      </c>
      <c r="AB37" s="667"/>
      <c r="AC37" s="196">
        <f t="shared" si="11"/>
        <v>0</v>
      </c>
      <c r="AD37" s="667"/>
      <c r="AE37" s="196">
        <f t="shared" si="12"/>
        <v>0</v>
      </c>
      <c r="AF37" s="196"/>
      <c r="AG37" s="196"/>
      <c r="AH37" s="196"/>
      <c r="AI37" s="709"/>
      <c r="AJ37" s="709">
        <f t="shared" si="19"/>
        <v>0</v>
      </c>
      <c r="AK37" s="709">
        <f t="shared" si="20"/>
        <v>0</v>
      </c>
      <c r="AL37" s="709">
        <f t="shared" si="21"/>
        <v>0</v>
      </c>
      <c r="AM37" s="709"/>
      <c r="AN37" s="709">
        <f t="shared" si="13"/>
        <v>0</v>
      </c>
      <c r="AO37" s="709">
        <f t="shared" si="22"/>
        <v>0</v>
      </c>
    </row>
    <row r="38" spans="1:41" ht="12.75" hidden="1" customHeight="1" outlineLevel="1" x14ac:dyDescent="0.2">
      <c r="B38" s="851"/>
      <c r="C38" s="851"/>
      <c r="D38" s="27">
        <f t="shared" si="14"/>
        <v>5</v>
      </c>
      <c r="E38" s="191" t="str">
        <f t="shared" si="15"/>
        <v>Mo</v>
      </c>
      <c r="F38" s="191">
        <f t="shared" si="16"/>
        <v>2035</v>
      </c>
      <c r="G38" s="191">
        <f t="shared" si="17"/>
        <v>1</v>
      </c>
      <c r="H38" s="191">
        <f t="shared" si="23"/>
        <v>29</v>
      </c>
      <c r="I38" s="192">
        <f t="shared" si="18"/>
        <v>47876</v>
      </c>
      <c r="J38" s="193">
        <f t="shared" si="24"/>
        <v>7</v>
      </c>
      <c r="K38" s="194">
        <f t="shared" si="24"/>
        <v>0</v>
      </c>
      <c r="L38" s="193">
        <f t="shared" si="24"/>
        <v>13</v>
      </c>
      <c r="M38" s="194">
        <f t="shared" si="24"/>
        <v>0</v>
      </c>
      <c r="N38" s="193">
        <f t="shared" si="24"/>
        <v>13</v>
      </c>
      <c r="O38" s="194">
        <f t="shared" si="24"/>
        <v>30</v>
      </c>
      <c r="P38" s="193">
        <f t="shared" si="24"/>
        <v>15</v>
      </c>
      <c r="Q38" s="194">
        <f t="shared" si="24"/>
        <v>55</v>
      </c>
      <c r="R38" s="193">
        <f t="shared" si="1"/>
        <v>15</v>
      </c>
      <c r="S38" s="194">
        <f t="shared" si="2"/>
        <v>55</v>
      </c>
      <c r="T38" s="193">
        <f t="shared" si="3"/>
        <v>15</v>
      </c>
      <c r="U38" s="194">
        <f t="shared" si="4"/>
        <v>55</v>
      </c>
      <c r="V38" s="195">
        <f t="shared" si="5"/>
        <v>0.29166666666666669</v>
      </c>
      <c r="W38" s="195">
        <f t="shared" si="6"/>
        <v>0.54166666666666663</v>
      </c>
      <c r="X38" s="195">
        <f t="shared" si="7"/>
        <v>0.5625</v>
      </c>
      <c r="Y38" s="195">
        <f t="shared" si="8"/>
        <v>0.66319444444444442</v>
      </c>
      <c r="Z38" s="195">
        <f t="shared" si="9"/>
        <v>0.66319444444444442</v>
      </c>
      <c r="AA38" s="195">
        <f t="shared" si="10"/>
        <v>0.66319444444444442</v>
      </c>
      <c r="AB38" s="667"/>
      <c r="AC38" s="196">
        <f t="shared" si="11"/>
        <v>0.35069444444444442</v>
      </c>
      <c r="AD38" s="667"/>
      <c r="AE38" s="196">
        <f t="shared" si="12"/>
        <v>0.35069444444444436</v>
      </c>
      <c r="AF38" s="196"/>
      <c r="AG38" s="196"/>
      <c r="AH38" s="196"/>
      <c r="AI38" s="709"/>
      <c r="AJ38" s="709">
        <f t="shared" si="19"/>
        <v>0</v>
      </c>
      <c r="AK38" s="709">
        <f t="shared" si="20"/>
        <v>0</v>
      </c>
      <c r="AL38" s="709">
        <f t="shared" si="21"/>
        <v>0</v>
      </c>
      <c r="AM38" s="709"/>
      <c r="AN38" s="709">
        <f t="shared" si="13"/>
        <v>0</v>
      </c>
      <c r="AO38" s="709">
        <f t="shared" si="22"/>
        <v>1</v>
      </c>
    </row>
    <row r="39" spans="1:41" ht="12.75" hidden="1" customHeight="1" outlineLevel="1" x14ac:dyDescent="0.2">
      <c r="B39" s="851"/>
      <c r="C39" s="851"/>
      <c r="D39" s="27" t="str">
        <f t="shared" si="14"/>
        <v/>
      </c>
      <c r="E39" s="191" t="str">
        <f t="shared" si="15"/>
        <v>Di</v>
      </c>
      <c r="F39" s="191">
        <f t="shared" si="16"/>
        <v>2035</v>
      </c>
      <c r="G39" s="191">
        <f t="shared" si="17"/>
        <v>1</v>
      </c>
      <c r="H39" s="191">
        <f t="shared" si="23"/>
        <v>30</v>
      </c>
      <c r="I39" s="192">
        <f t="shared" si="18"/>
        <v>47877</v>
      </c>
      <c r="J39" s="193">
        <f t="shared" si="24"/>
        <v>7</v>
      </c>
      <c r="K39" s="194">
        <f t="shared" si="24"/>
        <v>0</v>
      </c>
      <c r="L39" s="193">
        <f t="shared" si="24"/>
        <v>13</v>
      </c>
      <c r="M39" s="194">
        <f t="shared" si="24"/>
        <v>0</v>
      </c>
      <c r="N39" s="193">
        <f t="shared" si="24"/>
        <v>13</v>
      </c>
      <c r="O39" s="194">
        <f t="shared" si="24"/>
        <v>30</v>
      </c>
      <c r="P39" s="193">
        <f t="shared" si="24"/>
        <v>15</v>
      </c>
      <c r="Q39" s="194">
        <f t="shared" si="24"/>
        <v>55</v>
      </c>
      <c r="R39" s="193">
        <f t="shared" si="1"/>
        <v>15</v>
      </c>
      <c r="S39" s="194">
        <f t="shared" si="2"/>
        <v>55</v>
      </c>
      <c r="T39" s="193">
        <f t="shared" si="3"/>
        <v>15</v>
      </c>
      <c r="U39" s="194">
        <f t="shared" si="4"/>
        <v>55</v>
      </c>
      <c r="V39" s="195">
        <f t="shared" si="5"/>
        <v>0.29166666666666669</v>
      </c>
      <c r="W39" s="195">
        <f t="shared" si="6"/>
        <v>0.54166666666666663</v>
      </c>
      <c r="X39" s="195">
        <f t="shared" si="7"/>
        <v>0.5625</v>
      </c>
      <c r="Y39" s="195">
        <f t="shared" si="8"/>
        <v>0.66319444444444442</v>
      </c>
      <c r="Z39" s="195">
        <f t="shared" si="9"/>
        <v>0.66319444444444442</v>
      </c>
      <c r="AA39" s="195">
        <f t="shared" si="10"/>
        <v>0.66319444444444442</v>
      </c>
      <c r="AB39" s="667"/>
      <c r="AC39" s="196">
        <f t="shared" si="11"/>
        <v>0.35069444444444442</v>
      </c>
      <c r="AD39" s="667"/>
      <c r="AE39" s="196">
        <f t="shared" si="12"/>
        <v>0.35069444444444436</v>
      </c>
      <c r="AF39" s="196"/>
      <c r="AG39" s="196"/>
      <c r="AH39" s="196"/>
      <c r="AI39" s="710"/>
      <c r="AJ39" s="709">
        <f t="shared" si="19"/>
        <v>0</v>
      </c>
      <c r="AK39" s="709">
        <f t="shared" si="20"/>
        <v>0</v>
      </c>
      <c r="AL39" s="709">
        <f t="shared" si="21"/>
        <v>0</v>
      </c>
      <c r="AM39" s="709"/>
      <c r="AN39" s="709">
        <f t="shared" si="13"/>
        <v>0</v>
      </c>
      <c r="AO39" s="709">
        <f t="shared" si="22"/>
        <v>1</v>
      </c>
    </row>
    <row r="40" spans="1:41" ht="12.75" hidden="1" customHeight="1" outlineLevel="1" x14ac:dyDescent="0.2">
      <c r="B40" s="851"/>
      <c r="C40" s="851"/>
      <c r="D40" s="27" t="str">
        <f t="shared" si="14"/>
        <v/>
      </c>
      <c r="E40" s="191" t="str">
        <f t="shared" si="15"/>
        <v>Mi</v>
      </c>
      <c r="F40" s="191">
        <f t="shared" si="16"/>
        <v>2035</v>
      </c>
      <c r="G40" s="191">
        <f t="shared" si="17"/>
        <v>1</v>
      </c>
      <c r="H40" s="191">
        <f t="shared" si="23"/>
        <v>31</v>
      </c>
      <c r="I40" s="192">
        <f t="shared" si="18"/>
        <v>47878</v>
      </c>
      <c r="J40" s="193">
        <f t="shared" si="24"/>
        <v>7</v>
      </c>
      <c r="K40" s="194">
        <f t="shared" si="24"/>
        <v>0</v>
      </c>
      <c r="L40" s="193">
        <f t="shared" si="24"/>
        <v>13</v>
      </c>
      <c r="M40" s="194">
        <f t="shared" si="24"/>
        <v>0</v>
      </c>
      <c r="N40" s="193">
        <f t="shared" si="24"/>
        <v>13</v>
      </c>
      <c r="O40" s="194">
        <f t="shared" si="24"/>
        <v>30</v>
      </c>
      <c r="P40" s="193">
        <f t="shared" si="24"/>
        <v>15</v>
      </c>
      <c r="Q40" s="194">
        <f t="shared" si="24"/>
        <v>55</v>
      </c>
      <c r="R40" s="193">
        <f t="shared" si="1"/>
        <v>15</v>
      </c>
      <c r="S40" s="194">
        <f t="shared" si="2"/>
        <v>55</v>
      </c>
      <c r="T40" s="193">
        <f t="shared" si="3"/>
        <v>15</v>
      </c>
      <c r="U40" s="194">
        <f t="shared" si="4"/>
        <v>55</v>
      </c>
      <c r="V40" s="195">
        <f t="shared" si="5"/>
        <v>0.29166666666666669</v>
      </c>
      <c r="W40" s="195">
        <f t="shared" si="6"/>
        <v>0.54166666666666663</v>
      </c>
      <c r="X40" s="195">
        <f t="shared" si="7"/>
        <v>0.5625</v>
      </c>
      <c r="Y40" s="195">
        <f t="shared" si="8"/>
        <v>0.66319444444444442</v>
      </c>
      <c r="Z40" s="195">
        <f t="shared" si="9"/>
        <v>0.66319444444444442</v>
      </c>
      <c r="AA40" s="195">
        <f t="shared" si="10"/>
        <v>0.66319444444444442</v>
      </c>
      <c r="AB40" s="667"/>
      <c r="AC40" s="196">
        <f t="shared" si="11"/>
        <v>0.35069444444444442</v>
      </c>
      <c r="AD40" s="667"/>
      <c r="AE40" s="196">
        <f t="shared" si="12"/>
        <v>0.35069444444444436</v>
      </c>
      <c r="AF40" s="196"/>
      <c r="AG40" s="196"/>
      <c r="AH40" s="196"/>
      <c r="AI40" s="710"/>
      <c r="AJ40" s="709">
        <f t="shared" si="19"/>
        <v>0</v>
      </c>
      <c r="AK40" s="709">
        <f t="shared" si="20"/>
        <v>0</v>
      </c>
      <c r="AL40" s="709">
        <f t="shared" si="21"/>
        <v>0</v>
      </c>
      <c r="AM40" s="709"/>
      <c r="AN40" s="709">
        <f t="shared" si="13"/>
        <v>0</v>
      </c>
      <c r="AO40" s="709">
        <f t="shared" si="22"/>
        <v>1</v>
      </c>
    </row>
    <row r="41" spans="1:41" ht="12.75" hidden="1" customHeight="1" outlineLevel="1" x14ac:dyDescent="0.2">
      <c r="B41" s="851"/>
      <c r="C41" s="851"/>
      <c r="D41" s="749" t="s">
        <v>1716</v>
      </c>
      <c r="E41" s="9"/>
      <c r="F41" s="9"/>
      <c r="G41" s="9"/>
      <c r="H41" s="191"/>
      <c r="I41" s="13"/>
      <c r="P41" s="4" t="s">
        <v>21</v>
      </c>
      <c r="Q41" s="4"/>
      <c r="R41" s="4"/>
      <c r="S41" s="4"/>
      <c r="T41" s="4"/>
      <c r="U41" s="4"/>
      <c r="V41" s="4"/>
      <c r="W41" s="4"/>
      <c r="X41" s="4"/>
      <c r="Y41" s="4"/>
      <c r="Z41" s="4"/>
      <c r="AA41" s="4"/>
      <c r="AB41" s="667"/>
      <c r="AC41" s="18">
        <f>SUM(AC10:AC40)</f>
        <v>8.065972222222225</v>
      </c>
      <c r="AD41" s="667"/>
      <c r="AE41" s="18">
        <f>SUM(AE10:AE40)</f>
        <v>8.0659722222222214</v>
      </c>
      <c r="AF41" s="18"/>
      <c r="AG41" s="18"/>
      <c r="AH41" s="18"/>
      <c r="AI41" s="190">
        <f>IF(AE41-AC41&lt;0,AC41-AE41,AE41-AC41)</f>
        <v>3.5527136788005009E-15</v>
      </c>
      <c r="AJ41" s="190">
        <f>8.425*SUM(AJ10:AJ40)/24</f>
        <v>0</v>
      </c>
      <c r="AK41" s="190">
        <f>8.425*SUM(AK10:AK40)/24</f>
        <v>0</v>
      </c>
      <c r="AL41" s="190">
        <f>8.425*SUM(AL10:AL40)/24</f>
        <v>0</v>
      </c>
      <c r="AN41" s="151">
        <f>SUM(AN10:AN40)</f>
        <v>0</v>
      </c>
      <c r="AO41" s="151">
        <f>SUM(AO10:AO40)</f>
        <v>23</v>
      </c>
    </row>
    <row r="42" spans="1:41" ht="12.75" customHeight="1" collapsed="1" x14ac:dyDescent="0.2">
      <c r="B42" s="852"/>
      <c r="C42" s="852"/>
      <c r="D42" s="49"/>
      <c r="E42" s="50"/>
      <c r="F42" s="50"/>
      <c r="G42" s="50"/>
      <c r="H42" s="50"/>
      <c r="I42" s="51"/>
      <c r="J42" s="52"/>
      <c r="K42" s="52"/>
      <c r="L42" s="52"/>
      <c r="M42" s="52"/>
      <c r="N42" s="52"/>
      <c r="O42" s="52"/>
      <c r="P42" s="52"/>
      <c r="Q42" s="52"/>
      <c r="R42" s="52"/>
      <c r="S42" s="52"/>
      <c r="T42" s="52"/>
      <c r="U42" s="52"/>
      <c r="V42" s="52"/>
      <c r="W42" s="52"/>
      <c r="X42" s="52"/>
      <c r="Y42" s="52"/>
      <c r="Z42" s="52"/>
      <c r="AA42" s="52"/>
      <c r="AB42" s="53"/>
      <c r="AC42" s="53"/>
      <c r="AD42" s="53"/>
      <c r="AE42" s="54"/>
      <c r="AF42" s="26"/>
      <c r="AG42" s="26"/>
      <c r="AH42" s="26"/>
      <c r="AI42" s="203">
        <f>AI8+AI41</f>
        <v>3.5527136788005009E-15</v>
      </c>
      <c r="AJ42" s="202">
        <f>AJ8+SUM(AJ9:AJ40)</f>
        <v>0</v>
      </c>
      <c r="AK42" s="202">
        <f>AK8+SUM(AK9:AK40)</f>
        <v>0</v>
      </c>
      <c r="AL42" s="202">
        <f>AL8+SUM(AL9:AL40)</f>
        <v>0</v>
      </c>
      <c r="AM42" s="202"/>
      <c r="AN42" s="202">
        <f>AN41*8</f>
        <v>0</v>
      </c>
      <c r="AO42" s="202">
        <f>AO41*8</f>
        <v>184</v>
      </c>
    </row>
    <row r="43" spans="1:41" ht="12.75" hidden="1" customHeight="1" outlineLevel="1" x14ac:dyDescent="0.2">
      <c r="B43" s="850">
        <f>$F$5</f>
        <v>2035</v>
      </c>
      <c r="C43" s="850" t="str">
        <f>TEXT(I44,"MMM")</f>
        <v>Feb</v>
      </c>
      <c r="D43" s="41"/>
      <c r="E43" s="62"/>
      <c r="F43" s="62"/>
      <c r="G43" s="197"/>
      <c r="H43" s="197"/>
      <c r="I43" s="42"/>
      <c r="J43" s="43"/>
      <c r="K43" s="43"/>
      <c r="L43" s="43"/>
      <c r="M43" s="43"/>
      <c r="N43" s="43"/>
      <c r="O43" s="43"/>
      <c r="P43" s="43"/>
      <c r="Q43" s="43"/>
      <c r="R43" s="43"/>
      <c r="S43" s="43"/>
      <c r="T43" s="43"/>
      <c r="U43" s="43"/>
      <c r="V43" s="43"/>
      <c r="W43" s="43"/>
      <c r="X43" s="43"/>
      <c r="Y43" s="43"/>
      <c r="Z43" s="43"/>
      <c r="AA43" s="43"/>
      <c r="AB43" s="63"/>
      <c r="AC43" s="63"/>
      <c r="AD43" s="63"/>
      <c r="AE43" s="64"/>
      <c r="AF43" s="64"/>
      <c r="AG43" s="64"/>
      <c r="AH43" s="64"/>
      <c r="AI43" s="148"/>
      <c r="AJ43" s="148"/>
      <c r="AK43" s="148"/>
      <c r="AL43" s="148"/>
      <c r="AM43" s="148"/>
      <c r="AN43" s="148"/>
      <c r="AO43" s="148"/>
    </row>
    <row r="44" spans="1:41" ht="12.75" hidden="1" customHeight="1" outlineLevel="1" x14ac:dyDescent="0.2">
      <c r="A44" s="198">
        <f>A10+1</f>
        <v>2</v>
      </c>
      <c r="B44" s="851"/>
      <c r="C44" s="851"/>
      <c r="D44" s="27" t="str">
        <f>IF(E44="Mo",WEEKNUM(I44),"")</f>
        <v/>
      </c>
      <c r="E44" s="191" t="str">
        <f>TEXT(I44,"TTT")</f>
        <v>Do</v>
      </c>
      <c r="F44" s="191">
        <f>$F$5</f>
        <v>2035</v>
      </c>
      <c r="G44" s="191">
        <f>$A$44</f>
        <v>2</v>
      </c>
      <c r="H44" s="191">
        <f>$H$5</f>
        <v>1</v>
      </c>
      <c r="I44" s="192">
        <f>DATE(F44,G44,H44)</f>
        <v>47879</v>
      </c>
      <c r="J44" s="193">
        <f t="shared" ref="J44:Q47" si="25">IF(OR($E44="Sa",$E44="So"),J$4,J$5)</f>
        <v>7</v>
      </c>
      <c r="K44" s="194">
        <f t="shared" si="25"/>
        <v>0</v>
      </c>
      <c r="L44" s="193">
        <f t="shared" si="25"/>
        <v>13</v>
      </c>
      <c r="M44" s="194">
        <f t="shared" si="25"/>
        <v>0</v>
      </c>
      <c r="N44" s="193">
        <f t="shared" si="25"/>
        <v>13</v>
      </c>
      <c r="O44" s="194">
        <f t="shared" si="25"/>
        <v>30</v>
      </c>
      <c r="P44" s="193">
        <f t="shared" si="25"/>
        <v>15</v>
      </c>
      <c r="Q44" s="194">
        <f t="shared" si="25"/>
        <v>55</v>
      </c>
      <c r="R44" s="193">
        <f t="shared" ref="R44:R45" si="26">P44</f>
        <v>15</v>
      </c>
      <c r="S44" s="194">
        <f t="shared" ref="S44:S45" si="27">Q44</f>
        <v>55</v>
      </c>
      <c r="T44" s="193">
        <f t="shared" ref="T44:T45" si="28">R44</f>
        <v>15</v>
      </c>
      <c r="U44" s="194">
        <f t="shared" ref="U44:U45" si="29">S44</f>
        <v>55</v>
      </c>
      <c r="V44" s="195">
        <f t="shared" ref="V44:V45" si="30">TIME(J44,K44,0)</f>
        <v>0.29166666666666669</v>
      </c>
      <c r="W44" s="195">
        <f t="shared" ref="W44:W45" si="31">TIME(L44,M44,0)</f>
        <v>0.54166666666666663</v>
      </c>
      <c r="X44" s="195">
        <f t="shared" ref="X44:X45" si="32">TIME(N44,O44,0)</f>
        <v>0.5625</v>
      </c>
      <c r="Y44" s="195">
        <f t="shared" ref="Y44:Y45" si="33">TIME(P44,Q44,0)</f>
        <v>0.66319444444444442</v>
      </c>
      <c r="Z44" s="195">
        <f t="shared" ref="Z44:Z45" si="34">TIME(R44,S44,0)</f>
        <v>0.66319444444444442</v>
      </c>
      <c r="AA44" s="195">
        <f t="shared" ref="AA44:AA45" si="35">TIME(T44,U44,0)</f>
        <v>0.66319444444444442</v>
      </c>
      <c r="AB44" s="667"/>
      <c r="AC44" s="196">
        <f t="shared" ref="AC44:AC45" si="36">IF(OR(E44="Sa",E44="So"),TIME($AC$4,$AE$4,0),TIME($AC$5,$AE$5,0))</f>
        <v>0.35069444444444442</v>
      </c>
      <c r="AD44" s="667"/>
      <c r="AE44" s="196">
        <f t="shared" ref="AE44:AE74" si="37">IF(OR(E44="Sa",E44="So"),TIME($AC$4,$AE$4,0),(Y44-V44-(X44-W44)+(AA44-Z44)))</f>
        <v>0.35069444444444436</v>
      </c>
      <c r="AF44" s="196"/>
      <c r="AG44" s="196"/>
      <c r="AH44" s="196"/>
      <c r="AI44" s="709"/>
      <c r="AJ44" s="709">
        <f>IF(AG44=$AG$3,1,0)</f>
        <v>0</v>
      </c>
      <c r="AK44" s="709">
        <f>IF(AG44=$AG$7,1,0)</f>
        <v>0</v>
      </c>
      <c r="AL44" s="709">
        <f>IF(AH44=$AG$4,1,0)</f>
        <v>0</v>
      </c>
      <c r="AM44" s="709"/>
      <c r="AN44" s="709">
        <f t="shared" ref="AN44:AN74" si="38">IF(OR(AG44=$AG$2,AG44=$AG$5),1,IF(AG44=$AG$6,0.5,0))</f>
        <v>0</v>
      </c>
      <c r="AO44" s="709">
        <f>IF(OR(E44="Sa",E44="So"),0,1)</f>
        <v>1</v>
      </c>
    </row>
    <row r="45" spans="1:41" ht="12.75" hidden="1" customHeight="1" outlineLevel="1" x14ac:dyDescent="0.2">
      <c r="B45" s="851"/>
      <c r="C45" s="851"/>
      <c r="D45" s="27" t="str">
        <f t="shared" ref="D45:D74" si="39">IF(E45="Mo",WEEKNUM(I45),"")</f>
        <v/>
      </c>
      <c r="E45" s="191" t="str">
        <f t="shared" ref="E45:E74" si="40">TEXT(I45,"TTT")</f>
        <v>Fr</v>
      </c>
      <c r="F45" s="191">
        <f t="shared" ref="F45:F74" si="41">$F$5</f>
        <v>2035</v>
      </c>
      <c r="G45" s="191">
        <f t="shared" ref="G45:G74" si="42">$A$44</f>
        <v>2</v>
      </c>
      <c r="H45" s="191">
        <f>H44+1</f>
        <v>2</v>
      </c>
      <c r="I45" s="192">
        <f t="shared" ref="I45:I74" si="43">DATE(F45,G45,H45)</f>
        <v>47880</v>
      </c>
      <c r="J45" s="193">
        <f t="shared" si="25"/>
        <v>7</v>
      </c>
      <c r="K45" s="194">
        <f t="shared" si="25"/>
        <v>0</v>
      </c>
      <c r="L45" s="193">
        <f t="shared" si="25"/>
        <v>13</v>
      </c>
      <c r="M45" s="194">
        <f t="shared" si="25"/>
        <v>0</v>
      </c>
      <c r="N45" s="193">
        <f t="shared" si="25"/>
        <v>13</v>
      </c>
      <c r="O45" s="194">
        <f t="shared" si="25"/>
        <v>30</v>
      </c>
      <c r="P45" s="193">
        <f t="shared" si="25"/>
        <v>15</v>
      </c>
      <c r="Q45" s="194">
        <f t="shared" si="25"/>
        <v>55</v>
      </c>
      <c r="R45" s="193">
        <f t="shared" si="26"/>
        <v>15</v>
      </c>
      <c r="S45" s="194">
        <f t="shared" si="27"/>
        <v>55</v>
      </c>
      <c r="T45" s="193">
        <f t="shared" si="28"/>
        <v>15</v>
      </c>
      <c r="U45" s="194">
        <f t="shared" si="29"/>
        <v>55</v>
      </c>
      <c r="V45" s="195">
        <f t="shared" si="30"/>
        <v>0.29166666666666669</v>
      </c>
      <c r="W45" s="195">
        <f t="shared" si="31"/>
        <v>0.54166666666666663</v>
      </c>
      <c r="X45" s="195">
        <f t="shared" si="32"/>
        <v>0.5625</v>
      </c>
      <c r="Y45" s="195">
        <f t="shared" si="33"/>
        <v>0.66319444444444442</v>
      </c>
      <c r="Z45" s="195">
        <f t="shared" si="34"/>
        <v>0.66319444444444442</v>
      </c>
      <c r="AA45" s="195">
        <f t="shared" si="35"/>
        <v>0.66319444444444442</v>
      </c>
      <c r="AB45" s="667"/>
      <c r="AC45" s="196">
        <f t="shared" si="36"/>
        <v>0.35069444444444442</v>
      </c>
      <c r="AD45" s="667"/>
      <c r="AE45" s="196">
        <f t="shared" si="37"/>
        <v>0.35069444444444436</v>
      </c>
      <c r="AF45" s="196"/>
      <c r="AG45" s="196"/>
      <c r="AH45" s="196"/>
      <c r="AI45" s="710"/>
      <c r="AJ45" s="709">
        <f t="shared" ref="AJ45:AJ74" si="44">IF(AG45=$AG$3,1,0)</f>
        <v>0</v>
      </c>
      <c r="AK45" s="709">
        <f t="shared" ref="AK45:AK74" si="45">IF(AG45=$AG$7,1,0)</f>
        <v>0</v>
      </c>
      <c r="AL45" s="709">
        <f t="shared" ref="AL45:AL74" si="46">IF(AH45=$AG$4,1,0)</f>
        <v>0</v>
      </c>
      <c r="AM45" s="709"/>
      <c r="AN45" s="709">
        <f t="shared" si="38"/>
        <v>0</v>
      </c>
      <c r="AO45" s="709">
        <f t="shared" ref="AO45:AO74" si="47">IF(OR(E45="Sa",E45="So"),0,1)</f>
        <v>1</v>
      </c>
    </row>
    <row r="46" spans="1:41" ht="12.75" hidden="1" customHeight="1" outlineLevel="1" x14ac:dyDescent="0.2">
      <c r="B46" s="851"/>
      <c r="C46" s="851"/>
      <c r="D46" s="27" t="str">
        <f t="shared" si="39"/>
        <v/>
      </c>
      <c r="E46" s="191" t="str">
        <f t="shared" si="40"/>
        <v>Sa</v>
      </c>
      <c r="F46" s="191">
        <f t="shared" si="41"/>
        <v>2035</v>
      </c>
      <c r="G46" s="191">
        <f t="shared" si="42"/>
        <v>2</v>
      </c>
      <c r="H46" s="191">
        <f t="shared" ref="H46:H74" si="48">H45+1</f>
        <v>3</v>
      </c>
      <c r="I46" s="192">
        <f t="shared" si="43"/>
        <v>47881</v>
      </c>
      <c r="J46" s="193">
        <f t="shared" si="25"/>
        <v>0</v>
      </c>
      <c r="K46" s="194">
        <f t="shared" si="25"/>
        <v>0</v>
      </c>
      <c r="L46" s="193">
        <f t="shared" si="25"/>
        <v>0</v>
      </c>
      <c r="M46" s="194">
        <f t="shared" si="25"/>
        <v>0</v>
      </c>
      <c r="N46" s="193">
        <f t="shared" si="25"/>
        <v>0</v>
      </c>
      <c r="O46" s="194">
        <f t="shared" si="25"/>
        <v>0</v>
      </c>
      <c r="P46" s="193">
        <f t="shared" si="25"/>
        <v>0</v>
      </c>
      <c r="Q46" s="194">
        <f t="shared" si="25"/>
        <v>0</v>
      </c>
      <c r="R46" s="193">
        <f t="shared" ref="R46:R47" si="49">P46</f>
        <v>0</v>
      </c>
      <c r="S46" s="194">
        <f t="shared" ref="S46:S47" si="50">Q46</f>
        <v>0</v>
      </c>
      <c r="T46" s="193">
        <f t="shared" ref="T46:T47" si="51">R46</f>
        <v>0</v>
      </c>
      <c r="U46" s="194">
        <f t="shared" ref="U46:U47" si="52">S46</f>
        <v>0</v>
      </c>
      <c r="V46" s="195">
        <f t="shared" ref="V46:V47" si="53">TIME(J46,K46,0)</f>
        <v>0</v>
      </c>
      <c r="W46" s="195">
        <f t="shared" ref="W46:W47" si="54">TIME(L46,M46,0)</f>
        <v>0</v>
      </c>
      <c r="X46" s="195">
        <f t="shared" ref="X46:X47" si="55">TIME(N46,O46,0)</f>
        <v>0</v>
      </c>
      <c r="Y46" s="195">
        <f t="shared" ref="Y46:Y47" si="56">TIME(P46,Q46,0)</f>
        <v>0</v>
      </c>
      <c r="Z46" s="195">
        <f t="shared" ref="Z46:Z47" si="57">TIME(R46,S46,0)</f>
        <v>0</v>
      </c>
      <c r="AA46" s="195">
        <f t="shared" ref="AA46:AA47" si="58">TIME(T46,U46,0)</f>
        <v>0</v>
      </c>
      <c r="AB46" s="667"/>
      <c r="AC46" s="196">
        <f t="shared" ref="AC46:AC47" si="59">IF(OR(E46="Sa",E46="So"),TIME($AC$4,$AE$4,0),TIME($AC$5,$AE$5,0))</f>
        <v>0</v>
      </c>
      <c r="AD46" s="667"/>
      <c r="AE46" s="196">
        <f t="shared" si="37"/>
        <v>0</v>
      </c>
      <c r="AF46" s="196"/>
      <c r="AG46" s="196"/>
      <c r="AH46" s="196"/>
      <c r="AI46" s="710"/>
      <c r="AJ46" s="709">
        <f t="shared" si="44"/>
        <v>0</v>
      </c>
      <c r="AK46" s="709">
        <f t="shared" si="45"/>
        <v>0</v>
      </c>
      <c r="AL46" s="709">
        <f t="shared" si="46"/>
        <v>0</v>
      </c>
      <c r="AM46" s="709"/>
      <c r="AN46" s="709">
        <f t="shared" si="38"/>
        <v>0</v>
      </c>
      <c r="AO46" s="709">
        <f t="shared" si="47"/>
        <v>0</v>
      </c>
    </row>
    <row r="47" spans="1:41" ht="12.75" hidden="1" customHeight="1" outlineLevel="1" x14ac:dyDescent="0.2">
      <c r="B47" s="851"/>
      <c r="C47" s="851"/>
      <c r="D47" s="27" t="str">
        <f t="shared" si="39"/>
        <v/>
      </c>
      <c r="E47" s="191" t="str">
        <f t="shared" si="40"/>
        <v>So</v>
      </c>
      <c r="F47" s="191">
        <f t="shared" si="41"/>
        <v>2035</v>
      </c>
      <c r="G47" s="191">
        <f t="shared" si="42"/>
        <v>2</v>
      </c>
      <c r="H47" s="191">
        <f t="shared" si="48"/>
        <v>4</v>
      </c>
      <c r="I47" s="192">
        <f t="shared" si="43"/>
        <v>47882</v>
      </c>
      <c r="J47" s="193">
        <f t="shared" si="25"/>
        <v>0</v>
      </c>
      <c r="K47" s="194">
        <f t="shared" si="25"/>
        <v>0</v>
      </c>
      <c r="L47" s="193">
        <f t="shared" si="25"/>
        <v>0</v>
      </c>
      <c r="M47" s="194">
        <f t="shared" si="25"/>
        <v>0</v>
      </c>
      <c r="N47" s="193">
        <f t="shared" si="25"/>
        <v>0</v>
      </c>
      <c r="O47" s="194">
        <f t="shared" si="25"/>
        <v>0</v>
      </c>
      <c r="P47" s="193">
        <f t="shared" si="25"/>
        <v>0</v>
      </c>
      <c r="Q47" s="194">
        <f t="shared" si="25"/>
        <v>0</v>
      </c>
      <c r="R47" s="193">
        <f t="shared" si="49"/>
        <v>0</v>
      </c>
      <c r="S47" s="194">
        <f t="shared" si="50"/>
        <v>0</v>
      </c>
      <c r="T47" s="193">
        <f t="shared" si="51"/>
        <v>0</v>
      </c>
      <c r="U47" s="194">
        <f t="shared" si="52"/>
        <v>0</v>
      </c>
      <c r="V47" s="195">
        <f t="shared" si="53"/>
        <v>0</v>
      </c>
      <c r="W47" s="195">
        <f t="shared" si="54"/>
        <v>0</v>
      </c>
      <c r="X47" s="195">
        <f t="shared" si="55"/>
        <v>0</v>
      </c>
      <c r="Y47" s="195">
        <f t="shared" si="56"/>
        <v>0</v>
      </c>
      <c r="Z47" s="195">
        <f t="shared" si="57"/>
        <v>0</v>
      </c>
      <c r="AA47" s="195">
        <f t="shared" si="58"/>
        <v>0</v>
      </c>
      <c r="AB47" s="667"/>
      <c r="AC47" s="196">
        <f t="shared" si="59"/>
        <v>0</v>
      </c>
      <c r="AD47" s="667"/>
      <c r="AE47" s="196">
        <f t="shared" si="37"/>
        <v>0</v>
      </c>
      <c r="AF47" s="196"/>
      <c r="AG47" s="196"/>
      <c r="AH47" s="196"/>
      <c r="AI47" s="710"/>
      <c r="AJ47" s="709">
        <f t="shared" si="44"/>
        <v>0</v>
      </c>
      <c r="AK47" s="709">
        <f t="shared" si="45"/>
        <v>0</v>
      </c>
      <c r="AL47" s="709">
        <f t="shared" si="46"/>
        <v>0</v>
      </c>
      <c r="AM47" s="709"/>
      <c r="AN47" s="709">
        <f t="shared" si="38"/>
        <v>0</v>
      </c>
      <c r="AO47" s="709">
        <f t="shared" si="47"/>
        <v>0</v>
      </c>
    </row>
    <row r="48" spans="1:41" ht="12.75" hidden="1" customHeight="1" outlineLevel="1" x14ac:dyDescent="0.2">
      <c r="B48" s="851"/>
      <c r="C48" s="851"/>
      <c r="D48" s="27">
        <f t="shared" si="39"/>
        <v>6</v>
      </c>
      <c r="E48" s="191" t="str">
        <f t="shared" si="40"/>
        <v>Mo</v>
      </c>
      <c r="F48" s="191">
        <f t="shared" si="41"/>
        <v>2035</v>
      </c>
      <c r="G48" s="191">
        <f t="shared" si="42"/>
        <v>2</v>
      </c>
      <c r="H48" s="191">
        <f t="shared" si="48"/>
        <v>5</v>
      </c>
      <c r="I48" s="192">
        <f t="shared" si="43"/>
        <v>47883</v>
      </c>
      <c r="J48" s="193">
        <f t="shared" ref="J48:Q63" si="60">IF(OR($E48="Sa",$E48="So"),J$4,J$5)</f>
        <v>7</v>
      </c>
      <c r="K48" s="194">
        <f t="shared" si="60"/>
        <v>0</v>
      </c>
      <c r="L48" s="193">
        <f t="shared" si="60"/>
        <v>13</v>
      </c>
      <c r="M48" s="194">
        <f t="shared" si="60"/>
        <v>0</v>
      </c>
      <c r="N48" s="193">
        <f t="shared" si="60"/>
        <v>13</v>
      </c>
      <c r="O48" s="194">
        <f t="shared" si="60"/>
        <v>30</v>
      </c>
      <c r="P48" s="193">
        <f t="shared" si="60"/>
        <v>15</v>
      </c>
      <c r="Q48" s="194">
        <f t="shared" si="60"/>
        <v>55</v>
      </c>
      <c r="R48" s="193">
        <f t="shared" ref="R48:R68" si="61">P48</f>
        <v>15</v>
      </c>
      <c r="S48" s="194">
        <f t="shared" ref="S48:S68" si="62">Q48</f>
        <v>55</v>
      </c>
      <c r="T48" s="193">
        <f t="shared" ref="T48:T68" si="63">R48</f>
        <v>15</v>
      </c>
      <c r="U48" s="194">
        <f t="shared" ref="U48:U68" si="64">S48</f>
        <v>55</v>
      </c>
      <c r="V48" s="195">
        <f t="shared" ref="V48:V68" si="65">TIME(J48,K48,0)</f>
        <v>0.29166666666666669</v>
      </c>
      <c r="W48" s="195">
        <f t="shared" ref="W48:W68" si="66">TIME(L48,M48,0)</f>
        <v>0.54166666666666663</v>
      </c>
      <c r="X48" s="195">
        <f t="shared" ref="X48:X68" si="67">TIME(N48,O48,0)</f>
        <v>0.5625</v>
      </c>
      <c r="Y48" s="195">
        <f t="shared" ref="Y48:Y68" si="68">TIME(P48,Q48,0)</f>
        <v>0.66319444444444442</v>
      </c>
      <c r="Z48" s="195">
        <f t="shared" ref="Z48:Z68" si="69">TIME(R48,S48,0)</f>
        <v>0.66319444444444442</v>
      </c>
      <c r="AA48" s="195">
        <f t="shared" ref="AA48:AA68" si="70">TIME(T48,U48,0)</f>
        <v>0.66319444444444442</v>
      </c>
      <c r="AB48" s="667"/>
      <c r="AC48" s="196">
        <f t="shared" ref="AC48:AC68" si="71">IF(OR(E48="Sa",E48="So"),TIME($AC$4,$AE$4,0),TIME($AC$5,$AE$5,0))</f>
        <v>0.35069444444444442</v>
      </c>
      <c r="AD48" s="667"/>
      <c r="AE48" s="196">
        <f t="shared" si="37"/>
        <v>0.35069444444444436</v>
      </c>
      <c r="AF48" s="196"/>
      <c r="AG48" s="196"/>
      <c r="AH48" s="196"/>
      <c r="AI48" s="710"/>
      <c r="AJ48" s="709">
        <f t="shared" si="44"/>
        <v>0</v>
      </c>
      <c r="AK48" s="709">
        <f t="shared" si="45"/>
        <v>0</v>
      </c>
      <c r="AL48" s="709">
        <f t="shared" si="46"/>
        <v>0</v>
      </c>
      <c r="AM48" s="709"/>
      <c r="AN48" s="709">
        <f t="shared" si="38"/>
        <v>0</v>
      </c>
      <c r="AO48" s="709">
        <f t="shared" si="47"/>
        <v>1</v>
      </c>
    </row>
    <row r="49" spans="2:41" ht="12.75" hidden="1" customHeight="1" outlineLevel="1" x14ac:dyDescent="0.2">
      <c r="B49" s="851"/>
      <c r="C49" s="851"/>
      <c r="D49" s="27" t="str">
        <f t="shared" si="39"/>
        <v/>
      </c>
      <c r="E49" s="191" t="str">
        <f t="shared" si="40"/>
        <v>Di</v>
      </c>
      <c r="F49" s="191">
        <f t="shared" si="41"/>
        <v>2035</v>
      </c>
      <c r="G49" s="191">
        <f t="shared" si="42"/>
        <v>2</v>
      </c>
      <c r="H49" s="191">
        <f t="shared" si="48"/>
        <v>6</v>
      </c>
      <c r="I49" s="192">
        <f t="shared" si="43"/>
        <v>47884</v>
      </c>
      <c r="J49" s="193">
        <f>IF(OR($E49="Sa",$E49="So"),J$4,J$5)</f>
        <v>7</v>
      </c>
      <c r="K49" s="194">
        <f t="shared" si="60"/>
        <v>0</v>
      </c>
      <c r="L49" s="193">
        <f t="shared" si="60"/>
        <v>13</v>
      </c>
      <c r="M49" s="194">
        <f t="shared" si="60"/>
        <v>0</v>
      </c>
      <c r="N49" s="193">
        <f t="shared" si="60"/>
        <v>13</v>
      </c>
      <c r="O49" s="194">
        <f t="shared" si="60"/>
        <v>30</v>
      </c>
      <c r="P49" s="193">
        <f t="shared" si="60"/>
        <v>15</v>
      </c>
      <c r="Q49" s="194">
        <f t="shared" si="60"/>
        <v>55</v>
      </c>
      <c r="R49" s="193">
        <f t="shared" si="61"/>
        <v>15</v>
      </c>
      <c r="S49" s="194">
        <f t="shared" si="62"/>
        <v>55</v>
      </c>
      <c r="T49" s="193">
        <f t="shared" si="63"/>
        <v>15</v>
      </c>
      <c r="U49" s="194">
        <f t="shared" si="64"/>
        <v>55</v>
      </c>
      <c r="V49" s="195">
        <f t="shared" si="65"/>
        <v>0.29166666666666669</v>
      </c>
      <c r="W49" s="195">
        <f t="shared" si="66"/>
        <v>0.54166666666666663</v>
      </c>
      <c r="X49" s="195">
        <f t="shared" si="67"/>
        <v>0.5625</v>
      </c>
      <c r="Y49" s="195">
        <f t="shared" si="68"/>
        <v>0.66319444444444442</v>
      </c>
      <c r="Z49" s="195">
        <f t="shared" si="69"/>
        <v>0.66319444444444442</v>
      </c>
      <c r="AA49" s="195">
        <f t="shared" si="70"/>
        <v>0.66319444444444442</v>
      </c>
      <c r="AB49" s="667"/>
      <c r="AC49" s="196">
        <f t="shared" si="71"/>
        <v>0.35069444444444442</v>
      </c>
      <c r="AD49" s="667"/>
      <c r="AE49" s="196">
        <f t="shared" si="37"/>
        <v>0.35069444444444436</v>
      </c>
      <c r="AF49" s="196"/>
      <c r="AG49" s="196"/>
      <c r="AH49" s="196"/>
      <c r="AI49" s="710"/>
      <c r="AJ49" s="709">
        <f t="shared" si="44"/>
        <v>0</v>
      </c>
      <c r="AK49" s="709">
        <f t="shared" si="45"/>
        <v>0</v>
      </c>
      <c r="AL49" s="709">
        <f t="shared" si="46"/>
        <v>0</v>
      </c>
      <c r="AM49" s="709"/>
      <c r="AN49" s="709">
        <f t="shared" si="38"/>
        <v>0</v>
      </c>
      <c r="AO49" s="709">
        <f t="shared" si="47"/>
        <v>1</v>
      </c>
    </row>
    <row r="50" spans="2:41" ht="12.75" hidden="1" customHeight="1" outlineLevel="1" x14ac:dyDescent="0.2">
      <c r="B50" s="851"/>
      <c r="C50" s="851"/>
      <c r="D50" s="27" t="str">
        <f t="shared" si="39"/>
        <v/>
      </c>
      <c r="E50" s="191" t="str">
        <f t="shared" si="40"/>
        <v>Mi</v>
      </c>
      <c r="F50" s="191">
        <f t="shared" si="41"/>
        <v>2035</v>
      </c>
      <c r="G50" s="191">
        <f t="shared" si="42"/>
        <v>2</v>
      </c>
      <c r="H50" s="191">
        <f t="shared" si="48"/>
        <v>7</v>
      </c>
      <c r="I50" s="192">
        <f t="shared" si="43"/>
        <v>47885</v>
      </c>
      <c r="J50" s="193">
        <f t="shared" si="60"/>
        <v>7</v>
      </c>
      <c r="K50" s="194">
        <f t="shared" si="60"/>
        <v>0</v>
      </c>
      <c r="L50" s="193">
        <f t="shared" si="60"/>
        <v>13</v>
      </c>
      <c r="M50" s="194">
        <f t="shared" si="60"/>
        <v>0</v>
      </c>
      <c r="N50" s="193">
        <f t="shared" si="60"/>
        <v>13</v>
      </c>
      <c r="O50" s="194">
        <f t="shared" si="60"/>
        <v>30</v>
      </c>
      <c r="P50" s="193">
        <f t="shared" si="60"/>
        <v>15</v>
      </c>
      <c r="Q50" s="194">
        <f t="shared" si="60"/>
        <v>55</v>
      </c>
      <c r="R50" s="193">
        <f t="shared" si="61"/>
        <v>15</v>
      </c>
      <c r="S50" s="194">
        <f t="shared" si="62"/>
        <v>55</v>
      </c>
      <c r="T50" s="193">
        <f t="shared" si="63"/>
        <v>15</v>
      </c>
      <c r="U50" s="194">
        <f t="shared" si="64"/>
        <v>55</v>
      </c>
      <c r="V50" s="195">
        <f t="shared" si="65"/>
        <v>0.29166666666666669</v>
      </c>
      <c r="W50" s="195">
        <f t="shared" si="66"/>
        <v>0.54166666666666663</v>
      </c>
      <c r="X50" s="195">
        <f t="shared" si="67"/>
        <v>0.5625</v>
      </c>
      <c r="Y50" s="195">
        <f t="shared" si="68"/>
        <v>0.66319444444444442</v>
      </c>
      <c r="Z50" s="195">
        <f t="shared" si="69"/>
        <v>0.66319444444444442</v>
      </c>
      <c r="AA50" s="195">
        <f t="shared" si="70"/>
        <v>0.66319444444444442</v>
      </c>
      <c r="AB50" s="667"/>
      <c r="AC50" s="196">
        <f t="shared" si="71"/>
        <v>0.35069444444444442</v>
      </c>
      <c r="AD50" s="667"/>
      <c r="AE50" s="196">
        <f t="shared" si="37"/>
        <v>0.35069444444444436</v>
      </c>
      <c r="AF50" s="196"/>
      <c r="AG50" s="196"/>
      <c r="AH50" s="196"/>
      <c r="AI50" s="710"/>
      <c r="AJ50" s="709">
        <f t="shared" si="44"/>
        <v>0</v>
      </c>
      <c r="AK50" s="709">
        <f t="shared" si="45"/>
        <v>0</v>
      </c>
      <c r="AL50" s="709">
        <f t="shared" si="46"/>
        <v>0</v>
      </c>
      <c r="AM50" s="709"/>
      <c r="AN50" s="709">
        <f t="shared" si="38"/>
        <v>0</v>
      </c>
      <c r="AO50" s="709">
        <f t="shared" si="47"/>
        <v>1</v>
      </c>
    </row>
    <row r="51" spans="2:41" ht="12.75" hidden="1" customHeight="1" outlineLevel="1" x14ac:dyDescent="0.2">
      <c r="B51" s="851"/>
      <c r="C51" s="851"/>
      <c r="D51" s="27" t="str">
        <f t="shared" si="39"/>
        <v/>
      </c>
      <c r="E51" s="191" t="str">
        <f t="shared" si="40"/>
        <v>Do</v>
      </c>
      <c r="F51" s="191">
        <f t="shared" si="41"/>
        <v>2035</v>
      </c>
      <c r="G51" s="191">
        <f t="shared" si="42"/>
        <v>2</v>
      </c>
      <c r="H51" s="191">
        <f t="shared" si="48"/>
        <v>8</v>
      </c>
      <c r="I51" s="192">
        <f t="shared" si="43"/>
        <v>47886</v>
      </c>
      <c r="J51" s="193">
        <f t="shared" si="60"/>
        <v>7</v>
      </c>
      <c r="K51" s="194">
        <f t="shared" si="60"/>
        <v>0</v>
      </c>
      <c r="L51" s="193">
        <f t="shared" si="60"/>
        <v>13</v>
      </c>
      <c r="M51" s="194">
        <f t="shared" si="60"/>
        <v>0</v>
      </c>
      <c r="N51" s="193">
        <f t="shared" si="60"/>
        <v>13</v>
      </c>
      <c r="O51" s="194">
        <f t="shared" si="60"/>
        <v>30</v>
      </c>
      <c r="P51" s="193">
        <f t="shared" si="60"/>
        <v>15</v>
      </c>
      <c r="Q51" s="194">
        <f t="shared" si="60"/>
        <v>55</v>
      </c>
      <c r="R51" s="193">
        <f t="shared" si="61"/>
        <v>15</v>
      </c>
      <c r="S51" s="194">
        <f t="shared" si="62"/>
        <v>55</v>
      </c>
      <c r="T51" s="193">
        <f t="shared" si="63"/>
        <v>15</v>
      </c>
      <c r="U51" s="194">
        <f t="shared" si="64"/>
        <v>55</v>
      </c>
      <c r="V51" s="195">
        <f t="shared" si="65"/>
        <v>0.29166666666666669</v>
      </c>
      <c r="W51" s="195">
        <f t="shared" si="66"/>
        <v>0.54166666666666663</v>
      </c>
      <c r="X51" s="195">
        <f t="shared" si="67"/>
        <v>0.5625</v>
      </c>
      <c r="Y51" s="195">
        <f t="shared" si="68"/>
        <v>0.66319444444444442</v>
      </c>
      <c r="Z51" s="195">
        <f t="shared" si="69"/>
        <v>0.66319444444444442</v>
      </c>
      <c r="AA51" s="195">
        <f t="shared" si="70"/>
        <v>0.66319444444444442</v>
      </c>
      <c r="AB51" s="667"/>
      <c r="AC51" s="196">
        <f t="shared" si="71"/>
        <v>0.35069444444444442</v>
      </c>
      <c r="AD51" s="667"/>
      <c r="AE51" s="196">
        <f t="shared" si="37"/>
        <v>0.35069444444444436</v>
      </c>
      <c r="AF51" s="196"/>
      <c r="AG51" s="196"/>
      <c r="AH51" s="196"/>
      <c r="AI51" s="710"/>
      <c r="AJ51" s="709">
        <f t="shared" si="44"/>
        <v>0</v>
      </c>
      <c r="AK51" s="709">
        <f t="shared" si="45"/>
        <v>0</v>
      </c>
      <c r="AL51" s="709">
        <f t="shared" si="46"/>
        <v>0</v>
      </c>
      <c r="AM51" s="709"/>
      <c r="AN51" s="709">
        <f t="shared" si="38"/>
        <v>0</v>
      </c>
      <c r="AO51" s="709">
        <f t="shared" si="47"/>
        <v>1</v>
      </c>
    </row>
    <row r="52" spans="2:41" ht="12.75" hidden="1" customHeight="1" outlineLevel="1" x14ac:dyDescent="0.2">
      <c r="B52" s="851"/>
      <c r="C52" s="851"/>
      <c r="D52" s="27" t="str">
        <f t="shared" si="39"/>
        <v/>
      </c>
      <c r="E52" s="191" t="str">
        <f t="shared" si="40"/>
        <v>Fr</v>
      </c>
      <c r="F52" s="191">
        <f t="shared" si="41"/>
        <v>2035</v>
      </c>
      <c r="G52" s="191">
        <f t="shared" si="42"/>
        <v>2</v>
      </c>
      <c r="H52" s="191">
        <f t="shared" si="48"/>
        <v>9</v>
      </c>
      <c r="I52" s="192">
        <f t="shared" si="43"/>
        <v>47887</v>
      </c>
      <c r="J52" s="193">
        <f t="shared" si="60"/>
        <v>7</v>
      </c>
      <c r="K52" s="194">
        <f t="shared" si="60"/>
        <v>0</v>
      </c>
      <c r="L52" s="193">
        <f t="shared" si="60"/>
        <v>13</v>
      </c>
      <c r="M52" s="194">
        <f t="shared" si="60"/>
        <v>0</v>
      </c>
      <c r="N52" s="193">
        <f t="shared" si="60"/>
        <v>13</v>
      </c>
      <c r="O52" s="194">
        <f t="shared" si="60"/>
        <v>30</v>
      </c>
      <c r="P52" s="193">
        <f t="shared" si="60"/>
        <v>15</v>
      </c>
      <c r="Q52" s="194">
        <f t="shared" si="60"/>
        <v>55</v>
      </c>
      <c r="R52" s="193">
        <f t="shared" si="61"/>
        <v>15</v>
      </c>
      <c r="S52" s="194">
        <f t="shared" si="62"/>
        <v>55</v>
      </c>
      <c r="T52" s="193">
        <f t="shared" si="63"/>
        <v>15</v>
      </c>
      <c r="U52" s="194">
        <f t="shared" si="64"/>
        <v>55</v>
      </c>
      <c r="V52" s="195">
        <f t="shared" si="65"/>
        <v>0.29166666666666669</v>
      </c>
      <c r="W52" s="195">
        <f t="shared" si="66"/>
        <v>0.54166666666666663</v>
      </c>
      <c r="X52" s="195">
        <f t="shared" si="67"/>
        <v>0.5625</v>
      </c>
      <c r="Y52" s="195">
        <f t="shared" si="68"/>
        <v>0.66319444444444442</v>
      </c>
      <c r="Z52" s="195">
        <f t="shared" si="69"/>
        <v>0.66319444444444442</v>
      </c>
      <c r="AA52" s="195">
        <f t="shared" si="70"/>
        <v>0.66319444444444442</v>
      </c>
      <c r="AB52" s="667"/>
      <c r="AC52" s="196">
        <f t="shared" si="71"/>
        <v>0.35069444444444442</v>
      </c>
      <c r="AD52" s="667"/>
      <c r="AE52" s="196">
        <f t="shared" si="37"/>
        <v>0.35069444444444436</v>
      </c>
      <c r="AF52" s="196"/>
      <c r="AG52" s="196"/>
      <c r="AH52" s="196"/>
      <c r="AI52" s="710"/>
      <c r="AJ52" s="709">
        <f t="shared" si="44"/>
        <v>0</v>
      </c>
      <c r="AK52" s="709">
        <f t="shared" si="45"/>
        <v>0</v>
      </c>
      <c r="AL52" s="709">
        <f t="shared" si="46"/>
        <v>0</v>
      </c>
      <c r="AM52" s="709"/>
      <c r="AN52" s="709">
        <f t="shared" si="38"/>
        <v>0</v>
      </c>
      <c r="AO52" s="709">
        <f t="shared" si="47"/>
        <v>1</v>
      </c>
    </row>
    <row r="53" spans="2:41" ht="12.75" hidden="1" customHeight="1" outlineLevel="1" x14ac:dyDescent="0.2">
      <c r="B53" s="851"/>
      <c r="C53" s="851"/>
      <c r="D53" s="27" t="str">
        <f t="shared" si="39"/>
        <v/>
      </c>
      <c r="E53" s="191" t="str">
        <f t="shared" si="40"/>
        <v>Sa</v>
      </c>
      <c r="F53" s="191">
        <f t="shared" si="41"/>
        <v>2035</v>
      </c>
      <c r="G53" s="191">
        <f t="shared" si="42"/>
        <v>2</v>
      </c>
      <c r="H53" s="191">
        <f t="shared" si="48"/>
        <v>10</v>
      </c>
      <c r="I53" s="192">
        <f t="shared" si="43"/>
        <v>47888</v>
      </c>
      <c r="J53" s="193">
        <f t="shared" si="60"/>
        <v>0</v>
      </c>
      <c r="K53" s="194">
        <f t="shared" si="60"/>
        <v>0</v>
      </c>
      <c r="L53" s="193">
        <f t="shared" si="60"/>
        <v>0</v>
      </c>
      <c r="M53" s="194">
        <f t="shared" si="60"/>
        <v>0</v>
      </c>
      <c r="N53" s="193">
        <f t="shared" si="60"/>
        <v>0</v>
      </c>
      <c r="O53" s="194">
        <f t="shared" si="60"/>
        <v>0</v>
      </c>
      <c r="P53" s="193">
        <f t="shared" si="60"/>
        <v>0</v>
      </c>
      <c r="Q53" s="194">
        <f t="shared" si="60"/>
        <v>0</v>
      </c>
      <c r="R53" s="193">
        <f t="shared" si="61"/>
        <v>0</v>
      </c>
      <c r="S53" s="194">
        <f t="shared" si="62"/>
        <v>0</v>
      </c>
      <c r="T53" s="193">
        <f t="shared" si="63"/>
        <v>0</v>
      </c>
      <c r="U53" s="194">
        <f t="shared" si="64"/>
        <v>0</v>
      </c>
      <c r="V53" s="195">
        <f t="shared" si="65"/>
        <v>0</v>
      </c>
      <c r="W53" s="195">
        <f t="shared" si="66"/>
        <v>0</v>
      </c>
      <c r="X53" s="195">
        <f t="shared" si="67"/>
        <v>0</v>
      </c>
      <c r="Y53" s="195">
        <f t="shared" si="68"/>
        <v>0</v>
      </c>
      <c r="Z53" s="195">
        <f t="shared" si="69"/>
        <v>0</v>
      </c>
      <c r="AA53" s="195">
        <f t="shared" si="70"/>
        <v>0</v>
      </c>
      <c r="AB53" s="667"/>
      <c r="AC53" s="196">
        <f t="shared" si="71"/>
        <v>0</v>
      </c>
      <c r="AD53" s="667"/>
      <c r="AE53" s="196">
        <f t="shared" si="37"/>
        <v>0</v>
      </c>
      <c r="AF53" s="196"/>
      <c r="AG53" s="196"/>
      <c r="AH53" s="196"/>
      <c r="AI53" s="710"/>
      <c r="AJ53" s="709">
        <f t="shared" si="44"/>
        <v>0</v>
      </c>
      <c r="AK53" s="709">
        <f t="shared" si="45"/>
        <v>0</v>
      </c>
      <c r="AL53" s="709">
        <f t="shared" si="46"/>
        <v>0</v>
      </c>
      <c r="AM53" s="709"/>
      <c r="AN53" s="709">
        <f t="shared" si="38"/>
        <v>0</v>
      </c>
      <c r="AO53" s="709">
        <f t="shared" si="47"/>
        <v>0</v>
      </c>
    </row>
    <row r="54" spans="2:41" ht="12.75" hidden="1" customHeight="1" outlineLevel="1" x14ac:dyDescent="0.2">
      <c r="B54" s="851"/>
      <c r="C54" s="851"/>
      <c r="D54" s="27" t="str">
        <f t="shared" si="39"/>
        <v/>
      </c>
      <c r="E54" s="191" t="str">
        <f t="shared" si="40"/>
        <v>So</v>
      </c>
      <c r="F54" s="191">
        <f t="shared" si="41"/>
        <v>2035</v>
      </c>
      <c r="G54" s="191">
        <f t="shared" si="42"/>
        <v>2</v>
      </c>
      <c r="H54" s="191">
        <f t="shared" si="48"/>
        <v>11</v>
      </c>
      <c r="I54" s="192">
        <f t="shared" si="43"/>
        <v>47889</v>
      </c>
      <c r="J54" s="193">
        <f t="shared" si="60"/>
        <v>0</v>
      </c>
      <c r="K54" s="194">
        <f t="shared" si="60"/>
        <v>0</v>
      </c>
      <c r="L54" s="193">
        <f t="shared" si="60"/>
        <v>0</v>
      </c>
      <c r="M54" s="194">
        <f t="shared" si="60"/>
        <v>0</v>
      </c>
      <c r="N54" s="193">
        <f t="shared" si="60"/>
        <v>0</v>
      </c>
      <c r="O54" s="194">
        <f t="shared" si="60"/>
        <v>0</v>
      </c>
      <c r="P54" s="193">
        <f t="shared" si="60"/>
        <v>0</v>
      </c>
      <c r="Q54" s="194">
        <f t="shared" si="60"/>
        <v>0</v>
      </c>
      <c r="R54" s="193">
        <f t="shared" si="61"/>
        <v>0</v>
      </c>
      <c r="S54" s="194">
        <f t="shared" si="62"/>
        <v>0</v>
      </c>
      <c r="T54" s="193">
        <f t="shared" si="63"/>
        <v>0</v>
      </c>
      <c r="U54" s="194">
        <f t="shared" si="64"/>
        <v>0</v>
      </c>
      <c r="V54" s="195">
        <f t="shared" si="65"/>
        <v>0</v>
      </c>
      <c r="W54" s="195">
        <f t="shared" si="66"/>
        <v>0</v>
      </c>
      <c r="X54" s="195">
        <f t="shared" si="67"/>
        <v>0</v>
      </c>
      <c r="Y54" s="195">
        <f t="shared" si="68"/>
        <v>0</v>
      </c>
      <c r="Z54" s="195">
        <f t="shared" si="69"/>
        <v>0</v>
      </c>
      <c r="AA54" s="195">
        <f t="shared" si="70"/>
        <v>0</v>
      </c>
      <c r="AB54" s="667"/>
      <c r="AC54" s="196">
        <f t="shared" si="71"/>
        <v>0</v>
      </c>
      <c r="AD54" s="667"/>
      <c r="AE54" s="196">
        <f t="shared" si="37"/>
        <v>0</v>
      </c>
      <c r="AF54" s="196"/>
      <c r="AG54" s="196"/>
      <c r="AH54" s="196"/>
      <c r="AI54" s="710"/>
      <c r="AJ54" s="709">
        <f t="shared" si="44"/>
        <v>0</v>
      </c>
      <c r="AK54" s="709">
        <f t="shared" si="45"/>
        <v>0</v>
      </c>
      <c r="AL54" s="709">
        <f t="shared" si="46"/>
        <v>0</v>
      </c>
      <c r="AM54" s="709"/>
      <c r="AN54" s="709">
        <f t="shared" si="38"/>
        <v>0</v>
      </c>
      <c r="AO54" s="709">
        <f t="shared" si="47"/>
        <v>0</v>
      </c>
    </row>
    <row r="55" spans="2:41" ht="12.75" hidden="1" customHeight="1" outlineLevel="1" x14ac:dyDescent="0.2">
      <c r="B55" s="851"/>
      <c r="C55" s="851"/>
      <c r="D55" s="27">
        <f t="shared" si="39"/>
        <v>7</v>
      </c>
      <c r="E55" s="191" t="str">
        <f t="shared" si="40"/>
        <v>Mo</v>
      </c>
      <c r="F55" s="191">
        <f t="shared" si="41"/>
        <v>2035</v>
      </c>
      <c r="G55" s="191">
        <f t="shared" si="42"/>
        <v>2</v>
      </c>
      <c r="H55" s="191">
        <f t="shared" si="48"/>
        <v>12</v>
      </c>
      <c r="I55" s="192">
        <f t="shared" si="43"/>
        <v>47890</v>
      </c>
      <c r="J55" s="193">
        <f t="shared" si="60"/>
        <v>7</v>
      </c>
      <c r="K55" s="194">
        <f t="shared" si="60"/>
        <v>0</v>
      </c>
      <c r="L55" s="193">
        <f t="shared" si="60"/>
        <v>13</v>
      </c>
      <c r="M55" s="194">
        <f t="shared" si="60"/>
        <v>0</v>
      </c>
      <c r="N55" s="193">
        <f t="shared" si="60"/>
        <v>13</v>
      </c>
      <c r="O55" s="194">
        <f t="shared" si="60"/>
        <v>30</v>
      </c>
      <c r="P55" s="193">
        <f t="shared" si="60"/>
        <v>15</v>
      </c>
      <c r="Q55" s="194">
        <f t="shared" si="60"/>
        <v>55</v>
      </c>
      <c r="R55" s="193">
        <f t="shared" si="61"/>
        <v>15</v>
      </c>
      <c r="S55" s="194">
        <f t="shared" si="62"/>
        <v>55</v>
      </c>
      <c r="T55" s="193">
        <f t="shared" si="63"/>
        <v>15</v>
      </c>
      <c r="U55" s="194">
        <f t="shared" si="64"/>
        <v>55</v>
      </c>
      <c r="V55" s="195">
        <f t="shared" si="65"/>
        <v>0.29166666666666669</v>
      </c>
      <c r="W55" s="195">
        <f t="shared" si="66"/>
        <v>0.54166666666666663</v>
      </c>
      <c r="X55" s="195">
        <f t="shared" si="67"/>
        <v>0.5625</v>
      </c>
      <c r="Y55" s="195">
        <f t="shared" si="68"/>
        <v>0.66319444444444442</v>
      </c>
      <c r="Z55" s="195">
        <f t="shared" si="69"/>
        <v>0.66319444444444442</v>
      </c>
      <c r="AA55" s="195">
        <f t="shared" si="70"/>
        <v>0.66319444444444442</v>
      </c>
      <c r="AB55" s="667"/>
      <c r="AC55" s="196">
        <f t="shared" si="71"/>
        <v>0.35069444444444442</v>
      </c>
      <c r="AD55" s="667"/>
      <c r="AE55" s="196">
        <f t="shared" si="37"/>
        <v>0.35069444444444436</v>
      </c>
      <c r="AF55" s="196"/>
      <c r="AG55" s="196"/>
      <c r="AH55" s="196"/>
      <c r="AI55" s="710"/>
      <c r="AJ55" s="709">
        <f t="shared" si="44"/>
        <v>0</v>
      </c>
      <c r="AK55" s="709">
        <f t="shared" si="45"/>
        <v>0</v>
      </c>
      <c r="AL55" s="709">
        <f t="shared" si="46"/>
        <v>0</v>
      </c>
      <c r="AM55" s="709"/>
      <c r="AN55" s="709">
        <f t="shared" si="38"/>
        <v>0</v>
      </c>
      <c r="AO55" s="709">
        <f t="shared" si="47"/>
        <v>1</v>
      </c>
    </row>
    <row r="56" spans="2:41" ht="12.75" hidden="1" customHeight="1" outlineLevel="1" x14ac:dyDescent="0.2">
      <c r="B56" s="851"/>
      <c r="C56" s="851"/>
      <c r="D56" s="27" t="str">
        <f t="shared" si="39"/>
        <v/>
      </c>
      <c r="E56" s="191" t="str">
        <f t="shared" si="40"/>
        <v>Di</v>
      </c>
      <c r="F56" s="191">
        <f t="shared" si="41"/>
        <v>2035</v>
      </c>
      <c r="G56" s="191">
        <f t="shared" si="42"/>
        <v>2</v>
      </c>
      <c r="H56" s="191">
        <f t="shared" si="48"/>
        <v>13</v>
      </c>
      <c r="I56" s="192">
        <f t="shared" si="43"/>
        <v>47891</v>
      </c>
      <c r="J56" s="193">
        <f t="shared" si="60"/>
        <v>7</v>
      </c>
      <c r="K56" s="194">
        <f t="shared" si="60"/>
        <v>0</v>
      </c>
      <c r="L56" s="193">
        <f t="shared" si="60"/>
        <v>13</v>
      </c>
      <c r="M56" s="194">
        <f t="shared" si="60"/>
        <v>0</v>
      </c>
      <c r="N56" s="193">
        <f t="shared" si="60"/>
        <v>13</v>
      </c>
      <c r="O56" s="194">
        <f t="shared" si="60"/>
        <v>30</v>
      </c>
      <c r="P56" s="193">
        <f t="shared" si="60"/>
        <v>15</v>
      </c>
      <c r="Q56" s="194">
        <f t="shared" si="60"/>
        <v>55</v>
      </c>
      <c r="R56" s="193">
        <f t="shared" si="61"/>
        <v>15</v>
      </c>
      <c r="S56" s="194">
        <f t="shared" si="62"/>
        <v>55</v>
      </c>
      <c r="T56" s="193">
        <f t="shared" si="63"/>
        <v>15</v>
      </c>
      <c r="U56" s="194">
        <f t="shared" si="64"/>
        <v>55</v>
      </c>
      <c r="V56" s="195">
        <f t="shared" si="65"/>
        <v>0.29166666666666669</v>
      </c>
      <c r="W56" s="195">
        <f t="shared" si="66"/>
        <v>0.54166666666666663</v>
      </c>
      <c r="X56" s="195">
        <f t="shared" si="67"/>
        <v>0.5625</v>
      </c>
      <c r="Y56" s="195">
        <f t="shared" si="68"/>
        <v>0.66319444444444442</v>
      </c>
      <c r="Z56" s="195">
        <f t="shared" si="69"/>
        <v>0.66319444444444442</v>
      </c>
      <c r="AA56" s="195">
        <f t="shared" si="70"/>
        <v>0.66319444444444442</v>
      </c>
      <c r="AB56" s="667"/>
      <c r="AC56" s="196">
        <f t="shared" si="71"/>
        <v>0.35069444444444442</v>
      </c>
      <c r="AD56" s="667"/>
      <c r="AE56" s="196">
        <f t="shared" si="37"/>
        <v>0.35069444444444436</v>
      </c>
      <c r="AF56" s="196"/>
      <c r="AG56" s="196"/>
      <c r="AH56" s="196"/>
      <c r="AI56" s="710"/>
      <c r="AJ56" s="709">
        <f t="shared" si="44"/>
        <v>0</v>
      </c>
      <c r="AK56" s="709">
        <f t="shared" si="45"/>
        <v>0</v>
      </c>
      <c r="AL56" s="709">
        <f t="shared" si="46"/>
        <v>0</v>
      </c>
      <c r="AM56" s="709"/>
      <c r="AN56" s="709">
        <f t="shared" si="38"/>
        <v>0</v>
      </c>
      <c r="AO56" s="709">
        <f t="shared" si="47"/>
        <v>1</v>
      </c>
    </row>
    <row r="57" spans="2:41" ht="12.75" hidden="1" customHeight="1" outlineLevel="1" x14ac:dyDescent="0.2">
      <c r="B57" s="851"/>
      <c r="C57" s="851"/>
      <c r="D57" s="27" t="str">
        <f t="shared" si="39"/>
        <v/>
      </c>
      <c r="E57" s="191" t="str">
        <f t="shared" si="40"/>
        <v>Mi</v>
      </c>
      <c r="F57" s="191">
        <f t="shared" si="41"/>
        <v>2035</v>
      </c>
      <c r="G57" s="191">
        <f t="shared" si="42"/>
        <v>2</v>
      </c>
      <c r="H57" s="191">
        <f t="shared" si="48"/>
        <v>14</v>
      </c>
      <c r="I57" s="192">
        <f t="shared" si="43"/>
        <v>47892</v>
      </c>
      <c r="J57" s="193">
        <f t="shared" si="60"/>
        <v>7</v>
      </c>
      <c r="K57" s="194">
        <f t="shared" si="60"/>
        <v>0</v>
      </c>
      <c r="L57" s="193">
        <f t="shared" si="60"/>
        <v>13</v>
      </c>
      <c r="M57" s="194">
        <f t="shared" si="60"/>
        <v>0</v>
      </c>
      <c r="N57" s="193">
        <f t="shared" si="60"/>
        <v>13</v>
      </c>
      <c r="O57" s="194">
        <f t="shared" si="60"/>
        <v>30</v>
      </c>
      <c r="P57" s="193">
        <f t="shared" si="60"/>
        <v>15</v>
      </c>
      <c r="Q57" s="194">
        <f t="shared" si="60"/>
        <v>55</v>
      </c>
      <c r="R57" s="193">
        <f t="shared" si="61"/>
        <v>15</v>
      </c>
      <c r="S57" s="194">
        <f t="shared" si="62"/>
        <v>55</v>
      </c>
      <c r="T57" s="193">
        <f t="shared" si="63"/>
        <v>15</v>
      </c>
      <c r="U57" s="194">
        <f t="shared" si="64"/>
        <v>55</v>
      </c>
      <c r="V57" s="195">
        <f t="shared" si="65"/>
        <v>0.29166666666666669</v>
      </c>
      <c r="W57" s="195">
        <f t="shared" si="66"/>
        <v>0.54166666666666663</v>
      </c>
      <c r="X57" s="195">
        <f t="shared" si="67"/>
        <v>0.5625</v>
      </c>
      <c r="Y57" s="195">
        <f t="shared" si="68"/>
        <v>0.66319444444444442</v>
      </c>
      <c r="Z57" s="195">
        <f t="shared" si="69"/>
        <v>0.66319444444444442</v>
      </c>
      <c r="AA57" s="195">
        <f t="shared" si="70"/>
        <v>0.66319444444444442</v>
      </c>
      <c r="AB57" s="667"/>
      <c r="AC57" s="196">
        <f t="shared" si="71"/>
        <v>0.35069444444444442</v>
      </c>
      <c r="AD57" s="667"/>
      <c r="AE57" s="196">
        <f t="shared" si="37"/>
        <v>0.35069444444444436</v>
      </c>
      <c r="AF57" s="196"/>
      <c r="AG57" s="196"/>
      <c r="AH57" s="196"/>
      <c r="AI57" s="710"/>
      <c r="AJ57" s="709">
        <f t="shared" si="44"/>
        <v>0</v>
      </c>
      <c r="AK57" s="709">
        <f t="shared" si="45"/>
        <v>0</v>
      </c>
      <c r="AL57" s="709">
        <f t="shared" si="46"/>
        <v>0</v>
      </c>
      <c r="AM57" s="709"/>
      <c r="AN57" s="709">
        <f t="shared" si="38"/>
        <v>0</v>
      </c>
      <c r="AO57" s="709">
        <f t="shared" si="47"/>
        <v>1</v>
      </c>
    </row>
    <row r="58" spans="2:41" ht="12.75" hidden="1" customHeight="1" outlineLevel="1" x14ac:dyDescent="0.2">
      <c r="B58" s="851"/>
      <c r="C58" s="851"/>
      <c r="D58" s="27" t="str">
        <f t="shared" si="39"/>
        <v/>
      </c>
      <c r="E58" s="191" t="str">
        <f t="shared" si="40"/>
        <v>Do</v>
      </c>
      <c r="F58" s="191">
        <f t="shared" si="41"/>
        <v>2035</v>
      </c>
      <c r="G58" s="191">
        <f t="shared" si="42"/>
        <v>2</v>
      </c>
      <c r="H58" s="191">
        <f t="shared" si="48"/>
        <v>15</v>
      </c>
      <c r="I58" s="192">
        <f t="shared" si="43"/>
        <v>47893</v>
      </c>
      <c r="J58" s="193">
        <f t="shared" si="60"/>
        <v>7</v>
      </c>
      <c r="K58" s="194">
        <f t="shared" si="60"/>
        <v>0</v>
      </c>
      <c r="L58" s="193">
        <f t="shared" si="60"/>
        <v>13</v>
      </c>
      <c r="M58" s="194">
        <f t="shared" si="60"/>
        <v>0</v>
      </c>
      <c r="N58" s="193">
        <f t="shared" si="60"/>
        <v>13</v>
      </c>
      <c r="O58" s="194">
        <f t="shared" si="60"/>
        <v>30</v>
      </c>
      <c r="P58" s="193">
        <f t="shared" si="60"/>
        <v>15</v>
      </c>
      <c r="Q58" s="194">
        <f t="shared" si="60"/>
        <v>55</v>
      </c>
      <c r="R58" s="193">
        <f t="shared" si="61"/>
        <v>15</v>
      </c>
      <c r="S58" s="194">
        <f t="shared" si="62"/>
        <v>55</v>
      </c>
      <c r="T58" s="193">
        <f t="shared" si="63"/>
        <v>15</v>
      </c>
      <c r="U58" s="194">
        <f t="shared" si="64"/>
        <v>55</v>
      </c>
      <c r="V58" s="195">
        <f t="shared" si="65"/>
        <v>0.29166666666666669</v>
      </c>
      <c r="W58" s="195">
        <f t="shared" si="66"/>
        <v>0.54166666666666663</v>
      </c>
      <c r="X58" s="195">
        <f t="shared" si="67"/>
        <v>0.5625</v>
      </c>
      <c r="Y58" s="195">
        <f t="shared" si="68"/>
        <v>0.66319444444444442</v>
      </c>
      <c r="Z58" s="195">
        <f t="shared" si="69"/>
        <v>0.66319444444444442</v>
      </c>
      <c r="AA58" s="195">
        <f t="shared" si="70"/>
        <v>0.66319444444444442</v>
      </c>
      <c r="AB58" s="667"/>
      <c r="AC58" s="196">
        <f t="shared" si="71"/>
        <v>0.35069444444444442</v>
      </c>
      <c r="AD58" s="667"/>
      <c r="AE58" s="196">
        <f t="shared" si="37"/>
        <v>0.35069444444444436</v>
      </c>
      <c r="AF58" s="196"/>
      <c r="AG58" s="196"/>
      <c r="AH58" s="196"/>
      <c r="AI58" s="710"/>
      <c r="AJ58" s="709">
        <f t="shared" si="44"/>
        <v>0</v>
      </c>
      <c r="AK58" s="709">
        <f t="shared" si="45"/>
        <v>0</v>
      </c>
      <c r="AL58" s="709">
        <f t="shared" si="46"/>
        <v>0</v>
      </c>
      <c r="AM58" s="709"/>
      <c r="AN58" s="709">
        <f t="shared" si="38"/>
        <v>0</v>
      </c>
      <c r="AO58" s="709">
        <f t="shared" si="47"/>
        <v>1</v>
      </c>
    </row>
    <row r="59" spans="2:41" ht="12.75" hidden="1" customHeight="1" outlineLevel="1" x14ac:dyDescent="0.2">
      <c r="B59" s="851"/>
      <c r="C59" s="851"/>
      <c r="D59" s="27" t="str">
        <f t="shared" si="39"/>
        <v/>
      </c>
      <c r="E59" s="191" t="str">
        <f t="shared" si="40"/>
        <v>Fr</v>
      </c>
      <c r="F59" s="191">
        <f t="shared" si="41"/>
        <v>2035</v>
      </c>
      <c r="G59" s="191">
        <f t="shared" si="42"/>
        <v>2</v>
      </c>
      <c r="H59" s="191">
        <f t="shared" si="48"/>
        <v>16</v>
      </c>
      <c r="I59" s="192">
        <f t="shared" si="43"/>
        <v>47894</v>
      </c>
      <c r="J59" s="193">
        <f t="shared" si="60"/>
        <v>7</v>
      </c>
      <c r="K59" s="194">
        <f t="shared" si="60"/>
        <v>0</v>
      </c>
      <c r="L59" s="193">
        <f t="shared" si="60"/>
        <v>13</v>
      </c>
      <c r="M59" s="194">
        <f t="shared" si="60"/>
        <v>0</v>
      </c>
      <c r="N59" s="193">
        <f t="shared" si="60"/>
        <v>13</v>
      </c>
      <c r="O59" s="194">
        <f t="shared" si="60"/>
        <v>30</v>
      </c>
      <c r="P59" s="193">
        <f t="shared" si="60"/>
        <v>15</v>
      </c>
      <c r="Q59" s="194">
        <f t="shared" si="60"/>
        <v>55</v>
      </c>
      <c r="R59" s="193">
        <f t="shared" si="61"/>
        <v>15</v>
      </c>
      <c r="S59" s="194">
        <f t="shared" si="62"/>
        <v>55</v>
      </c>
      <c r="T59" s="193">
        <f t="shared" si="63"/>
        <v>15</v>
      </c>
      <c r="U59" s="194">
        <f t="shared" si="64"/>
        <v>55</v>
      </c>
      <c r="V59" s="195">
        <f t="shared" si="65"/>
        <v>0.29166666666666669</v>
      </c>
      <c r="W59" s="195">
        <f t="shared" si="66"/>
        <v>0.54166666666666663</v>
      </c>
      <c r="X59" s="195">
        <f t="shared" si="67"/>
        <v>0.5625</v>
      </c>
      <c r="Y59" s="195">
        <f t="shared" si="68"/>
        <v>0.66319444444444442</v>
      </c>
      <c r="Z59" s="195">
        <f t="shared" si="69"/>
        <v>0.66319444444444442</v>
      </c>
      <c r="AA59" s="195">
        <f t="shared" si="70"/>
        <v>0.66319444444444442</v>
      </c>
      <c r="AB59" s="667"/>
      <c r="AC59" s="196">
        <f t="shared" si="71"/>
        <v>0.35069444444444442</v>
      </c>
      <c r="AD59" s="667"/>
      <c r="AE59" s="196">
        <f t="shared" si="37"/>
        <v>0.35069444444444436</v>
      </c>
      <c r="AF59" s="196"/>
      <c r="AG59" s="196"/>
      <c r="AH59" s="196"/>
      <c r="AI59" s="711"/>
      <c r="AJ59" s="709">
        <f t="shared" si="44"/>
        <v>0</v>
      </c>
      <c r="AK59" s="709">
        <f t="shared" si="45"/>
        <v>0</v>
      </c>
      <c r="AL59" s="709">
        <f t="shared" si="46"/>
        <v>0</v>
      </c>
      <c r="AM59" s="709"/>
      <c r="AN59" s="709">
        <f t="shared" si="38"/>
        <v>0</v>
      </c>
      <c r="AO59" s="709">
        <f t="shared" si="47"/>
        <v>1</v>
      </c>
    </row>
    <row r="60" spans="2:41" ht="12.75" hidden="1" customHeight="1" outlineLevel="1" x14ac:dyDescent="0.2">
      <c r="B60" s="851"/>
      <c r="C60" s="851"/>
      <c r="D60" s="27" t="str">
        <f t="shared" si="39"/>
        <v/>
      </c>
      <c r="E60" s="191" t="str">
        <f t="shared" si="40"/>
        <v>Sa</v>
      </c>
      <c r="F60" s="191">
        <f t="shared" si="41"/>
        <v>2035</v>
      </c>
      <c r="G60" s="191">
        <f t="shared" si="42"/>
        <v>2</v>
      </c>
      <c r="H60" s="191">
        <f t="shared" si="48"/>
        <v>17</v>
      </c>
      <c r="I60" s="192">
        <f t="shared" si="43"/>
        <v>47895</v>
      </c>
      <c r="J60" s="193">
        <f t="shared" si="60"/>
        <v>0</v>
      </c>
      <c r="K60" s="194">
        <f t="shared" si="60"/>
        <v>0</v>
      </c>
      <c r="L60" s="193">
        <f t="shared" si="60"/>
        <v>0</v>
      </c>
      <c r="M60" s="194">
        <f t="shared" si="60"/>
        <v>0</v>
      </c>
      <c r="N60" s="193">
        <f t="shared" si="60"/>
        <v>0</v>
      </c>
      <c r="O60" s="194">
        <f t="shared" si="60"/>
        <v>0</v>
      </c>
      <c r="P60" s="193">
        <f t="shared" si="60"/>
        <v>0</v>
      </c>
      <c r="Q60" s="194">
        <f t="shared" si="60"/>
        <v>0</v>
      </c>
      <c r="R60" s="193">
        <f t="shared" si="61"/>
        <v>0</v>
      </c>
      <c r="S60" s="194">
        <f t="shared" si="62"/>
        <v>0</v>
      </c>
      <c r="T60" s="193">
        <f t="shared" si="63"/>
        <v>0</v>
      </c>
      <c r="U60" s="194">
        <f t="shared" si="64"/>
        <v>0</v>
      </c>
      <c r="V60" s="195">
        <f t="shared" si="65"/>
        <v>0</v>
      </c>
      <c r="W60" s="195">
        <f t="shared" si="66"/>
        <v>0</v>
      </c>
      <c r="X60" s="195">
        <f t="shared" si="67"/>
        <v>0</v>
      </c>
      <c r="Y60" s="195">
        <f t="shared" si="68"/>
        <v>0</v>
      </c>
      <c r="Z60" s="195">
        <f t="shared" si="69"/>
        <v>0</v>
      </c>
      <c r="AA60" s="195">
        <f t="shared" si="70"/>
        <v>0</v>
      </c>
      <c r="AB60" s="667"/>
      <c r="AC60" s="196">
        <f t="shared" si="71"/>
        <v>0</v>
      </c>
      <c r="AD60" s="667"/>
      <c r="AE60" s="196">
        <f t="shared" si="37"/>
        <v>0</v>
      </c>
      <c r="AF60" s="196"/>
      <c r="AG60" s="196"/>
      <c r="AH60" s="196"/>
      <c r="AI60" s="711"/>
      <c r="AJ60" s="709">
        <f t="shared" si="44"/>
        <v>0</v>
      </c>
      <c r="AK60" s="709">
        <f t="shared" si="45"/>
        <v>0</v>
      </c>
      <c r="AL60" s="709">
        <f t="shared" si="46"/>
        <v>0</v>
      </c>
      <c r="AM60" s="709"/>
      <c r="AN60" s="709">
        <f t="shared" si="38"/>
        <v>0</v>
      </c>
      <c r="AO60" s="709">
        <f t="shared" si="47"/>
        <v>0</v>
      </c>
    </row>
    <row r="61" spans="2:41" ht="12.75" hidden="1" customHeight="1" outlineLevel="1" x14ac:dyDescent="0.2">
      <c r="B61" s="851"/>
      <c r="C61" s="851"/>
      <c r="D61" s="27" t="str">
        <f t="shared" si="39"/>
        <v/>
      </c>
      <c r="E61" s="191" t="str">
        <f t="shared" si="40"/>
        <v>So</v>
      </c>
      <c r="F61" s="191">
        <f t="shared" si="41"/>
        <v>2035</v>
      </c>
      <c r="G61" s="191">
        <f t="shared" si="42"/>
        <v>2</v>
      </c>
      <c r="H61" s="191">
        <f t="shared" si="48"/>
        <v>18</v>
      </c>
      <c r="I61" s="192">
        <f t="shared" si="43"/>
        <v>47896</v>
      </c>
      <c r="J61" s="193">
        <f t="shared" si="60"/>
        <v>0</v>
      </c>
      <c r="K61" s="194">
        <f t="shared" si="60"/>
        <v>0</v>
      </c>
      <c r="L61" s="193">
        <f t="shared" si="60"/>
        <v>0</v>
      </c>
      <c r="M61" s="194">
        <f t="shared" si="60"/>
        <v>0</v>
      </c>
      <c r="N61" s="193">
        <f t="shared" si="60"/>
        <v>0</v>
      </c>
      <c r="O61" s="194">
        <f t="shared" si="60"/>
        <v>0</v>
      </c>
      <c r="P61" s="193">
        <f t="shared" si="60"/>
        <v>0</v>
      </c>
      <c r="Q61" s="194">
        <f t="shared" si="60"/>
        <v>0</v>
      </c>
      <c r="R61" s="193">
        <f t="shared" si="61"/>
        <v>0</v>
      </c>
      <c r="S61" s="194">
        <f t="shared" si="62"/>
        <v>0</v>
      </c>
      <c r="T61" s="193">
        <f t="shared" si="63"/>
        <v>0</v>
      </c>
      <c r="U61" s="194">
        <f t="shared" si="64"/>
        <v>0</v>
      </c>
      <c r="V61" s="195">
        <f t="shared" si="65"/>
        <v>0</v>
      </c>
      <c r="W61" s="195">
        <f t="shared" si="66"/>
        <v>0</v>
      </c>
      <c r="X61" s="195">
        <f t="shared" si="67"/>
        <v>0</v>
      </c>
      <c r="Y61" s="195">
        <f t="shared" si="68"/>
        <v>0</v>
      </c>
      <c r="Z61" s="195">
        <f t="shared" si="69"/>
        <v>0</v>
      </c>
      <c r="AA61" s="195">
        <f t="shared" si="70"/>
        <v>0</v>
      </c>
      <c r="AB61" s="667"/>
      <c r="AC61" s="196">
        <f t="shared" si="71"/>
        <v>0</v>
      </c>
      <c r="AD61" s="667"/>
      <c r="AE61" s="196">
        <f t="shared" si="37"/>
        <v>0</v>
      </c>
      <c r="AF61" s="196"/>
      <c r="AG61" s="196"/>
      <c r="AH61" s="196"/>
      <c r="AI61" s="711"/>
      <c r="AJ61" s="709">
        <f t="shared" si="44"/>
        <v>0</v>
      </c>
      <c r="AK61" s="709">
        <f t="shared" si="45"/>
        <v>0</v>
      </c>
      <c r="AL61" s="709">
        <f t="shared" si="46"/>
        <v>0</v>
      </c>
      <c r="AM61" s="709"/>
      <c r="AN61" s="709">
        <f t="shared" si="38"/>
        <v>0</v>
      </c>
      <c r="AO61" s="709">
        <f t="shared" si="47"/>
        <v>0</v>
      </c>
    </row>
    <row r="62" spans="2:41" ht="12.75" hidden="1" customHeight="1" outlineLevel="1" x14ac:dyDescent="0.2">
      <c r="B62" s="851"/>
      <c r="C62" s="851"/>
      <c r="D62" s="27">
        <f t="shared" si="39"/>
        <v>8</v>
      </c>
      <c r="E62" s="191" t="str">
        <f t="shared" si="40"/>
        <v>Mo</v>
      </c>
      <c r="F62" s="191">
        <f t="shared" si="41"/>
        <v>2035</v>
      </c>
      <c r="G62" s="191">
        <f t="shared" si="42"/>
        <v>2</v>
      </c>
      <c r="H62" s="191">
        <f t="shared" si="48"/>
        <v>19</v>
      </c>
      <c r="I62" s="192">
        <f t="shared" si="43"/>
        <v>47897</v>
      </c>
      <c r="J62" s="193">
        <f t="shared" si="60"/>
        <v>7</v>
      </c>
      <c r="K62" s="194">
        <f t="shared" si="60"/>
        <v>0</v>
      </c>
      <c r="L62" s="193">
        <f t="shared" si="60"/>
        <v>13</v>
      </c>
      <c r="M62" s="194">
        <f t="shared" si="60"/>
        <v>0</v>
      </c>
      <c r="N62" s="193">
        <f t="shared" si="60"/>
        <v>13</v>
      </c>
      <c r="O62" s="194">
        <f t="shared" si="60"/>
        <v>30</v>
      </c>
      <c r="P62" s="193">
        <f t="shared" si="60"/>
        <v>15</v>
      </c>
      <c r="Q62" s="194">
        <f t="shared" si="60"/>
        <v>55</v>
      </c>
      <c r="R62" s="193">
        <f t="shared" si="61"/>
        <v>15</v>
      </c>
      <c r="S62" s="194">
        <f t="shared" si="62"/>
        <v>55</v>
      </c>
      <c r="T62" s="193">
        <f t="shared" si="63"/>
        <v>15</v>
      </c>
      <c r="U62" s="194">
        <f t="shared" si="64"/>
        <v>55</v>
      </c>
      <c r="V62" s="195">
        <f t="shared" si="65"/>
        <v>0.29166666666666669</v>
      </c>
      <c r="W62" s="195">
        <f t="shared" si="66"/>
        <v>0.54166666666666663</v>
      </c>
      <c r="X62" s="195">
        <f t="shared" si="67"/>
        <v>0.5625</v>
      </c>
      <c r="Y62" s="195">
        <f t="shared" si="68"/>
        <v>0.66319444444444442</v>
      </c>
      <c r="Z62" s="195">
        <f t="shared" si="69"/>
        <v>0.66319444444444442</v>
      </c>
      <c r="AA62" s="195">
        <f t="shared" si="70"/>
        <v>0.66319444444444442</v>
      </c>
      <c r="AB62" s="667"/>
      <c r="AC62" s="196">
        <f t="shared" si="71"/>
        <v>0.35069444444444442</v>
      </c>
      <c r="AD62" s="667"/>
      <c r="AE62" s="196">
        <f t="shared" si="37"/>
        <v>0.35069444444444436</v>
      </c>
      <c r="AF62" s="196"/>
      <c r="AG62" s="196"/>
      <c r="AH62" s="196"/>
      <c r="AI62" s="711"/>
      <c r="AJ62" s="709">
        <f t="shared" si="44"/>
        <v>0</v>
      </c>
      <c r="AK62" s="709">
        <f t="shared" si="45"/>
        <v>0</v>
      </c>
      <c r="AL62" s="709">
        <f t="shared" si="46"/>
        <v>0</v>
      </c>
      <c r="AM62" s="709"/>
      <c r="AN62" s="709">
        <f t="shared" si="38"/>
        <v>0</v>
      </c>
      <c r="AO62" s="709">
        <f t="shared" si="47"/>
        <v>1</v>
      </c>
    </row>
    <row r="63" spans="2:41" ht="12.75" hidden="1" customHeight="1" outlineLevel="1" x14ac:dyDescent="0.2">
      <c r="B63" s="851"/>
      <c r="C63" s="851"/>
      <c r="D63" s="27" t="str">
        <f t="shared" si="39"/>
        <v/>
      </c>
      <c r="E63" s="191" t="str">
        <f t="shared" si="40"/>
        <v>Di</v>
      </c>
      <c r="F63" s="191">
        <f t="shared" si="41"/>
        <v>2035</v>
      </c>
      <c r="G63" s="191">
        <f t="shared" si="42"/>
        <v>2</v>
      </c>
      <c r="H63" s="191">
        <f t="shared" si="48"/>
        <v>20</v>
      </c>
      <c r="I63" s="192">
        <f t="shared" si="43"/>
        <v>47898</v>
      </c>
      <c r="J63" s="193">
        <f t="shared" si="60"/>
        <v>7</v>
      </c>
      <c r="K63" s="194">
        <f t="shared" si="60"/>
        <v>0</v>
      </c>
      <c r="L63" s="193">
        <f t="shared" si="60"/>
        <v>13</v>
      </c>
      <c r="M63" s="194">
        <f t="shared" si="60"/>
        <v>0</v>
      </c>
      <c r="N63" s="193">
        <f t="shared" si="60"/>
        <v>13</v>
      </c>
      <c r="O63" s="194">
        <f t="shared" si="60"/>
        <v>30</v>
      </c>
      <c r="P63" s="193">
        <f t="shared" si="60"/>
        <v>15</v>
      </c>
      <c r="Q63" s="194">
        <f t="shared" si="60"/>
        <v>55</v>
      </c>
      <c r="R63" s="193">
        <f t="shared" si="61"/>
        <v>15</v>
      </c>
      <c r="S63" s="194">
        <f t="shared" si="62"/>
        <v>55</v>
      </c>
      <c r="T63" s="193">
        <f t="shared" si="63"/>
        <v>15</v>
      </c>
      <c r="U63" s="194">
        <f t="shared" si="64"/>
        <v>55</v>
      </c>
      <c r="V63" s="195">
        <f t="shared" si="65"/>
        <v>0.29166666666666669</v>
      </c>
      <c r="W63" s="195">
        <f t="shared" si="66"/>
        <v>0.54166666666666663</v>
      </c>
      <c r="X63" s="195">
        <f t="shared" si="67"/>
        <v>0.5625</v>
      </c>
      <c r="Y63" s="195">
        <f t="shared" si="68"/>
        <v>0.66319444444444442</v>
      </c>
      <c r="Z63" s="195">
        <f t="shared" si="69"/>
        <v>0.66319444444444442</v>
      </c>
      <c r="AA63" s="195">
        <f t="shared" si="70"/>
        <v>0.66319444444444442</v>
      </c>
      <c r="AB63" s="667"/>
      <c r="AC63" s="196">
        <f t="shared" si="71"/>
        <v>0.35069444444444442</v>
      </c>
      <c r="AD63" s="667"/>
      <c r="AE63" s="196">
        <f t="shared" si="37"/>
        <v>0.35069444444444436</v>
      </c>
      <c r="AF63" s="196"/>
      <c r="AG63" s="196"/>
      <c r="AH63" s="196"/>
      <c r="AI63" s="711"/>
      <c r="AJ63" s="709">
        <f t="shared" si="44"/>
        <v>0</v>
      </c>
      <c r="AK63" s="709">
        <f t="shared" si="45"/>
        <v>0</v>
      </c>
      <c r="AL63" s="709">
        <f t="shared" si="46"/>
        <v>0</v>
      </c>
      <c r="AM63" s="709"/>
      <c r="AN63" s="709">
        <f t="shared" si="38"/>
        <v>0</v>
      </c>
      <c r="AO63" s="709">
        <f t="shared" si="47"/>
        <v>1</v>
      </c>
    </row>
    <row r="64" spans="2:41" ht="12.75" hidden="1" customHeight="1" outlineLevel="1" x14ac:dyDescent="0.2">
      <c r="B64" s="851"/>
      <c r="C64" s="851"/>
      <c r="D64" s="27" t="str">
        <f t="shared" si="39"/>
        <v/>
      </c>
      <c r="E64" s="191" t="str">
        <f t="shared" si="40"/>
        <v>Mi</v>
      </c>
      <c r="F64" s="191">
        <f t="shared" si="41"/>
        <v>2035</v>
      </c>
      <c r="G64" s="191">
        <f t="shared" si="42"/>
        <v>2</v>
      </c>
      <c r="H64" s="191">
        <f t="shared" si="48"/>
        <v>21</v>
      </c>
      <c r="I64" s="192">
        <f t="shared" si="43"/>
        <v>47899</v>
      </c>
      <c r="J64" s="193">
        <f t="shared" ref="J64:Q74" si="72">IF(OR($E64="Sa",$E64="So"),J$4,J$5)</f>
        <v>7</v>
      </c>
      <c r="K64" s="194">
        <f t="shared" si="72"/>
        <v>0</v>
      </c>
      <c r="L64" s="193">
        <f t="shared" si="72"/>
        <v>13</v>
      </c>
      <c r="M64" s="194">
        <f t="shared" si="72"/>
        <v>0</v>
      </c>
      <c r="N64" s="193">
        <f t="shared" si="72"/>
        <v>13</v>
      </c>
      <c r="O64" s="194">
        <f t="shared" si="72"/>
        <v>30</v>
      </c>
      <c r="P64" s="193">
        <f t="shared" si="72"/>
        <v>15</v>
      </c>
      <c r="Q64" s="194">
        <f t="shared" si="72"/>
        <v>55</v>
      </c>
      <c r="R64" s="193">
        <f t="shared" si="61"/>
        <v>15</v>
      </c>
      <c r="S64" s="194">
        <f t="shared" si="62"/>
        <v>55</v>
      </c>
      <c r="T64" s="193">
        <f t="shared" si="63"/>
        <v>15</v>
      </c>
      <c r="U64" s="194">
        <f t="shared" si="64"/>
        <v>55</v>
      </c>
      <c r="V64" s="195">
        <f t="shared" si="65"/>
        <v>0.29166666666666669</v>
      </c>
      <c r="W64" s="195">
        <f t="shared" si="66"/>
        <v>0.54166666666666663</v>
      </c>
      <c r="X64" s="195">
        <f t="shared" si="67"/>
        <v>0.5625</v>
      </c>
      <c r="Y64" s="195">
        <f t="shared" si="68"/>
        <v>0.66319444444444442</v>
      </c>
      <c r="Z64" s="195">
        <f t="shared" si="69"/>
        <v>0.66319444444444442</v>
      </c>
      <c r="AA64" s="195">
        <f t="shared" si="70"/>
        <v>0.66319444444444442</v>
      </c>
      <c r="AB64" s="667"/>
      <c r="AC64" s="196">
        <f t="shared" si="71"/>
        <v>0.35069444444444442</v>
      </c>
      <c r="AD64" s="667"/>
      <c r="AE64" s="196">
        <f t="shared" si="37"/>
        <v>0.35069444444444436</v>
      </c>
      <c r="AF64" s="196"/>
      <c r="AG64" s="196"/>
      <c r="AH64" s="196"/>
      <c r="AI64" s="709"/>
      <c r="AJ64" s="709">
        <f t="shared" si="44"/>
        <v>0</v>
      </c>
      <c r="AK64" s="709">
        <f t="shared" si="45"/>
        <v>0</v>
      </c>
      <c r="AL64" s="709">
        <f t="shared" si="46"/>
        <v>0</v>
      </c>
      <c r="AM64" s="709"/>
      <c r="AN64" s="709">
        <f t="shared" si="38"/>
        <v>0</v>
      </c>
      <c r="AO64" s="709">
        <f t="shared" si="47"/>
        <v>1</v>
      </c>
    </row>
    <row r="65" spans="1:41" ht="12.75" hidden="1" customHeight="1" outlineLevel="1" x14ac:dyDescent="0.2">
      <c r="B65" s="851"/>
      <c r="C65" s="851"/>
      <c r="D65" s="27" t="str">
        <f t="shared" si="39"/>
        <v/>
      </c>
      <c r="E65" s="191" t="str">
        <f t="shared" si="40"/>
        <v>Do</v>
      </c>
      <c r="F65" s="191">
        <f t="shared" si="41"/>
        <v>2035</v>
      </c>
      <c r="G65" s="191">
        <f t="shared" si="42"/>
        <v>2</v>
      </c>
      <c r="H65" s="191">
        <f t="shared" si="48"/>
        <v>22</v>
      </c>
      <c r="I65" s="192">
        <f t="shared" si="43"/>
        <v>47900</v>
      </c>
      <c r="J65" s="193">
        <f t="shared" si="72"/>
        <v>7</v>
      </c>
      <c r="K65" s="194">
        <f t="shared" si="72"/>
        <v>0</v>
      </c>
      <c r="L65" s="193">
        <f t="shared" si="72"/>
        <v>13</v>
      </c>
      <c r="M65" s="194">
        <f t="shared" si="72"/>
        <v>0</v>
      </c>
      <c r="N65" s="193">
        <f t="shared" si="72"/>
        <v>13</v>
      </c>
      <c r="O65" s="194">
        <f t="shared" si="72"/>
        <v>30</v>
      </c>
      <c r="P65" s="193">
        <f t="shared" si="72"/>
        <v>15</v>
      </c>
      <c r="Q65" s="194">
        <f t="shared" si="72"/>
        <v>55</v>
      </c>
      <c r="R65" s="193">
        <f t="shared" si="61"/>
        <v>15</v>
      </c>
      <c r="S65" s="194">
        <f t="shared" si="62"/>
        <v>55</v>
      </c>
      <c r="T65" s="193">
        <f t="shared" si="63"/>
        <v>15</v>
      </c>
      <c r="U65" s="194">
        <f t="shared" si="64"/>
        <v>55</v>
      </c>
      <c r="V65" s="195">
        <f t="shared" si="65"/>
        <v>0.29166666666666669</v>
      </c>
      <c r="W65" s="195">
        <f t="shared" si="66"/>
        <v>0.54166666666666663</v>
      </c>
      <c r="X65" s="195">
        <f t="shared" si="67"/>
        <v>0.5625</v>
      </c>
      <c r="Y65" s="195">
        <f t="shared" si="68"/>
        <v>0.66319444444444442</v>
      </c>
      <c r="Z65" s="195">
        <f t="shared" si="69"/>
        <v>0.66319444444444442</v>
      </c>
      <c r="AA65" s="195">
        <f t="shared" si="70"/>
        <v>0.66319444444444442</v>
      </c>
      <c r="AB65" s="667"/>
      <c r="AC65" s="196">
        <f t="shared" si="71"/>
        <v>0.35069444444444442</v>
      </c>
      <c r="AD65" s="667"/>
      <c r="AE65" s="196">
        <f t="shared" si="37"/>
        <v>0.35069444444444436</v>
      </c>
      <c r="AF65" s="196"/>
      <c r="AG65" s="196"/>
      <c r="AH65" s="196"/>
      <c r="AI65" s="709"/>
      <c r="AJ65" s="709">
        <f t="shared" si="44"/>
        <v>0</v>
      </c>
      <c r="AK65" s="709">
        <f t="shared" si="45"/>
        <v>0</v>
      </c>
      <c r="AL65" s="709">
        <f t="shared" si="46"/>
        <v>0</v>
      </c>
      <c r="AM65" s="709"/>
      <c r="AN65" s="709">
        <f t="shared" si="38"/>
        <v>0</v>
      </c>
      <c r="AO65" s="709">
        <f t="shared" si="47"/>
        <v>1</v>
      </c>
    </row>
    <row r="66" spans="1:41" ht="12.75" hidden="1" customHeight="1" outlineLevel="1" x14ac:dyDescent="0.2">
      <c r="B66" s="851"/>
      <c r="C66" s="851"/>
      <c r="D66" s="27" t="str">
        <f t="shared" si="39"/>
        <v/>
      </c>
      <c r="E66" s="191" t="str">
        <f t="shared" si="40"/>
        <v>Fr</v>
      </c>
      <c r="F66" s="191">
        <f t="shared" si="41"/>
        <v>2035</v>
      </c>
      <c r="G66" s="191">
        <f t="shared" si="42"/>
        <v>2</v>
      </c>
      <c r="H66" s="191">
        <f t="shared" si="48"/>
        <v>23</v>
      </c>
      <c r="I66" s="192">
        <f t="shared" si="43"/>
        <v>47901</v>
      </c>
      <c r="J66" s="193">
        <f t="shared" si="72"/>
        <v>7</v>
      </c>
      <c r="K66" s="194">
        <f t="shared" si="72"/>
        <v>0</v>
      </c>
      <c r="L66" s="193">
        <f t="shared" si="72"/>
        <v>13</v>
      </c>
      <c r="M66" s="194">
        <f t="shared" si="72"/>
        <v>0</v>
      </c>
      <c r="N66" s="193">
        <f t="shared" si="72"/>
        <v>13</v>
      </c>
      <c r="O66" s="194">
        <f t="shared" si="72"/>
        <v>30</v>
      </c>
      <c r="P66" s="193">
        <f t="shared" si="72"/>
        <v>15</v>
      </c>
      <c r="Q66" s="194">
        <f t="shared" si="72"/>
        <v>55</v>
      </c>
      <c r="R66" s="193">
        <f t="shared" si="61"/>
        <v>15</v>
      </c>
      <c r="S66" s="194">
        <f t="shared" si="62"/>
        <v>55</v>
      </c>
      <c r="T66" s="193">
        <f t="shared" si="63"/>
        <v>15</v>
      </c>
      <c r="U66" s="194">
        <f t="shared" si="64"/>
        <v>55</v>
      </c>
      <c r="V66" s="195">
        <f t="shared" si="65"/>
        <v>0.29166666666666669</v>
      </c>
      <c r="W66" s="195">
        <f t="shared" si="66"/>
        <v>0.54166666666666663</v>
      </c>
      <c r="X66" s="195">
        <f t="shared" si="67"/>
        <v>0.5625</v>
      </c>
      <c r="Y66" s="195">
        <f t="shared" si="68"/>
        <v>0.66319444444444442</v>
      </c>
      <c r="Z66" s="195">
        <f t="shared" si="69"/>
        <v>0.66319444444444442</v>
      </c>
      <c r="AA66" s="195">
        <f t="shared" si="70"/>
        <v>0.66319444444444442</v>
      </c>
      <c r="AB66" s="667"/>
      <c r="AC66" s="196">
        <f t="shared" si="71"/>
        <v>0.35069444444444442</v>
      </c>
      <c r="AD66" s="667"/>
      <c r="AE66" s="196">
        <f t="shared" si="37"/>
        <v>0.35069444444444436</v>
      </c>
      <c r="AF66" s="196"/>
      <c r="AG66" s="196"/>
      <c r="AH66" s="196"/>
      <c r="AI66" s="710"/>
      <c r="AJ66" s="709">
        <f t="shared" si="44"/>
        <v>0</v>
      </c>
      <c r="AK66" s="709">
        <f t="shared" si="45"/>
        <v>0</v>
      </c>
      <c r="AL66" s="709">
        <f t="shared" si="46"/>
        <v>0</v>
      </c>
      <c r="AM66" s="709"/>
      <c r="AN66" s="709">
        <f t="shared" si="38"/>
        <v>0</v>
      </c>
      <c r="AO66" s="709">
        <f t="shared" si="47"/>
        <v>1</v>
      </c>
    </row>
    <row r="67" spans="1:41" ht="12.75" hidden="1" customHeight="1" outlineLevel="1" x14ac:dyDescent="0.2">
      <c r="B67" s="851"/>
      <c r="C67" s="851"/>
      <c r="D67" s="27" t="str">
        <f t="shared" si="39"/>
        <v/>
      </c>
      <c r="E67" s="191" t="str">
        <f t="shared" si="40"/>
        <v>Sa</v>
      </c>
      <c r="F67" s="191">
        <f t="shared" si="41"/>
        <v>2035</v>
      </c>
      <c r="G67" s="191">
        <f t="shared" si="42"/>
        <v>2</v>
      </c>
      <c r="H67" s="191">
        <f t="shared" si="48"/>
        <v>24</v>
      </c>
      <c r="I67" s="192">
        <f t="shared" si="43"/>
        <v>47902</v>
      </c>
      <c r="J67" s="193">
        <f t="shared" si="72"/>
        <v>0</v>
      </c>
      <c r="K67" s="194">
        <f t="shared" si="72"/>
        <v>0</v>
      </c>
      <c r="L67" s="193">
        <f t="shared" si="72"/>
        <v>0</v>
      </c>
      <c r="M67" s="194">
        <f t="shared" si="72"/>
        <v>0</v>
      </c>
      <c r="N67" s="193">
        <f t="shared" si="72"/>
        <v>0</v>
      </c>
      <c r="O67" s="194">
        <f t="shared" si="72"/>
        <v>0</v>
      </c>
      <c r="P67" s="193">
        <f t="shared" si="72"/>
        <v>0</v>
      </c>
      <c r="Q67" s="194">
        <f t="shared" si="72"/>
        <v>0</v>
      </c>
      <c r="R67" s="193">
        <f t="shared" si="61"/>
        <v>0</v>
      </c>
      <c r="S67" s="194">
        <f t="shared" si="62"/>
        <v>0</v>
      </c>
      <c r="T67" s="193">
        <f t="shared" si="63"/>
        <v>0</v>
      </c>
      <c r="U67" s="194">
        <f t="shared" si="64"/>
        <v>0</v>
      </c>
      <c r="V67" s="195">
        <f t="shared" si="65"/>
        <v>0</v>
      </c>
      <c r="W67" s="195">
        <f t="shared" si="66"/>
        <v>0</v>
      </c>
      <c r="X67" s="195">
        <f t="shared" si="67"/>
        <v>0</v>
      </c>
      <c r="Y67" s="195">
        <f t="shared" si="68"/>
        <v>0</v>
      </c>
      <c r="Z67" s="195">
        <f t="shared" si="69"/>
        <v>0</v>
      </c>
      <c r="AA67" s="195">
        <f t="shared" si="70"/>
        <v>0</v>
      </c>
      <c r="AB67" s="667"/>
      <c r="AC67" s="196">
        <f t="shared" si="71"/>
        <v>0</v>
      </c>
      <c r="AD67" s="667"/>
      <c r="AE67" s="196">
        <f t="shared" si="37"/>
        <v>0</v>
      </c>
      <c r="AF67" s="196"/>
      <c r="AG67" s="196"/>
      <c r="AH67" s="196"/>
      <c r="AI67" s="710"/>
      <c r="AJ67" s="709">
        <f t="shared" si="44"/>
        <v>0</v>
      </c>
      <c r="AK67" s="709">
        <f t="shared" si="45"/>
        <v>0</v>
      </c>
      <c r="AL67" s="709">
        <f t="shared" si="46"/>
        <v>0</v>
      </c>
      <c r="AM67" s="709"/>
      <c r="AN67" s="709">
        <f t="shared" si="38"/>
        <v>0</v>
      </c>
      <c r="AO67" s="709">
        <f t="shared" si="47"/>
        <v>0</v>
      </c>
    </row>
    <row r="68" spans="1:41" ht="12.75" hidden="1" customHeight="1" outlineLevel="1" x14ac:dyDescent="0.2">
      <c r="B68" s="851"/>
      <c r="C68" s="851"/>
      <c r="D68" s="27" t="str">
        <f t="shared" si="39"/>
        <v/>
      </c>
      <c r="E68" s="191" t="str">
        <f t="shared" si="40"/>
        <v>So</v>
      </c>
      <c r="F68" s="191">
        <f t="shared" si="41"/>
        <v>2035</v>
      </c>
      <c r="G68" s="191">
        <f t="shared" si="42"/>
        <v>2</v>
      </c>
      <c r="H68" s="191">
        <f t="shared" si="48"/>
        <v>25</v>
      </c>
      <c r="I68" s="192">
        <f t="shared" si="43"/>
        <v>47903</v>
      </c>
      <c r="J68" s="193">
        <f t="shared" si="72"/>
        <v>0</v>
      </c>
      <c r="K68" s="194">
        <f t="shared" si="72"/>
        <v>0</v>
      </c>
      <c r="L68" s="193">
        <f t="shared" si="72"/>
        <v>0</v>
      </c>
      <c r="M68" s="194">
        <f t="shared" si="72"/>
        <v>0</v>
      </c>
      <c r="N68" s="193">
        <f t="shared" si="72"/>
        <v>0</v>
      </c>
      <c r="O68" s="194">
        <f t="shared" si="72"/>
        <v>0</v>
      </c>
      <c r="P68" s="193">
        <f t="shared" si="72"/>
        <v>0</v>
      </c>
      <c r="Q68" s="194">
        <f t="shared" si="72"/>
        <v>0</v>
      </c>
      <c r="R68" s="193">
        <f t="shared" si="61"/>
        <v>0</v>
      </c>
      <c r="S68" s="194">
        <f t="shared" si="62"/>
        <v>0</v>
      </c>
      <c r="T68" s="193">
        <f t="shared" si="63"/>
        <v>0</v>
      </c>
      <c r="U68" s="194">
        <f t="shared" si="64"/>
        <v>0</v>
      </c>
      <c r="V68" s="195">
        <f t="shared" si="65"/>
        <v>0</v>
      </c>
      <c r="W68" s="195">
        <f t="shared" si="66"/>
        <v>0</v>
      </c>
      <c r="X68" s="195">
        <f t="shared" si="67"/>
        <v>0</v>
      </c>
      <c r="Y68" s="195">
        <f t="shared" si="68"/>
        <v>0</v>
      </c>
      <c r="Z68" s="195">
        <f t="shared" si="69"/>
        <v>0</v>
      </c>
      <c r="AA68" s="195">
        <f t="shared" si="70"/>
        <v>0</v>
      </c>
      <c r="AB68" s="667"/>
      <c r="AC68" s="196">
        <f t="shared" si="71"/>
        <v>0</v>
      </c>
      <c r="AD68" s="667"/>
      <c r="AE68" s="196">
        <f t="shared" si="37"/>
        <v>0</v>
      </c>
      <c r="AF68" s="196"/>
      <c r="AG68" s="196"/>
      <c r="AH68" s="196"/>
      <c r="AI68" s="710"/>
      <c r="AJ68" s="709">
        <f t="shared" si="44"/>
        <v>0</v>
      </c>
      <c r="AK68" s="709">
        <f t="shared" si="45"/>
        <v>0</v>
      </c>
      <c r="AL68" s="709">
        <f t="shared" si="46"/>
        <v>0</v>
      </c>
      <c r="AM68" s="709"/>
      <c r="AN68" s="709">
        <f t="shared" si="38"/>
        <v>0</v>
      </c>
      <c r="AO68" s="709">
        <f t="shared" si="47"/>
        <v>0</v>
      </c>
    </row>
    <row r="69" spans="1:41" ht="12.75" hidden="1" customHeight="1" outlineLevel="1" x14ac:dyDescent="0.2">
      <c r="B69" s="851"/>
      <c r="C69" s="851"/>
      <c r="D69" s="27">
        <f t="shared" si="39"/>
        <v>9</v>
      </c>
      <c r="E69" s="191" t="str">
        <f t="shared" si="40"/>
        <v>Mo</v>
      </c>
      <c r="F69" s="191">
        <f t="shared" si="41"/>
        <v>2035</v>
      </c>
      <c r="G69" s="191">
        <f t="shared" si="42"/>
        <v>2</v>
      </c>
      <c r="H69" s="191">
        <f t="shared" si="48"/>
        <v>26</v>
      </c>
      <c r="I69" s="192">
        <f t="shared" si="43"/>
        <v>47904</v>
      </c>
      <c r="J69" s="193">
        <f t="shared" si="72"/>
        <v>7</v>
      </c>
      <c r="K69" s="194">
        <f t="shared" si="72"/>
        <v>0</v>
      </c>
      <c r="L69" s="193">
        <f t="shared" si="72"/>
        <v>13</v>
      </c>
      <c r="M69" s="194">
        <f t="shared" si="72"/>
        <v>0</v>
      </c>
      <c r="N69" s="193">
        <f t="shared" si="72"/>
        <v>13</v>
      </c>
      <c r="O69" s="194">
        <f t="shared" si="72"/>
        <v>30</v>
      </c>
      <c r="P69" s="193">
        <f t="shared" si="72"/>
        <v>15</v>
      </c>
      <c r="Q69" s="194">
        <f t="shared" si="72"/>
        <v>55</v>
      </c>
      <c r="R69" s="193">
        <f t="shared" ref="R69:R74" si="73">P69</f>
        <v>15</v>
      </c>
      <c r="S69" s="194">
        <f t="shared" ref="S69:S74" si="74">Q69</f>
        <v>55</v>
      </c>
      <c r="T69" s="193">
        <f t="shared" ref="T69:T74" si="75">R69</f>
        <v>15</v>
      </c>
      <c r="U69" s="194">
        <f t="shared" ref="U69:U74" si="76">S69</f>
        <v>55</v>
      </c>
      <c r="V69" s="195">
        <f t="shared" ref="V69:V74" si="77">TIME(J69,K69,0)</f>
        <v>0.29166666666666669</v>
      </c>
      <c r="W69" s="195">
        <f t="shared" ref="W69:W74" si="78">TIME(L69,M69,0)</f>
        <v>0.54166666666666663</v>
      </c>
      <c r="X69" s="195">
        <f t="shared" ref="X69:X74" si="79">TIME(N69,O69,0)</f>
        <v>0.5625</v>
      </c>
      <c r="Y69" s="195">
        <f t="shared" ref="Y69:Y74" si="80">TIME(P69,Q69,0)</f>
        <v>0.66319444444444442</v>
      </c>
      <c r="Z69" s="195">
        <f t="shared" ref="Z69:Z74" si="81">TIME(R69,S69,0)</f>
        <v>0.66319444444444442</v>
      </c>
      <c r="AA69" s="195">
        <f t="shared" ref="AA69:AA74" si="82">TIME(T69,U69,0)</f>
        <v>0.66319444444444442</v>
      </c>
      <c r="AB69" s="667"/>
      <c r="AC69" s="196">
        <f t="shared" ref="AC69:AC74" si="83">IF(OR(E69="Sa",E69="So"),TIME($AC$4,$AE$4,0),TIME($AC$5,$AE$5,0))</f>
        <v>0.35069444444444442</v>
      </c>
      <c r="AD69" s="667"/>
      <c r="AE69" s="196">
        <f t="shared" si="37"/>
        <v>0.35069444444444436</v>
      </c>
      <c r="AF69" s="196"/>
      <c r="AG69" s="196"/>
      <c r="AH69" s="196"/>
      <c r="AI69" s="710"/>
      <c r="AJ69" s="709">
        <f t="shared" si="44"/>
        <v>0</v>
      </c>
      <c r="AK69" s="709">
        <f t="shared" si="45"/>
        <v>0</v>
      </c>
      <c r="AL69" s="709">
        <f t="shared" si="46"/>
        <v>0</v>
      </c>
      <c r="AM69" s="709"/>
      <c r="AN69" s="709">
        <f t="shared" si="38"/>
        <v>0</v>
      </c>
      <c r="AO69" s="709">
        <f t="shared" si="47"/>
        <v>1</v>
      </c>
    </row>
    <row r="70" spans="1:41" ht="12.75" hidden="1" customHeight="1" outlineLevel="1" x14ac:dyDescent="0.2">
      <c r="B70" s="851"/>
      <c r="C70" s="851"/>
      <c r="D70" s="27" t="str">
        <f t="shared" si="39"/>
        <v/>
      </c>
      <c r="E70" s="191" t="str">
        <f t="shared" si="40"/>
        <v>Di</v>
      </c>
      <c r="F70" s="191">
        <f t="shared" si="41"/>
        <v>2035</v>
      </c>
      <c r="G70" s="191">
        <f t="shared" si="42"/>
        <v>2</v>
      </c>
      <c r="H70" s="191">
        <f t="shared" si="48"/>
        <v>27</v>
      </c>
      <c r="I70" s="192">
        <f t="shared" si="43"/>
        <v>47905</v>
      </c>
      <c r="J70" s="193">
        <f t="shared" si="72"/>
        <v>7</v>
      </c>
      <c r="K70" s="194">
        <f t="shared" si="72"/>
        <v>0</v>
      </c>
      <c r="L70" s="193">
        <f t="shared" si="72"/>
        <v>13</v>
      </c>
      <c r="M70" s="194">
        <f t="shared" si="72"/>
        <v>0</v>
      </c>
      <c r="N70" s="193">
        <f t="shared" si="72"/>
        <v>13</v>
      </c>
      <c r="O70" s="194">
        <f t="shared" si="72"/>
        <v>30</v>
      </c>
      <c r="P70" s="193">
        <f t="shared" si="72"/>
        <v>15</v>
      </c>
      <c r="Q70" s="194">
        <f t="shared" si="72"/>
        <v>55</v>
      </c>
      <c r="R70" s="193">
        <f t="shared" si="73"/>
        <v>15</v>
      </c>
      <c r="S70" s="194">
        <f t="shared" si="74"/>
        <v>55</v>
      </c>
      <c r="T70" s="193">
        <f t="shared" si="75"/>
        <v>15</v>
      </c>
      <c r="U70" s="194">
        <f t="shared" si="76"/>
        <v>55</v>
      </c>
      <c r="V70" s="195">
        <f t="shared" si="77"/>
        <v>0.29166666666666669</v>
      </c>
      <c r="W70" s="195">
        <f t="shared" si="78"/>
        <v>0.54166666666666663</v>
      </c>
      <c r="X70" s="195">
        <f t="shared" si="79"/>
        <v>0.5625</v>
      </c>
      <c r="Y70" s="195">
        <f t="shared" si="80"/>
        <v>0.66319444444444442</v>
      </c>
      <c r="Z70" s="195">
        <f t="shared" si="81"/>
        <v>0.66319444444444442</v>
      </c>
      <c r="AA70" s="195">
        <f t="shared" si="82"/>
        <v>0.66319444444444442</v>
      </c>
      <c r="AB70" s="667"/>
      <c r="AC70" s="196">
        <f t="shared" si="83"/>
        <v>0.35069444444444442</v>
      </c>
      <c r="AD70" s="667"/>
      <c r="AE70" s="196">
        <f t="shared" si="37"/>
        <v>0.35069444444444436</v>
      </c>
      <c r="AF70" s="196"/>
      <c r="AG70" s="196"/>
      <c r="AH70" s="196"/>
      <c r="AI70" s="710"/>
      <c r="AJ70" s="709">
        <f t="shared" si="44"/>
        <v>0</v>
      </c>
      <c r="AK70" s="709">
        <f t="shared" si="45"/>
        <v>0</v>
      </c>
      <c r="AL70" s="709">
        <f t="shared" si="46"/>
        <v>0</v>
      </c>
      <c r="AM70" s="709"/>
      <c r="AN70" s="709">
        <f t="shared" si="38"/>
        <v>0</v>
      </c>
      <c r="AO70" s="709">
        <f t="shared" si="47"/>
        <v>1</v>
      </c>
    </row>
    <row r="71" spans="1:41" ht="12.75" hidden="1" customHeight="1" outlineLevel="1" x14ac:dyDescent="0.2">
      <c r="B71" s="851"/>
      <c r="C71" s="851"/>
      <c r="D71" s="27" t="str">
        <f t="shared" si="39"/>
        <v/>
      </c>
      <c r="E71" s="191" t="str">
        <f t="shared" si="40"/>
        <v>Mi</v>
      </c>
      <c r="F71" s="191">
        <f t="shared" si="41"/>
        <v>2035</v>
      </c>
      <c r="G71" s="191">
        <f t="shared" si="42"/>
        <v>2</v>
      </c>
      <c r="H71" s="191">
        <f t="shared" si="48"/>
        <v>28</v>
      </c>
      <c r="I71" s="192">
        <f t="shared" si="43"/>
        <v>47906</v>
      </c>
      <c r="J71" s="193">
        <f t="shared" si="72"/>
        <v>7</v>
      </c>
      <c r="K71" s="194">
        <f t="shared" si="72"/>
        <v>0</v>
      </c>
      <c r="L71" s="193">
        <f t="shared" si="72"/>
        <v>13</v>
      </c>
      <c r="M71" s="194">
        <f t="shared" si="72"/>
        <v>0</v>
      </c>
      <c r="N71" s="193">
        <f t="shared" si="72"/>
        <v>13</v>
      </c>
      <c r="O71" s="194">
        <f t="shared" si="72"/>
        <v>30</v>
      </c>
      <c r="P71" s="193">
        <f t="shared" si="72"/>
        <v>15</v>
      </c>
      <c r="Q71" s="194">
        <f t="shared" si="72"/>
        <v>55</v>
      </c>
      <c r="R71" s="193">
        <f t="shared" si="73"/>
        <v>15</v>
      </c>
      <c r="S71" s="194">
        <f t="shared" si="74"/>
        <v>55</v>
      </c>
      <c r="T71" s="193">
        <f t="shared" si="75"/>
        <v>15</v>
      </c>
      <c r="U71" s="194">
        <f t="shared" si="76"/>
        <v>55</v>
      </c>
      <c r="V71" s="195">
        <f t="shared" si="77"/>
        <v>0.29166666666666669</v>
      </c>
      <c r="W71" s="195">
        <f t="shared" si="78"/>
        <v>0.54166666666666663</v>
      </c>
      <c r="X71" s="195">
        <f t="shared" si="79"/>
        <v>0.5625</v>
      </c>
      <c r="Y71" s="195">
        <f t="shared" si="80"/>
        <v>0.66319444444444442</v>
      </c>
      <c r="Z71" s="195">
        <f t="shared" si="81"/>
        <v>0.66319444444444442</v>
      </c>
      <c r="AA71" s="195">
        <f t="shared" si="82"/>
        <v>0.66319444444444442</v>
      </c>
      <c r="AB71" s="667"/>
      <c r="AC71" s="196">
        <f t="shared" si="83"/>
        <v>0.35069444444444442</v>
      </c>
      <c r="AD71" s="667"/>
      <c r="AE71" s="196">
        <f t="shared" si="37"/>
        <v>0.35069444444444436</v>
      </c>
      <c r="AF71" s="196"/>
      <c r="AG71" s="196"/>
      <c r="AH71" s="196"/>
      <c r="AI71" s="709"/>
      <c r="AJ71" s="709">
        <f t="shared" si="44"/>
        <v>0</v>
      </c>
      <c r="AK71" s="709">
        <f t="shared" si="45"/>
        <v>0</v>
      </c>
      <c r="AL71" s="709">
        <f t="shared" si="46"/>
        <v>0</v>
      </c>
      <c r="AM71" s="709"/>
      <c r="AN71" s="709">
        <f t="shared" si="38"/>
        <v>0</v>
      </c>
      <c r="AO71" s="709">
        <f t="shared" si="47"/>
        <v>1</v>
      </c>
    </row>
    <row r="72" spans="1:41" ht="12.75" hidden="1" customHeight="1" outlineLevel="1" x14ac:dyDescent="0.2">
      <c r="B72" s="851"/>
      <c r="C72" s="851"/>
      <c r="D72" s="27" t="str">
        <f t="shared" si="39"/>
        <v/>
      </c>
      <c r="E72" s="191" t="str">
        <f t="shared" si="40"/>
        <v>Do</v>
      </c>
      <c r="F72" s="191">
        <f t="shared" si="41"/>
        <v>2035</v>
      </c>
      <c r="G72" s="191">
        <f t="shared" si="42"/>
        <v>2</v>
      </c>
      <c r="H72" s="191">
        <f t="shared" si="48"/>
        <v>29</v>
      </c>
      <c r="I72" s="192">
        <f t="shared" si="43"/>
        <v>47907</v>
      </c>
      <c r="J72" s="193">
        <f t="shared" si="72"/>
        <v>7</v>
      </c>
      <c r="K72" s="194">
        <f t="shared" si="72"/>
        <v>0</v>
      </c>
      <c r="L72" s="193">
        <f t="shared" si="72"/>
        <v>13</v>
      </c>
      <c r="M72" s="194">
        <f t="shared" si="72"/>
        <v>0</v>
      </c>
      <c r="N72" s="193">
        <f t="shared" si="72"/>
        <v>13</v>
      </c>
      <c r="O72" s="194">
        <f t="shared" si="72"/>
        <v>30</v>
      </c>
      <c r="P72" s="193">
        <f t="shared" si="72"/>
        <v>15</v>
      </c>
      <c r="Q72" s="194">
        <f t="shared" si="72"/>
        <v>55</v>
      </c>
      <c r="R72" s="193">
        <f t="shared" si="73"/>
        <v>15</v>
      </c>
      <c r="S72" s="194">
        <f t="shared" si="74"/>
        <v>55</v>
      </c>
      <c r="T72" s="193">
        <f t="shared" si="75"/>
        <v>15</v>
      </c>
      <c r="U72" s="194">
        <f t="shared" si="76"/>
        <v>55</v>
      </c>
      <c r="V72" s="195">
        <f t="shared" si="77"/>
        <v>0.29166666666666669</v>
      </c>
      <c r="W72" s="195">
        <f t="shared" si="78"/>
        <v>0.54166666666666663</v>
      </c>
      <c r="X72" s="195">
        <f t="shared" si="79"/>
        <v>0.5625</v>
      </c>
      <c r="Y72" s="195">
        <f t="shared" si="80"/>
        <v>0.66319444444444442</v>
      </c>
      <c r="Z72" s="195">
        <f t="shared" si="81"/>
        <v>0.66319444444444442</v>
      </c>
      <c r="AA72" s="195">
        <f t="shared" si="82"/>
        <v>0.66319444444444442</v>
      </c>
      <c r="AB72" s="667"/>
      <c r="AC72" s="196">
        <f t="shared" si="83"/>
        <v>0.35069444444444442</v>
      </c>
      <c r="AD72" s="667"/>
      <c r="AE72" s="196">
        <f t="shared" si="37"/>
        <v>0.35069444444444436</v>
      </c>
      <c r="AF72" s="196"/>
      <c r="AG72" s="196"/>
      <c r="AH72" s="196"/>
      <c r="AI72" s="709"/>
      <c r="AJ72" s="709">
        <f t="shared" si="44"/>
        <v>0</v>
      </c>
      <c r="AK72" s="709">
        <f t="shared" si="45"/>
        <v>0</v>
      </c>
      <c r="AL72" s="709">
        <f t="shared" si="46"/>
        <v>0</v>
      </c>
      <c r="AM72" s="709"/>
      <c r="AN72" s="709">
        <f t="shared" si="38"/>
        <v>0</v>
      </c>
      <c r="AO72" s="709">
        <f t="shared" si="47"/>
        <v>1</v>
      </c>
    </row>
    <row r="73" spans="1:41" ht="12.75" hidden="1" customHeight="1" outlineLevel="1" x14ac:dyDescent="0.2">
      <c r="B73" s="851"/>
      <c r="C73" s="851"/>
      <c r="D73" s="27" t="str">
        <f t="shared" si="39"/>
        <v/>
      </c>
      <c r="E73" s="191" t="str">
        <f t="shared" si="40"/>
        <v>Fr</v>
      </c>
      <c r="F73" s="191">
        <f t="shared" si="41"/>
        <v>2035</v>
      </c>
      <c r="G73" s="191">
        <f t="shared" si="42"/>
        <v>2</v>
      </c>
      <c r="H73" s="191">
        <f t="shared" si="48"/>
        <v>30</v>
      </c>
      <c r="I73" s="192">
        <f t="shared" si="43"/>
        <v>47908</v>
      </c>
      <c r="J73" s="193">
        <f t="shared" si="72"/>
        <v>7</v>
      </c>
      <c r="K73" s="194">
        <f t="shared" si="72"/>
        <v>0</v>
      </c>
      <c r="L73" s="193">
        <f t="shared" si="72"/>
        <v>13</v>
      </c>
      <c r="M73" s="194">
        <f t="shared" si="72"/>
        <v>0</v>
      </c>
      <c r="N73" s="193">
        <f t="shared" si="72"/>
        <v>13</v>
      </c>
      <c r="O73" s="194">
        <f t="shared" si="72"/>
        <v>30</v>
      </c>
      <c r="P73" s="193">
        <f t="shared" si="72"/>
        <v>15</v>
      </c>
      <c r="Q73" s="194">
        <f t="shared" si="72"/>
        <v>55</v>
      </c>
      <c r="R73" s="193">
        <f t="shared" si="73"/>
        <v>15</v>
      </c>
      <c r="S73" s="194">
        <f t="shared" si="74"/>
        <v>55</v>
      </c>
      <c r="T73" s="193">
        <f t="shared" si="75"/>
        <v>15</v>
      </c>
      <c r="U73" s="194">
        <f t="shared" si="76"/>
        <v>55</v>
      </c>
      <c r="V73" s="195">
        <f t="shared" si="77"/>
        <v>0.29166666666666669</v>
      </c>
      <c r="W73" s="195">
        <f t="shared" si="78"/>
        <v>0.54166666666666663</v>
      </c>
      <c r="X73" s="195">
        <f t="shared" si="79"/>
        <v>0.5625</v>
      </c>
      <c r="Y73" s="195">
        <f t="shared" si="80"/>
        <v>0.66319444444444442</v>
      </c>
      <c r="Z73" s="195">
        <f t="shared" si="81"/>
        <v>0.66319444444444442</v>
      </c>
      <c r="AA73" s="195">
        <f t="shared" si="82"/>
        <v>0.66319444444444442</v>
      </c>
      <c r="AB73" s="667"/>
      <c r="AC73" s="196">
        <f t="shared" si="83"/>
        <v>0.35069444444444442</v>
      </c>
      <c r="AD73" s="667"/>
      <c r="AE73" s="196">
        <f t="shared" si="37"/>
        <v>0.35069444444444436</v>
      </c>
      <c r="AF73" s="196"/>
      <c r="AG73" s="196"/>
      <c r="AH73" s="196"/>
      <c r="AI73" s="710"/>
      <c r="AJ73" s="709">
        <f t="shared" si="44"/>
        <v>0</v>
      </c>
      <c r="AK73" s="709">
        <f t="shared" si="45"/>
        <v>0</v>
      </c>
      <c r="AL73" s="709">
        <f t="shared" si="46"/>
        <v>0</v>
      </c>
      <c r="AM73" s="709"/>
      <c r="AN73" s="709">
        <f t="shared" si="38"/>
        <v>0</v>
      </c>
      <c r="AO73" s="709">
        <f t="shared" si="47"/>
        <v>1</v>
      </c>
    </row>
    <row r="74" spans="1:41" ht="12.75" hidden="1" customHeight="1" outlineLevel="1" x14ac:dyDescent="0.2">
      <c r="B74" s="851"/>
      <c r="C74" s="851"/>
      <c r="D74" s="27" t="str">
        <f t="shared" si="39"/>
        <v/>
      </c>
      <c r="E74" s="191" t="str">
        <f t="shared" si="40"/>
        <v>Sa</v>
      </c>
      <c r="F74" s="191">
        <f t="shared" si="41"/>
        <v>2035</v>
      </c>
      <c r="G74" s="191">
        <f t="shared" si="42"/>
        <v>2</v>
      </c>
      <c r="H74" s="191">
        <f t="shared" si="48"/>
        <v>31</v>
      </c>
      <c r="I74" s="192">
        <f t="shared" si="43"/>
        <v>47909</v>
      </c>
      <c r="J74" s="193">
        <f t="shared" si="72"/>
        <v>0</v>
      </c>
      <c r="K74" s="194">
        <f t="shared" si="72"/>
        <v>0</v>
      </c>
      <c r="L74" s="193">
        <f t="shared" si="72"/>
        <v>0</v>
      </c>
      <c r="M74" s="194">
        <f t="shared" si="72"/>
        <v>0</v>
      </c>
      <c r="N74" s="193">
        <f t="shared" si="72"/>
        <v>0</v>
      </c>
      <c r="O74" s="194">
        <f t="shared" si="72"/>
        <v>0</v>
      </c>
      <c r="P74" s="193">
        <f t="shared" si="72"/>
        <v>0</v>
      </c>
      <c r="Q74" s="194">
        <f t="shared" si="72"/>
        <v>0</v>
      </c>
      <c r="R74" s="193">
        <f t="shared" si="73"/>
        <v>0</v>
      </c>
      <c r="S74" s="194">
        <f t="shared" si="74"/>
        <v>0</v>
      </c>
      <c r="T74" s="193">
        <f t="shared" si="75"/>
        <v>0</v>
      </c>
      <c r="U74" s="194">
        <f t="shared" si="76"/>
        <v>0</v>
      </c>
      <c r="V74" s="195">
        <f t="shared" si="77"/>
        <v>0</v>
      </c>
      <c r="W74" s="195">
        <f t="shared" si="78"/>
        <v>0</v>
      </c>
      <c r="X74" s="195">
        <f t="shared" si="79"/>
        <v>0</v>
      </c>
      <c r="Y74" s="195">
        <f t="shared" si="80"/>
        <v>0</v>
      </c>
      <c r="Z74" s="195">
        <f t="shared" si="81"/>
        <v>0</v>
      </c>
      <c r="AA74" s="195">
        <f t="shared" si="82"/>
        <v>0</v>
      </c>
      <c r="AB74" s="667"/>
      <c r="AC74" s="196">
        <f t="shared" si="83"/>
        <v>0</v>
      </c>
      <c r="AD74" s="667"/>
      <c r="AE74" s="196">
        <f t="shared" si="37"/>
        <v>0</v>
      </c>
      <c r="AF74" s="196"/>
      <c r="AG74" s="196"/>
      <c r="AH74" s="196"/>
      <c r="AI74" s="710"/>
      <c r="AJ74" s="709">
        <f t="shared" si="44"/>
        <v>0</v>
      </c>
      <c r="AK74" s="709">
        <f t="shared" si="45"/>
        <v>0</v>
      </c>
      <c r="AL74" s="709">
        <f t="shared" si="46"/>
        <v>0</v>
      </c>
      <c r="AM74" s="709"/>
      <c r="AN74" s="709">
        <f t="shared" si="38"/>
        <v>0</v>
      </c>
      <c r="AO74" s="709">
        <f t="shared" si="47"/>
        <v>0</v>
      </c>
    </row>
    <row r="75" spans="1:41" ht="12.75" hidden="1" customHeight="1" outlineLevel="1" x14ac:dyDescent="0.2">
      <c r="B75" s="851"/>
      <c r="C75" s="851"/>
      <c r="D75" s="749" t="s">
        <v>1716</v>
      </c>
      <c r="E75" s="9"/>
      <c r="F75" s="9"/>
      <c r="G75" s="9"/>
      <c r="H75" s="191"/>
      <c r="I75" s="13"/>
      <c r="P75" s="4" t="s">
        <v>21</v>
      </c>
      <c r="Q75" s="4"/>
      <c r="R75" s="4"/>
      <c r="S75" s="4"/>
      <c r="T75" s="4"/>
      <c r="U75" s="4"/>
      <c r="V75" s="4"/>
      <c r="W75" s="4"/>
      <c r="X75" s="4"/>
      <c r="Y75" s="4"/>
      <c r="Z75" s="4"/>
      <c r="AA75" s="4"/>
      <c r="AB75" s="667"/>
      <c r="AC75" s="18">
        <f>SUM(AC44:AC74)</f>
        <v>7.7152777777777803</v>
      </c>
      <c r="AD75" s="667"/>
      <c r="AE75" s="18">
        <f>SUM(AE44:AE74)</f>
        <v>7.7152777777777777</v>
      </c>
      <c r="AF75" s="18"/>
      <c r="AG75" s="18"/>
      <c r="AH75" s="18"/>
      <c r="AI75" s="190">
        <f>IF(AE75-AC75&lt;0,AC75-AE75,AE75-AC75)</f>
        <v>2.6645352591003757E-15</v>
      </c>
      <c r="AJ75" s="190">
        <f>8.425*SUM(AJ44:AJ74)/24</f>
        <v>0</v>
      </c>
      <c r="AK75" s="190">
        <f>8.425*SUM(AK44:AK74)/24</f>
        <v>0</v>
      </c>
      <c r="AL75" s="190">
        <f>8.425*SUM(AL44:AL74)/24</f>
        <v>0</v>
      </c>
      <c r="AN75" s="151">
        <f>SUM(AN44:AN74)</f>
        <v>0</v>
      </c>
      <c r="AO75" s="151">
        <f>SUM(AO44:AO74)</f>
        <v>22</v>
      </c>
    </row>
    <row r="76" spans="1:41" ht="12.75" customHeight="1" collapsed="1" x14ac:dyDescent="0.2">
      <c r="B76" s="852"/>
      <c r="C76" s="852"/>
      <c r="D76" s="49"/>
      <c r="E76" s="50"/>
      <c r="F76" s="50"/>
      <c r="G76" s="50"/>
      <c r="H76" s="50"/>
      <c r="I76" s="51"/>
      <c r="J76" s="52"/>
      <c r="K76" s="52"/>
      <c r="L76" s="52"/>
      <c r="M76" s="52"/>
      <c r="N76" s="52"/>
      <c r="O76" s="52"/>
      <c r="P76" s="52"/>
      <c r="Q76" s="52"/>
      <c r="R76" s="52"/>
      <c r="S76" s="52"/>
      <c r="T76" s="52"/>
      <c r="U76" s="52"/>
      <c r="V76" s="52"/>
      <c r="W76" s="52"/>
      <c r="X76" s="52"/>
      <c r="Y76" s="52"/>
      <c r="Z76" s="52"/>
      <c r="AA76" s="52"/>
      <c r="AB76" s="53"/>
      <c r="AC76" s="53"/>
      <c r="AD76" s="53"/>
      <c r="AE76" s="54"/>
      <c r="AF76" s="26"/>
      <c r="AG76" s="26"/>
      <c r="AH76" s="26"/>
      <c r="AI76" s="203">
        <f>AI42+AI75</f>
        <v>6.2172489379008766E-15</v>
      </c>
      <c r="AJ76" s="202">
        <f>AJ42+SUM(AJ43:AJ74)</f>
        <v>0</v>
      </c>
      <c r="AK76" s="202">
        <f>AK42+SUM(AK43:AK74)</f>
        <v>0</v>
      </c>
      <c r="AL76" s="202">
        <f>AL42+SUM(AL43:AL74)</f>
        <v>0</v>
      </c>
      <c r="AM76" s="202"/>
      <c r="AN76" s="202">
        <f>AN75*8</f>
        <v>0</v>
      </c>
      <c r="AO76" s="202">
        <f>AO75*8</f>
        <v>176</v>
      </c>
    </row>
    <row r="77" spans="1:41" ht="12.75" hidden="1" customHeight="1" outlineLevel="1" x14ac:dyDescent="0.2">
      <c r="B77" s="850">
        <f>$F$5</f>
        <v>2035</v>
      </c>
      <c r="C77" s="850" t="str">
        <f>TEXT(I78,"MMM")</f>
        <v>Mär</v>
      </c>
      <c r="D77" s="41"/>
      <c r="E77" s="62"/>
      <c r="F77" s="62"/>
      <c r="G77" s="62"/>
      <c r="H77" s="62"/>
      <c r="I77" s="42"/>
      <c r="J77" s="43"/>
      <c r="K77" s="43"/>
      <c r="L77" s="43"/>
      <c r="M77" s="43"/>
      <c r="N77" s="43"/>
      <c r="O77" s="43"/>
      <c r="P77" s="43"/>
      <c r="Q77" s="43"/>
      <c r="R77" s="43"/>
      <c r="S77" s="43"/>
      <c r="T77" s="43"/>
      <c r="U77" s="43"/>
      <c r="V77" s="43"/>
      <c r="W77" s="43"/>
      <c r="X77" s="43"/>
      <c r="Y77" s="43"/>
      <c r="Z77" s="43"/>
      <c r="AA77" s="43"/>
      <c r="AB77" s="63"/>
      <c r="AC77" s="63"/>
      <c r="AD77" s="63"/>
      <c r="AE77" s="64"/>
      <c r="AF77" s="64"/>
      <c r="AG77" s="64"/>
      <c r="AH77" s="64"/>
      <c r="AI77" s="148"/>
      <c r="AJ77" s="148"/>
      <c r="AK77" s="148"/>
      <c r="AL77" s="148"/>
      <c r="AM77" s="148"/>
      <c r="AN77" s="148"/>
      <c r="AO77" s="148"/>
    </row>
    <row r="78" spans="1:41" ht="12.75" hidden="1" customHeight="1" outlineLevel="1" x14ac:dyDescent="0.2">
      <c r="A78" s="198">
        <f>A44+1</f>
        <v>3</v>
      </c>
      <c r="B78" s="851"/>
      <c r="C78" s="851"/>
      <c r="D78" s="27" t="str">
        <f>IF(E78="Mo",WEEKNUM(I78),"")</f>
        <v/>
      </c>
      <c r="E78" s="191" t="str">
        <f>TEXT(I78,"TTT")</f>
        <v>Do</v>
      </c>
      <c r="F78" s="191">
        <f>$F$5</f>
        <v>2035</v>
      </c>
      <c r="G78" s="191">
        <f>$A$78</f>
        <v>3</v>
      </c>
      <c r="H78" s="191">
        <f>$H$5</f>
        <v>1</v>
      </c>
      <c r="I78" s="192">
        <f>DATE(F78,G78,H78)</f>
        <v>47907</v>
      </c>
      <c r="J78" s="193">
        <f t="shared" ref="J78:Q81" si="84">IF(OR($E78="Sa",$E78="So"),J$4,J$5)</f>
        <v>7</v>
      </c>
      <c r="K78" s="194">
        <f t="shared" si="84"/>
        <v>0</v>
      </c>
      <c r="L78" s="193">
        <f t="shared" si="84"/>
        <v>13</v>
      </c>
      <c r="M78" s="194">
        <f t="shared" si="84"/>
        <v>0</v>
      </c>
      <c r="N78" s="193">
        <f t="shared" si="84"/>
        <v>13</v>
      </c>
      <c r="O78" s="194">
        <f t="shared" si="84"/>
        <v>30</v>
      </c>
      <c r="P78" s="193">
        <f t="shared" si="84"/>
        <v>15</v>
      </c>
      <c r="Q78" s="194">
        <f t="shared" si="84"/>
        <v>55</v>
      </c>
      <c r="R78" s="193">
        <f t="shared" ref="R78:R81" si="85">P78</f>
        <v>15</v>
      </c>
      <c r="S78" s="194">
        <f t="shared" ref="S78:S81" si="86">Q78</f>
        <v>55</v>
      </c>
      <c r="T78" s="193">
        <f t="shared" ref="T78:T81" si="87">R78</f>
        <v>15</v>
      </c>
      <c r="U78" s="194">
        <f t="shared" ref="U78:U81" si="88">S78</f>
        <v>55</v>
      </c>
      <c r="V78" s="195">
        <f t="shared" ref="V78:V81" si="89">TIME(J78,K78,0)</f>
        <v>0.29166666666666669</v>
      </c>
      <c r="W78" s="195">
        <f t="shared" ref="W78:W81" si="90">TIME(L78,M78,0)</f>
        <v>0.54166666666666663</v>
      </c>
      <c r="X78" s="195">
        <f t="shared" ref="X78:X81" si="91">TIME(N78,O78,0)</f>
        <v>0.5625</v>
      </c>
      <c r="Y78" s="195">
        <f t="shared" ref="Y78:Y81" si="92">TIME(P78,Q78,0)</f>
        <v>0.66319444444444442</v>
      </c>
      <c r="Z78" s="195">
        <f t="shared" ref="Z78:Z81" si="93">TIME(R78,S78,0)</f>
        <v>0.66319444444444442</v>
      </c>
      <c r="AA78" s="195">
        <f t="shared" ref="AA78:AA81" si="94">TIME(T78,U78,0)</f>
        <v>0.66319444444444442</v>
      </c>
      <c r="AB78" s="667"/>
      <c r="AC78" s="196">
        <f t="shared" ref="AC78:AC81" si="95">IF(OR(E78="Sa",E78="So"),TIME($AC$4,$AE$4,0),TIME($AC$5,$AE$5,0))</f>
        <v>0.35069444444444442</v>
      </c>
      <c r="AD78" s="667"/>
      <c r="AE78" s="196">
        <f t="shared" ref="AE78:AE108" si="96">IF(OR(E78="Sa",E78="So"),TIME($AC$4,$AE$4,0),(Y78-V78-(X78-W78)+(AA78-Z78)))</f>
        <v>0.35069444444444436</v>
      </c>
      <c r="AF78" s="196"/>
      <c r="AG78" s="196"/>
      <c r="AH78" s="196"/>
      <c r="AI78" s="709"/>
      <c r="AJ78" s="709">
        <f>IF(AG78=$AG$3,1,0)</f>
        <v>0</v>
      </c>
      <c r="AK78" s="709">
        <f>IF(AG78=$AG$7,1,0)</f>
        <v>0</v>
      </c>
      <c r="AL78" s="709">
        <f>IF(AH78=$AG$4,1,0)</f>
        <v>0</v>
      </c>
      <c r="AM78" s="709"/>
      <c r="AN78" s="709">
        <f t="shared" ref="AN78:AN108" si="97">IF(OR(AG78=$AG$2,AG78=$AG$5),1,IF(AG78=$AG$6,0.5,0))</f>
        <v>0</v>
      </c>
      <c r="AO78" s="709">
        <f>IF(OR(E78="Sa",E78="So"),0,1)</f>
        <v>1</v>
      </c>
    </row>
    <row r="79" spans="1:41" ht="12.75" hidden="1" customHeight="1" outlineLevel="1" x14ac:dyDescent="0.2">
      <c r="B79" s="851"/>
      <c r="C79" s="851"/>
      <c r="D79" s="27" t="str">
        <f t="shared" ref="D79:D108" si="98">IF(E79="Mo",WEEKNUM(I79),"")</f>
        <v/>
      </c>
      <c r="E79" s="191" t="str">
        <f t="shared" ref="E79:E108" si="99">TEXT(I79,"TTT")</f>
        <v>Fr</v>
      </c>
      <c r="F79" s="191">
        <f t="shared" ref="F79:F108" si="100">$F$5</f>
        <v>2035</v>
      </c>
      <c r="G79" s="191">
        <f t="shared" ref="G79:G108" si="101">$A$78</f>
        <v>3</v>
      </c>
      <c r="H79" s="191">
        <f>H78+1</f>
        <v>2</v>
      </c>
      <c r="I79" s="192">
        <f t="shared" ref="I79:I108" si="102">DATE(F79,G79,H79)</f>
        <v>47908</v>
      </c>
      <c r="J79" s="193">
        <f t="shared" si="84"/>
        <v>7</v>
      </c>
      <c r="K79" s="194">
        <f t="shared" si="84"/>
        <v>0</v>
      </c>
      <c r="L79" s="193">
        <f t="shared" si="84"/>
        <v>13</v>
      </c>
      <c r="M79" s="194">
        <f t="shared" si="84"/>
        <v>0</v>
      </c>
      <c r="N79" s="193">
        <f t="shared" si="84"/>
        <v>13</v>
      </c>
      <c r="O79" s="194">
        <f t="shared" si="84"/>
        <v>30</v>
      </c>
      <c r="P79" s="193">
        <f t="shared" si="84"/>
        <v>15</v>
      </c>
      <c r="Q79" s="194">
        <f t="shared" si="84"/>
        <v>55</v>
      </c>
      <c r="R79" s="193">
        <f t="shared" si="85"/>
        <v>15</v>
      </c>
      <c r="S79" s="194">
        <f t="shared" si="86"/>
        <v>55</v>
      </c>
      <c r="T79" s="193">
        <f t="shared" si="87"/>
        <v>15</v>
      </c>
      <c r="U79" s="194">
        <f t="shared" si="88"/>
        <v>55</v>
      </c>
      <c r="V79" s="195">
        <f t="shared" si="89"/>
        <v>0.29166666666666669</v>
      </c>
      <c r="W79" s="195">
        <f t="shared" si="90"/>
        <v>0.54166666666666663</v>
      </c>
      <c r="X79" s="195">
        <f t="shared" si="91"/>
        <v>0.5625</v>
      </c>
      <c r="Y79" s="195">
        <f t="shared" si="92"/>
        <v>0.66319444444444442</v>
      </c>
      <c r="Z79" s="195">
        <f t="shared" si="93"/>
        <v>0.66319444444444442</v>
      </c>
      <c r="AA79" s="195">
        <f t="shared" si="94"/>
        <v>0.66319444444444442</v>
      </c>
      <c r="AB79" s="667"/>
      <c r="AC79" s="196">
        <f t="shared" si="95"/>
        <v>0.35069444444444442</v>
      </c>
      <c r="AD79" s="667"/>
      <c r="AE79" s="196">
        <f t="shared" si="96"/>
        <v>0.35069444444444436</v>
      </c>
      <c r="AF79" s="196"/>
      <c r="AG79" s="196"/>
      <c r="AH79" s="196"/>
      <c r="AI79" s="710"/>
      <c r="AJ79" s="709">
        <f t="shared" ref="AJ79:AJ108" si="103">IF(AG79=$AG$3,1,0)</f>
        <v>0</v>
      </c>
      <c r="AK79" s="709">
        <f t="shared" ref="AK79:AK108" si="104">IF(AG79=$AG$7,1,0)</f>
        <v>0</v>
      </c>
      <c r="AL79" s="709">
        <f t="shared" ref="AL79:AL108" si="105">IF(AH79=$AG$4,1,0)</f>
        <v>0</v>
      </c>
      <c r="AM79" s="709"/>
      <c r="AN79" s="709">
        <f t="shared" si="97"/>
        <v>0</v>
      </c>
      <c r="AO79" s="709">
        <f t="shared" ref="AO79:AO108" si="106">IF(OR(E79="Sa",E79="So"),0,1)</f>
        <v>1</v>
      </c>
    </row>
    <row r="80" spans="1:41" ht="12.75" hidden="1" customHeight="1" outlineLevel="1" x14ac:dyDescent="0.2">
      <c r="B80" s="851"/>
      <c r="C80" s="851"/>
      <c r="D80" s="27" t="str">
        <f t="shared" si="98"/>
        <v/>
      </c>
      <c r="E80" s="191" t="str">
        <f t="shared" si="99"/>
        <v>Sa</v>
      </c>
      <c r="F80" s="191">
        <f t="shared" si="100"/>
        <v>2035</v>
      </c>
      <c r="G80" s="191">
        <f t="shared" si="101"/>
        <v>3</v>
      </c>
      <c r="H80" s="191">
        <f t="shared" ref="H80:H108" si="107">H79+1</f>
        <v>3</v>
      </c>
      <c r="I80" s="192">
        <f t="shared" si="102"/>
        <v>47909</v>
      </c>
      <c r="J80" s="193">
        <f t="shared" si="84"/>
        <v>0</v>
      </c>
      <c r="K80" s="194">
        <f t="shared" si="84"/>
        <v>0</v>
      </c>
      <c r="L80" s="193">
        <f t="shared" si="84"/>
        <v>0</v>
      </c>
      <c r="M80" s="194">
        <f t="shared" si="84"/>
        <v>0</v>
      </c>
      <c r="N80" s="193">
        <f t="shared" si="84"/>
        <v>0</v>
      </c>
      <c r="O80" s="194">
        <f t="shared" si="84"/>
        <v>0</v>
      </c>
      <c r="P80" s="193">
        <f t="shared" si="84"/>
        <v>0</v>
      </c>
      <c r="Q80" s="194">
        <f t="shared" si="84"/>
        <v>0</v>
      </c>
      <c r="R80" s="193">
        <f t="shared" si="85"/>
        <v>0</v>
      </c>
      <c r="S80" s="194">
        <f t="shared" si="86"/>
        <v>0</v>
      </c>
      <c r="T80" s="193">
        <f t="shared" si="87"/>
        <v>0</v>
      </c>
      <c r="U80" s="194">
        <f t="shared" si="88"/>
        <v>0</v>
      </c>
      <c r="V80" s="195">
        <f t="shared" si="89"/>
        <v>0</v>
      </c>
      <c r="W80" s="195">
        <f t="shared" si="90"/>
        <v>0</v>
      </c>
      <c r="X80" s="195">
        <f t="shared" si="91"/>
        <v>0</v>
      </c>
      <c r="Y80" s="195">
        <f t="shared" si="92"/>
        <v>0</v>
      </c>
      <c r="Z80" s="195">
        <f t="shared" si="93"/>
        <v>0</v>
      </c>
      <c r="AA80" s="195">
        <f t="shared" si="94"/>
        <v>0</v>
      </c>
      <c r="AB80" s="667"/>
      <c r="AC80" s="196">
        <f t="shared" si="95"/>
        <v>0</v>
      </c>
      <c r="AD80" s="667"/>
      <c r="AE80" s="196">
        <f t="shared" si="96"/>
        <v>0</v>
      </c>
      <c r="AF80" s="196"/>
      <c r="AG80" s="196"/>
      <c r="AH80" s="196"/>
      <c r="AI80" s="710"/>
      <c r="AJ80" s="709">
        <f t="shared" si="103"/>
        <v>0</v>
      </c>
      <c r="AK80" s="709">
        <f t="shared" si="104"/>
        <v>0</v>
      </c>
      <c r="AL80" s="709">
        <f t="shared" si="105"/>
        <v>0</v>
      </c>
      <c r="AM80" s="709"/>
      <c r="AN80" s="709">
        <f t="shared" si="97"/>
        <v>0</v>
      </c>
      <c r="AO80" s="709">
        <f t="shared" si="106"/>
        <v>0</v>
      </c>
    </row>
    <row r="81" spans="2:41" ht="12.75" hidden="1" customHeight="1" outlineLevel="1" x14ac:dyDescent="0.2">
      <c r="B81" s="851"/>
      <c r="C81" s="851"/>
      <c r="D81" s="27" t="str">
        <f t="shared" si="98"/>
        <v/>
      </c>
      <c r="E81" s="191" t="str">
        <f t="shared" si="99"/>
        <v>So</v>
      </c>
      <c r="F81" s="191">
        <f t="shared" si="100"/>
        <v>2035</v>
      </c>
      <c r="G81" s="191">
        <f t="shared" si="101"/>
        <v>3</v>
      </c>
      <c r="H81" s="191">
        <f t="shared" si="107"/>
        <v>4</v>
      </c>
      <c r="I81" s="192">
        <f t="shared" si="102"/>
        <v>47910</v>
      </c>
      <c r="J81" s="193">
        <f t="shared" si="84"/>
        <v>0</v>
      </c>
      <c r="K81" s="194">
        <f t="shared" si="84"/>
        <v>0</v>
      </c>
      <c r="L81" s="193">
        <f t="shared" si="84"/>
        <v>0</v>
      </c>
      <c r="M81" s="194">
        <f t="shared" si="84"/>
        <v>0</v>
      </c>
      <c r="N81" s="193">
        <f t="shared" si="84"/>
        <v>0</v>
      </c>
      <c r="O81" s="194">
        <f t="shared" si="84"/>
        <v>0</v>
      </c>
      <c r="P81" s="193">
        <f t="shared" si="84"/>
        <v>0</v>
      </c>
      <c r="Q81" s="194">
        <f t="shared" si="84"/>
        <v>0</v>
      </c>
      <c r="R81" s="193">
        <f t="shared" si="85"/>
        <v>0</v>
      </c>
      <c r="S81" s="194">
        <f t="shared" si="86"/>
        <v>0</v>
      </c>
      <c r="T81" s="193">
        <f t="shared" si="87"/>
        <v>0</v>
      </c>
      <c r="U81" s="194">
        <f t="shared" si="88"/>
        <v>0</v>
      </c>
      <c r="V81" s="195">
        <f t="shared" si="89"/>
        <v>0</v>
      </c>
      <c r="W81" s="195">
        <f t="shared" si="90"/>
        <v>0</v>
      </c>
      <c r="X81" s="195">
        <f t="shared" si="91"/>
        <v>0</v>
      </c>
      <c r="Y81" s="195">
        <f t="shared" si="92"/>
        <v>0</v>
      </c>
      <c r="Z81" s="195">
        <f t="shared" si="93"/>
        <v>0</v>
      </c>
      <c r="AA81" s="195">
        <f t="shared" si="94"/>
        <v>0</v>
      </c>
      <c r="AB81" s="667"/>
      <c r="AC81" s="196">
        <f t="shared" si="95"/>
        <v>0</v>
      </c>
      <c r="AD81" s="667"/>
      <c r="AE81" s="196">
        <f t="shared" si="96"/>
        <v>0</v>
      </c>
      <c r="AF81" s="196"/>
      <c r="AG81" s="196"/>
      <c r="AH81" s="196"/>
      <c r="AI81" s="710"/>
      <c r="AJ81" s="709">
        <f t="shared" si="103"/>
        <v>0</v>
      </c>
      <c r="AK81" s="709">
        <f t="shared" si="104"/>
        <v>0</v>
      </c>
      <c r="AL81" s="709">
        <f t="shared" si="105"/>
        <v>0</v>
      </c>
      <c r="AM81" s="709"/>
      <c r="AN81" s="709">
        <f t="shared" si="97"/>
        <v>0</v>
      </c>
      <c r="AO81" s="709">
        <f t="shared" si="106"/>
        <v>0</v>
      </c>
    </row>
    <row r="82" spans="2:41" ht="12.75" hidden="1" customHeight="1" outlineLevel="1" x14ac:dyDescent="0.2">
      <c r="B82" s="851"/>
      <c r="C82" s="851"/>
      <c r="D82" s="27">
        <f t="shared" si="98"/>
        <v>10</v>
      </c>
      <c r="E82" s="191" t="str">
        <f t="shared" si="99"/>
        <v>Mo</v>
      </c>
      <c r="F82" s="191">
        <f t="shared" si="100"/>
        <v>2035</v>
      </c>
      <c r="G82" s="191">
        <f t="shared" si="101"/>
        <v>3</v>
      </c>
      <c r="H82" s="191">
        <f t="shared" si="107"/>
        <v>5</v>
      </c>
      <c r="I82" s="192">
        <f t="shared" si="102"/>
        <v>47911</v>
      </c>
      <c r="J82" s="193">
        <f t="shared" ref="J82:Q88" si="108">IF(OR($E82="Sa",$E82="So"),J$4,J$5)</f>
        <v>7</v>
      </c>
      <c r="K82" s="194">
        <f t="shared" si="108"/>
        <v>0</v>
      </c>
      <c r="L82" s="193">
        <f t="shared" si="108"/>
        <v>13</v>
      </c>
      <c r="M82" s="194">
        <f t="shared" si="108"/>
        <v>0</v>
      </c>
      <c r="N82" s="193">
        <f t="shared" si="108"/>
        <v>13</v>
      </c>
      <c r="O82" s="194">
        <f t="shared" si="108"/>
        <v>30</v>
      </c>
      <c r="P82" s="193">
        <f t="shared" si="108"/>
        <v>15</v>
      </c>
      <c r="Q82" s="194">
        <f t="shared" si="108"/>
        <v>55</v>
      </c>
      <c r="R82" s="193">
        <f t="shared" ref="R82:R88" si="109">P82</f>
        <v>15</v>
      </c>
      <c r="S82" s="194">
        <f t="shared" ref="S82:S88" si="110">Q82</f>
        <v>55</v>
      </c>
      <c r="T82" s="193">
        <f t="shared" ref="T82:T88" si="111">R82</f>
        <v>15</v>
      </c>
      <c r="U82" s="194">
        <f t="shared" ref="U82:U88" si="112">S82</f>
        <v>55</v>
      </c>
      <c r="V82" s="195">
        <f t="shared" ref="V82:V88" si="113">TIME(J82,K82,0)</f>
        <v>0.29166666666666669</v>
      </c>
      <c r="W82" s="195">
        <f t="shared" ref="W82:W88" si="114">TIME(L82,M82,0)</f>
        <v>0.54166666666666663</v>
      </c>
      <c r="X82" s="195">
        <f t="shared" ref="X82:X88" si="115">TIME(N82,O82,0)</f>
        <v>0.5625</v>
      </c>
      <c r="Y82" s="195">
        <f t="shared" ref="Y82:Y88" si="116">TIME(P82,Q82,0)</f>
        <v>0.66319444444444442</v>
      </c>
      <c r="Z82" s="195">
        <f t="shared" ref="Z82:Z88" si="117">TIME(R82,S82,0)</f>
        <v>0.66319444444444442</v>
      </c>
      <c r="AA82" s="195">
        <f t="shared" ref="AA82:AA88" si="118">TIME(T82,U82,0)</f>
        <v>0.66319444444444442</v>
      </c>
      <c r="AB82" s="667"/>
      <c r="AC82" s="196">
        <f t="shared" ref="AC82:AC88" si="119">IF(OR(E82="Sa",E82="So"),TIME($AC$4,$AE$4,0),TIME($AC$5,$AE$5,0))</f>
        <v>0.35069444444444442</v>
      </c>
      <c r="AD82" s="667"/>
      <c r="AE82" s="196">
        <f t="shared" si="96"/>
        <v>0.35069444444444436</v>
      </c>
      <c r="AF82" s="196"/>
      <c r="AG82" s="196"/>
      <c r="AH82" s="196"/>
      <c r="AI82" s="710"/>
      <c r="AJ82" s="709">
        <f t="shared" si="103"/>
        <v>0</v>
      </c>
      <c r="AK82" s="709">
        <f t="shared" si="104"/>
        <v>0</v>
      </c>
      <c r="AL82" s="709">
        <f t="shared" si="105"/>
        <v>0</v>
      </c>
      <c r="AM82" s="709"/>
      <c r="AN82" s="709">
        <f t="shared" si="97"/>
        <v>0</v>
      </c>
      <c r="AO82" s="709">
        <f t="shared" si="106"/>
        <v>1</v>
      </c>
    </row>
    <row r="83" spans="2:41" ht="12.75" hidden="1" customHeight="1" outlineLevel="1" x14ac:dyDescent="0.2">
      <c r="B83" s="851"/>
      <c r="C83" s="851"/>
      <c r="D83" s="27" t="str">
        <f t="shared" si="98"/>
        <v/>
      </c>
      <c r="E83" s="191" t="str">
        <f t="shared" si="99"/>
        <v>Di</v>
      </c>
      <c r="F83" s="191">
        <f t="shared" si="100"/>
        <v>2035</v>
      </c>
      <c r="G83" s="191">
        <f t="shared" si="101"/>
        <v>3</v>
      </c>
      <c r="H83" s="191">
        <f t="shared" si="107"/>
        <v>6</v>
      </c>
      <c r="I83" s="192">
        <f t="shared" si="102"/>
        <v>47912</v>
      </c>
      <c r="J83" s="193">
        <f t="shared" si="108"/>
        <v>7</v>
      </c>
      <c r="K83" s="194">
        <f t="shared" si="108"/>
        <v>0</v>
      </c>
      <c r="L83" s="193">
        <f t="shared" si="108"/>
        <v>13</v>
      </c>
      <c r="M83" s="194">
        <f t="shared" si="108"/>
        <v>0</v>
      </c>
      <c r="N83" s="193">
        <f t="shared" si="108"/>
        <v>13</v>
      </c>
      <c r="O83" s="194">
        <f t="shared" si="108"/>
        <v>30</v>
      </c>
      <c r="P83" s="193">
        <f t="shared" si="108"/>
        <v>15</v>
      </c>
      <c r="Q83" s="194">
        <f t="shared" si="108"/>
        <v>55</v>
      </c>
      <c r="R83" s="193">
        <f t="shared" si="109"/>
        <v>15</v>
      </c>
      <c r="S83" s="194">
        <f t="shared" si="110"/>
        <v>55</v>
      </c>
      <c r="T83" s="193">
        <f t="shared" si="111"/>
        <v>15</v>
      </c>
      <c r="U83" s="194">
        <f t="shared" si="112"/>
        <v>55</v>
      </c>
      <c r="V83" s="195">
        <f t="shared" si="113"/>
        <v>0.29166666666666669</v>
      </c>
      <c r="W83" s="195">
        <f t="shared" si="114"/>
        <v>0.54166666666666663</v>
      </c>
      <c r="X83" s="195">
        <f t="shared" si="115"/>
        <v>0.5625</v>
      </c>
      <c r="Y83" s="195">
        <f t="shared" si="116"/>
        <v>0.66319444444444442</v>
      </c>
      <c r="Z83" s="195">
        <f t="shared" si="117"/>
        <v>0.66319444444444442</v>
      </c>
      <c r="AA83" s="195">
        <f t="shared" si="118"/>
        <v>0.66319444444444442</v>
      </c>
      <c r="AB83" s="667"/>
      <c r="AC83" s="196">
        <f t="shared" si="119"/>
        <v>0.35069444444444442</v>
      </c>
      <c r="AD83" s="667"/>
      <c r="AE83" s="196">
        <f t="shared" si="96"/>
        <v>0.35069444444444436</v>
      </c>
      <c r="AF83" s="196"/>
      <c r="AG83" s="196"/>
      <c r="AH83" s="196"/>
      <c r="AI83" s="710"/>
      <c r="AJ83" s="709">
        <f t="shared" si="103"/>
        <v>0</v>
      </c>
      <c r="AK83" s="709">
        <f t="shared" si="104"/>
        <v>0</v>
      </c>
      <c r="AL83" s="709">
        <f t="shared" si="105"/>
        <v>0</v>
      </c>
      <c r="AM83" s="709"/>
      <c r="AN83" s="709">
        <f t="shared" si="97"/>
        <v>0</v>
      </c>
      <c r="AO83" s="709">
        <f t="shared" si="106"/>
        <v>1</v>
      </c>
    </row>
    <row r="84" spans="2:41" ht="12.75" hidden="1" customHeight="1" outlineLevel="1" x14ac:dyDescent="0.2">
      <c r="B84" s="851"/>
      <c r="C84" s="851"/>
      <c r="D84" s="27" t="str">
        <f t="shared" si="98"/>
        <v/>
      </c>
      <c r="E84" s="191" t="str">
        <f t="shared" si="99"/>
        <v>Mi</v>
      </c>
      <c r="F84" s="191">
        <f t="shared" si="100"/>
        <v>2035</v>
      </c>
      <c r="G84" s="191">
        <f t="shared" si="101"/>
        <v>3</v>
      </c>
      <c r="H84" s="191">
        <f t="shared" si="107"/>
        <v>7</v>
      </c>
      <c r="I84" s="192">
        <f t="shared" si="102"/>
        <v>47913</v>
      </c>
      <c r="J84" s="193">
        <f t="shared" si="108"/>
        <v>7</v>
      </c>
      <c r="K84" s="194">
        <f t="shared" si="108"/>
        <v>0</v>
      </c>
      <c r="L84" s="193">
        <f t="shared" si="108"/>
        <v>13</v>
      </c>
      <c r="M84" s="194">
        <f t="shared" si="108"/>
        <v>0</v>
      </c>
      <c r="N84" s="193">
        <f t="shared" si="108"/>
        <v>13</v>
      </c>
      <c r="O84" s="194">
        <f t="shared" si="108"/>
        <v>30</v>
      </c>
      <c r="P84" s="193">
        <f t="shared" si="108"/>
        <v>15</v>
      </c>
      <c r="Q84" s="194">
        <f t="shared" si="108"/>
        <v>55</v>
      </c>
      <c r="R84" s="193">
        <f t="shared" si="109"/>
        <v>15</v>
      </c>
      <c r="S84" s="194">
        <f t="shared" si="110"/>
        <v>55</v>
      </c>
      <c r="T84" s="193">
        <f t="shared" si="111"/>
        <v>15</v>
      </c>
      <c r="U84" s="194">
        <f t="shared" si="112"/>
        <v>55</v>
      </c>
      <c r="V84" s="195">
        <f t="shared" si="113"/>
        <v>0.29166666666666669</v>
      </c>
      <c r="W84" s="195">
        <f t="shared" si="114"/>
        <v>0.54166666666666663</v>
      </c>
      <c r="X84" s="195">
        <f t="shared" si="115"/>
        <v>0.5625</v>
      </c>
      <c r="Y84" s="195">
        <f t="shared" si="116"/>
        <v>0.66319444444444442</v>
      </c>
      <c r="Z84" s="195">
        <f t="shared" si="117"/>
        <v>0.66319444444444442</v>
      </c>
      <c r="AA84" s="195">
        <f t="shared" si="118"/>
        <v>0.66319444444444442</v>
      </c>
      <c r="AB84" s="667"/>
      <c r="AC84" s="196">
        <f t="shared" si="119"/>
        <v>0.35069444444444442</v>
      </c>
      <c r="AD84" s="667"/>
      <c r="AE84" s="196">
        <f t="shared" si="96"/>
        <v>0.35069444444444436</v>
      </c>
      <c r="AF84" s="196"/>
      <c r="AG84" s="196"/>
      <c r="AH84" s="196"/>
      <c r="AI84" s="710"/>
      <c r="AJ84" s="709">
        <f t="shared" si="103"/>
        <v>0</v>
      </c>
      <c r="AK84" s="709">
        <f t="shared" si="104"/>
        <v>0</v>
      </c>
      <c r="AL84" s="709">
        <f t="shared" si="105"/>
        <v>0</v>
      </c>
      <c r="AM84" s="709"/>
      <c r="AN84" s="709">
        <f t="shared" si="97"/>
        <v>0</v>
      </c>
      <c r="AO84" s="709">
        <f t="shared" si="106"/>
        <v>1</v>
      </c>
    </row>
    <row r="85" spans="2:41" ht="12.75" hidden="1" customHeight="1" outlineLevel="1" x14ac:dyDescent="0.2">
      <c r="B85" s="851"/>
      <c r="C85" s="851"/>
      <c r="D85" s="27" t="str">
        <f t="shared" si="98"/>
        <v/>
      </c>
      <c r="E85" s="191" t="str">
        <f t="shared" si="99"/>
        <v>Do</v>
      </c>
      <c r="F85" s="191">
        <f t="shared" si="100"/>
        <v>2035</v>
      </c>
      <c r="G85" s="191">
        <f t="shared" si="101"/>
        <v>3</v>
      </c>
      <c r="H85" s="191">
        <f t="shared" si="107"/>
        <v>8</v>
      </c>
      <c r="I85" s="192">
        <f t="shared" si="102"/>
        <v>47914</v>
      </c>
      <c r="J85" s="193">
        <f t="shared" si="108"/>
        <v>7</v>
      </c>
      <c r="K85" s="194">
        <f t="shared" si="108"/>
        <v>0</v>
      </c>
      <c r="L85" s="193">
        <f t="shared" si="108"/>
        <v>13</v>
      </c>
      <c r="M85" s="194">
        <f t="shared" si="108"/>
        <v>0</v>
      </c>
      <c r="N85" s="193">
        <f t="shared" si="108"/>
        <v>13</v>
      </c>
      <c r="O85" s="194">
        <f t="shared" si="108"/>
        <v>30</v>
      </c>
      <c r="P85" s="193">
        <f t="shared" si="108"/>
        <v>15</v>
      </c>
      <c r="Q85" s="194">
        <f t="shared" si="108"/>
        <v>55</v>
      </c>
      <c r="R85" s="193">
        <f t="shared" si="109"/>
        <v>15</v>
      </c>
      <c r="S85" s="194">
        <f t="shared" si="110"/>
        <v>55</v>
      </c>
      <c r="T85" s="193">
        <f t="shared" si="111"/>
        <v>15</v>
      </c>
      <c r="U85" s="194">
        <f t="shared" si="112"/>
        <v>55</v>
      </c>
      <c r="V85" s="195">
        <f t="shared" si="113"/>
        <v>0.29166666666666669</v>
      </c>
      <c r="W85" s="195">
        <f t="shared" si="114"/>
        <v>0.54166666666666663</v>
      </c>
      <c r="X85" s="195">
        <f t="shared" si="115"/>
        <v>0.5625</v>
      </c>
      <c r="Y85" s="195">
        <f t="shared" si="116"/>
        <v>0.66319444444444442</v>
      </c>
      <c r="Z85" s="195">
        <f t="shared" si="117"/>
        <v>0.66319444444444442</v>
      </c>
      <c r="AA85" s="195">
        <f t="shared" si="118"/>
        <v>0.66319444444444442</v>
      </c>
      <c r="AB85" s="667"/>
      <c r="AC85" s="196">
        <f t="shared" si="119"/>
        <v>0.35069444444444442</v>
      </c>
      <c r="AD85" s="667"/>
      <c r="AE85" s="196">
        <f t="shared" si="96"/>
        <v>0.35069444444444436</v>
      </c>
      <c r="AF85" s="196"/>
      <c r="AG85" s="196"/>
      <c r="AH85" s="196"/>
      <c r="AI85" s="710"/>
      <c r="AJ85" s="709">
        <f t="shared" si="103"/>
        <v>0</v>
      </c>
      <c r="AK85" s="709">
        <f t="shared" si="104"/>
        <v>0</v>
      </c>
      <c r="AL85" s="709">
        <f t="shared" si="105"/>
        <v>0</v>
      </c>
      <c r="AM85" s="709"/>
      <c r="AN85" s="709">
        <f t="shared" si="97"/>
        <v>0</v>
      </c>
      <c r="AO85" s="709">
        <f t="shared" si="106"/>
        <v>1</v>
      </c>
    </row>
    <row r="86" spans="2:41" ht="12.75" hidden="1" customHeight="1" outlineLevel="1" x14ac:dyDescent="0.2">
      <c r="B86" s="851"/>
      <c r="C86" s="851"/>
      <c r="D86" s="27" t="str">
        <f t="shared" si="98"/>
        <v/>
      </c>
      <c r="E86" s="191" t="str">
        <f t="shared" si="99"/>
        <v>Fr</v>
      </c>
      <c r="F86" s="191">
        <f t="shared" si="100"/>
        <v>2035</v>
      </c>
      <c r="G86" s="191">
        <f t="shared" si="101"/>
        <v>3</v>
      </c>
      <c r="H86" s="191">
        <f t="shared" si="107"/>
        <v>9</v>
      </c>
      <c r="I86" s="192">
        <f t="shared" si="102"/>
        <v>47915</v>
      </c>
      <c r="J86" s="193">
        <f t="shared" si="108"/>
        <v>7</v>
      </c>
      <c r="K86" s="194">
        <f t="shared" si="108"/>
        <v>0</v>
      </c>
      <c r="L86" s="193">
        <f t="shared" si="108"/>
        <v>13</v>
      </c>
      <c r="M86" s="194">
        <f t="shared" si="108"/>
        <v>0</v>
      </c>
      <c r="N86" s="193">
        <f t="shared" si="108"/>
        <v>13</v>
      </c>
      <c r="O86" s="194">
        <f t="shared" si="108"/>
        <v>30</v>
      </c>
      <c r="P86" s="193">
        <f t="shared" si="108"/>
        <v>15</v>
      </c>
      <c r="Q86" s="194">
        <f t="shared" si="108"/>
        <v>55</v>
      </c>
      <c r="R86" s="193">
        <f t="shared" si="109"/>
        <v>15</v>
      </c>
      <c r="S86" s="194">
        <f t="shared" si="110"/>
        <v>55</v>
      </c>
      <c r="T86" s="193">
        <f t="shared" si="111"/>
        <v>15</v>
      </c>
      <c r="U86" s="194">
        <f t="shared" si="112"/>
        <v>55</v>
      </c>
      <c r="V86" s="195">
        <f t="shared" si="113"/>
        <v>0.29166666666666669</v>
      </c>
      <c r="W86" s="195">
        <f t="shared" si="114"/>
        <v>0.54166666666666663</v>
      </c>
      <c r="X86" s="195">
        <f t="shared" si="115"/>
        <v>0.5625</v>
      </c>
      <c r="Y86" s="195">
        <f t="shared" si="116"/>
        <v>0.66319444444444442</v>
      </c>
      <c r="Z86" s="195">
        <f t="shared" si="117"/>
        <v>0.66319444444444442</v>
      </c>
      <c r="AA86" s="195">
        <f t="shared" si="118"/>
        <v>0.66319444444444442</v>
      </c>
      <c r="AB86" s="667"/>
      <c r="AC86" s="196">
        <f t="shared" si="119"/>
        <v>0.35069444444444442</v>
      </c>
      <c r="AD86" s="667"/>
      <c r="AE86" s="196">
        <f t="shared" si="96"/>
        <v>0.35069444444444436</v>
      </c>
      <c r="AF86" s="196"/>
      <c r="AG86" s="196"/>
      <c r="AH86" s="196"/>
      <c r="AI86" s="710"/>
      <c r="AJ86" s="709">
        <f t="shared" si="103"/>
        <v>0</v>
      </c>
      <c r="AK86" s="709">
        <f t="shared" si="104"/>
        <v>0</v>
      </c>
      <c r="AL86" s="709">
        <f t="shared" si="105"/>
        <v>0</v>
      </c>
      <c r="AM86" s="709"/>
      <c r="AN86" s="709">
        <f t="shared" si="97"/>
        <v>0</v>
      </c>
      <c r="AO86" s="709">
        <f t="shared" si="106"/>
        <v>1</v>
      </c>
    </row>
    <row r="87" spans="2:41" ht="12.75" hidden="1" customHeight="1" outlineLevel="1" x14ac:dyDescent="0.2">
      <c r="B87" s="851"/>
      <c r="C87" s="851"/>
      <c r="D87" s="27" t="str">
        <f t="shared" si="98"/>
        <v/>
      </c>
      <c r="E87" s="191" t="str">
        <f t="shared" si="99"/>
        <v>Sa</v>
      </c>
      <c r="F87" s="191">
        <f t="shared" si="100"/>
        <v>2035</v>
      </c>
      <c r="G87" s="191">
        <f t="shared" si="101"/>
        <v>3</v>
      </c>
      <c r="H87" s="191">
        <f t="shared" si="107"/>
        <v>10</v>
      </c>
      <c r="I87" s="192">
        <f t="shared" si="102"/>
        <v>47916</v>
      </c>
      <c r="J87" s="193">
        <f t="shared" si="108"/>
        <v>0</v>
      </c>
      <c r="K87" s="194">
        <f t="shared" si="108"/>
        <v>0</v>
      </c>
      <c r="L87" s="193">
        <f t="shared" si="108"/>
        <v>0</v>
      </c>
      <c r="M87" s="194">
        <f t="shared" si="108"/>
        <v>0</v>
      </c>
      <c r="N87" s="193">
        <f t="shared" si="108"/>
        <v>0</v>
      </c>
      <c r="O87" s="194">
        <f t="shared" si="108"/>
        <v>0</v>
      </c>
      <c r="P87" s="193">
        <f t="shared" si="108"/>
        <v>0</v>
      </c>
      <c r="Q87" s="194">
        <f t="shared" si="108"/>
        <v>0</v>
      </c>
      <c r="R87" s="193">
        <f t="shared" si="109"/>
        <v>0</v>
      </c>
      <c r="S87" s="194">
        <f t="shared" si="110"/>
        <v>0</v>
      </c>
      <c r="T87" s="193">
        <f t="shared" si="111"/>
        <v>0</v>
      </c>
      <c r="U87" s="194">
        <f t="shared" si="112"/>
        <v>0</v>
      </c>
      <c r="V87" s="195">
        <f t="shared" si="113"/>
        <v>0</v>
      </c>
      <c r="W87" s="195">
        <f t="shared" si="114"/>
        <v>0</v>
      </c>
      <c r="X87" s="195">
        <f t="shared" si="115"/>
        <v>0</v>
      </c>
      <c r="Y87" s="195">
        <f t="shared" si="116"/>
        <v>0</v>
      </c>
      <c r="Z87" s="195">
        <f t="shared" si="117"/>
        <v>0</v>
      </c>
      <c r="AA87" s="195">
        <f t="shared" si="118"/>
        <v>0</v>
      </c>
      <c r="AB87" s="667"/>
      <c r="AC87" s="196">
        <f t="shared" si="119"/>
        <v>0</v>
      </c>
      <c r="AD87" s="667"/>
      <c r="AE87" s="196">
        <f t="shared" si="96"/>
        <v>0</v>
      </c>
      <c r="AF87" s="196"/>
      <c r="AG87" s="196"/>
      <c r="AH87" s="196"/>
      <c r="AI87" s="710"/>
      <c r="AJ87" s="709">
        <f t="shared" si="103"/>
        <v>0</v>
      </c>
      <c r="AK87" s="709">
        <f t="shared" si="104"/>
        <v>0</v>
      </c>
      <c r="AL87" s="709">
        <f t="shared" si="105"/>
        <v>0</v>
      </c>
      <c r="AM87" s="709"/>
      <c r="AN87" s="709">
        <f t="shared" si="97"/>
        <v>0</v>
      </c>
      <c r="AO87" s="709">
        <f t="shared" si="106"/>
        <v>0</v>
      </c>
    </row>
    <row r="88" spans="2:41" ht="12.75" hidden="1" customHeight="1" outlineLevel="1" x14ac:dyDescent="0.2">
      <c r="B88" s="851"/>
      <c r="C88" s="851"/>
      <c r="D88" s="27" t="str">
        <f t="shared" si="98"/>
        <v/>
      </c>
      <c r="E88" s="191" t="str">
        <f t="shared" si="99"/>
        <v>So</v>
      </c>
      <c r="F88" s="191">
        <f t="shared" si="100"/>
        <v>2035</v>
      </c>
      <c r="G88" s="191">
        <f t="shared" si="101"/>
        <v>3</v>
      </c>
      <c r="H88" s="191">
        <f t="shared" si="107"/>
        <v>11</v>
      </c>
      <c r="I88" s="192">
        <f t="shared" si="102"/>
        <v>47917</v>
      </c>
      <c r="J88" s="193">
        <f t="shared" si="108"/>
        <v>0</v>
      </c>
      <c r="K88" s="194">
        <f t="shared" si="108"/>
        <v>0</v>
      </c>
      <c r="L88" s="193">
        <f t="shared" si="108"/>
        <v>0</v>
      </c>
      <c r="M88" s="194">
        <f t="shared" si="108"/>
        <v>0</v>
      </c>
      <c r="N88" s="193">
        <f t="shared" si="108"/>
        <v>0</v>
      </c>
      <c r="O88" s="194">
        <f t="shared" si="108"/>
        <v>0</v>
      </c>
      <c r="P88" s="193">
        <f t="shared" si="108"/>
        <v>0</v>
      </c>
      <c r="Q88" s="194">
        <f t="shared" si="108"/>
        <v>0</v>
      </c>
      <c r="R88" s="193">
        <f t="shared" si="109"/>
        <v>0</v>
      </c>
      <c r="S88" s="194">
        <f t="shared" si="110"/>
        <v>0</v>
      </c>
      <c r="T88" s="193">
        <f t="shared" si="111"/>
        <v>0</v>
      </c>
      <c r="U88" s="194">
        <f t="shared" si="112"/>
        <v>0</v>
      </c>
      <c r="V88" s="195">
        <f t="shared" si="113"/>
        <v>0</v>
      </c>
      <c r="W88" s="195">
        <f t="shared" si="114"/>
        <v>0</v>
      </c>
      <c r="X88" s="195">
        <f t="shared" si="115"/>
        <v>0</v>
      </c>
      <c r="Y88" s="195">
        <f t="shared" si="116"/>
        <v>0</v>
      </c>
      <c r="Z88" s="195">
        <f t="shared" si="117"/>
        <v>0</v>
      </c>
      <c r="AA88" s="195">
        <f t="shared" si="118"/>
        <v>0</v>
      </c>
      <c r="AB88" s="667"/>
      <c r="AC88" s="196">
        <f t="shared" si="119"/>
        <v>0</v>
      </c>
      <c r="AD88" s="667"/>
      <c r="AE88" s="196">
        <f t="shared" si="96"/>
        <v>0</v>
      </c>
      <c r="AF88" s="196"/>
      <c r="AG88" s="196"/>
      <c r="AH88" s="196"/>
      <c r="AI88" s="710"/>
      <c r="AJ88" s="709">
        <f t="shared" si="103"/>
        <v>0</v>
      </c>
      <c r="AK88" s="709">
        <f t="shared" si="104"/>
        <v>0</v>
      </c>
      <c r="AL88" s="709">
        <f t="shared" si="105"/>
        <v>0</v>
      </c>
      <c r="AM88" s="709"/>
      <c r="AN88" s="709">
        <f t="shared" si="97"/>
        <v>0</v>
      </c>
      <c r="AO88" s="709">
        <f t="shared" si="106"/>
        <v>0</v>
      </c>
    </row>
    <row r="89" spans="2:41" ht="12.75" hidden="1" customHeight="1" outlineLevel="1" x14ac:dyDescent="0.2">
      <c r="B89" s="851"/>
      <c r="C89" s="851"/>
      <c r="D89" s="27">
        <f t="shared" si="98"/>
        <v>11</v>
      </c>
      <c r="E89" s="191" t="str">
        <f t="shared" si="99"/>
        <v>Mo</v>
      </c>
      <c r="F89" s="191">
        <f t="shared" si="100"/>
        <v>2035</v>
      </c>
      <c r="G89" s="191">
        <f t="shared" si="101"/>
        <v>3</v>
      </c>
      <c r="H89" s="191">
        <f t="shared" si="107"/>
        <v>12</v>
      </c>
      <c r="I89" s="192">
        <f t="shared" si="102"/>
        <v>47918</v>
      </c>
      <c r="J89" s="193">
        <f t="shared" ref="J89:Q95" si="120">IF(OR($E89="Sa",$E89="So"),J$4,J$5)</f>
        <v>7</v>
      </c>
      <c r="K89" s="194">
        <f t="shared" si="120"/>
        <v>0</v>
      </c>
      <c r="L89" s="193">
        <f t="shared" si="120"/>
        <v>13</v>
      </c>
      <c r="M89" s="194">
        <f t="shared" si="120"/>
        <v>0</v>
      </c>
      <c r="N89" s="193">
        <f t="shared" si="120"/>
        <v>13</v>
      </c>
      <c r="O89" s="194">
        <f t="shared" si="120"/>
        <v>30</v>
      </c>
      <c r="P89" s="193">
        <f t="shared" si="120"/>
        <v>15</v>
      </c>
      <c r="Q89" s="194">
        <f t="shared" si="120"/>
        <v>55</v>
      </c>
      <c r="R89" s="193">
        <f t="shared" ref="R89:R108" si="121">P89</f>
        <v>15</v>
      </c>
      <c r="S89" s="194">
        <f t="shared" ref="S89:S108" si="122">Q89</f>
        <v>55</v>
      </c>
      <c r="T89" s="193">
        <f t="shared" ref="T89:T108" si="123">R89</f>
        <v>15</v>
      </c>
      <c r="U89" s="194">
        <f t="shared" ref="U89:U108" si="124">S89</f>
        <v>55</v>
      </c>
      <c r="V89" s="195">
        <f t="shared" ref="V89:V95" si="125">TIME(J89,K89,0)</f>
        <v>0.29166666666666669</v>
      </c>
      <c r="W89" s="195">
        <f t="shared" ref="W89:W95" si="126">TIME(L89,M89,0)</f>
        <v>0.54166666666666663</v>
      </c>
      <c r="X89" s="195">
        <f t="shared" ref="X89:X95" si="127">TIME(N89,O89,0)</f>
        <v>0.5625</v>
      </c>
      <c r="Y89" s="195">
        <f t="shared" ref="Y89:Y95" si="128">TIME(P89,Q89,0)</f>
        <v>0.66319444444444442</v>
      </c>
      <c r="Z89" s="195">
        <f t="shared" ref="Z89:Z108" si="129">TIME(R89,S89,0)</f>
        <v>0.66319444444444442</v>
      </c>
      <c r="AA89" s="195">
        <f t="shared" ref="AA89:AA108" si="130">TIME(T89,U89,0)</f>
        <v>0.66319444444444442</v>
      </c>
      <c r="AB89" s="667"/>
      <c r="AC89" s="196">
        <f t="shared" ref="AC89:AC108" si="131">IF(OR(E89="Sa",E89="So"),TIME($AC$4,$AE$4,0),TIME($AC$5,$AE$5,0))</f>
        <v>0.35069444444444442</v>
      </c>
      <c r="AD89" s="667"/>
      <c r="AE89" s="196">
        <f t="shared" si="96"/>
        <v>0.35069444444444436</v>
      </c>
      <c r="AF89" s="196"/>
      <c r="AG89" s="196"/>
      <c r="AH89" s="196"/>
      <c r="AI89" s="710"/>
      <c r="AJ89" s="709">
        <f t="shared" si="103"/>
        <v>0</v>
      </c>
      <c r="AK89" s="709">
        <f t="shared" si="104"/>
        <v>0</v>
      </c>
      <c r="AL89" s="709">
        <f t="shared" si="105"/>
        <v>0</v>
      </c>
      <c r="AM89" s="709"/>
      <c r="AN89" s="709">
        <f t="shared" si="97"/>
        <v>0</v>
      </c>
      <c r="AO89" s="709">
        <f t="shared" si="106"/>
        <v>1</v>
      </c>
    </row>
    <row r="90" spans="2:41" ht="12.75" hidden="1" customHeight="1" outlineLevel="1" x14ac:dyDescent="0.2">
      <c r="B90" s="851"/>
      <c r="C90" s="851"/>
      <c r="D90" s="27" t="str">
        <f t="shared" si="98"/>
        <v/>
      </c>
      <c r="E90" s="191" t="str">
        <f t="shared" si="99"/>
        <v>Di</v>
      </c>
      <c r="F90" s="191">
        <f t="shared" si="100"/>
        <v>2035</v>
      </c>
      <c r="G90" s="191">
        <f t="shared" si="101"/>
        <v>3</v>
      </c>
      <c r="H90" s="191">
        <f t="shared" si="107"/>
        <v>13</v>
      </c>
      <c r="I90" s="192">
        <f t="shared" si="102"/>
        <v>47919</v>
      </c>
      <c r="J90" s="193">
        <f t="shared" si="120"/>
        <v>7</v>
      </c>
      <c r="K90" s="194">
        <f t="shared" si="120"/>
        <v>0</v>
      </c>
      <c r="L90" s="193">
        <f t="shared" si="120"/>
        <v>13</v>
      </c>
      <c r="M90" s="194">
        <f t="shared" si="120"/>
        <v>0</v>
      </c>
      <c r="N90" s="193">
        <f t="shared" si="120"/>
        <v>13</v>
      </c>
      <c r="O90" s="194">
        <f t="shared" si="120"/>
        <v>30</v>
      </c>
      <c r="P90" s="193">
        <f t="shared" si="120"/>
        <v>15</v>
      </c>
      <c r="Q90" s="194">
        <f t="shared" si="120"/>
        <v>55</v>
      </c>
      <c r="R90" s="193">
        <f t="shared" si="121"/>
        <v>15</v>
      </c>
      <c r="S90" s="194">
        <f t="shared" si="122"/>
        <v>55</v>
      </c>
      <c r="T90" s="193">
        <f t="shared" si="123"/>
        <v>15</v>
      </c>
      <c r="U90" s="194">
        <f t="shared" si="124"/>
        <v>55</v>
      </c>
      <c r="V90" s="195">
        <f t="shared" si="125"/>
        <v>0.29166666666666669</v>
      </c>
      <c r="W90" s="195">
        <f t="shared" si="126"/>
        <v>0.54166666666666663</v>
      </c>
      <c r="X90" s="195">
        <f t="shared" si="127"/>
        <v>0.5625</v>
      </c>
      <c r="Y90" s="195">
        <f t="shared" si="128"/>
        <v>0.66319444444444442</v>
      </c>
      <c r="Z90" s="195">
        <f t="shared" si="129"/>
        <v>0.66319444444444442</v>
      </c>
      <c r="AA90" s="195">
        <f t="shared" si="130"/>
        <v>0.66319444444444442</v>
      </c>
      <c r="AB90" s="667"/>
      <c r="AC90" s="196">
        <f t="shared" si="131"/>
        <v>0.35069444444444442</v>
      </c>
      <c r="AD90" s="667"/>
      <c r="AE90" s="196">
        <f t="shared" si="96"/>
        <v>0.35069444444444436</v>
      </c>
      <c r="AF90" s="196"/>
      <c r="AG90" s="196"/>
      <c r="AH90" s="196"/>
      <c r="AI90" s="710"/>
      <c r="AJ90" s="709">
        <f t="shared" si="103"/>
        <v>0</v>
      </c>
      <c r="AK90" s="709">
        <f t="shared" si="104"/>
        <v>0</v>
      </c>
      <c r="AL90" s="709">
        <f t="shared" si="105"/>
        <v>0</v>
      </c>
      <c r="AM90" s="709"/>
      <c r="AN90" s="709">
        <f t="shared" si="97"/>
        <v>0</v>
      </c>
      <c r="AO90" s="709">
        <f t="shared" si="106"/>
        <v>1</v>
      </c>
    </row>
    <row r="91" spans="2:41" ht="12.75" hidden="1" customHeight="1" outlineLevel="1" x14ac:dyDescent="0.2">
      <c r="B91" s="851"/>
      <c r="C91" s="851"/>
      <c r="D91" s="27" t="str">
        <f t="shared" si="98"/>
        <v/>
      </c>
      <c r="E91" s="191" t="str">
        <f t="shared" si="99"/>
        <v>Mi</v>
      </c>
      <c r="F91" s="191">
        <f t="shared" si="100"/>
        <v>2035</v>
      </c>
      <c r="G91" s="191">
        <f t="shared" si="101"/>
        <v>3</v>
      </c>
      <c r="H91" s="191">
        <f t="shared" si="107"/>
        <v>14</v>
      </c>
      <c r="I91" s="192">
        <f t="shared" si="102"/>
        <v>47920</v>
      </c>
      <c r="J91" s="193">
        <f t="shared" si="120"/>
        <v>7</v>
      </c>
      <c r="K91" s="194">
        <f t="shared" si="120"/>
        <v>0</v>
      </c>
      <c r="L91" s="193">
        <f t="shared" si="120"/>
        <v>13</v>
      </c>
      <c r="M91" s="194">
        <f t="shared" si="120"/>
        <v>0</v>
      </c>
      <c r="N91" s="193">
        <f t="shared" si="120"/>
        <v>13</v>
      </c>
      <c r="O91" s="194">
        <f t="shared" si="120"/>
        <v>30</v>
      </c>
      <c r="P91" s="193">
        <f t="shared" si="120"/>
        <v>15</v>
      </c>
      <c r="Q91" s="194">
        <f t="shared" si="120"/>
        <v>55</v>
      </c>
      <c r="R91" s="193">
        <f t="shared" si="121"/>
        <v>15</v>
      </c>
      <c r="S91" s="194">
        <f t="shared" si="122"/>
        <v>55</v>
      </c>
      <c r="T91" s="193">
        <f t="shared" si="123"/>
        <v>15</v>
      </c>
      <c r="U91" s="194">
        <f t="shared" si="124"/>
        <v>55</v>
      </c>
      <c r="V91" s="195">
        <f t="shared" si="125"/>
        <v>0.29166666666666669</v>
      </c>
      <c r="W91" s="195">
        <f t="shared" si="126"/>
        <v>0.54166666666666663</v>
      </c>
      <c r="X91" s="195">
        <f t="shared" si="127"/>
        <v>0.5625</v>
      </c>
      <c r="Y91" s="195">
        <f t="shared" si="128"/>
        <v>0.66319444444444442</v>
      </c>
      <c r="Z91" s="195">
        <f t="shared" si="129"/>
        <v>0.66319444444444442</v>
      </c>
      <c r="AA91" s="195">
        <f t="shared" si="130"/>
        <v>0.66319444444444442</v>
      </c>
      <c r="AB91" s="667"/>
      <c r="AC91" s="196">
        <f t="shared" si="131"/>
        <v>0.35069444444444442</v>
      </c>
      <c r="AD91" s="667"/>
      <c r="AE91" s="196">
        <f t="shared" si="96"/>
        <v>0.35069444444444436</v>
      </c>
      <c r="AF91" s="196"/>
      <c r="AG91" s="196"/>
      <c r="AH91" s="196"/>
      <c r="AI91" s="710"/>
      <c r="AJ91" s="709">
        <f t="shared" si="103"/>
        <v>0</v>
      </c>
      <c r="AK91" s="709">
        <f t="shared" si="104"/>
        <v>0</v>
      </c>
      <c r="AL91" s="709">
        <f t="shared" si="105"/>
        <v>0</v>
      </c>
      <c r="AM91" s="709"/>
      <c r="AN91" s="709">
        <f t="shared" si="97"/>
        <v>0</v>
      </c>
      <c r="AO91" s="709">
        <f t="shared" si="106"/>
        <v>1</v>
      </c>
    </row>
    <row r="92" spans="2:41" ht="12.75" hidden="1" customHeight="1" outlineLevel="1" x14ac:dyDescent="0.2">
      <c r="B92" s="851"/>
      <c r="C92" s="851"/>
      <c r="D92" s="27" t="str">
        <f t="shared" si="98"/>
        <v/>
      </c>
      <c r="E92" s="191" t="str">
        <f t="shared" si="99"/>
        <v>Do</v>
      </c>
      <c r="F92" s="191">
        <f t="shared" si="100"/>
        <v>2035</v>
      </c>
      <c r="G92" s="191">
        <f t="shared" si="101"/>
        <v>3</v>
      </c>
      <c r="H92" s="191">
        <f t="shared" si="107"/>
        <v>15</v>
      </c>
      <c r="I92" s="192">
        <f t="shared" si="102"/>
        <v>47921</v>
      </c>
      <c r="J92" s="193">
        <f t="shared" si="120"/>
        <v>7</v>
      </c>
      <c r="K92" s="194">
        <f t="shared" si="120"/>
        <v>0</v>
      </c>
      <c r="L92" s="193">
        <f t="shared" si="120"/>
        <v>13</v>
      </c>
      <c r="M92" s="194">
        <f t="shared" si="120"/>
        <v>0</v>
      </c>
      <c r="N92" s="193">
        <f t="shared" si="120"/>
        <v>13</v>
      </c>
      <c r="O92" s="194">
        <f t="shared" si="120"/>
        <v>30</v>
      </c>
      <c r="P92" s="193">
        <f t="shared" si="120"/>
        <v>15</v>
      </c>
      <c r="Q92" s="194">
        <f t="shared" si="120"/>
        <v>55</v>
      </c>
      <c r="R92" s="193">
        <f t="shared" si="121"/>
        <v>15</v>
      </c>
      <c r="S92" s="194">
        <f t="shared" si="122"/>
        <v>55</v>
      </c>
      <c r="T92" s="193">
        <f t="shared" si="123"/>
        <v>15</v>
      </c>
      <c r="U92" s="194">
        <f t="shared" si="124"/>
        <v>55</v>
      </c>
      <c r="V92" s="195">
        <f t="shared" si="125"/>
        <v>0.29166666666666669</v>
      </c>
      <c r="W92" s="195">
        <f t="shared" si="126"/>
        <v>0.54166666666666663</v>
      </c>
      <c r="X92" s="195">
        <f t="shared" si="127"/>
        <v>0.5625</v>
      </c>
      <c r="Y92" s="195">
        <f t="shared" si="128"/>
        <v>0.66319444444444442</v>
      </c>
      <c r="Z92" s="195">
        <f t="shared" si="129"/>
        <v>0.66319444444444442</v>
      </c>
      <c r="AA92" s="195">
        <f t="shared" si="130"/>
        <v>0.66319444444444442</v>
      </c>
      <c r="AB92" s="667"/>
      <c r="AC92" s="196">
        <f t="shared" si="131"/>
        <v>0.35069444444444442</v>
      </c>
      <c r="AD92" s="667"/>
      <c r="AE92" s="196">
        <f t="shared" si="96"/>
        <v>0.35069444444444436</v>
      </c>
      <c r="AF92" s="196"/>
      <c r="AG92" s="196"/>
      <c r="AH92" s="196"/>
      <c r="AI92" s="710"/>
      <c r="AJ92" s="709">
        <f t="shared" si="103"/>
        <v>0</v>
      </c>
      <c r="AK92" s="709">
        <f t="shared" si="104"/>
        <v>0</v>
      </c>
      <c r="AL92" s="709">
        <f t="shared" si="105"/>
        <v>0</v>
      </c>
      <c r="AM92" s="709"/>
      <c r="AN92" s="709">
        <f t="shared" si="97"/>
        <v>0</v>
      </c>
      <c r="AO92" s="709">
        <f t="shared" si="106"/>
        <v>1</v>
      </c>
    </row>
    <row r="93" spans="2:41" ht="12.75" hidden="1" customHeight="1" outlineLevel="1" x14ac:dyDescent="0.2">
      <c r="B93" s="851"/>
      <c r="C93" s="851"/>
      <c r="D93" s="27" t="str">
        <f t="shared" si="98"/>
        <v/>
      </c>
      <c r="E93" s="191" t="str">
        <f t="shared" si="99"/>
        <v>Fr</v>
      </c>
      <c r="F93" s="191">
        <f t="shared" si="100"/>
        <v>2035</v>
      </c>
      <c r="G93" s="191">
        <f t="shared" si="101"/>
        <v>3</v>
      </c>
      <c r="H93" s="191">
        <f t="shared" si="107"/>
        <v>16</v>
      </c>
      <c r="I93" s="192">
        <f t="shared" si="102"/>
        <v>47922</v>
      </c>
      <c r="J93" s="193">
        <f t="shared" si="120"/>
        <v>7</v>
      </c>
      <c r="K93" s="194">
        <f t="shared" si="120"/>
        <v>0</v>
      </c>
      <c r="L93" s="193">
        <f t="shared" si="120"/>
        <v>13</v>
      </c>
      <c r="M93" s="194">
        <f t="shared" si="120"/>
        <v>0</v>
      </c>
      <c r="N93" s="193">
        <f t="shared" si="120"/>
        <v>13</v>
      </c>
      <c r="O93" s="194">
        <f t="shared" si="120"/>
        <v>30</v>
      </c>
      <c r="P93" s="193">
        <f t="shared" si="120"/>
        <v>15</v>
      </c>
      <c r="Q93" s="194">
        <f t="shared" si="120"/>
        <v>55</v>
      </c>
      <c r="R93" s="193">
        <f t="shared" si="121"/>
        <v>15</v>
      </c>
      <c r="S93" s="194">
        <f t="shared" si="122"/>
        <v>55</v>
      </c>
      <c r="T93" s="193">
        <f t="shared" si="123"/>
        <v>15</v>
      </c>
      <c r="U93" s="194">
        <f t="shared" si="124"/>
        <v>55</v>
      </c>
      <c r="V93" s="195">
        <f t="shared" si="125"/>
        <v>0.29166666666666669</v>
      </c>
      <c r="W93" s="195">
        <f t="shared" si="126"/>
        <v>0.54166666666666663</v>
      </c>
      <c r="X93" s="195">
        <f t="shared" si="127"/>
        <v>0.5625</v>
      </c>
      <c r="Y93" s="195">
        <f t="shared" si="128"/>
        <v>0.66319444444444442</v>
      </c>
      <c r="Z93" s="195">
        <f t="shared" si="129"/>
        <v>0.66319444444444442</v>
      </c>
      <c r="AA93" s="195">
        <f t="shared" si="130"/>
        <v>0.66319444444444442</v>
      </c>
      <c r="AB93" s="667"/>
      <c r="AC93" s="196">
        <f t="shared" si="131"/>
        <v>0.35069444444444442</v>
      </c>
      <c r="AD93" s="667"/>
      <c r="AE93" s="196">
        <f t="shared" si="96"/>
        <v>0.35069444444444436</v>
      </c>
      <c r="AF93" s="196"/>
      <c r="AG93" s="196"/>
      <c r="AH93" s="196"/>
      <c r="AI93" s="711"/>
      <c r="AJ93" s="709">
        <f t="shared" si="103"/>
        <v>0</v>
      </c>
      <c r="AK93" s="709">
        <f t="shared" si="104"/>
        <v>0</v>
      </c>
      <c r="AL93" s="709">
        <f t="shared" si="105"/>
        <v>0</v>
      </c>
      <c r="AM93" s="709"/>
      <c r="AN93" s="709">
        <f t="shared" si="97"/>
        <v>0</v>
      </c>
      <c r="AO93" s="709">
        <f t="shared" si="106"/>
        <v>1</v>
      </c>
    </row>
    <row r="94" spans="2:41" ht="12.75" hidden="1" customHeight="1" outlineLevel="1" x14ac:dyDescent="0.2">
      <c r="B94" s="851"/>
      <c r="C94" s="851"/>
      <c r="D94" s="27" t="str">
        <f t="shared" si="98"/>
        <v/>
      </c>
      <c r="E94" s="191" t="str">
        <f t="shared" si="99"/>
        <v>Sa</v>
      </c>
      <c r="F94" s="191">
        <f t="shared" si="100"/>
        <v>2035</v>
      </c>
      <c r="G94" s="191">
        <f t="shared" si="101"/>
        <v>3</v>
      </c>
      <c r="H94" s="191">
        <f t="shared" si="107"/>
        <v>17</v>
      </c>
      <c r="I94" s="192">
        <f t="shared" si="102"/>
        <v>47923</v>
      </c>
      <c r="J94" s="193">
        <f t="shared" si="120"/>
        <v>0</v>
      </c>
      <c r="K94" s="194">
        <f t="shared" si="120"/>
        <v>0</v>
      </c>
      <c r="L94" s="193">
        <f t="shared" si="120"/>
        <v>0</v>
      </c>
      <c r="M94" s="194">
        <f t="shared" si="120"/>
        <v>0</v>
      </c>
      <c r="N94" s="193">
        <f t="shared" si="120"/>
        <v>0</v>
      </c>
      <c r="O94" s="194">
        <f t="shared" si="120"/>
        <v>0</v>
      </c>
      <c r="P94" s="193">
        <f t="shared" si="120"/>
        <v>0</v>
      </c>
      <c r="Q94" s="194">
        <f t="shared" si="120"/>
        <v>0</v>
      </c>
      <c r="R94" s="193">
        <f t="shared" si="121"/>
        <v>0</v>
      </c>
      <c r="S94" s="194">
        <f t="shared" si="122"/>
        <v>0</v>
      </c>
      <c r="T94" s="193">
        <f t="shared" si="123"/>
        <v>0</v>
      </c>
      <c r="U94" s="194">
        <f t="shared" si="124"/>
        <v>0</v>
      </c>
      <c r="V94" s="195">
        <f t="shared" si="125"/>
        <v>0</v>
      </c>
      <c r="W94" s="195">
        <f t="shared" si="126"/>
        <v>0</v>
      </c>
      <c r="X94" s="195">
        <f t="shared" si="127"/>
        <v>0</v>
      </c>
      <c r="Y94" s="195">
        <f t="shared" si="128"/>
        <v>0</v>
      </c>
      <c r="Z94" s="195">
        <f t="shared" si="129"/>
        <v>0</v>
      </c>
      <c r="AA94" s="195">
        <f t="shared" si="130"/>
        <v>0</v>
      </c>
      <c r="AB94" s="667"/>
      <c r="AC94" s="196">
        <f t="shared" si="131"/>
        <v>0</v>
      </c>
      <c r="AD94" s="667"/>
      <c r="AE94" s="196">
        <f t="shared" si="96"/>
        <v>0</v>
      </c>
      <c r="AF94" s="196"/>
      <c r="AG94" s="196"/>
      <c r="AH94" s="196"/>
      <c r="AI94" s="711"/>
      <c r="AJ94" s="709">
        <f t="shared" si="103"/>
        <v>0</v>
      </c>
      <c r="AK94" s="709">
        <f t="shared" si="104"/>
        <v>0</v>
      </c>
      <c r="AL94" s="709">
        <f t="shared" si="105"/>
        <v>0</v>
      </c>
      <c r="AM94" s="709"/>
      <c r="AN94" s="709">
        <f t="shared" si="97"/>
        <v>0</v>
      </c>
      <c r="AO94" s="709">
        <f t="shared" si="106"/>
        <v>0</v>
      </c>
    </row>
    <row r="95" spans="2:41" ht="12.75" hidden="1" customHeight="1" outlineLevel="1" x14ac:dyDescent="0.2">
      <c r="B95" s="851"/>
      <c r="C95" s="851"/>
      <c r="D95" s="27" t="str">
        <f t="shared" si="98"/>
        <v/>
      </c>
      <c r="E95" s="191" t="str">
        <f t="shared" si="99"/>
        <v>So</v>
      </c>
      <c r="F95" s="191">
        <f t="shared" si="100"/>
        <v>2035</v>
      </c>
      <c r="G95" s="191">
        <f t="shared" si="101"/>
        <v>3</v>
      </c>
      <c r="H95" s="191">
        <f t="shared" si="107"/>
        <v>18</v>
      </c>
      <c r="I95" s="192">
        <f t="shared" si="102"/>
        <v>47924</v>
      </c>
      <c r="J95" s="193">
        <f t="shared" si="120"/>
        <v>0</v>
      </c>
      <c r="K95" s="194">
        <f t="shared" si="120"/>
        <v>0</v>
      </c>
      <c r="L95" s="193">
        <f t="shared" si="120"/>
        <v>0</v>
      </c>
      <c r="M95" s="194">
        <f t="shared" si="120"/>
        <v>0</v>
      </c>
      <c r="N95" s="193">
        <f t="shared" si="120"/>
        <v>0</v>
      </c>
      <c r="O95" s="194">
        <f t="shared" si="120"/>
        <v>0</v>
      </c>
      <c r="P95" s="193">
        <f t="shared" si="120"/>
        <v>0</v>
      </c>
      <c r="Q95" s="194">
        <f t="shared" si="120"/>
        <v>0</v>
      </c>
      <c r="R95" s="193">
        <f t="shared" si="121"/>
        <v>0</v>
      </c>
      <c r="S95" s="194">
        <f t="shared" si="122"/>
        <v>0</v>
      </c>
      <c r="T95" s="193">
        <f t="shared" si="123"/>
        <v>0</v>
      </c>
      <c r="U95" s="194">
        <f t="shared" si="124"/>
        <v>0</v>
      </c>
      <c r="V95" s="195">
        <f t="shared" si="125"/>
        <v>0</v>
      </c>
      <c r="W95" s="195">
        <f t="shared" si="126"/>
        <v>0</v>
      </c>
      <c r="X95" s="195">
        <f t="shared" si="127"/>
        <v>0</v>
      </c>
      <c r="Y95" s="195">
        <f t="shared" si="128"/>
        <v>0</v>
      </c>
      <c r="Z95" s="195">
        <f t="shared" si="129"/>
        <v>0</v>
      </c>
      <c r="AA95" s="195">
        <f t="shared" si="130"/>
        <v>0</v>
      </c>
      <c r="AB95" s="667"/>
      <c r="AC95" s="196">
        <f t="shared" si="131"/>
        <v>0</v>
      </c>
      <c r="AD95" s="667"/>
      <c r="AE95" s="196">
        <f t="shared" si="96"/>
        <v>0</v>
      </c>
      <c r="AF95" s="196"/>
      <c r="AG95" s="196"/>
      <c r="AH95" s="196"/>
      <c r="AI95" s="711"/>
      <c r="AJ95" s="709">
        <f t="shared" si="103"/>
        <v>0</v>
      </c>
      <c r="AK95" s="709">
        <f t="shared" si="104"/>
        <v>0</v>
      </c>
      <c r="AL95" s="709">
        <f t="shared" si="105"/>
        <v>0</v>
      </c>
      <c r="AM95" s="709"/>
      <c r="AN95" s="709">
        <f t="shared" si="97"/>
        <v>0</v>
      </c>
      <c r="AO95" s="709">
        <f t="shared" si="106"/>
        <v>0</v>
      </c>
    </row>
    <row r="96" spans="2:41" ht="12.75" hidden="1" customHeight="1" outlineLevel="1" x14ac:dyDescent="0.2">
      <c r="B96" s="851"/>
      <c r="C96" s="851"/>
      <c r="D96" s="27">
        <f t="shared" si="98"/>
        <v>12</v>
      </c>
      <c r="E96" s="191" t="str">
        <f t="shared" si="99"/>
        <v>Mo</v>
      </c>
      <c r="F96" s="191">
        <f t="shared" si="100"/>
        <v>2035</v>
      </c>
      <c r="G96" s="191">
        <f t="shared" si="101"/>
        <v>3</v>
      </c>
      <c r="H96" s="191">
        <f t="shared" si="107"/>
        <v>19</v>
      </c>
      <c r="I96" s="192">
        <f t="shared" si="102"/>
        <v>47925</v>
      </c>
      <c r="J96" s="193">
        <f t="shared" ref="J96:Q102" si="132">IF(OR($E96="Sa",$E96="So"),J$4,J$5)</f>
        <v>7</v>
      </c>
      <c r="K96" s="194">
        <f t="shared" si="132"/>
        <v>0</v>
      </c>
      <c r="L96" s="193">
        <f t="shared" si="132"/>
        <v>13</v>
      </c>
      <c r="M96" s="194">
        <f t="shared" si="132"/>
        <v>0</v>
      </c>
      <c r="N96" s="193">
        <f t="shared" si="132"/>
        <v>13</v>
      </c>
      <c r="O96" s="194">
        <f t="shared" si="132"/>
        <v>30</v>
      </c>
      <c r="P96" s="193">
        <f t="shared" si="132"/>
        <v>15</v>
      </c>
      <c r="Q96" s="194">
        <f t="shared" si="132"/>
        <v>55</v>
      </c>
      <c r="R96" s="193">
        <f t="shared" si="121"/>
        <v>15</v>
      </c>
      <c r="S96" s="194">
        <f t="shared" si="122"/>
        <v>55</v>
      </c>
      <c r="T96" s="193">
        <f t="shared" si="123"/>
        <v>15</v>
      </c>
      <c r="U96" s="194">
        <f t="shared" si="124"/>
        <v>55</v>
      </c>
      <c r="V96" s="195">
        <f t="shared" ref="V96:V102" si="133">TIME(J96,K96,0)</f>
        <v>0.29166666666666669</v>
      </c>
      <c r="W96" s="195">
        <f t="shared" ref="W96:W102" si="134">TIME(L96,M96,0)</f>
        <v>0.54166666666666663</v>
      </c>
      <c r="X96" s="195">
        <f t="shared" ref="X96:X102" si="135">TIME(N96,O96,0)</f>
        <v>0.5625</v>
      </c>
      <c r="Y96" s="195">
        <f t="shared" ref="Y96:Y102" si="136">TIME(P96,Q96,0)</f>
        <v>0.66319444444444442</v>
      </c>
      <c r="Z96" s="195">
        <f t="shared" si="129"/>
        <v>0.66319444444444442</v>
      </c>
      <c r="AA96" s="195">
        <f t="shared" si="130"/>
        <v>0.66319444444444442</v>
      </c>
      <c r="AB96" s="667"/>
      <c r="AC96" s="196">
        <f t="shared" si="131"/>
        <v>0.35069444444444442</v>
      </c>
      <c r="AD96" s="667"/>
      <c r="AE96" s="196">
        <f t="shared" si="96"/>
        <v>0.35069444444444436</v>
      </c>
      <c r="AF96" s="196"/>
      <c r="AG96" s="196"/>
      <c r="AH96" s="196"/>
      <c r="AI96" s="711"/>
      <c r="AJ96" s="709">
        <f t="shared" si="103"/>
        <v>0</v>
      </c>
      <c r="AK96" s="709">
        <f t="shared" si="104"/>
        <v>0</v>
      </c>
      <c r="AL96" s="709">
        <f t="shared" si="105"/>
        <v>0</v>
      </c>
      <c r="AM96" s="709"/>
      <c r="AN96" s="709">
        <f t="shared" si="97"/>
        <v>0</v>
      </c>
      <c r="AO96" s="709">
        <f t="shared" si="106"/>
        <v>1</v>
      </c>
    </row>
    <row r="97" spans="1:41" ht="12.75" hidden="1" customHeight="1" outlineLevel="1" x14ac:dyDescent="0.2">
      <c r="B97" s="851"/>
      <c r="C97" s="851"/>
      <c r="D97" s="27" t="str">
        <f t="shared" si="98"/>
        <v/>
      </c>
      <c r="E97" s="191" t="str">
        <f t="shared" si="99"/>
        <v>Di</v>
      </c>
      <c r="F97" s="191">
        <f t="shared" si="100"/>
        <v>2035</v>
      </c>
      <c r="G97" s="191">
        <f t="shared" si="101"/>
        <v>3</v>
      </c>
      <c r="H97" s="191">
        <f t="shared" si="107"/>
        <v>20</v>
      </c>
      <c r="I97" s="192">
        <f t="shared" si="102"/>
        <v>47926</v>
      </c>
      <c r="J97" s="193">
        <f t="shared" si="132"/>
        <v>7</v>
      </c>
      <c r="K97" s="194">
        <f t="shared" si="132"/>
        <v>0</v>
      </c>
      <c r="L97" s="193">
        <f t="shared" si="132"/>
        <v>13</v>
      </c>
      <c r="M97" s="194">
        <f t="shared" si="132"/>
        <v>0</v>
      </c>
      <c r="N97" s="193">
        <f t="shared" si="132"/>
        <v>13</v>
      </c>
      <c r="O97" s="194">
        <f t="shared" si="132"/>
        <v>30</v>
      </c>
      <c r="P97" s="193">
        <f t="shared" si="132"/>
        <v>15</v>
      </c>
      <c r="Q97" s="194">
        <f t="shared" si="132"/>
        <v>55</v>
      </c>
      <c r="R97" s="193">
        <f t="shared" si="121"/>
        <v>15</v>
      </c>
      <c r="S97" s="194">
        <f t="shared" si="122"/>
        <v>55</v>
      </c>
      <c r="T97" s="193">
        <f t="shared" si="123"/>
        <v>15</v>
      </c>
      <c r="U97" s="194">
        <f t="shared" si="124"/>
        <v>55</v>
      </c>
      <c r="V97" s="195">
        <f t="shared" si="133"/>
        <v>0.29166666666666669</v>
      </c>
      <c r="W97" s="195">
        <f t="shared" si="134"/>
        <v>0.54166666666666663</v>
      </c>
      <c r="X97" s="195">
        <f t="shared" si="135"/>
        <v>0.5625</v>
      </c>
      <c r="Y97" s="195">
        <f t="shared" si="136"/>
        <v>0.66319444444444442</v>
      </c>
      <c r="Z97" s="195">
        <f t="shared" si="129"/>
        <v>0.66319444444444442</v>
      </c>
      <c r="AA97" s="195">
        <f t="shared" si="130"/>
        <v>0.66319444444444442</v>
      </c>
      <c r="AB97" s="667"/>
      <c r="AC97" s="196">
        <f t="shared" si="131"/>
        <v>0.35069444444444442</v>
      </c>
      <c r="AD97" s="667"/>
      <c r="AE97" s="196">
        <f t="shared" si="96"/>
        <v>0.35069444444444436</v>
      </c>
      <c r="AF97" s="196"/>
      <c r="AG97" s="196"/>
      <c r="AH97" s="196"/>
      <c r="AI97" s="711"/>
      <c r="AJ97" s="709">
        <f t="shared" si="103"/>
        <v>0</v>
      </c>
      <c r="AK97" s="709">
        <f t="shared" si="104"/>
        <v>0</v>
      </c>
      <c r="AL97" s="709">
        <f t="shared" si="105"/>
        <v>0</v>
      </c>
      <c r="AM97" s="709"/>
      <c r="AN97" s="709">
        <f t="shared" si="97"/>
        <v>0</v>
      </c>
      <c r="AO97" s="709">
        <f t="shared" si="106"/>
        <v>1</v>
      </c>
    </row>
    <row r="98" spans="1:41" ht="12.75" hidden="1" customHeight="1" outlineLevel="1" x14ac:dyDescent="0.2">
      <c r="B98" s="851"/>
      <c r="C98" s="851"/>
      <c r="D98" s="27" t="str">
        <f t="shared" si="98"/>
        <v/>
      </c>
      <c r="E98" s="191" t="str">
        <f t="shared" si="99"/>
        <v>Mi</v>
      </c>
      <c r="F98" s="191">
        <f t="shared" si="100"/>
        <v>2035</v>
      </c>
      <c r="G98" s="191">
        <f t="shared" si="101"/>
        <v>3</v>
      </c>
      <c r="H98" s="191">
        <f t="shared" si="107"/>
        <v>21</v>
      </c>
      <c r="I98" s="192">
        <f t="shared" si="102"/>
        <v>47927</v>
      </c>
      <c r="J98" s="193">
        <f t="shared" si="132"/>
        <v>7</v>
      </c>
      <c r="K98" s="194">
        <f t="shared" si="132"/>
        <v>0</v>
      </c>
      <c r="L98" s="193">
        <f t="shared" si="132"/>
        <v>13</v>
      </c>
      <c r="M98" s="194">
        <f t="shared" si="132"/>
        <v>0</v>
      </c>
      <c r="N98" s="193">
        <f t="shared" si="132"/>
        <v>13</v>
      </c>
      <c r="O98" s="194">
        <f t="shared" si="132"/>
        <v>30</v>
      </c>
      <c r="P98" s="193">
        <f t="shared" si="132"/>
        <v>15</v>
      </c>
      <c r="Q98" s="194">
        <f t="shared" si="132"/>
        <v>55</v>
      </c>
      <c r="R98" s="193">
        <f t="shared" si="121"/>
        <v>15</v>
      </c>
      <c r="S98" s="194">
        <f t="shared" si="122"/>
        <v>55</v>
      </c>
      <c r="T98" s="193">
        <f t="shared" si="123"/>
        <v>15</v>
      </c>
      <c r="U98" s="194">
        <f t="shared" si="124"/>
        <v>55</v>
      </c>
      <c r="V98" s="195">
        <f t="shared" si="133"/>
        <v>0.29166666666666669</v>
      </c>
      <c r="W98" s="195">
        <f t="shared" si="134"/>
        <v>0.54166666666666663</v>
      </c>
      <c r="X98" s="195">
        <f t="shared" si="135"/>
        <v>0.5625</v>
      </c>
      <c r="Y98" s="195">
        <f t="shared" si="136"/>
        <v>0.66319444444444442</v>
      </c>
      <c r="Z98" s="195">
        <f t="shared" si="129"/>
        <v>0.66319444444444442</v>
      </c>
      <c r="AA98" s="195">
        <f t="shared" si="130"/>
        <v>0.66319444444444442</v>
      </c>
      <c r="AB98" s="667"/>
      <c r="AC98" s="196">
        <f t="shared" si="131"/>
        <v>0.35069444444444442</v>
      </c>
      <c r="AD98" s="667"/>
      <c r="AE98" s="196">
        <f t="shared" si="96"/>
        <v>0.35069444444444436</v>
      </c>
      <c r="AF98" s="196"/>
      <c r="AG98" s="196"/>
      <c r="AH98" s="196"/>
      <c r="AI98" s="709"/>
      <c r="AJ98" s="709">
        <f t="shared" si="103"/>
        <v>0</v>
      </c>
      <c r="AK98" s="709">
        <f t="shared" si="104"/>
        <v>0</v>
      </c>
      <c r="AL98" s="709">
        <f t="shared" si="105"/>
        <v>0</v>
      </c>
      <c r="AM98" s="709"/>
      <c r="AN98" s="709">
        <f t="shared" si="97"/>
        <v>0</v>
      </c>
      <c r="AO98" s="709">
        <f t="shared" si="106"/>
        <v>1</v>
      </c>
    </row>
    <row r="99" spans="1:41" ht="12.75" hidden="1" customHeight="1" outlineLevel="1" x14ac:dyDescent="0.2">
      <c r="B99" s="851"/>
      <c r="C99" s="851"/>
      <c r="D99" s="27" t="str">
        <f t="shared" si="98"/>
        <v/>
      </c>
      <c r="E99" s="191" t="str">
        <f t="shared" si="99"/>
        <v>Do</v>
      </c>
      <c r="F99" s="191">
        <f t="shared" si="100"/>
        <v>2035</v>
      </c>
      <c r="G99" s="191">
        <f t="shared" si="101"/>
        <v>3</v>
      </c>
      <c r="H99" s="191">
        <f t="shared" si="107"/>
        <v>22</v>
      </c>
      <c r="I99" s="192">
        <f t="shared" si="102"/>
        <v>47928</v>
      </c>
      <c r="J99" s="193">
        <f t="shared" si="132"/>
        <v>7</v>
      </c>
      <c r="K99" s="194">
        <f t="shared" si="132"/>
        <v>0</v>
      </c>
      <c r="L99" s="193">
        <f t="shared" si="132"/>
        <v>13</v>
      </c>
      <c r="M99" s="194">
        <f t="shared" si="132"/>
        <v>0</v>
      </c>
      <c r="N99" s="193">
        <f t="shared" si="132"/>
        <v>13</v>
      </c>
      <c r="O99" s="194">
        <f t="shared" si="132"/>
        <v>30</v>
      </c>
      <c r="P99" s="193">
        <f t="shared" si="132"/>
        <v>15</v>
      </c>
      <c r="Q99" s="194">
        <f t="shared" si="132"/>
        <v>55</v>
      </c>
      <c r="R99" s="193">
        <f t="shared" si="121"/>
        <v>15</v>
      </c>
      <c r="S99" s="194">
        <f t="shared" si="122"/>
        <v>55</v>
      </c>
      <c r="T99" s="193">
        <f t="shared" si="123"/>
        <v>15</v>
      </c>
      <c r="U99" s="194">
        <f t="shared" si="124"/>
        <v>55</v>
      </c>
      <c r="V99" s="195">
        <f t="shared" si="133"/>
        <v>0.29166666666666669</v>
      </c>
      <c r="W99" s="195">
        <f t="shared" si="134"/>
        <v>0.54166666666666663</v>
      </c>
      <c r="X99" s="195">
        <f t="shared" si="135"/>
        <v>0.5625</v>
      </c>
      <c r="Y99" s="195">
        <f t="shared" si="136"/>
        <v>0.66319444444444442</v>
      </c>
      <c r="Z99" s="195">
        <f t="shared" si="129"/>
        <v>0.66319444444444442</v>
      </c>
      <c r="AA99" s="195">
        <f t="shared" si="130"/>
        <v>0.66319444444444442</v>
      </c>
      <c r="AB99" s="667"/>
      <c r="AC99" s="196">
        <f t="shared" si="131"/>
        <v>0.35069444444444442</v>
      </c>
      <c r="AD99" s="667"/>
      <c r="AE99" s="196">
        <f t="shared" si="96"/>
        <v>0.35069444444444436</v>
      </c>
      <c r="AF99" s="196"/>
      <c r="AG99" s="196"/>
      <c r="AH99" s="196"/>
      <c r="AI99" s="709"/>
      <c r="AJ99" s="709">
        <f t="shared" si="103"/>
        <v>0</v>
      </c>
      <c r="AK99" s="709">
        <f t="shared" si="104"/>
        <v>0</v>
      </c>
      <c r="AL99" s="709">
        <f t="shared" si="105"/>
        <v>0</v>
      </c>
      <c r="AM99" s="709"/>
      <c r="AN99" s="709">
        <f t="shared" si="97"/>
        <v>0</v>
      </c>
      <c r="AO99" s="709">
        <f t="shared" si="106"/>
        <v>1</v>
      </c>
    </row>
    <row r="100" spans="1:41" ht="12.75" hidden="1" customHeight="1" outlineLevel="1" x14ac:dyDescent="0.2">
      <c r="B100" s="851"/>
      <c r="C100" s="851"/>
      <c r="D100" s="27" t="str">
        <f t="shared" si="98"/>
        <v/>
      </c>
      <c r="E100" s="191" t="str">
        <f t="shared" si="99"/>
        <v>Fr</v>
      </c>
      <c r="F100" s="191">
        <f t="shared" si="100"/>
        <v>2035</v>
      </c>
      <c r="G100" s="191">
        <f t="shared" si="101"/>
        <v>3</v>
      </c>
      <c r="H100" s="191">
        <f t="shared" si="107"/>
        <v>23</v>
      </c>
      <c r="I100" s="192">
        <f t="shared" si="102"/>
        <v>47929</v>
      </c>
      <c r="J100" s="193">
        <f t="shared" si="132"/>
        <v>7</v>
      </c>
      <c r="K100" s="194">
        <f t="shared" si="132"/>
        <v>0</v>
      </c>
      <c r="L100" s="193">
        <f t="shared" si="132"/>
        <v>13</v>
      </c>
      <c r="M100" s="194">
        <f t="shared" si="132"/>
        <v>0</v>
      </c>
      <c r="N100" s="193">
        <f t="shared" si="132"/>
        <v>13</v>
      </c>
      <c r="O100" s="194">
        <f t="shared" si="132"/>
        <v>30</v>
      </c>
      <c r="P100" s="193">
        <f t="shared" si="132"/>
        <v>15</v>
      </c>
      <c r="Q100" s="194">
        <f t="shared" si="132"/>
        <v>55</v>
      </c>
      <c r="R100" s="193">
        <f t="shared" si="121"/>
        <v>15</v>
      </c>
      <c r="S100" s="194">
        <f t="shared" si="122"/>
        <v>55</v>
      </c>
      <c r="T100" s="193">
        <f t="shared" si="123"/>
        <v>15</v>
      </c>
      <c r="U100" s="194">
        <f t="shared" si="124"/>
        <v>55</v>
      </c>
      <c r="V100" s="195">
        <f t="shared" si="133"/>
        <v>0.29166666666666669</v>
      </c>
      <c r="W100" s="195">
        <f t="shared" si="134"/>
        <v>0.54166666666666663</v>
      </c>
      <c r="X100" s="195">
        <f t="shared" si="135"/>
        <v>0.5625</v>
      </c>
      <c r="Y100" s="195">
        <f t="shared" si="136"/>
        <v>0.66319444444444442</v>
      </c>
      <c r="Z100" s="195">
        <f t="shared" si="129"/>
        <v>0.66319444444444442</v>
      </c>
      <c r="AA100" s="195">
        <f t="shared" si="130"/>
        <v>0.66319444444444442</v>
      </c>
      <c r="AB100" s="667"/>
      <c r="AC100" s="196">
        <f t="shared" si="131"/>
        <v>0.35069444444444442</v>
      </c>
      <c r="AD100" s="667"/>
      <c r="AE100" s="196">
        <f t="shared" si="96"/>
        <v>0.35069444444444436</v>
      </c>
      <c r="AF100" s="196"/>
      <c r="AG100" s="196"/>
      <c r="AH100" s="196"/>
      <c r="AI100" s="710"/>
      <c r="AJ100" s="709">
        <f t="shared" si="103"/>
        <v>0</v>
      </c>
      <c r="AK100" s="709">
        <f t="shared" si="104"/>
        <v>0</v>
      </c>
      <c r="AL100" s="709">
        <f t="shared" si="105"/>
        <v>0</v>
      </c>
      <c r="AM100" s="709"/>
      <c r="AN100" s="709">
        <f t="shared" si="97"/>
        <v>0</v>
      </c>
      <c r="AO100" s="709">
        <f t="shared" si="106"/>
        <v>1</v>
      </c>
    </row>
    <row r="101" spans="1:41" ht="12.75" hidden="1" customHeight="1" outlineLevel="1" x14ac:dyDescent="0.2">
      <c r="B101" s="851"/>
      <c r="C101" s="851"/>
      <c r="D101" s="27" t="str">
        <f t="shared" si="98"/>
        <v/>
      </c>
      <c r="E101" s="191" t="str">
        <f t="shared" si="99"/>
        <v>Sa</v>
      </c>
      <c r="F101" s="191">
        <f t="shared" si="100"/>
        <v>2035</v>
      </c>
      <c r="G101" s="191">
        <f t="shared" si="101"/>
        <v>3</v>
      </c>
      <c r="H101" s="191">
        <f t="shared" si="107"/>
        <v>24</v>
      </c>
      <c r="I101" s="192">
        <f t="shared" si="102"/>
        <v>47930</v>
      </c>
      <c r="J101" s="193">
        <f t="shared" si="132"/>
        <v>0</v>
      </c>
      <c r="K101" s="194">
        <f t="shared" si="132"/>
        <v>0</v>
      </c>
      <c r="L101" s="193">
        <f t="shared" si="132"/>
        <v>0</v>
      </c>
      <c r="M101" s="194">
        <f t="shared" si="132"/>
        <v>0</v>
      </c>
      <c r="N101" s="193">
        <f t="shared" si="132"/>
        <v>0</v>
      </c>
      <c r="O101" s="194">
        <f t="shared" si="132"/>
        <v>0</v>
      </c>
      <c r="P101" s="193">
        <f t="shared" si="132"/>
        <v>0</v>
      </c>
      <c r="Q101" s="194">
        <f t="shared" si="132"/>
        <v>0</v>
      </c>
      <c r="R101" s="193">
        <f t="shared" si="121"/>
        <v>0</v>
      </c>
      <c r="S101" s="194">
        <f t="shared" si="122"/>
        <v>0</v>
      </c>
      <c r="T101" s="193">
        <f t="shared" si="123"/>
        <v>0</v>
      </c>
      <c r="U101" s="194">
        <f t="shared" si="124"/>
        <v>0</v>
      </c>
      <c r="V101" s="195">
        <f t="shared" si="133"/>
        <v>0</v>
      </c>
      <c r="W101" s="195">
        <f t="shared" si="134"/>
        <v>0</v>
      </c>
      <c r="X101" s="195">
        <f t="shared" si="135"/>
        <v>0</v>
      </c>
      <c r="Y101" s="195">
        <f t="shared" si="136"/>
        <v>0</v>
      </c>
      <c r="Z101" s="195">
        <f t="shared" si="129"/>
        <v>0</v>
      </c>
      <c r="AA101" s="195">
        <f t="shared" si="130"/>
        <v>0</v>
      </c>
      <c r="AB101" s="667"/>
      <c r="AC101" s="196">
        <f t="shared" si="131"/>
        <v>0</v>
      </c>
      <c r="AD101" s="667"/>
      <c r="AE101" s="196">
        <f t="shared" si="96"/>
        <v>0</v>
      </c>
      <c r="AF101" s="196"/>
      <c r="AG101" s="196"/>
      <c r="AH101" s="196"/>
      <c r="AI101" s="710"/>
      <c r="AJ101" s="709">
        <f t="shared" si="103"/>
        <v>0</v>
      </c>
      <c r="AK101" s="709">
        <f t="shared" si="104"/>
        <v>0</v>
      </c>
      <c r="AL101" s="709">
        <f t="shared" si="105"/>
        <v>0</v>
      </c>
      <c r="AM101" s="709"/>
      <c r="AN101" s="709">
        <f t="shared" si="97"/>
        <v>0</v>
      </c>
      <c r="AO101" s="709">
        <f t="shared" si="106"/>
        <v>0</v>
      </c>
    </row>
    <row r="102" spans="1:41" ht="12.75" hidden="1" customHeight="1" outlineLevel="1" x14ac:dyDescent="0.2">
      <c r="B102" s="851"/>
      <c r="C102" s="851"/>
      <c r="D102" s="27" t="str">
        <f t="shared" si="98"/>
        <v/>
      </c>
      <c r="E102" s="191" t="str">
        <f t="shared" si="99"/>
        <v>So</v>
      </c>
      <c r="F102" s="191">
        <f t="shared" si="100"/>
        <v>2035</v>
      </c>
      <c r="G102" s="191">
        <f t="shared" si="101"/>
        <v>3</v>
      </c>
      <c r="H102" s="191">
        <f t="shared" si="107"/>
        <v>25</v>
      </c>
      <c r="I102" s="192">
        <f t="shared" si="102"/>
        <v>47931</v>
      </c>
      <c r="J102" s="193">
        <f t="shared" si="132"/>
        <v>0</v>
      </c>
      <c r="K102" s="194">
        <f t="shared" si="132"/>
        <v>0</v>
      </c>
      <c r="L102" s="193">
        <f t="shared" si="132"/>
        <v>0</v>
      </c>
      <c r="M102" s="194">
        <f t="shared" si="132"/>
        <v>0</v>
      </c>
      <c r="N102" s="193">
        <f t="shared" si="132"/>
        <v>0</v>
      </c>
      <c r="O102" s="194">
        <f t="shared" si="132"/>
        <v>0</v>
      </c>
      <c r="P102" s="193">
        <f t="shared" si="132"/>
        <v>0</v>
      </c>
      <c r="Q102" s="194">
        <f t="shared" si="132"/>
        <v>0</v>
      </c>
      <c r="R102" s="193">
        <f t="shared" si="121"/>
        <v>0</v>
      </c>
      <c r="S102" s="194">
        <f t="shared" si="122"/>
        <v>0</v>
      </c>
      <c r="T102" s="193">
        <f t="shared" si="123"/>
        <v>0</v>
      </c>
      <c r="U102" s="194">
        <f t="shared" si="124"/>
        <v>0</v>
      </c>
      <c r="V102" s="195">
        <f t="shared" si="133"/>
        <v>0</v>
      </c>
      <c r="W102" s="195">
        <f t="shared" si="134"/>
        <v>0</v>
      </c>
      <c r="X102" s="195">
        <f t="shared" si="135"/>
        <v>0</v>
      </c>
      <c r="Y102" s="195">
        <f t="shared" si="136"/>
        <v>0</v>
      </c>
      <c r="Z102" s="195">
        <f t="shared" si="129"/>
        <v>0</v>
      </c>
      <c r="AA102" s="195">
        <f t="shared" si="130"/>
        <v>0</v>
      </c>
      <c r="AB102" s="667"/>
      <c r="AC102" s="196">
        <f t="shared" si="131"/>
        <v>0</v>
      </c>
      <c r="AD102" s="667"/>
      <c r="AE102" s="196">
        <f t="shared" si="96"/>
        <v>0</v>
      </c>
      <c r="AF102" s="196"/>
      <c r="AG102" s="196"/>
      <c r="AH102" s="196"/>
      <c r="AI102" s="710"/>
      <c r="AJ102" s="709">
        <f t="shared" si="103"/>
        <v>0</v>
      </c>
      <c r="AK102" s="709">
        <f t="shared" si="104"/>
        <v>0</v>
      </c>
      <c r="AL102" s="709">
        <f t="shared" si="105"/>
        <v>0</v>
      </c>
      <c r="AM102" s="709"/>
      <c r="AN102" s="709">
        <f t="shared" si="97"/>
        <v>0</v>
      </c>
      <c r="AO102" s="709">
        <f t="shared" si="106"/>
        <v>0</v>
      </c>
    </row>
    <row r="103" spans="1:41" ht="12.75" hidden="1" customHeight="1" outlineLevel="1" x14ac:dyDescent="0.2">
      <c r="B103" s="851"/>
      <c r="C103" s="851"/>
      <c r="D103" s="27">
        <f t="shared" si="98"/>
        <v>13</v>
      </c>
      <c r="E103" s="191" t="str">
        <f t="shared" si="99"/>
        <v>Mo</v>
      </c>
      <c r="F103" s="191">
        <f t="shared" si="100"/>
        <v>2035</v>
      </c>
      <c r="G103" s="191">
        <f t="shared" si="101"/>
        <v>3</v>
      </c>
      <c r="H103" s="191">
        <f t="shared" si="107"/>
        <v>26</v>
      </c>
      <c r="I103" s="192">
        <f t="shared" si="102"/>
        <v>47932</v>
      </c>
      <c r="J103" s="193">
        <f t="shared" ref="J103:Q108" si="137">IF(OR($E103="Sa",$E103="So"),J$4,J$5)</f>
        <v>7</v>
      </c>
      <c r="K103" s="194">
        <f t="shared" si="137"/>
        <v>0</v>
      </c>
      <c r="L103" s="193">
        <f t="shared" si="137"/>
        <v>13</v>
      </c>
      <c r="M103" s="194">
        <f t="shared" si="137"/>
        <v>0</v>
      </c>
      <c r="N103" s="193">
        <f t="shared" si="137"/>
        <v>13</v>
      </c>
      <c r="O103" s="194">
        <f t="shared" si="137"/>
        <v>30</v>
      </c>
      <c r="P103" s="193">
        <f t="shared" si="137"/>
        <v>15</v>
      </c>
      <c r="Q103" s="194">
        <f t="shared" si="137"/>
        <v>55</v>
      </c>
      <c r="R103" s="193">
        <f t="shared" si="121"/>
        <v>15</v>
      </c>
      <c r="S103" s="194">
        <f t="shared" si="122"/>
        <v>55</v>
      </c>
      <c r="T103" s="193">
        <f t="shared" si="123"/>
        <v>15</v>
      </c>
      <c r="U103" s="194">
        <f t="shared" si="124"/>
        <v>55</v>
      </c>
      <c r="V103" s="195">
        <f t="shared" ref="V103:V108" si="138">TIME(J103,K103,0)</f>
        <v>0.29166666666666669</v>
      </c>
      <c r="W103" s="195">
        <f t="shared" ref="W103:W108" si="139">TIME(L103,M103,0)</f>
        <v>0.54166666666666663</v>
      </c>
      <c r="X103" s="195">
        <f t="shared" ref="X103:X108" si="140">TIME(N103,O103,0)</f>
        <v>0.5625</v>
      </c>
      <c r="Y103" s="195">
        <f t="shared" ref="Y103:Y108" si="141">TIME(P103,Q103,0)</f>
        <v>0.66319444444444442</v>
      </c>
      <c r="Z103" s="195">
        <f t="shared" si="129"/>
        <v>0.66319444444444442</v>
      </c>
      <c r="AA103" s="195">
        <f t="shared" si="130"/>
        <v>0.66319444444444442</v>
      </c>
      <c r="AB103" s="667"/>
      <c r="AC103" s="196">
        <f t="shared" si="131"/>
        <v>0.35069444444444442</v>
      </c>
      <c r="AD103" s="667"/>
      <c r="AE103" s="196">
        <f t="shared" si="96"/>
        <v>0.35069444444444436</v>
      </c>
      <c r="AF103" s="196"/>
      <c r="AG103" s="196"/>
      <c r="AH103" s="196"/>
      <c r="AI103" s="710"/>
      <c r="AJ103" s="709">
        <f t="shared" si="103"/>
        <v>0</v>
      </c>
      <c r="AK103" s="709">
        <f t="shared" si="104"/>
        <v>0</v>
      </c>
      <c r="AL103" s="709">
        <f t="shared" si="105"/>
        <v>0</v>
      </c>
      <c r="AM103" s="709"/>
      <c r="AN103" s="709">
        <f t="shared" si="97"/>
        <v>0</v>
      </c>
      <c r="AO103" s="709">
        <f t="shared" si="106"/>
        <v>1</v>
      </c>
    </row>
    <row r="104" spans="1:41" ht="12.75" hidden="1" customHeight="1" outlineLevel="1" x14ac:dyDescent="0.2">
      <c r="B104" s="851"/>
      <c r="C104" s="851"/>
      <c r="D104" s="27" t="str">
        <f t="shared" si="98"/>
        <v/>
      </c>
      <c r="E104" s="191" t="str">
        <f t="shared" si="99"/>
        <v>Di</v>
      </c>
      <c r="F104" s="191">
        <f t="shared" si="100"/>
        <v>2035</v>
      </c>
      <c r="G104" s="191">
        <f t="shared" si="101"/>
        <v>3</v>
      </c>
      <c r="H104" s="191">
        <f t="shared" si="107"/>
        <v>27</v>
      </c>
      <c r="I104" s="192">
        <f t="shared" si="102"/>
        <v>47933</v>
      </c>
      <c r="J104" s="193">
        <f t="shared" si="137"/>
        <v>7</v>
      </c>
      <c r="K104" s="194">
        <f t="shared" si="137"/>
        <v>0</v>
      </c>
      <c r="L104" s="193">
        <f t="shared" si="137"/>
        <v>13</v>
      </c>
      <c r="M104" s="194">
        <f t="shared" si="137"/>
        <v>0</v>
      </c>
      <c r="N104" s="193">
        <f t="shared" si="137"/>
        <v>13</v>
      </c>
      <c r="O104" s="194">
        <f t="shared" si="137"/>
        <v>30</v>
      </c>
      <c r="P104" s="193">
        <f t="shared" si="137"/>
        <v>15</v>
      </c>
      <c r="Q104" s="194">
        <f t="shared" si="137"/>
        <v>55</v>
      </c>
      <c r="R104" s="193">
        <f t="shared" si="121"/>
        <v>15</v>
      </c>
      <c r="S104" s="194">
        <f t="shared" si="122"/>
        <v>55</v>
      </c>
      <c r="T104" s="193">
        <f t="shared" si="123"/>
        <v>15</v>
      </c>
      <c r="U104" s="194">
        <f t="shared" si="124"/>
        <v>55</v>
      </c>
      <c r="V104" s="195">
        <f t="shared" si="138"/>
        <v>0.29166666666666669</v>
      </c>
      <c r="W104" s="195">
        <f t="shared" si="139"/>
        <v>0.54166666666666663</v>
      </c>
      <c r="X104" s="195">
        <f t="shared" si="140"/>
        <v>0.5625</v>
      </c>
      <c r="Y104" s="195">
        <f t="shared" si="141"/>
        <v>0.66319444444444442</v>
      </c>
      <c r="Z104" s="195">
        <f t="shared" si="129"/>
        <v>0.66319444444444442</v>
      </c>
      <c r="AA104" s="195">
        <f t="shared" si="130"/>
        <v>0.66319444444444442</v>
      </c>
      <c r="AB104" s="667"/>
      <c r="AC104" s="196">
        <f t="shared" si="131"/>
        <v>0.35069444444444442</v>
      </c>
      <c r="AD104" s="667"/>
      <c r="AE104" s="196">
        <f t="shared" si="96"/>
        <v>0.35069444444444436</v>
      </c>
      <c r="AF104" s="196"/>
      <c r="AG104" s="196"/>
      <c r="AH104" s="196"/>
      <c r="AI104" s="710"/>
      <c r="AJ104" s="709">
        <f t="shared" si="103"/>
        <v>0</v>
      </c>
      <c r="AK104" s="709">
        <f t="shared" si="104"/>
        <v>0</v>
      </c>
      <c r="AL104" s="709">
        <f t="shared" si="105"/>
        <v>0</v>
      </c>
      <c r="AM104" s="709"/>
      <c r="AN104" s="709">
        <f t="shared" si="97"/>
        <v>0</v>
      </c>
      <c r="AO104" s="709">
        <f t="shared" si="106"/>
        <v>1</v>
      </c>
    </row>
    <row r="105" spans="1:41" ht="12.75" hidden="1" customHeight="1" outlineLevel="1" x14ac:dyDescent="0.2">
      <c r="B105" s="851"/>
      <c r="C105" s="851"/>
      <c r="D105" s="27" t="str">
        <f t="shared" si="98"/>
        <v/>
      </c>
      <c r="E105" s="191" t="str">
        <f t="shared" si="99"/>
        <v>Mi</v>
      </c>
      <c r="F105" s="191">
        <f t="shared" si="100"/>
        <v>2035</v>
      </c>
      <c r="G105" s="191">
        <f t="shared" si="101"/>
        <v>3</v>
      </c>
      <c r="H105" s="191">
        <f t="shared" si="107"/>
        <v>28</v>
      </c>
      <c r="I105" s="192">
        <f t="shared" si="102"/>
        <v>47934</v>
      </c>
      <c r="J105" s="193">
        <f t="shared" si="137"/>
        <v>7</v>
      </c>
      <c r="K105" s="194">
        <f t="shared" si="137"/>
        <v>0</v>
      </c>
      <c r="L105" s="193">
        <f t="shared" si="137"/>
        <v>13</v>
      </c>
      <c r="M105" s="194">
        <f t="shared" si="137"/>
        <v>0</v>
      </c>
      <c r="N105" s="193">
        <f t="shared" si="137"/>
        <v>13</v>
      </c>
      <c r="O105" s="194">
        <f t="shared" si="137"/>
        <v>30</v>
      </c>
      <c r="P105" s="193">
        <f t="shared" si="137"/>
        <v>15</v>
      </c>
      <c r="Q105" s="194">
        <f t="shared" si="137"/>
        <v>55</v>
      </c>
      <c r="R105" s="193">
        <f t="shared" si="121"/>
        <v>15</v>
      </c>
      <c r="S105" s="194">
        <f t="shared" si="122"/>
        <v>55</v>
      </c>
      <c r="T105" s="193">
        <f t="shared" si="123"/>
        <v>15</v>
      </c>
      <c r="U105" s="194">
        <f t="shared" si="124"/>
        <v>55</v>
      </c>
      <c r="V105" s="195">
        <f t="shared" si="138"/>
        <v>0.29166666666666669</v>
      </c>
      <c r="W105" s="195">
        <f t="shared" si="139"/>
        <v>0.54166666666666663</v>
      </c>
      <c r="X105" s="195">
        <f t="shared" si="140"/>
        <v>0.5625</v>
      </c>
      <c r="Y105" s="195">
        <f t="shared" si="141"/>
        <v>0.66319444444444442</v>
      </c>
      <c r="Z105" s="195">
        <f t="shared" si="129"/>
        <v>0.66319444444444442</v>
      </c>
      <c r="AA105" s="195">
        <f t="shared" si="130"/>
        <v>0.66319444444444442</v>
      </c>
      <c r="AB105" s="667"/>
      <c r="AC105" s="196">
        <f t="shared" si="131"/>
        <v>0.35069444444444442</v>
      </c>
      <c r="AD105" s="667"/>
      <c r="AE105" s="196">
        <f t="shared" si="96"/>
        <v>0.35069444444444436</v>
      </c>
      <c r="AF105" s="196"/>
      <c r="AG105" s="196"/>
      <c r="AH105" s="196"/>
      <c r="AI105" s="709"/>
      <c r="AJ105" s="709">
        <f t="shared" si="103"/>
        <v>0</v>
      </c>
      <c r="AK105" s="709">
        <f t="shared" si="104"/>
        <v>0</v>
      </c>
      <c r="AL105" s="709">
        <f t="shared" si="105"/>
        <v>0</v>
      </c>
      <c r="AM105" s="709"/>
      <c r="AN105" s="709">
        <f t="shared" si="97"/>
        <v>0</v>
      </c>
      <c r="AO105" s="709">
        <f t="shared" si="106"/>
        <v>1</v>
      </c>
    </row>
    <row r="106" spans="1:41" ht="12.75" hidden="1" customHeight="1" outlineLevel="1" x14ac:dyDescent="0.2">
      <c r="B106" s="851"/>
      <c r="C106" s="851"/>
      <c r="D106" s="27" t="str">
        <f t="shared" si="98"/>
        <v/>
      </c>
      <c r="E106" s="191" t="str">
        <f t="shared" si="99"/>
        <v>Do</v>
      </c>
      <c r="F106" s="191">
        <f t="shared" si="100"/>
        <v>2035</v>
      </c>
      <c r="G106" s="191">
        <f t="shared" si="101"/>
        <v>3</v>
      </c>
      <c r="H106" s="191">
        <f t="shared" si="107"/>
        <v>29</v>
      </c>
      <c r="I106" s="192">
        <f t="shared" si="102"/>
        <v>47935</v>
      </c>
      <c r="J106" s="193">
        <f t="shared" si="137"/>
        <v>7</v>
      </c>
      <c r="K106" s="194">
        <f t="shared" si="137"/>
        <v>0</v>
      </c>
      <c r="L106" s="193">
        <f t="shared" si="137"/>
        <v>13</v>
      </c>
      <c r="M106" s="194">
        <f t="shared" si="137"/>
        <v>0</v>
      </c>
      <c r="N106" s="193">
        <f t="shared" si="137"/>
        <v>13</v>
      </c>
      <c r="O106" s="194">
        <f t="shared" si="137"/>
        <v>30</v>
      </c>
      <c r="P106" s="193">
        <f t="shared" si="137"/>
        <v>15</v>
      </c>
      <c r="Q106" s="194">
        <f t="shared" si="137"/>
        <v>55</v>
      </c>
      <c r="R106" s="193">
        <f t="shared" si="121"/>
        <v>15</v>
      </c>
      <c r="S106" s="194">
        <f t="shared" si="122"/>
        <v>55</v>
      </c>
      <c r="T106" s="193">
        <f t="shared" si="123"/>
        <v>15</v>
      </c>
      <c r="U106" s="194">
        <f t="shared" si="124"/>
        <v>55</v>
      </c>
      <c r="V106" s="195">
        <f t="shared" si="138"/>
        <v>0.29166666666666669</v>
      </c>
      <c r="W106" s="195">
        <f t="shared" si="139"/>
        <v>0.54166666666666663</v>
      </c>
      <c r="X106" s="195">
        <f t="shared" si="140"/>
        <v>0.5625</v>
      </c>
      <c r="Y106" s="195">
        <f t="shared" si="141"/>
        <v>0.66319444444444442</v>
      </c>
      <c r="Z106" s="195">
        <f t="shared" si="129"/>
        <v>0.66319444444444442</v>
      </c>
      <c r="AA106" s="195">
        <f t="shared" si="130"/>
        <v>0.66319444444444442</v>
      </c>
      <c r="AB106" s="667"/>
      <c r="AC106" s="196">
        <f t="shared" si="131"/>
        <v>0.35069444444444442</v>
      </c>
      <c r="AD106" s="667"/>
      <c r="AE106" s="196">
        <f t="shared" si="96"/>
        <v>0.35069444444444436</v>
      </c>
      <c r="AF106" s="196"/>
      <c r="AG106" s="196"/>
      <c r="AH106" s="196"/>
      <c r="AI106" s="709"/>
      <c r="AJ106" s="709">
        <f t="shared" si="103"/>
        <v>0</v>
      </c>
      <c r="AK106" s="709">
        <f t="shared" si="104"/>
        <v>0</v>
      </c>
      <c r="AL106" s="709">
        <f t="shared" si="105"/>
        <v>0</v>
      </c>
      <c r="AM106" s="709"/>
      <c r="AN106" s="709">
        <f t="shared" si="97"/>
        <v>0</v>
      </c>
      <c r="AO106" s="709">
        <f t="shared" si="106"/>
        <v>1</v>
      </c>
    </row>
    <row r="107" spans="1:41" ht="12.75" hidden="1" customHeight="1" outlineLevel="1" x14ac:dyDescent="0.2">
      <c r="B107" s="851"/>
      <c r="C107" s="851"/>
      <c r="D107" s="27" t="str">
        <f t="shared" si="98"/>
        <v/>
      </c>
      <c r="E107" s="191" t="str">
        <f t="shared" si="99"/>
        <v>Fr</v>
      </c>
      <c r="F107" s="191">
        <f t="shared" si="100"/>
        <v>2035</v>
      </c>
      <c r="G107" s="191">
        <f t="shared" si="101"/>
        <v>3</v>
      </c>
      <c r="H107" s="191">
        <f t="shared" si="107"/>
        <v>30</v>
      </c>
      <c r="I107" s="192">
        <f t="shared" si="102"/>
        <v>47936</v>
      </c>
      <c r="J107" s="193">
        <f t="shared" si="137"/>
        <v>7</v>
      </c>
      <c r="K107" s="194">
        <f t="shared" si="137"/>
        <v>0</v>
      </c>
      <c r="L107" s="193">
        <f t="shared" si="137"/>
        <v>13</v>
      </c>
      <c r="M107" s="194">
        <f t="shared" si="137"/>
        <v>0</v>
      </c>
      <c r="N107" s="193">
        <f t="shared" si="137"/>
        <v>13</v>
      </c>
      <c r="O107" s="194">
        <f t="shared" si="137"/>
        <v>30</v>
      </c>
      <c r="P107" s="193">
        <f t="shared" si="137"/>
        <v>15</v>
      </c>
      <c r="Q107" s="194">
        <f t="shared" si="137"/>
        <v>55</v>
      </c>
      <c r="R107" s="193">
        <f t="shared" si="121"/>
        <v>15</v>
      </c>
      <c r="S107" s="194">
        <f t="shared" si="122"/>
        <v>55</v>
      </c>
      <c r="T107" s="193">
        <f t="shared" si="123"/>
        <v>15</v>
      </c>
      <c r="U107" s="194">
        <f t="shared" si="124"/>
        <v>55</v>
      </c>
      <c r="V107" s="195">
        <f t="shared" si="138"/>
        <v>0.29166666666666669</v>
      </c>
      <c r="W107" s="195">
        <f t="shared" si="139"/>
        <v>0.54166666666666663</v>
      </c>
      <c r="X107" s="195">
        <f t="shared" si="140"/>
        <v>0.5625</v>
      </c>
      <c r="Y107" s="195">
        <f t="shared" si="141"/>
        <v>0.66319444444444442</v>
      </c>
      <c r="Z107" s="195">
        <f t="shared" si="129"/>
        <v>0.66319444444444442</v>
      </c>
      <c r="AA107" s="195">
        <f t="shared" si="130"/>
        <v>0.66319444444444442</v>
      </c>
      <c r="AB107" s="667"/>
      <c r="AC107" s="196">
        <f t="shared" si="131"/>
        <v>0.35069444444444442</v>
      </c>
      <c r="AD107" s="667"/>
      <c r="AE107" s="196">
        <f t="shared" si="96"/>
        <v>0.35069444444444436</v>
      </c>
      <c r="AF107" s="196"/>
      <c r="AG107" s="196"/>
      <c r="AH107" s="196"/>
      <c r="AI107" s="710"/>
      <c r="AJ107" s="709">
        <f t="shared" si="103"/>
        <v>0</v>
      </c>
      <c r="AK107" s="709">
        <f t="shared" si="104"/>
        <v>0</v>
      </c>
      <c r="AL107" s="709">
        <f t="shared" si="105"/>
        <v>0</v>
      </c>
      <c r="AM107" s="709"/>
      <c r="AN107" s="709">
        <f t="shared" si="97"/>
        <v>0</v>
      </c>
      <c r="AO107" s="709">
        <f t="shared" si="106"/>
        <v>1</v>
      </c>
    </row>
    <row r="108" spans="1:41" ht="12.75" hidden="1" customHeight="1" outlineLevel="1" x14ac:dyDescent="0.2">
      <c r="B108" s="851"/>
      <c r="C108" s="851"/>
      <c r="D108" s="27" t="str">
        <f t="shared" si="98"/>
        <v/>
      </c>
      <c r="E108" s="191" t="str">
        <f t="shared" si="99"/>
        <v>Sa</v>
      </c>
      <c r="F108" s="191">
        <f t="shared" si="100"/>
        <v>2035</v>
      </c>
      <c r="G108" s="191">
        <f t="shared" si="101"/>
        <v>3</v>
      </c>
      <c r="H108" s="191">
        <f t="shared" si="107"/>
        <v>31</v>
      </c>
      <c r="I108" s="192">
        <f t="shared" si="102"/>
        <v>47937</v>
      </c>
      <c r="J108" s="193">
        <f t="shared" si="137"/>
        <v>0</v>
      </c>
      <c r="K108" s="194">
        <f t="shared" si="137"/>
        <v>0</v>
      </c>
      <c r="L108" s="193">
        <f t="shared" si="137"/>
        <v>0</v>
      </c>
      <c r="M108" s="194">
        <f t="shared" si="137"/>
        <v>0</v>
      </c>
      <c r="N108" s="193">
        <f t="shared" si="137"/>
        <v>0</v>
      </c>
      <c r="O108" s="194">
        <f t="shared" si="137"/>
        <v>0</v>
      </c>
      <c r="P108" s="193">
        <f t="shared" si="137"/>
        <v>0</v>
      </c>
      <c r="Q108" s="194">
        <f t="shared" si="137"/>
        <v>0</v>
      </c>
      <c r="R108" s="193">
        <f t="shared" si="121"/>
        <v>0</v>
      </c>
      <c r="S108" s="194">
        <f t="shared" si="122"/>
        <v>0</v>
      </c>
      <c r="T108" s="193">
        <f t="shared" si="123"/>
        <v>0</v>
      </c>
      <c r="U108" s="194">
        <f t="shared" si="124"/>
        <v>0</v>
      </c>
      <c r="V108" s="195">
        <f t="shared" si="138"/>
        <v>0</v>
      </c>
      <c r="W108" s="195">
        <f t="shared" si="139"/>
        <v>0</v>
      </c>
      <c r="X108" s="195">
        <f t="shared" si="140"/>
        <v>0</v>
      </c>
      <c r="Y108" s="195">
        <f t="shared" si="141"/>
        <v>0</v>
      </c>
      <c r="Z108" s="195">
        <f t="shared" si="129"/>
        <v>0</v>
      </c>
      <c r="AA108" s="195">
        <f t="shared" si="130"/>
        <v>0</v>
      </c>
      <c r="AB108" s="667"/>
      <c r="AC108" s="196">
        <f t="shared" si="131"/>
        <v>0</v>
      </c>
      <c r="AD108" s="667"/>
      <c r="AE108" s="196">
        <f t="shared" si="96"/>
        <v>0</v>
      </c>
      <c r="AF108" s="196"/>
      <c r="AG108" s="196"/>
      <c r="AH108" s="196"/>
      <c r="AI108" s="710"/>
      <c r="AJ108" s="709">
        <f t="shared" si="103"/>
        <v>0</v>
      </c>
      <c r="AK108" s="709">
        <f t="shared" si="104"/>
        <v>0</v>
      </c>
      <c r="AL108" s="709">
        <f t="shared" si="105"/>
        <v>0</v>
      </c>
      <c r="AM108" s="709"/>
      <c r="AN108" s="709">
        <f t="shared" si="97"/>
        <v>0</v>
      </c>
      <c r="AO108" s="709">
        <f t="shared" si="106"/>
        <v>0</v>
      </c>
    </row>
    <row r="109" spans="1:41" ht="12.75" hidden="1" customHeight="1" outlineLevel="1" x14ac:dyDescent="0.2">
      <c r="B109" s="851"/>
      <c r="C109" s="851"/>
      <c r="D109" s="749" t="s">
        <v>1716</v>
      </c>
      <c r="E109" s="9"/>
      <c r="F109" s="9"/>
      <c r="G109" s="9"/>
      <c r="H109" s="191"/>
      <c r="I109" s="13"/>
      <c r="P109" s="4" t="s">
        <v>21</v>
      </c>
      <c r="Q109" s="4"/>
      <c r="R109" s="4"/>
      <c r="S109" s="4"/>
      <c r="T109" s="4"/>
      <c r="U109" s="4"/>
      <c r="V109" s="4"/>
      <c r="W109" s="4"/>
      <c r="X109" s="4"/>
      <c r="Y109" s="4"/>
      <c r="Z109" s="4"/>
      <c r="AA109" s="4"/>
      <c r="AB109" s="667"/>
      <c r="AC109" s="18">
        <f>SUM(AC78:AC108)</f>
        <v>7.7152777777777803</v>
      </c>
      <c r="AD109" s="667"/>
      <c r="AE109" s="18">
        <f>SUM(AE78:AE108)</f>
        <v>7.7152777777777777</v>
      </c>
      <c r="AF109" s="18"/>
      <c r="AG109" s="18"/>
      <c r="AH109" s="18"/>
      <c r="AI109" s="190">
        <f>IF(AE109-AC109&lt;0,AC109-AE109,AE109-AC109)</f>
        <v>2.6645352591003757E-15</v>
      </c>
      <c r="AJ109" s="190">
        <f>8.425*SUM(AJ78:AJ108)/24</f>
        <v>0</v>
      </c>
      <c r="AK109" s="190">
        <f>8.425*SUM(AK78:AK108)/24</f>
        <v>0</v>
      </c>
      <c r="AL109" s="190">
        <f>8.425*SUM(AL78:AL108)/24</f>
        <v>0</v>
      </c>
      <c r="AN109" s="151">
        <f>SUM(AN78:AN108)</f>
        <v>0</v>
      </c>
      <c r="AO109" s="151">
        <f>SUM(AO78:AO108)</f>
        <v>22</v>
      </c>
    </row>
    <row r="110" spans="1:41" ht="12.75" customHeight="1" collapsed="1" x14ac:dyDescent="0.2">
      <c r="B110" s="852"/>
      <c r="C110" s="852"/>
      <c r="D110" s="49"/>
      <c r="E110" s="51"/>
      <c r="F110" s="51"/>
      <c r="G110" s="51"/>
      <c r="H110" s="51"/>
      <c r="I110" s="51"/>
      <c r="J110" s="52"/>
      <c r="K110" s="52"/>
      <c r="L110" s="52"/>
      <c r="M110" s="52"/>
      <c r="N110" s="52"/>
      <c r="O110" s="52"/>
      <c r="P110" s="52"/>
      <c r="Q110" s="52"/>
      <c r="R110" s="52"/>
      <c r="S110" s="52"/>
      <c r="T110" s="52"/>
      <c r="U110" s="52"/>
      <c r="V110" s="52"/>
      <c r="W110" s="52"/>
      <c r="X110" s="52"/>
      <c r="Y110" s="52"/>
      <c r="Z110" s="52"/>
      <c r="AA110" s="52"/>
      <c r="AB110" s="53"/>
      <c r="AC110" s="53"/>
      <c r="AD110" s="53"/>
      <c r="AE110" s="54"/>
      <c r="AF110" s="26"/>
      <c r="AG110" s="26"/>
      <c r="AH110" s="26"/>
      <c r="AI110" s="203">
        <f>AI76+AI109</f>
        <v>8.8817841970012523E-15</v>
      </c>
      <c r="AJ110" s="202">
        <f>AJ76+SUM(AJ77:AJ108)</f>
        <v>0</v>
      </c>
      <c r="AK110" s="202">
        <f>AK76+SUM(AK77:AK108)</f>
        <v>0</v>
      </c>
      <c r="AL110" s="202">
        <f>AL76+SUM(AL77:AL108)</f>
        <v>0</v>
      </c>
      <c r="AM110" s="202"/>
      <c r="AN110" s="202">
        <f>AN109*8</f>
        <v>0</v>
      </c>
      <c r="AO110" s="202">
        <f>AO109*8</f>
        <v>176</v>
      </c>
    </row>
    <row r="111" spans="1:41" ht="12.75" hidden="1" customHeight="1" outlineLevel="1" x14ac:dyDescent="0.2">
      <c r="B111" s="850">
        <f>$F$5</f>
        <v>2035</v>
      </c>
      <c r="C111" s="850" t="str">
        <f>TEXT(I112,"MMM")</f>
        <v>Apr</v>
      </c>
      <c r="D111" s="78"/>
      <c r="E111" s="42"/>
      <c r="F111" s="42"/>
      <c r="G111" s="42"/>
      <c r="H111" s="42"/>
      <c r="I111" s="42"/>
      <c r="J111" s="43"/>
      <c r="K111" s="43"/>
      <c r="L111" s="43"/>
      <c r="M111" s="43"/>
      <c r="N111" s="43"/>
      <c r="O111" s="43"/>
      <c r="P111" s="43"/>
      <c r="Q111" s="43"/>
      <c r="R111" s="43"/>
      <c r="S111" s="43"/>
      <c r="T111" s="43"/>
      <c r="U111" s="43"/>
      <c r="V111" s="43"/>
      <c r="W111" s="43"/>
      <c r="X111" s="43"/>
      <c r="Y111" s="43"/>
      <c r="Z111" s="43"/>
      <c r="AA111" s="43"/>
      <c r="AB111" s="63"/>
      <c r="AC111" s="63"/>
      <c r="AD111" s="63"/>
      <c r="AE111" s="42"/>
      <c r="AF111" s="42"/>
      <c r="AG111" s="42"/>
      <c r="AH111" s="42"/>
      <c r="AI111" s="148"/>
      <c r="AJ111" s="148"/>
      <c r="AK111" s="148"/>
      <c r="AL111" s="148"/>
      <c r="AM111" s="148"/>
      <c r="AN111" s="148"/>
      <c r="AO111" s="148"/>
    </row>
    <row r="112" spans="1:41" ht="12.75" hidden="1" customHeight="1" outlineLevel="1" x14ac:dyDescent="0.2">
      <c r="A112" s="198">
        <f>A78+1</f>
        <v>4</v>
      </c>
      <c r="B112" s="851"/>
      <c r="C112" s="851"/>
      <c r="D112" s="27" t="str">
        <f>IF(E112="Mo",WEEKNUM(I112),"")</f>
        <v/>
      </c>
      <c r="E112" s="191" t="str">
        <f>TEXT(I112,"TTT")</f>
        <v>So</v>
      </c>
      <c r="F112" s="191">
        <f>$F$5</f>
        <v>2035</v>
      </c>
      <c r="G112" s="191">
        <f>$A$112</f>
        <v>4</v>
      </c>
      <c r="H112" s="191">
        <f>$H$5</f>
        <v>1</v>
      </c>
      <c r="I112" s="192">
        <f>DATE(F112,G112,H112)</f>
        <v>47938</v>
      </c>
      <c r="J112" s="193">
        <f t="shared" ref="J112:Q112" si="142">IF(OR($E112="Sa",$E112="So"),J$4,J$5)</f>
        <v>0</v>
      </c>
      <c r="K112" s="194">
        <f t="shared" si="142"/>
        <v>0</v>
      </c>
      <c r="L112" s="193">
        <f t="shared" si="142"/>
        <v>0</v>
      </c>
      <c r="M112" s="194">
        <f t="shared" si="142"/>
        <v>0</v>
      </c>
      <c r="N112" s="193">
        <f t="shared" si="142"/>
        <v>0</v>
      </c>
      <c r="O112" s="194">
        <f t="shared" si="142"/>
        <v>0</v>
      </c>
      <c r="P112" s="193">
        <f t="shared" si="142"/>
        <v>0</v>
      </c>
      <c r="Q112" s="194">
        <f t="shared" si="142"/>
        <v>0</v>
      </c>
      <c r="R112" s="193">
        <f t="shared" ref="R112" si="143">P112</f>
        <v>0</v>
      </c>
      <c r="S112" s="194">
        <f t="shared" ref="S112" si="144">Q112</f>
        <v>0</v>
      </c>
      <c r="T112" s="193">
        <f t="shared" ref="T112" si="145">R112</f>
        <v>0</v>
      </c>
      <c r="U112" s="194">
        <f t="shared" ref="U112" si="146">S112</f>
        <v>0</v>
      </c>
      <c r="V112" s="195">
        <f t="shared" ref="V112" si="147">TIME(J112,K112,0)</f>
        <v>0</v>
      </c>
      <c r="W112" s="195">
        <f t="shared" ref="W112" si="148">TIME(L112,M112,0)</f>
        <v>0</v>
      </c>
      <c r="X112" s="195">
        <f t="shared" ref="X112" si="149">TIME(N112,O112,0)</f>
        <v>0</v>
      </c>
      <c r="Y112" s="195">
        <f t="shared" ref="Y112" si="150">TIME(P112,Q112,0)</f>
        <v>0</v>
      </c>
      <c r="Z112" s="195">
        <f t="shared" ref="Z112" si="151">TIME(R112,S112,0)</f>
        <v>0</v>
      </c>
      <c r="AA112" s="195">
        <f t="shared" ref="AA112" si="152">TIME(T112,U112,0)</f>
        <v>0</v>
      </c>
      <c r="AB112" s="667"/>
      <c r="AC112" s="196">
        <f t="shared" ref="AC112" si="153">IF(OR(E112="Sa",E112="So"),TIME($AC$4,$AE$4,0),TIME($AC$5,$AE$5,0))</f>
        <v>0</v>
      </c>
      <c r="AD112" s="667"/>
      <c r="AE112" s="196">
        <f t="shared" ref="AE112:AE142" si="154">IF(OR(E112="Sa",E112="So"),TIME($AC$4,$AE$4,0),(Y112-V112-(X112-W112)+(AA112-Z112)))</f>
        <v>0</v>
      </c>
      <c r="AF112" s="196"/>
      <c r="AG112" s="196"/>
      <c r="AH112" s="196"/>
      <c r="AI112" s="709"/>
      <c r="AJ112" s="709">
        <f>IF(AG112=$AG$3,1,0)</f>
        <v>0</v>
      </c>
      <c r="AK112" s="709">
        <f>IF(AG112=$AG$7,1,0)</f>
        <v>0</v>
      </c>
      <c r="AL112" s="709">
        <f>IF(AH112=$AG$4,1,0)</f>
        <v>0</v>
      </c>
      <c r="AM112" s="709"/>
      <c r="AN112" s="709">
        <f t="shared" ref="AN112:AN142" si="155">IF(OR(AG112=$AG$2,AG112=$AG$5),1,IF(AG112=$AG$6,0.5,0))</f>
        <v>0</v>
      </c>
      <c r="AO112" s="709">
        <f>IF(OR(E112="Sa",E112="So"),0,1)</f>
        <v>0</v>
      </c>
    </row>
    <row r="113" spans="2:41" ht="12.75" hidden="1" customHeight="1" outlineLevel="1" x14ac:dyDescent="0.2">
      <c r="B113" s="851"/>
      <c r="C113" s="851"/>
      <c r="D113" s="27">
        <f t="shared" ref="D113:D142" si="156">IF(E113="Mo",WEEKNUM(I113),"")</f>
        <v>14</v>
      </c>
      <c r="E113" s="191" t="str">
        <f t="shared" ref="E113:E142" si="157">TEXT(I113,"TTT")</f>
        <v>Mo</v>
      </c>
      <c r="F113" s="191">
        <f t="shared" ref="F113:F142" si="158">$F$5</f>
        <v>2035</v>
      </c>
      <c r="G113" s="191">
        <f t="shared" ref="G113:G142" si="159">$A$112</f>
        <v>4</v>
      </c>
      <c r="H113" s="191">
        <f>H112+1</f>
        <v>2</v>
      </c>
      <c r="I113" s="192">
        <f t="shared" ref="I113:I142" si="160">DATE(F113,G113,H113)</f>
        <v>47939</v>
      </c>
      <c r="J113" s="193">
        <f t="shared" ref="J113:Q128" si="161">IF(OR($E113="Sa",$E113="So"),J$4,J$5)</f>
        <v>7</v>
      </c>
      <c r="K113" s="194">
        <f t="shared" si="161"/>
        <v>0</v>
      </c>
      <c r="L113" s="193">
        <f t="shared" si="161"/>
        <v>13</v>
      </c>
      <c r="M113" s="194">
        <f t="shared" si="161"/>
        <v>0</v>
      </c>
      <c r="N113" s="193">
        <f t="shared" si="161"/>
        <v>13</v>
      </c>
      <c r="O113" s="194">
        <f t="shared" si="161"/>
        <v>30</v>
      </c>
      <c r="P113" s="193">
        <f t="shared" si="161"/>
        <v>15</v>
      </c>
      <c r="Q113" s="194">
        <f t="shared" si="161"/>
        <v>55</v>
      </c>
      <c r="R113" s="193">
        <f t="shared" ref="R113:R142" si="162">P113</f>
        <v>15</v>
      </c>
      <c r="S113" s="194">
        <f t="shared" ref="S113:S142" si="163">Q113</f>
        <v>55</v>
      </c>
      <c r="T113" s="193">
        <f t="shared" ref="T113:T142" si="164">R113</f>
        <v>15</v>
      </c>
      <c r="U113" s="194">
        <f t="shared" ref="U113:U142" si="165">S113</f>
        <v>55</v>
      </c>
      <c r="V113" s="195">
        <f t="shared" ref="V113:V142" si="166">TIME(J113,K113,0)</f>
        <v>0.29166666666666669</v>
      </c>
      <c r="W113" s="195">
        <f t="shared" ref="W113:W142" si="167">TIME(L113,M113,0)</f>
        <v>0.54166666666666663</v>
      </c>
      <c r="X113" s="195">
        <f t="shared" ref="X113:X142" si="168">TIME(N113,O113,0)</f>
        <v>0.5625</v>
      </c>
      <c r="Y113" s="195">
        <f t="shared" ref="Y113:Y142" si="169">TIME(P113,Q113,0)</f>
        <v>0.66319444444444442</v>
      </c>
      <c r="Z113" s="195">
        <f t="shared" ref="Z113:Z142" si="170">TIME(R113,S113,0)</f>
        <v>0.66319444444444442</v>
      </c>
      <c r="AA113" s="195">
        <f t="shared" ref="AA113:AA142" si="171">TIME(T113,U113,0)</f>
        <v>0.66319444444444442</v>
      </c>
      <c r="AB113" s="667"/>
      <c r="AC113" s="196">
        <f t="shared" ref="AC113:AC142" si="172">IF(OR(E113="Sa",E113="So"),TIME($AC$4,$AE$4,0),TIME($AC$5,$AE$5,0))</f>
        <v>0.35069444444444442</v>
      </c>
      <c r="AD113" s="667"/>
      <c r="AE113" s="196">
        <f t="shared" si="154"/>
        <v>0.35069444444444436</v>
      </c>
      <c r="AF113" s="196"/>
      <c r="AG113" s="196"/>
      <c r="AH113" s="196"/>
      <c r="AI113" s="710"/>
      <c r="AJ113" s="709">
        <f t="shared" ref="AJ113:AJ142" si="173">IF(AG113=$AG$3,1,0)</f>
        <v>0</v>
      </c>
      <c r="AK113" s="709">
        <f t="shared" ref="AK113:AK142" si="174">IF(AG113=$AG$7,1,0)</f>
        <v>0</v>
      </c>
      <c r="AL113" s="709">
        <f t="shared" ref="AL113:AL142" si="175">IF(AH113=$AG$4,1,0)</f>
        <v>0</v>
      </c>
      <c r="AM113" s="709"/>
      <c r="AN113" s="709">
        <f t="shared" si="155"/>
        <v>0</v>
      </c>
      <c r="AO113" s="709">
        <f t="shared" ref="AO113:AO142" si="176">IF(OR(E113="Sa",E113="So"),0,1)</f>
        <v>1</v>
      </c>
    </row>
    <row r="114" spans="2:41" ht="12.75" hidden="1" customHeight="1" outlineLevel="1" x14ac:dyDescent="0.2">
      <c r="B114" s="851"/>
      <c r="C114" s="851"/>
      <c r="D114" s="27" t="str">
        <f t="shared" si="156"/>
        <v/>
      </c>
      <c r="E114" s="191" t="str">
        <f t="shared" si="157"/>
        <v>Di</v>
      </c>
      <c r="F114" s="191">
        <f t="shared" si="158"/>
        <v>2035</v>
      </c>
      <c r="G114" s="191">
        <f t="shared" si="159"/>
        <v>4</v>
      </c>
      <c r="H114" s="191">
        <f t="shared" ref="H114:H142" si="177">H113+1</f>
        <v>3</v>
      </c>
      <c r="I114" s="192">
        <f t="shared" si="160"/>
        <v>47940</v>
      </c>
      <c r="J114" s="193">
        <f t="shared" si="161"/>
        <v>7</v>
      </c>
      <c r="K114" s="194">
        <f t="shared" si="161"/>
        <v>0</v>
      </c>
      <c r="L114" s="193">
        <f t="shared" si="161"/>
        <v>13</v>
      </c>
      <c r="M114" s="194">
        <f t="shared" si="161"/>
        <v>0</v>
      </c>
      <c r="N114" s="193">
        <f t="shared" si="161"/>
        <v>13</v>
      </c>
      <c r="O114" s="194">
        <f t="shared" si="161"/>
        <v>30</v>
      </c>
      <c r="P114" s="193">
        <f t="shared" si="161"/>
        <v>15</v>
      </c>
      <c r="Q114" s="194">
        <f t="shared" si="161"/>
        <v>55</v>
      </c>
      <c r="R114" s="193">
        <f t="shared" si="162"/>
        <v>15</v>
      </c>
      <c r="S114" s="194">
        <f t="shared" si="163"/>
        <v>55</v>
      </c>
      <c r="T114" s="193">
        <f t="shared" si="164"/>
        <v>15</v>
      </c>
      <c r="U114" s="194">
        <f t="shared" si="165"/>
        <v>55</v>
      </c>
      <c r="V114" s="195">
        <f t="shared" si="166"/>
        <v>0.29166666666666669</v>
      </c>
      <c r="W114" s="195">
        <f t="shared" si="167"/>
        <v>0.54166666666666663</v>
      </c>
      <c r="X114" s="195">
        <f t="shared" si="168"/>
        <v>0.5625</v>
      </c>
      <c r="Y114" s="195">
        <f t="shared" si="169"/>
        <v>0.66319444444444442</v>
      </c>
      <c r="Z114" s="195">
        <f t="shared" si="170"/>
        <v>0.66319444444444442</v>
      </c>
      <c r="AA114" s="195">
        <f t="shared" si="171"/>
        <v>0.66319444444444442</v>
      </c>
      <c r="AB114" s="667"/>
      <c r="AC114" s="196">
        <f t="shared" si="172"/>
        <v>0.35069444444444442</v>
      </c>
      <c r="AD114" s="667"/>
      <c r="AE114" s="196">
        <f t="shared" si="154"/>
        <v>0.35069444444444436</v>
      </c>
      <c r="AF114" s="196"/>
      <c r="AG114" s="196"/>
      <c r="AH114" s="196"/>
      <c r="AI114" s="710"/>
      <c r="AJ114" s="709">
        <f t="shared" si="173"/>
        <v>0</v>
      </c>
      <c r="AK114" s="709">
        <f t="shared" si="174"/>
        <v>0</v>
      </c>
      <c r="AL114" s="709">
        <f t="shared" si="175"/>
        <v>0</v>
      </c>
      <c r="AM114" s="709"/>
      <c r="AN114" s="709">
        <f t="shared" si="155"/>
        <v>0</v>
      </c>
      <c r="AO114" s="709">
        <f t="shared" si="176"/>
        <v>1</v>
      </c>
    </row>
    <row r="115" spans="2:41" ht="12.75" hidden="1" customHeight="1" outlineLevel="1" x14ac:dyDescent="0.2">
      <c r="B115" s="851"/>
      <c r="C115" s="851"/>
      <c r="D115" s="27" t="str">
        <f t="shared" si="156"/>
        <v/>
      </c>
      <c r="E115" s="191" t="str">
        <f t="shared" si="157"/>
        <v>Mi</v>
      </c>
      <c r="F115" s="191">
        <f t="shared" si="158"/>
        <v>2035</v>
      </c>
      <c r="G115" s="191">
        <f t="shared" si="159"/>
        <v>4</v>
      </c>
      <c r="H115" s="191">
        <f t="shared" si="177"/>
        <v>4</v>
      </c>
      <c r="I115" s="192">
        <f t="shared" si="160"/>
        <v>47941</v>
      </c>
      <c r="J115" s="193">
        <f t="shared" si="161"/>
        <v>7</v>
      </c>
      <c r="K115" s="194">
        <f t="shared" si="161"/>
        <v>0</v>
      </c>
      <c r="L115" s="193">
        <f t="shared" si="161"/>
        <v>13</v>
      </c>
      <c r="M115" s="194">
        <f t="shared" si="161"/>
        <v>0</v>
      </c>
      <c r="N115" s="193">
        <f t="shared" si="161"/>
        <v>13</v>
      </c>
      <c r="O115" s="194">
        <f t="shared" si="161"/>
        <v>30</v>
      </c>
      <c r="P115" s="193">
        <f t="shared" si="161"/>
        <v>15</v>
      </c>
      <c r="Q115" s="194">
        <f t="shared" si="161"/>
        <v>55</v>
      </c>
      <c r="R115" s="193">
        <f t="shared" si="162"/>
        <v>15</v>
      </c>
      <c r="S115" s="194">
        <f t="shared" si="163"/>
        <v>55</v>
      </c>
      <c r="T115" s="193">
        <f t="shared" si="164"/>
        <v>15</v>
      </c>
      <c r="U115" s="194">
        <f t="shared" si="165"/>
        <v>55</v>
      </c>
      <c r="V115" s="195">
        <f t="shared" si="166"/>
        <v>0.29166666666666669</v>
      </c>
      <c r="W115" s="195">
        <f t="shared" si="167"/>
        <v>0.54166666666666663</v>
      </c>
      <c r="X115" s="195">
        <f t="shared" si="168"/>
        <v>0.5625</v>
      </c>
      <c r="Y115" s="195">
        <f t="shared" si="169"/>
        <v>0.66319444444444442</v>
      </c>
      <c r="Z115" s="195">
        <f t="shared" si="170"/>
        <v>0.66319444444444442</v>
      </c>
      <c r="AA115" s="195">
        <f t="shared" si="171"/>
        <v>0.66319444444444442</v>
      </c>
      <c r="AB115" s="667"/>
      <c r="AC115" s="196">
        <f t="shared" si="172"/>
        <v>0.35069444444444442</v>
      </c>
      <c r="AD115" s="667"/>
      <c r="AE115" s="196">
        <f t="shared" si="154"/>
        <v>0.35069444444444436</v>
      </c>
      <c r="AF115" s="196"/>
      <c r="AG115" s="196"/>
      <c r="AH115" s="196"/>
      <c r="AI115" s="710"/>
      <c r="AJ115" s="709">
        <f t="shared" si="173"/>
        <v>0</v>
      </c>
      <c r="AK115" s="709">
        <f t="shared" si="174"/>
        <v>0</v>
      </c>
      <c r="AL115" s="709">
        <f t="shared" si="175"/>
        <v>0</v>
      </c>
      <c r="AM115" s="709"/>
      <c r="AN115" s="709">
        <f t="shared" si="155"/>
        <v>0</v>
      </c>
      <c r="AO115" s="709">
        <f t="shared" si="176"/>
        <v>1</v>
      </c>
    </row>
    <row r="116" spans="2:41" ht="12.75" hidden="1" customHeight="1" outlineLevel="1" x14ac:dyDescent="0.2">
      <c r="B116" s="851"/>
      <c r="C116" s="851"/>
      <c r="D116" s="27" t="str">
        <f t="shared" si="156"/>
        <v/>
      </c>
      <c r="E116" s="191" t="str">
        <f t="shared" si="157"/>
        <v>Do</v>
      </c>
      <c r="F116" s="191">
        <f t="shared" si="158"/>
        <v>2035</v>
      </c>
      <c r="G116" s="191">
        <f t="shared" si="159"/>
        <v>4</v>
      </c>
      <c r="H116" s="191">
        <f t="shared" si="177"/>
        <v>5</v>
      </c>
      <c r="I116" s="192">
        <f t="shared" si="160"/>
        <v>47942</v>
      </c>
      <c r="J116" s="193">
        <f t="shared" si="161"/>
        <v>7</v>
      </c>
      <c r="K116" s="194">
        <f t="shared" si="161"/>
        <v>0</v>
      </c>
      <c r="L116" s="193">
        <f t="shared" si="161"/>
        <v>13</v>
      </c>
      <c r="M116" s="194">
        <f t="shared" si="161"/>
        <v>0</v>
      </c>
      <c r="N116" s="193">
        <f t="shared" si="161"/>
        <v>13</v>
      </c>
      <c r="O116" s="194">
        <f t="shared" si="161"/>
        <v>30</v>
      </c>
      <c r="P116" s="193">
        <f t="shared" si="161"/>
        <v>15</v>
      </c>
      <c r="Q116" s="194">
        <f t="shared" si="161"/>
        <v>55</v>
      </c>
      <c r="R116" s="193">
        <f t="shared" si="162"/>
        <v>15</v>
      </c>
      <c r="S116" s="194">
        <f t="shared" si="163"/>
        <v>55</v>
      </c>
      <c r="T116" s="193">
        <f t="shared" si="164"/>
        <v>15</v>
      </c>
      <c r="U116" s="194">
        <f t="shared" si="165"/>
        <v>55</v>
      </c>
      <c r="V116" s="195">
        <f t="shared" si="166"/>
        <v>0.29166666666666669</v>
      </c>
      <c r="W116" s="195">
        <f t="shared" si="167"/>
        <v>0.54166666666666663</v>
      </c>
      <c r="X116" s="195">
        <f t="shared" si="168"/>
        <v>0.5625</v>
      </c>
      <c r="Y116" s="195">
        <f t="shared" si="169"/>
        <v>0.66319444444444442</v>
      </c>
      <c r="Z116" s="195">
        <f t="shared" si="170"/>
        <v>0.66319444444444442</v>
      </c>
      <c r="AA116" s="195">
        <f t="shared" si="171"/>
        <v>0.66319444444444442</v>
      </c>
      <c r="AB116" s="667"/>
      <c r="AC116" s="196">
        <f t="shared" si="172"/>
        <v>0.35069444444444442</v>
      </c>
      <c r="AD116" s="667"/>
      <c r="AE116" s="196">
        <f t="shared" si="154"/>
        <v>0.35069444444444436</v>
      </c>
      <c r="AF116" s="196"/>
      <c r="AG116" s="196"/>
      <c r="AH116" s="196"/>
      <c r="AI116" s="710"/>
      <c r="AJ116" s="709">
        <f t="shared" si="173"/>
        <v>0</v>
      </c>
      <c r="AK116" s="709">
        <f t="shared" si="174"/>
        <v>0</v>
      </c>
      <c r="AL116" s="709">
        <f t="shared" si="175"/>
        <v>0</v>
      </c>
      <c r="AM116" s="709"/>
      <c r="AN116" s="709">
        <f t="shared" si="155"/>
        <v>0</v>
      </c>
      <c r="AO116" s="709">
        <f t="shared" si="176"/>
        <v>1</v>
      </c>
    </row>
    <row r="117" spans="2:41" ht="12.75" hidden="1" customHeight="1" outlineLevel="1" x14ac:dyDescent="0.2">
      <c r="B117" s="851"/>
      <c r="C117" s="851"/>
      <c r="D117" s="27" t="str">
        <f t="shared" si="156"/>
        <v/>
      </c>
      <c r="E117" s="191" t="str">
        <f t="shared" si="157"/>
        <v>Fr</v>
      </c>
      <c r="F117" s="191">
        <f t="shared" si="158"/>
        <v>2035</v>
      </c>
      <c r="G117" s="191">
        <f t="shared" si="159"/>
        <v>4</v>
      </c>
      <c r="H117" s="191">
        <f t="shared" si="177"/>
        <v>6</v>
      </c>
      <c r="I117" s="192">
        <f t="shared" si="160"/>
        <v>47943</v>
      </c>
      <c r="J117" s="193">
        <f t="shared" si="161"/>
        <v>7</v>
      </c>
      <c r="K117" s="194">
        <f t="shared" si="161"/>
        <v>0</v>
      </c>
      <c r="L117" s="193">
        <f t="shared" si="161"/>
        <v>13</v>
      </c>
      <c r="M117" s="194">
        <f t="shared" si="161"/>
        <v>0</v>
      </c>
      <c r="N117" s="193">
        <f t="shared" si="161"/>
        <v>13</v>
      </c>
      <c r="O117" s="194">
        <f t="shared" si="161"/>
        <v>30</v>
      </c>
      <c r="P117" s="193">
        <f t="shared" si="161"/>
        <v>15</v>
      </c>
      <c r="Q117" s="194">
        <f t="shared" si="161"/>
        <v>55</v>
      </c>
      <c r="R117" s="193">
        <f t="shared" si="162"/>
        <v>15</v>
      </c>
      <c r="S117" s="194">
        <f t="shared" si="163"/>
        <v>55</v>
      </c>
      <c r="T117" s="193">
        <f t="shared" si="164"/>
        <v>15</v>
      </c>
      <c r="U117" s="194">
        <f t="shared" si="165"/>
        <v>55</v>
      </c>
      <c r="V117" s="195">
        <f t="shared" si="166"/>
        <v>0.29166666666666669</v>
      </c>
      <c r="W117" s="195">
        <f t="shared" si="167"/>
        <v>0.54166666666666663</v>
      </c>
      <c r="X117" s="195">
        <f t="shared" si="168"/>
        <v>0.5625</v>
      </c>
      <c r="Y117" s="195">
        <f t="shared" si="169"/>
        <v>0.66319444444444442</v>
      </c>
      <c r="Z117" s="195">
        <f t="shared" si="170"/>
        <v>0.66319444444444442</v>
      </c>
      <c r="AA117" s="195">
        <f t="shared" si="171"/>
        <v>0.66319444444444442</v>
      </c>
      <c r="AB117" s="667"/>
      <c r="AC117" s="196">
        <f t="shared" si="172"/>
        <v>0.35069444444444442</v>
      </c>
      <c r="AD117" s="667"/>
      <c r="AE117" s="196">
        <f t="shared" si="154"/>
        <v>0.35069444444444436</v>
      </c>
      <c r="AF117" s="196"/>
      <c r="AG117" s="196"/>
      <c r="AH117" s="196"/>
      <c r="AI117" s="710"/>
      <c r="AJ117" s="709">
        <f t="shared" si="173"/>
        <v>0</v>
      </c>
      <c r="AK117" s="709">
        <f t="shared" si="174"/>
        <v>0</v>
      </c>
      <c r="AL117" s="709">
        <f t="shared" si="175"/>
        <v>0</v>
      </c>
      <c r="AM117" s="709"/>
      <c r="AN117" s="709">
        <f t="shared" si="155"/>
        <v>0</v>
      </c>
      <c r="AO117" s="709">
        <f t="shared" si="176"/>
        <v>1</v>
      </c>
    </row>
    <row r="118" spans="2:41" ht="12.75" hidden="1" customHeight="1" outlineLevel="1" x14ac:dyDescent="0.2">
      <c r="B118" s="851"/>
      <c r="C118" s="851"/>
      <c r="D118" s="27" t="str">
        <f t="shared" si="156"/>
        <v/>
      </c>
      <c r="E118" s="191" t="str">
        <f t="shared" si="157"/>
        <v>Sa</v>
      </c>
      <c r="F118" s="191">
        <f t="shared" si="158"/>
        <v>2035</v>
      </c>
      <c r="G118" s="191">
        <f t="shared" si="159"/>
        <v>4</v>
      </c>
      <c r="H118" s="191">
        <f t="shared" si="177"/>
        <v>7</v>
      </c>
      <c r="I118" s="192">
        <f t="shared" si="160"/>
        <v>47944</v>
      </c>
      <c r="J118" s="193">
        <f t="shared" si="161"/>
        <v>0</v>
      </c>
      <c r="K118" s="194">
        <f t="shared" si="161"/>
        <v>0</v>
      </c>
      <c r="L118" s="193">
        <f t="shared" si="161"/>
        <v>0</v>
      </c>
      <c r="M118" s="194">
        <f t="shared" si="161"/>
        <v>0</v>
      </c>
      <c r="N118" s="193">
        <f t="shared" si="161"/>
        <v>0</v>
      </c>
      <c r="O118" s="194">
        <f t="shared" si="161"/>
        <v>0</v>
      </c>
      <c r="P118" s="193">
        <f t="shared" si="161"/>
        <v>0</v>
      </c>
      <c r="Q118" s="194">
        <f t="shared" si="161"/>
        <v>0</v>
      </c>
      <c r="R118" s="193">
        <f t="shared" si="162"/>
        <v>0</v>
      </c>
      <c r="S118" s="194">
        <f t="shared" si="163"/>
        <v>0</v>
      </c>
      <c r="T118" s="193">
        <f t="shared" si="164"/>
        <v>0</v>
      </c>
      <c r="U118" s="194">
        <f t="shared" si="165"/>
        <v>0</v>
      </c>
      <c r="V118" s="195">
        <f t="shared" si="166"/>
        <v>0</v>
      </c>
      <c r="W118" s="195">
        <f t="shared" si="167"/>
        <v>0</v>
      </c>
      <c r="X118" s="195">
        <f t="shared" si="168"/>
        <v>0</v>
      </c>
      <c r="Y118" s="195">
        <f t="shared" si="169"/>
        <v>0</v>
      </c>
      <c r="Z118" s="195">
        <f t="shared" si="170"/>
        <v>0</v>
      </c>
      <c r="AA118" s="195">
        <f t="shared" si="171"/>
        <v>0</v>
      </c>
      <c r="AB118" s="667"/>
      <c r="AC118" s="196">
        <f t="shared" si="172"/>
        <v>0</v>
      </c>
      <c r="AD118" s="667"/>
      <c r="AE118" s="196">
        <f t="shared" si="154"/>
        <v>0</v>
      </c>
      <c r="AF118" s="196"/>
      <c r="AG118" s="196"/>
      <c r="AH118" s="196"/>
      <c r="AI118" s="710"/>
      <c r="AJ118" s="709">
        <f t="shared" si="173"/>
        <v>0</v>
      </c>
      <c r="AK118" s="709">
        <f t="shared" si="174"/>
        <v>0</v>
      </c>
      <c r="AL118" s="709">
        <f t="shared" si="175"/>
        <v>0</v>
      </c>
      <c r="AM118" s="709"/>
      <c r="AN118" s="709">
        <f t="shared" si="155"/>
        <v>0</v>
      </c>
      <c r="AO118" s="709">
        <f t="shared" si="176"/>
        <v>0</v>
      </c>
    </row>
    <row r="119" spans="2:41" ht="12.75" hidden="1" customHeight="1" outlineLevel="1" x14ac:dyDescent="0.2">
      <c r="B119" s="851"/>
      <c r="C119" s="851"/>
      <c r="D119" s="27" t="str">
        <f t="shared" si="156"/>
        <v/>
      </c>
      <c r="E119" s="191" t="str">
        <f t="shared" si="157"/>
        <v>So</v>
      </c>
      <c r="F119" s="191">
        <f t="shared" si="158"/>
        <v>2035</v>
      </c>
      <c r="G119" s="191">
        <f t="shared" si="159"/>
        <v>4</v>
      </c>
      <c r="H119" s="191">
        <f t="shared" si="177"/>
        <v>8</v>
      </c>
      <c r="I119" s="192">
        <f t="shared" si="160"/>
        <v>47945</v>
      </c>
      <c r="J119" s="193">
        <f t="shared" si="161"/>
        <v>0</v>
      </c>
      <c r="K119" s="194">
        <f t="shared" si="161"/>
        <v>0</v>
      </c>
      <c r="L119" s="193">
        <f t="shared" si="161"/>
        <v>0</v>
      </c>
      <c r="M119" s="194">
        <f t="shared" si="161"/>
        <v>0</v>
      </c>
      <c r="N119" s="193">
        <f t="shared" si="161"/>
        <v>0</v>
      </c>
      <c r="O119" s="194">
        <f t="shared" si="161"/>
        <v>0</v>
      </c>
      <c r="P119" s="193">
        <f t="shared" si="161"/>
        <v>0</v>
      </c>
      <c r="Q119" s="194">
        <f t="shared" si="161"/>
        <v>0</v>
      </c>
      <c r="R119" s="193">
        <f t="shared" si="162"/>
        <v>0</v>
      </c>
      <c r="S119" s="194">
        <f t="shared" si="163"/>
        <v>0</v>
      </c>
      <c r="T119" s="193">
        <f t="shared" si="164"/>
        <v>0</v>
      </c>
      <c r="U119" s="194">
        <f t="shared" si="165"/>
        <v>0</v>
      </c>
      <c r="V119" s="195">
        <f t="shared" si="166"/>
        <v>0</v>
      </c>
      <c r="W119" s="195">
        <f t="shared" si="167"/>
        <v>0</v>
      </c>
      <c r="X119" s="195">
        <f t="shared" si="168"/>
        <v>0</v>
      </c>
      <c r="Y119" s="195">
        <f t="shared" si="169"/>
        <v>0</v>
      </c>
      <c r="Z119" s="195">
        <f t="shared" si="170"/>
        <v>0</v>
      </c>
      <c r="AA119" s="195">
        <f t="shared" si="171"/>
        <v>0</v>
      </c>
      <c r="AB119" s="667"/>
      <c r="AC119" s="196">
        <f t="shared" si="172"/>
        <v>0</v>
      </c>
      <c r="AD119" s="667"/>
      <c r="AE119" s="196">
        <f t="shared" si="154"/>
        <v>0</v>
      </c>
      <c r="AF119" s="196"/>
      <c r="AG119" s="196"/>
      <c r="AH119" s="196"/>
      <c r="AI119" s="710"/>
      <c r="AJ119" s="709">
        <f t="shared" si="173"/>
        <v>0</v>
      </c>
      <c r="AK119" s="709">
        <f t="shared" si="174"/>
        <v>0</v>
      </c>
      <c r="AL119" s="709">
        <f t="shared" si="175"/>
        <v>0</v>
      </c>
      <c r="AM119" s="709"/>
      <c r="AN119" s="709">
        <f t="shared" si="155"/>
        <v>0</v>
      </c>
      <c r="AO119" s="709">
        <f t="shared" si="176"/>
        <v>0</v>
      </c>
    </row>
    <row r="120" spans="2:41" ht="12.75" hidden="1" customHeight="1" outlineLevel="1" x14ac:dyDescent="0.2">
      <c r="B120" s="851"/>
      <c r="C120" s="851"/>
      <c r="D120" s="27">
        <f t="shared" si="156"/>
        <v>15</v>
      </c>
      <c r="E120" s="191" t="str">
        <f t="shared" si="157"/>
        <v>Mo</v>
      </c>
      <c r="F120" s="191">
        <f t="shared" si="158"/>
        <v>2035</v>
      </c>
      <c r="G120" s="191">
        <f t="shared" si="159"/>
        <v>4</v>
      </c>
      <c r="H120" s="191">
        <f t="shared" si="177"/>
        <v>9</v>
      </c>
      <c r="I120" s="192">
        <f t="shared" si="160"/>
        <v>47946</v>
      </c>
      <c r="J120" s="193">
        <f t="shared" si="161"/>
        <v>7</v>
      </c>
      <c r="K120" s="194">
        <f t="shared" si="161"/>
        <v>0</v>
      </c>
      <c r="L120" s="193">
        <f t="shared" si="161"/>
        <v>13</v>
      </c>
      <c r="M120" s="194">
        <f t="shared" si="161"/>
        <v>0</v>
      </c>
      <c r="N120" s="193">
        <f t="shared" si="161"/>
        <v>13</v>
      </c>
      <c r="O120" s="194">
        <f t="shared" si="161"/>
        <v>30</v>
      </c>
      <c r="P120" s="193">
        <f t="shared" si="161"/>
        <v>15</v>
      </c>
      <c r="Q120" s="194">
        <f t="shared" si="161"/>
        <v>55</v>
      </c>
      <c r="R120" s="193">
        <f t="shared" si="162"/>
        <v>15</v>
      </c>
      <c r="S120" s="194">
        <f t="shared" si="163"/>
        <v>55</v>
      </c>
      <c r="T120" s="193">
        <f t="shared" si="164"/>
        <v>15</v>
      </c>
      <c r="U120" s="194">
        <f t="shared" si="165"/>
        <v>55</v>
      </c>
      <c r="V120" s="195">
        <f t="shared" si="166"/>
        <v>0.29166666666666669</v>
      </c>
      <c r="W120" s="195">
        <f t="shared" si="167"/>
        <v>0.54166666666666663</v>
      </c>
      <c r="X120" s="195">
        <f t="shared" si="168"/>
        <v>0.5625</v>
      </c>
      <c r="Y120" s="195">
        <f t="shared" si="169"/>
        <v>0.66319444444444442</v>
      </c>
      <c r="Z120" s="195">
        <f t="shared" si="170"/>
        <v>0.66319444444444442</v>
      </c>
      <c r="AA120" s="195">
        <f t="shared" si="171"/>
        <v>0.66319444444444442</v>
      </c>
      <c r="AB120" s="667"/>
      <c r="AC120" s="196">
        <f t="shared" si="172"/>
        <v>0.35069444444444442</v>
      </c>
      <c r="AD120" s="667"/>
      <c r="AE120" s="196">
        <f t="shared" si="154"/>
        <v>0.35069444444444436</v>
      </c>
      <c r="AF120" s="196"/>
      <c r="AG120" s="196"/>
      <c r="AH120" s="196"/>
      <c r="AI120" s="710"/>
      <c r="AJ120" s="709">
        <f t="shared" si="173"/>
        <v>0</v>
      </c>
      <c r="AK120" s="709">
        <f t="shared" si="174"/>
        <v>0</v>
      </c>
      <c r="AL120" s="709">
        <f t="shared" si="175"/>
        <v>0</v>
      </c>
      <c r="AM120" s="709"/>
      <c r="AN120" s="709">
        <f t="shared" si="155"/>
        <v>0</v>
      </c>
      <c r="AO120" s="709">
        <f t="shared" si="176"/>
        <v>1</v>
      </c>
    </row>
    <row r="121" spans="2:41" ht="12.75" hidden="1" customHeight="1" outlineLevel="1" x14ac:dyDescent="0.2">
      <c r="B121" s="851"/>
      <c r="C121" s="851"/>
      <c r="D121" s="27" t="str">
        <f t="shared" si="156"/>
        <v/>
      </c>
      <c r="E121" s="191" t="str">
        <f t="shared" si="157"/>
        <v>Di</v>
      </c>
      <c r="F121" s="191">
        <f t="shared" si="158"/>
        <v>2035</v>
      </c>
      <c r="G121" s="191">
        <f t="shared" si="159"/>
        <v>4</v>
      </c>
      <c r="H121" s="191">
        <f t="shared" si="177"/>
        <v>10</v>
      </c>
      <c r="I121" s="192">
        <f t="shared" si="160"/>
        <v>47947</v>
      </c>
      <c r="J121" s="193">
        <f t="shared" si="161"/>
        <v>7</v>
      </c>
      <c r="K121" s="194">
        <f t="shared" si="161"/>
        <v>0</v>
      </c>
      <c r="L121" s="193">
        <f t="shared" si="161"/>
        <v>13</v>
      </c>
      <c r="M121" s="194">
        <f t="shared" si="161"/>
        <v>0</v>
      </c>
      <c r="N121" s="193">
        <f t="shared" si="161"/>
        <v>13</v>
      </c>
      <c r="O121" s="194">
        <f t="shared" si="161"/>
        <v>30</v>
      </c>
      <c r="P121" s="193">
        <f t="shared" si="161"/>
        <v>15</v>
      </c>
      <c r="Q121" s="194">
        <f t="shared" si="161"/>
        <v>55</v>
      </c>
      <c r="R121" s="193">
        <f t="shared" si="162"/>
        <v>15</v>
      </c>
      <c r="S121" s="194">
        <f t="shared" si="163"/>
        <v>55</v>
      </c>
      <c r="T121" s="193">
        <f t="shared" si="164"/>
        <v>15</v>
      </c>
      <c r="U121" s="194">
        <f t="shared" si="165"/>
        <v>55</v>
      </c>
      <c r="V121" s="195">
        <f t="shared" si="166"/>
        <v>0.29166666666666669</v>
      </c>
      <c r="W121" s="195">
        <f t="shared" si="167"/>
        <v>0.54166666666666663</v>
      </c>
      <c r="X121" s="195">
        <f t="shared" si="168"/>
        <v>0.5625</v>
      </c>
      <c r="Y121" s="195">
        <f t="shared" si="169"/>
        <v>0.66319444444444442</v>
      </c>
      <c r="Z121" s="195">
        <f t="shared" si="170"/>
        <v>0.66319444444444442</v>
      </c>
      <c r="AA121" s="195">
        <f t="shared" si="171"/>
        <v>0.66319444444444442</v>
      </c>
      <c r="AB121" s="667"/>
      <c r="AC121" s="196">
        <f t="shared" si="172"/>
        <v>0.35069444444444442</v>
      </c>
      <c r="AD121" s="667"/>
      <c r="AE121" s="196">
        <f t="shared" si="154"/>
        <v>0.35069444444444436</v>
      </c>
      <c r="AF121" s="196"/>
      <c r="AG121" s="196"/>
      <c r="AH121" s="196"/>
      <c r="AI121" s="710"/>
      <c r="AJ121" s="709">
        <f t="shared" si="173"/>
        <v>0</v>
      </c>
      <c r="AK121" s="709">
        <f t="shared" si="174"/>
        <v>0</v>
      </c>
      <c r="AL121" s="709">
        <f t="shared" si="175"/>
        <v>0</v>
      </c>
      <c r="AM121" s="709"/>
      <c r="AN121" s="709">
        <f t="shared" si="155"/>
        <v>0</v>
      </c>
      <c r="AO121" s="709">
        <f t="shared" si="176"/>
        <v>1</v>
      </c>
    </row>
    <row r="122" spans="2:41" ht="12.75" hidden="1" customHeight="1" outlineLevel="1" x14ac:dyDescent="0.2">
      <c r="B122" s="851"/>
      <c r="C122" s="851"/>
      <c r="D122" s="27" t="str">
        <f t="shared" si="156"/>
        <v/>
      </c>
      <c r="E122" s="191" t="str">
        <f t="shared" si="157"/>
        <v>Mi</v>
      </c>
      <c r="F122" s="191">
        <f t="shared" si="158"/>
        <v>2035</v>
      </c>
      <c r="G122" s="191">
        <f t="shared" si="159"/>
        <v>4</v>
      </c>
      <c r="H122" s="191">
        <f t="shared" si="177"/>
        <v>11</v>
      </c>
      <c r="I122" s="192">
        <f t="shared" si="160"/>
        <v>47948</v>
      </c>
      <c r="J122" s="193">
        <f t="shared" si="161"/>
        <v>7</v>
      </c>
      <c r="K122" s="194">
        <f t="shared" si="161"/>
        <v>0</v>
      </c>
      <c r="L122" s="193">
        <f t="shared" si="161"/>
        <v>13</v>
      </c>
      <c r="M122" s="194">
        <f t="shared" si="161"/>
        <v>0</v>
      </c>
      <c r="N122" s="193">
        <f t="shared" si="161"/>
        <v>13</v>
      </c>
      <c r="O122" s="194">
        <f t="shared" si="161"/>
        <v>30</v>
      </c>
      <c r="P122" s="193">
        <f t="shared" si="161"/>
        <v>15</v>
      </c>
      <c r="Q122" s="194">
        <f t="shared" si="161"/>
        <v>55</v>
      </c>
      <c r="R122" s="193">
        <f t="shared" si="162"/>
        <v>15</v>
      </c>
      <c r="S122" s="194">
        <f t="shared" si="163"/>
        <v>55</v>
      </c>
      <c r="T122" s="193">
        <f t="shared" si="164"/>
        <v>15</v>
      </c>
      <c r="U122" s="194">
        <f t="shared" si="165"/>
        <v>55</v>
      </c>
      <c r="V122" s="195">
        <f t="shared" si="166"/>
        <v>0.29166666666666669</v>
      </c>
      <c r="W122" s="195">
        <f t="shared" si="167"/>
        <v>0.54166666666666663</v>
      </c>
      <c r="X122" s="195">
        <f t="shared" si="168"/>
        <v>0.5625</v>
      </c>
      <c r="Y122" s="195">
        <f t="shared" si="169"/>
        <v>0.66319444444444442</v>
      </c>
      <c r="Z122" s="195">
        <f t="shared" si="170"/>
        <v>0.66319444444444442</v>
      </c>
      <c r="AA122" s="195">
        <f t="shared" si="171"/>
        <v>0.66319444444444442</v>
      </c>
      <c r="AB122" s="667"/>
      <c r="AC122" s="196">
        <f t="shared" si="172"/>
        <v>0.35069444444444442</v>
      </c>
      <c r="AD122" s="667"/>
      <c r="AE122" s="196">
        <f t="shared" si="154"/>
        <v>0.35069444444444436</v>
      </c>
      <c r="AF122" s="196"/>
      <c r="AG122" s="196"/>
      <c r="AH122" s="196"/>
      <c r="AI122" s="710"/>
      <c r="AJ122" s="709">
        <f t="shared" si="173"/>
        <v>0</v>
      </c>
      <c r="AK122" s="709">
        <f t="shared" si="174"/>
        <v>0</v>
      </c>
      <c r="AL122" s="709">
        <f t="shared" si="175"/>
        <v>0</v>
      </c>
      <c r="AM122" s="709"/>
      <c r="AN122" s="709">
        <f t="shared" si="155"/>
        <v>0</v>
      </c>
      <c r="AO122" s="709">
        <f t="shared" si="176"/>
        <v>1</v>
      </c>
    </row>
    <row r="123" spans="2:41" ht="12.75" hidden="1" customHeight="1" outlineLevel="1" x14ac:dyDescent="0.2">
      <c r="B123" s="851"/>
      <c r="C123" s="851"/>
      <c r="D123" s="27" t="str">
        <f t="shared" si="156"/>
        <v/>
      </c>
      <c r="E123" s="191" t="str">
        <f t="shared" si="157"/>
        <v>Do</v>
      </c>
      <c r="F123" s="191">
        <f t="shared" si="158"/>
        <v>2035</v>
      </c>
      <c r="G123" s="191">
        <f t="shared" si="159"/>
        <v>4</v>
      </c>
      <c r="H123" s="191">
        <f t="shared" si="177"/>
        <v>12</v>
      </c>
      <c r="I123" s="192">
        <f t="shared" si="160"/>
        <v>47949</v>
      </c>
      <c r="J123" s="193">
        <f t="shared" si="161"/>
        <v>7</v>
      </c>
      <c r="K123" s="194">
        <f t="shared" si="161"/>
        <v>0</v>
      </c>
      <c r="L123" s="193">
        <f t="shared" si="161"/>
        <v>13</v>
      </c>
      <c r="M123" s="194">
        <f t="shared" si="161"/>
        <v>0</v>
      </c>
      <c r="N123" s="193">
        <f t="shared" si="161"/>
        <v>13</v>
      </c>
      <c r="O123" s="194">
        <f t="shared" si="161"/>
        <v>30</v>
      </c>
      <c r="P123" s="193">
        <f t="shared" si="161"/>
        <v>15</v>
      </c>
      <c r="Q123" s="194">
        <f t="shared" si="161"/>
        <v>55</v>
      </c>
      <c r="R123" s="193">
        <f t="shared" si="162"/>
        <v>15</v>
      </c>
      <c r="S123" s="194">
        <f t="shared" si="163"/>
        <v>55</v>
      </c>
      <c r="T123" s="193">
        <f t="shared" si="164"/>
        <v>15</v>
      </c>
      <c r="U123" s="194">
        <f t="shared" si="165"/>
        <v>55</v>
      </c>
      <c r="V123" s="195">
        <f t="shared" si="166"/>
        <v>0.29166666666666669</v>
      </c>
      <c r="W123" s="195">
        <f t="shared" si="167"/>
        <v>0.54166666666666663</v>
      </c>
      <c r="X123" s="195">
        <f t="shared" si="168"/>
        <v>0.5625</v>
      </c>
      <c r="Y123" s="195">
        <f t="shared" si="169"/>
        <v>0.66319444444444442</v>
      </c>
      <c r="Z123" s="195">
        <f t="shared" si="170"/>
        <v>0.66319444444444442</v>
      </c>
      <c r="AA123" s="195">
        <f t="shared" si="171"/>
        <v>0.66319444444444442</v>
      </c>
      <c r="AB123" s="667"/>
      <c r="AC123" s="196">
        <f t="shared" si="172"/>
        <v>0.35069444444444442</v>
      </c>
      <c r="AD123" s="667"/>
      <c r="AE123" s="196">
        <f t="shared" si="154"/>
        <v>0.35069444444444436</v>
      </c>
      <c r="AF123" s="196"/>
      <c r="AG123" s="196"/>
      <c r="AH123" s="196"/>
      <c r="AI123" s="710"/>
      <c r="AJ123" s="709">
        <f t="shared" si="173"/>
        <v>0</v>
      </c>
      <c r="AK123" s="709">
        <f t="shared" si="174"/>
        <v>0</v>
      </c>
      <c r="AL123" s="709">
        <f t="shared" si="175"/>
        <v>0</v>
      </c>
      <c r="AM123" s="709"/>
      <c r="AN123" s="709">
        <f t="shared" si="155"/>
        <v>0</v>
      </c>
      <c r="AO123" s="709">
        <f t="shared" si="176"/>
        <v>1</v>
      </c>
    </row>
    <row r="124" spans="2:41" ht="12.75" hidden="1" customHeight="1" outlineLevel="1" x14ac:dyDescent="0.2">
      <c r="B124" s="851"/>
      <c r="C124" s="851"/>
      <c r="D124" s="27" t="str">
        <f t="shared" si="156"/>
        <v/>
      </c>
      <c r="E124" s="191" t="str">
        <f t="shared" si="157"/>
        <v>Fr</v>
      </c>
      <c r="F124" s="191">
        <f t="shared" si="158"/>
        <v>2035</v>
      </c>
      <c r="G124" s="191">
        <f t="shared" si="159"/>
        <v>4</v>
      </c>
      <c r="H124" s="191">
        <f t="shared" si="177"/>
        <v>13</v>
      </c>
      <c r="I124" s="192">
        <f t="shared" si="160"/>
        <v>47950</v>
      </c>
      <c r="J124" s="193">
        <f t="shared" si="161"/>
        <v>7</v>
      </c>
      <c r="K124" s="194">
        <f t="shared" si="161"/>
        <v>0</v>
      </c>
      <c r="L124" s="193">
        <f t="shared" si="161"/>
        <v>13</v>
      </c>
      <c r="M124" s="194">
        <f t="shared" si="161"/>
        <v>0</v>
      </c>
      <c r="N124" s="193">
        <f t="shared" si="161"/>
        <v>13</v>
      </c>
      <c r="O124" s="194">
        <f t="shared" si="161"/>
        <v>30</v>
      </c>
      <c r="P124" s="193">
        <f t="shared" si="161"/>
        <v>15</v>
      </c>
      <c r="Q124" s="194">
        <f t="shared" si="161"/>
        <v>55</v>
      </c>
      <c r="R124" s="193">
        <f t="shared" si="162"/>
        <v>15</v>
      </c>
      <c r="S124" s="194">
        <f t="shared" si="163"/>
        <v>55</v>
      </c>
      <c r="T124" s="193">
        <f t="shared" si="164"/>
        <v>15</v>
      </c>
      <c r="U124" s="194">
        <f t="shared" si="165"/>
        <v>55</v>
      </c>
      <c r="V124" s="195">
        <f t="shared" si="166"/>
        <v>0.29166666666666669</v>
      </c>
      <c r="W124" s="195">
        <f t="shared" si="167"/>
        <v>0.54166666666666663</v>
      </c>
      <c r="X124" s="195">
        <f t="shared" si="168"/>
        <v>0.5625</v>
      </c>
      <c r="Y124" s="195">
        <f t="shared" si="169"/>
        <v>0.66319444444444442</v>
      </c>
      <c r="Z124" s="195">
        <f t="shared" si="170"/>
        <v>0.66319444444444442</v>
      </c>
      <c r="AA124" s="195">
        <f t="shared" si="171"/>
        <v>0.66319444444444442</v>
      </c>
      <c r="AB124" s="667"/>
      <c r="AC124" s="196">
        <f t="shared" si="172"/>
        <v>0.35069444444444442</v>
      </c>
      <c r="AD124" s="667"/>
      <c r="AE124" s="196">
        <f t="shared" si="154"/>
        <v>0.35069444444444436</v>
      </c>
      <c r="AF124" s="196"/>
      <c r="AG124" s="196"/>
      <c r="AH124" s="196"/>
      <c r="AI124" s="710"/>
      <c r="AJ124" s="709">
        <f t="shared" si="173"/>
        <v>0</v>
      </c>
      <c r="AK124" s="709">
        <f t="shared" si="174"/>
        <v>0</v>
      </c>
      <c r="AL124" s="709">
        <f t="shared" si="175"/>
        <v>0</v>
      </c>
      <c r="AM124" s="709"/>
      <c r="AN124" s="709">
        <f t="shared" si="155"/>
        <v>0</v>
      </c>
      <c r="AO124" s="709">
        <f t="shared" si="176"/>
        <v>1</v>
      </c>
    </row>
    <row r="125" spans="2:41" ht="12.75" hidden="1" customHeight="1" outlineLevel="1" x14ac:dyDescent="0.2">
      <c r="B125" s="851"/>
      <c r="C125" s="851"/>
      <c r="D125" s="27" t="str">
        <f t="shared" si="156"/>
        <v/>
      </c>
      <c r="E125" s="191" t="str">
        <f t="shared" si="157"/>
        <v>Sa</v>
      </c>
      <c r="F125" s="191">
        <f t="shared" si="158"/>
        <v>2035</v>
      </c>
      <c r="G125" s="191">
        <f t="shared" si="159"/>
        <v>4</v>
      </c>
      <c r="H125" s="191">
        <f t="shared" si="177"/>
        <v>14</v>
      </c>
      <c r="I125" s="192">
        <f t="shared" si="160"/>
        <v>47951</v>
      </c>
      <c r="J125" s="193">
        <f t="shared" si="161"/>
        <v>0</v>
      </c>
      <c r="K125" s="194">
        <f t="shared" si="161"/>
        <v>0</v>
      </c>
      <c r="L125" s="193">
        <f t="shared" si="161"/>
        <v>0</v>
      </c>
      <c r="M125" s="194">
        <f t="shared" si="161"/>
        <v>0</v>
      </c>
      <c r="N125" s="193">
        <f t="shared" si="161"/>
        <v>0</v>
      </c>
      <c r="O125" s="194">
        <f t="shared" si="161"/>
        <v>0</v>
      </c>
      <c r="P125" s="193">
        <f t="shared" si="161"/>
        <v>0</v>
      </c>
      <c r="Q125" s="194">
        <f t="shared" si="161"/>
        <v>0</v>
      </c>
      <c r="R125" s="193">
        <f t="shared" si="162"/>
        <v>0</v>
      </c>
      <c r="S125" s="194">
        <f t="shared" si="163"/>
        <v>0</v>
      </c>
      <c r="T125" s="193">
        <f t="shared" si="164"/>
        <v>0</v>
      </c>
      <c r="U125" s="194">
        <f t="shared" si="165"/>
        <v>0</v>
      </c>
      <c r="V125" s="195">
        <f t="shared" si="166"/>
        <v>0</v>
      </c>
      <c r="W125" s="195">
        <f t="shared" si="167"/>
        <v>0</v>
      </c>
      <c r="X125" s="195">
        <f t="shared" si="168"/>
        <v>0</v>
      </c>
      <c r="Y125" s="195">
        <f t="shared" si="169"/>
        <v>0</v>
      </c>
      <c r="Z125" s="195">
        <f t="shared" si="170"/>
        <v>0</v>
      </c>
      <c r="AA125" s="195">
        <f t="shared" si="171"/>
        <v>0</v>
      </c>
      <c r="AB125" s="667"/>
      <c r="AC125" s="196">
        <f t="shared" si="172"/>
        <v>0</v>
      </c>
      <c r="AD125" s="667"/>
      <c r="AE125" s="196">
        <f t="shared" si="154"/>
        <v>0</v>
      </c>
      <c r="AF125" s="196"/>
      <c r="AG125" s="196"/>
      <c r="AH125" s="196"/>
      <c r="AI125" s="710"/>
      <c r="AJ125" s="709">
        <f t="shared" si="173"/>
        <v>0</v>
      </c>
      <c r="AK125" s="709">
        <f t="shared" si="174"/>
        <v>0</v>
      </c>
      <c r="AL125" s="709">
        <f t="shared" si="175"/>
        <v>0</v>
      </c>
      <c r="AM125" s="709"/>
      <c r="AN125" s="709">
        <f t="shared" si="155"/>
        <v>0</v>
      </c>
      <c r="AO125" s="709">
        <f t="shared" si="176"/>
        <v>0</v>
      </c>
    </row>
    <row r="126" spans="2:41" ht="12.75" hidden="1" customHeight="1" outlineLevel="1" x14ac:dyDescent="0.2">
      <c r="B126" s="851"/>
      <c r="C126" s="851"/>
      <c r="D126" s="27" t="str">
        <f t="shared" si="156"/>
        <v/>
      </c>
      <c r="E126" s="191" t="str">
        <f t="shared" si="157"/>
        <v>So</v>
      </c>
      <c r="F126" s="191">
        <f t="shared" si="158"/>
        <v>2035</v>
      </c>
      <c r="G126" s="191">
        <f t="shared" si="159"/>
        <v>4</v>
      </c>
      <c r="H126" s="191">
        <f t="shared" si="177"/>
        <v>15</v>
      </c>
      <c r="I126" s="192">
        <f t="shared" si="160"/>
        <v>47952</v>
      </c>
      <c r="J126" s="193">
        <f t="shared" si="161"/>
        <v>0</v>
      </c>
      <c r="K126" s="194">
        <f t="shared" si="161"/>
        <v>0</v>
      </c>
      <c r="L126" s="193">
        <f t="shared" si="161"/>
        <v>0</v>
      </c>
      <c r="M126" s="194">
        <f t="shared" si="161"/>
        <v>0</v>
      </c>
      <c r="N126" s="193">
        <f t="shared" si="161"/>
        <v>0</v>
      </c>
      <c r="O126" s="194">
        <f t="shared" si="161"/>
        <v>0</v>
      </c>
      <c r="P126" s="193">
        <f t="shared" si="161"/>
        <v>0</v>
      </c>
      <c r="Q126" s="194">
        <f t="shared" si="161"/>
        <v>0</v>
      </c>
      <c r="R126" s="193">
        <f t="shared" si="162"/>
        <v>0</v>
      </c>
      <c r="S126" s="194">
        <f t="shared" si="163"/>
        <v>0</v>
      </c>
      <c r="T126" s="193">
        <f t="shared" si="164"/>
        <v>0</v>
      </c>
      <c r="U126" s="194">
        <f t="shared" si="165"/>
        <v>0</v>
      </c>
      <c r="V126" s="195">
        <f t="shared" si="166"/>
        <v>0</v>
      </c>
      <c r="W126" s="195">
        <f t="shared" si="167"/>
        <v>0</v>
      </c>
      <c r="X126" s="195">
        <f t="shared" si="168"/>
        <v>0</v>
      </c>
      <c r="Y126" s="195">
        <f t="shared" si="169"/>
        <v>0</v>
      </c>
      <c r="Z126" s="195">
        <f t="shared" si="170"/>
        <v>0</v>
      </c>
      <c r="AA126" s="195">
        <f t="shared" si="171"/>
        <v>0</v>
      </c>
      <c r="AB126" s="667"/>
      <c r="AC126" s="196">
        <f t="shared" si="172"/>
        <v>0</v>
      </c>
      <c r="AD126" s="667"/>
      <c r="AE126" s="196">
        <f t="shared" si="154"/>
        <v>0</v>
      </c>
      <c r="AF126" s="196"/>
      <c r="AG126" s="196"/>
      <c r="AH126" s="196"/>
      <c r="AI126" s="710"/>
      <c r="AJ126" s="709">
        <f t="shared" si="173"/>
        <v>0</v>
      </c>
      <c r="AK126" s="709">
        <f t="shared" si="174"/>
        <v>0</v>
      </c>
      <c r="AL126" s="709">
        <f t="shared" si="175"/>
        <v>0</v>
      </c>
      <c r="AM126" s="709"/>
      <c r="AN126" s="709">
        <f t="shared" si="155"/>
        <v>0</v>
      </c>
      <c r="AO126" s="709">
        <f t="shared" si="176"/>
        <v>0</v>
      </c>
    </row>
    <row r="127" spans="2:41" ht="12.75" hidden="1" customHeight="1" outlineLevel="1" x14ac:dyDescent="0.2">
      <c r="B127" s="851"/>
      <c r="C127" s="851"/>
      <c r="D127" s="27">
        <f t="shared" si="156"/>
        <v>16</v>
      </c>
      <c r="E127" s="191" t="str">
        <f t="shared" si="157"/>
        <v>Mo</v>
      </c>
      <c r="F127" s="191">
        <f t="shared" si="158"/>
        <v>2035</v>
      </c>
      <c r="G127" s="191">
        <f t="shared" si="159"/>
        <v>4</v>
      </c>
      <c r="H127" s="191">
        <f t="shared" si="177"/>
        <v>16</v>
      </c>
      <c r="I127" s="192">
        <f t="shared" si="160"/>
        <v>47953</v>
      </c>
      <c r="J127" s="193">
        <f t="shared" si="161"/>
        <v>7</v>
      </c>
      <c r="K127" s="194">
        <f t="shared" si="161"/>
        <v>0</v>
      </c>
      <c r="L127" s="193">
        <f t="shared" si="161"/>
        <v>13</v>
      </c>
      <c r="M127" s="194">
        <f t="shared" si="161"/>
        <v>0</v>
      </c>
      <c r="N127" s="193">
        <f t="shared" si="161"/>
        <v>13</v>
      </c>
      <c r="O127" s="194">
        <f t="shared" si="161"/>
        <v>30</v>
      </c>
      <c r="P127" s="193">
        <f t="shared" si="161"/>
        <v>15</v>
      </c>
      <c r="Q127" s="194">
        <f t="shared" si="161"/>
        <v>55</v>
      </c>
      <c r="R127" s="193">
        <f t="shared" si="162"/>
        <v>15</v>
      </c>
      <c r="S127" s="194">
        <f t="shared" si="163"/>
        <v>55</v>
      </c>
      <c r="T127" s="193">
        <f t="shared" si="164"/>
        <v>15</v>
      </c>
      <c r="U127" s="194">
        <f t="shared" si="165"/>
        <v>55</v>
      </c>
      <c r="V127" s="195">
        <f t="shared" si="166"/>
        <v>0.29166666666666669</v>
      </c>
      <c r="W127" s="195">
        <f t="shared" si="167"/>
        <v>0.54166666666666663</v>
      </c>
      <c r="X127" s="195">
        <f t="shared" si="168"/>
        <v>0.5625</v>
      </c>
      <c r="Y127" s="195">
        <f t="shared" si="169"/>
        <v>0.66319444444444442</v>
      </c>
      <c r="Z127" s="195">
        <f t="shared" si="170"/>
        <v>0.66319444444444442</v>
      </c>
      <c r="AA127" s="195">
        <f t="shared" si="171"/>
        <v>0.66319444444444442</v>
      </c>
      <c r="AB127" s="667"/>
      <c r="AC127" s="196">
        <f t="shared" si="172"/>
        <v>0.35069444444444442</v>
      </c>
      <c r="AD127" s="667"/>
      <c r="AE127" s="196">
        <f t="shared" si="154"/>
        <v>0.35069444444444436</v>
      </c>
      <c r="AF127" s="196"/>
      <c r="AG127" s="196"/>
      <c r="AH127" s="196"/>
      <c r="AI127" s="711"/>
      <c r="AJ127" s="709">
        <f t="shared" si="173"/>
        <v>0</v>
      </c>
      <c r="AK127" s="709">
        <f t="shared" si="174"/>
        <v>0</v>
      </c>
      <c r="AL127" s="709">
        <f t="shared" si="175"/>
        <v>0</v>
      </c>
      <c r="AM127" s="709"/>
      <c r="AN127" s="709">
        <f t="shared" si="155"/>
        <v>0</v>
      </c>
      <c r="AO127" s="709">
        <f t="shared" si="176"/>
        <v>1</v>
      </c>
    </row>
    <row r="128" spans="2:41" ht="12.75" hidden="1" customHeight="1" outlineLevel="1" x14ac:dyDescent="0.2">
      <c r="B128" s="851"/>
      <c r="C128" s="851"/>
      <c r="D128" s="27" t="str">
        <f t="shared" si="156"/>
        <v/>
      </c>
      <c r="E128" s="191" t="str">
        <f t="shared" si="157"/>
        <v>Di</v>
      </c>
      <c r="F128" s="191">
        <f t="shared" si="158"/>
        <v>2035</v>
      </c>
      <c r="G128" s="191">
        <f t="shared" si="159"/>
        <v>4</v>
      </c>
      <c r="H128" s="191">
        <f t="shared" si="177"/>
        <v>17</v>
      </c>
      <c r="I128" s="192">
        <f t="shared" si="160"/>
        <v>47954</v>
      </c>
      <c r="J128" s="193">
        <f t="shared" si="161"/>
        <v>7</v>
      </c>
      <c r="K128" s="194">
        <f t="shared" si="161"/>
        <v>0</v>
      </c>
      <c r="L128" s="193">
        <f t="shared" si="161"/>
        <v>13</v>
      </c>
      <c r="M128" s="194">
        <f t="shared" si="161"/>
        <v>0</v>
      </c>
      <c r="N128" s="193">
        <f t="shared" si="161"/>
        <v>13</v>
      </c>
      <c r="O128" s="194">
        <f t="shared" si="161"/>
        <v>30</v>
      </c>
      <c r="P128" s="193">
        <f t="shared" si="161"/>
        <v>15</v>
      </c>
      <c r="Q128" s="194">
        <f t="shared" si="161"/>
        <v>55</v>
      </c>
      <c r="R128" s="193">
        <f t="shared" si="162"/>
        <v>15</v>
      </c>
      <c r="S128" s="194">
        <f t="shared" si="163"/>
        <v>55</v>
      </c>
      <c r="T128" s="193">
        <f t="shared" si="164"/>
        <v>15</v>
      </c>
      <c r="U128" s="194">
        <f t="shared" si="165"/>
        <v>55</v>
      </c>
      <c r="V128" s="195">
        <f t="shared" si="166"/>
        <v>0.29166666666666669</v>
      </c>
      <c r="W128" s="195">
        <f t="shared" si="167"/>
        <v>0.54166666666666663</v>
      </c>
      <c r="X128" s="195">
        <f t="shared" si="168"/>
        <v>0.5625</v>
      </c>
      <c r="Y128" s="195">
        <f t="shared" si="169"/>
        <v>0.66319444444444442</v>
      </c>
      <c r="Z128" s="195">
        <f t="shared" si="170"/>
        <v>0.66319444444444442</v>
      </c>
      <c r="AA128" s="195">
        <f t="shared" si="171"/>
        <v>0.66319444444444442</v>
      </c>
      <c r="AB128" s="667"/>
      <c r="AC128" s="196">
        <f t="shared" si="172"/>
        <v>0.35069444444444442</v>
      </c>
      <c r="AD128" s="667"/>
      <c r="AE128" s="196">
        <f t="shared" si="154"/>
        <v>0.35069444444444436</v>
      </c>
      <c r="AF128" s="196"/>
      <c r="AG128" s="196"/>
      <c r="AH128" s="196"/>
      <c r="AI128" s="711"/>
      <c r="AJ128" s="709">
        <f t="shared" si="173"/>
        <v>0</v>
      </c>
      <c r="AK128" s="709">
        <f t="shared" si="174"/>
        <v>0</v>
      </c>
      <c r="AL128" s="709">
        <f t="shared" si="175"/>
        <v>0</v>
      </c>
      <c r="AM128" s="709"/>
      <c r="AN128" s="709">
        <f t="shared" si="155"/>
        <v>0</v>
      </c>
      <c r="AO128" s="709">
        <f t="shared" si="176"/>
        <v>1</v>
      </c>
    </row>
    <row r="129" spans="2:41" ht="12.75" hidden="1" customHeight="1" outlineLevel="1" x14ac:dyDescent="0.2">
      <c r="B129" s="851"/>
      <c r="C129" s="851"/>
      <c r="D129" s="27" t="str">
        <f t="shared" si="156"/>
        <v/>
      </c>
      <c r="E129" s="191" t="str">
        <f t="shared" si="157"/>
        <v>Mi</v>
      </c>
      <c r="F129" s="191">
        <f t="shared" si="158"/>
        <v>2035</v>
      </c>
      <c r="G129" s="191">
        <f t="shared" si="159"/>
        <v>4</v>
      </c>
      <c r="H129" s="191">
        <f t="shared" si="177"/>
        <v>18</v>
      </c>
      <c r="I129" s="192">
        <f t="shared" si="160"/>
        <v>47955</v>
      </c>
      <c r="J129" s="193">
        <f t="shared" ref="J129:Q142" si="178">IF(OR($E129="Sa",$E129="So"),J$4,J$5)</f>
        <v>7</v>
      </c>
      <c r="K129" s="194">
        <f t="shared" si="178"/>
        <v>0</v>
      </c>
      <c r="L129" s="193">
        <f t="shared" si="178"/>
        <v>13</v>
      </c>
      <c r="M129" s="194">
        <f t="shared" si="178"/>
        <v>0</v>
      </c>
      <c r="N129" s="193">
        <f t="shared" si="178"/>
        <v>13</v>
      </c>
      <c r="O129" s="194">
        <f t="shared" si="178"/>
        <v>30</v>
      </c>
      <c r="P129" s="193">
        <f t="shared" si="178"/>
        <v>15</v>
      </c>
      <c r="Q129" s="194">
        <f t="shared" si="178"/>
        <v>55</v>
      </c>
      <c r="R129" s="193">
        <f t="shared" si="162"/>
        <v>15</v>
      </c>
      <c r="S129" s="194">
        <f t="shared" si="163"/>
        <v>55</v>
      </c>
      <c r="T129" s="193">
        <f t="shared" si="164"/>
        <v>15</v>
      </c>
      <c r="U129" s="194">
        <f t="shared" si="165"/>
        <v>55</v>
      </c>
      <c r="V129" s="195">
        <f t="shared" si="166"/>
        <v>0.29166666666666669</v>
      </c>
      <c r="W129" s="195">
        <f t="shared" si="167"/>
        <v>0.54166666666666663</v>
      </c>
      <c r="X129" s="195">
        <f t="shared" si="168"/>
        <v>0.5625</v>
      </c>
      <c r="Y129" s="195">
        <f t="shared" si="169"/>
        <v>0.66319444444444442</v>
      </c>
      <c r="Z129" s="195">
        <f t="shared" si="170"/>
        <v>0.66319444444444442</v>
      </c>
      <c r="AA129" s="195">
        <f t="shared" si="171"/>
        <v>0.66319444444444442</v>
      </c>
      <c r="AB129" s="667"/>
      <c r="AC129" s="196">
        <f t="shared" si="172"/>
        <v>0.35069444444444442</v>
      </c>
      <c r="AD129" s="667"/>
      <c r="AE129" s="196">
        <f t="shared" si="154"/>
        <v>0.35069444444444436</v>
      </c>
      <c r="AF129" s="196"/>
      <c r="AG129" s="196"/>
      <c r="AH129" s="196"/>
      <c r="AI129" s="711"/>
      <c r="AJ129" s="709">
        <f t="shared" si="173"/>
        <v>0</v>
      </c>
      <c r="AK129" s="709">
        <f t="shared" si="174"/>
        <v>0</v>
      </c>
      <c r="AL129" s="709">
        <f t="shared" si="175"/>
        <v>0</v>
      </c>
      <c r="AM129" s="709"/>
      <c r="AN129" s="709">
        <f t="shared" si="155"/>
        <v>0</v>
      </c>
      <c r="AO129" s="709">
        <f t="shared" si="176"/>
        <v>1</v>
      </c>
    </row>
    <row r="130" spans="2:41" ht="12.75" hidden="1" customHeight="1" outlineLevel="1" x14ac:dyDescent="0.2">
      <c r="B130" s="851"/>
      <c r="C130" s="851"/>
      <c r="D130" s="27" t="str">
        <f t="shared" si="156"/>
        <v/>
      </c>
      <c r="E130" s="191" t="str">
        <f t="shared" si="157"/>
        <v>Do</v>
      </c>
      <c r="F130" s="191">
        <f t="shared" si="158"/>
        <v>2035</v>
      </c>
      <c r="G130" s="191">
        <f t="shared" si="159"/>
        <v>4</v>
      </c>
      <c r="H130" s="191">
        <f t="shared" si="177"/>
        <v>19</v>
      </c>
      <c r="I130" s="192">
        <f t="shared" si="160"/>
        <v>47956</v>
      </c>
      <c r="J130" s="193">
        <f t="shared" si="178"/>
        <v>7</v>
      </c>
      <c r="K130" s="194">
        <f t="shared" si="178"/>
        <v>0</v>
      </c>
      <c r="L130" s="193">
        <f t="shared" si="178"/>
        <v>13</v>
      </c>
      <c r="M130" s="194">
        <f t="shared" si="178"/>
        <v>0</v>
      </c>
      <c r="N130" s="193">
        <f t="shared" si="178"/>
        <v>13</v>
      </c>
      <c r="O130" s="194">
        <f t="shared" si="178"/>
        <v>30</v>
      </c>
      <c r="P130" s="193">
        <f t="shared" si="178"/>
        <v>15</v>
      </c>
      <c r="Q130" s="194">
        <f t="shared" si="178"/>
        <v>55</v>
      </c>
      <c r="R130" s="193">
        <f t="shared" si="162"/>
        <v>15</v>
      </c>
      <c r="S130" s="194">
        <f t="shared" si="163"/>
        <v>55</v>
      </c>
      <c r="T130" s="193">
        <f t="shared" si="164"/>
        <v>15</v>
      </c>
      <c r="U130" s="194">
        <f t="shared" si="165"/>
        <v>55</v>
      </c>
      <c r="V130" s="195">
        <f t="shared" si="166"/>
        <v>0.29166666666666669</v>
      </c>
      <c r="W130" s="195">
        <f t="shared" si="167"/>
        <v>0.54166666666666663</v>
      </c>
      <c r="X130" s="195">
        <f t="shared" si="168"/>
        <v>0.5625</v>
      </c>
      <c r="Y130" s="195">
        <f t="shared" si="169"/>
        <v>0.66319444444444442</v>
      </c>
      <c r="Z130" s="195">
        <f t="shared" si="170"/>
        <v>0.66319444444444442</v>
      </c>
      <c r="AA130" s="195">
        <f t="shared" si="171"/>
        <v>0.66319444444444442</v>
      </c>
      <c r="AB130" s="667"/>
      <c r="AC130" s="196">
        <f t="shared" si="172"/>
        <v>0.35069444444444442</v>
      </c>
      <c r="AD130" s="667"/>
      <c r="AE130" s="196">
        <f t="shared" si="154"/>
        <v>0.35069444444444436</v>
      </c>
      <c r="AF130" s="196"/>
      <c r="AG130" s="196"/>
      <c r="AH130" s="196"/>
      <c r="AI130" s="711"/>
      <c r="AJ130" s="709">
        <f t="shared" si="173"/>
        <v>0</v>
      </c>
      <c r="AK130" s="709">
        <f t="shared" si="174"/>
        <v>0</v>
      </c>
      <c r="AL130" s="709">
        <f t="shared" si="175"/>
        <v>0</v>
      </c>
      <c r="AM130" s="709"/>
      <c r="AN130" s="709">
        <f t="shared" si="155"/>
        <v>0</v>
      </c>
      <c r="AO130" s="709">
        <f t="shared" si="176"/>
        <v>1</v>
      </c>
    </row>
    <row r="131" spans="2:41" ht="12.75" hidden="1" customHeight="1" outlineLevel="1" x14ac:dyDescent="0.2">
      <c r="B131" s="851"/>
      <c r="C131" s="851"/>
      <c r="D131" s="27" t="str">
        <f t="shared" si="156"/>
        <v/>
      </c>
      <c r="E131" s="191" t="str">
        <f t="shared" si="157"/>
        <v>Fr</v>
      </c>
      <c r="F131" s="191">
        <f t="shared" si="158"/>
        <v>2035</v>
      </c>
      <c r="G131" s="191">
        <f t="shared" si="159"/>
        <v>4</v>
      </c>
      <c r="H131" s="191">
        <f t="shared" si="177"/>
        <v>20</v>
      </c>
      <c r="I131" s="192">
        <f t="shared" si="160"/>
        <v>47957</v>
      </c>
      <c r="J131" s="193">
        <f t="shared" si="178"/>
        <v>7</v>
      </c>
      <c r="K131" s="194">
        <f t="shared" si="178"/>
        <v>0</v>
      </c>
      <c r="L131" s="193">
        <f t="shared" si="178"/>
        <v>13</v>
      </c>
      <c r="M131" s="194">
        <f t="shared" si="178"/>
        <v>0</v>
      </c>
      <c r="N131" s="193">
        <f t="shared" si="178"/>
        <v>13</v>
      </c>
      <c r="O131" s="194">
        <f t="shared" si="178"/>
        <v>30</v>
      </c>
      <c r="P131" s="193">
        <f t="shared" si="178"/>
        <v>15</v>
      </c>
      <c r="Q131" s="194">
        <f t="shared" si="178"/>
        <v>55</v>
      </c>
      <c r="R131" s="193">
        <f t="shared" si="162"/>
        <v>15</v>
      </c>
      <c r="S131" s="194">
        <f t="shared" si="163"/>
        <v>55</v>
      </c>
      <c r="T131" s="193">
        <f t="shared" si="164"/>
        <v>15</v>
      </c>
      <c r="U131" s="194">
        <f t="shared" si="165"/>
        <v>55</v>
      </c>
      <c r="V131" s="195">
        <f t="shared" si="166"/>
        <v>0.29166666666666669</v>
      </c>
      <c r="W131" s="195">
        <f t="shared" si="167"/>
        <v>0.54166666666666663</v>
      </c>
      <c r="X131" s="195">
        <f t="shared" si="168"/>
        <v>0.5625</v>
      </c>
      <c r="Y131" s="195">
        <f t="shared" si="169"/>
        <v>0.66319444444444442</v>
      </c>
      <c r="Z131" s="195">
        <f t="shared" si="170"/>
        <v>0.66319444444444442</v>
      </c>
      <c r="AA131" s="195">
        <f t="shared" si="171"/>
        <v>0.66319444444444442</v>
      </c>
      <c r="AB131" s="667"/>
      <c r="AC131" s="196">
        <f t="shared" si="172"/>
        <v>0.35069444444444442</v>
      </c>
      <c r="AD131" s="667"/>
      <c r="AE131" s="196">
        <f t="shared" si="154"/>
        <v>0.35069444444444436</v>
      </c>
      <c r="AF131" s="196"/>
      <c r="AG131" s="196"/>
      <c r="AH131" s="196"/>
      <c r="AI131" s="711"/>
      <c r="AJ131" s="709">
        <f t="shared" si="173"/>
        <v>0</v>
      </c>
      <c r="AK131" s="709">
        <f t="shared" si="174"/>
        <v>0</v>
      </c>
      <c r="AL131" s="709">
        <f t="shared" si="175"/>
        <v>0</v>
      </c>
      <c r="AM131" s="709"/>
      <c r="AN131" s="709">
        <f t="shared" si="155"/>
        <v>0</v>
      </c>
      <c r="AO131" s="709">
        <f t="shared" si="176"/>
        <v>1</v>
      </c>
    </row>
    <row r="132" spans="2:41" ht="12.75" hidden="1" customHeight="1" outlineLevel="1" x14ac:dyDescent="0.2">
      <c r="B132" s="851"/>
      <c r="C132" s="851"/>
      <c r="D132" s="27" t="str">
        <f t="shared" si="156"/>
        <v/>
      </c>
      <c r="E132" s="191" t="str">
        <f t="shared" si="157"/>
        <v>Sa</v>
      </c>
      <c r="F132" s="191">
        <f t="shared" si="158"/>
        <v>2035</v>
      </c>
      <c r="G132" s="191">
        <f t="shared" si="159"/>
        <v>4</v>
      </c>
      <c r="H132" s="191">
        <f t="shared" si="177"/>
        <v>21</v>
      </c>
      <c r="I132" s="192">
        <f t="shared" si="160"/>
        <v>47958</v>
      </c>
      <c r="J132" s="193">
        <f t="shared" si="178"/>
        <v>0</v>
      </c>
      <c r="K132" s="194">
        <f t="shared" si="178"/>
        <v>0</v>
      </c>
      <c r="L132" s="193">
        <f t="shared" si="178"/>
        <v>0</v>
      </c>
      <c r="M132" s="194">
        <f t="shared" si="178"/>
        <v>0</v>
      </c>
      <c r="N132" s="193">
        <f t="shared" si="178"/>
        <v>0</v>
      </c>
      <c r="O132" s="194">
        <f t="shared" si="178"/>
        <v>0</v>
      </c>
      <c r="P132" s="193">
        <f t="shared" si="178"/>
        <v>0</v>
      </c>
      <c r="Q132" s="194">
        <f t="shared" si="178"/>
        <v>0</v>
      </c>
      <c r="R132" s="193">
        <f t="shared" si="162"/>
        <v>0</v>
      </c>
      <c r="S132" s="194">
        <f t="shared" si="163"/>
        <v>0</v>
      </c>
      <c r="T132" s="193">
        <f t="shared" si="164"/>
        <v>0</v>
      </c>
      <c r="U132" s="194">
        <f t="shared" si="165"/>
        <v>0</v>
      </c>
      <c r="V132" s="195">
        <f t="shared" si="166"/>
        <v>0</v>
      </c>
      <c r="W132" s="195">
        <f t="shared" si="167"/>
        <v>0</v>
      </c>
      <c r="X132" s="195">
        <f t="shared" si="168"/>
        <v>0</v>
      </c>
      <c r="Y132" s="195">
        <f t="shared" si="169"/>
        <v>0</v>
      </c>
      <c r="Z132" s="195">
        <f t="shared" si="170"/>
        <v>0</v>
      </c>
      <c r="AA132" s="195">
        <f t="shared" si="171"/>
        <v>0</v>
      </c>
      <c r="AB132" s="667"/>
      <c r="AC132" s="196">
        <f t="shared" si="172"/>
        <v>0</v>
      </c>
      <c r="AD132" s="667"/>
      <c r="AE132" s="196">
        <f t="shared" si="154"/>
        <v>0</v>
      </c>
      <c r="AF132" s="196"/>
      <c r="AG132" s="196"/>
      <c r="AH132" s="196"/>
      <c r="AI132" s="709"/>
      <c r="AJ132" s="709">
        <f t="shared" si="173"/>
        <v>0</v>
      </c>
      <c r="AK132" s="709">
        <f t="shared" si="174"/>
        <v>0</v>
      </c>
      <c r="AL132" s="709">
        <f t="shared" si="175"/>
        <v>0</v>
      </c>
      <c r="AM132" s="709"/>
      <c r="AN132" s="709">
        <f t="shared" si="155"/>
        <v>0</v>
      </c>
      <c r="AO132" s="709">
        <f t="shared" si="176"/>
        <v>0</v>
      </c>
    </row>
    <row r="133" spans="2:41" ht="12.75" hidden="1" customHeight="1" outlineLevel="1" x14ac:dyDescent="0.2">
      <c r="B133" s="851"/>
      <c r="C133" s="851"/>
      <c r="D133" s="27" t="str">
        <f t="shared" si="156"/>
        <v/>
      </c>
      <c r="E133" s="191" t="str">
        <f t="shared" si="157"/>
        <v>So</v>
      </c>
      <c r="F133" s="191">
        <f t="shared" si="158"/>
        <v>2035</v>
      </c>
      <c r="G133" s="191">
        <f t="shared" si="159"/>
        <v>4</v>
      </c>
      <c r="H133" s="191">
        <f t="shared" si="177"/>
        <v>22</v>
      </c>
      <c r="I133" s="192">
        <f t="shared" si="160"/>
        <v>47959</v>
      </c>
      <c r="J133" s="193">
        <f t="shared" si="178"/>
        <v>0</v>
      </c>
      <c r="K133" s="194">
        <f t="shared" si="178"/>
        <v>0</v>
      </c>
      <c r="L133" s="193">
        <f t="shared" si="178"/>
        <v>0</v>
      </c>
      <c r="M133" s="194">
        <f t="shared" si="178"/>
        <v>0</v>
      </c>
      <c r="N133" s="193">
        <f t="shared" si="178"/>
        <v>0</v>
      </c>
      <c r="O133" s="194">
        <f t="shared" si="178"/>
        <v>0</v>
      </c>
      <c r="P133" s="193">
        <f t="shared" si="178"/>
        <v>0</v>
      </c>
      <c r="Q133" s="194">
        <f t="shared" si="178"/>
        <v>0</v>
      </c>
      <c r="R133" s="193">
        <f t="shared" si="162"/>
        <v>0</v>
      </c>
      <c r="S133" s="194">
        <f t="shared" si="163"/>
        <v>0</v>
      </c>
      <c r="T133" s="193">
        <f t="shared" si="164"/>
        <v>0</v>
      </c>
      <c r="U133" s="194">
        <f t="shared" si="165"/>
        <v>0</v>
      </c>
      <c r="V133" s="195">
        <f t="shared" si="166"/>
        <v>0</v>
      </c>
      <c r="W133" s="195">
        <f t="shared" si="167"/>
        <v>0</v>
      </c>
      <c r="X133" s="195">
        <f t="shared" si="168"/>
        <v>0</v>
      </c>
      <c r="Y133" s="195">
        <f t="shared" si="169"/>
        <v>0</v>
      </c>
      <c r="Z133" s="195">
        <f t="shared" si="170"/>
        <v>0</v>
      </c>
      <c r="AA133" s="195">
        <f t="shared" si="171"/>
        <v>0</v>
      </c>
      <c r="AB133" s="667"/>
      <c r="AC133" s="196">
        <f t="shared" si="172"/>
        <v>0</v>
      </c>
      <c r="AD133" s="667"/>
      <c r="AE133" s="196">
        <f t="shared" si="154"/>
        <v>0</v>
      </c>
      <c r="AF133" s="196"/>
      <c r="AG133" s="196"/>
      <c r="AH133" s="196"/>
      <c r="AI133" s="709"/>
      <c r="AJ133" s="709">
        <f t="shared" si="173"/>
        <v>0</v>
      </c>
      <c r="AK133" s="709">
        <f t="shared" si="174"/>
        <v>0</v>
      </c>
      <c r="AL133" s="709">
        <f t="shared" si="175"/>
        <v>0</v>
      </c>
      <c r="AM133" s="709"/>
      <c r="AN133" s="709">
        <f t="shared" si="155"/>
        <v>0</v>
      </c>
      <c r="AO133" s="709">
        <f t="shared" si="176"/>
        <v>0</v>
      </c>
    </row>
    <row r="134" spans="2:41" ht="12.75" hidden="1" customHeight="1" outlineLevel="1" x14ac:dyDescent="0.2">
      <c r="B134" s="851"/>
      <c r="C134" s="851"/>
      <c r="D134" s="27">
        <f t="shared" si="156"/>
        <v>17</v>
      </c>
      <c r="E134" s="191" t="str">
        <f t="shared" si="157"/>
        <v>Mo</v>
      </c>
      <c r="F134" s="191">
        <f t="shared" si="158"/>
        <v>2035</v>
      </c>
      <c r="G134" s="191">
        <f t="shared" si="159"/>
        <v>4</v>
      </c>
      <c r="H134" s="191">
        <f t="shared" si="177"/>
        <v>23</v>
      </c>
      <c r="I134" s="192">
        <f t="shared" si="160"/>
        <v>47960</v>
      </c>
      <c r="J134" s="193">
        <f t="shared" si="178"/>
        <v>7</v>
      </c>
      <c r="K134" s="194">
        <f t="shared" si="178"/>
        <v>0</v>
      </c>
      <c r="L134" s="193">
        <f t="shared" si="178"/>
        <v>13</v>
      </c>
      <c r="M134" s="194">
        <f t="shared" si="178"/>
        <v>0</v>
      </c>
      <c r="N134" s="193">
        <f t="shared" si="178"/>
        <v>13</v>
      </c>
      <c r="O134" s="194">
        <f t="shared" si="178"/>
        <v>30</v>
      </c>
      <c r="P134" s="193">
        <f t="shared" si="178"/>
        <v>15</v>
      </c>
      <c r="Q134" s="194">
        <f t="shared" si="178"/>
        <v>55</v>
      </c>
      <c r="R134" s="193">
        <f t="shared" si="162"/>
        <v>15</v>
      </c>
      <c r="S134" s="194">
        <f t="shared" si="163"/>
        <v>55</v>
      </c>
      <c r="T134" s="193">
        <f t="shared" si="164"/>
        <v>15</v>
      </c>
      <c r="U134" s="194">
        <f t="shared" si="165"/>
        <v>55</v>
      </c>
      <c r="V134" s="195">
        <f t="shared" si="166"/>
        <v>0.29166666666666669</v>
      </c>
      <c r="W134" s="195">
        <f t="shared" si="167"/>
        <v>0.54166666666666663</v>
      </c>
      <c r="X134" s="195">
        <f t="shared" si="168"/>
        <v>0.5625</v>
      </c>
      <c r="Y134" s="195">
        <f t="shared" si="169"/>
        <v>0.66319444444444442</v>
      </c>
      <c r="Z134" s="195">
        <f t="shared" si="170"/>
        <v>0.66319444444444442</v>
      </c>
      <c r="AA134" s="195">
        <f t="shared" si="171"/>
        <v>0.66319444444444442</v>
      </c>
      <c r="AB134" s="667"/>
      <c r="AC134" s="196">
        <f t="shared" si="172"/>
        <v>0.35069444444444442</v>
      </c>
      <c r="AD134" s="667"/>
      <c r="AE134" s="196">
        <f t="shared" si="154"/>
        <v>0.35069444444444436</v>
      </c>
      <c r="AF134" s="196"/>
      <c r="AG134" s="196"/>
      <c r="AH134" s="196"/>
      <c r="AI134" s="710"/>
      <c r="AJ134" s="709">
        <f t="shared" si="173"/>
        <v>0</v>
      </c>
      <c r="AK134" s="709">
        <f t="shared" si="174"/>
        <v>0</v>
      </c>
      <c r="AL134" s="709">
        <f t="shared" si="175"/>
        <v>0</v>
      </c>
      <c r="AM134" s="709"/>
      <c r="AN134" s="709">
        <f t="shared" si="155"/>
        <v>0</v>
      </c>
      <c r="AO134" s="709">
        <f t="shared" si="176"/>
        <v>1</v>
      </c>
    </row>
    <row r="135" spans="2:41" ht="12.75" hidden="1" customHeight="1" outlineLevel="1" x14ac:dyDescent="0.2">
      <c r="B135" s="851"/>
      <c r="C135" s="851"/>
      <c r="D135" s="27" t="str">
        <f t="shared" si="156"/>
        <v/>
      </c>
      <c r="E135" s="191" t="str">
        <f t="shared" si="157"/>
        <v>Di</v>
      </c>
      <c r="F135" s="191">
        <f t="shared" si="158"/>
        <v>2035</v>
      </c>
      <c r="G135" s="191">
        <f t="shared" si="159"/>
        <v>4</v>
      </c>
      <c r="H135" s="191">
        <f t="shared" si="177"/>
        <v>24</v>
      </c>
      <c r="I135" s="192">
        <f t="shared" si="160"/>
        <v>47961</v>
      </c>
      <c r="J135" s="193">
        <f t="shared" si="178"/>
        <v>7</v>
      </c>
      <c r="K135" s="194">
        <f t="shared" si="178"/>
        <v>0</v>
      </c>
      <c r="L135" s="193">
        <f t="shared" si="178"/>
        <v>13</v>
      </c>
      <c r="M135" s="194">
        <f t="shared" si="178"/>
        <v>0</v>
      </c>
      <c r="N135" s="193">
        <f t="shared" si="178"/>
        <v>13</v>
      </c>
      <c r="O135" s="194">
        <f t="shared" si="178"/>
        <v>30</v>
      </c>
      <c r="P135" s="193">
        <f t="shared" si="178"/>
        <v>15</v>
      </c>
      <c r="Q135" s="194">
        <f t="shared" si="178"/>
        <v>55</v>
      </c>
      <c r="R135" s="193">
        <f t="shared" si="162"/>
        <v>15</v>
      </c>
      <c r="S135" s="194">
        <f t="shared" si="163"/>
        <v>55</v>
      </c>
      <c r="T135" s="193">
        <f t="shared" si="164"/>
        <v>15</v>
      </c>
      <c r="U135" s="194">
        <f t="shared" si="165"/>
        <v>55</v>
      </c>
      <c r="V135" s="195">
        <f t="shared" si="166"/>
        <v>0.29166666666666669</v>
      </c>
      <c r="W135" s="195">
        <f t="shared" si="167"/>
        <v>0.54166666666666663</v>
      </c>
      <c r="X135" s="195">
        <f t="shared" si="168"/>
        <v>0.5625</v>
      </c>
      <c r="Y135" s="195">
        <f t="shared" si="169"/>
        <v>0.66319444444444442</v>
      </c>
      <c r="Z135" s="195">
        <f t="shared" si="170"/>
        <v>0.66319444444444442</v>
      </c>
      <c r="AA135" s="195">
        <f t="shared" si="171"/>
        <v>0.66319444444444442</v>
      </c>
      <c r="AB135" s="667"/>
      <c r="AC135" s="196">
        <f t="shared" si="172"/>
        <v>0.35069444444444442</v>
      </c>
      <c r="AD135" s="667"/>
      <c r="AE135" s="196">
        <f t="shared" si="154"/>
        <v>0.35069444444444436</v>
      </c>
      <c r="AF135" s="196"/>
      <c r="AG135" s="196"/>
      <c r="AH135" s="196"/>
      <c r="AI135" s="710"/>
      <c r="AJ135" s="709">
        <f t="shared" si="173"/>
        <v>0</v>
      </c>
      <c r="AK135" s="709">
        <f t="shared" si="174"/>
        <v>0</v>
      </c>
      <c r="AL135" s="709">
        <f t="shared" si="175"/>
        <v>0</v>
      </c>
      <c r="AM135" s="709"/>
      <c r="AN135" s="709">
        <f t="shared" si="155"/>
        <v>0</v>
      </c>
      <c r="AO135" s="709">
        <f t="shared" si="176"/>
        <v>1</v>
      </c>
    </row>
    <row r="136" spans="2:41" ht="12.75" hidden="1" customHeight="1" outlineLevel="1" x14ac:dyDescent="0.2">
      <c r="B136" s="851"/>
      <c r="C136" s="851"/>
      <c r="D136" s="27" t="str">
        <f t="shared" si="156"/>
        <v/>
      </c>
      <c r="E136" s="191" t="str">
        <f t="shared" si="157"/>
        <v>Mi</v>
      </c>
      <c r="F136" s="191">
        <f t="shared" si="158"/>
        <v>2035</v>
      </c>
      <c r="G136" s="191">
        <f t="shared" si="159"/>
        <v>4</v>
      </c>
      <c r="H136" s="191">
        <f t="shared" si="177"/>
        <v>25</v>
      </c>
      <c r="I136" s="192">
        <f t="shared" si="160"/>
        <v>47962</v>
      </c>
      <c r="J136" s="193">
        <f t="shared" si="178"/>
        <v>7</v>
      </c>
      <c r="K136" s="194">
        <f t="shared" si="178"/>
        <v>0</v>
      </c>
      <c r="L136" s="193">
        <f t="shared" si="178"/>
        <v>13</v>
      </c>
      <c r="M136" s="194">
        <f t="shared" si="178"/>
        <v>0</v>
      </c>
      <c r="N136" s="193">
        <f t="shared" si="178"/>
        <v>13</v>
      </c>
      <c r="O136" s="194">
        <f t="shared" si="178"/>
        <v>30</v>
      </c>
      <c r="P136" s="193">
        <f t="shared" si="178"/>
        <v>15</v>
      </c>
      <c r="Q136" s="194">
        <f t="shared" si="178"/>
        <v>55</v>
      </c>
      <c r="R136" s="193">
        <f t="shared" si="162"/>
        <v>15</v>
      </c>
      <c r="S136" s="194">
        <f t="shared" si="163"/>
        <v>55</v>
      </c>
      <c r="T136" s="193">
        <f t="shared" si="164"/>
        <v>15</v>
      </c>
      <c r="U136" s="194">
        <f t="shared" si="165"/>
        <v>55</v>
      </c>
      <c r="V136" s="195">
        <f t="shared" si="166"/>
        <v>0.29166666666666669</v>
      </c>
      <c r="W136" s="195">
        <f t="shared" si="167"/>
        <v>0.54166666666666663</v>
      </c>
      <c r="X136" s="195">
        <f t="shared" si="168"/>
        <v>0.5625</v>
      </c>
      <c r="Y136" s="195">
        <f t="shared" si="169"/>
        <v>0.66319444444444442</v>
      </c>
      <c r="Z136" s="195">
        <f t="shared" si="170"/>
        <v>0.66319444444444442</v>
      </c>
      <c r="AA136" s="195">
        <f t="shared" si="171"/>
        <v>0.66319444444444442</v>
      </c>
      <c r="AB136" s="667"/>
      <c r="AC136" s="196">
        <f t="shared" si="172"/>
        <v>0.35069444444444442</v>
      </c>
      <c r="AD136" s="667"/>
      <c r="AE136" s="196">
        <f t="shared" si="154"/>
        <v>0.35069444444444436</v>
      </c>
      <c r="AF136" s="196"/>
      <c r="AG136" s="196"/>
      <c r="AH136" s="196"/>
      <c r="AI136" s="710"/>
      <c r="AJ136" s="709">
        <f t="shared" si="173"/>
        <v>0</v>
      </c>
      <c r="AK136" s="709">
        <f t="shared" si="174"/>
        <v>0</v>
      </c>
      <c r="AL136" s="709">
        <f t="shared" si="175"/>
        <v>0</v>
      </c>
      <c r="AM136" s="709"/>
      <c r="AN136" s="709">
        <f t="shared" si="155"/>
        <v>0</v>
      </c>
      <c r="AO136" s="709">
        <f t="shared" si="176"/>
        <v>1</v>
      </c>
    </row>
    <row r="137" spans="2:41" ht="12.75" hidden="1" customHeight="1" outlineLevel="1" x14ac:dyDescent="0.2">
      <c r="B137" s="851"/>
      <c r="C137" s="851"/>
      <c r="D137" s="27" t="str">
        <f t="shared" si="156"/>
        <v/>
      </c>
      <c r="E137" s="191" t="str">
        <f t="shared" si="157"/>
        <v>Do</v>
      </c>
      <c r="F137" s="191">
        <f t="shared" si="158"/>
        <v>2035</v>
      </c>
      <c r="G137" s="191">
        <f t="shared" si="159"/>
        <v>4</v>
      </c>
      <c r="H137" s="191">
        <f t="shared" si="177"/>
        <v>26</v>
      </c>
      <c r="I137" s="192">
        <f t="shared" si="160"/>
        <v>47963</v>
      </c>
      <c r="J137" s="193">
        <f t="shared" si="178"/>
        <v>7</v>
      </c>
      <c r="K137" s="194">
        <f t="shared" si="178"/>
        <v>0</v>
      </c>
      <c r="L137" s="193">
        <f t="shared" si="178"/>
        <v>13</v>
      </c>
      <c r="M137" s="194">
        <f t="shared" si="178"/>
        <v>0</v>
      </c>
      <c r="N137" s="193">
        <f t="shared" si="178"/>
        <v>13</v>
      </c>
      <c r="O137" s="194">
        <f t="shared" si="178"/>
        <v>30</v>
      </c>
      <c r="P137" s="193">
        <f t="shared" si="178"/>
        <v>15</v>
      </c>
      <c r="Q137" s="194">
        <f t="shared" si="178"/>
        <v>55</v>
      </c>
      <c r="R137" s="193">
        <f t="shared" si="162"/>
        <v>15</v>
      </c>
      <c r="S137" s="194">
        <f t="shared" si="163"/>
        <v>55</v>
      </c>
      <c r="T137" s="193">
        <f t="shared" si="164"/>
        <v>15</v>
      </c>
      <c r="U137" s="194">
        <f t="shared" si="165"/>
        <v>55</v>
      </c>
      <c r="V137" s="195">
        <f t="shared" si="166"/>
        <v>0.29166666666666669</v>
      </c>
      <c r="W137" s="195">
        <f t="shared" si="167"/>
        <v>0.54166666666666663</v>
      </c>
      <c r="X137" s="195">
        <f t="shared" si="168"/>
        <v>0.5625</v>
      </c>
      <c r="Y137" s="195">
        <f t="shared" si="169"/>
        <v>0.66319444444444442</v>
      </c>
      <c r="Z137" s="195">
        <f t="shared" si="170"/>
        <v>0.66319444444444442</v>
      </c>
      <c r="AA137" s="195">
        <f t="shared" si="171"/>
        <v>0.66319444444444442</v>
      </c>
      <c r="AB137" s="667"/>
      <c r="AC137" s="196">
        <f t="shared" si="172"/>
        <v>0.35069444444444442</v>
      </c>
      <c r="AD137" s="667"/>
      <c r="AE137" s="196">
        <f t="shared" si="154"/>
        <v>0.35069444444444436</v>
      </c>
      <c r="AF137" s="196"/>
      <c r="AG137" s="196"/>
      <c r="AH137" s="196"/>
      <c r="AI137" s="710"/>
      <c r="AJ137" s="709">
        <f t="shared" si="173"/>
        <v>0</v>
      </c>
      <c r="AK137" s="709">
        <f t="shared" si="174"/>
        <v>0</v>
      </c>
      <c r="AL137" s="709">
        <f t="shared" si="175"/>
        <v>0</v>
      </c>
      <c r="AM137" s="709"/>
      <c r="AN137" s="709">
        <f t="shared" si="155"/>
        <v>0</v>
      </c>
      <c r="AO137" s="709">
        <f t="shared" si="176"/>
        <v>1</v>
      </c>
    </row>
    <row r="138" spans="2:41" ht="12.75" hidden="1" customHeight="1" outlineLevel="1" x14ac:dyDescent="0.2">
      <c r="B138" s="851"/>
      <c r="C138" s="851"/>
      <c r="D138" s="27" t="str">
        <f t="shared" si="156"/>
        <v/>
      </c>
      <c r="E138" s="191" t="str">
        <f t="shared" si="157"/>
        <v>Fr</v>
      </c>
      <c r="F138" s="191">
        <f t="shared" si="158"/>
        <v>2035</v>
      </c>
      <c r="G138" s="191">
        <f t="shared" si="159"/>
        <v>4</v>
      </c>
      <c r="H138" s="191">
        <f t="shared" si="177"/>
        <v>27</v>
      </c>
      <c r="I138" s="192">
        <f t="shared" si="160"/>
        <v>47964</v>
      </c>
      <c r="J138" s="193">
        <f t="shared" si="178"/>
        <v>7</v>
      </c>
      <c r="K138" s="194">
        <f t="shared" si="178"/>
        <v>0</v>
      </c>
      <c r="L138" s="193">
        <f t="shared" si="178"/>
        <v>13</v>
      </c>
      <c r="M138" s="194">
        <f t="shared" si="178"/>
        <v>0</v>
      </c>
      <c r="N138" s="193">
        <f t="shared" si="178"/>
        <v>13</v>
      </c>
      <c r="O138" s="194">
        <f t="shared" si="178"/>
        <v>30</v>
      </c>
      <c r="P138" s="193">
        <f t="shared" si="178"/>
        <v>15</v>
      </c>
      <c r="Q138" s="194">
        <f t="shared" si="178"/>
        <v>55</v>
      </c>
      <c r="R138" s="193">
        <f t="shared" si="162"/>
        <v>15</v>
      </c>
      <c r="S138" s="194">
        <f t="shared" si="163"/>
        <v>55</v>
      </c>
      <c r="T138" s="193">
        <f t="shared" si="164"/>
        <v>15</v>
      </c>
      <c r="U138" s="194">
        <f t="shared" si="165"/>
        <v>55</v>
      </c>
      <c r="V138" s="195">
        <f t="shared" si="166"/>
        <v>0.29166666666666669</v>
      </c>
      <c r="W138" s="195">
        <f t="shared" si="167"/>
        <v>0.54166666666666663</v>
      </c>
      <c r="X138" s="195">
        <f t="shared" si="168"/>
        <v>0.5625</v>
      </c>
      <c r="Y138" s="195">
        <f t="shared" si="169"/>
        <v>0.66319444444444442</v>
      </c>
      <c r="Z138" s="195">
        <f t="shared" si="170"/>
        <v>0.66319444444444442</v>
      </c>
      <c r="AA138" s="195">
        <f t="shared" si="171"/>
        <v>0.66319444444444442</v>
      </c>
      <c r="AB138" s="667"/>
      <c r="AC138" s="196">
        <f t="shared" si="172"/>
        <v>0.35069444444444442</v>
      </c>
      <c r="AD138" s="667"/>
      <c r="AE138" s="196">
        <f t="shared" si="154"/>
        <v>0.35069444444444436</v>
      </c>
      <c r="AF138" s="196"/>
      <c r="AG138" s="196"/>
      <c r="AH138" s="196"/>
      <c r="AI138" s="710"/>
      <c r="AJ138" s="709">
        <f t="shared" si="173"/>
        <v>0</v>
      </c>
      <c r="AK138" s="709">
        <f t="shared" si="174"/>
        <v>0</v>
      </c>
      <c r="AL138" s="709">
        <f t="shared" si="175"/>
        <v>0</v>
      </c>
      <c r="AM138" s="709"/>
      <c r="AN138" s="709">
        <f t="shared" si="155"/>
        <v>0</v>
      </c>
      <c r="AO138" s="709">
        <f t="shared" si="176"/>
        <v>1</v>
      </c>
    </row>
    <row r="139" spans="2:41" ht="12.75" hidden="1" customHeight="1" outlineLevel="1" x14ac:dyDescent="0.2">
      <c r="B139" s="851"/>
      <c r="C139" s="851"/>
      <c r="D139" s="27" t="str">
        <f t="shared" si="156"/>
        <v/>
      </c>
      <c r="E139" s="191" t="str">
        <f t="shared" si="157"/>
        <v>Sa</v>
      </c>
      <c r="F139" s="191">
        <f t="shared" si="158"/>
        <v>2035</v>
      </c>
      <c r="G139" s="191">
        <f t="shared" si="159"/>
        <v>4</v>
      </c>
      <c r="H139" s="191">
        <f t="shared" si="177"/>
        <v>28</v>
      </c>
      <c r="I139" s="192">
        <f t="shared" si="160"/>
        <v>47965</v>
      </c>
      <c r="J139" s="193">
        <f t="shared" si="178"/>
        <v>0</v>
      </c>
      <c r="K139" s="194">
        <f t="shared" si="178"/>
        <v>0</v>
      </c>
      <c r="L139" s="193">
        <f t="shared" si="178"/>
        <v>0</v>
      </c>
      <c r="M139" s="194">
        <f t="shared" si="178"/>
        <v>0</v>
      </c>
      <c r="N139" s="193">
        <f t="shared" si="178"/>
        <v>0</v>
      </c>
      <c r="O139" s="194">
        <f t="shared" si="178"/>
        <v>0</v>
      </c>
      <c r="P139" s="193">
        <f t="shared" si="178"/>
        <v>0</v>
      </c>
      <c r="Q139" s="194">
        <f t="shared" si="178"/>
        <v>0</v>
      </c>
      <c r="R139" s="193">
        <f t="shared" si="162"/>
        <v>0</v>
      </c>
      <c r="S139" s="194">
        <f t="shared" si="163"/>
        <v>0</v>
      </c>
      <c r="T139" s="193">
        <f t="shared" si="164"/>
        <v>0</v>
      </c>
      <c r="U139" s="194">
        <f t="shared" si="165"/>
        <v>0</v>
      </c>
      <c r="V139" s="195">
        <f t="shared" si="166"/>
        <v>0</v>
      </c>
      <c r="W139" s="195">
        <f t="shared" si="167"/>
        <v>0</v>
      </c>
      <c r="X139" s="195">
        <f t="shared" si="168"/>
        <v>0</v>
      </c>
      <c r="Y139" s="195">
        <f t="shared" si="169"/>
        <v>0</v>
      </c>
      <c r="Z139" s="195">
        <f t="shared" si="170"/>
        <v>0</v>
      </c>
      <c r="AA139" s="195">
        <f t="shared" si="171"/>
        <v>0</v>
      </c>
      <c r="AB139" s="667"/>
      <c r="AC139" s="196">
        <f t="shared" si="172"/>
        <v>0</v>
      </c>
      <c r="AD139" s="667"/>
      <c r="AE139" s="196">
        <f t="shared" si="154"/>
        <v>0</v>
      </c>
      <c r="AF139" s="196"/>
      <c r="AG139" s="196"/>
      <c r="AH139" s="196"/>
      <c r="AI139" s="709"/>
      <c r="AJ139" s="709">
        <f t="shared" si="173"/>
        <v>0</v>
      </c>
      <c r="AK139" s="709">
        <f t="shared" si="174"/>
        <v>0</v>
      </c>
      <c r="AL139" s="709">
        <f t="shared" si="175"/>
        <v>0</v>
      </c>
      <c r="AM139" s="709"/>
      <c r="AN139" s="709">
        <f t="shared" si="155"/>
        <v>0</v>
      </c>
      <c r="AO139" s="709">
        <f t="shared" si="176"/>
        <v>0</v>
      </c>
    </row>
    <row r="140" spans="2:41" ht="12.75" hidden="1" customHeight="1" outlineLevel="1" x14ac:dyDescent="0.2">
      <c r="B140" s="851"/>
      <c r="C140" s="851"/>
      <c r="D140" s="27" t="str">
        <f t="shared" si="156"/>
        <v/>
      </c>
      <c r="E140" s="191" t="str">
        <f t="shared" si="157"/>
        <v>So</v>
      </c>
      <c r="F140" s="191">
        <f t="shared" si="158"/>
        <v>2035</v>
      </c>
      <c r="G140" s="191">
        <f t="shared" si="159"/>
        <v>4</v>
      </c>
      <c r="H140" s="191">
        <f t="shared" si="177"/>
        <v>29</v>
      </c>
      <c r="I140" s="192">
        <f t="shared" si="160"/>
        <v>47966</v>
      </c>
      <c r="J140" s="193">
        <f t="shared" si="178"/>
        <v>0</v>
      </c>
      <c r="K140" s="194">
        <f t="shared" si="178"/>
        <v>0</v>
      </c>
      <c r="L140" s="193">
        <f t="shared" si="178"/>
        <v>0</v>
      </c>
      <c r="M140" s="194">
        <f t="shared" si="178"/>
        <v>0</v>
      </c>
      <c r="N140" s="193">
        <f t="shared" si="178"/>
        <v>0</v>
      </c>
      <c r="O140" s="194">
        <f t="shared" si="178"/>
        <v>0</v>
      </c>
      <c r="P140" s="193">
        <f t="shared" si="178"/>
        <v>0</v>
      </c>
      <c r="Q140" s="194">
        <f t="shared" si="178"/>
        <v>0</v>
      </c>
      <c r="R140" s="193">
        <f t="shared" si="162"/>
        <v>0</v>
      </c>
      <c r="S140" s="194">
        <f t="shared" si="163"/>
        <v>0</v>
      </c>
      <c r="T140" s="193">
        <f t="shared" si="164"/>
        <v>0</v>
      </c>
      <c r="U140" s="194">
        <f t="shared" si="165"/>
        <v>0</v>
      </c>
      <c r="V140" s="195">
        <f t="shared" si="166"/>
        <v>0</v>
      </c>
      <c r="W140" s="195">
        <f t="shared" si="167"/>
        <v>0</v>
      </c>
      <c r="X140" s="195">
        <f t="shared" si="168"/>
        <v>0</v>
      </c>
      <c r="Y140" s="195">
        <f t="shared" si="169"/>
        <v>0</v>
      </c>
      <c r="Z140" s="195">
        <f t="shared" si="170"/>
        <v>0</v>
      </c>
      <c r="AA140" s="195">
        <f t="shared" si="171"/>
        <v>0</v>
      </c>
      <c r="AB140" s="667"/>
      <c r="AC140" s="196">
        <f t="shared" si="172"/>
        <v>0</v>
      </c>
      <c r="AD140" s="667"/>
      <c r="AE140" s="196">
        <f t="shared" si="154"/>
        <v>0</v>
      </c>
      <c r="AF140" s="196"/>
      <c r="AG140" s="196"/>
      <c r="AH140" s="196"/>
      <c r="AI140" s="709"/>
      <c r="AJ140" s="709">
        <f t="shared" si="173"/>
        <v>0</v>
      </c>
      <c r="AK140" s="709">
        <f t="shared" si="174"/>
        <v>0</v>
      </c>
      <c r="AL140" s="709">
        <f t="shared" si="175"/>
        <v>0</v>
      </c>
      <c r="AM140" s="709"/>
      <c r="AN140" s="709">
        <f t="shared" si="155"/>
        <v>0</v>
      </c>
      <c r="AO140" s="709">
        <f t="shared" si="176"/>
        <v>0</v>
      </c>
    </row>
    <row r="141" spans="2:41" ht="12.75" hidden="1" customHeight="1" outlineLevel="1" x14ac:dyDescent="0.2">
      <c r="B141" s="851"/>
      <c r="C141" s="851"/>
      <c r="D141" s="27">
        <f t="shared" si="156"/>
        <v>18</v>
      </c>
      <c r="E141" s="191" t="str">
        <f t="shared" si="157"/>
        <v>Mo</v>
      </c>
      <c r="F141" s="191">
        <f t="shared" si="158"/>
        <v>2035</v>
      </c>
      <c r="G141" s="191">
        <f t="shared" si="159"/>
        <v>4</v>
      </c>
      <c r="H141" s="191">
        <f t="shared" si="177"/>
        <v>30</v>
      </c>
      <c r="I141" s="192">
        <f t="shared" si="160"/>
        <v>47967</v>
      </c>
      <c r="J141" s="193">
        <f t="shared" si="178"/>
        <v>7</v>
      </c>
      <c r="K141" s="194">
        <f t="shared" si="178"/>
        <v>0</v>
      </c>
      <c r="L141" s="193">
        <f t="shared" si="178"/>
        <v>13</v>
      </c>
      <c r="M141" s="194">
        <f t="shared" si="178"/>
        <v>0</v>
      </c>
      <c r="N141" s="193">
        <f t="shared" si="178"/>
        <v>13</v>
      </c>
      <c r="O141" s="194">
        <f t="shared" si="178"/>
        <v>30</v>
      </c>
      <c r="P141" s="193">
        <f t="shared" si="178"/>
        <v>15</v>
      </c>
      <c r="Q141" s="194">
        <f t="shared" si="178"/>
        <v>55</v>
      </c>
      <c r="R141" s="193">
        <f t="shared" si="162"/>
        <v>15</v>
      </c>
      <c r="S141" s="194">
        <f t="shared" si="163"/>
        <v>55</v>
      </c>
      <c r="T141" s="193">
        <f t="shared" si="164"/>
        <v>15</v>
      </c>
      <c r="U141" s="194">
        <f t="shared" si="165"/>
        <v>55</v>
      </c>
      <c r="V141" s="195">
        <f t="shared" si="166"/>
        <v>0.29166666666666669</v>
      </c>
      <c r="W141" s="195">
        <f t="shared" si="167"/>
        <v>0.54166666666666663</v>
      </c>
      <c r="X141" s="195">
        <f t="shared" si="168"/>
        <v>0.5625</v>
      </c>
      <c r="Y141" s="195">
        <f t="shared" si="169"/>
        <v>0.66319444444444442</v>
      </c>
      <c r="Z141" s="195">
        <f t="shared" si="170"/>
        <v>0.66319444444444442</v>
      </c>
      <c r="AA141" s="195">
        <f t="shared" si="171"/>
        <v>0.66319444444444442</v>
      </c>
      <c r="AB141" s="667"/>
      <c r="AC141" s="196">
        <f t="shared" si="172"/>
        <v>0.35069444444444442</v>
      </c>
      <c r="AD141" s="667"/>
      <c r="AE141" s="196">
        <f t="shared" si="154"/>
        <v>0.35069444444444436</v>
      </c>
      <c r="AF141" s="196"/>
      <c r="AG141" s="196"/>
      <c r="AH141" s="196"/>
      <c r="AI141" s="710"/>
      <c r="AJ141" s="709">
        <f t="shared" si="173"/>
        <v>0</v>
      </c>
      <c r="AK141" s="709">
        <f t="shared" si="174"/>
        <v>0</v>
      </c>
      <c r="AL141" s="709">
        <f t="shared" si="175"/>
        <v>0</v>
      </c>
      <c r="AM141" s="709"/>
      <c r="AN141" s="709">
        <f t="shared" si="155"/>
        <v>0</v>
      </c>
      <c r="AO141" s="709">
        <f t="shared" si="176"/>
        <v>1</v>
      </c>
    </row>
    <row r="142" spans="2:41" ht="12.75" hidden="1" customHeight="1" outlineLevel="1" x14ac:dyDescent="0.2">
      <c r="B142" s="851"/>
      <c r="C142" s="851"/>
      <c r="D142" s="27" t="str">
        <f t="shared" si="156"/>
        <v/>
      </c>
      <c r="E142" s="191" t="str">
        <f t="shared" si="157"/>
        <v>Di</v>
      </c>
      <c r="F142" s="191">
        <f t="shared" si="158"/>
        <v>2035</v>
      </c>
      <c r="G142" s="191">
        <f t="shared" si="159"/>
        <v>4</v>
      </c>
      <c r="H142" s="191">
        <f t="shared" si="177"/>
        <v>31</v>
      </c>
      <c r="I142" s="192">
        <f t="shared" si="160"/>
        <v>47968</v>
      </c>
      <c r="J142" s="193">
        <f t="shared" si="178"/>
        <v>7</v>
      </c>
      <c r="K142" s="194">
        <f t="shared" si="178"/>
        <v>0</v>
      </c>
      <c r="L142" s="193">
        <f t="shared" si="178"/>
        <v>13</v>
      </c>
      <c r="M142" s="194">
        <f t="shared" si="178"/>
        <v>0</v>
      </c>
      <c r="N142" s="193">
        <f t="shared" si="178"/>
        <v>13</v>
      </c>
      <c r="O142" s="194">
        <f t="shared" si="178"/>
        <v>30</v>
      </c>
      <c r="P142" s="193">
        <f t="shared" si="178"/>
        <v>15</v>
      </c>
      <c r="Q142" s="194">
        <f t="shared" si="178"/>
        <v>55</v>
      </c>
      <c r="R142" s="193">
        <f t="shared" si="162"/>
        <v>15</v>
      </c>
      <c r="S142" s="194">
        <f t="shared" si="163"/>
        <v>55</v>
      </c>
      <c r="T142" s="193">
        <f t="shared" si="164"/>
        <v>15</v>
      </c>
      <c r="U142" s="194">
        <f t="shared" si="165"/>
        <v>55</v>
      </c>
      <c r="V142" s="195">
        <f t="shared" si="166"/>
        <v>0.29166666666666669</v>
      </c>
      <c r="W142" s="195">
        <f t="shared" si="167"/>
        <v>0.54166666666666663</v>
      </c>
      <c r="X142" s="195">
        <f t="shared" si="168"/>
        <v>0.5625</v>
      </c>
      <c r="Y142" s="195">
        <f t="shared" si="169"/>
        <v>0.66319444444444442</v>
      </c>
      <c r="Z142" s="195">
        <f t="shared" si="170"/>
        <v>0.66319444444444442</v>
      </c>
      <c r="AA142" s="195">
        <f t="shared" si="171"/>
        <v>0.66319444444444442</v>
      </c>
      <c r="AB142" s="667"/>
      <c r="AC142" s="196">
        <f t="shared" si="172"/>
        <v>0.35069444444444442</v>
      </c>
      <c r="AD142" s="667"/>
      <c r="AE142" s="196">
        <f t="shared" si="154"/>
        <v>0.35069444444444436</v>
      </c>
      <c r="AF142" s="196"/>
      <c r="AG142" s="196"/>
      <c r="AH142" s="196"/>
      <c r="AI142" s="710"/>
      <c r="AJ142" s="709">
        <f t="shared" si="173"/>
        <v>0</v>
      </c>
      <c r="AK142" s="709">
        <f t="shared" si="174"/>
        <v>0</v>
      </c>
      <c r="AL142" s="709">
        <f t="shared" si="175"/>
        <v>0</v>
      </c>
      <c r="AM142" s="709"/>
      <c r="AN142" s="709">
        <f t="shared" si="155"/>
        <v>0</v>
      </c>
      <c r="AO142" s="709">
        <f t="shared" si="176"/>
        <v>1</v>
      </c>
    </row>
    <row r="143" spans="2:41" ht="12.75" hidden="1" customHeight="1" outlineLevel="1" x14ac:dyDescent="0.2">
      <c r="B143" s="851"/>
      <c r="C143" s="851"/>
      <c r="D143" s="749" t="s">
        <v>1716</v>
      </c>
      <c r="E143" s="9"/>
      <c r="F143" s="9"/>
      <c r="G143" s="9"/>
      <c r="H143" s="191"/>
      <c r="I143" s="13"/>
      <c r="P143" s="4" t="s">
        <v>21</v>
      </c>
      <c r="Q143" s="4"/>
      <c r="R143" s="4"/>
      <c r="S143" s="4"/>
      <c r="T143" s="4"/>
      <c r="U143" s="4"/>
      <c r="V143" s="4"/>
      <c r="W143" s="4"/>
      <c r="X143" s="4"/>
      <c r="Y143" s="4"/>
      <c r="Z143" s="4"/>
      <c r="AA143" s="4"/>
      <c r="AB143" s="667"/>
      <c r="AC143" s="18">
        <f>SUM(AC112:AC142)</f>
        <v>7.7152777777777803</v>
      </c>
      <c r="AD143" s="667"/>
      <c r="AE143" s="18">
        <f>SUM(AE112:AE142)</f>
        <v>7.7152777777777777</v>
      </c>
      <c r="AF143" s="18"/>
      <c r="AG143" s="18"/>
      <c r="AH143" s="18"/>
      <c r="AI143" s="190">
        <f>IF(AE143-AC143&lt;0,AC143-AE143,AE143-AC143)</f>
        <v>2.6645352591003757E-15</v>
      </c>
      <c r="AJ143" s="190">
        <f>8.425*SUM(AJ112:AJ142)/24</f>
        <v>0</v>
      </c>
      <c r="AK143" s="190">
        <f>8.425*SUM(AK112:AK142)/24</f>
        <v>0</v>
      </c>
      <c r="AL143" s="190">
        <f>8.425*SUM(AL112:AL142)/24</f>
        <v>0</v>
      </c>
      <c r="AN143" s="151">
        <f>SUM(AN112:AN142)</f>
        <v>0</v>
      </c>
      <c r="AO143" s="151">
        <f>SUM(AO112:AO142)</f>
        <v>22</v>
      </c>
    </row>
    <row r="144" spans="2:41" ht="12.75" customHeight="1" collapsed="1" x14ac:dyDescent="0.2">
      <c r="B144" s="852"/>
      <c r="C144" s="852"/>
      <c r="D144" s="80"/>
      <c r="E144" s="51"/>
      <c r="F144" s="51"/>
      <c r="G144" s="51"/>
      <c r="H144" s="51"/>
      <c r="I144" s="51"/>
      <c r="J144" s="52"/>
      <c r="K144" s="52"/>
      <c r="L144" s="52"/>
      <c r="M144" s="52"/>
      <c r="N144" s="52"/>
      <c r="O144" s="52"/>
      <c r="P144" s="52"/>
      <c r="Q144" s="52"/>
      <c r="R144" s="52"/>
      <c r="S144" s="52"/>
      <c r="T144" s="52"/>
      <c r="U144" s="52"/>
      <c r="V144" s="52"/>
      <c r="W144" s="52"/>
      <c r="X144" s="52"/>
      <c r="Y144" s="52"/>
      <c r="Z144" s="52"/>
      <c r="AA144" s="52"/>
      <c r="AB144" s="53"/>
      <c r="AC144" s="53"/>
      <c r="AD144" s="53"/>
      <c r="AE144" s="54"/>
      <c r="AF144" s="26"/>
      <c r="AG144" s="26"/>
      <c r="AH144" s="26"/>
      <c r="AI144" s="203">
        <f>AI110+AI143</f>
        <v>1.1546319456101628E-14</v>
      </c>
      <c r="AJ144" s="202">
        <f>AJ110+SUM(AJ111:AJ142)</f>
        <v>0</v>
      </c>
      <c r="AK144" s="202">
        <f>AK110+SUM(AK111:AK142)</f>
        <v>0</v>
      </c>
      <c r="AL144" s="202">
        <f>AL110+SUM(AL111:AL142)</f>
        <v>0</v>
      </c>
      <c r="AM144" s="202"/>
      <c r="AN144" s="202">
        <f>AN143*8</f>
        <v>0</v>
      </c>
      <c r="AO144" s="202">
        <f>AO143*8</f>
        <v>176</v>
      </c>
    </row>
    <row r="145" spans="1:41" ht="12.75" hidden="1" customHeight="1" outlineLevel="1" x14ac:dyDescent="0.2">
      <c r="B145" s="850">
        <f>$F$5</f>
        <v>2035</v>
      </c>
      <c r="C145" s="850" t="str">
        <f>TEXT(I146,"MMM")</f>
        <v>Mai</v>
      </c>
      <c r="D145" s="41"/>
      <c r="E145" s="42"/>
      <c r="F145" s="42"/>
      <c r="G145" s="42"/>
      <c r="H145" s="42"/>
      <c r="I145" s="42"/>
      <c r="J145" s="43"/>
      <c r="K145" s="43"/>
      <c r="L145" s="43"/>
      <c r="M145" s="43"/>
      <c r="N145" s="43"/>
      <c r="O145" s="43"/>
      <c r="P145" s="43"/>
      <c r="Q145" s="43"/>
      <c r="R145" s="43"/>
      <c r="S145" s="43"/>
      <c r="T145" s="43"/>
      <c r="U145" s="43"/>
      <c r="V145" s="43"/>
      <c r="W145" s="43"/>
      <c r="X145" s="43"/>
      <c r="Y145" s="43"/>
      <c r="Z145" s="43"/>
      <c r="AA145" s="43"/>
      <c r="AB145" s="44"/>
      <c r="AC145" s="44"/>
      <c r="AD145" s="44"/>
      <c r="AE145" s="42"/>
      <c r="AF145" s="42"/>
      <c r="AG145" s="42"/>
      <c r="AH145" s="42"/>
      <c r="AI145" s="148"/>
      <c r="AJ145" s="148"/>
      <c r="AK145" s="148"/>
      <c r="AL145" s="148"/>
      <c r="AM145" s="148"/>
      <c r="AN145" s="148"/>
      <c r="AO145" s="148"/>
    </row>
    <row r="146" spans="1:41" ht="12.75" hidden="1" customHeight="1" outlineLevel="1" x14ac:dyDescent="0.2">
      <c r="A146" s="198">
        <f>A112+1</f>
        <v>5</v>
      </c>
      <c r="B146" s="851"/>
      <c r="C146" s="851"/>
      <c r="D146" s="27" t="str">
        <f>IF(E146="Mo",WEEKNUM(I146),"")</f>
        <v/>
      </c>
      <c r="E146" s="191" t="str">
        <f>TEXT(I146,"TTT")</f>
        <v>Di</v>
      </c>
      <c r="F146" s="191">
        <f>$F$5</f>
        <v>2035</v>
      </c>
      <c r="G146" s="191">
        <f>$A$146</f>
        <v>5</v>
      </c>
      <c r="H146" s="191">
        <f>$H$5</f>
        <v>1</v>
      </c>
      <c r="I146" s="192">
        <f>DATE(F146,G146,H146)</f>
        <v>47968</v>
      </c>
      <c r="J146" s="193">
        <f t="shared" ref="J146:Q149" si="179">IF(OR($E146="Sa",$E146="So"),J$4,J$5)</f>
        <v>7</v>
      </c>
      <c r="K146" s="194">
        <f t="shared" si="179"/>
        <v>0</v>
      </c>
      <c r="L146" s="193">
        <f t="shared" si="179"/>
        <v>13</v>
      </c>
      <c r="M146" s="194">
        <f t="shared" si="179"/>
        <v>0</v>
      </c>
      <c r="N146" s="193">
        <f t="shared" si="179"/>
        <v>13</v>
      </c>
      <c r="O146" s="194">
        <f t="shared" si="179"/>
        <v>30</v>
      </c>
      <c r="P146" s="193">
        <f t="shared" si="179"/>
        <v>15</v>
      </c>
      <c r="Q146" s="194">
        <f t="shared" si="179"/>
        <v>55</v>
      </c>
      <c r="R146" s="193">
        <f t="shared" ref="R146:R151" si="180">P146</f>
        <v>15</v>
      </c>
      <c r="S146" s="194">
        <f t="shared" ref="S146:S151" si="181">Q146</f>
        <v>55</v>
      </c>
      <c r="T146" s="193">
        <f t="shared" ref="T146:T151" si="182">R146</f>
        <v>15</v>
      </c>
      <c r="U146" s="194">
        <f t="shared" ref="U146:U151" si="183">S146</f>
        <v>55</v>
      </c>
      <c r="V146" s="195">
        <f t="shared" ref="V146:V151" si="184">TIME(J146,K146,0)</f>
        <v>0.29166666666666669</v>
      </c>
      <c r="W146" s="195">
        <f t="shared" ref="W146:W151" si="185">TIME(L146,M146,0)</f>
        <v>0.54166666666666663</v>
      </c>
      <c r="X146" s="195">
        <f t="shared" ref="X146:X151" si="186">TIME(N146,O146,0)</f>
        <v>0.5625</v>
      </c>
      <c r="Y146" s="195">
        <f t="shared" ref="Y146:Y151" si="187">TIME(P146,Q146,0)</f>
        <v>0.66319444444444442</v>
      </c>
      <c r="Z146" s="195">
        <f t="shared" ref="Z146:Z151" si="188">TIME(R146,S146,0)</f>
        <v>0.66319444444444442</v>
      </c>
      <c r="AA146" s="195">
        <f t="shared" ref="AA146:AA151" si="189">TIME(T146,U146,0)</f>
        <v>0.66319444444444442</v>
      </c>
      <c r="AB146" s="667"/>
      <c r="AC146" s="196">
        <f t="shared" ref="AC146:AC151" si="190">IF(OR(E146="Sa",E146="So"),TIME($AC$4,$AE$4,0),TIME($AC$5,$AE$5,0))</f>
        <v>0.35069444444444442</v>
      </c>
      <c r="AD146" s="667"/>
      <c r="AE146" s="196">
        <f t="shared" ref="AE146:AE176" si="191">IF(OR(E146="Sa",E146="So"),TIME($AC$4,$AE$4,0),(Y146-V146-(X146-W146)+(AA146-Z146)))</f>
        <v>0.35069444444444436</v>
      </c>
      <c r="AF146" s="196"/>
      <c r="AG146" s="196"/>
      <c r="AH146" s="196"/>
      <c r="AI146" s="709"/>
      <c r="AJ146" s="709">
        <f>IF(AG146=$AG$3,1,0)</f>
        <v>0</v>
      </c>
      <c r="AK146" s="709">
        <f>IF(AG146=$AG$7,1,0)</f>
        <v>0</v>
      </c>
      <c r="AL146" s="709">
        <f>IF(AH146=$AG$4,1,0)</f>
        <v>0</v>
      </c>
      <c r="AM146" s="709"/>
      <c r="AN146" s="709">
        <f t="shared" ref="AN146:AN176" si="192">IF(OR(AG146=$AG$2,AG146=$AG$5),1,IF(AG146=$AG$6,0.5,0))</f>
        <v>0</v>
      </c>
      <c r="AO146" s="709">
        <f>IF(OR(E146="Sa",E146="So"),0,1)</f>
        <v>1</v>
      </c>
    </row>
    <row r="147" spans="1:41" ht="12.75" hidden="1" customHeight="1" outlineLevel="1" x14ac:dyDescent="0.2">
      <c r="B147" s="851"/>
      <c r="C147" s="851"/>
      <c r="D147" s="27" t="str">
        <f t="shared" ref="D147:D176" si="193">IF(E147="Mo",WEEKNUM(I147),"")</f>
        <v/>
      </c>
      <c r="E147" s="191" t="str">
        <f t="shared" ref="E147:E176" si="194">TEXT(I147,"TTT")</f>
        <v>Mi</v>
      </c>
      <c r="F147" s="191">
        <f t="shared" ref="F147:F176" si="195">$F$5</f>
        <v>2035</v>
      </c>
      <c r="G147" s="191">
        <f t="shared" ref="G147:G176" si="196">$A$146</f>
        <v>5</v>
      </c>
      <c r="H147" s="191">
        <f>H146+1</f>
        <v>2</v>
      </c>
      <c r="I147" s="192">
        <f t="shared" ref="I147:I176" si="197">DATE(F147,G147,H147)</f>
        <v>47969</v>
      </c>
      <c r="J147" s="193">
        <f t="shared" si="179"/>
        <v>7</v>
      </c>
      <c r="K147" s="194">
        <f t="shared" si="179"/>
        <v>0</v>
      </c>
      <c r="L147" s="193">
        <f t="shared" si="179"/>
        <v>13</v>
      </c>
      <c r="M147" s="194">
        <f t="shared" si="179"/>
        <v>0</v>
      </c>
      <c r="N147" s="193">
        <f t="shared" si="179"/>
        <v>13</v>
      </c>
      <c r="O147" s="194">
        <f t="shared" si="179"/>
        <v>30</v>
      </c>
      <c r="P147" s="193">
        <f t="shared" si="179"/>
        <v>15</v>
      </c>
      <c r="Q147" s="194">
        <f t="shared" si="179"/>
        <v>55</v>
      </c>
      <c r="R147" s="193">
        <f t="shared" si="180"/>
        <v>15</v>
      </c>
      <c r="S147" s="194">
        <f t="shared" si="181"/>
        <v>55</v>
      </c>
      <c r="T147" s="193">
        <f t="shared" si="182"/>
        <v>15</v>
      </c>
      <c r="U147" s="194">
        <f t="shared" si="183"/>
        <v>55</v>
      </c>
      <c r="V147" s="195">
        <f t="shared" si="184"/>
        <v>0.29166666666666669</v>
      </c>
      <c r="W147" s="195">
        <f t="shared" si="185"/>
        <v>0.54166666666666663</v>
      </c>
      <c r="X147" s="195">
        <f t="shared" si="186"/>
        <v>0.5625</v>
      </c>
      <c r="Y147" s="195">
        <f t="shared" si="187"/>
        <v>0.66319444444444442</v>
      </c>
      <c r="Z147" s="195">
        <f t="shared" si="188"/>
        <v>0.66319444444444442</v>
      </c>
      <c r="AA147" s="195">
        <f t="shared" si="189"/>
        <v>0.66319444444444442</v>
      </c>
      <c r="AB147" s="667"/>
      <c r="AC147" s="196">
        <f t="shared" si="190"/>
        <v>0.35069444444444442</v>
      </c>
      <c r="AD147" s="667"/>
      <c r="AE147" s="196">
        <f t="shared" si="191"/>
        <v>0.35069444444444436</v>
      </c>
      <c r="AF147" s="196"/>
      <c r="AG147" s="196"/>
      <c r="AH147" s="196"/>
      <c r="AI147" s="710"/>
      <c r="AJ147" s="709">
        <f t="shared" ref="AJ147:AJ176" si="198">IF(AG147=$AG$3,1,0)</f>
        <v>0</v>
      </c>
      <c r="AK147" s="709">
        <f t="shared" ref="AK147:AK176" si="199">IF(AG147=$AG$7,1,0)</f>
        <v>0</v>
      </c>
      <c r="AL147" s="709">
        <f t="shared" ref="AL147:AL176" si="200">IF(AH147=$AG$4,1,0)</f>
        <v>0</v>
      </c>
      <c r="AM147" s="709"/>
      <c r="AN147" s="709">
        <f t="shared" si="192"/>
        <v>0</v>
      </c>
      <c r="AO147" s="709">
        <f t="shared" ref="AO147:AO176" si="201">IF(OR(E147="Sa",E147="So"),0,1)</f>
        <v>1</v>
      </c>
    </row>
    <row r="148" spans="1:41" ht="12.75" hidden="1" customHeight="1" outlineLevel="1" x14ac:dyDescent="0.2">
      <c r="B148" s="851"/>
      <c r="C148" s="851"/>
      <c r="D148" s="27" t="str">
        <f t="shared" si="193"/>
        <v/>
      </c>
      <c r="E148" s="191" t="str">
        <f t="shared" si="194"/>
        <v>Do</v>
      </c>
      <c r="F148" s="191">
        <f t="shared" si="195"/>
        <v>2035</v>
      </c>
      <c r="G148" s="191">
        <f t="shared" si="196"/>
        <v>5</v>
      </c>
      <c r="H148" s="191">
        <f t="shared" ref="H148:H176" si="202">H147+1</f>
        <v>3</v>
      </c>
      <c r="I148" s="192">
        <f t="shared" si="197"/>
        <v>47970</v>
      </c>
      <c r="J148" s="193">
        <f t="shared" si="179"/>
        <v>7</v>
      </c>
      <c r="K148" s="194">
        <f t="shared" si="179"/>
        <v>0</v>
      </c>
      <c r="L148" s="193">
        <f t="shared" si="179"/>
        <v>13</v>
      </c>
      <c r="M148" s="194">
        <f t="shared" si="179"/>
        <v>0</v>
      </c>
      <c r="N148" s="193">
        <f t="shared" si="179"/>
        <v>13</v>
      </c>
      <c r="O148" s="194">
        <f t="shared" si="179"/>
        <v>30</v>
      </c>
      <c r="P148" s="193">
        <f t="shared" si="179"/>
        <v>15</v>
      </c>
      <c r="Q148" s="194">
        <f t="shared" si="179"/>
        <v>55</v>
      </c>
      <c r="R148" s="193">
        <f t="shared" si="180"/>
        <v>15</v>
      </c>
      <c r="S148" s="194">
        <f t="shared" si="181"/>
        <v>55</v>
      </c>
      <c r="T148" s="193">
        <f t="shared" si="182"/>
        <v>15</v>
      </c>
      <c r="U148" s="194">
        <f t="shared" si="183"/>
        <v>55</v>
      </c>
      <c r="V148" s="195">
        <f t="shared" si="184"/>
        <v>0.29166666666666669</v>
      </c>
      <c r="W148" s="195">
        <f t="shared" si="185"/>
        <v>0.54166666666666663</v>
      </c>
      <c r="X148" s="195">
        <f t="shared" si="186"/>
        <v>0.5625</v>
      </c>
      <c r="Y148" s="195">
        <f t="shared" si="187"/>
        <v>0.66319444444444442</v>
      </c>
      <c r="Z148" s="195">
        <f t="shared" si="188"/>
        <v>0.66319444444444442</v>
      </c>
      <c r="AA148" s="195">
        <f t="shared" si="189"/>
        <v>0.66319444444444442</v>
      </c>
      <c r="AB148" s="667"/>
      <c r="AC148" s="196">
        <f t="shared" si="190"/>
        <v>0.35069444444444442</v>
      </c>
      <c r="AD148" s="667"/>
      <c r="AE148" s="196">
        <f t="shared" si="191"/>
        <v>0.35069444444444436</v>
      </c>
      <c r="AF148" s="196"/>
      <c r="AG148" s="196"/>
      <c r="AH148" s="196"/>
      <c r="AI148" s="710"/>
      <c r="AJ148" s="709">
        <f t="shared" si="198"/>
        <v>0</v>
      </c>
      <c r="AK148" s="709">
        <f t="shared" si="199"/>
        <v>0</v>
      </c>
      <c r="AL148" s="709">
        <f t="shared" si="200"/>
        <v>0</v>
      </c>
      <c r="AM148" s="709"/>
      <c r="AN148" s="709">
        <f t="shared" si="192"/>
        <v>0</v>
      </c>
      <c r="AO148" s="709">
        <f t="shared" si="201"/>
        <v>1</v>
      </c>
    </row>
    <row r="149" spans="1:41" ht="12.75" hidden="1" customHeight="1" outlineLevel="1" x14ac:dyDescent="0.2">
      <c r="B149" s="851"/>
      <c r="C149" s="851"/>
      <c r="D149" s="27" t="str">
        <f t="shared" si="193"/>
        <v/>
      </c>
      <c r="E149" s="191" t="str">
        <f t="shared" si="194"/>
        <v>Fr</v>
      </c>
      <c r="F149" s="191">
        <f t="shared" si="195"/>
        <v>2035</v>
      </c>
      <c r="G149" s="191">
        <f t="shared" si="196"/>
        <v>5</v>
      </c>
      <c r="H149" s="191">
        <f t="shared" si="202"/>
        <v>4</v>
      </c>
      <c r="I149" s="192">
        <f t="shared" si="197"/>
        <v>47971</v>
      </c>
      <c r="J149" s="193">
        <f t="shared" si="179"/>
        <v>7</v>
      </c>
      <c r="K149" s="194">
        <f t="shared" si="179"/>
        <v>0</v>
      </c>
      <c r="L149" s="193">
        <f t="shared" si="179"/>
        <v>13</v>
      </c>
      <c r="M149" s="194">
        <f t="shared" si="179"/>
        <v>0</v>
      </c>
      <c r="N149" s="193">
        <f t="shared" si="179"/>
        <v>13</v>
      </c>
      <c r="O149" s="194">
        <f t="shared" si="179"/>
        <v>30</v>
      </c>
      <c r="P149" s="193">
        <f t="shared" si="179"/>
        <v>15</v>
      </c>
      <c r="Q149" s="194">
        <f t="shared" si="179"/>
        <v>55</v>
      </c>
      <c r="R149" s="193">
        <f t="shared" si="180"/>
        <v>15</v>
      </c>
      <c r="S149" s="194">
        <f t="shared" si="181"/>
        <v>55</v>
      </c>
      <c r="T149" s="193">
        <f t="shared" si="182"/>
        <v>15</v>
      </c>
      <c r="U149" s="194">
        <f t="shared" si="183"/>
        <v>55</v>
      </c>
      <c r="V149" s="195">
        <f t="shared" si="184"/>
        <v>0.29166666666666669</v>
      </c>
      <c r="W149" s="195">
        <f t="shared" si="185"/>
        <v>0.54166666666666663</v>
      </c>
      <c r="X149" s="195">
        <f t="shared" si="186"/>
        <v>0.5625</v>
      </c>
      <c r="Y149" s="195">
        <f t="shared" si="187"/>
        <v>0.66319444444444442</v>
      </c>
      <c r="Z149" s="195">
        <f t="shared" si="188"/>
        <v>0.66319444444444442</v>
      </c>
      <c r="AA149" s="195">
        <f t="shared" si="189"/>
        <v>0.66319444444444442</v>
      </c>
      <c r="AB149" s="667"/>
      <c r="AC149" s="196">
        <f t="shared" si="190"/>
        <v>0.35069444444444442</v>
      </c>
      <c r="AD149" s="667"/>
      <c r="AE149" s="196">
        <f t="shared" si="191"/>
        <v>0.35069444444444436</v>
      </c>
      <c r="AF149" s="196"/>
      <c r="AG149" s="196"/>
      <c r="AH149" s="196"/>
      <c r="AI149" s="710"/>
      <c r="AJ149" s="709">
        <f t="shared" si="198"/>
        <v>0</v>
      </c>
      <c r="AK149" s="709">
        <f t="shared" si="199"/>
        <v>0</v>
      </c>
      <c r="AL149" s="709">
        <f t="shared" si="200"/>
        <v>0</v>
      </c>
      <c r="AM149" s="709"/>
      <c r="AN149" s="709">
        <f t="shared" si="192"/>
        <v>0</v>
      </c>
      <c r="AO149" s="709">
        <f t="shared" si="201"/>
        <v>1</v>
      </c>
    </row>
    <row r="150" spans="1:41" ht="12.75" hidden="1" customHeight="1" outlineLevel="1" x14ac:dyDescent="0.2">
      <c r="B150" s="851"/>
      <c r="C150" s="851"/>
      <c r="D150" s="27" t="str">
        <f t="shared" si="193"/>
        <v/>
      </c>
      <c r="E150" s="191" t="str">
        <f t="shared" si="194"/>
        <v>Sa</v>
      </c>
      <c r="F150" s="191">
        <f t="shared" si="195"/>
        <v>2035</v>
      </c>
      <c r="G150" s="191">
        <f t="shared" si="196"/>
        <v>5</v>
      </c>
      <c r="H150" s="191">
        <f t="shared" si="202"/>
        <v>5</v>
      </c>
      <c r="I150" s="192">
        <f t="shared" si="197"/>
        <v>47972</v>
      </c>
      <c r="J150" s="193">
        <f t="shared" ref="J150:Q158" si="203">IF(OR($E150="Sa",$E150="So"),J$4,J$5)</f>
        <v>0</v>
      </c>
      <c r="K150" s="194">
        <f t="shared" si="203"/>
        <v>0</v>
      </c>
      <c r="L150" s="193">
        <f t="shared" si="203"/>
        <v>0</v>
      </c>
      <c r="M150" s="194">
        <f t="shared" si="203"/>
        <v>0</v>
      </c>
      <c r="N150" s="193">
        <f t="shared" si="203"/>
        <v>0</v>
      </c>
      <c r="O150" s="194">
        <f t="shared" si="203"/>
        <v>0</v>
      </c>
      <c r="P150" s="193">
        <f t="shared" si="203"/>
        <v>0</v>
      </c>
      <c r="Q150" s="194">
        <f t="shared" si="203"/>
        <v>0</v>
      </c>
      <c r="R150" s="193">
        <f t="shared" si="180"/>
        <v>0</v>
      </c>
      <c r="S150" s="194">
        <f t="shared" si="181"/>
        <v>0</v>
      </c>
      <c r="T150" s="193">
        <f t="shared" si="182"/>
        <v>0</v>
      </c>
      <c r="U150" s="194">
        <f t="shared" si="183"/>
        <v>0</v>
      </c>
      <c r="V150" s="195">
        <f t="shared" si="184"/>
        <v>0</v>
      </c>
      <c r="W150" s="195">
        <f t="shared" si="185"/>
        <v>0</v>
      </c>
      <c r="X150" s="195">
        <f t="shared" si="186"/>
        <v>0</v>
      </c>
      <c r="Y150" s="195">
        <f t="shared" si="187"/>
        <v>0</v>
      </c>
      <c r="Z150" s="195">
        <f t="shared" si="188"/>
        <v>0</v>
      </c>
      <c r="AA150" s="195">
        <f t="shared" si="189"/>
        <v>0</v>
      </c>
      <c r="AB150" s="667"/>
      <c r="AC150" s="196">
        <f t="shared" si="190"/>
        <v>0</v>
      </c>
      <c r="AD150" s="667"/>
      <c r="AE150" s="196">
        <f t="shared" si="191"/>
        <v>0</v>
      </c>
      <c r="AF150" s="196"/>
      <c r="AG150" s="196"/>
      <c r="AH150" s="196"/>
      <c r="AI150" s="710"/>
      <c r="AJ150" s="709">
        <f t="shared" si="198"/>
        <v>0</v>
      </c>
      <c r="AK150" s="709">
        <f t="shared" si="199"/>
        <v>0</v>
      </c>
      <c r="AL150" s="709">
        <f t="shared" si="200"/>
        <v>0</v>
      </c>
      <c r="AM150" s="709"/>
      <c r="AN150" s="709">
        <f t="shared" si="192"/>
        <v>0</v>
      </c>
      <c r="AO150" s="709">
        <f t="shared" si="201"/>
        <v>0</v>
      </c>
    </row>
    <row r="151" spans="1:41" ht="12.75" hidden="1" customHeight="1" outlineLevel="1" x14ac:dyDescent="0.2">
      <c r="B151" s="851"/>
      <c r="C151" s="851"/>
      <c r="D151" s="27" t="str">
        <f t="shared" si="193"/>
        <v/>
      </c>
      <c r="E151" s="191" t="str">
        <f t="shared" si="194"/>
        <v>So</v>
      </c>
      <c r="F151" s="191">
        <f t="shared" si="195"/>
        <v>2035</v>
      </c>
      <c r="G151" s="191">
        <f t="shared" si="196"/>
        <v>5</v>
      </c>
      <c r="H151" s="191">
        <f t="shared" si="202"/>
        <v>6</v>
      </c>
      <c r="I151" s="192">
        <f t="shared" si="197"/>
        <v>47973</v>
      </c>
      <c r="J151" s="193">
        <f t="shared" si="203"/>
        <v>0</v>
      </c>
      <c r="K151" s="194">
        <f t="shared" si="203"/>
        <v>0</v>
      </c>
      <c r="L151" s="193">
        <f t="shared" si="203"/>
        <v>0</v>
      </c>
      <c r="M151" s="194">
        <f t="shared" si="203"/>
        <v>0</v>
      </c>
      <c r="N151" s="193">
        <f t="shared" si="203"/>
        <v>0</v>
      </c>
      <c r="O151" s="194">
        <f t="shared" si="203"/>
        <v>0</v>
      </c>
      <c r="P151" s="193">
        <f t="shared" si="203"/>
        <v>0</v>
      </c>
      <c r="Q151" s="194">
        <f t="shared" si="203"/>
        <v>0</v>
      </c>
      <c r="R151" s="193">
        <f t="shared" si="180"/>
        <v>0</v>
      </c>
      <c r="S151" s="194">
        <f t="shared" si="181"/>
        <v>0</v>
      </c>
      <c r="T151" s="193">
        <f t="shared" si="182"/>
        <v>0</v>
      </c>
      <c r="U151" s="194">
        <f t="shared" si="183"/>
        <v>0</v>
      </c>
      <c r="V151" s="195">
        <f t="shared" si="184"/>
        <v>0</v>
      </c>
      <c r="W151" s="195">
        <f t="shared" si="185"/>
        <v>0</v>
      </c>
      <c r="X151" s="195">
        <f t="shared" si="186"/>
        <v>0</v>
      </c>
      <c r="Y151" s="195">
        <f t="shared" si="187"/>
        <v>0</v>
      </c>
      <c r="Z151" s="195">
        <f t="shared" si="188"/>
        <v>0</v>
      </c>
      <c r="AA151" s="195">
        <f t="shared" si="189"/>
        <v>0</v>
      </c>
      <c r="AB151" s="667"/>
      <c r="AC151" s="196">
        <f t="shared" si="190"/>
        <v>0</v>
      </c>
      <c r="AD151" s="667"/>
      <c r="AE151" s="196">
        <f t="shared" si="191"/>
        <v>0</v>
      </c>
      <c r="AF151" s="196"/>
      <c r="AG151" s="196"/>
      <c r="AH151" s="196"/>
      <c r="AI151" s="710"/>
      <c r="AJ151" s="709">
        <f t="shared" si="198"/>
        <v>0</v>
      </c>
      <c r="AK151" s="709">
        <f t="shared" si="199"/>
        <v>0</v>
      </c>
      <c r="AL151" s="709">
        <f t="shared" si="200"/>
        <v>0</v>
      </c>
      <c r="AM151" s="709"/>
      <c r="AN151" s="709">
        <f t="shared" si="192"/>
        <v>0</v>
      </c>
      <c r="AO151" s="709">
        <f t="shared" si="201"/>
        <v>0</v>
      </c>
    </row>
    <row r="152" spans="1:41" ht="12.75" hidden="1" customHeight="1" outlineLevel="1" x14ac:dyDescent="0.2">
      <c r="B152" s="851"/>
      <c r="C152" s="851"/>
      <c r="D152" s="27">
        <f t="shared" si="193"/>
        <v>19</v>
      </c>
      <c r="E152" s="191" t="str">
        <f t="shared" si="194"/>
        <v>Mo</v>
      </c>
      <c r="F152" s="191">
        <f t="shared" si="195"/>
        <v>2035</v>
      </c>
      <c r="G152" s="191">
        <f t="shared" si="196"/>
        <v>5</v>
      </c>
      <c r="H152" s="191">
        <f t="shared" si="202"/>
        <v>7</v>
      </c>
      <c r="I152" s="192">
        <f t="shared" si="197"/>
        <v>47974</v>
      </c>
      <c r="J152" s="193">
        <f t="shared" si="203"/>
        <v>7</v>
      </c>
      <c r="K152" s="194">
        <f t="shared" si="203"/>
        <v>0</v>
      </c>
      <c r="L152" s="193">
        <f t="shared" si="203"/>
        <v>13</v>
      </c>
      <c r="M152" s="194">
        <f t="shared" si="203"/>
        <v>0</v>
      </c>
      <c r="N152" s="193">
        <f t="shared" si="203"/>
        <v>13</v>
      </c>
      <c r="O152" s="194">
        <f t="shared" si="203"/>
        <v>30</v>
      </c>
      <c r="P152" s="193">
        <f t="shared" si="203"/>
        <v>15</v>
      </c>
      <c r="Q152" s="194">
        <f t="shared" si="203"/>
        <v>55</v>
      </c>
      <c r="R152" s="193">
        <f t="shared" ref="R152:R158" si="204">P152</f>
        <v>15</v>
      </c>
      <c r="S152" s="194">
        <f t="shared" ref="S152:S158" si="205">Q152</f>
        <v>55</v>
      </c>
      <c r="T152" s="193">
        <f t="shared" ref="T152:T158" si="206">R152</f>
        <v>15</v>
      </c>
      <c r="U152" s="194">
        <f t="shared" ref="U152:U158" si="207">S152</f>
        <v>55</v>
      </c>
      <c r="V152" s="195">
        <f t="shared" ref="V152:V158" si="208">TIME(J152,K152,0)</f>
        <v>0.29166666666666669</v>
      </c>
      <c r="W152" s="195">
        <f t="shared" ref="W152:W158" si="209">TIME(L152,M152,0)</f>
        <v>0.54166666666666663</v>
      </c>
      <c r="X152" s="195">
        <f t="shared" ref="X152:X158" si="210">TIME(N152,O152,0)</f>
        <v>0.5625</v>
      </c>
      <c r="Y152" s="195">
        <f t="shared" ref="Y152:Y158" si="211">TIME(P152,Q152,0)</f>
        <v>0.66319444444444442</v>
      </c>
      <c r="Z152" s="195">
        <f t="shared" ref="Z152:Z158" si="212">TIME(R152,S152,0)</f>
        <v>0.66319444444444442</v>
      </c>
      <c r="AA152" s="195">
        <f t="shared" ref="AA152:AA158" si="213">TIME(T152,U152,0)</f>
        <v>0.66319444444444442</v>
      </c>
      <c r="AB152" s="667"/>
      <c r="AC152" s="196">
        <f t="shared" ref="AC152:AC158" si="214">IF(OR(E152="Sa",E152="So"),TIME($AC$4,$AE$4,0),TIME($AC$5,$AE$5,0))</f>
        <v>0.35069444444444442</v>
      </c>
      <c r="AD152" s="667"/>
      <c r="AE152" s="196">
        <f t="shared" si="191"/>
        <v>0.35069444444444436</v>
      </c>
      <c r="AF152" s="196"/>
      <c r="AG152" s="196"/>
      <c r="AH152" s="196"/>
      <c r="AI152" s="710"/>
      <c r="AJ152" s="709">
        <f t="shared" si="198"/>
        <v>0</v>
      </c>
      <c r="AK152" s="709">
        <f t="shared" si="199"/>
        <v>0</v>
      </c>
      <c r="AL152" s="709">
        <f t="shared" si="200"/>
        <v>0</v>
      </c>
      <c r="AM152" s="709"/>
      <c r="AN152" s="709">
        <f t="shared" si="192"/>
        <v>0</v>
      </c>
      <c r="AO152" s="709">
        <f t="shared" si="201"/>
        <v>1</v>
      </c>
    </row>
    <row r="153" spans="1:41" ht="12.75" hidden="1" customHeight="1" outlineLevel="1" x14ac:dyDescent="0.2">
      <c r="B153" s="851"/>
      <c r="C153" s="851"/>
      <c r="D153" s="27" t="str">
        <f t="shared" si="193"/>
        <v/>
      </c>
      <c r="E153" s="191" t="str">
        <f t="shared" si="194"/>
        <v>Di</v>
      </c>
      <c r="F153" s="191">
        <f t="shared" si="195"/>
        <v>2035</v>
      </c>
      <c r="G153" s="191">
        <f t="shared" si="196"/>
        <v>5</v>
      </c>
      <c r="H153" s="191">
        <f t="shared" si="202"/>
        <v>8</v>
      </c>
      <c r="I153" s="192">
        <f t="shared" si="197"/>
        <v>47975</v>
      </c>
      <c r="J153" s="193">
        <f t="shared" si="203"/>
        <v>7</v>
      </c>
      <c r="K153" s="194">
        <f t="shared" si="203"/>
        <v>0</v>
      </c>
      <c r="L153" s="193">
        <f t="shared" si="203"/>
        <v>13</v>
      </c>
      <c r="M153" s="194">
        <f t="shared" si="203"/>
        <v>0</v>
      </c>
      <c r="N153" s="193">
        <f t="shared" si="203"/>
        <v>13</v>
      </c>
      <c r="O153" s="194">
        <f t="shared" si="203"/>
        <v>30</v>
      </c>
      <c r="P153" s="193">
        <f t="shared" si="203"/>
        <v>15</v>
      </c>
      <c r="Q153" s="194">
        <f t="shared" si="203"/>
        <v>55</v>
      </c>
      <c r="R153" s="193">
        <f t="shared" si="204"/>
        <v>15</v>
      </c>
      <c r="S153" s="194">
        <f t="shared" si="205"/>
        <v>55</v>
      </c>
      <c r="T153" s="193">
        <f t="shared" si="206"/>
        <v>15</v>
      </c>
      <c r="U153" s="194">
        <f t="shared" si="207"/>
        <v>55</v>
      </c>
      <c r="V153" s="195">
        <f t="shared" si="208"/>
        <v>0.29166666666666669</v>
      </c>
      <c r="W153" s="195">
        <f t="shared" si="209"/>
        <v>0.54166666666666663</v>
      </c>
      <c r="X153" s="195">
        <f t="shared" si="210"/>
        <v>0.5625</v>
      </c>
      <c r="Y153" s="195">
        <f t="shared" si="211"/>
        <v>0.66319444444444442</v>
      </c>
      <c r="Z153" s="195">
        <f t="shared" si="212"/>
        <v>0.66319444444444442</v>
      </c>
      <c r="AA153" s="195">
        <f t="shared" si="213"/>
        <v>0.66319444444444442</v>
      </c>
      <c r="AB153" s="667"/>
      <c r="AC153" s="196">
        <f t="shared" si="214"/>
        <v>0.35069444444444442</v>
      </c>
      <c r="AD153" s="667"/>
      <c r="AE153" s="196">
        <f t="shared" si="191"/>
        <v>0.35069444444444436</v>
      </c>
      <c r="AF153" s="196"/>
      <c r="AG153" s="196"/>
      <c r="AH153" s="196"/>
      <c r="AI153" s="710"/>
      <c r="AJ153" s="709">
        <f t="shared" si="198"/>
        <v>0</v>
      </c>
      <c r="AK153" s="709">
        <f t="shared" si="199"/>
        <v>0</v>
      </c>
      <c r="AL153" s="709">
        <f t="shared" si="200"/>
        <v>0</v>
      </c>
      <c r="AM153" s="709"/>
      <c r="AN153" s="709">
        <f t="shared" si="192"/>
        <v>0</v>
      </c>
      <c r="AO153" s="709">
        <f t="shared" si="201"/>
        <v>1</v>
      </c>
    </row>
    <row r="154" spans="1:41" ht="12.75" hidden="1" customHeight="1" outlineLevel="1" x14ac:dyDescent="0.2">
      <c r="B154" s="851"/>
      <c r="C154" s="851"/>
      <c r="D154" s="27" t="str">
        <f t="shared" si="193"/>
        <v/>
      </c>
      <c r="E154" s="191" t="str">
        <f t="shared" si="194"/>
        <v>Mi</v>
      </c>
      <c r="F154" s="191">
        <f t="shared" si="195"/>
        <v>2035</v>
      </c>
      <c r="G154" s="191">
        <f t="shared" si="196"/>
        <v>5</v>
      </c>
      <c r="H154" s="191">
        <f t="shared" si="202"/>
        <v>9</v>
      </c>
      <c r="I154" s="192">
        <f t="shared" si="197"/>
        <v>47976</v>
      </c>
      <c r="J154" s="193">
        <f t="shared" si="203"/>
        <v>7</v>
      </c>
      <c r="K154" s="194">
        <f t="shared" si="203"/>
        <v>0</v>
      </c>
      <c r="L154" s="193">
        <f t="shared" si="203"/>
        <v>13</v>
      </c>
      <c r="M154" s="194">
        <f t="shared" si="203"/>
        <v>0</v>
      </c>
      <c r="N154" s="193">
        <f t="shared" si="203"/>
        <v>13</v>
      </c>
      <c r="O154" s="194">
        <f t="shared" si="203"/>
        <v>30</v>
      </c>
      <c r="P154" s="193">
        <f t="shared" si="203"/>
        <v>15</v>
      </c>
      <c r="Q154" s="194">
        <f t="shared" si="203"/>
        <v>55</v>
      </c>
      <c r="R154" s="193">
        <f t="shared" si="204"/>
        <v>15</v>
      </c>
      <c r="S154" s="194">
        <f t="shared" si="205"/>
        <v>55</v>
      </c>
      <c r="T154" s="193">
        <f t="shared" si="206"/>
        <v>15</v>
      </c>
      <c r="U154" s="194">
        <f t="shared" si="207"/>
        <v>55</v>
      </c>
      <c r="V154" s="195">
        <f t="shared" si="208"/>
        <v>0.29166666666666669</v>
      </c>
      <c r="W154" s="195">
        <f t="shared" si="209"/>
        <v>0.54166666666666663</v>
      </c>
      <c r="X154" s="195">
        <f t="shared" si="210"/>
        <v>0.5625</v>
      </c>
      <c r="Y154" s="195">
        <f t="shared" si="211"/>
        <v>0.66319444444444442</v>
      </c>
      <c r="Z154" s="195">
        <f t="shared" si="212"/>
        <v>0.66319444444444442</v>
      </c>
      <c r="AA154" s="195">
        <f t="shared" si="213"/>
        <v>0.66319444444444442</v>
      </c>
      <c r="AB154" s="667"/>
      <c r="AC154" s="196">
        <f t="shared" si="214"/>
        <v>0.35069444444444442</v>
      </c>
      <c r="AD154" s="667"/>
      <c r="AE154" s="196">
        <f t="shared" si="191"/>
        <v>0.35069444444444436</v>
      </c>
      <c r="AF154" s="196"/>
      <c r="AG154" s="196"/>
      <c r="AH154" s="196"/>
      <c r="AI154" s="710"/>
      <c r="AJ154" s="709">
        <f t="shared" si="198"/>
        <v>0</v>
      </c>
      <c r="AK154" s="709">
        <f t="shared" si="199"/>
        <v>0</v>
      </c>
      <c r="AL154" s="709">
        <f t="shared" si="200"/>
        <v>0</v>
      </c>
      <c r="AM154" s="709"/>
      <c r="AN154" s="709">
        <f t="shared" si="192"/>
        <v>0</v>
      </c>
      <c r="AO154" s="709">
        <f t="shared" si="201"/>
        <v>1</v>
      </c>
    </row>
    <row r="155" spans="1:41" ht="12.75" hidden="1" customHeight="1" outlineLevel="1" x14ac:dyDescent="0.2">
      <c r="B155" s="851"/>
      <c r="C155" s="851"/>
      <c r="D155" s="27" t="str">
        <f t="shared" si="193"/>
        <v/>
      </c>
      <c r="E155" s="191" t="str">
        <f t="shared" si="194"/>
        <v>Do</v>
      </c>
      <c r="F155" s="191">
        <f t="shared" si="195"/>
        <v>2035</v>
      </c>
      <c r="G155" s="191">
        <f t="shared" si="196"/>
        <v>5</v>
      </c>
      <c r="H155" s="191">
        <f t="shared" si="202"/>
        <v>10</v>
      </c>
      <c r="I155" s="192">
        <f t="shared" si="197"/>
        <v>47977</v>
      </c>
      <c r="J155" s="193">
        <f t="shared" si="203"/>
        <v>7</v>
      </c>
      <c r="K155" s="194">
        <f t="shared" si="203"/>
        <v>0</v>
      </c>
      <c r="L155" s="193">
        <f t="shared" si="203"/>
        <v>13</v>
      </c>
      <c r="M155" s="194">
        <f t="shared" si="203"/>
        <v>0</v>
      </c>
      <c r="N155" s="193">
        <f t="shared" si="203"/>
        <v>13</v>
      </c>
      <c r="O155" s="194">
        <f t="shared" si="203"/>
        <v>30</v>
      </c>
      <c r="P155" s="193">
        <f t="shared" si="203"/>
        <v>15</v>
      </c>
      <c r="Q155" s="194">
        <f t="shared" si="203"/>
        <v>55</v>
      </c>
      <c r="R155" s="193">
        <f t="shared" si="204"/>
        <v>15</v>
      </c>
      <c r="S155" s="194">
        <f t="shared" si="205"/>
        <v>55</v>
      </c>
      <c r="T155" s="193">
        <f t="shared" si="206"/>
        <v>15</v>
      </c>
      <c r="U155" s="194">
        <f t="shared" si="207"/>
        <v>55</v>
      </c>
      <c r="V155" s="195">
        <f t="shared" si="208"/>
        <v>0.29166666666666669</v>
      </c>
      <c r="W155" s="195">
        <f t="shared" si="209"/>
        <v>0.54166666666666663</v>
      </c>
      <c r="X155" s="195">
        <f t="shared" si="210"/>
        <v>0.5625</v>
      </c>
      <c r="Y155" s="195">
        <f t="shared" si="211"/>
        <v>0.66319444444444442</v>
      </c>
      <c r="Z155" s="195">
        <f t="shared" si="212"/>
        <v>0.66319444444444442</v>
      </c>
      <c r="AA155" s="195">
        <f t="shared" si="213"/>
        <v>0.66319444444444442</v>
      </c>
      <c r="AB155" s="667"/>
      <c r="AC155" s="196">
        <f t="shared" si="214"/>
        <v>0.35069444444444442</v>
      </c>
      <c r="AD155" s="667"/>
      <c r="AE155" s="196">
        <f t="shared" si="191"/>
        <v>0.35069444444444436</v>
      </c>
      <c r="AF155" s="196"/>
      <c r="AG155" s="196"/>
      <c r="AH155" s="196"/>
      <c r="AI155" s="710"/>
      <c r="AJ155" s="709">
        <f t="shared" si="198"/>
        <v>0</v>
      </c>
      <c r="AK155" s="709">
        <f t="shared" si="199"/>
        <v>0</v>
      </c>
      <c r="AL155" s="709">
        <f t="shared" si="200"/>
        <v>0</v>
      </c>
      <c r="AM155" s="709"/>
      <c r="AN155" s="709">
        <f t="shared" si="192"/>
        <v>0</v>
      </c>
      <c r="AO155" s="709">
        <f t="shared" si="201"/>
        <v>1</v>
      </c>
    </row>
    <row r="156" spans="1:41" ht="12.75" hidden="1" customHeight="1" outlineLevel="1" x14ac:dyDescent="0.2">
      <c r="B156" s="851"/>
      <c r="C156" s="851"/>
      <c r="D156" s="27" t="str">
        <f t="shared" si="193"/>
        <v/>
      </c>
      <c r="E156" s="191" t="str">
        <f t="shared" si="194"/>
        <v>Fr</v>
      </c>
      <c r="F156" s="191">
        <f t="shared" si="195"/>
        <v>2035</v>
      </c>
      <c r="G156" s="191">
        <f t="shared" si="196"/>
        <v>5</v>
      </c>
      <c r="H156" s="191">
        <f t="shared" si="202"/>
        <v>11</v>
      </c>
      <c r="I156" s="192">
        <f t="shared" si="197"/>
        <v>47978</v>
      </c>
      <c r="J156" s="193">
        <f t="shared" si="203"/>
        <v>7</v>
      </c>
      <c r="K156" s="194">
        <f t="shared" si="203"/>
        <v>0</v>
      </c>
      <c r="L156" s="193">
        <f t="shared" si="203"/>
        <v>13</v>
      </c>
      <c r="M156" s="194">
        <f t="shared" si="203"/>
        <v>0</v>
      </c>
      <c r="N156" s="193">
        <f t="shared" si="203"/>
        <v>13</v>
      </c>
      <c r="O156" s="194">
        <f t="shared" si="203"/>
        <v>30</v>
      </c>
      <c r="P156" s="193">
        <f t="shared" si="203"/>
        <v>15</v>
      </c>
      <c r="Q156" s="194">
        <f t="shared" si="203"/>
        <v>55</v>
      </c>
      <c r="R156" s="193">
        <f t="shared" si="204"/>
        <v>15</v>
      </c>
      <c r="S156" s="194">
        <f t="shared" si="205"/>
        <v>55</v>
      </c>
      <c r="T156" s="193">
        <f t="shared" si="206"/>
        <v>15</v>
      </c>
      <c r="U156" s="194">
        <f t="shared" si="207"/>
        <v>55</v>
      </c>
      <c r="V156" s="195">
        <f t="shared" si="208"/>
        <v>0.29166666666666669</v>
      </c>
      <c r="W156" s="195">
        <f t="shared" si="209"/>
        <v>0.54166666666666663</v>
      </c>
      <c r="X156" s="195">
        <f t="shared" si="210"/>
        <v>0.5625</v>
      </c>
      <c r="Y156" s="195">
        <f t="shared" si="211"/>
        <v>0.66319444444444442</v>
      </c>
      <c r="Z156" s="195">
        <f t="shared" si="212"/>
        <v>0.66319444444444442</v>
      </c>
      <c r="AA156" s="195">
        <f t="shared" si="213"/>
        <v>0.66319444444444442</v>
      </c>
      <c r="AB156" s="667"/>
      <c r="AC156" s="196">
        <f t="shared" si="214"/>
        <v>0.35069444444444442</v>
      </c>
      <c r="AD156" s="667"/>
      <c r="AE156" s="196">
        <f t="shared" si="191"/>
        <v>0.35069444444444436</v>
      </c>
      <c r="AF156" s="196"/>
      <c r="AG156" s="196"/>
      <c r="AH156" s="196"/>
      <c r="AI156" s="710"/>
      <c r="AJ156" s="709">
        <f t="shared" si="198"/>
        <v>0</v>
      </c>
      <c r="AK156" s="709">
        <f t="shared" si="199"/>
        <v>0</v>
      </c>
      <c r="AL156" s="709">
        <f t="shared" si="200"/>
        <v>0</v>
      </c>
      <c r="AM156" s="709"/>
      <c r="AN156" s="709">
        <f t="shared" si="192"/>
        <v>0</v>
      </c>
      <c r="AO156" s="709">
        <f t="shared" si="201"/>
        <v>1</v>
      </c>
    </row>
    <row r="157" spans="1:41" ht="12.75" hidden="1" customHeight="1" outlineLevel="1" x14ac:dyDescent="0.2">
      <c r="B157" s="851"/>
      <c r="C157" s="851"/>
      <c r="D157" s="27" t="str">
        <f t="shared" si="193"/>
        <v/>
      </c>
      <c r="E157" s="191" t="str">
        <f t="shared" si="194"/>
        <v>Sa</v>
      </c>
      <c r="F157" s="191">
        <f t="shared" si="195"/>
        <v>2035</v>
      </c>
      <c r="G157" s="191">
        <f t="shared" si="196"/>
        <v>5</v>
      </c>
      <c r="H157" s="191">
        <f t="shared" si="202"/>
        <v>12</v>
      </c>
      <c r="I157" s="192">
        <f t="shared" si="197"/>
        <v>47979</v>
      </c>
      <c r="J157" s="193">
        <f t="shared" si="203"/>
        <v>0</v>
      </c>
      <c r="K157" s="194">
        <f t="shared" si="203"/>
        <v>0</v>
      </c>
      <c r="L157" s="193">
        <f t="shared" si="203"/>
        <v>0</v>
      </c>
      <c r="M157" s="194">
        <f t="shared" si="203"/>
        <v>0</v>
      </c>
      <c r="N157" s="193">
        <f t="shared" si="203"/>
        <v>0</v>
      </c>
      <c r="O157" s="194">
        <f t="shared" si="203"/>
        <v>0</v>
      </c>
      <c r="P157" s="193">
        <f t="shared" si="203"/>
        <v>0</v>
      </c>
      <c r="Q157" s="194">
        <f t="shared" si="203"/>
        <v>0</v>
      </c>
      <c r="R157" s="193">
        <f t="shared" si="204"/>
        <v>0</v>
      </c>
      <c r="S157" s="194">
        <f t="shared" si="205"/>
        <v>0</v>
      </c>
      <c r="T157" s="193">
        <f t="shared" si="206"/>
        <v>0</v>
      </c>
      <c r="U157" s="194">
        <f t="shared" si="207"/>
        <v>0</v>
      </c>
      <c r="V157" s="195">
        <f t="shared" si="208"/>
        <v>0</v>
      </c>
      <c r="W157" s="195">
        <f t="shared" si="209"/>
        <v>0</v>
      </c>
      <c r="X157" s="195">
        <f t="shared" si="210"/>
        <v>0</v>
      </c>
      <c r="Y157" s="195">
        <f t="shared" si="211"/>
        <v>0</v>
      </c>
      <c r="Z157" s="195">
        <f t="shared" si="212"/>
        <v>0</v>
      </c>
      <c r="AA157" s="195">
        <f t="shared" si="213"/>
        <v>0</v>
      </c>
      <c r="AB157" s="667"/>
      <c r="AC157" s="196">
        <f t="shared" si="214"/>
        <v>0</v>
      </c>
      <c r="AD157" s="667"/>
      <c r="AE157" s="196">
        <f t="shared" si="191"/>
        <v>0</v>
      </c>
      <c r="AF157" s="196"/>
      <c r="AG157" s="196"/>
      <c r="AH157" s="196"/>
      <c r="AI157" s="710"/>
      <c r="AJ157" s="709">
        <f t="shared" si="198"/>
        <v>0</v>
      </c>
      <c r="AK157" s="709">
        <f t="shared" si="199"/>
        <v>0</v>
      </c>
      <c r="AL157" s="709">
        <f t="shared" si="200"/>
        <v>0</v>
      </c>
      <c r="AM157" s="709"/>
      <c r="AN157" s="709">
        <f t="shared" si="192"/>
        <v>0</v>
      </c>
      <c r="AO157" s="709">
        <f t="shared" si="201"/>
        <v>0</v>
      </c>
    </row>
    <row r="158" spans="1:41" ht="12.75" hidden="1" customHeight="1" outlineLevel="1" x14ac:dyDescent="0.2">
      <c r="B158" s="851"/>
      <c r="C158" s="851"/>
      <c r="D158" s="27" t="str">
        <f t="shared" si="193"/>
        <v/>
      </c>
      <c r="E158" s="191" t="str">
        <f t="shared" si="194"/>
        <v>So</v>
      </c>
      <c r="F158" s="191">
        <f t="shared" si="195"/>
        <v>2035</v>
      </c>
      <c r="G158" s="191">
        <f t="shared" si="196"/>
        <v>5</v>
      </c>
      <c r="H158" s="191">
        <f t="shared" si="202"/>
        <v>13</v>
      </c>
      <c r="I158" s="192">
        <f t="shared" si="197"/>
        <v>47980</v>
      </c>
      <c r="J158" s="193">
        <f t="shared" si="203"/>
        <v>0</v>
      </c>
      <c r="K158" s="194">
        <f t="shared" si="203"/>
        <v>0</v>
      </c>
      <c r="L158" s="193">
        <f t="shared" si="203"/>
        <v>0</v>
      </c>
      <c r="M158" s="194">
        <f t="shared" si="203"/>
        <v>0</v>
      </c>
      <c r="N158" s="193">
        <f t="shared" si="203"/>
        <v>0</v>
      </c>
      <c r="O158" s="194">
        <f t="shared" si="203"/>
        <v>0</v>
      </c>
      <c r="P158" s="193">
        <f t="shared" si="203"/>
        <v>0</v>
      </c>
      <c r="Q158" s="194">
        <f t="shared" si="203"/>
        <v>0</v>
      </c>
      <c r="R158" s="193">
        <f t="shared" si="204"/>
        <v>0</v>
      </c>
      <c r="S158" s="194">
        <f t="shared" si="205"/>
        <v>0</v>
      </c>
      <c r="T158" s="193">
        <f t="shared" si="206"/>
        <v>0</v>
      </c>
      <c r="U158" s="194">
        <f t="shared" si="207"/>
        <v>0</v>
      </c>
      <c r="V158" s="195">
        <f t="shared" si="208"/>
        <v>0</v>
      </c>
      <c r="W158" s="195">
        <f t="shared" si="209"/>
        <v>0</v>
      </c>
      <c r="X158" s="195">
        <f t="shared" si="210"/>
        <v>0</v>
      </c>
      <c r="Y158" s="195">
        <f t="shared" si="211"/>
        <v>0</v>
      </c>
      <c r="Z158" s="195">
        <f t="shared" si="212"/>
        <v>0</v>
      </c>
      <c r="AA158" s="195">
        <f t="shared" si="213"/>
        <v>0</v>
      </c>
      <c r="AB158" s="667"/>
      <c r="AC158" s="196">
        <f t="shared" si="214"/>
        <v>0</v>
      </c>
      <c r="AD158" s="667"/>
      <c r="AE158" s="196">
        <f t="shared" si="191"/>
        <v>0</v>
      </c>
      <c r="AF158" s="196"/>
      <c r="AG158" s="196"/>
      <c r="AH158" s="196"/>
      <c r="AI158" s="710"/>
      <c r="AJ158" s="709">
        <f t="shared" si="198"/>
        <v>0</v>
      </c>
      <c r="AK158" s="709">
        <f t="shared" si="199"/>
        <v>0</v>
      </c>
      <c r="AL158" s="709">
        <f t="shared" si="200"/>
        <v>0</v>
      </c>
      <c r="AM158" s="709"/>
      <c r="AN158" s="709">
        <f t="shared" si="192"/>
        <v>0</v>
      </c>
      <c r="AO158" s="709">
        <f t="shared" si="201"/>
        <v>0</v>
      </c>
    </row>
    <row r="159" spans="1:41" ht="12.75" hidden="1" customHeight="1" outlineLevel="1" x14ac:dyDescent="0.2">
      <c r="B159" s="851"/>
      <c r="C159" s="851"/>
      <c r="D159" s="27">
        <f t="shared" si="193"/>
        <v>20</v>
      </c>
      <c r="E159" s="191" t="str">
        <f t="shared" si="194"/>
        <v>Mo</v>
      </c>
      <c r="F159" s="191">
        <f t="shared" si="195"/>
        <v>2035</v>
      </c>
      <c r="G159" s="191">
        <f t="shared" si="196"/>
        <v>5</v>
      </c>
      <c r="H159" s="191">
        <f t="shared" si="202"/>
        <v>14</v>
      </c>
      <c r="I159" s="192">
        <f t="shared" si="197"/>
        <v>47981</v>
      </c>
      <c r="J159" s="193">
        <f t="shared" ref="J159:Q165" si="215">IF(OR($E159="Sa",$E159="So"),J$4,J$5)</f>
        <v>7</v>
      </c>
      <c r="K159" s="194">
        <f t="shared" si="215"/>
        <v>0</v>
      </c>
      <c r="L159" s="193">
        <f t="shared" si="215"/>
        <v>13</v>
      </c>
      <c r="M159" s="194">
        <f t="shared" si="215"/>
        <v>0</v>
      </c>
      <c r="N159" s="193">
        <f t="shared" si="215"/>
        <v>13</v>
      </c>
      <c r="O159" s="194">
        <f t="shared" si="215"/>
        <v>30</v>
      </c>
      <c r="P159" s="193">
        <f t="shared" si="215"/>
        <v>15</v>
      </c>
      <c r="Q159" s="194">
        <f t="shared" si="215"/>
        <v>55</v>
      </c>
      <c r="R159" s="193">
        <f t="shared" ref="R159:R176" si="216">P159</f>
        <v>15</v>
      </c>
      <c r="S159" s="194">
        <f t="shared" ref="S159:S176" si="217">Q159</f>
        <v>55</v>
      </c>
      <c r="T159" s="193">
        <f t="shared" ref="T159:T176" si="218">R159</f>
        <v>15</v>
      </c>
      <c r="U159" s="194">
        <f t="shared" ref="U159:U176" si="219">S159</f>
        <v>55</v>
      </c>
      <c r="V159" s="195">
        <f t="shared" ref="V159:V165" si="220">TIME(J159,K159,0)</f>
        <v>0.29166666666666669</v>
      </c>
      <c r="W159" s="195">
        <f t="shared" ref="W159:W165" si="221">TIME(L159,M159,0)</f>
        <v>0.54166666666666663</v>
      </c>
      <c r="X159" s="195">
        <f t="shared" ref="X159:X165" si="222">TIME(N159,O159,0)</f>
        <v>0.5625</v>
      </c>
      <c r="Y159" s="195">
        <f t="shared" ref="Y159:Y165" si="223">TIME(P159,Q159,0)</f>
        <v>0.66319444444444442</v>
      </c>
      <c r="Z159" s="195">
        <f t="shared" ref="Z159:Z176" si="224">TIME(R159,S159,0)</f>
        <v>0.66319444444444442</v>
      </c>
      <c r="AA159" s="195">
        <f t="shared" ref="AA159:AA176" si="225">TIME(T159,U159,0)</f>
        <v>0.66319444444444442</v>
      </c>
      <c r="AB159" s="667"/>
      <c r="AC159" s="196">
        <f t="shared" ref="AC159:AC176" si="226">IF(OR(E159="Sa",E159="So"),TIME($AC$4,$AE$4,0),TIME($AC$5,$AE$5,0))</f>
        <v>0.35069444444444442</v>
      </c>
      <c r="AD159" s="667"/>
      <c r="AE159" s="196">
        <f t="shared" si="191"/>
        <v>0.35069444444444436</v>
      </c>
      <c r="AF159" s="196"/>
      <c r="AG159" s="196"/>
      <c r="AH159" s="196"/>
      <c r="AI159" s="710"/>
      <c r="AJ159" s="709">
        <f t="shared" si="198"/>
        <v>0</v>
      </c>
      <c r="AK159" s="709">
        <f t="shared" si="199"/>
        <v>0</v>
      </c>
      <c r="AL159" s="709">
        <f t="shared" si="200"/>
        <v>0</v>
      </c>
      <c r="AM159" s="709"/>
      <c r="AN159" s="709">
        <f t="shared" si="192"/>
        <v>0</v>
      </c>
      <c r="AO159" s="709">
        <f t="shared" si="201"/>
        <v>1</v>
      </c>
    </row>
    <row r="160" spans="1:41" ht="12.75" hidden="1" customHeight="1" outlineLevel="1" x14ac:dyDescent="0.2">
      <c r="B160" s="851"/>
      <c r="C160" s="851"/>
      <c r="D160" s="27" t="str">
        <f t="shared" si="193"/>
        <v/>
      </c>
      <c r="E160" s="191" t="str">
        <f t="shared" si="194"/>
        <v>Di</v>
      </c>
      <c r="F160" s="191">
        <f t="shared" si="195"/>
        <v>2035</v>
      </c>
      <c r="G160" s="191">
        <f t="shared" si="196"/>
        <v>5</v>
      </c>
      <c r="H160" s="191">
        <f t="shared" si="202"/>
        <v>15</v>
      </c>
      <c r="I160" s="192">
        <f t="shared" si="197"/>
        <v>47982</v>
      </c>
      <c r="J160" s="193">
        <f t="shared" si="215"/>
        <v>7</v>
      </c>
      <c r="K160" s="194">
        <f t="shared" si="215"/>
        <v>0</v>
      </c>
      <c r="L160" s="193">
        <f t="shared" si="215"/>
        <v>13</v>
      </c>
      <c r="M160" s="194">
        <f t="shared" si="215"/>
        <v>0</v>
      </c>
      <c r="N160" s="193">
        <f t="shared" si="215"/>
        <v>13</v>
      </c>
      <c r="O160" s="194">
        <f t="shared" si="215"/>
        <v>30</v>
      </c>
      <c r="P160" s="193">
        <f t="shared" si="215"/>
        <v>15</v>
      </c>
      <c r="Q160" s="194">
        <f t="shared" si="215"/>
        <v>55</v>
      </c>
      <c r="R160" s="193">
        <f t="shared" si="216"/>
        <v>15</v>
      </c>
      <c r="S160" s="194">
        <f t="shared" si="217"/>
        <v>55</v>
      </c>
      <c r="T160" s="193">
        <f t="shared" si="218"/>
        <v>15</v>
      </c>
      <c r="U160" s="194">
        <f t="shared" si="219"/>
        <v>55</v>
      </c>
      <c r="V160" s="195">
        <f t="shared" si="220"/>
        <v>0.29166666666666669</v>
      </c>
      <c r="W160" s="195">
        <f t="shared" si="221"/>
        <v>0.54166666666666663</v>
      </c>
      <c r="X160" s="195">
        <f t="shared" si="222"/>
        <v>0.5625</v>
      </c>
      <c r="Y160" s="195">
        <f t="shared" si="223"/>
        <v>0.66319444444444442</v>
      </c>
      <c r="Z160" s="195">
        <f t="shared" si="224"/>
        <v>0.66319444444444442</v>
      </c>
      <c r="AA160" s="195">
        <f t="shared" si="225"/>
        <v>0.66319444444444442</v>
      </c>
      <c r="AB160" s="667"/>
      <c r="AC160" s="196">
        <f t="shared" si="226"/>
        <v>0.35069444444444442</v>
      </c>
      <c r="AD160" s="667"/>
      <c r="AE160" s="196">
        <f t="shared" si="191"/>
        <v>0.35069444444444436</v>
      </c>
      <c r="AF160" s="196"/>
      <c r="AG160" s="196"/>
      <c r="AH160" s="196"/>
      <c r="AI160" s="710"/>
      <c r="AJ160" s="709">
        <f t="shared" si="198"/>
        <v>0</v>
      </c>
      <c r="AK160" s="709">
        <f t="shared" si="199"/>
        <v>0</v>
      </c>
      <c r="AL160" s="709">
        <f t="shared" si="200"/>
        <v>0</v>
      </c>
      <c r="AM160" s="709"/>
      <c r="AN160" s="709">
        <f t="shared" si="192"/>
        <v>0</v>
      </c>
      <c r="AO160" s="709">
        <f t="shared" si="201"/>
        <v>1</v>
      </c>
    </row>
    <row r="161" spans="2:41" ht="12.75" hidden="1" customHeight="1" outlineLevel="1" x14ac:dyDescent="0.2">
      <c r="B161" s="851"/>
      <c r="C161" s="851"/>
      <c r="D161" s="27" t="str">
        <f t="shared" si="193"/>
        <v/>
      </c>
      <c r="E161" s="191" t="str">
        <f t="shared" si="194"/>
        <v>Mi</v>
      </c>
      <c r="F161" s="191">
        <f t="shared" si="195"/>
        <v>2035</v>
      </c>
      <c r="G161" s="191">
        <f t="shared" si="196"/>
        <v>5</v>
      </c>
      <c r="H161" s="191">
        <f t="shared" si="202"/>
        <v>16</v>
      </c>
      <c r="I161" s="192">
        <f t="shared" si="197"/>
        <v>47983</v>
      </c>
      <c r="J161" s="193">
        <f t="shared" si="215"/>
        <v>7</v>
      </c>
      <c r="K161" s="194">
        <f t="shared" si="215"/>
        <v>0</v>
      </c>
      <c r="L161" s="193">
        <f t="shared" si="215"/>
        <v>13</v>
      </c>
      <c r="M161" s="194">
        <f t="shared" si="215"/>
        <v>0</v>
      </c>
      <c r="N161" s="193">
        <f t="shared" si="215"/>
        <v>13</v>
      </c>
      <c r="O161" s="194">
        <f t="shared" si="215"/>
        <v>30</v>
      </c>
      <c r="P161" s="193">
        <f t="shared" si="215"/>
        <v>15</v>
      </c>
      <c r="Q161" s="194">
        <f t="shared" si="215"/>
        <v>55</v>
      </c>
      <c r="R161" s="193">
        <f t="shared" si="216"/>
        <v>15</v>
      </c>
      <c r="S161" s="194">
        <f t="shared" si="217"/>
        <v>55</v>
      </c>
      <c r="T161" s="193">
        <f t="shared" si="218"/>
        <v>15</v>
      </c>
      <c r="U161" s="194">
        <f t="shared" si="219"/>
        <v>55</v>
      </c>
      <c r="V161" s="195">
        <f t="shared" si="220"/>
        <v>0.29166666666666669</v>
      </c>
      <c r="W161" s="195">
        <f t="shared" si="221"/>
        <v>0.54166666666666663</v>
      </c>
      <c r="X161" s="195">
        <f t="shared" si="222"/>
        <v>0.5625</v>
      </c>
      <c r="Y161" s="195">
        <f t="shared" si="223"/>
        <v>0.66319444444444442</v>
      </c>
      <c r="Z161" s="195">
        <f t="shared" si="224"/>
        <v>0.66319444444444442</v>
      </c>
      <c r="AA161" s="195">
        <f t="shared" si="225"/>
        <v>0.66319444444444442</v>
      </c>
      <c r="AB161" s="667"/>
      <c r="AC161" s="196">
        <f t="shared" si="226"/>
        <v>0.35069444444444442</v>
      </c>
      <c r="AD161" s="667"/>
      <c r="AE161" s="196">
        <f t="shared" si="191"/>
        <v>0.35069444444444436</v>
      </c>
      <c r="AF161" s="196"/>
      <c r="AG161" s="196"/>
      <c r="AH161" s="196"/>
      <c r="AI161" s="711"/>
      <c r="AJ161" s="709">
        <f t="shared" si="198"/>
        <v>0</v>
      </c>
      <c r="AK161" s="709">
        <f t="shared" si="199"/>
        <v>0</v>
      </c>
      <c r="AL161" s="709">
        <f t="shared" si="200"/>
        <v>0</v>
      </c>
      <c r="AM161" s="709"/>
      <c r="AN161" s="709">
        <f t="shared" si="192"/>
        <v>0</v>
      </c>
      <c r="AO161" s="709">
        <f t="shared" si="201"/>
        <v>1</v>
      </c>
    </row>
    <row r="162" spans="2:41" ht="12.75" hidden="1" customHeight="1" outlineLevel="1" x14ac:dyDescent="0.2">
      <c r="B162" s="851"/>
      <c r="C162" s="851"/>
      <c r="D162" s="27" t="str">
        <f t="shared" si="193"/>
        <v/>
      </c>
      <c r="E162" s="191" t="str">
        <f t="shared" si="194"/>
        <v>Do</v>
      </c>
      <c r="F162" s="191">
        <f t="shared" si="195"/>
        <v>2035</v>
      </c>
      <c r="G162" s="191">
        <f t="shared" si="196"/>
        <v>5</v>
      </c>
      <c r="H162" s="191">
        <f t="shared" si="202"/>
        <v>17</v>
      </c>
      <c r="I162" s="192">
        <f t="shared" si="197"/>
        <v>47984</v>
      </c>
      <c r="J162" s="193">
        <f t="shared" si="215"/>
        <v>7</v>
      </c>
      <c r="K162" s="194">
        <f t="shared" si="215"/>
        <v>0</v>
      </c>
      <c r="L162" s="193">
        <f t="shared" si="215"/>
        <v>13</v>
      </c>
      <c r="M162" s="194">
        <f t="shared" si="215"/>
        <v>0</v>
      </c>
      <c r="N162" s="193">
        <f t="shared" si="215"/>
        <v>13</v>
      </c>
      <c r="O162" s="194">
        <f t="shared" si="215"/>
        <v>30</v>
      </c>
      <c r="P162" s="193">
        <f t="shared" si="215"/>
        <v>15</v>
      </c>
      <c r="Q162" s="194">
        <f t="shared" si="215"/>
        <v>55</v>
      </c>
      <c r="R162" s="193">
        <f t="shared" si="216"/>
        <v>15</v>
      </c>
      <c r="S162" s="194">
        <f t="shared" si="217"/>
        <v>55</v>
      </c>
      <c r="T162" s="193">
        <f t="shared" si="218"/>
        <v>15</v>
      </c>
      <c r="U162" s="194">
        <f t="shared" si="219"/>
        <v>55</v>
      </c>
      <c r="V162" s="195">
        <f t="shared" si="220"/>
        <v>0.29166666666666669</v>
      </c>
      <c r="W162" s="195">
        <f t="shared" si="221"/>
        <v>0.54166666666666663</v>
      </c>
      <c r="X162" s="195">
        <f t="shared" si="222"/>
        <v>0.5625</v>
      </c>
      <c r="Y162" s="195">
        <f t="shared" si="223"/>
        <v>0.66319444444444442</v>
      </c>
      <c r="Z162" s="195">
        <f t="shared" si="224"/>
        <v>0.66319444444444442</v>
      </c>
      <c r="AA162" s="195">
        <f t="shared" si="225"/>
        <v>0.66319444444444442</v>
      </c>
      <c r="AB162" s="667"/>
      <c r="AC162" s="196">
        <f t="shared" si="226"/>
        <v>0.35069444444444442</v>
      </c>
      <c r="AD162" s="667"/>
      <c r="AE162" s="196">
        <f t="shared" si="191"/>
        <v>0.35069444444444436</v>
      </c>
      <c r="AF162" s="196"/>
      <c r="AG162" s="196"/>
      <c r="AH162" s="196"/>
      <c r="AI162" s="711"/>
      <c r="AJ162" s="709">
        <f t="shared" si="198"/>
        <v>0</v>
      </c>
      <c r="AK162" s="709">
        <f t="shared" si="199"/>
        <v>0</v>
      </c>
      <c r="AL162" s="709">
        <f t="shared" si="200"/>
        <v>0</v>
      </c>
      <c r="AM162" s="709"/>
      <c r="AN162" s="709">
        <f t="shared" si="192"/>
        <v>0</v>
      </c>
      <c r="AO162" s="709">
        <f t="shared" si="201"/>
        <v>1</v>
      </c>
    </row>
    <row r="163" spans="2:41" ht="12.75" hidden="1" customHeight="1" outlineLevel="1" x14ac:dyDescent="0.2">
      <c r="B163" s="851"/>
      <c r="C163" s="851"/>
      <c r="D163" s="27" t="str">
        <f t="shared" si="193"/>
        <v/>
      </c>
      <c r="E163" s="191" t="str">
        <f t="shared" si="194"/>
        <v>Fr</v>
      </c>
      <c r="F163" s="191">
        <f t="shared" si="195"/>
        <v>2035</v>
      </c>
      <c r="G163" s="191">
        <f t="shared" si="196"/>
        <v>5</v>
      </c>
      <c r="H163" s="191">
        <f t="shared" si="202"/>
        <v>18</v>
      </c>
      <c r="I163" s="192">
        <f t="shared" si="197"/>
        <v>47985</v>
      </c>
      <c r="J163" s="193">
        <f t="shared" si="215"/>
        <v>7</v>
      </c>
      <c r="K163" s="194">
        <f t="shared" si="215"/>
        <v>0</v>
      </c>
      <c r="L163" s="193">
        <f t="shared" si="215"/>
        <v>13</v>
      </c>
      <c r="M163" s="194">
        <f t="shared" si="215"/>
        <v>0</v>
      </c>
      <c r="N163" s="193">
        <f t="shared" si="215"/>
        <v>13</v>
      </c>
      <c r="O163" s="194">
        <f t="shared" si="215"/>
        <v>30</v>
      </c>
      <c r="P163" s="193">
        <f t="shared" si="215"/>
        <v>15</v>
      </c>
      <c r="Q163" s="194">
        <f t="shared" si="215"/>
        <v>55</v>
      </c>
      <c r="R163" s="193">
        <f t="shared" si="216"/>
        <v>15</v>
      </c>
      <c r="S163" s="194">
        <f t="shared" si="217"/>
        <v>55</v>
      </c>
      <c r="T163" s="193">
        <f t="shared" si="218"/>
        <v>15</v>
      </c>
      <c r="U163" s="194">
        <f t="shared" si="219"/>
        <v>55</v>
      </c>
      <c r="V163" s="195">
        <f t="shared" si="220"/>
        <v>0.29166666666666669</v>
      </c>
      <c r="W163" s="195">
        <f t="shared" si="221"/>
        <v>0.54166666666666663</v>
      </c>
      <c r="X163" s="195">
        <f t="shared" si="222"/>
        <v>0.5625</v>
      </c>
      <c r="Y163" s="195">
        <f t="shared" si="223"/>
        <v>0.66319444444444442</v>
      </c>
      <c r="Z163" s="195">
        <f t="shared" si="224"/>
        <v>0.66319444444444442</v>
      </c>
      <c r="AA163" s="195">
        <f t="shared" si="225"/>
        <v>0.66319444444444442</v>
      </c>
      <c r="AB163" s="667"/>
      <c r="AC163" s="196">
        <f t="shared" si="226"/>
        <v>0.35069444444444442</v>
      </c>
      <c r="AD163" s="667"/>
      <c r="AE163" s="196">
        <f t="shared" si="191"/>
        <v>0.35069444444444436</v>
      </c>
      <c r="AF163" s="196"/>
      <c r="AG163" s="196"/>
      <c r="AH163" s="196"/>
      <c r="AI163" s="711"/>
      <c r="AJ163" s="709">
        <f t="shared" si="198"/>
        <v>0</v>
      </c>
      <c r="AK163" s="709">
        <f t="shared" si="199"/>
        <v>0</v>
      </c>
      <c r="AL163" s="709">
        <f t="shared" si="200"/>
        <v>0</v>
      </c>
      <c r="AM163" s="709"/>
      <c r="AN163" s="709">
        <f t="shared" si="192"/>
        <v>0</v>
      </c>
      <c r="AO163" s="709">
        <f t="shared" si="201"/>
        <v>1</v>
      </c>
    </row>
    <row r="164" spans="2:41" ht="12.75" hidden="1" customHeight="1" outlineLevel="1" x14ac:dyDescent="0.2">
      <c r="B164" s="851"/>
      <c r="C164" s="851"/>
      <c r="D164" s="27" t="str">
        <f t="shared" si="193"/>
        <v/>
      </c>
      <c r="E164" s="191" t="str">
        <f t="shared" si="194"/>
        <v>Sa</v>
      </c>
      <c r="F164" s="191">
        <f t="shared" si="195"/>
        <v>2035</v>
      </c>
      <c r="G164" s="191">
        <f t="shared" si="196"/>
        <v>5</v>
      </c>
      <c r="H164" s="191">
        <f t="shared" si="202"/>
        <v>19</v>
      </c>
      <c r="I164" s="192">
        <f t="shared" si="197"/>
        <v>47986</v>
      </c>
      <c r="J164" s="193">
        <f t="shared" si="215"/>
        <v>0</v>
      </c>
      <c r="K164" s="194">
        <f t="shared" si="215"/>
        <v>0</v>
      </c>
      <c r="L164" s="193">
        <f t="shared" si="215"/>
        <v>0</v>
      </c>
      <c r="M164" s="194">
        <f t="shared" si="215"/>
        <v>0</v>
      </c>
      <c r="N164" s="193">
        <f t="shared" si="215"/>
        <v>0</v>
      </c>
      <c r="O164" s="194">
        <f t="shared" si="215"/>
        <v>0</v>
      </c>
      <c r="P164" s="193">
        <f t="shared" si="215"/>
        <v>0</v>
      </c>
      <c r="Q164" s="194">
        <f t="shared" si="215"/>
        <v>0</v>
      </c>
      <c r="R164" s="193">
        <f t="shared" si="216"/>
        <v>0</v>
      </c>
      <c r="S164" s="194">
        <f t="shared" si="217"/>
        <v>0</v>
      </c>
      <c r="T164" s="193">
        <f t="shared" si="218"/>
        <v>0</v>
      </c>
      <c r="U164" s="194">
        <f t="shared" si="219"/>
        <v>0</v>
      </c>
      <c r="V164" s="195">
        <f t="shared" si="220"/>
        <v>0</v>
      </c>
      <c r="W164" s="195">
        <f t="shared" si="221"/>
        <v>0</v>
      </c>
      <c r="X164" s="195">
        <f t="shared" si="222"/>
        <v>0</v>
      </c>
      <c r="Y164" s="195">
        <f t="shared" si="223"/>
        <v>0</v>
      </c>
      <c r="Z164" s="195">
        <f t="shared" si="224"/>
        <v>0</v>
      </c>
      <c r="AA164" s="195">
        <f t="shared" si="225"/>
        <v>0</v>
      </c>
      <c r="AB164" s="667"/>
      <c r="AC164" s="196">
        <f t="shared" si="226"/>
        <v>0</v>
      </c>
      <c r="AD164" s="667"/>
      <c r="AE164" s="196">
        <f t="shared" si="191"/>
        <v>0</v>
      </c>
      <c r="AF164" s="196"/>
      <c r="AG164" s="196"/>
      <c r="AH164" s="196"/>
      <c r="AI164" s="711"/>
      <c r="AJ164" s="709">
        <f t="shared" si="198"/>
        <v>0</v>
      </c>
      <c r="AK164" s="709">
        <f t="shared" si="199"/>
        <v>0</v>
      </c>
      <c r="AL164" s="709">
        <f t="shared" si="200"/>
        <v>0</v>
      </c>
      <c r="AM164" s="709"/>
      <c r="AN164" s="709">
        <f t="shared" si="192"/>
        <v>0</v>
      </c>
      <c r="AO164" s="709">
        <f t="shared" si="201"/>
        <v>0</v>
      </c>
    </row>
    <row r="165" spans="2:41" ht="12.75" hidden="1" customHeight="1" outlineLevel="1" x14ac:dyDescent="0.2">
      <c r="B165" s="851"/>
      <c r="C165" s="851"/>
      <c r="D165" s="27" t="str">
        <f t="shared" si="193"/>
        <v/>
      </c>
      <c r="E165" s="191" t="str">
        <f t="shared" si="194"/>
        <v>So</v>
      </c>
      <c r="F165" s="191">
        <f t="shared" si="195"/>
        <v>2035</v>
      </c>
      <c r="G165" s="191">
        <f t="shared" si="196"/>
        <v>5</v>
      </c>
      <c r="H165" s="191">
        <f t="shared" si="202"/>
        <v>20</v>
      </c>
      <c r="I165" s="192">
        <f t="shared" si="197"/>
        <v>47987</v>
      </c>
      <c r="J165" s="193">
        <f t="shared" si="215"/>
        <v>0</v>
      </c>
      <c r="K165" s="194">
        <f t="shared" si="215"/>
        <v>0</v>
      </c>
      <c r="L165" s="193">
        <f t="shared" si="215"/>
        <v>0</v>
      </c>
      <c r="M165" s="194">
        <f t="shared" si="215"/>
        <v>0</v>
      </c>
      <c r="N165" s="193">
        <f t="shared" si="215"/>
        <v>0</v>
      </c>
      <c r="O165" s="194">
        <f t="shared" si="215"/>
        <v>0</v>
      </c>
      <c r="P165" s="193">
        <f t="shared" si="215"/>
        <v>0</v>
      </c>
      <c r="Q165" s="194">
        <f t="shared" si="215"/>
        <v>0</v>
      </c>
      <c r="R165" s="193">
        <f t="shared" si="216"/>
        <v>0</v>
      </c>
      <c r="S165" s="194">
        <f t="shared" si="217"/>
        <v>0</v>
      </c>
      <c r="T165" s="193">
        <f t="shared" si="218"/>
        <v>0</v>
      </c>
      <c r="U165" s="194">
        <f t="shared" si="219"/>
        <v>0</v>
      </c>
      <c r="V165" s="195">
        <f t="shared" si="220"/>
        <v>0</v>
      </c>
      <c r="W165" s="195">
        <f t="shared" si="221"/>
        <v>0</v>
      </c>
      <c r="X165" s="195">
        <f t="shared" si="222"/>
        <v>0</v>
      </c>
      <c r="Y165" s="195">
        <f t="shared" si="223"/>
        <v>0</v>
      </c>
      <c r="Z165" s="195">
        <f t="shared" si="224"/>
        <v>0</v>
      </c>
      <c r="AA165" s="195">
        <f t="shared" si="225"/>
        <v>0</v>
      </c>
      <c r="AB165" s="667"/>
      <c r="AC165" s="196">
        <f t="shared" si="226"/>
        <v>0</v>
      </c>
      <c r="AD165" s="667"/>
      <c r="AE165" s="196">
        <f t="shared" si="191"/>
        <v>0</v>
      </c>
      <c r="AF165" s="196"/>
      <c r="AG165" s="196"/>
      <c r="AH165" s="196"/>
      <c r="AI165" s="711"/>
      <c r="AJ165" s="709">
        <f t="shared" si="198"/>
        <v>0</v>
      </c>
      <c r="AK165" s="709">
        <f t="shared" si="199"/>
        <v>0</v>
      </c>
      <c r="AL165" s="709">
        <f t="shared" si="200"/>
        <v>0</v>
      </c>
      <c r="AM165" s="709"/>
      <c r="AN165" s="709">
        <f t="shared" si="192"/>
        <v>0</v>
      </c>
      <c r="AO165" s="709">
        <f t="shared" si="201"/>
        <v>0</v>
      </c>
    </row>
    <row r="166" spans="2:41" ht="12.75" hidden="1" customHeight="1" outlineLevel="1" x14ac:dyDescent="0.2">
      <c r="B166" s="851"/>
      <c r="C166" s="851"/>
      <c r="D166" s="27">
        <f t="shared" si="193"/>
        <v>21</v>
      </c>
      <c r="E166" s="191" t="str">
        <f t="shared" si="194"/>
        <v>Mo</v>
      </c>
      <c r="F166" s="191">
        <f t="shared" si="195"/>
        <v>2035</v>
      </c>
      <c r="G166" s="191">
        <f t="shared" si="196"/>
        <v>5</v>
      </c>
      <c r="H166" s="191">
        <f t="shared" si="202"/>
        <v>21</v>
      </c>
      <c r="I166" s="192">
        <f t="shared" si="197"/>
        <v>47988</v>
      </c>
      <c r="J166" s="193">
        <f t="shared" ref="J166:Q172" si="227">IF(OR($E166="Sa",$E166="So"),J$4,J$5)</f>
        <v>7</v>
      </c>
      <c r="K166" s="194">
        <f t="shared" si="227"/>
        <v>0</v>
      </c>
      <c r="L166" s="193">
        <f t="shared" si="227"/>
        <v>13</v>
      </c>
      <c r="M166" s="194">
        <f t="shared" si="227"/>
        <v>0</v>
      </c>
      <c r="N166" s="193">
        <f t="shared" si="227"/>
        <v>13</v>
      </c>
      <c r="O166" s="194">
        <f t="shared" si="227"/>
        <v>30</v>
      </c>
      <c r="P166" s="193">
        <f t="shared" si="227"/>
        <v>15</v>
      </c>
      <c r="Q166" s="194">
        <f t="shared" si="227"/>
        <v>55</v>
      </c>
      <c r="R166" s="193">
        <f t="shared" si="216"/>
        <v>15</v>
      </c>
      <c r="S166" s="194">
        <f t="shared" si="217"/>
        <v>55</v>
      </c>
      <c r="T166" s="193">
        <f t="shared" si="218"/>
        <v>15</v>
      </c>
      <c r="U166" s="194">
        <f t="shared" si="219"/>
        <v>55</v>
      </c>
      <c r="V166" s="195">
        <f t="shared" ref="V166:V172" si="228">TIME(J166,K166,0)</f>
        <v>0.29166666666666669</v>
      </c>
      <c r="W166" s="195">
        <f t="shared" ref="W166:W172" si="229">TIME(L166,M166,0)</f>
        <v>0.54166666666666663</v>
      </c>
      <c r="X166" s="195">
        <f t="shared" ref="X166:X172" si="230">TIME(N166,O166,0)</f>
        <v>0.5625</v>
      </c>
      <c r="Y166" s="195">
        <f t="shared" ref="Y166:Y172" si="231">TIME(P166,Q166,0)</f>
        <v>0.66319444444444442</v>
      </c>
      <c r="Z166" s="195">
        <f t="shared" si="224"/>
        <v>0.66319444444444442</v>
      </c>
      <c r="AA166" s="195">
        <f t="shared" si="225"/>
        <v>0.66319444444444442</v>
      </c>
      <c r="AB166" s="667"/>
      <c r="AC166" s="196">
        <f t="shared" si="226"/>
        <v>0.35069444444444442</v>
      </c>
      <c r="AD166" s="667"/>
      <c r="AE166" s="196">
        <f t="shared" si="191"/>
        <v>0.35069444444444436</v>
      </c>
      <c r="AF166" s="196"/>
      <c r="AG166" s="196"/>
      <c r="AH166" s="196"/>
      <c r="AI166" s="709"/>
      <c r="AJ166" s="709">
        <f t="shared" si="198"/>
        <v>0</v>
      </c>
      <c r="AK166" s="709">
        <f t="shared" si="199"/>
        <v>0</v>
      </c>
      <c r="AL166" s="709">
        <f t="shared" si="200"/>
        <v>0</v>
      </c>
      <c r="AM166" s="709"/>
      <c r="AN166" s="709">
        <f t="shared" si="192"/>
        <v>0</v>
      </c>
      <c r="AO166" s="709">
        <f t="shared" si="201"/>
        <v>1</v>
      </c>
    </row>
    <row r="167" spans="2:41" ht="12.75" hidden="1" customHeight="1" outlineLevel="1" x14ac:dyDescent="0.2">
      <c r="B167" s="851"/>
      <c r="C167" s="851"/>
      <c r="D167" s="27" t="str">
        <f t="shared" si="193"/>
        <v/>
      </c>
      <c r="E167" s="191" t="str">
        <f t="shared" si="194"/>
        <v>Di</v>
      </c>
      <c r="F167" s="191">
        <f t="shared" si="195"/>
        <v>2035</v>
      </c>
      <c r="G167" s="191">
        <f t="shared" si="196"/>
        <v>5</v>
      </c>
      <c r="H167" s="191">
        <f t="shared" si="202"/>
        <v>22</v>
      </c>
      <c r="I167" s="192">
        <f t="shared" si="197"/>
        <v>47989</v>
      </c>
      <c r="J167" s="193">
        <f t="shared" si="227"/>
        <v>7</v>
      </c>
      <c r="K167" s="194">
        <f t="shared" si="227"/>
        <v>0</v>
      </c>
      <c r="L167" s="193">
        <f t="shared" si="227"/>
        <v>13</v>
      </c>
      <c r="M167" s="194">
        <f t="shared" si="227"/>
        <v>0</v>
      </c>
      <c r="N167" s="193">
        <f t="shared" si="227"/>
        <v>13</v>
      </c>
      <c r="O167" s="194">
        <f t="shared" si="227"/>
        <v>30</v>
      </c>
      <c r="P167" s="193">
        <f t="shared" si="227"/>
        <v>15</v>
      </c>
      <c r="Q167" s="194">
        <f t="shared" si="227"/>
        <v>55</v>
      </c>
      <c r="R167" s="193">
        <f t="shared" si="216"/>
        <v>15</v>
      </c>
      <c r="S167" s="194">
        <f t="shared" si="217"/>
        <v>55</v>
      </c>
      <c r="T167" s="193">
        <f t="shared" si="218"/>
        <v>15</v>
      </c>
      <c r="U167" s="194">
        <f t="shared" si="219"/>
        <v>55</v>
      </c>
      <c r="V167" s="195">
        <f t="shared" si="228"/>
        <v>0.29166666666666669</v>
      </c>
      <c r="W167" s="195">
        <f t="shared" si="229"/>
        <v>0.54166666666666663</v>
      </c>
      <c r="X167" s="195">
        <f t="shared" si="230"/>
        <v>0.5625</v>
      </c>
      <c r="Y167" s="195">
        <f t="shared" si="231"/>
        <v>0.66319444444444442</v>
      </c>
      <c r="Z167" s="195">
        <f t="shared" si="224"/>
        <v>0.66319444444444442</v>
      </c>
      <c r="AA167" s="195">
        <f t="shared" si="225"/>
        <v>0.66319444444444442</v>
      </c>
      <c r="AB167" s="667"/>
      <c r="AC167" s="196">
        <f t="shared" si="226"/>
        <v>0.35069444444444442</v>
      </c>
      <c r="AD167" s="667"/>
      <c r="AE167" s="196">
        <f t="shared" si="191"/>
        <v>0.35069444444444436</v>
      </c>
      <c r="AF167" s="196"/>
      <c r="AG167" s="196"/>
      <c r="AH167" s="196"/>
      <c r="AI167" s="709"/>
      <c r="AJ167" s="709">
        <f t="shared" si="198"/>
        <v>0</v>
      </c>
      <c r="AK167" s="709">
        <f t="shared" si="199"/>
        <v>0</v>
      </c>
      <c r="AL167" s="709">
        <f t="shared" si="200"/>
        <v>0</v>
      </c>
      <c r="AM167" s="709"/>
      <c r="AN167" s="709">
        <f t="shared" si="192"/>
        <v>0</v>
      </c>
      <c r="AO167" s="709">
        <f t="shared" si="201"/>
        <v>1</v>
      </c>
    </row>
    <row r="168" spans="2:41" ht="12.75" hidden="1" customHeight="1" outlineLevel="1" x14ac:dyDescent="0.2">
      <c r="B168" s="851"/>
      <c r="C168" s="851"/>
      <c r="D168" s="27" t="str">
        <f t="shared" si="193"/>
        <v/>
      </c>
      <c r="E168" s="191" t="str">
        <f t="shared" si="194"/>
        <v>Mi</v>
      </c>
      <c r="F168" s="191">
        <f t="shared" si="195"/>
        <v>2035</v>
      </c>
      <c r="G168" s="191">
        <f t="shared" si="196"/>
        <v>5</v>
      </c>
      <c r="H168" s="191">
        <f t="shared" si="202"/>
        <v>23</v>
      </c>
      <c r="I168" s="192">
        <f t="shared" si="197"/>
        <v>47990</v>
      </c>
      <c r="J168" s="193">
        <f t="shared" si="227"/>
        <v>7</v>
      </c>
      <c r="K168" s="194">
        <f t="shared" si="227"/>
        <v>0</v>
      </c>
      <c r="L168" s="193">
        <f t="shared" si="227"/>
        <v>13</v>
      </c>
      <c r="M168" s="194">
        <f t="shared" si="227"/>
        <v>0</v>
      </c>
      <c r="N168" s="193">
        <f t="shared" si="227"/>
        <v>13</v>
      </c>
      <c r="O168" s="194">
        <f t="shared" si="227"/>
        <v>30</v>
      </c>
      <c r="P168" s="193">
        <f t="shared" si="227"/>
        <v>15</v>
      </c>
      <c r="Q168" s="194">
        <f t="shared" si="227"/>
        <v>55</v>
      </c>
      <c r="R168" s="193">
        <f t="shared" si="216"/>
        <v>15</v>
      </c>
      <c r="S168" s="194">
        <f t="shared" si="217"/>
        <v>55</v>
      </c>
      <c r="T168" s="193">
        <f t="shared" si="218"/>
        <v>15</v>
      </c>
      <c r="U168" s="194">
        <f t="shared" si="219"/>
        <v>55</v>
      </c>
      <c r="V168" s="195">
        <f t="shared" si="228"/>
        <v>0.29166666666666669</v>
      </c>
      <c r="W168" s="195">
        <f t="shared" si="229"/>
        <v>0.54166666666666663</v>
      </c>
      <c r="X168" s="195">
        <f t="shared" si="230"/>
        <v>0.5625</v>
      </c>
      <c r="Y168" s="195">
        <f t="shared" si="231"/>
        <v>0.66319444444444442</v>
      </c>
      <c r="Z168" s="195">
        <f t="shared" si="224"/>
        <v>0.66319444444444442</v>
      </c>
      <c r="AA168" s="195">
        <f t="shared" si="225"/>
        <v>0.66319444444444442</v>
      </c>
      <c r="AB168" s="667"/>
      <c r="AC168" s="196">
        <f t="shared" si="226"/>
        <v>0.35069444444444442</v>
      </c>
      <c r="AD168" s="667"/>
      <c r="AE168" s="196">
        <f t="shared" si="191"/>
        <v>0.35069444444444436</v>
      </c>
      <c r="AF168" s="196"/>
      <c r="AG168" s="196"/>
      <c r="AH168" s="196"/>
      <c r="AI168" s="710"/>
      <c r="AJ168" s="709">
        <f t="shared" si="198"/>
        <v>0</v>
      </c>
      <c r="AK168" s="709">
        <f t="shared" si="199"/>
        <v>0</v>
      </c>
      <c r="AL168" s="709">
        <f t="shared" si="200"/>
        <v>0</v>
      </c>
      <c r="AM168" s="709"/>
      <c r="AN168" s="709">
        <f t="shared" si="192"/>
        <v>0</v>
      </c>
      <c r="AO168" s="709">
        <f t="shared" si="201"/>
        <v>1</v>
      </c>
    </row>
    <row r="169" spans="2:41" ht="12.75" hidden="1" customHeight="1" outlineLevel="1" x14ac:dyDescent="0.2">
      <c r="B169" s="851"/>
      <c r="C169" s="851"/>
      <c r="D169" s="27" t="str">
        <f t="shared" si="193"/>
        <v/>
      </c>
      <c r="E169" s="191" t="str">
        <f t="shared" si="194"/>
        <v>Do</v>
      </c>
      <c r="F169" s="191">
        <f t="shared" si="195"/>
        <v>2035</v>
      </c>
      <c r="G169" s="191">
        <f t="shared" si="196"/>
        <v>5</v>
      </c>
      <c r="H169" s="191">
        <f t="shared" si="202"/>
        <v>24</v>
      </c>
      <c r="I169" s="192">
        <f t="shared" si="197"/>
        <v>47991</v>
      </c>
      <c r="J169" s="193">
        <f t="shared" si="227"/>
        <v>7</v>
      </c>
      <c r="K169" s="194">
        <f t="shared" si="227"/>
        <v>0</v>
      </c>
      <c r="L169" s="193">
        <f t="shared" si="227"/>
        <v>13</v>
      </c>
      <c r="M169" s="194">
        <f t="shared" si="227"/>
        <v>0</v>
      </c>
      <c r="N169" s="193">
        <f t="shared" si="227"/>
        <v>13</v>
      </c>
      <c r="O169" s="194">
        <f t="shared" si="227"/>
        <v>30</v>
      </c>
      <c r="P169" s="193">
        <f t="shared" si="227"/>
        <v>15</v>
      </c>
      <c r="Q169" s="194">
        <f t="shared" si="227"/>
        <v>55</v>
      </c>
      <c r="R169" s="193">
        <f t="shared" si="216"/>
        <v>15</v>
      </c>
      <c r="S169" s="194">
        <f t="shared" si="217"/>
        <v>55</v>
      </c>
      <c r="T169" s="193">
        <f t="shared" si="218"/>
        <v>15</v>
      </c>
      <c r="U169" s="194">
        <f t="shared" si="219"/>
        <v>55</v>
      </c>
      <c r="V169" s="195">
        <f t="shared" si="228"/>
        <v>0.29166666666666669</v>
      </c>
      <c r="W169" s="195">
        <f t="shared" si="229"/>
        <v>0.54166666666666663</v>
      </c>
      <c r="X169" s="195">
        <f t="shared" si="230"/>
        <v>0.5625</v>
      </c>
      <c r="Y169" s="195">
        <f t="shared" si="231"/>
        <v>0.66319444444444442</v>
      </c>
      <c r="Z169" s="195">
        <f t="shared" si="224"/>
        <v>0.66319444444444442</v>
      </c>
      <c r="AA169" s="195">
        <f t="shared" si="225"/>
        <v>0.66319444444444442</v>
      </c>
      <c r="AB169" s="667"/>
      <c r="AC169" s="196">
        <f t="shared" si="226"/>
        <v>0.35069444444444442</v>
      </c>
      <c r="AD169" s="667"/>
      <c r="AE169" s="196">
        <f t="shared" si="191"/>
        <v>0.35069444444444436</v>
      </c>
      <c r="AF169" s="196"/>
      <c r="AG169" s="196"/>
      <c r="AH169" s="196"/>
      <c r="AI169" s="710"/>
      <c r="AJ169" s="709">
        <f t="shared" si="198"/>
        <v>0</v>
      </c>
      <c r="AK169" s="709">
        <f t="shared" si="199"/>
        <v>0</v>
      </c>
      <c r="AL169" s="709">
        <f t="shared" si="200"/>
        <v>0</v>
      </c>
      <c r="AM169" s="709"/>
      <c r="AN169" s="709">
        <f t="shared" si="192"/>
        <v>0</v>
      </c>
      <c r="AO169" s="709">
        <f t="shared" si="201"/>
        <v>1</v>
      </c>
    </row>
    <row r="170" spans="2:41" ht="12.75" hidden="1" customHeight="1" outlineLevel="1" x14ac:dyDescent="0.2">
      <c r="B170" s="851"/>
      <c r="C170" s="851"/>
      <c r="D170" s="27" t="str">
        <f t="shared" si="193"/>
        <v/>
      </c>
      <c r="E170" s="191" t="str">
        <f t="shared" si="194"/>
        <v>Fr</v>
      </c>
      <c r="F170" s="191">
        <f t="shared" si="195"/>
        <v>2035</v>
      </c>
      <c r="G170" s="191">
        <f t="shared" si="196"/>
        <v>5</v>
      </c>
      <c r="H170" s="191">
        <f t="shared" si="202"/>
        <v>25</v>
      </c>
      <c r="I170" s="192">
        <f t="shared" si="197"/>
        <v>47992</v>
      </c>
      <c r="J170" s="193">
        <f t="shared" si="227"/>
        <v>7</v>
      </c>
      <c r="K170" s="194">
        <f t="shared" si="227"/>
        <v>0</v>
      </c>
      <c r="L170" s="193">
        <f t="shared" si="227"/>
        <v>13</v>
      </c>
      <c r="M170" s="194">
        <f t="shared" si="227"/>
        <v>0</v>
      </c>
      <c r="N170" s="193">
        <f t="shared" si="227"/>
        <v>13</v>
      </c>
      <c r="O170" s="194">
        <f t="shared" si="227"/>
        <v>30</v>
      </c>
      <c r="P170" s="193">
        <f t="shared" si="227"/>
        <v>15</v>
      </c>
      <c r="Q170" s="194">
        <f t="shared" si="227"/>
        <v>55</v>
      </c>
      <c r="R170" s="193">
        <f t="shared" si="216"/>
        <v>15</v>
      </c>
      <c r="S170" s="194">
        <f t="shared" si="217"/>
        <v>55</v>
      </c>
      <c r="T170" s="193">
        <f t="shared" si="218"/>
        <v>15</v>
      </c>
      <c r="U170" s="194">
        <f t="shared" si="219"/>
        <v>55</v>
      </c>
      <c r="V170" s="195">
        <f t="shared" si="228"/>
        <v>0.29166666666666669</v>
      </c>
      <c r="W170" s="195">
        <f t="shared" si="229"/>
        <v>0.54166666666666663</v>
      </c>
      <c r="X170" s="195">
        <f t="shared" si="230"/>
        <v>0.5625</v>
      </c>
      <c r="Y170" s="195">
        <f t="shared" si="231"/>
        <v>0.66319444444444442</v>
      </c>
      <c r="Z170" s="195">
        <f t="shared" si="224"/>
        <v>0.66319444444444442</v>
      </c>
      <c r="AA170" s="195">
        <f t="shared" si="225"/>
        <v>0.66319444444444442</v>
      </c>
      <c r="AB170" s="667"/>
      <c r="AC170" s="196">
        <f t="shared" si="226"/>
        <v>0.35069444444444442</v>
      </c>
      <c r="AD170" s="667"/>
      <c r="AE170" s="196">
        <f t="shared" si="191"/>
        <v>0.35069444444444436</v>
      </c>
      <c r="AF170" s="196"/>
      <c r="AG170" s="196"/>
      <c r="AH170" s="196"/>
      <c r="AI170" s="710"/>
      <c r="AJ170" s="709">
        <f t="shared" si="198"/>
        <v>0</v>
      </c>
      <c r="AK170" s="709">
        <f t="shared" si="199"/>
        <v>0</v>
      </c>
      <c r="AL170" s="709">
        <f t="shared" si="200"/>
        <v>0</v>
      </c>
      <c r="AM170" s="709"/>
      <c r="AN170" s="709">
        <f t="shared" si="192"/>
        <v>0</v>
      </c>
      <c r="AO170" s="709">
        <f t="shared" si="201"/>
        <v>1</v>
      </c>
    </row>
    <row r="171" spans="2:41" ht="12.75" hidden="1" customHeight="1" outlineLevel="1" x14ac:dyDescent="0.2">
      <c r="B171" s="851"/>
      <c r="C171" s="851"/>
      <c r="D171" s="27" t="str">
        <f t="shared" si="193"/>
        <v/>
      </c>
      <c r="E171" s="191" t="str">
        <f t="shared" si="194"/>
        <v>Sa</v>
      </c>
      <c r="F171" s="191">
        <f t="shared" si="195"/>
        <v>2035</v>
      </c>
      <c r="G171" s="191">
        <f t="shared" si="196"/>
        <v>5</v>
      </c>
      <c r="H171" s="191">
        <f t="shared" si="202"/>
        <v>26</v>
      </c>
      <c r="I171" s="192">
        <f t="shared" si="197"/>
        <v>47993</v>
      </c>
      <c r="J171" s="193">
        <f t="shared" si="227"/>
        <v>0</v>
      </c>
      <c r="K171" s="194">
        <f t="shared" si="227"/>
        <v>0</v>
      </c>
      <c r="L171" s="193">
        <f t="shared" si="227"/>
        <v>0</v>
      </c>
      <c r="M171" s="194">
        <f t="shared" si="227"/>
        <v>0</v>
      </c>
      <c r="N171" s="193">
        <f t="shared" si="227"/>
        <v>0</v>
      </c>
      <c r="O171" s="194">
        <f t="shared" si="227"/>
        <v>0</v>
      </c>
      <c r="P171" s="193">
        <f t="shared" si="227"/>
        <v>0</v>
      </c>
      <c r="Q171" s="194">
        <f t="shared" si="227"/>
        <v>0</v>
      </c>
      <c r="R171" s="193">
        <f t="shared" si="216"/>
        <v>0</v>
      </c>
      <c r="S171" s="194">
        <f t="shared" si="217"/>
        <v>0</v>
      </c>
      <c r="T171" s="193">
        <f t="shared" si="218"/>
        <v>0</v>
      </c>
      <c r="U171" s="194">
        <f t="shared" si="219"/>
        <v>0</v>
      </c>
      <c r="V171" s="195">
        <f t="shared" si="228"/>
        <v>0</v>
      </c>
      <c r="W171" s="195">
        <f t="shared" si="229"/>
        <v>0</v>
      </c>
      <c r="X171" s="195">
        <f t="shared" si="230"/>
        <v>0</v>
      </c>
      <c r="Y171" s="195">
        <f t="shared" si="231"/>
        <v>0</v>
      </c>
      <c r="Z171" s="195">
        <f t="shared" si="224"/>
        <v>0</v>
      </c>
      <c r="AA171" s="195">
        <f t="shared" si="225"/>
        <v>0</v>
      </c>
      <c r="AB171" s="667"/>
      <c r="AC171" s="196">
        <f t="shared" si="226"/>
        <v>0</v>
      </c>
      <c r="AD171" s="667"/>
      <c r="AE171" s="196">
        <f t="shared" si="191"/>
        <v>0</v>
      </c>
      <c r="AF171" s="196"/>
      <c r="AG171" s="196"/>
      <c r="AH171" s="196"/>
      <c r="AI171" s="710"/>
      <c r="AJ171" s="709">
        <f t="shared" si="198"/>
        <v>0</v>
      </c>
      <c r="AK171" s="709">
        <f t="shared" si="199"/>
        <v>0</v>
      </c>
      <c r="AL171" s="709">
        <f t="shared" si="200"/>
        <v>0</v>
      </c>
      <c r="AM171" s="709"/>
      <c r="AN171" s="709">
        <f t="shared" si="192"/>
        <v>0</v>
      </c>
      <c r="AO171" s="709">
        <f t="shared" si="201"/>
        <v>0</v>
      </c>
    </row>
    <row r="172" spans="2:41" ht="12.75" hidden="1" customHeight="1" outlineLevel="1" x14ac:dyDescent="0.2">
      <c r="B172" s="851"/>
      <c r="C172" s="851"/>
      <c r="D172" s="27" t="str">
        <f t="shared" si="193"/>
        <v/>
      </c>
      <c r="E172" s="191" t="str">
        <f t="shared" si="194"/>
        <v>So</v>
      </c>
      <c r="F172" s="191">
        <f t="shared" si="195"/>
        <v>2035</v>
      </c>
      <c r="G172" s="191">
        <f t="shared" si="196"/>
        <v>5</v>
      </c>
      <c r="H172" s="191">
        <f t="shared" si="202"/>
        <v>27</v>
      </c>
      <c r="I172" s="192">
        <f t="shared" si="197"/>
        <v>47994</v>
      </c>
      <c r="J172" s="193">
        <f t="shared" si="227"/>
        <v>0</v>
      </c>
      <c r="K172" s="194">
        <f t="shared" si="227"/>
        <v>0</v>
      </c>
      <c r="L172" s="193">
        <f t="shared" si="227"/>
        <v>0</v>
      </c>
      <c r="M172" s="194">
        <f t="shared" si="227"/>
        <v>0</v>
      </c>
      <c r="N172" s="193">
        <f t="shared" si="227"/>
        <v>0</v>
      </c>
      <c r="O172" s="194">
        <f t="shared" si="227"/>
        <v>0</v>
      </c>
      <c r="P172" s="193">
        <f t="shared" si="227"/>
        <v>0</v>
      </c>
      <c r="Q172" s="194">
        <f t="shared" si="227"/>
        <v>0</v>
      </c>
      <c r="R172" s="193">
        <f t="shared" si="216"/>
        <v>0</v>
      </c>
      <c r="S172" s="194">
        <f t="shared" si="217"/>
        <v>0</v>
      </c>
      <c r="T172" s="193">
        <f t="shared" si="218"/>
        <v>0</v>
      </c>
      <c r="U172" s="194">
        <f t="shared" si="219"/>
        <v>0</v>
      </c>
      <c r="V172" s="195">
        <f t="shared" si="228"/>
        <v>0</v>
      </c>
      <c r="W172" s="195">
        <f t="shared" si="229"/>
        <v>0</v>
      </c>
      <c r="X172" s="195">
        <f t="shared" si="230"/>
        <v>0</v>
      </c>
      <c r="Y172" s="195">
        <f t="shared" si="231"/>
        <v>0</v>
      </c>
      <c r="Z172" s="195">
        <f t="shared" si="224"/>
        <v>0</v>
      </c>
      <c r="AA172" s="195">
        <f t="shared" si="225"/>
        <v>0</v>
      </c>
      <c r="AB172" s="667"/>
      <c r="AC172" s="196">
        <f t="shared" si="226"/>
        <v>0</v>
      </c>
      <c r="AD172" s="667"/>
      <c r="AE172" s="196">
        <f t="shared" si="191"/>
        <v>0</v>
      </c>
      <c r="AF172" s="196"/>
      <c r="AG172" s="196"/>
      <c r="AH172" s="196"/>
      <c r="AI172" s="710"/>
      <c r="AJ172" s="709">
        <f t="shared" si="198"/>
        <v>0</v>
      </c>
      <c r="AK172" s="709">
        <f t="shared" si="199"/>
        <v>0</v>
      </c>
      <c r="AL172" s="709">
        <f t="shared" si="200"/>
        <v>0</v>
      </c>
      <c r="AM172" s="709"/>
      <c r="AN172" s="709">
        <f t="shared" si="192"/>
        <v>0</v>
      </c>
      <c r="AO172" s="709">
        <f t="shared" si="201"/>
        <v>0</v>
      </c>
    </row>
    <row r="173" spans="2:41" ht="12.75" hidden="1" customHeight="1" outlineLevel="1" x14ac:dyDescent="0.2">
      <c r="B173" s="851"/>
      <c r="C173" s="851"/>
      <c r="D173" s="27">
        <f t="shared" si="193"/>
        <v>22</v>
      </c>
      <c r="E173" s="191" t="str">
        <f t="shared" si="194"/>
        <v>Mo</v>
      </c>
      <c r="F173" s="191">
        <f t="shared" si="195"/>
        <v>2035</v>
      </c>
      <c r="G173" s="191">
        <f t="shared" si="196"/>
        <v>5</v>
      </c>
      <c r="H173" s="191">
        <f t="shared" si="202"/>
        <v>28</v>
      </c>
      <c r="I173" s="192">
        <f t="shared" si="197"/>
        <v>47995</v>
      </c>
      <c r="J173" s="193">
        <f t="shared" ref="J173:Q176" si="232">IF(OR($E173="Sa",$E173="So"),J$4,J$5)</f>
        <v>7</v>
      </c>
      <c r="K173" s="194">
        <f t="shared" si="232"/>
        <v>0</v>
      </c>
      <c r="L173" s="193">
        <f t="shared" si="232"/>
        <v>13</v>
      </c>
      <c r="M173" s="194">
        <f t="shared" si="232"/>
        <v>0</v>
      </c>
      <c r="N173" s="193">
        <f t="shared" si="232"/>
        <v>13</v>
      </c>
      <c r="O173" s="194">
        <f t="shared" si="232"/>
        <v>30</v>
      </c>
      <c r="P173" s="193">
        <f t="shared" si="232"/>
        <v>15</v>
      </c>
      <c r="Q173" s="194">
        <f t="shared" si="232"/>
        <v>55</v>
      </c>
      <c r="R173" s="193">
        <f t="shared" si="216"/>
        <v>15</v>
      </c>
      <c r="S173" s="194">
        <f t="shared" si="217"/>
        <v>55</v>
      </c>
      <c r="T173" s="193">
        <f t="shared" si="218"/>
        <v>15</v>
      </c>
      <c r="U173" s="194">
        <f t="shared" si="219"/>
        <v>55</v>
      </c>
      <c r="V173" s="195">
        <f t="shared" ref="V173:V176" si="233">TIME(J173,K173,0)</f>
        <v>0.29166666666666669</v>
      </c>
      <c r="W173" s="195">
        <f t="shared" ref="W173:W176" si="234">TIME(L173,M173,0)</f>
        <v>0.54166666666666663</v>
      </c>
      <c r="X173" s="195">
        <f t="shared" ref="X173:X176" si="235">TIME(N173,O173,0)</f>
        <v>0.5625</v>
      </c>
      <c r="Y173" s="195">
        <f t="shared" ref="Y173:Y176" si="236">TIME(P173,Q173,0)</f>
        <v>0.66319444444444442</v>
      </c>
      <c r="Z173" s="195">
        <f t="shared" si="224"/>
        <v>0.66319444444444442</v>
      </c>
      <c r="AA173" s="195">
        <f t="shared" si="225"/>
        <v>0.66319444444444442</v>
      </c>
      <c r="AB173" s="667"/>
      <c r="AC173" s="196">
        <f t="shared" si="226"/>
        <v>0.35069444444444442</v>
      </c>
      <c r="AD173" s="667"/>
      <c r="AE173" s="196">
        <f t="shared" si="191"/>
        <v>0.35069444444444436</v>
      </c>
      <c r="AF173" s="196"/>
      <c r="AG173" s="196"/>
      <c r="AH173" s="196"/>
      <c r="AI173" s="709"/>
      <c r="AJ173" s="709">
        <f t="shared" si="198"/>
        <v>0</v>
      </c>
      <c r="AK173" s="709">
        <f t="shared" si="199"/>
        <v>0</v>
      </c>
      <c r="AL173" s="709">
        <f t="shared" si="200"/>
        <v>0</v>
      </c>
      <c r="AM173" s="709"/>
      <c r="AN173" s="709">
        <f t="shared" si="192"/>
        <v>0</v>
      </c>
      <c r="AO173" s="709">
        <f t="shared" si="201"/>
        <v>1</v>
      </c>
    </row>
    <row r="174" spans="2:41" ht="12.75" hidden="1" customHeight="1" outlineLevel="1" x14ac:dyDescent="0.2">
      <c r="B174" s="851"/>
      <c r="C174" s="851"/>
      <c r="D174" s="27" t="str">
        <f t="shared" si="193"/>
        <v/>
      </c>
      <c r="E174" s="191" t="str">
        <f t="shared" si="194"/>
        <v>Di</v>
      </c>
      <c r="F174" s="191">
        <f t="shared" si="195"/>
        <v>2035</v>
      </c>
      <c r="G174" s="191">
        <f t="shared" si="196"/>
        <v>5</v>
      </c>
      <c r="H174" s="191">
        <f t="shared" si="202"/>
        <v>29</v>
      </c>
      <c r="I174" s="192">
        <f t="shared" si="197"/>
        <v>47996</v>
      </c>
      <c r="J174" s="193">
        <f t="shared" si="232"/>
        <v>7</v>
      </c>
      <c r="K174" s="194">
        <f t="shared" si="232"/>
        <v>0</v>
      </c>
      <c r="L174" s="193">
        <f t="shared" si="232"/>
        <v>13</v>
      </c>
      <c r="M174" s="194">
        <f t="shared" si="232"/>
        <v>0</v>
      </c>
      <c r="N174" s="193">
        <f t="shared" si="232"/>
        <v>13</v>
      </c>
      <c r="O174" s="194">
        <f t="shared" si="232"/>
        <v>30</v>
      </c>
      <c r="P174" s="193">
        <f t="shared" si="232"/>
        <v>15</v>
      </c>
      <c r="Q174" s="194">
        <f t="shared" si="232"/>
        <v>55</v>
      </c>
      <c r="R174" s="193">
        <f t="shared" si="216"/>
        <v>15</v>
      </c>
      <c r="S174" s="194">
        <f t="shared" si="217"/>
        <v>55</v>
      </c>
      <c r="T174" s="193">
        <f t="shared" si="218"/>
        <v>15</v>
      </c>
      <c r="U174" s="194">
        <f t="shared" si="219"/>
        <v>55</v>
      </c>
      <c r="V174" s="195">
        <f t="shared" si="233"/>
        <v>0.29166666666666669</v>
      </c>
      <c r="W174" s="195">
        <f t="shared" si="234"/>
        <v>0.54166666666666663</v>
      </c>
      <c r="X174" s="195">
        <f t="shared" si="235"/>
        <v>0.5625</v>
      </c>
      <c r="Y174" s="195">
        <f t="shared" si="236"/>
        <v>0.66319444444444442</v>
      </c>
      <c r="Z174" s="195">
        <f t="shared" si="224"/>
        <v>0.66319444444444442</v>
      </c>
      <c r="AA174" s="195">
        <f t="shared" si="225"/>
        <v>0.66319444444444442</v>
      </c>
      <c r="AB174" s="667"/>
      <c r="AC174" s="196">
        <f t="shared" si="226"/>
        <v>0.35069444444444442</v>
      </c>
      <c r="AD174" s="667"/>
      <c r="AE174" s="196">
        <f t="shared" si="191"/>
        <v>0.35069444444444436</v>
      </c>
      <c r="AF174" s="196"/>
      <c r="AG174" s="196"/>
      <c r="AH174" s="196"/>
      <c r="AI174" s="709"/>
      <c r="AJ174" s="709">
        <f t="shared" si="198"/>
        <v>0</v>
      </c>
      <c r="AK174" s="709">
        <f t="shared" si="199"/>
        <v>0</v>
      </c>
      <c r="AL174" s="709">
        <f t="shared" si="200"/>
        <v>0</v>
      </c>
      <c r="AM174" s="709"/>
      <c r="AN174" s="709">
        <f t="shared" si="192"/>
        <v>0</v>
      </c>
      <c r="AO174" s="709">
        <f t="shared" si="201"/>
        <v>1</v>
      </c>
    </row>
    <row r="175" spans="2:41" ht="12.75" hidden="1" customHeight="1" outlineLevel="1" x14ac:dyDescent="0.2">
      <c r="B175" s="851"/>
      <c r="C175" s="851"/>
      <c r="D175" s="27" t="str">
        <f t="shared" si="193"/>
        <v/>
      </c>
      <c r="E175" s="191" t="str">
        <f t="shared" si="194"/>
        <v>Mi</v>
      </c>
      <c r="F175" s="191">
        <f t="shared" si="195"/>
        <v>2035</v>
      </c>
      <c r="G175" s="191">
        <f t="shared" si="196"/>
        <v>5</v>
      </c>
      <c r="H175" s="191">
        <f t="shared" si="202"/>
        <v>30</v>
      </c>
      <c r="I175" s="192">
        <f t="shared" si="197"/>
        <v>47997</v>
      </c>
      <c r="J175" s="193">
        <f t="shared" si="232"/>
        <v>7</v>
      </c>
      <c r="K175" s="194">
        <f t="shared" si="232"/>
        <v>0</v>
      </c>
      <c r="L175" s="193">
        <f t="shared" si="232"/>
        <v>13</v>
      </c>
      <c r="M175" s="194">
        <f t="shared" si="232"/>
        <v>0</v>
      </c>
      <c r="N175" s="193">
        <f t="shared" si="232"/>
        <v>13</v>
      </c>
      <c r="O175" s="194">
        <f t="shared" si="232"/>
        <v>30</v>
      </c>
      <c r="P175" s="193">
        <f t="shared" si="232"/>
        <v>15</v>
      </c>
      <c r="Q175" s="194">
        <f t="shared" si="232"/>
        <v>55</v>
      </c>
      <c r="R175" s="193">
        <f t="shared" si="216"/>
        <v>15</v>
      </c>
      <c r="S175" s="194">
        <f t="shared" si="217"/>
        <v>55</v>
      </c>
      <c r="T175" s="193">
        <f t="shared" si="218"/>
        <v>15</v>
      </c>
      <c r="U175" s="194">
        <f t="shared" si="219"/>
        <v>55</v>
      </c>
      <c r="V175" s="195">
        <f t="shared" si="233"/>
        <v>0.29166666666666669</v>
      </c>
      <c r="W175" s="195">
        <f t="shared" si="234"/>
        <v>0.54166666666666663</v>
      </c>
      <c r="X175" s="195">
        <f t="shared" si="235"/>
        <v>0.5625</v>
      </c>
      <c r="Y175" s="195">
        <f t="shared" si="236"/>
        <v>0.66319444444444442</v>
      </c>
      <c r="Z175" s="195">
        <f t="shared" si="224"/>
        <v>0.66319444444444442</v>
      </c>
      <c r="AA175" s="195">
        <f t="shared" si="225"/>
        <v>0.66319444444444442</v>
      </c>
      <c r="AB175" s="667"/>
      <c r="AC175" s="196">
        <f t="shared" si="226"/>
        <v>0.35069444444444442</v>
      </c>
      <c r="AD175" s="667"/>
      <c r="AE175" s="196">
        <f t="shared" si="191"/>
        <v>0.35069444444444436</v>
      </c>
      <c r="AF175" s="196"/>
      <c r="AG175" s="196"/>
      <c r="AH175" s="196"/>
      <c r="AI175" s="710"/>
      <c r="AJ175" s="709">
        <f t="shared" si="198"/>
        <v>0</v>
      </c>
      <c r="AK175" s="709">
        <f t="shared" si="199"/>
        <v>0</v>
      </c>
      <c r="AL175" s="709">
        <f t="shared" si="200"/>
        <v>0</v>
      </c>
      <c r="AM175" s="709"/>
      <c r="AN175" s="709">
        <f t="shared" si="192"/>
        <v>0</v>
      </c>
      <c r="AO175" s="709">
        <f t="shared" si="201"/>
        <v>1</v>
      </c>
    </row>
    <row r="176" spans="2:41" ht="12.75" hidden="1" customHeight="1" outlineLevel="1" x14ac:dyDescent="0.2">
      <c r="B176" s="851"/>
      <c r="C176" s="851"/>
      <c r="D176" s="27" t="str">
        <f t="shared" si="193"/>
        <v/>
      </c>
      <c r="E176" s="191" t="str">
        <f t="shared" si="194"/>
        <v>Do</v>
      </c>
      <c r="F176" s="191">
        <f t="shared" si="195"/>
        <v>2035</v>
      </c>
      <c r="G176" s="191">
        <f t="shared" si="196"/>
        <v>5</v>
      </c>
      <c r="H176" s="191">
        <f t="shared" si="202"/>
        <v>31</v>
      </c>
      <c r="I176" s="192">
        <f t="shared" si="197"/>
        <v>47998</v>
      </c>
      <c r="J176" s="193">
        <f t="shared" si="232"/>
        <v>7</v>
      </c>
      <c r="K176" s="194">
        <f t="shared" si="232"/>
        <v>0</v>
      </c>
      <c r="L176" s="193">
        <f t="shared" si="232"/>
        <v>13</v>
      </c>
      <c r="M176" s="194">
        <f t="shared" si="232"/>
        <v>0</v>
      </c>
      <c r="N176" s="193">
        <f t="shared" si="232"/>
        <v>13</v>
      </c>
      <c r="O176" s="194">
        <f t="shared" si="232"/>
        <v>30</v>
      </c>
      <c r="P176" s="193">
        <f t="shared" si="232"/>
        <v>15</v>
      </c>
      <c r="Q176" s="194">
        <f t="shared" si="232"/>
        <v>55</v>
      </c>
      <c r="R176" s="193">
        <f t="shared" si="216"/>
        <v>15</v>
      </c>
      <c r="S176" s="194">
        <f t="shared" si="217"/>
        <v>55</v>
      </c>
      <c r="T176" s="193">
        <f t="shared" si="218"/>
        <v>15</v>
      </c>
      <c r="U176" s="194">
        <f t="shared" si="219"/>
        <v>55</v>
      </c>
      <c r="V176" s="195">
        <f t="shared" si="233"/>
        <v>0.29166666666666669</v>
      </c>
      <c r="W176" s="195">
        <f t="shared" si="234"/>
        <v>0.54166666666666663</v>
      </c>
      <c r="X176" s="195">
        <f t="shared" si="235"/>
        <v>0.5625</v>
      </c>
      <c r="Y176" s="195">
        <f t="shared" si="236"/>
        <v>0.66319444444444442</v>
      </c>
      <c r="Z176" s="195">
        <f t="shared" si="224"/>
        <v>0.66319444444444442</v>
      </c>
      <c r="AA176" s="195">
        <f t="shared" si="225"/>
        <v>0.66319444444444442</v>
      </c>
      <c r="AB176" s="667"/>
      <c r="AC176" s="196">
        <f t="shared" si="226"/>
        <v>0.35069444444444442</v>
      </c>
      <c r="AD176" s="667"/>
      <c r="AE176" s="196">
        <f t="shared" si="191"/>
        <v>0.35069444444444436</v>
      </c>
      <c r="AF176" s="196"/>
      <c r="AG176" s="196"/>
      <c r="AH176" s="196"/>
      <c r="AI176" s="710"/>
      <c r="AJ176" s="709">
        <f t="shared" si="198"/>
        <v>0</v>
      </c>
      <c r="AK176" s="709">
        <f t="shared" si="199"/>
        <v>0</v>
      </c>
      <c r="AL176" s="709">
        <f t="shared" si="200"/>
        <v>0</v>
      </c>
      <c r="AM176" s="709"/>
      <c r="AN176" s="709">
        <f t="shared" si="192"/>
        <v>0</v>
      </c>
      <c r="AO176" s="709">
        <f t="shared" si="201"/>
        <v>1</v>
      </c>
    </row>
    <row r="177" spans="1:41" ht="12.75" hidden="1" customHeight="1" outlineLevel="1" x14ac:dyDescent="0.2">
      <c r="B177" s="851"/>
      <c r="C177" s="851"/>
      <c r="D177" s="749" t="s">
        <v>1716</v>
      </c>
      <c r="E177" s="9"/>
      <c r="F177" s="9"/>
      <c r="G177" s="9"/>
      <c r="H177" s="191"/>
      <c r="I177" s="13"/>
      <c r="P177" s="4" t="s">
        <v>21</v>
      </c>
      <c r="Q177" s="4"/>
      <c r="R177" s="4"/>
      <c r="S177" s="4"/>
      <c r="T177" s="4"/>
      <c r="U177" s="4"/>
      <c r="V177" s="4"/>
      <c r="W177" s="4"/>
      <c r="X177" s="4"/>
      <c r="Y177" s="4"/>
      <c r="Z177" s="4"/>
      <c r="AA177" s="4"/>
      <c r="AB177" s="667"/>
      <c r="AC177" s="18">
        <f>SUM(AC146:AC176)</f>
        <v>8.065972222222225</v>
      </c>
      <c r="AD177" s="667"/>
      <c r="AE177" s="18">
        <f>SUM(AE146:AE176)</f>
        <v>8.0659722222222214</v>
      </c>
      <c r="AF177" s="18"/>
      <c r="AG177" s="18"/>
      <c r="AH177" s="18"/>
      <c r="AI177" s="190">
        <f>IF(AE177-AC177&lt;0,AC177-AE177,AE177-AC177)</f>
        <v>3.5527136788005009E-15</v>
      </c>
      <c r="AJ177" s="190">
        <f>8.425*SUM(AJ146:AJ176)/24</f>
        <v>0</v>
      </c>
      <c r="AK177" s="190">
        <f>8.425*SUM(AK146:AK176)/24</f>
        <v>0</v>
      </c>
      <c r="AL177" s="190">
        <f>8.425*SUM(AL146:AL176)/24</f>
        <v>0</v>
      </c>
      <c r="AN177" s="151">
        <f>SUM(AN146:AN176)</f>
        <v>0</v>
      </c>
      <c r="AO177" s="151">
        <f>SUM(AO146:AO176)</f>
        <v>23</v>
      </c>
    </row>
    <row r="178" spans="1:41" ht="12.75" customHeight="1" collapsed="1" x14ac:dyDescent="0.2">
      <c r="B178" s="852"/>
      <c r="C178" s="852"/>
      <c r="D178" s="49"/>
      <c r="E178" s="51"/>
      <c r="F178" s="51"/>
      <c r="G178" s="51"/>
      <c r="H178" s="51"/>
      <c r="I178" s="51"/>
      <c r="J178" s="52"/>
      <c r="K178" s="52"/>
      <c r="L178" s="52"/>
      <c r="M178" s="52"/>
      <c r="N178" s="52"/>
      <c r="O178" s="52"/>
      <c r="P178" s="52"/>
      <c r="Q178" s="52"/>
      <c r="R178" s="52"/>
      <c r="S178" s="52"/>
      <c r="T178" s="52"/>
      <c r="U178" s="52"/>
      <c r="V178" s="52"/>
      <c r="W178" s="52"/>
      <c r="X178" s="52"/>
      <c r="Y178" s="52"/>
      <c r="Z178" s="52"/>
      <c r="AA178" s="52"/>
      <c r="AB178" s="53"/>
      <c r="AC178" s="53"/>
      <c r="AD178" s="53"/>
      <c r="AE178" s="54"/>
      <c r="AF178" s="26"/>
      <c r="AG178" s="26"/>
      <c r="AH178" s="26"/>
      <c r="AI178" s="203">
        <f>AI144+AI177</f>
        <v>1.5099033134902129E-14</v>
      </c>
      <c r="AJ178" s="202">
        <f>AJ144+SUM(AJ145:AJ176)</f>
        <v>0</v>
      </c>
      <c r="AK178" s="202">
        <f>AK144+SUM(AK145:AK176)</f>
        <v>0</v>
      </c>
      <c r="AL178" s="202">
        <f>AL144+SUM(AL145:AL176)</f>
        <v>0</v>
      </c>
      <c r="AM178" s="202"/>
      <c r="AN178" s="202">
        <f>AN177*8</f>
        <v>0</v>
      </c>
      <c r="AO178" s="202">
        <f>AO177*8</f>
        <v>184</v>
      </c>
    </row>
    <row r="179" spans="1:41" ht="12.75" hidden="1" customHeight="1" outlineLevel="1" x14ac:dyDescent="0.2">
      <c r="B179" s="850">
        <f>$F$5</f>
        <v>2035</v>
      </c>
      <c r="C179" s="850" t="str">
        <f>TEXT(I180,"MMM")</f>
        <v>Jun</v>
      </c>
      <c r="D179" s="41"/>
      <c r="E179" s="42"/>
      <c r="F179" s="42"/>
      <c r="G179" s="42"/>
      <c r="H179" s="42"/>
      <c r="I179" s="42"/>
      <c r="J179" s="43"/>
      <c r="K179" s="43"/>
      <c r="L179" s="43"/>
      <c r="M179" s="43"/>
      <c r="N179" s="43"/>
      <c r="O179" s="43"/>
      <c r="P179" s="43"/>
      <c r="Q179" s="43"/>
      <c r="R179" s="43"/>
      <c r="S179" s="43"/>
      <c r="T179" s="43"/>
      <c r="U179" s="43"/>
      <c r="V179" s="43"/>
      <c r="W179" s="43"/>
      <c r="X179" s="43"/>
      <c r="Y179" s="43"/>
      <c r="Z179" s="43"/>
      <c r="AA179" s="43"/>
      <c r="AB179" s="44"/>
      <c r="AC179" s="44"/>
      <c r="AD179" s="44"/>
      <c r="AE179" s="42"/>
      <c r="AF179" s="42"/>
      <c r="AG179" s="42"/>
      <c r="AH179" s="42"/>
      <c r="AI179" s="148"/>
      <c r="AJ179" s="148"/>
      <c r="AK179" s="148"/>
      <c r="AL179" s="148"/>
      <c r="AM179" s="148"/>
      <c r="AN179" s="148"/>
      <c r="AO179" s="148"/>
    </row>
    <row r="180" spans="1:41" ht="12.75" hidden="1" customHeight="1" outlineLevel="1" x14ac:dyDescent="0.2">
      <c r="A180" s="198">
        <f>A146+1</f>
        <v>6</v>
      </c>
      <c r="B180" s="851"/>
      <c r="C180" s="851"/>
      <c r="D180" s="27" t="str">
        <f>IF(E180="Mo",WEEKNUM(I180),"")</f>
        <v/>
      </c>
      <c r="E180" s="191" t="str">
        <f>TEXT(I180,"TTT")</f>
        <v>Fr</v>
      </c>
      <c r="F180" s="191">
        <f>$F$5</f>
        <v>2035</v>
      </c>
      <c r="G180" s="191">
        <f>$A$180</f>
        <v>6</v>
      </c>
      <c r="H180" s="191">
        <f>$H$5</f>
        <v>1</v>
      </c>
      <c r="I180" s="192">
        <f>DATE(F180,G180,H180)</f>
        <v>47999</v>
      </c>
      <c r="J180" s="193">
        <f t="shared" ref="J180:Q182" si="237">IF(OR($E180="Sa",$E180="So"),J$4,J$5)</f>
        <v>7</v>
      </c>
      <c r="K180" s="194">
        <f t="shared" si="237"/>
        <v>0</v>
      </c>
      <c r="L180" s="193">
        <f t="shared" si="237"/>
        <v>13</v>
      </c>
      <c r="M180" s="194">
        <f t="shared" si="237"/>
        <v>0</v>
      </c>
      <c r="N180" s="193">
        <f t="shared" si="237"/>
        <v>13</v>
      </c>
      <c r="O180" s="194">
        <f t="shared" si="237"/>
        <v>30</v>
      </c>
      <c r="P180" s="193">
        <f t="shared" si="237"/>
        <v>15</v>
      </c>
      <c r="Q180" s="194">
        <f t="shared" si="237"/>
        <v>55</v>
      </c>
      <c r="R180" s="193">
        <f t="shared" ref="R180:R182" si="238">P180</f>
        <v>15</v>
      </c>
      <c r="S180" s="194">
        <f t="shared" ref="S180:S182" si="239">Q180</f>
        <v>55</v>
      </c>
      <c r="T180" s="193">
        <f t="shared" ref="T180:T182" si="240">R180</f>
        <v>15</v>
      </c>
      <c r="U180" s="194">
        <f t="shared" ref="U180:U182" si="241">S180</f>
        <v>55</v>
      </c>
      <c r="V180" s="195">
        <f t="shared" ref="V180:V182" si="242">TIME(J180,K180,0)</f>
        <v>0.29166666666666669</v>
      </c>
      <c r="W180" s="195">
        <f t="shared" ref="W180:W182" si="243">TIME(L180,M180,0)</f>
        <v>0.54166666666666663</v>
      </c>
      <c r="X180" s="195">
        <f t="shared" ref="X180:X182" si="244">TIME(N180,O180,0)</f>
        <v>0.5625</v>
      </c>
      <c r="Y180" s="195">
        <f t="shared" ref="Y180:Y182" si="245">TIME(P180,Q180,0)</f>
        <v>0.66319444444444442</v>
      </c>
      <c r="Z180" s="195">
        <f t="shared" ref="Z180:Z182" si="246">TIME(R180,S180,0)</f>
        <v>0.66319444444444442</v>
      </c>
      <c r="AA180" s="195">
        <f t="shared" ref="AA180:AA182" si="247">TIME(T180,U180,0)</f>
        <v>0.66319444444444442</v>
      </c>
      <c r="AB180" s="667"/>
      <c r="AC180" s="196">
        <f t="shared" ref="AC180:AC182" si="248">IF(OR(E180="Sa",E180="So"),TIME($AC$4,$AE$4,0),TIME($AC$5,$AE$5,0))</f>
        <v>0.35069444444444442</v>
      </c>
      <c r="AD180" s="667"/>
      <c r="AE180" s="196">
        <f t="shared" ref="AE180:AE210" si="249">IF(OR(E180="Sa",E180="So"),TIME($AC$4,$AE$4,0),(Y180-V180-(X180-W180)+(AA180-Z180)))</f>
        <v>0.35069444444444436</v>
      </c>
      <c r="AF180" s="196"/>
      <c r="AG180" s="196"/>
      <c r="AH180" s="196"/>
      <c r="AI180" s="709"/>
      <c r="AJ180" s="709">
        <f>IF(AG180=$AG$3,1,0)</f>
        <v>0</v>
      </c>
      <c r="AK180" s="709">
        <f>IF(AG180=$AG$7,1,0)</f>
        <v>0</v>
      </c>
      <c r="AL180" s="709">
        <f>IF(AH180=$AG$4,1,0)</f>
        <v>0</v>
      </c>
      <c r="AM180" s="709"/>
      <c r="AN180" s="709">
        <f t="shared" ref="AN180:AN210" si="250">IF(OR(AG180=$AG$2,AG180=$AG$5),1,IF(AG180=$AG$6,0.5,0))</f>
        <v>0</v>
      </c>
      <c r="AO180" s="709">
        <f>IF(OR(E180="Sa",E180="So"),0,1)</f>
        <v>1</v>
      </c>
    </row>
    <row r="181" spans="1:41" ht="12.75" hidden="1" customHeight="1" outlineLevel="1" x14ac:dyDescent="0.2">
      <c r="B181" s="851"/>
      <c r="C181" s="851"/>
      <c r="D181" s="27" t="str">
        <f t="shared" ref="D181:D210" si="251">IF(E181="Mo",WEEKNUM(I181),"")</f>
        <v/>
      </c>
      <c r="E181" s="191" t="str">
        <f t="shared" ref="E181:E210" si="252">TEXT(I181,"TTT")</f>
        <v>Sa</v>
      </c>
      <c r="F181" s="191">
        <f t="shared" ref="F181:F210" si="253">$F$5</f>
        <v>2035</v>
      </c>
      <c r="G181" s="191">
        <f t="shared" ref="G181:G210" si="254">$A$180</f>
        <v>6</v>
      </c>
      <c r="H181" s="191">
        <f>H180+1</f>
        <v>2</v>
      </c>
      <c r="I181" s="192">
        <f t="shared" ref="I181:I210" si="255">DATE(F181,G181,H181)</f>
        <v>48000</v>
      </c>
      <c r="J181" s="193">
        <f t="shared" si="237"/>
        <v>0</v>
      </c>
      <c r="K181" s="194">
        <f t="shared" si="237"/>
        <v>0</v>
      </c>
      <c r="L181" s="193">
        <f t="shared" si="237"/>
        <v>0</v>
      </c>
      <c r="M181" s="194">
        <f t="shared" si="237"/>
        <v>0</v>
      </c>
      <c r="N181" s="193">
        <f t="shared" si="237"/>
        <v>0</v>
      </c>
      <c r="O181" s="194">
        <f t="shared" si="237"/>
        <v>0</v>
      </c>
      <c r="P181" s="193">
        <f t="shared" si="237"/>
        <v>0</v>
      </c>
      <c r="Q181" s="194">
        <f t="shared" si="237"/>
        <v>0</v>
      </c>
      <c r="R181" s="193">
        <f t="shared" si="238"/>
        <v>0</v>
      </c>
      <c r="S181" s="194">
        <f t="shared" si="239"/>
        <v>0</v>
      </c>
      <c r="T181" s="193">
        <f t="shared" si="240"/>
        <v>0</v>
      </c>
      <c r="U181" s="194">
        <f t="shared" si="241"/>
        <v>0</v>
      </c>
      <c r="V181" s="195">
        <f t="shared" si="242"/>
        <v>0</v>
      </c>
      <c r="W181" s="195">
        <f t="shared" si="243"/>
        <v>0</v>
      </c>
      <c r="X181" s="195">
        <f t="shared" si="244"/>
        <v>0</v>
      </c>
      <c r="Y181" s="195">
        <f t="shared" si="245"/>
        <v>0</v>
      </c>
      <c r="Z181" s="195">
        <f t="shared" si="246"/>
        <v>0</v>
      </c>
      <c r="AA181" s="195">
        <f t="shared" si="247"/>
        <v>0</v>
      </c>
      <c r="AB181" s="667"/>
      <c r="AC181" s="196">
        <f t="shared" si="248"/>
        <v>0</v>
      </c>
      <c r="AD181" s="667"/>
      <c r="AE181" s="196">
        <f t="shared" si="249"/>
        <v>0</v>
      </c>
      <c r="AF181" s="196"/>
      <c r="AG181" s="196"/>
      <c r="AH181" s="196"/>
      <c r="AI181" s="710"/>
      <c r="AJ181" s="709">
        <f t="shared" ref="AJ181:AJ210" si="256">IF(AG181=$AG$3,1,0)</f>
        <v>0</v>
      </c>
      <c r="AK181" s="709">
        <f t="shared" ref="AK181:AK210" si="257">IF(AG181=$AG$7,1,0)</f>
        <v>0</v>
      </c>
      <c r="AL181" s="709">
        <f t="shared" ref="AL181:AL210" si="258">IF(AH181=$AG$4,1,0)</f>
        <v>0</v>
      </c>
      <c r="AM181" s="709"/>
      <c r="AN181" s="709">
        <f t="shared" si="250"/>
        <v>0</v>
      </c>
      <c r="AO181" s="709">
        <f t="shared" ref="AO181:AO210" si="259">IF(OR(E181="Sa",E181="So"),0,1)</f>
        <v>0</v>
      </c>
    </row>
    <row r="182" spans="1:41" ht="12.75" hidden="1" customHeight="1" outlineLevel="1" x14ac:dyDescent="0.2">
      <c r="B182" s="851"/>
      <c r="C182" s="851"/>
      <c r="D182" s="27" t="str">
        <f t="shared" si="251"/>
        <v/>
      </c>
      <c r="E182" s="191" t="str">
        <f t="shared" si="252"/>
        <v>So</v>
      </c>
      <c r="F182" s="191">
        <f t="shared" si="253"/>
        <v>2035</v>
      </c>
      <c r="G182" s="191">
        <f t="shared" si="254"/>
        <v>6</v>
      </c>
      <c r="H182" s="191">
        <f t="shared" ref="H182:H210" si="260">H181+1</f>
        <v>3</v>
      </c>
      <c r="I182" s="192">
        <f t="shared" si="255"/>
        <v>48001</v>
      </c>
      <c r="J182" s="193">
        <f t="shared" si="237"/>
        <v>0</v>
      </c>
      <c r="K182" s="194">
        <f t="shared" si="237"/>
        <v>0</v>
      </c>
      <c r="L182" s="193">
        <f t="shared" si="237"/>
        <v>0</v>
      </c>
      <c r="M182" s="194">
        <f t="shared" si="237"/>
        <v>0</v>
      </c>
      <c r="N182" s="193">
        <f t="shared" si="237"/>
        <v>0</v>
      </c>
      <c r="O182" s="194">
        <f t="shared" si="237"/>
        <v>0</v>
      </c>
      <c r="P182" s="193">
        <f t="shared" si="237"/>
        <v>0</v>
      </c>
      <c r="Q182" s="194">
        <f t="shared" si="237"/>
        <v>0</v>
      </c>
      <c r="R182" s="193">
        <f t="shared" si="238"/>
        <v>0</v>
      </c>
      <c r="S182" s="194">
        <f t="shared" si="239"/>
        <v>0</v>
      </c>
      <c r="T182" s="193">
        <f t="shared" si="240"/>
        <v>0</v>
      </c>
      <c r="U182" s="194">
        <f t="shared" si="241"/>
        <v>0</v>
      </c>
      <c r="V182" s="195">
        <f t="shared" si="242"/>
        <v>0</v>
      </c>
      <c r="W182" s="195">
        <f t="shared" si="243"/>
        <v>0</v>
      </c>
      <c r="X182" s="195">
        <f t="shared" si="244"/>
        <v>0</v>
      </c>
      <c r="Y182" s="195">
        <f t="shared" si="245"/>
        <v>0</v>
      </c>
      <c r="Z182" s="195">
        <f t="shared" si="246"/>
        <v>0</v>
      </c>
      <c r="AA182" s="195">
        <f t="shared" si="247"/>
        <v>0</v>
      </c>
      <c r="AB182" s="667"/>
      <c r="AC182" s="196">
        <f t="shared" si="248"/>
        <v>0</v>
      </c>
      <c r="AD182" s="667"/>
      <c r="AE182" s="196">
        <f t="shared" si="249"/>
        <v>0</v>
      </c>
      <c r="AF182" s="196"/>
      <c r="AG182" s="196"/>
      <c r="AH182" s="196"/>
      <c r="AI182" s="710"/>
      <c r="AJ182" s="709">
        <f t="shared" si="256"/>
        <v>0</v>
      </c>
      <c r="AK182" s="709">
        <f t="shared" si="257"/>
        <v>0</v>
      </c>
      <c r="AL182" s="709">
        <f t="shared" si="258"/>
        <v>0</v>
      </c>
      <c r="AM182" s="709"/>
      <c r="AN182" s="709">
        <f t="shared" si="250"/>
        <v>0</v>
      </c>
      <c r="AO182" s="709">
        <f t="shared" si="259"/>
        <v>0</v>
      </c>
    </row>
    <row r="183" spans="1:41" ht="12.75" hidden="1" customHeight="1" outlineLevel="1" x14ac:dyDescent="0.2">
      <c r="B183" s="851"/>
      <c r="C183" s="851"/>
      <c r="D183" s="27">
        <f t="shared" si="251"/>
        <v>23</v>
      </c>
      <c r="E183" s="191" t="str">
        <f t="shared" si="252"/>
        <v>Mo</v>
      </c>
      <c r="F183" s="191">
        <f t="shared" si="253"/>
        <v>2035</v>
      </c>
      <c r="G183" s="191">
        <f t="shared" si="254"/>
        <v>6</v>
      </c>
      <c r="H183" s="191">
        <f t="shared" si="260"/>
        <v>4</v>
      </c>
      <c r="I183" s="192">
        <f t="shared" si="255"/>
        <v>48002</v>
      </c>
      <c r="J183" s="193">
        <f t="shared" ref="J183:Q198" si="261">IF(OR($E183="Sa",$E183="So"),J$4,J$5)</f>
        <v>7</v>
      </c>
      <c r="K183" s="194">
        <f t="shared" si="261"/>
        <v>0</v>
      </c>
      <c r="L183" s="193">
        <f t="shared" si="261"/>
        <v>13</v>
      </c>
      <c r="M183" s="194">
        <f t="shared" si="261"/>
        <v>0</v>
      </c>
      <c r="N183" s="193">
        <f t="shared" si="261"/>
        <v>13</v>
      </c>
      <c r="O183" s="194">
        <f t="shared" si="261"/>
        <v>30</v>
      </c>
      <c r="P183" s="193">
        <f t="shared" si="261"/>
        <v>15</v>
      </c>
      <c r="Q183" s="194">
        <f t="shared" si="261"/>
        <v>55</v>
      </c>
      <c r="R183" s="193">
        <f t="shared" ref="R183:R210" si="262">P183</f>
        <v>15</v>
      </c>
      <c r="S183" s="194">
        <f t="shared" ref="S183:S210" si="263">Q183</f>
        <v>55</v>
      </c>
      <c r="T183" s="193">
        <f t="shared" ref="T183:T210" si="264">R183</f>
        <v>15</v>
      </c>
      <c r="U183" s="194">
        <f t="shared" ref="U183:U210" si="265">S183</f>
        <v>55</v>
      </c>
      <c r="V183" s="195">
        <f t="shared" ref="V183:V210" si="266">TIME(J183,K183,0)</f>
        <v>0.29166666666666669</v>
      </c>
      <c r="W183" s="195">
        <f t="shared" ref="W183:W210" si="267">TIME(L183,M183,0)</f>
        <v>0.54166666666666663</v>
      </c>
      <c r="X183" s="195">
        <f t="shared" ref="X183:X210" si="268">TIME(N183,O183,0)</f>
        <v>0.5625</v>
      </c>
      <c r="Y183" s="195">
        <f t="shared" ref="Y183:Y210" si="269">TIME(P183,Q183,0)</f>
        <v>0.66319444444444442</v>
      </c>
      <c r="Z183" s="195">
        <f t="shared" ref="Z183:Z210" si="270">TIME(R183,S183,0)</f>
        <v>0.66319444444444442</v>
      </c>
      <c r="AA183" s="195">
        <f t="shared" ref="AA183:AA210" si="271">TIME(T183,U183,0)</f>
        <v>0.66319444444444442</v>
      </c>
      <c r="AB183" s="667"/>
      <c r="AC183" s="196">
        <f t="shared" ref="AC183:AC210" si="272">IF(OR(E183="Sa",E183="So"),TIME($AC$4,$AE$4,0),TIME($AC$5,$AE$5,0))</f>
        <v>0.35069444444444442</v>
      </c>
      <c r="AD183" s="667"/>
      <c r="AE183" s="196">
        <f t="shared" si="249"/>
        <v>0.35069444444444436</v>
      </c>
      <c r="AF183" s="196"/>
      <c r="AG183" s="196"/>
      <c r="AH183" s="196"/>
      <c r="AI183" s="710"/>
      <c r="AJ183" s="709">
        <f t="shared" si="256"/>
        <v>0</v>
      </c>
      <c r="AK183" s="709">
        <f t="shared" si="257"/>
        <v>0</v>
      </c>
      <c r="AL183" s="709">
        <f t="shared" si="258"/>
        <v>0</v>
      </c>
      <c r="AM183" s="709"/>
      <c r="AN183" s="709">
        <f t="shared" si="250"/>
        <v>0</v>
      </c>
      <c r="AO183" s="709">
        <f t="shared" si="259"/>
        <v>1</v>
      </c>
    </row>
    <row r="184" spans="1:41" ht="12.75" hidden="1" customHeight="1" outlineLevel="1" x14ac:dyDescent="0.2">
      <c r="B184" s="851"/>
      <c r="C184" s="851"/>
      <c r="D184" s="27" t="str">
        <f t="shared" si="251"/>
        <v/>
      </c>
      <c r="E184" s="191" t="str">
        <f t="shared" si="252"/>
        <v>Di</v>
      </c>
      <c r="F184" s="191">
        <f t="shared" si="253"/>
        <v>2035</v>
      </c>
      <c r="G184" s="191">
        <f t="shared" si="254"/>
        <v>6</v>
      </c>
      <c r="H184" s="191">
        <f t="shared" si="260"/>
        <v>5</v>
      </c>
      <c r="I184" s="192">
        <f t="shared" si="255"/>
        <v>48003</v>
      </c>
      <c r="J184" s="193">
        <f t="shared" si="261"/>
        <v>7</v>
      </c>
      <c r="K184" s="194">
        <f t="shared" si="261"/>
        <v>0</v>
      </c>
      <c r="L184" s="193">
        <f t="shared" si="261"/>
        <v>13</v>
      </c>
      <c r="M184" s="194">
        <f t="shared" si="261"/>
        <v>0</v>
      </c>
      <c r="N184" s="193">
        <f t="shared" si="261"/>
        <v>13</v>
      </c>
      <c r="O184" s="194">
        <f t="shared" si="261"/>
        <v>30</v>
      </c>
      <c r="P184" s="193">
        <f t="shared" si="261"/>
        <v>15</v>
      </c>
      <c r="Q184" s="194">
        <f t="shared" si="261"/>
        <v>55</v>
      </c>
      <c r="R184" s="193">
        <f t="shared" si="262"/>
        <v>15</v>
      </c>
      <c r="S184" s="194">
        <f t="shared" si="263"/>
        <v>55</v>
      </c>
      <c r="T184" s="193">
        <f t="shared" si="264"/>
        <v>15</v>
      </c>
      <c r="U184" s="194">
        <f t="shared" si="265"/>
        <v>55</v>
      </c>
      <c r="V184" s="195">
        <f t="shared" si="266"/>
        <v>0.29166666666666669</v>
      </c>
      <c r="W184" s="195">
        <f t="shared" si="267"/>
        <v>0.54166666666666663</v>
      </c>
      <c r="X184" s="195">
        <f t="shared" si="268"/>
        <v>0.5625</v>
      </c>
      <c r="Y184" s="195">
        <f t="shared" si="269"/>
        <v>0.66319444444444442</v>
      </c>
      <c r="Z184" s="195">
        <f t="shared" si="270"/>
        <v>0.66319444444444442</v>
      </c>
      <c r="AA184" s="195">
        <f t="shared" si="271"/>
        <v>0.66319444444444442</v>
      </c>
      <c r="AB184" s="667"/>
      <c r="AC184" s="196">
        <f t="shared" si="272"/>
        <v>0.35069444444444442</v>
      </c>
      <c r="AD184" s="667"/>
      <c r="AE184" s="196">
        <f t="shared" si="249"/>
        <v>0.35069444444444436</v>
      </c>
      <c r="AF184" s="196"/>
      <c r="AG184" s="196"/>
      <c r="AH184" s="196"/>
      <c r="AI184" s="710"/>
      <c r="AJ184" s="709">
        <f t="shared" si="256"/>
        <v>0</v>
      </c>
      <c r="AK184" s="709">
        <f t="shared" si="257"/>
        <v>0</v>
      </c>
      <c r="AL184" s="709">
        <f t="shared" si="258"/>
        <v>0</v>
      </c>
      <c r="AM184" s="709"/>
      <c r="AN184" s="709">
        <f t="shared" si="250"/>
        <v>0</v>
      </c>
      <c r="AO184" s="709">
        <f t="shared" si="259"/>
        <v>1</v>
      </c>
    </row>
    <row r="185" spans="1:41" ht="12.75" hidden="1" customHeight="1" outlineLevel="1" x14ac:dyDescent="0.2">
      <c r="B185" s="851"/>
      <c r="C185" s="851"/>
      <c r="D185" s="27" t="str">
        <f t="shared" si="251"/>
        <v/>
      </c>
      <c r="E185" s="191" t="str">
        <f t="shared" si="252"/>
        <v>Mi</v>
      </c>
      <c r="F185" s="191">
        <f t="shared" si="253"/>
        <v>2035</v>
      </c>
      <c r="G185" s="191">
        <f t="shared" si="254"/>
        <v>6</v>
      </c>
      <c r="H185" s="191">
        <f t="shared" si="260"/>
        <v>6</v>
      </c>
      <c r="I185" s="192">
        <f t="shared" si="255"/>
        <v>48004</v>
      </c>
      <c r="J185" s="193">
        <f t="shared" si="261"/>
        <v>7</v>
      </c>
      <c r="K185" s="194">
        <f t="shared" si="261"/>
        <v>0</v>
      </c>
      <c r="L185" s="193">
        <f t="shared" si="261"/>
        <v>13</v>
      </c>
      <c r="M185" s="194">
        <f t="shared" si="261"/>
        <v>0</v>
      </c>
      <c r="N185" s="193">
        <f t="shared" si="261"/>
        <v>13</v>
      </c>
      <c r="O185" s="194">
        <f t="shared" si="261"/>
        <v>30</v>
      </c>
      <c r="P185" s="193">
        <f t="shared" si="261"/>
        <v>15</v>
      </c>
      <c r="Q185" s="194">
        <f t="shared" si="261"/>
        <v>55</v>
      </c>
      <c r="R185" s="193">
        <f t="shared" si="262"/>
        <v>15</v>
      </c>
      <c r="S185" s="194">
        <f t="shared" si="263"/>
        <v>55</v>
      </c>
      <c r="T185" s="193">
        <f t="shared" si="264"/>
        <v>15</v>
      </c>
      <c r="U185" s="194">
        <f t="shared" si="265"/>
        <v>55</v>
      </c>
      <c r="V185" s="195">
        <f t="shared" si="266"/>
        <v>0.29166666666666669</v>
      </c>
      <c r="W185" s="195">
        <f t="shared" si="267"/>
        <v>0.54166666666666663</v>
      </c>
      <c r="X185" s="195">
        <f t="shared" si="268"/>
        <v>0.5625</v>
      </c>
      <c r="Y185" s="195">
        <f t="shared" si="269"/>
        <v>0.66319444444444442</v>
      </c>
      <c r="Z185" s="195">
        <f t="shared" si="270"/>
        <v>0.66319444444444442</v>
      </c>
      <c r="AA185" s="195">
        <f t="shared" si="271"/>
        <v>0.66319444444444442</v>
      </c>
      <c r="AB185" s="667"/>
      <c r="AC185" s="196">
        <f t="shared" si="272"/>
        <v>0.35069444444444442</v>
      </c>
      <c r="AD185" s="667"/>
      <c r="AE185" s="196">
        <f t="shared" si="249"/>
        <v>0.35069444444444436</v>
      </c>
      <c r="AF185" s="196"/>
      <c r="AG185" s="196"/>
      <c r="AH185" s="196"/>
      <c r="AI185" s="710"/>
      <c r="AJ185" s="709">
        <f t="shared" si="256"/>
        <v>0</v>
      </c>
      <c r="AK185" s="709">
        <f t="shared" si="257"/>
        <v>0</v>
      </c>
      <c r="AL185" s="709">
        <f t="shared" si="258"/>
        <v>0</v>
      </c>
      <c r="AM185" s="709"/>
      <c r="AN185" s="709">
        <f t="shared" si="250"/>
        <v>0</v>
      </c>
      <c r="AO185" s="709">
        <f t="shared" si="259"/>
        <v>1</v>
      </c>
    </row>
    <row r="186" spans="1:41" ht="12.75" hidden="1" customHeight="1" outlineLevel="1" x14ac:dyDescent="0.2">
      <c r="B186" s="851"/>
      <c r="C186" s="851"/>
      <c r="D186" s="27" t="str">
        <f t="shared" si="251"/>
        <v/>
      </c>
      <c r="E186" s="191" t="str">
        <f t="shared" si="252"/>
        <v>Do</v>
      </c>
      <c r="F186" s="191">
        <f t="shared" si="253"/>
        <v>2035</v>
      </c>
      <c r="G186" s="191">
        <f t="shared" si="254"/>
        <v>6</v>
      </c>
      <c r="H186" s="191">
        <f t="shared" si="260"/>
        <v>7</v>
      </c>
      <c r="I186" s="192">
        <f t="shared" si="255"/>
        <v>48005</v>
      </c>
      <c r="J186" s="193">
        <f t="shared" si="261"/>
        <v>7</v>
      </c>
      <c r="K186" s="194">
        <f t="shared" si="261"/>
        <v>0</v>
      </c>
      <c r="L186" s="193">
        <f t="shared" si="261"/>
        <v>13</v>
      </c>
      <c r="M186" s="194">
        <f t="shared" si="261"/>
        <v>0</v>
      </c>
      <c r="N186" s="193">
        <f t="shared" si="261"/>
        <v>13</v>
      </c>
      <c r="O186" s="194">
        <f t="shared" si="261"/>
        <v>30</v>
      </c>
      <c r="P186" s="193">
        <f t="shared" si="261"/>
        <v>15</v>
      </c>
      <c r="Q186" s="194">
        <f t="shared" si="261"/>
        <v>55</v>
      </c>
      <c r="R186" s="193">
        <f t="shared" si="262"/>
        <v>15</v>
      </c>
      <c r="S186" s="194">
        <f t="shared" si="263"/>
        <v>55</v>
      </c>
      <c r="T186" s="193">
        <f t="shared" si="264"/>
        <v>15</v>
      </c>
      <c r="U186" s="194">
        <f t="shared" si="265"/>
        <v>55</v>
      </c>
      <c r="V186" s="195">
        <f t="shared" si="266"/>
        <v>0.29166666666666669</v>
      </c>
      <c r="W186" s="195">
        <f t="shared" si="267"/>
        <v>0.54166666666666663</v>
      </c>
      <c r="X186" s="195">
        <f t="shared" si="268"/>
        <v>0.5625</v>
      </c>
      <c r="Y186" s="195">
        <f t="shared" si="269"/>
        <v>0.66319444444444442</v>
      </c>
      <c r="Z186" s="195">
        <f t="shared" si="270"/>
        <v>0.66319444444444442</v>
      </c>
      <c r="AA186" s="195">
        <f t="shared" si="271"/>
        <v>0.66319444444444442</v>
      </c>
      <c r="AB186" s="667"/>
      <c r="AC186" s="196">
        <f t="shared" si="272"/>
        <v>0.35069444444444442</v>
      </c>
      <c r="AD186" s="667"/>
      <c r="AE186" s="196">
        <f t="shared" si="249"/>
        <v>0.35069444444444436</v>
      </c>
      <c r="AF186" s="196"/>
      <c r="AG186" s="196"/>
      <c r="AH186" s="196"/>
      <c r="AI186" s="710"/>
      <c r="AJ186" s="709">
        <f t="shared" si="256"/>
        <v>0</v>
      </c>
      <c r="AK186" s="709">
        <f t="shared" si="257"/>
        <v>0</v>
      </c>
      <c r="AL186" s="709">
        <f t="shared" si="258"/>
        <v>0</v>
      </c>
      <c r="AM186" s="709"/>
      <c r="AN186" s="709">
        <f t="shared" si="250"/>
        <v>0</v>
      </c>
      <c r="AO186" s="709">
        <f t="shared" si="259"/>
        <v>1</v>
      </c>
    </row>
    <row r="187" spans="1:41" ht="12.75" hidden="1" customHeight="1" outlineLevel="1" x14ac:dyDescent="0.2">
      <c r="B187" s="851"/>
      <c r="C187" s="851"/>
      <c r="D187" s="27" t="str">
        <f t="shared" si="251"/>
        <v/>
      </c>
      <c r="E187" s="191" t="str">
        <f t="shared" si="252"/>
        <v>Fr</v>
      </c>
      <c r="F187" s="191">
        <f t="shared" si="253"/>
        <v>2035</v>
      </c>
      <c r="G187" s="191">
        <f t="shared" si="254"/>
        <v>6</v>
      </c>
      <c r="H187" s="191">
        <f t="shared" si="260"/>
        <v>8</v>
      </c>
      <c r="I187" s="192">
        <f t="shared" si="255"/>
        <v>48006</v>
      </c>
      <c r="J187" s="193">
        <f t="shared" si="261"/>
        <v>7</v>
      </c>
      <c r="K187" s="194">
        <f t="shared" si="261"/>
        <v>0</v>
      </c>
      <c r="L187" s="193">
        <f t="shared" si="261"/>
        <v>13</v>
      </c>
      <c r="M187" s="194">
        <f t="shared" si="261"/>
        <v>0</v>
      </c>
      <c r="N187" s="193">
        <f t="shared" si="261"/>
        <v>13</v>
      </c>
      <c r="O187" s="194">
        <f t="shared" si="261"/>
        <v>30</v>
      </c>
      <c r="P187" s="193">
        <f t="shared" si="261"/>
        <v>15</v>
      </c>
      <c r="Q187" s="194">
        <f t="shared" si="261"/>
        <v>55</v>
      </c>
      <c r="R187" s="193">
        <f t="shared" si="262"/>
        <v>15</v>
      </c>
      <c r="S187" s="194">
        <f t="shared" si="263"/>
        <v>55</v>
      </c>
      <c r="T187" s="193">
        <f t="shared" si="264"/>
        <v>15</v>
      </c>
      <c r="U187" s="194">
        <f t="shared" si="265"/>
        <v>55</v>
      </c>
      <c r="V187" s="195">
        <f t="shared" si="266"/>
        <v>0.29166666666666669</v>
      </c>
      <c r="W187" s="195">
        <f t="shared" si="267"/>
        <v>0.54166666666666663</v>
      </c>
      <c r="X187" s="195">
        <f t="shared" si="268"/>
        <v>0.5625</v>
      </c>
      <c r="Y187" s="195">
        <f t="shared" si="269"/>
        <v>0.66319444444444442</v>
      </c>
      <c r="Z187" s="195">
        <f t="shared" si="270"/>
        <v>0.66319444444444442</v>
      </c>
      <c r="AA187" s="195">
        <f t="shared" si="271"/>
        <v>0.66319444444444442</v>
      </c>
      <c r="AB187" s="667"/>
      <c r="AC187" s="196">
        <f t="shared" si="272"/>
        <v>0.35069444444444442</v>
      </c>
      <c r="AD187" s="667"/>
      <c r="AE187" s="196">
        <f t="shared" si="249"/>
        <v>0.35069444444444436</v>
      </c>
      <c r="AF187" s="196"/>
      <c r="AG187" s="196"/>
      <c r="AH187" s="196"/>
      <c r="AI187" s="710"/>
      <c r="AJ187" s="709">
        <f t="shared" si="256"/>
        <v>0</v>
      </c>
      <c r="AK187" s="709">
        <f t="shared" si="257"/>
        <v>0</v>
      </c>
      <c r="AL187" s="709">
        <f t="shared" si="258"/>
        <v>0</v>
      </c>
      <c r="AM187" s="709"/>
      <c r="AN187" s="709">
        <f t="shared" si="250"/>
        <v>0</v>
      </c>
      <c r="AO187" s="709">
        <f t="shared" si="259"/>
        <v>1</v>
      </c>
    </row>
    <row r="188" spans="1:41" ht="12.75" hidden="1" customHeight="1" outlineLevel="1" x14ac:dyDescent="0.2">
      <c r="B188" s="851"/>
      <c r="C188" s="851"/>
      <c r="D188" s="27" t="str">
        <f t="shared" si="251"/>
        <v/>
      </c>
      <c r="E188" s="191" t="str">
        <f t="shared" si="252"/>
        <v>Sa</v>
      </c>
      <c r="F188" s="191">
        <f t="shared" si="253"/>
        <v>2035</v>
      </c>
      <c r="G188" s="191">
        <f t="shared" si="254"/>
        <v>6</v>
      </c>
      <c r="H188" s="191">
        <f t="shared" si="260"/>
        <v>9</v>
      </c>
      <c r="I188" s="192">
        <f t="shared" si="255"/>
        <v>48007</v>
      </c>
      <c r="J188" s="193">
        <f t="shared" si="261"/>
        <v>0</v>
      </c>
      <c r="K188" s="194">
        <f t="shared" si="261"/>
        <v>0</v>
      </c>
      <c r="L188" s="193">
        <f t="shared" si="261"/>
        <v>0</v>
      </c>
      <c r="M188" s="194">
        <f t="shared" si="261"/>
        <v>0</v>
      </c>
      <c r="N188" s="193">
        <f t="shared" si="261"/>
        <v>0</v>
      </c>
      <c r="O188" s="194">
        <f t="shared" si="261"/>
        <v>0</v>
      </c>
      <c r="P188" s="193">
        <f t="shared" si="261"/>
        <v>0</v>
      </c>
      <c r="Q188" s="194">
        <f t="shared" si="261"/>
        <v>0</v>
      </c>
      <c r="R188" s="193">
        <f t="shared" si="262"/>
        <v>0</v>
      </c>
      <c r="S188" s="194">
        <f t="shared" si="263"/>
        <v>0</v>
      </c>
      <c r="T188" s="193">
        <f t="shared" si="264"/>
        <v>0</v>
      </c>
      <c r="U188" s="194">
        <f t="shared" si="265"/>
        <v>0</v>
      </c>
      <c r="V188" s="195">
        <f t="shared" si="266"/>
        <v>0</v>
      </c>
      <c r="W188" s="195">
        <f t="shared" si="267"/>
        <v>0</v>
      </c>
      <c r="X188" s="195">
        <f t="shared" si="268"/>
        <v>0</v>
      </c>
      <c r="Y188" s="195">
        <f t="shared" si="269"/>
        <v>0</v>
      </c>
      <c r="Z188" s="195">
        <f t="shared" si="270"/>
        <v>0</v>
      </c>
      <c r="AA188" s="195">
        <f t="shared" si="271"/>
        <v>0</v>
      </c>
      <c r="AB188" s="667"/>
      <c r="AC188" s="196">
        <f t="shared" si="272"/>
        <v>0</v>
      </c>
      <c r="AD188" s="667"/>
      <c r="AE188" s="196">
        <f t="shared" si="249"/>
        <v>0</v>
      </c>
      <c r="AF188" s="196"/>
      <c r="AG188" s="196"/>
      <c r="AH188" s="196"/>
      <c r="AI188" s="710"/>
      <c r="AJ188" s="709">
        <f t="shared" si="256"/>
        <v>0</v>
      </c>
      <c r="AK188" s="709">
        <f t="shared" si="257"/>
        <v>0</v>
      </c>
      <c r="AL188" s="709">
        <f t="shared" si="258"/>
        <v>0</v>
      </c>
      <c r="AM188" s="709"/>
      <c r="AN188" s="709">
        <f t="shared" si="250"/>
        <v>0</v>
      </c>
      <c r="AO188" s="709">
        <f t="shared" si="259"/>
        <v>0</v>
      </c>
    </row>
    <row r="189" spans="1:41" ht="12.75" hidden="1" customHeight="1" outlineLevel="1" x14ac:dyDescent="0.2">
      <c r="B189" s="851"/>
      <c r="C189" s="851"/>
      <c r="D189" s="27" t="str">
        <f t="shared" si="251"/>
        <v/>
      </c>
      <c r="E189" s="191" t="str">
        <f t="shared" si="252"/>
        <v>So</v>
      </c>
      <c r="F189" s="191">
        <f t="shared" si="253"/>
        <v>2035</v>
      </c>
      <c r="G189" s="191">
        <f t="shared" si="254"/>
        <v>6</v>
      </c>
      <c r="H189" s="191">
        <f t="shared" si="260"/>
        <v>10</v>
      </c>
      <c r="I189" s="192">
        <f t="shared" si="255"/>
        <v>48008</v>
      </c>
      <c r="J189" s="193">
        <f t="shared" si="261"/>
        <v>0</v>
      </c>
      <c r="K189" s="194">
        <f t="shared" si="261"/>
        <v>0</v>
      </c>
      <c r="L189" s="193">
        <f t="shared" si="261"/>
        <v>0</v>
      </c>
      <c r="M189" s="194">
        <f t="shared" si="261"/>
        <v>0</v>
      </c>
      <c r="N189" s="193">
        <f t="shared" si="261"/>
        <v>0</v>
      </c>
      <c r="O189" s="194">
        <f t="shared" si="261"/>
        <v>0</v>
      </c>
      <c r="P189" s="193">
        <f t="shared" si="261"/>
        <v>0</v>
      </c>
      <c r="Q189" s="194">
        <f t="shared" si="261"/>
        <v>0</v>
      </c>
      <c r="R189" s="193">
        <f t="shared" si="262"/>
        <v>0</v>
      </c>
      <c r="S189" s="194">
        <f t="shared" si="263"/>
        <v>0</v>
      </c>
      <c r="T189" s="193">
        <f t="shared" si="264"/>
        <v>0</v>
      </c>
      <c r="U189" s="194">
        <f t="shared" si="265"/>
        <v>0</v>
      </c>
      <c r="V189" s="195">
        <f t="shared" si="266"/>
        <v>0</v>
      </c>
      <c r="W189" s="195">
        <f t="shared" si="267"/>
        <v>0</v>
      </c>
      <c r="X189" s="195">
        <f t="shared" si="268"/>
        <v>0</v>
      </c>
      <c r="Y189" s="195">
        <f t="shared" si="269"/>
        <v>0</v>
      </c>
      <c r="Z189" s="195">
        <f t="shared" si="270"/>
        <v>0</v>
      </c>
      <c r="AA189" s="195">
        <f t="shared" si="271"/>
        <v>0</v>
      </c>
      <c r="AB189" s="667"/>
      <c r="AC189" s="196">
        <f t="shared" si="272"/>
        <v>0</v>
      </c>
      <c r="AD189" s="667"/>
      <c r="AE189" s="196">
        <f t="shared" si="249"/>
        <v>0</v>
      </c>
      <c r="AF189" s="196"/>
      <c r="AG189" s="196"/>
      <c r="AH189" s="196"/>
      <c r="AI189" s="710"/>
      <c r="AJ189" s="709">
        <f t="shared" si="256"/>
        <v>0</v>
      </c>
      <c r="AK189" s="709">
        <f t="shared" si="257"/>
        <v>0</v>
      </c>
      <c r="AL189" s="709">
        <f t="shared" si="258"/>
        <v>0</v>
      </c>
      <c r="AM189" s="709"/>
      <c r="AN189" s="709">
        <f t="shared" si="250"/>
        <v>0</v>
      </c>
      <c r="AO189" s="709">
        <f t="shared" si="259"/>
        <v>0</v>
      </c>
    </row>
    <row r="190" spans="1:41" ht="12.75" hidden="1" customHeight="1" outlineLevel="1" x14ac:dyDescent="0.2">
      <c r="B190" s="851"/>
      <c r="C190" s="851"/>
      <c r="D190" s="27">
        <f t="shared" si="251"/>
        <v>24</v>
      </c>
      <c r="E190" s="191" t="str">
        <f t="shared" si="252"/>
        <v>Mo</v>
      </c>
      <c r="F190" s="191">
        <f t="shared" si="253"/>
        <v>2035</v>
      </c>
      <c r="G190" s="191">
        <f t="shared" si="254"/>
        <v>6</v>
      </c>
      <c r="H190" s="191">
        <f t="shared" si="260"/>
        <v>11</v>
      </c>
      <c r="I190" s="192">
        <f t="shared" si="255"/>
        <v>48009</v>
      </c>
      <c r="J190" s="193">
        <f t="shared" si="261"/>
        <v>7</v>
      </c>
      <c r="K190" s="194">
        <f t="shared" si="261"/>
        <v>0</v>
      </c>
      <c r="L190" s="193">
        <f t="shared" si="261"/>
        <v>13</v>
      </c>
      <c r="M190" s="194">
        <f t="shared" si="261"/>
        <v>0</v>
      </c>
      <c r="N190" s="193">
        <f t="shared" si="261"/>
        <v>13</v>
      </c>
      <c r="O190" s="194">
        <f t="shared" si="261"/>
        <v>30</v>
      </c>
      <c r="P190" s="193">
        <f t="shared" si="261"/>
        <v>15</v>
      </c>
      <c r="Q190" s="194">
        <f t="shared" si="261"/>
        <v>55</v>
      </c>
      <c r="R190" s="193">
        <f t="shared" si="262"/>
        <v>15</v>
      </c>
      <c r="S190" s="194">
        <f t="shared" si="263"/>
        <v>55</v>
      </c>
      <c r="T190" s="193">
        <f t="shared" si="264"/>
        <v>15</v>
      </c>
      <c r="U190" s="194">
        <f t="shared" si="265"/>
        <v>55</v>
      </c>
      <c r="V190" s="195">
        <f t="shared" si="266"/>
        <v>0.29166666666666669</v>
      </c>
      <c r="W190" s="195">
        <f t="shared" si="267"/>
        <v>0.54166666666666663</v>
      </c>
      <c r="X190" s="195">
        <f t="shared" si="268"/>
        <v>0.5625</v>
      </c>
      <c r="Y190" s="195">
        <f t="shared" si="269"/>
        <v>0.66319444444444442</v>
      </c>
      <c r="Z190" s="195">
        <f t="shared" si="270"/>
        <v>0.66319444444444442</v>
      </c>
      <c r="AA190" s="195">
        <f t="shared" si="271"/>
        <v>0.66319444444444442</v>
      </c>
      <c r="AB190" s="667"/>
      <c r="AC190" s="196">
        <f t="shared" si="272"/>
        <v>0.35069444444444442</v>
      </c>
      <c r="AD190" s="667"/>
      <c r="AE190" s="196">
        <f t="shared" si="249"/>
        <v>0.35069444444444436</v>
      </c>
      <c r="AF190" s="196"/>
      <c r="AG190" s="196"/>
      <c r="AH190" s="196"/>
      <c r="AI190" s="710"/>
      <c r="AJ190" s="709">
        <f t="shared" si="256"/>
        <v>0</v>
      </c>
      <c r="AK190" s="709">
        <f t="shared" si="257"/>
        <v>0</v>
      </c>
      <c r="AL190" s="709">
        <f t="shared" si="258"/>
        <v>0</v>
      </c>
      <c r="AM190" s="709"/>
      <c r="AN190" s="709">
        <f t="shared" si="250"/>
        <v>0</v>
      </c>
      <c r="AO190" s="709">
        <f t="shared" si="259"/>
        <v>1</v>
      </c>
    </row>
    <row r="191" spans="1:41" ht="12.75" hidden="1" customHeight="1" outlineLevel="1" x14ac:dyDescent="0.2">
      <c r="B191" s="851"/>
      <c r="C191" s="851"/>
      <c r="D191" s="27" t="str">
        <f t="shared" si="251"/>
        <v/>
      </c>
      <c r="E191" s="191" t="str">
        <f t="shared" si="252"/>
        <v>Di</v>
      </c>
      <c r="F191" s="191">
        <f t="shared" si="253"/>
        <v>2035</v>
      </c>
      <c r="G191" s="191">
        <f t="shared" si="254"/>
        <v>6</v>
      </c>
      <c r="H191" s="191">
        <f t="shared" si="260"/>
        <v>12</v>
      </c>
      <c r="I191" s="192">
        <f t="shared" si="255"/>
        <v>48010</v>
      </c>
      <c r="J191" s="193">
        <f t="shared" si="261"/>
        <v>7</v>
      </c>
      <c r="K191" s="194">
        <f t="shared" si="261"/>
        <v>0</v>
      </c>
      <c r="L191" s="193">
        <f t="shared" si="261"/>
        <v>13</v>
      </c>
      <c r="M191" s="194">
        <f t="shared" si="261"/>
        <v>0</v>
      </c>
      <c r="N191" s="193">
        <f t="shared" si="261"/>
        <v>13</v>
      </c>
      <c r="O191" s="194">
        <f t="shared" si="261"/>
        <v>30</v>
      </c>
      <c r="P191" s="193">
        <f t="shared" si="261"/>
        <v>15</v>
      </c>
      <c r="Q191" s="194">
        <f t="shared" si="261"/>
        <v>55</v>
      </c>
      <c r="R191" s="193">
        <f t="shared" si="262"/>
        <v>15</v>
      </c>
      <c r="S191" s="194">
        <f t="shared" si="263"/>
        <v>55</v>
      </c>
      <c r="T191" s="193">
        <f t="shared" si="264"/>
        <v>15</v>
      </c>
      <c r="U191" s="194">
        <f t="shared" si="265"/>
        <v>55</v>
      </c>
      <c r="V191" s="195">
        <f t="shared" si="266"/>
        <v>0.29166666666666669</v>
      </c>
      <c r="W191" s="195">
        <f t="shared" si="267"/>
        <v>0.54166666666666663</v>
      </c>
      <c r="X191" s="195">
        <f t="shared" si="268"/>
        <v>0.5625</v>
      </c>
      <c r="Y191" s="195">
        <f t="shared" si="269"/>
        <v>0.66319444444444442</v>
      </c>
      <c r="Z191" s="195">
        <f t="shared" si="270"/>
        <v>0.66319444444444442</v>
      </c>
      <c r="AA191" s="195">
        <f t="shared" si="271"/>
        <v>0.66319444444444442</v>
      </c>
      <c r="AB191" s="667"/>
      <c r="AC191" s="196">
        <f t="shared" si="272"/>
        <v>0.35069444444444442</v>
      </c>
      <c r="AD191" s="667"/>
      <c r="AE191" s="196">
        <f t="shared" si="249"/>
        <v>0.35069444444444436</v>
      </c>
      <c r="AF191" s="196"/>
      <c r="AG191" s="196"/>
      <c r="AH191" s="196"/>
      <c r="AI191" s="710"/>
      <c r="AJ191" s="709">
        <f t="shared" si="256"/>
        <v>0</v>
      </c>
      <c r="AK191" s="709">
        <f t="shared" si="257"/>
        <v>0</v>
      </c>
      <c r="AL191" s="709">
        <f t="shared" si="258"/>
        <v>0</v>
      </c>
      <c r="AM191" s="709"/>
      <c r="AN191" s="709">
        <f t="shared" si="250"/>
        <v>0</v>
      </c>
      <c r="AO191" s="709">
        <f t="shared" si="259"/>
        <v>1</v>
      </c>
    </row>
    <row r="192" spans="1:41" ht="12.75" hidden="1" customHeight="1" outlineLevel="1" x14ac:dyDescent="0.2">
      <c r="B192" s="851"/>
      <c r="C192" s="851"/>
      <c r="D192" s="27" t="str">
        <f t="shared" si="251"/>
        <v/>
      </c>
      <c r="E192" s="191" t="str">
        <f t="shared" si="252"/>
        <v>Mi</v>
      </c>
      <c r="F192" s="191">
        <f t="shared" si="253"/>
        <v>2035</v>
      </c>
      <c r="G192" s="191">
        <f t="shared" si="254"/>
        <v>6</v>
      </c>
      <c r="H192" s="191">
        <f t="shared" si="260"/>
        <v>13</v>
      </c>
      <c r="I192" s="192">
        <f t="shared" si="255"/>
        <v>48011</v>
      </c>
      <c r="J192" s="193">
        <f t="shared" si="261"/>
        <v>7</v>
      </c>
      <c r="K192" s="194">
        <f t="shared" si="261"/>
        <v>0</v>
      </c>
      <c r="L192" s="193">
        <f t="shared" si="261"/>
        <v>13</v>
      </c>
      <c r="M192" s="194">
        <f t="shared" si="261"/>
        <v>0</v>
      </c>
      <c r="N192" s="193">
        <f t="shared" si="261"/>
        <v>13</v>
      </c>
      <c r="O192" s="194">
        <f t="shared" si="261"/>
        <v>30</v>
      </c>
      <c r="P192" s="193">
        <f t="shared" si="261"/>
        <v>15</v>
      </c>
      <c r="Q192" s="194">
        <f t="shared" si="261"/>
        <v>55</v>
      </c>
      <c r="R192" s="193">
        <f t="shared" si="262"/>
        <v>15</v>
      </c>
      <c r="S192" s="194">
        <f t="shared" si="263"/>
        <v>55</v>
      </c>
      <c r="T192" s="193">
        <f t="shared" si="264"/>
        <v>15</v>
      </c>
      <c r="U192" s="194">
        <f t="shared" si="265"/>
        <v>55</v>
      </c>
      <c r="V192" s="195">
        <f t="shared" si="266"/>
        <v>0.29166666666666669</v>
      </c>
      <c r="W192" s="195">
        <f t="shared" si="267"/>
        <v>0.54166666666666663</v>
      </c>
      <c r="X192" s="195">
        <f t="shared" si="268"/>
        <v>0.5625</v>
      </c>
      <c r="Y192" s="195">
        <f t="shared" si="269"/>
        <v>0.66319444444444442</v>
      </c>
      <c r="Z192" s="195">
        <f t="shared" si="270"/>
        <v>0.66319444444444442</v>
      </c>
      <c r="AA192" s="195">
        <f t="shared" si="271"/>
        <v>0.66319444444444442</v>
      </c>
      <c r="AB192" s="667"/>
      <c r="AC192" s="196">
        <f t="shared" si="272"/>
        <v>0.35069444444444442</v>
      </c>
      <c r="AD192" s="667"/>
      <c r="AE192" s="196">
        <f t="shared" si="249"/>
        <v>0.35069444444444436</v>
      </c>
      <c r="AF192" s="196"/>
      <c r="AG192" s="196"/>
      <c r="AH192" s="196"/>
      <c r="AI192" s="710"/>
      <c r="AJ192" s="709">
        <f t="shared" si="256"/>
        <v>0</v>
      </c>
      <c r="AK192" s="709">
        <f t="shared" si="257"/>
        <v>0</v>
      </c>
      <c r="AL192" s="709">
        <f t="shared" si="258"/>
        <v>0</v>
      </c>
      <c r="AM192" s="709"/>
      <c r="AN192" s="709">
        <f t="shared" si="250"/>
        <v>0</v>
      </c>
      <c r="AO192" s="709">
        <f t="shared" si="259"/>
        <v>1</v>
      </c>
    </row>
    <row r="193" spans="2:41" ht="12.75" hidden="1" customHeight="1" outlineLevel="1" x14ac:dyDescent="0.2">
      <c r="B193" s="851"/>
      <c r="C193" s="851"/>
      <c r="D193" s="27" t="str">
        <f t="shared" si="251"/>
        <v/>
      </c>
      <c r="E193" s="191" t="str">
        <f t="shared" si="252"/>
        <v>Do</v>
      </c>
      <c r="F193" s="191">
        <f t="shared" si="253"/>
        <v>2035</v>
      </c>
      <c r="G193" s="191">
        <f t="shared" si="254"/>
        <v>6</v>
      </c>
      <c r="H193" s="191">
        <f t="shared" si="260"/>
        <v>14</v>
      </c>
      <c r="I193" s="192">
        <f t="shared" si="255"/>
        <v>48012</v>
      </c>
      <c r="J193" s="193">
        <f t="shared" si="261"/>
        <v>7</v>
      </c>
      <c r="K193" s="194">
        <f t="shared" si="261"/>
        <v>0</v>
      </c>
      <c r="L193" s="193">
        <f t="shared" si="261"/>
        <v>13</v>
      </c>
      <c r="M193" s="194">
        <f t="shared" si="261"/>
        <v>0</v>
      </c>
      <c r="N193" s="193">
        <f t="shared" si="261"/>
        <v>13</v>
      </c>
      <c r="O193" s="194">
        <f t="shared" si="261"/>
        <v>30</v>
      </c>
      <c r="P193" s="193">
        <f t="shared" si="261"/>
        <v>15</v>
      </c>
      <c r="Q193" s="194">
        <f t="shared" si="261"/>
        <v>55</v>
      </c>
      <c r="R193" s="193">
        <f t="shared" si="262"/>
        <v>15</v>
      </c>
      <c r="S193" s="194">
        <f t="shared" si="263"/>
        <v>55</v>
      </c>
      <c r="T193" s="193">
        <f t="shared" si="264"/>
        <v>15</v>
      </c>
      <c r="U193" s="194">
        <f t="shared" si="265"/>
        <v>55</v>
      </c>
      <c r="V193" s="195">
        <f t="shared" si="266"/>
        <v>0.29166666666666669</v>
      </c>
      <c r="W193" s="195">
        <f t="shared" si="267"/>
        <v>0.54166666666666663</v>
      </c>
      <c r="X193" s="195">
        <f t="shared" si="268"/>
        <v>0.5625</v>
      </c>
      <c r="Y193" s="195">
        <f t="shared" si="269"/>
        <v>0.66319444444444442</v>
      </c>
      <c r="Z193" s="195">
        <f t="shared" si="270"/>
        <v>0.66319444444444442</v>
      </c>
      <c r="AA193" s="195">
        <f t="shared" si="271"/>
        <v>0.66319444444444442</v>
      </c>
      <c r="AB193" s="667"/>
      <c r="AC193" s="196">
        <f t="shared" si="272"/>
        <v>0.35069444444444442</v>
      </c>
      <c r="AD193" s="667"/>
      <c r="AE193" s="196">
        <f t="shared" si="249"/>
        <v>0.35069444444444436</v>
      </c>
      <c r="AF193" s="196"/>
      <c r="AG193" s="196"/>
      <c r="AH193" s="196"/>
      <c r="AI193" s="710"/>
      <c r="AJ193" s="709">
        <f t="shared" si="256"/>
        <v>0</v>
      </c>
      <c r="AK193" s="709">
        <f t="shared" si="257"/>
        <v>0</v>
      </c>
      <c r="AL193" s="709">
        <f t="shared" si="258"/>
        <v>0</v>
      </c>
      <c r="AM193" s="709"/>
      <c r="AN193" s="709">
        <f t="shared" si="250"/>
        <v>0</v>
      </c>
      <c r="AO193" s="709">
        <f t="shared" si="259"/>
        <v>1</v>
      </c>
    </row>
    <row r="194" spans="2:41" ht="12.75" hidden="1" customHeight="1" outlineLevel="1" x14ac:dyDescent="0.2">
      <c r="B194" s="851"/>
      <c r="C194" s="851"/>
      <c r="D194" s="27" t="str">
        <f t="shared" si="251"/>
        <v/>
      </c>
      <c r="E194" s="191" t="str">
        <f t="shared" si="252"/>
        <v>Fr</v>
      </c>
      <c r="F194" s="191">
        <f t="shared" si="253"/>
        <v>2035</v>
      </c>
      <c r="G194" s="191">
        <f t="shared" si="254"/>
        <v>6</v>
      </c>
      <c r="H194" s="191">
        <f t="shared" si="260"/>
        <v>15</v>
      </c>
      <c r="I194" s="192">
        <f t="shared" si="255"/>
        <v>48013</v>
      </c>
      <c r="J194" s="193">
        <f t="shared" si="261"/>
        <v>7</v>
      </c>
      <c r="K194" s="194">
        <f t="shared" si="261"/>
        <v>0</v>
      </c>
      <c r="L194" s="193">
        <f t="shared" si="261"/>
        <v>13</v>
      </c>
      <c r="M194" s="194">
        <f t="shared" si="261"/>
        <v>0</v>
      </c>
      <c r="N194" s="193">
        <f t="shared" si="261"/>
        <v>13</v>
      </c>
      <c r="O194" s="194">
        <f t="shared" si="261"/>
        <v>30</v>
      </c>
      <c r="P194" s="193">
        <f t="shared" si="261"/>
        <v>15</v>
      </c>
      <c r="Q194" s="194">
        <f t="shared" si="261"/>
        <v>55</v>
      </c>
      <c r="R194" s="193">
        <f t="shared" si="262"/>
        <v>15</v>
      </c>
      <c r="S194" s="194">
        <f t="shared" si="263"/>
        <v>55</v>
      </c>
      <c r="T194" s="193">
        <f t="shared" si="264"/>
        <v>15</v>
      </c>
      <c r="U194" s="194">
        <f t="shared" si="265"/>
        <v>55</v>
      </c>
      <c r="V194" s="195">
        <f t="shared" si="266"/>
        <v>0.29166666666666669</v>
      </c>
      <c r="W194" s="195">
        <f t="shared" si="267"/>
        <v>0.54166666666666663</v>
      </c>
      <c r="X194" s="195">
        <f t="shared" si="268"/>
        <v>0.5625</v>
      </c>
      <c r="Y194" s="195">
        <f t="shared" si="269"/>
        <v>0.66319444444444442</v>
      </c>
      <c r="Z194" s="195">
        <f t="shared" si="270"/>
        <v>0.66319444444444442</v>
      </c>
      <c r="AA194" s="195">
        <f t="shared" si="271"/>
        <v>0.66319444444444442</v>
      </c>
      <c r="AB194" s="667"/>
      <c r="AC194" s="196">
        <f t="shared" si="272"/>
        <v>0.35069444444444442</v>
      </c>
      <c r="AD194" s="667"/>
      <c r="AE194" s="196">
        <f t="shared" si="249"/>
        <v>0.35069444444444436</v>
      </c>
      <c r="AF194" s="196"/>
      <c r="AG194" s="196"/>
      <c r="AH194" s="196"/>
      <c r="AI194" s="710"/>
      <c r="AJ194" s="709">
        <f t="shared" si="256"/>
        <v>0</v>
      </c>
      <c r="AK194" s="709">
        <f t="shared" si="257"/>
        <v>0</v>
      </c>
      <c r="AL194" s="709">
        <f t="shared" si="258"/>
        <v>0</v>
      </c>
      <c r="AM194" s="709"/>
      <c r="AN194" s="709">
        <f t="shared" si="250"/>
        <v>0</v>
      </c>
      <c r="AO194" s="709">
        <f t="shared" si="259"/>
        <v>1</v>
      </c>
    </row>
    <row r="195" spans="2:41" ht="12.75" hidden="1" customHeight="1" outlineLevel="1" x14ac:dyDescent="0.2">
      <c r="B195" s="851"/>
      <c r="C195" s="851"/>
      <c r="D195" s="27" t="str">
        <f t="shared" si="251"/>
        <v/>
      </c>
      <c r="E195" s="191" t="str">
        <f t="shared" si="252"/>
        <v>Sa</v>
      </c>
      <c r="F195" s="191">
        <f t="shared" si="253"/>
        <v>2035</v>
      </c>
      <c r="G195" s="191">
        <f t="shared" si="254"/>
        <v>6</v>
      </c>
      <c r="H195" s="191">
        <f t="shared" si="260"/>
        <v>16</v>
      </c>
      <c r="I195" s="192">
        <f t="shared" si="255"/>
        <v>48014</v>
      </c>
      <c r="J195" s="193">
        <f t="shared" si="261"/>
        <v>0</v>
      </c>
      <c r="K195" s="194">
        <f t="shared" si="261"/>
        <v>0</v>
      </c>
      <c r="L195" s="193">
        <f t="shared" si="261"/>
        <v>0</v>
      </c>
      <c r="M195" s="194">
        <f t="shared" si="261"/>
        <v>0</v>
      </c>
      <c r="N195" s="193">
        <f t="shared" si="261"/>
        <v>0</v>
      </c>
      <c r="O195" s="194">
        <f t="shared" si="261"/>
        <v>0</v>
      </c>
      <c r="P195" s="193">
        <f t="shared" si="261"/>
        <v>0</v>
      </c>
      <c r="Q195" s="194">
        <f t="shared" si="261"/>
        <v>0</v>
      </c>
      <c r="R195" s="193">
        <f t="shared" si="262"/>
        <v>0</v>
      </c>
      <c r="S195" s="194">
        <f t="shared" si="263"/>
        <v>0</v>
      </c>
      <c r="T195" s="193">
        <f t="shared" si="264"/>
        <v>0</v>
      </c>
      <c r="U195" s="194">
        <f t="shared" si="265"/>
        <v>0</v>
      </c>
      <c r="V195" s="195">
        <f t="shared" si="266"/>
        <v>0</v>
      </c>
      <c r="W195" s="195">
        <f t="shared" si="267"/>
        <v>0</v>
      </c>
      <c r="X195" s="195">
        <f t="shared" si="268"/>
        <v>0</v>
      </c>
      <c r="Y195" s="195">
        <f t="shared" si="269"/>
        <v>0</v>
      </c>
      <c r="Z195" s="195">
        <f t="shared" si="270"/>
        <v>0</v>
      </c>
      <c r="AA195" s="195">
        <f t="shared" si="271"/>
        <v>0</v>
      </c>
      <c r="AB195" s="667"/>
      <c r="AC195" s="196">
        <f t="shared" si="272"/>
        <v>0</v>
      </c>
      <c r="AD195" s="667"/>
      <c r="AE195" s="196">
        <f t="shared" si="249"/>
        <v>0</v>
      </c>
      <c r="AF195" s="196"/>
      <c r="AG195" s="196"/>
      <c r="AH195" s="196"/>
      <c r="AI195" s="711"/>
      <c r="AJ195" s="709">
        <f t="shared" si="256"/>
        <v>0</v>
      </c>
      <c r="AK195" s="709">
        <f t="shared" si="257"/>
        <v>0</v>
      </c>
      <c r="AL195" s="709">
        <f t="shared" si="258"/>
        <v>0</v>
      </c>
      <c r="AM195" s="709"/>
      <c r="AN195" s="709">
        <f t="shared" si="250"/>
        <v>0</v>
      </c>
      <c r="AO195" s="709">
        <f t="shared" si="259"/>
        <v>0</v>
      </c>
    </row>
    <row r="196" spans="2:41" ht="12.75" hidden="1" customHeight="1" outlineLevel="1" x14ac:dyDescent="0.2">
      <c r="B196" s="851"/>
      <c r="C196" s="851"/>
      <c r="D196" s="27" t="str">
        <f t="shared" si="251"/>
        <v/>
      </c>
      <c r="E196" s="191" t="str">
        <f t="shared" si="252"/>
        <v>So</v>
      </c>
      <c r="F196" s="191">
        <f t="shared" si="253"/>
        <v>2035</v>
      </c>
      <c r="G196" s="191">
        <f t="shared" si="254"/>
        <v>6</v>
      </c>
      <c r="H196" s="191">
        <f t="shared" si="260"/>
        <v>17</v>
      </c>
      <c r="I196" s="192">
        <f t="shared" si="255"/>
        <v>48015</v>
      </c>
      <c r="J196" s="193">
        <f t="shared" si="261"/>
        <v>0</v>
      </c>
      <c r="K196" s="194">
        <f t="shared" si="261"/>
        <v>0</v>
      </c>
      <c r="L196" s="193">
        <f t="shared" si="261"/>
        <v>0</v>
      </c>
      <c r="M196" s="194">
        <f t="shared" si="261"/>
        <v>0</v>
      </c>
      <c r="N196" s="193">
        <f t="shared" si="261"/>
        <v>0</v>
      </c>
      <c r="O196" s="194">
        <f t="shared" si="261"/>
        <v>0</v>
      </c>
      <c r="P196" s="193">
        <f t="shared" si="261"/>
        <v>0</v>
      </c>
      <c r="Q196" s="194">
        <f t="shared" si="261"/>
        <v>0</v>
      </c>
      <c r="R196" s="193">
        <f t="shared" si="262"/>
        <v>0</v>
      </c>
      <c r="S196" s="194">
        <f t="shared" si="263"/>
        <v>0</v>
      </c>
      <c r="T196" s="193">
        <f t="shared" si="264"/>
        <v>0</v>
      </c>
      <c r="U196" s="194">
        <f t="shared" si="265"/>
        <v>0</v>
      </c>
      <c r="V196" s="195">
        <f t="shared" si="266"/>
        <v>0</v>
      </c>
      <c r="W196" s="195">
        <f t="shared" si="267"/>
        <v>0</v>
      </c>
      <c r="X196" s="195">
        <f t="shared" si="268"/>
        <v>0</v>
      </c>
      <c r="Y196" s="195">
        <f t="shared" si="269"/>
        <v>0</v>
      </c>
      <c r="Z196" s="195">
        <f t="shared" si="270"/>
        <v>0</v>
      </c>
      <c r="AA196" s="195">
        <f t="shared" si="271"/>
        <v>0</v>
      </c>
      <c r="AB196" s="667"/>
      <c r="AC196" s="196">
        <f t="shared" si="272"/>
        <v>0</v>
      </c>
      <c r="AD196" s="667"/>
      <c r="AE196" s="196">
        <f t="shared" si="249"/>
        <v>0</v>
      </c>
      <c r="AF196" s="196"/>
      <c r="AG196" s="196"/>
      <c r="AH196" s="196"/>
      <c r="AI196" s="711"/>
      <c r="AJ196" s="709">
        <f t="shared" si="256"/>
        <v>0</v>
      </c>
      <c r="AK196" s="709">
        <f t="shared" si="257"/>
        <v>0</v>
      </c>
      <c r="AL196" s="709">
        <f t="shared" si="258"/>
        <v>0</v>
      </c>
      <c r="AM196" s="709"/>
      <c r="AN196" s="709">
        <f t="shared" si="250"/>
        <v>0</v>
      </c>
      <c r="AO196" s="709">
        <f t="shared" si="259"/>
        <v>0</v>
      </c>
    </row>
    <row r="197" spans="2:41" ht="12.75" hidden="1" customHeight="1" outlineLevel="1" x14ac:dyDescent="0.2">
      <c r="B197" s="851"/>
      <c r="C197" s="851"/>
      <c r="D197" s="27">
        <f t="shared" si="251"/>
        <v>25</v>
      </c>
      <c r="E197" s="191" t="str">
        <f t="shared" si="252"/>
        <v>Mo</v>
      </c>
      <c r="F197" s="191">
        <f t="shared" si="253"/>
        <v>2035</v>
      </c>
      <c r="G197" s="191">
        <f t="shared" si="254"/>
        <v>6</v>
      </c>
      <c r="H197" s="191">
        <f t="shared" si="260"/>
        <v>18</v>
      </c>
      <c r="I197" s="192">
        <f t="shared" si="255"/>
        <v>48016</v>
      </c>
      <c r="J197" s="193">
        <f t="shared" si="261"/>
        <v>7</v>
      </c>
      <c r="K197" s="194">
        <f t="shared" si="261"/>
        <v>0</v>
      </c>
      <c r="L197" s="193">
        <f t="shared" si="261"/>
        <v>13</v>
      </c>
      <c r="M197" s="194">
        <f t="shared" si="261"/>
        <v>0</v>
      </c>
      <c r="N197" s="193">
        <f t="shared" si="261"/>
        <v>13</v>
      </c>
      <c r="O197" s="194">
        <f t="shared" si="261"/>
        <v>30</v>
      </c>
      <c r="P197" s="193">
        <f t="shared" si="261"/>
        <v>15</v>
      </c>
      <c r="Q197" s="194">
        <f t="shared" si="261"/>
        <v>55</v>
      </c>
      <c r="R197" s="193">
        <f t="shared" si="262"/>
        <v>15</v>
      </c>
      <c r="S197" s="194">
        <f t="shared" si="263"/>
        <v>55</v>
      </c>
      <c r="T197" s="193">
        <f t="shared" si="264"/>
        <v>15</v>
      </c>
      <c r="U197" s="194">
        <f t="shared" si="265"/>
        <v>55</v>
      </c>
      <c r="V197" s="195">
        <f t="shared" si="266"/>
        <v>0.29166666666666669</v>
      </c>
      <c r="W197" s="195">
        <f t="shared" si="267"/>
        <v>0.54166666666666663</v>
      </c>
      <c r="X197" s="195">
        <f t="shared" si="268"/>
        <v>0.5625</v>
      </c>
      <c r="Y197" s="195">
        <f t="shared" si="269"/>
        <v>0.66319444444444442</v>
      </c>
      <c r="Z197" s="195">
        <f t="shared" si="270"/>
        <v>0.66319444444444442</v>
      </c>
      <c r="AA197" s="195">
        <f t="shared" si="271"/>
        <v>0.66319444444444442</v>
      </c>
      <c r="AB197" s="667"/>
      <c r="AC197" s="196">
        <f t="shared" si="272"/>
        <v>0.35069444444444442</v>
      </c>
      <c r="AD197" s="667"/>
      <c r="AE197" s="196">
        <f t="shared" si="249"/>
        <v>0.35069444444444436</v>
      </c>
      <c r="AF197" s="196"/>
      <c r="AG197" s="196"/>
      <c r="AH197" s="196"/>
      <c r="AI197" s="711"/>
      <c r="AJ197" s="709">
        <f t="shared" si="256"/>
        <v>0</v>
      </c>
      <c r="AK197" s="709">
        <f t="shared" si="257"/>
        <v>0</v>
      </c>
      <c r="AL197" s="709">
        <f t="shared" si="258"/>
        <v>0</v>
      </c>
      <c r="AM197" s="709"/>
      <c r="AN197" s="709">
        <f t="shared" si="250"/>
        <v>0</v>
      </c>
      <c r="AO197" s="709">
        <f t="shared" si="259"/>
        <v>1</v>
      </c>
    </row>
    <row r="198" spans="2:41" ht="12.75" hidden="1" customHeight="1" outlineLevel="1" x14ac:dyDescent="0.2">
      <c r="B198" s="851"/>
      <c r="C198" s="851"/>
      <c r="D198" s="27" t="str">
        <f t="shared" si="251"/>
        <v/>
      </c>
      <c r="E198" s="191" t="str">
        <f t="shared" si="252"/>
        <v>Di</v>
      </c>
      <c r="F198" s="191">
        <f t="shared" si="253"/>
        <v>2035</v>
      </c>
      <c r="G198" s="191">
        <f t="shared" si="254"/>
        <v>6</v>
      </c>
      <c r="H198" s="191">
        <f t="shared" si="260"/>
        <v>19</v>
      </c>
      <c r="I198" s="192">
        <f t="shared" si="255"/>
        <v>48017</v>
      </c>
      <c r="J198" s="193">
        <f t="shared" si="261"/>
        <v>7</v>
      </c>
      <c r="K198" s="194">
        <f t="shared" si="261"/>
        <v>0</v>
      </c>
      <c r="L198" s="193">
        <f t="shared" si="261"/>
        <v>13</v>
      </c>
      <c r="M198" s="194">
        <f t="shared" si="261"/>
        <v>0</v>
      </c>
      <c r="N198" s="193">
        <f t="shared" si="261"/>
        <v>13</v>
      </c>
      <c r="O198" s="194">
        <f t="shared" si="261"/>
        <v>30</v>
      </c>
      <c r="P198" s="193">
        <f t="shared" si="261"/>
        <v>15</v>
      </c>
      <c r="Q198" s="194">
        <f t="shared" si="261"/>
        <v>55</v>
      </c>
      <c r="R198" s="193">
        <f t="shared" si="262"/>
        <v>15</v>
      </c>
      <c r="S198" s="194">
        <f t="shared" si="263"/>
        <v>55</v>
      </c>
      <c r="T198" s="193">
        <f t="shared" si="264"/>
        <v>15</v>
      </c>
      <c r="U198" s="194">
        <f t="shared" si="265"/>
        <v>55</v>
      </c>
      <c r="V198" s="195">
        <f t="shared" si="266"/>
        <v>0.29166666666666669</v>
      </c>
      <c r="W198" s="195">
        <f t="shared" si="267"/>
        <v>0.54166666666666663</v>
      </c>
      <c r="X198" s="195">
        <f t="shared" si="268"/>
        <v>0.5625</v>
      </c>
      <c r="Y198" s="195">
        <f t="shared" si="269"/>
        <v>0.66319444444444442</v>
      </c>
      <c r="Z198" s="195">
        <f t="shared" si="270"/>
        <v>0.66319444444444442</v>
      </c>
      <c r="AA198" s="195">
        <f t="shared" si="271"/>
        <v>0.66319444444444442</v>
      </c>
      <c r="AB198" s="667"/>
      <c r="AC198" s="196">
        <f t="shared" si="272"/>
        <v>0.35069444444444442</v>
      </c>
      <c r="AD198" s="667"/>
      <c r="AE198" s="196">
        <f t="shared" si="249"/>
        <v>0.35069444444444436</v>
      </c>
      <c r="AF198" s="196"/>
      <c r="AG198" s="196"/>
      <c r="AH198" s="196"/>
      <c r="AI198" s="711"/>
      <c r="AJ198" s="709">
        <f t="shared" si="256"/>
        <v>0</v>
      </c>
      <c r="AK198" s="709">
        <f t="shared" si="257"/>
        <v>0</v>
      </c>
      <c r="AL198" s="709">
        <f t="shared" si="258"/>
        <v>0</v>
      </c>
      <c r="AM198" s="709"/>
      <c r="AN198" s="709">
        <f t="shared" si="250"/>
        <v>0</v>
      </c>
      <c r="AO198" s="709">
        <f t="shared" si="259"/>
        <v>1</v>
      </c>
    </row>
    <row r="199" spans="2:41" ht="12.75" hidden="1" customHeight="1" outlineLevel="1" x14ac:dyDescent="0.2">
      <c r="B199" s="851"/>
      <c r="C199" s="851"/>
      <c r="D199" s="27" t="str">
        <f t="shared" si="251"/>
        <v/>
      </c>
      <c r="E199" s="191" t="str">
        <f t="shared" si="252"/>
        <v>Mi</v>
      </c>
      <c r="F199" s="191">
        <f t="shared" si="253"/>
        <v>2035</v>
      </c>
      <c r="G199" s="191">
        <f t="shared" si="254"/>
        <v>6</v>
      </c>
      <c r="H199" s="191">
        <f t="shared" si="260"/>
        <v>20</v>
      </c>
      <c r="I199" s="192">
        <f t="shared" si="255"/>
        <v>48018</v>
      </c>
      <c r="J199" s="193">
        <f t="shared" ref="J199:Q210" si="273">IF(OR($E199="Sa",$E199="So"),J$4,J$5)</f>
        <v>7</v>
      </c>
      <c r="K199" s="194">
        <f t="shared" si="273"/>
        <v>0</v>
      </c>
      <c r="L199" s="193">
        <f t="shared" si="273"/>
        <v>13</v>
      </c>
      <c r="M199" s="194">
        <f t="shared" si="273"/>
        <v>0</v>
      </c>
      <c r="N199" s="193">
        <f t="shared" si="273"/>
        <v>13</v>
      </c>
      <c r="O199" s="194">
        <f t="shared" si="273"/>
        <v>30</v>
      </c>
      <c r="P199" s="193">
        <f t="shared" si="273"/>
        <v>15</v>
      </c>
      <c r="Q199" s="194">
        <f t="shared" si="273"/>
        <v>55</v>
      </c>
      <c r="R199" s="193">
        <f t="shared" si="262"/>
        <v>15</v>
      </c>
      <c r="S199" s="194">
        <f t="shared" si="263"/>
        <v>55</v>
      </c>
      <c r="T199" s="193">
        <f t="shared" si="264"/>
        <v>15</v>
      </c>
      <c r="U199" s="194">
        <f t="shared" si="265"/>
        <v>55</v>
      </c>
      <c r="V199" s="195">
        <f t="shared" si="266"/>
        <v>0.29166666666666669</v>
      </c>
      <c r="W199" s="195">
        <f t="shared" si="267"/>
        <v>0.54166666666666663</v>
      </c>
      <c r="X199" s="195">
        <f t="shared" si="268"/>
        <v>0.5625</v>
      </c>
      <c r="Y199" s="195">
        <f t="shared" si="269"/>
        <v>0.66319444444444442</v>
      </c>
      <c r="Z199" s="195">
        <f t="shared" si="270"/>
        <v>0.66319444444444442</v>
      </c>
      <c r="AA199" s="195">
        <f t="shared" si="271"/>
        <v>0.66319444444444442</v>
      </c>
      <c r="AB199" s="667"/>
      <c r="AC199" s="196">
        <f t="shared" si="272"/>
        <v>0.35069444444444442</v>
      </c>
      <c r="AD199" s="667"/>
      <c r="AE199" s="196">
        <f t="shared" si="249"/>
        <v>0.35069444444444436</v>
      </c>
      <c r="AF199" s="196"/>
      <c r="AG199" s="196"/>
      <c r="AH199" s="196"/>
      <c r="AI199" s="711"/>
      <c r="AJ199" s="709">
        <f t="shared" si="256"/>
        <v>0</v>
      </c>
      <c r="AK199" s="709">
        <f t="shared" si="257"/>
        <v>0</v>
      </c>
      <c r="AL199" s="709">
        <f t="shared" si="258"/>
        <v>0</v>
      </c>
      <c r="AM199" s="709"/>
      <c r="AN199" s="709">
        <f t="shared" si="250"/>
        <v>0</v>
      </c>
      <c r="AO199" s="709">
        <f t="shared" si="259"/>
        <v>1</v>
      </c>
    </row>
    <row r="200" spans="2:41" ht="12.75" hidden="1" customHeight="1" outlineLevel="1" x14ac:dyDescent="0.2">
      <c r="B200" s="851"/>
      <c r="C200" s="851"/>
      <c r="D200" s="27" t="str">
        <f t="shared" si="251"/>
        <v/>
      </c>
      <c r="E200" s="191" t="str">
        <f t="shared" si="252"/>
        <v>Do</v>
      </c>
      <c r="F200" s="191">
        <f t="shared" si="253"/>
        <v>2035</v>
      </c>
      <c r="G200" s="191">
        <f t="shared" si="254"/>
        <v>6</v>
      </c>
      <c r="H200" s="191">
        <f t="shared" si="260"/>
        <v>21</v>
      </c>
      <c r="I200" s="192">
        <f t="shared" si="255"/>
        <v>48019</v>
      </c>
      <c r="J200" s="193">
        <f t="shared" si="273"/>
        <v>7</v>
      </c>
      <c r="K200" s="194">
        <f t="shared" si="273"/>
        <v>0</v>
      </c>
      <c r="L200" s="193">
        <f t="shared" si="273"/>
        <v>13</v>
      </c>
      <c r="M200" s="194">
        <f t="shared" si="273"/>
        <v>0</v>
      </c>
      <c r="N200" s="193">
        <f t="shared" si="273"/>
        <v>13</v>
      </c>
      <c r="O200" s="194">
        <f t="shared" si="273"/>
        <v>30</v>
      </c>
      <c r="P200" s="193">
        <f t="shared" si="273"/>
        <v>15</v>
      </c>
      <c r="Q200" s="194">
        <f t="shared" si="273"/>
        <v>55</v>
      </c>
      <c r="R200" s="193">
        <f t="shared" si="262"/>
        <v>15</v>
      </c>
      <c r="S200" s="194">
        <f t="shared" si="263"/>
        <v>55</v>
      </c>
      <c r="T200" s="193">
        <f t="shared" si="264"/>
        <v>15</v>
      </c>
      <c r="U200" s="194">
        <f t="shared" si="265"/>
        <v>55</v>
      </c>
      <c r="V200" s="195">
        <f t="shared" si="266"/>
        <v>0.29166666666666669</v>
      </c>
      <c r="W200" s="195">
        <f t="shared" si="267"/>
        <v>0.54166666666666663</v>
      </c>
      <c r="X200" s="195">
        <f t="shared" si="268"/>
        <v>0.5625</v>
      </c>
      <c r="Y200" s="195">
        <f t="shared" si="269"/>
        <v>0.66319444444444442</v>
      </c>
      <c r="Z200" s="195">
        <f t="shared" si="270"/>
        <v>0.66319444444444442</v>
      </c>
      <c r="AA200" s="195">
        <f t="shared" si="271"/>
        <v>0.66319444444444442</v>
      </c>
      <c r="AB200" s="667"/>
      <c r="AC200" s="196">
        <f t="shared" si="272"/>
        <v>0.35069444444444442</v>
      </c>
      <c r="AD200" s="667"/>
      <c r="AE200" s="196">
        <f t="shared" si="249"/>
        <v>0.35069444444444436</v>
      </c>
      <c r="AF200" s="196"/>
      <c r="AG200" s="196"/>
      <c r="AH200" s="196"/>
      <c r="AI200" s="709"/>
      <c r="AJ200" s="709">
        <f t="shared" si="256"/>
        <v>0</v>
      </c>
      <c r="AK200" s="709">
        <f t="shared" si="257"/>
        <v>0</v>
      </c>
      <c r="AL200" s="709">
        <f t="shared" si="258"/>
        <v>0</v>
      </c>
      <c r="AM200" s="709"/>
      <c r="AN200" s="709">
        <f t="shared" si="250"/>
        <v>0</v>
      </c>
      <c r="AO200" s="709">
        <f t="shared" si="259"/>
        <v>1</v>
      </c>
    </row>
    <row r="201" spans="2:41" ht="12.75" hidden="1" customHeight="1" outlineLevel="1" x14ac:dyDescent="0.2">
      <c r="B201" s="851"/>
      <c r="C201" s="851"/>
      <c r="D201" s="27" t="str">
        <f t="shared" si="251"/>
        <v/>
      </c>
      <c r="E201" s="191" t="str">
        <f t="shared" si="252"/>
        <v>Fr</v>
      </c>
      <c r="F201" s="191">
        <f t="shared" si="253"/>
        <v>2035</v>
      </c>
      <c r="G201" s="191">
        <f t="shared" si="254"/>
        <v>6</v>
      </c>
      <c r="H201" s="191">
        <f t="shared" si="260"/>
        <v>22</v>
      </c>
      <c r="I201" s="192">
        <f t="shared" si="255"/>
        <v>48020</v>
      </c>
      <c r="J201" s="193">
        <f t="shared" si="273"/>
        <v>7</v>
      </c>
      <c r="K201" s="194">
        <f t="shared" si="273"/>
        <v>0</v>
      </c>
      <c r="L201" s="193">
        <f t="shared" si="273"/>
        <v>13</v>
      </c>
      <c r="M201" s="194">
        <f t="shared" si="273"/>
        <v>0</v>
      </c>
      <c r="N201" s="193">
        <f t="shared" si="273"/>
        <v>13</v>
      </c>
      <c r="O201" s="194">
        <f t="shared" si="273"/>
        <v>30</v>
      </c>
      <c r="P201" s="193">
        <f t="shared" si="273"/>
        <v>15</v>
      </c>
      <c r="Q201" s="194">
        <f t="shared" si="273"/>
        <v>55</v>
      </c>
      <c r="R201" s="193">
        <f t="shared" si="262"/>
        <v>15</v>
      </c>
      <c r="S201" s="194">
        <f t="shared" si="263"/>
        <v>55</v>
      </c>
      <c r="T201" s="193">
        <f t="shared" si="264"/>
        <v>15</v>
      </c>
      <c r="U201" s="194">
        <f t="shared" si="265"/>
        <v>55</v>
      </c>
      <c r="V201" s="195">
        <f t="shared" si="266"/>
        <v>0.29166666666666669</v>
      </c>
      <c r="W201" s="195">
        <f t="shared" si="267"/>
        <v>0.54166666666666663</v>
      </c>
      <c r="X201" s="195">
        <f t="shared" si="268"/>
        <v>0.5625</v>
      </c>
      <c r="Y201" s="195">
        <f t="shared" si="269"/>
        <v>0.66319444444444442</v>
      </c>
      <c r="Z201" s="195">
        <f t="shared" si="270"/>
        <v>0.66319444444444442</v>
      </c>
      <c r="AA201" s="195">
        <f t="shared" si="271"/>
        <v>0.66319444444444442</v>
      </c>
      <c r="AB201" s="667"/>
      <c r="AC201" s="196">
        <f t="shared" si="272"/>
        <v>0.35069444444444442</v>
      </c>
      <c r="AD201" s="667"/>
      <c r="AE201" s="196">
        <f t="shared" si="249"/>
        <v>0.35069444444444436</v>
      </c>
      <c r="AF201" s="196"/>
      <c r="AG201" s="196"/>
      <c r="AH201" s="196"/>
      <c r="AI201" s="709"/>
      <c r="AJ201" s="709">
        <f t="shared" si="256"/>
        <v>0</v>
      </c>
      <c r="AK201" s="709">
        <f t="shared" si="257"/>
        <v>0</v>
      </c>
      <c r="AL201" s="709">
        <f t="shared" si="258"/>
        <v>0</v>
      </c>
      <c r="AM201" s="709"/>
      <c r="AN201" s="709">
        <f t="shared" si="250"/>
        <v>0</v>
      </c>
      <c r="AO201" s="709">
        <f t="shared" si="259"/>
        <v>1</v>
      </c>
    </row>
    <row r="202" spans="2:41" ht="12.75" hidden="1" customHeight="1" outlineLevel="1" x14ac:dyDescent="0.2">
      <c r="B202" s="851"/>
      <c r="C202" s="851"/>
      <c r="D202" s="27" t="str">
        <f t="shared" si="251"/>
        <v/>
      </c>
      <c r="E202" s="191" t="str">
        <f t="shared" si="252"/>
        <v>Sa</v>
      </c>
      <c r="F202" s="191">
        <f t="shared" si="253"/>
        <v>2035</v>
      </c>
      <c r="G202" s="191">
        <f t="shared" si="254"/>
        <v>6</v>
      </c>
      <c r="H202" s="191">
        <f t="shared" si="260"/>
        <v>23</v>
      </c>
      <c r="I202" s="192">
        <f t="shared" si="255"/>
        <v>48021</v>
      </c>
      <c r="J202" s="193">
        <f t="shared" si="273"/>
        <v>0</v>
      </c>
      <c r="K202" s="194">
        <f t="shared" si="273"/>
        <v>0</v>
      </c>
      <c r="L202" s="193">
        <f t="shared" si="273"/>
        <v>0</v>
      </c>
      <c r="M202" s="194">
        <f t="shared" si="273"/>
        <v>0</v>
      </c>
      <c r="N202" s="193">
        <f t="shared" si="273"/>
        <v>0</v>
      </c>
      <c r="O202" s="194">
        <f t="shared" si="273"/>
        <v>0</v>
      </c>
      <c r="P202" s="193">
        <f t="shared" si="273"/>
        <v>0</v>
      </c>
      <c r="Q202" s="194">
        <f t="shared" si="273"/>
        <v>0</v>
      </c>
      <c r="R202" s="193">
        <f t="shared" si="262"/>
        <v>0</v>
      </c>
      <c r="S202" s="194">
        <f t="shared" si="263"/>
        <v>0</v>
      </c>
      <c r="T202" s="193">
        <f t="shared" si="264"/>
        <v>0</v>
      </c>
      <c r="U202" s="194">
        <f t="shared" si="265"/>
        <v>0</v>
      </c>
      <c r="V202" s="195">
        <f t="shared" si="266"/>
        <v>0</v>
      </c>
      <c r="W202" s="195">
        <f t="shared" si="267"/>
        <v>0</v>
      </c>
      <c r="X202" s="195">
        <f t="shared" si="268"/>
        <v>0</v>
      </c>
      <c r="Y202" s="195">
        <f t="shared" si="269"/>
        <v>0</v>
      </c>
      <c r="Z202" s="195">
        <f t="shared" si="270"/>
        <v>0</v>
      </c>
      <c r="AA202" s="195">
        <f t="shared" si="271"/>
        <v>0</v>
      </c>
      <c r="AB202" s="667"/>
      <c r="AC202" s="196">
        <f t="shared" si="272"/>
        <v>0</v>
      </c>
      <c r="AD202" s="667"/>
      <c r="AE202" s="196">
        <f t="shared" si="249"/>
        <v>0</v>
      </c>
      <c r="AF202" s="196"/>
      <c r="AG202" s="196"/>
      <c r="AH202" s="196"/>
      <c r="AI202" s="710"/>
      <c r="AJ202" s="709">
        <f t="shared" si="256"/>
        <v>0</v>
      </c>
      <c r="AK202" s="709">
        <f t="shared" si="257"/>
        <v>0</v>
      </c>
      <c r="AL202" s="709">
        <f t="shared" si="258"/>
        <v>0</v>
      </c>
      <c r="AM202" s="709"/>
      <c r="AN202" s="709">
        <f t="shared" si="250"/>
        <v>0</v>
      </c>
      <c r="AO202" s="709">
        <f t="shared" si="259"/>
        <v>0</v>
      </c>
    </row>
    <row r="203" spans="2:41" ht="12.75" hidden="1" customHeight="1" outlineLevel="1" x14ac:dyDescent="0.2">
      <c r="B203" s="851"/>
      <c r="C203" s="851"/>
      <c r="D203" s="27" t="str">
        <f t="shared" si="251"/>
        <v/>
      </c>
      <c r="E203" s="191" t="str">
        <f t="shared" si="252"/>
        <v>So</v>
      </c>
      <c r="F203" s="191">
        <f t="shared" si="253"/>
        <v>2035</v>
      </c>
      <c r="G203" s="191">
        <f t="shared" si="254"/>
        <v>6</v>
      </c>
      <c r="H203" s="191">
        <f t="shared" si="260"/>
        <v>24</v>
      </c>
      <c r="I203" s="192">
        <f t="shared" si="255"/>
        <v>48022</v>
      </c>
      <c r="J203" s="193">
        <f t="shared" si="273"/>
        <v>0</v>
      </c>
      <c r="K203" s="194">
        <f t="shared" si="273"/>
        <v>0</v>
      </c>
      <c r="L203" s="193">
        <f t="shared" si="273"/>
        <v>0</v>
      </c>
      <c r="M203" s="194">
        <f t="shared" si="273"/>
        <v>0</v>
      </c>
      <c r="N203" s="193">
        <f t="shared" si="273"/>
        <v>0</v>
      </c>
      <c r="O203" s="194">
        <f t="shared" si="273"/>
        <v>0</v>
      </c>
      <c r="P203" s="193">
        <f t="shared" si="273"/>
        <v>0</v>
      </c>
      <c r="Q203" s="194">
        <f t="shared" si="273"/>
        <v>0</v>
      </c>
      <c r="R203" s="193">
        <f t="shared" si="262"/>
        <v>0</v>
      </c>
      <c r="S203" s="194">
        <f t="shared" si="263"/>
        <v>0</v>
      </c>
      <c r="T203" s="193">
        <f t="shared" si="264"/>
        <v>0</v>
      </c>
      <c r="U203" s="194">
        <f t="shared" si="265"/>
        <v>0</v>
      </c>
      <c r="V203" s="195">
        <f t="shared" si="266"/>
        <v>0</v>
      </c>
      <c r="W203" s="195">
        <f t="shared" si="267"/>
        <v>0</v>
      </c>
      <c r="X203" s="195">
        <f t="shared" si="268"/>
        <v>0</v>
      </c>
      <c r="Y203" s="195">
        <f t="shared" si="269"/>
        <v>0</v>
      </c>
      <c r="Z203" s="195">
        <f t="shared" si="270"/>
        <v>0</v>
      </c>
      <c r="AA203" s="195">
        <f t="shared" si="271"/>
        <v>0</v>
      </c>
      <c r="AB203" s="667"/>
      <c r="AC203" s="196">
        <f t="shared" si="272"/>
        <v>0</v>
      </c>
      <c r="AD203" s="667"/>
      <c r="AE203" s="196">
        <f t="shared" si="249"/>
        <v>0</v>
      </c>
      <c r="AF203" s="196"/>
      <c r="AG203" s="196"/>
      <c r="AH203" s="196"/>
      <c r="AI203" s="710"/>
      <c r="AJ203" s="709">
        <f t="shared" si="256"/>
        <v>0</v>
      </c>
      <c r="AK203" s="709">
        <f t="shared" si="257"/>
        <v>0</v>
      </c>
      <c r="AL203" s="709">
        <f t="shared" si="258"/>
        <v>0</v>
      </c>
      <c r="AM203" s="709"/>
      <c r="AN203" s="709">
        <f t="shared" si="250"/>
        <v>0</v>
      </c>
      <c r="AO203" s="709">
        <f t="shared" si="259"/>
        <v>0</v>
      </c>
    </row>
    <row r="204" spans="2:41" ht="12.75" hidden="1" customHeight="1" outlineLevel="1" x14ac:dyDescent="0.2">
      <c r="B204" s="851"/>
      <c r="C204" s="851"/>
      <c r="D204" s="27">
        <f t="shared" si="251"/>
        <v>26</v>
      </c>
      <c r="E204" s="191" t="str">
        <f t="shared" si="252"/>
        <v>Mo</v>
      </c>
      <c r="F204" s="191">
        <f t="shared" si="253"/>
        <v>2035</v>
      </c>
      <c r="G204" s="191">
        <f t="shared" si="254"/>
        <v>6</v>
      </c>
      <c r="H204" s="191">
        <f t="shared" si="260"/>
        <v>25</v>
      </c>
      <c r="I204" s="192">
        <f t="shared" si="255"/>
        <v>48023</v>
      </c>
      <c r="J204" s="193">
        <f t="shared" si="273"/>
        <v>7</v>
      </c>
      <c r="K204" s="194">
        <f t="shared" si="273"/>
        <v>0</v>
      </c>
      <c r="L204" s="193">
        <f t="shared" si="273"/>
        <v>13</v>
      </c>
      <c r="M204" s="194">
        <f t="shared" si="273"/>
        <v>0</v>
      </c>
      <c r="N204" s="193">
        <f t="shared" si="273"/>
        <v>13</v>
      </c>
      <c r="O204" s="194">
        <f t="shared" si="273"/>
        <v>30</v>
      </c>
      <c r="P204" s="193">
        <f t="shared" si="273"/>
        <v>15</v>
      </c>
      <c r="Q204" s="194">
        <f t="shared" si="273"/>
        <v>55</v>
      </c>
      <c r="R204" s="193">
        <f t="shared" si="262"/>
        <v>15</v>
      </c>
      <c r="S204" s="194">
        <f t="shared" si="263"/>
        <v>55</v>
      </c>
      <c r="T204" s="193">
        <f t="shared" si="264"/>
        <v>15</v>
      </c>
      <c r="U204" s="194">
        <f t="shared" si="265"/>
        <v>55</v>
      </c>
      <c r="V204" s="195">
        <f t="shared" si="266"/>
        <v>0.29166666666666669</v>
      </c>
      <c r="W204" s="195">
        <f t="shared" si="267"/>
        <v>0.54166666666666663</v>
      </c>
      <c r="X204" s="195">
        <f t="shared" si="268"/>
        <v>0.5625</v>
      </c>
      <c r="Y204" s="195">
        <f t="shared" si="269"/>
        <v>0.66319444444444442</v>
      </c>
      <c r="Z204" s="195">
        <f t="shared" si="270"/>
        <v>0.66319444444444442</v>
      </c>
      <c r="AA204" s="195">
        <f t="shared" si="271"/>
        <v>0.66319444444444442</v>
      </c>
      <c r="AB204" s="667"/>
      <c r="AC204" s="196">
        <f t="shared" si="272"/>
        <v>0.35069444444444442</v>
      </c>
      <c r="AD204" s="667"/>
      <c r="AE204" s="196">
        <f t="shared" si="249"/>
        <v>0.35069444444444436</v>
      </c>
      <c r="AF204" s="196"/>
      <c r="AG204" s="196"/>
      <c r="AH204" s="196"/>
      <c r="AI204" s="710"/>
      <c r="AJ204" s="709">
        <f t="shared" si="256"/>
        <v>0</v>
      </c>
      <c r="AK204" s="709">
        <f t="shared" si="257"/>
        <v>0</v>
      </c>
      <c r="AL204" s="709">
        <f t="shared" si="258"/>
        <v>0</v>
      </c>
      <c r="AM204" s="709"/>
      <c r="AN204" s="709">
        <f t="shared" si="250"/>
        <v>0</v>
      </c>
      <c r="AO204" s="709">
        <f t="shared" si="259"/>
        <v>1</v>
      </c>
    </row>
    <row r="205" spans="2:41" ht="12.75" hidden="1" customHeight="1" outlineLevel="1" x14ac:dyDescent="0.2">
      <c r="B205" s="851"/>
      <c r="C205" s="851"/>
      <c r="D205" s="27" t="str">
        <f t="shared" si="251"/>
        <v/>
      </c>
      <c r="E205" s="191" t="str">
        <f t="shared" si="252"/>
        <v>Di</v>
      </c>
      <c r="F205" s="191">
        <f t="shared" si="253"/>
        <v>2035</v>
      </c>
      <c r="G205" s="191">
        <f t="shared" si="254"/>
        <v>6</v>
      </c>
      <c r="H205" s="191">
        <f t="shared" si="260"/>
        <v>26</v>
      </c>
      <c r="I205" s="192">
        <f t="shared" si="255"/>
        <v>48024</v>
      </c>
      <c r="J205" s="193">
        <f t="shared" si="273"/>
        <v>7</v>
      </c>
      <c r="K205" s="194">
        <f t="shared" si="273"/>
        <v>0</v>
      </c>
      <c r="L205" s="193">
        <f t="shared" si="273"/>
        <v>13</v>
      </c>
      <c r="M205" s="194">
        <f t="shared" si="273"/>
        <v>0</v>
      </c>
      <c r="N205" s="193">
        <f t="shared" si="273"/>
        <v>13</v>
      </c>
      <c r="O205" s="194">
        <f t="shared" si="273"/>
        <v>30</v>
      </c>
      <c r="P205" s="193">
        <f t="shared" si="273"/>
        <v>15</v>
      </c>
      <c r="Q205" s="194">
        <f t="shared" si="273"/>
        <v>55</v>
      </c>
      <c r="R205" s="193">
        <f t="shared" si="262"/>
        <v>15</v>
      </c>
      <c r="S205" s="194">
        <f t="shared" si="263"/>
        <v>55</v>
      </c>
      <c r="T205" s="193">
        <f t="shared" si="264"/>
        <v>15</v>
      </c>
      <c r="U205" s="194">
        <f t="shared" si="265"/>
        <v>55</v>
      </c>
      <c r="V205" s="195">
        <f t="shared" si="266"/>
        <v>0.29166666666666669</v>
      </c>
      <c r="W205" s="195">
        <f t="shared" si="267"/>
        <v>0.54166666666666663</v>
      </c>
      <c r="X205" s="195">
        <f t="shared" si="268"/>
        <v>0.5625</v>
      </c>
      <c r="Y205" s="195">
        <f t="shared" si="269"/>
        <v>0.66319444444444442</v>
      </c>
      <c r="Z205" s="195">
        <f t="shared" si="270"/>
        <v>0.66319444444444442</v>
      </c>
      <c r="AA205" s="195">
        <f t="shared" si="271"/>
        <v>0.66319444444444442</v>
      </c>
      <c r="AB205" s="667"/>
      <c r="AC205" s="196">
        <f t="shared" si="272"/>
        <v>0.35069444444444442</v>
      </c>
      <c r="AD205" s="667"/>
      <c r="AE205" s="196">
        <f t="shared" si="249"/>
        <v>0.35069444444444436</v>
      </c>
      <c r="AF205" s="196"/>
      <c r="AG205" s="196"/>
      <c r="AH205" s="196"/>
      <c r="AI205" s="710"/>
      <c r="AJ205" s="709">
        <f t="shared" si="256"/>
        <v>0</v>
      </c>
      <c r="AK205" s="709">
        <f t="shared" si="257"/>
        <v>0</v>
      </c>
      <c r="AL205" s="709">
        <f t="shared" si="258"/>
        <v>0</v>
      </c>
      <c r="AM205" s="709"/>
      <c r="AN205" s="709">
        <f t="shared" si="250"/>
        <v>0</v>
      </c>
      <c r="AO205" s="709">
        <f t="shared" si="259"/>
        <v>1</v>
      </c>
    </row>
    <row r="206" spans="2:41" ht="12.75" hidden="1" customHeight="1" outlineLevel="1" x14ac:dyDescent="0.2">
      <c r="B206" s="851"/>
      <c r="C206" s="851"/>
      <c r="D206" s="27" t="str">
        <f t="shared" si="251"/>
        <v/>
      </c>
      <c r="E206" s="191" t="str">
        <f t="shared" si="252"/>
        <v>Mi</v>
      </c>
      <c r="F206" s="191">
        <f t="shared" si="253"/>
        <v>2035</v>
      </c>
      <c r="G206" s="191">
        <f t="shared" si="254"/>
        <v>6</v>
      </c>
      <c r="H206" s="191">
        <f t="shared" si="260"/>
        <v>27</v>
      </c>
      <c r="I206" s="192">
        <f t="shared" si="255"/>
        <v>48025</v>
      </c>
      <c r="J206" s="193">
        <f t="shared" si="273"/>
        <v>7</v>
      </c>
      <c r="K206" s="194">
        <f t="shared" si="273"/>
        <v>0</v>
      </c>
      <c r="L206" s="193">
        <f t="shared" si="273"/>
        <v>13</v>
      </c>
      <c r="M206" s="194">
        <f t="shared" si="273"/>
        <v>0</v>
      </c>
      <c r="N206" s="193">
        <f t="shared" si="273"/>
        <v>13</v>
      </c>
      <c r="O206" s="194">
        <f t="shared" si="273"/>
        <v>30</v>
      </c>
      <c r="P206" s="193">
        <f t="shared" si="273"/>
        <v>15</v>
      </c>
      <c r="Q206" s="194">
        <f t="shared" si="273"/>
        <v>55</v>
      </c>
      <c r="R206" s="193">
        <f t="shared" si="262"/>
        <v>15</v>
      </c>
      <c r="S206" s="194">
        <f t="shared" si="263"/>
        <v>55</v>
      </c>
      <c r="T206" s="193">
        <f t="shared" si="264"/>
        <v>15</v>
      </c>
      <c r="U206" s="194">
        <f t="shared" si="265"/>
        <v>55</v>
      </c>
      <c r="V206" s="195">
        <f t="shared" si="266"/>
        <v>0.29166666666666669</v>
      </c>
      <c r="W206" s="195">
        <f t="shared" si="267"/>
        <v>0.54166666666666663</v>
      </c>
      <c r="X206" s="195">
        <f t="shared" si="268"/>
        <v>0.5625</v>
      </c>
      <c r="Y206" s="195">
        <f t="shared" si="269"/>
        <v>0.66319444444444442</v>
      </c>
      <c r="Z206" s="195">
        <f t="shared" si="270"/>
        <v>0.66319444444444442</v>
      </c>
      <c r="AA206" s="195">
        <f t="shared" si="271"/>
        <v>0.66319444444444442</v>
      </c>
      <c r="AB206" s="667"/>
      <c r="AC206" s="196">
        <f t="shared" si="272"/>
        <v>0.35069444444444442</v>
      </c>
      <c r="AD206" s="667"/>
      <c r="AE206" s="196">
        <f t="shared" si="249"/>
        <v>0.35069444444444436</v>
      </c>
      <c r="AF206" s="196"/>
      <c r="AG206" s="196"/>
      <c r="AH206" s="196"/>
      <c r="AI206" s="710"/>
      <c r="AJ206" s="709">
        <f t="shared" si="256"/>
        <v>0</v>
      </c>
      <c r="AK206" s="709">
        <f t="shared" si="257"/>
        <v>0</v>
      </c>
      <c r="AL206" s="709">
        <f t="shared" si="258"/>
        <v>0</v>
      </c>
      <c r="AM206" s="709"/>
      <c r="AN206" s="709">
        <f t="shared" si="250"/>
        <v>0</v>
      </c>
      <c r="AO206" s="709">
        <f t="shared" si="259"/>
        <v>1</v>
      </c>
    </row>
    <row r="207" spans="2:41" ht="12.75" hidden="1" customHeight="1" outlineLevel="1" x14ac:dyDescent="0.2">
      <c r="B207" s="851"/>
      <c r="C207" s="851"/>
      <c r="D207" s="27" t="str">
        <f t="shared" si="251"/>
        <v/>
      </c>
      <c r="E207" s="191" t="str">
        <f t="shared" si="252"/>
        <v>Do</v>
      </c>
      <c r="F207" s="191">
        <f t="shared" si="253"/>
        <v>2035</v>
      </c>
      <c r="G207" s="191">
        <f t="shared" si="254"/>
        <v>6</v>
      </c>
      <c r="H207" s="191">
        <f t="shared" si="260"/>
        <v>28</v>
      </c>
      <c r="I207" s="192">
        <f t="shared" si="255"/>
        <v>48026</v>
      </c>
      <c r="J207" s="193">
        <f t="shared" si="273"/>
        <v>7</v>
      </c>
      <c r="K207" s="194">
        <f t="shared" si="273"/>
        <v>0</v>
      </c>
      <c r="L207" s="193">
        <f t="shared" si="273"/>
        <v>13</v>
      </c>
      <c r="M207" s="194">
        <f t="shared" si="273"/>
        <v>0</v>
      </c>
      <c r="N207" s="193">
        <f t="shared" si="273"/>
        <v>13</v>
      </c>
      <c r="O207" s="194">
        <f t="shared" si="273"/>
        <v>30</v>
      </c>
      <c r="P207" s="193">
        <f t="shared" si="273"/>
        <v>15</v>
      </c>
      <c r="Q207" s="194">
        <f t="shared" si="273"/>
        <v>55</v>
      </c>
      <c r="R207" s="193">
        <f t="shared" si="262"/>
        <v>15</v>
      </c>
      <c r="S207" s="194">
        <f t="shared" si="263"/>
        <v>55</v>
      </c>
      <c r="T207" s="193">
        <f t="shared" si="264"/>
        <v>15</v>
      </c>
      <c r="U207" s="194">
        <f t="shared" si="265"/>
        <v>55</v>
      </c>
      <c r="V207" s="195">
        <f t="shared" si="266"/>
        <v>0.29166666666666669</v>
      </c>
      <c r="W207" s="195">
        <f t="shared" si="267"/>
        <v>0.54166666666666663</v>
      </c>
      <c r="X207" s="195">
        <f t="shared" si="268"/>
        <v>0.5625</v>
      </c>
      <c r="Y207" s="195">
        <f t="shared" si="269"/>
        <v>0.66319444444444442</v>
      </c>
      <c r="Z207" s="195">
        <f t="shared" si="270"/>
        <v>0.66319444444444442</v>
      </c>
      <c r="AA207" s="195">
        <f t="shared" si="271"/>
        <v>0.66319444444444442</v>
      </c>
      <c r="AB207" s="667"/>
      <c r="AC207" s="196">
        <f t="shared" si="272"/>
        <v>0.35069444444444442</v>
      </c>
      <c r="AD207" s="667"/>
      <c r="AE207" s="196">
        <f t="shared" si="249"/>
        <v>0.35069444444444436</v>
      </c>
      <c r="AF207" s="196"/>
      <c r="AG207" s="196"/>
      <c r="AH207" s="196"/>
      <c r="AI207" s="709"/>
      <c r="AJ207" s="709">
        <f t="shared" si="256"/>
        <v>0</v>
      </c>
      <c r="AK207" s="709">
        <f t="shared" si="257"/>
        <v>0</v>
      </c>
      <c r="AL207" s="709">
        <f t="shared" si="258"/>
        <v>0</v>
      </c>
      <c r="AM207" s="709"/>
      <c r="AN207" s="709">
        <f t="shared" si="250"/>
        <v>0</v>
      </c>
      <c r="AO207" s="709">
        <f t="shared" si="259"/>
        <v>1</v>
      </c>
    </row>
    <row r="208" spans="2:41" ht="12.75" hidden="1" customHeight="1" outlineLevel="1" x14ac:dyDescent="0.2">
      <c r="B208" s="851"/>
      <c r="C208" s="851"/>
      <c r="D208" s="27" t="str">
        <f t="shared" si="251"/>
        <v/>
      </c>
      <c r="E208" s="191" t="str">
        <f t="shared" si="252"/>
        <v>Fr</v>
      </c>
      <c r="F208" s="191">
        <f t="shared" si="253"/>
        <v>2035</v>
      </c>
      <c r="G208" s="191">
        <f t="shared" si="254"/>
        <v>6</v>
      </c>
      <c r="H208" s="191">
        <f t="shared" si="260"/>
        <v>29</v>
      </c>
      <c r="I208" s="192">
        <f t="shared" si="255"/>
        <v>48027</v>
      </c>
      <c r="J208" s="193">
        <f t="shared" si="273"/>
        <v>7</v>
      </c>
      <c r="K208" s="194">
        <f t="shared" si="273"/>
        <v>0</v>
      </c>
      <c r="L208" s="193">
        <f t="shared" si="273"/>
        <v>13</v>
      </c>
      <c r="M208" s="194">
        <f t="shared" si="273"/>
        <v>0</v>
      </c>
      <c r="N208" s="193">
        <f t="shared" si="273"/>
        <v>13</v>
      </c>
      <c r="O208" s="194">
        <f t="shared" si="273"/>
        <v>30</v>
      </c>
      <c r="P208" s="193">
        <f t="shared" si="273"/>
        <v>15</v>
      </c>
      <c r="Q208" s="194">
        <f t="shared" si="273"/>
        <v>55</v>
      </c>
      <c r="R208" s="193">
        <f t="shared" si="262"/>
        <v>15</v>
      </c>
      <c r="S208" s="194">
        <f t="shared" si="263"/>
        <v>55</v>
      </c>
      <c r="T208" s="193">
        <f t="shared" si="264"/>
        <v>15</v>
      </c>
      <c r="U208" s="194">
        <f t="shared" si="265"/>
        <v>55</v>
      </c>
      <c r="V208" s="195">
        <f t="shared" si="266"/>
        <v>0.29166666666666669</v>
      </c>
      <c r="W208" s="195">
        <f t="shared" si="267"/>
        <v>0.54166666666666663</v>
      </c>
      <c r="X208" s="195">
        <f t="shared" si="268"/>
        <v>0.5625</v>
      </c>
      <c r="Y208" s="195">
        <f t="shared" si="269"/>
        <v>0.66319444444444442</v>
      </c>
      <c r="Z208" s="195">
        <f t="shared" si="270"/>
        <v>0.66319444444444442</v>
      </c>
      <c r="AA208" s="195">
        <f t="shared" si="271"/>
        <v>0.66319444444444442</v>
      </c>
      <c r="AB208" s="667"/>
      <c r="AC208" s="196">
        <f t="shared" si="272"/>
        <v>0.35069444444444442</v>
      </c>
      <c r="AD208" s="667"/>
      <c r="AE208" s="196">
        <f t="shared" si="249"/>
        <v>0.35069444444444436</v>
      </c>
      <c r="AF208" s="196"/>
      <c r="AG208" s="196"/>
      <c r="AH208" s="196"/>
      <c r="AI208" s="709"/>
      <c r="AJ208" s="709">
        <f t="shared" si="256"/>
        <v>0</v>
      </c>
      <c r="AK208" s="709">
        <f t="shared" si="257"/>
        <v>0</v>
      </c>
      <c r="AL208" s="709">
        <f t="shared" si="258"/>
        <v>0</v>
      </c>
      <c r="AM208" s="709"/>
      <c r="AN208" s="709">
        <f t="shared" si="250"/>
        <v>0</v>
      </c>
      <c r="AO208" s="709">
        <f t="shared" si="259"/>
        <v>1</v>
      </c>
    </row>
    <row r="209" spans="1:41" ht="12.75" hidden="1" customHeight="1" outlineLevel="1" x14ac:dyDescent="0.2">
      <c r="B209" s="851"/>
      <c r="C209" s="851"/>
      <c r="D209" s="27" t="str">
        <f t="shared" si="251"/>
        <v/>
      </c>
      <c r="E209" s="191" t="str">
        <f t="shared" si="252"/>
        <v>Sa</v>
      </c>
      <c r="F209" s="191">
        <f t="shared" si="253"/>
        <v>2035</v>
      </c>
      <c r="G209" s="191">
        <f t="shared" si="254"/>
        <v>6</v>
      </c>
      <c r="H209" s="191">
        <f t="shared" si="260"/>
        <v>30</v>
      </c>
      <c r="I209" s="192">
        <f t="shared" si="255"/>
        <v>48028</v>
      </c>
      <c r="J209" s="193">
        <f t="shared" si="273"/>
        <v>0</v>
      </c>
      <c r="K209" s="194">
        <f t="shared" si="273"/>
        <v>0</v>
      </c>
      <c r="L209" s="193">
        <f t="shared" si="273"/>
        <v>0</v>
      </c>
      <c r="M209" s="194">
        <f t="shared" si="273"/>
        <v>0</v>
      </c>
      <c r="N209" s="193">
        <f t="shared" si="273"/>
        <v>0</v>
      </c>
      <c r="O209" s="194">
        <f t="shared" si="273"/>
        <v>0</v>
      </c>
      <c r="P209" s="193">
        <f t="shared" si="273"/>
        <v>0</v>
      </c>
      <c r="Q209" s="194">
        <f t="shared" si="273"/>
        <v>0</v>
      </c>
      <c r="R209" s="193">
        <f t="shared" si="262"/>
        <v>0</v>
      </c>
      <c r="S209" s="194">
        <f t="shared" si="263"/>
        <v>0</v>
      </c>
      <c r="T209" s="193">
        <f t="shared" si="264"/>
        <v>0</v>
      </c>
      <c r="U209" s="194">
        <f t="shared" si="265"/>
        <v>0</v>
      </c>
      <c r="V209" s="195">
        <f t="shared" si="266"/>
        <v>0</v>
      </c>
      <c r="W209" s="195">
        <f t="shared" si="267"/>
        <v>0</v>
      </c>
      <c r="X209" s="195">
        <f t="shared" si="268"/>
        <v>0</v>
      </c>
      <c r="Y209" s="195">
        <f t="shared" si="269"/>
        <v>0</v>
      </c>
      <c r="Z209" s="195">
        <f t="shared" si="270"/>
        <v>0</v>
      </c>
      <c r="AA209" s="195">
        <f t="shared" si="271"/>
        <v>0</v>
      </c>
      <c r="AB209" s="667"/>
      <c r="AC209" s="196">
        <f t="shared" si="272"/>
        <v>0</v>
      </c>
      <c r="AD209" s="667"/>
      <c r="AE209" s="196">
        <f t="shared" si="249"/>
        <v>0</v>
      </c>
      <c r="AF209" s="196"/>
      <c r="AG209" s="196"/>
      <c r="AH209" s="196"/>
      <c r="AI209" s="710"/>
      <c r="AJ209" s="709">
        <f t="shared" si="256"/>
        <v>0</v>
      </c>
      <c r="AK209" s="709">
        <f t="shared" si="257"/>
        <v>0</v>
      </c>
      <c r="AL209" s="709">
        <f t="shared" si="258"/>
        <v>0</v>
      </c>
      <c r="AM209" s="709"/>
      <c r="AN209" s="709">
        <f t="shared" si="250"/>
        <v>0</v>
      </c>
      <c r="AO209" s="709">
        <f t="shared" si="259"/>
        <v>0</v>
      </c>
    </row>
    <row r="210" spans="1:41" ht="12.75" hidden="1" customHeight="1" outlineLevel="1" x14ac:dyDescent="0.2">
      <c r="B210" s="851"/>
      <c r="C210" s="851"/>
      <c r="D210" s="27" t="str">
        <f t="shared" si="251"/>
        <v/>
      </c>
      <c r="E210" s="191" t="str">
        <f t="shared" si="252"/>
        <v>So</v>
      </c>
      <c r="F210" s="191">
        <f t="shared" si="253"/>
        <v>2035</v>
      </c>
      <c r="G210" s="191">
        <f t="shared" si="254"/>
        <v>6</v>
      </c>
      <c r="H210" s="191">
        <f t="shared" si="260"/>
        <v>31</v>
      </c>
      <c r="I210" s="192">
        <f t="shared" si="255"/>
        <v>48029</v>
      </c>
      <c r="J210" s="193">
        <f t="shared" si="273"/>
        <v>0</v>
      </c>
      <c r="K210" s="194">
        <f t="shared" si="273"/>
        <v>0</v>
      </c>
      <c r="L210" s="193">
        <f t="shared" si="273"/>
        <v>0</v>
      </c>
      <c r="M210" s="194">
        <f t="shared" si="273"/>
        <v>0</v>
      </c>
      <c r="N210" s="193">
        <f t="shared" si="273"/>
        <v>0</v>
      </c>
      <c r="O210" s="194">
        <f t="shared" si="273"/>
        <v>0</v>
      </c>
      <c r="P210" s="193">
        <f t="shared" si="273"/>
        <v>0</v>
      </c>
      <c r="Q210" s="194">
        <f t="shared" si="273"/>
        <v>0</v>
      </c>
      <c r="R210" s="193">
        <f t="shared" si="262"/>
        <v>0</v>
      </c>
      <c r="S210" s="194">
        <f t="shared" si="263"/>
        <v>0</v>
      </c>
      <c r="T210" s="193">
        <f t="shared" si="264"/>
        <v>0</v>
      </c>
      <c r="U210" s="194">
        <f t="shared" si="265"/>
        <v>0</v>
      </c>
      <c r="V210" s="195">
        <f t="shared" si="266"/>
        <v>0</v>
      </c>
      <c r="W210" s="195">
        <f t="shared" si="267"/>
        <v>0</v>
      </c>
      <c r="X210" s="195">
        <f t="shared" si="268"/>
        <v>0</v>
      </c>
      <c r="Y210" s="195">
        <f t="shared" si="269"/>
        <v>0</v>
      </c>
      <c r="Z210" s="195">
        <f t="shared" si="270"/>
        <v>0</v>
      </c>
      <c r="AA210" s="195">
        <f t="shared" si="271"/>
        <v>0</v>
      </c>
      <c r="AB210" s="667"/>
      <c r="AC210" s="196">
        <f t="shared" si="272"/>
        <v>0</v>
      </c>
      <c r="AD210" s="667"/>
      <c r="AE210" s="196">
        <f t="shared" si="249"/>
        <v>0</v>
      </c>
      <c r="AF210" s="196"/>
      <c r="AG210" s="196"/>
      <c r="AH210" s="196"/>
      <c r="AI210" s="710"/>
      <c r="AJ210" s="709">
        <f t="shared" si="256"/>
        <v>0</v>
      </c>
      <c r="AK210" s="709">
        <f t="shared" si="257"/>
        <v>0</v>
      </c>
      <c r="AL210" s="709">
        <f t="shared" si="258"/>
        <v>0</v>
      </c>
      <c r="AM210" s="709"/>
      <c r="AN210" s="709">
        <f t="shared" si="250"/>
        <v>0</v>
      </c>
      <c r="AO210" s="709">
        <f t="shared" si="259"/>
        <v>0</v>
      </c>
    </row>
    <row r="211" spans="1:41" ht="12.75" hidden="1" customHeight="1" outlineLevel="1" x14ac:dyDescent="0.2">
      <c r="B211" s="851"/>
      <c r="C211" s="851"/>
      <c r="D211" s="749" t="s">
        <v>1716</v>
      </c>
      <c r="E211" s="9"/>
      <c r="F211" s="9"/>
      <c r="G211" s="9"/>
      <c r="H211" s="191"/>
      <c r="I211" s="13"/>
      <c r="P211" s="4" t="s">
        <v>21</v>
      </c>
      <c r="Q211" s="4"/>
      <c r="R211" s="4"/>
      <c r="S211" s="4"/>
      <c r="T211" s="4"/>
      <c r="U211" s="4"/>
      <c r="V211" s="4"/>
      <c r="W211" s="4"/>
      <c r="X211" s="4"/>
      <c r="Y211" s="4"/>
      <c r="Z211" s="4"/>
      <c r="AA211" s="4"/>
      <c r="AB211" s="667"/>
      <c r="AC211" s="18">
        <f>SUM(AC180:AC210)</f>
        <v>7.3645833333333357</v>
      </c>
      <c r="AD211" s="667"/>
      <c r="AE211" s="18">
        <f>SUM(AE180:AE210)</f>
        <v>7.364583333333333</v>
      </c>
      <c r="AF211" s="18"/>
      <c r="AG211" s="18"/>
      <c r="AH211" s="18"/>
      <c r="AI211" s="190">
        <f>IF(AE211-AC211&lt;0,AC211-AE211,AE211-AC211)</f>
        <v>2.6645352591003757E-15</v>
      </c>
      <c r="AJ211" s="190">
        <f>8.425*SUM(AJ180:AJ210)/24</f>
        <v>0</v>
      </c>
      <c r="AK211" s="190">
        <f>8.425*SUM(AK180:AK210)/24</f>
        <v>0</v>
      </c>
      <c r="AL211" s="190">
        <f>8.425*SUM(AL180:AL210)/24</f>
        <v>0</v>
      </c>
      <c r="AN211" s="151">
        <f>SUM(AN180:AN210)</f>
        <v>0</v>
      </c>
      <c r="AO211" s="151">
        <f>SUM(AO180:AO210)</f>
        <v>21</v>
      </c>
    </row>
    <row r="212" spans="1:41" ht="12.75" customHeight="1" collapsed="1" x14ac:dyDescent="0.2">
      <c r="B212" s="852"/>
      <c r="C212" s="852"/>
      <c r="D212" s="49"/>
      <c r="E212" s="51"/>
      <c r="F212" s="51"/>
      <c r="G212" s="51"/>
      <c r="H212" s="51"/>
      <c r="I212" s="51"/>
      <c r="J212" s="52"/>
      <c r="K212" s="52"/>
      <c r="L212" s="52"/>
      <c r="M212" s="52"/>
      <c r="N212" s="52"/>
      <c r="O212" s="52"/>
      <c r="P212" s="52"/>
      <c r="Q212" s="52"/>
      <c r="R212" s="52"/>
      <c r="S212" s="52"/>
      <c r="T212" s="52"/>
      <c r="U212" s="52"/>
      <c r="V212" s="52"/>
      <c r="W212" s="52"/>
      <c r="X212" s="52"/>
      <c r="Y212" s="52"/>
      <c r="Z212" s="52"/>
      <c r="AA212" s="52"/>
      <c r="AB212" s="53"/>
      <c r="AC212" s="53"/>
      <c r="AD212" s="53"/>
      <c r="AE212" s="54"/>
      <c r="AF212" s="26"/>
      <c r="AG212" s="26"/>
      <c r="AH212" s="26"/>
      <c r="AI212" s="203">
        <f>AI178+AI211</f>
        <v>1.7763568394002505E-14</v>
      </c>
      <c r="AJ212" s="202">
        <f>AJ178+SUM(AJ179:AJ210)</f>
        <v>0</v>
      </c>
      <c r="AK212" s="202">
        <f>AK178+SUM(AK179:AK210)</f>
        <v>0</v>
      </c>
      <c r="AL212" s="202">
        <f>AL178+SUM(AL179:AL210)</f>
        <v>0</v>
      </c>
      <c r="AM212" s="202"/>
      <c r="AN212" s="202">
        <f>AN211*8</f>
        <v>0</v>
      </c>
      <c r="AO212" s="202">
        <f>AO211*8</f>
        <v>168</v>
      </c>
    </row>
    <row r="213" spans="1:41" ht="12.75" hidden="1" customHeight="1" outlineLevel="1" x14ac:dyDescent="0.2">
      <c r="B213" s="850">
        <f>$F$5</f>
        <v>2035</v>
      </c>
      <c r="C213" s="850" t="str">
        <f>TEXT(I214,"MMM")</f>
        <v>Jul</v>
      </c>
      <c r="D213" s="41"/>
      <c r="E213" s="42"/>
      <c r="F213" s="42"/>
      <c r="G213" s="42"/>
      <c r="H213" s="42"/>
      <c r="I213" s="42"/>
      <c r="J213" s="43"/>
      <c r="K213" s="43"/>
      <c r="L213" s="43"/>
      <c r="M213" s="43"/>
      <c r="N213" s="43"/>
      <c r="O213" s="43"/>
      <c r="P213" s="43"/>
      <c r="Q213" s="43"/>
      <c r="R213" s="43"/>
      <c r="S213" s="43"/>
      <c r="T213" s="43"/>
      <c r="U213" s="43"/>
      <c r="V213" s="43"/>
      <c r="W213" s="43"/>
      <c r="X213" s="43"/>
      <c r="Y213" s="43"/>
      <c r="Z213" s="43"/>
      <c r="AA213" s="43"/>
      <c r="AB213" s="44"/>
      <c r="AC213" s="44"/>
      <c r="AD213" s="44"/>
      <c r="AE213" s="42"/>
      <c r="AF213" s="42"/>
      <c r="AG213" s="42"/>
      <c r="AH213" s="42"/>
      <c r="AI213" s="148"/>
      <c r="AJ213" s="148"/>
      <c r="AK213" s="148"/>
      <c r="AL213" s="148"/>
      <c r="AM213" s="148"/>
      <c r="AN213" s="148"/>
      <c r="AO213" s="148"/>
    </row>
    <row r="214" spans="1:41" ht="12.75" hidden="1" customHeight="1" outlineLevel="1" x14ac:dyDescent="0.2">
      <c r="A214" s="198">
        <f>A180+1</f>
        <v>7</v>
      </c>
      <c r="B214" s="851"/>
      <c r="C214" s="851"/>
      <c r="D214" s="27" t="str">
        <f>IF(E214="Mo",WEEKNUM(I214),"")</f>
        <v/>
      </c>
      <c r="E214" s="191" t="str">
        <f>TEXT(I214,"TTT")</f>
        <v>So</v>
      </c>
      <c r="F214" s="191">
        <f>$F$5</f>
        <v>2035</v>
      </c>
      <c r="G214" s="191">
        <f>$A$214</f>
        <v>7</v>
      </c>
      <c r="H214" s="191">
        <f>$H$5</f>
        <v>1</v>
      </c>
      <c r="I214" s="192">
        <f>DATE(F214,G214,H214)</f>
        <v>48029</v>
      </c>
      <c r="J214" s="193">
        <f t="shared" ref="J214:Q217" si="274">IF(OR($E214="Sa",$E214="So"),J$4,J$5)</f>
        <v>0</v>
      </c>
      <c r="K214" s="194">
        <f t="shared" si="274"/>
        <v>0</v>
      </c>
      <c r="L214" s="193">
        <f t="shared" si="274"/>
        <v>0</v>
      </c>
      <c r="M214" s="194">
        <f t="shared" si="274"/>
        <v>0</v>
      </c>
      <c r="N214" s="193">
        <f t="shared" si="274"/>
        <v>0</v>
      </c>
      <c r="O214" s="194">
        <f t="shared" si="274"/>
        <v>0</v>
      </c>
      <c r="P214" s="193">
        <f t="shared" si="274"/>
        <v>0</v>
      </c>
      <c r="Q214" s="194">
        <f t="shared" si="274"/>
        <v>0</v>
      </c>
      <c r="R214" s="193">
        <f t="shared" ref="R214" si="275">P214</f>
        <v>0</v>
      </c>
      <c r="S214" s="194">
        <f t="shared" ref="S214" si="276">Q214</f>
        <v>0</v>
      </c>
      <c r="T214" s="193">
        <f t="shared" ref="T214" si="277">R214</f>
        <v>0</v>
      </c>
      <c r="U214" s="194">
        <f t="shared" ref="U214" si="278">S214</f>
        <v>0</v>
      </c>
      <c r="V214" s="195">
        <f t="shared" ref="V214" si="279">TIME(J214,K214,0)</f>
        <v>0</v>
      </c>
      <c r="W214" s="195">
        <f t="shared" ref="W214" si="280">TIME(L214,M214,0)</f>
        <v>0</v>
      </c>
      <c r="X214" s="195">
        <f t="shared" ref="X214" si="281">TIME(N214,O214,0)</f>
        <v>0</v>
      </c>
      <c r="Y214" s="195">
        <f t="shared" ref="Y214" si="282">TIME(P214,Q214,0)</f>
        <v>0</v>
      </c>
      <c r="Z214" s="195">
        <f t="shared" ref="Z214" si="283">TIME(R214,S214,0)</f>
        <v>0</v>
      </c>
      <c r="AA214" s="195">
        <f t="shared" ref="AA214" si="284">TIME(T214,U214,0)</f>
        <v>0</v>
      </c>
      <c r="AB214" s="667"/>
      <c r="AC214" s="196">
        <f t="shared" ref="AC214" si="285">IF(OR(E214="Sa",E214="So"),TIME($AC$4,$AE$4,0),TIME($AC$5,$AE$5,0))</f>
        <v>0</v>
      </c>
      <c r="AD214" s="667"/>
      <c r="AE214" s="196">
        <f t="shared" ref="AE214:AE244" si="286">IF(OR(E214="Sa",E214="So"),TIME($AC$4,$AE$4,0),(Y214-V214-(X214-W214)+(AA214-Z214)))</f>
        <v>0</v>
      </c>
      <c r="AF214" s="196"/>
      <c r="AG214" s="196"/>
      <c r="AH214" s="196"/>
      <c r="AI214" s="709"/>
      <c r="AJ214" s="709">
        <f>IF(AG214=$AG$3,1,0)</f>
        <v>0</v>
      </c>
      <c r="AK214" s="709">
        <f>IF(AG214=$AG$7,1,0)</f>
        <v>0</v>
      </c>
      <c r="AL214" s="709">
        <f>IF(AH214=$AG$4,1,0)</f>
        <v>0</v>
      </c>
      <c r="AM214" s="709"/>
      <c r="AN214" s="709">
        <f t="shared" ref="AN214:AN244" si="287">IF(OR(AG214=$AG$2,AG214=$AG$5),1,IF(AG214=$AG$6,0.5,0))</f>
        <v>0</v>
      </c>
      <c r="AO214" s="709">
        <f>IF(OR(E214="Sa",E214="So"),0,1)</f>
        <v>0</v>
      </c>
    </row>
    <row r="215" spans="1:41" ht="12.75" hidden="1" customHeight="1" outlineLevel="1" x14ac:dyDescent="0.2">
      <c r="B215" s="851"/>
      <c r="C215" s="851"/>
      <c r="D215" s="27">
        <f t="shared" ref="D215:D244" si="288">IF(E215="Mo",WEEKNUM(I215),"")</f>
        <v>27</v>
      </c>
      <c r="E215" s="191" t="str">
        <f t="shared" ref="E215:E244" si="289">TEXT(I215,"TTT")</f>
        <v>Mo</v>
      </c>
      <c r="F215" s="191">
        <f t="shared" ref="F215:F244" si="290">$F$5</f>
        <v>2035</v>
      </c>
      <c r="G215" s="191">
        <f t="shared" ref="G215:G244" si="291">$A$214</f>
        <v>7</v>
      </c>
      <c r="H215" s="191">
        <f>H214+1</f>
        <v>2</v>
      </c>
      <c r="I215" s="192">
        <f t="shared" ref="I215:I244" si="292">DATE(F215,G215,H215)</f>
        <v>48030</v>
      </c>
      <c r="J215" s="193">
        <f t="shared" si="274"/>
        <v>7</v>
      </c>
      <c r="K215" s="194">
        <f t="shared" si="274"/>
        <v>0</v>
      </c>
      <c r="L215" s="193">
        <f t="shared" si="274"/>
        <v>13</v>
      </c>
      <c r="M215" s="194">
        <f t="shared" si="274"/>
        <v>0</v>
      </c>
      <c r="N215" s="193">
        <f t="shared" si="274"/>
        <v>13</v>
      </c>
      <c r="O215" s="194">
        <f t="shared" si="274"/>
        <v>30</v>
      </c>
      <c r="P215" s="193">
        <f t="shared" si="274"/>
        <v>15</v>
      </c>
      <c r="Q215" s="194">
        <f t="shared" si="274"/>
        <v>55</v>
      </c>
      <c r="R215" s="193">
        <f t="shared" ref="R215:R244" si="293">P215</f>
        <v>15</v>
      </c>
      <c r="S215" s="194">
        <f t="shared" ref="S215:S244" si="294">Q215</f>
        <v>55</v>
      </c>
      <c r="T215" s="193">
        <f t="shared" ref="T215:T244" si="295">R215</f>
        <v>15</v>
      </c>
      <c r="U215" s="194">
        <f t="shared" ref="U215:U244" si="296">S215</f>
        <v>55</v>
      </c>
      <c r="V215" s="195">
        <f t="shared" ref="V215:V244" si="297">TIME(J215,K215,0)</f>
        <v>0.29166666666666669</v>
      </c>
      <c r="W215" s="195">
        <f t="shared" ref="W215:W244" si="298">TIME(L215,M215,0)</f>
        <v>0.54166666666666663</v>
      </c>
      <c r="X215" s="195">
        <f t="shared" ref="X215:X244" si="299">TIME(N215,O215,0)</f>
        <v>0.5625</v>
      </c>
      <c r="Y215" s="195">
        <f t="shared" ref="Y215:Y244" si="300">TIME(P215,Q215,0)</f>
        <v>0.66319444444444442</v>
      </c>
      <c r="Z215" s="195">
        <f t="shared" ref="Z215:Z244" si="301">TIME(R215,S215,0)</f>
        <v>0.66319444444444442</v>
      </c>
      <c r="AA215" s="195">
        <f t="shared" ref="AA215:AA244" si="302">TIME(T215,U215,0)</f>
        <v>0.66319444444444442</v>
      </c>
      <c r="AB215" s="667"/>
      <c r="AC215" s="196">
        <f t="shared" ref="AC215:AC244" si="303">IF(OR(E215="Sa",E215="So"),TIME($AC$4,$AE$4,0),TIME($AC$5,$AE$5,0))</f>
        <v>0.35069444444444442</v>
      </c>
      <c r="AD215" s="667"/>
      <c r="AE215" s="196">
        <f t="shared" si="286"/>
        <v>0.35069444444444436</v>
      </c>
      <c r="AF215" s="196"/>
      <c r="AG215" s="196"/>
      <c r="AH215" s="196"/>
      <c r="AI215" s="710"/>
      <c r="AJ215" s="709">
        <f t="shared" ref="AJ215:AJ244" si="304">IF(AG215=$AG$3,1,0)</f>
        <v>0</v>
      </c>
      <c r="AK215" s="709">
        <f t="shared" ref="AK215:AK244" si="305">IF(AG215=$AG$7,1,0)</f>
        <v>0</v>
      </c>
      <c r="AL215" s="709">
        <f t="shared" ref="AL215:AL244" si="306">IF(AH215=$AG$4,1,0)</f>
        <v>0</v>
      </c>
      <c r="AM215" s="709"/>
      <c r="AN215" s="709">
        <f t="shared" si="287"/>
        <v>0</v>
      </c>
      <c r="AO215" s="709">
        <f t="shared" ref="AO215:AO244" si="307">IF(OR(E215="Sa",E215="So"),0,1)</f>
        <v>1</v>
      </c>
    </row>
    <row r="216" spans="1:41" ht="12.75" hidden="1" customHeight="1" outlineLevel="1" x14ac:dyDescent="0.2">
      <c r="B216" s="851"/>
      <c r="C216" s="851"/>
      <c r="D216" s="27" t="str">
        <f t="shared" si="288"/>
        <v/>
      </c>
      <c r="E216" s="191" t="str">
        <f t="shared" si="289"/>
        <v>Di</v>
      </c>
      <c r="F216" s="191">
        <f t="shared" si="290"/>
        <v>2035</v>
      </c>
      <c r="G216" s="191">
        <f t="shared" si="291"/>
        <v>7</v>
      </c>
      <c r="H216" s="191">
        <f t="shared" ref="H216:H244" si="308">H215+1</f>
        <v>3</v>
      </c>
      <c r="I216" s="192">
        <f t="shared" si="292"/>
        <v>48031</v>
      </c>
      <c r="J216" s="193">
        <f t="shared" si="274"/>
        <v>7</v>
      </c>
      <c r="K216" s="194">
        <f t="shared" si="274"/>
        <v>0</v>
      </c>
      <c r="L216" s="193">
        <f t="shared" si="274"/>
        <v>13</v>
      </c>
      <c r="M216" s="194">
        <f t="shared" si="274"/>
        <v>0</v>
      </c>
      <c r="N216" s="193">
        <f t="shared" si="274"/>
        <v>13</v>
      </c>
      <c r="O216" s="194">
        <f t="shared" si="274"/>
        <v>30</v>
      </c>
      <c r="P216" s="193">
        <f t="shared" si="274"/>
        <v>15</v>
      </c>
      <c r="Q216" s="194">
        <f t="shared" si="274"/>
        <v>55</v>
      </c>
      <c r="R216" s="193">
        <f t="shared" si="293"/>
        <v>15</v>
      </c>
      <c r="S216" s="194">
        <f t="shared" si="294"/>
        <v>55</v>
      </c>
      <c r="T216" s="193">
        <f t="shared" si="295"/>
        <v>15</v>
      </c>
      <c r="U216" s="194">
        <f t="shared" si="296"/>
        <v>55</v>
      </c>
      <c r="V216" s="195">
        <f t="shared" si="297"/>
        <v>0.29166666666666669</v>
      </c>
      <c r="W216" s="195">
        <f t="shared" si="298"/>
        <v>0.54166666666666663</v>
      </c>
      <c r="X216" s="195">
        <f t="shared" si="299"/>
        <v>0.5625</v>
      </c>
      <c r="Y216" s="195">
        <f t="shared" si="300"/>
        <v>0.66319444444444442</v>
      </c>
      <c r="Z216" s="195">
        <f t="shared" si="301"/>
        <v>0.66319444444444442</v>
      </c>
      <c r="AA216" s="195">
        <f t="shared" si="302"/>
        <v>0.66319444444444442</v>
      </c>
      <c r="AB216" s="667"/>
      <c r="AC216" s="196">
        <f t="shared" si="303"/>
        <v>0.35069444444444442</v>
      </c>
      <c r="AD216" s="667"/>
      <c r="AE216" s="196">
        <f t="shared" si="286"/>
        <v>0.35069444444444436</v>
      </c>
      <c r="AF216" s="196"/>
      <c r="AG216" s="196"/>
      <c r="AH216" s="196"/>
      <c r="AI216" s="710"/>
      <c r="AJ216" s="709">
        <f t="shared" si="304"/>
        <v>0</v>
      </c>
      <c r="AK216" s="709">
        <f t="shared" si="305"/>
        <v>0</v>
      </c>
      <c r="AL216" s="709">
        <f t="shared" si="306"/>
        <v>0</v>
      </c>
      <c r="AM216" s="709"/>
      <c r="AN216" s="709">
        <f t="shared" si="287"/>
        <v>0</v>
      </c>
      <c r="AO216" s="709">
        <f t="shared" si="307"/>
        <v>1</v>
      </c>
    </row>
    <row r="217" spans="1:41" ht="12.75" hidden="1" customHeight="1" outlineLevel="1" x14ac:dyDescent="0.2">
      <c r="B217" s="851"/>
      <c r="C217" s="851"/>
      <c r="D217" s="27" t="str">
        <f t="shared" si="288"/>
        <v/>
      </c>
      <c r="E217" s="191" t="str">
        <f t="shared" si="289"/>
        <v>Mi</v>
      </c>
      <c r="F217" s="191">
        <f t="shared" si="290"/>
        <v>2035</v>
      </c>
      <c r="G217" s="191">
        <f t="shared" si="291"/>
        <v>7</v>
      </c>
      <c r="H217" s="191">
        <f t="shared" si="308"/>
        <v>4</v>
      </c>
      <c r="I217" s="192">
        <f t="shared" si="292"/>
        <v>48032</v>
      </c>
      <c r="J217" s="193">
        <f t="shared" si="274"/>
        <v>7</v>
      </c>
      <c r="K217" s="194">
        <f t="shared" si="274"/>
        <v>0</v>
      </c>
      <c r="L217" s="193">
        <f t="shared" si="274"/>
        <v>13</v>
      </c>
      <c r="M217" s="194">
        <f t="shared" si="274"/>
        <v>0</v>
      </c>
      <c r="N217" s="193">
        <f t="shared" si="274"/>
        <v>13</v>
      </c>
      <c r="O217" s="194">
        <f t="shared" si="274"/>
        <v>30</v>
      </c>
      <c r="P217" s="193">
        <f t="shared" si="274"/>
        <v>15</v>
      </c>
      <c r="Q217" s="194">
        <f t="shared" ref="Q217" si="309">IF(OR($E217="Sa",$E217="So"),Q$4,Q$5)</f>
        <v>55</v>
      </c>
      <c r="R217" s="193">
        <f t="shared" si="293"/>
        <v>15</v>
      </c>
      <c r="S217" s="194">
        <f t="shared" si="294"/>
        <v>55</v>
      </c>
      <c r="T217" s="193">
        <f t="shared" si="295"/>
        <v>15</v>
      </c>
      <c r="U217" s="194">
        <f t="shared" si="296"/>
        <v>55</v>
      </c>
      <c r="V217" s="195">
        <f t="shared" si="297"/>
        <v>0.29166666666666669</v>
      </c>
      <c r="W217" s="195">
        <f t="shared" si="298"/>
        <v>0.54166666666666663</v>
      </c>
      <c r="X217" s="195">
        <f t="shared" si="299"/>
        <v>0.5625</v>
      </c>
      <c r="Y217" s="195">
        <f t="shared" si="300"/>
        <v>0.66319444444444442</v>
      </c>
      <c r="Z217" s="195">
        <f t="shared" si="301"/>
        <v>0.66319444444444442</v>
      </c>
      <c r="AA217" s="195">
        <f t="shared" si="302"/>
        <v>0.66319444444444442</v>
      </c>
      <c r="AB217" s="667"/>
      <c r="AC217" s="196">
        <f t="shared" si="303"/>
        <v>0.35069444444444442</v>
      </c>
      <c r="AD217" s="667"/>
      <c r="AE217" s="196">
        <f t="shared" si="286"/>
        <v>0.35069444444444436</v>
      </c>
      <c r="AF217" s="196"/>
      <c r="AG217" s="196"/>
      <c r="AH217" s="196"/>
      <c r="AI217" s="710"/>
      <c r="AJ217" s="709">
        <f t="shared" si="304"/>
        <v>0</v>
      </c>
      <c r="AK217" s="709">
        <f t="shared" si="305"/>
        <v>0</v>
      </c>
      <c r="AL217" s="709">
        <f t="shared" si="306"/>
        <v>0</v>
      </c>
      <c r="AM217" s="709"/>
      <c r="AN217" s="709">
        <f t="shared" si="287"/>
        <v>0</v>
      </c>
      <c r="AO217" s="709">
        <f t="shared" si="307"/>
        <v>1</v>
      </c>
    </row>
    <row r="218" spans="1:41" ht="12.75" hidden="1" customHeight="1" outlineLevel="1" x14ac:dyDescent="0.2">
      <c r="B218" s="851"/>
      <c r="C218" s="851"/>
      <c r="D218" s="27" t="str">
        <f t="shared" si="288"/>
        <v/>
      </c>
      <c r="E218" s="191" t="str">
        <f t="shared" si="289"/>
        <v>Do</v>
      </c>
      <c r="F218" s="191">
        <f t="shared" si="290"/>
        <v>2035</v>
      </c>
      <c r="G218" s="191">
        <f t="shared" si="291"/>
        <v>7</v>
      </c>
      <c r="H218" s="191">
        <f t="shared" si="308"/>
        <v>5</v>
      </c>
      <c r="I218" s="192">
        <f t="shared" si="292"/>
        <v>48033</v>
      </c>
      <c r="J218" s="193">
        <f t="shared" ref="J218:Q233" si="310">IF(OR($E218="Sa",$E218="So"),J$4,J$5)</f>
        <v>7</v>
      </c>
      <c r="K218" s="194">
        <f t="shared" si="310"/>
        <v>0</v>
      </c>
      <c r="L218" s="193">
        <f t="shared" si="310"/>
        <v>13</v>
      </c>
      <c r="M218" s="194">
        <f t="shared" si="310"/>
        <v>0</v>
      </c>
      <c r="N218" s="193">
        <f t="shared" si="310"/>
        <v>13</v>
      </c>
      <c r="O218" s="194">
        <f t="shared" si="310"/>
        <v>30</v>
      </c>
      <c r="P218" s="193">
        <f t="shared" si="310"/>
        <v>15</v>
      </c>
      <c r="Q218" s="194">
        <f t="shared" si="310"/>
        <v>55</v>
      </c>
      <c r="R218" s="193">
        <f t="shared" si="293"/>
        <v>15</v>
      </c>
      <c r="S218" s="194">
        <f t="shared" si="294"/>
        <v>55</v>
      </c>
      <c r="T218" s="193">
        <f t="shared" si="295"/>
        <v>15</v>
      </c>
      <c r="U218" s="194">
        <f t="shared" si="296"/>
        <v>55</v>
      </c>
      <c r="V218" s="195">
        <f t="shared" si="297"/>
        <v>0.29166666666666669</v>
      </c>
      <c r="W218" s="195">
        <f t="shared" si="298"/>
        <v>0.54166666666666663</v>
      </c>
      <c r="X218" s="195">
        <f t="shared" si="299"/>
        <v>0.5625</v>
      </c>
      <c r="Y218" s="195">
        <f t="shared" si="300"/>
        <v>0.66319444444444442</v>
      </c>
      <c r="Z218" s="195">
        <f t="shared" si="301"/>
        <v>0.66319444444444442</v>
      </c>
      <c r="AA218" s="195">
        <f t="shared" si="302"/>
        <v>0.66319444444444442</v>
      </c>
      <c r="AB218" s="667"/>
      <c r="AC218" s="196">
        <f t="shared" si="303"/>
        <v>0.35069444444444442</v>
      </c>
      <c r="AD218" s="667"/>
      <c r="AE218" s="196">
        <f t="shared" si="286"/>
        <v>0.35069444444444436</v>
      </c>
      <c r="AF218" s="196"/>
      <c r="AG218" s="196"/>
      <c r="AH218" s="196"/>
      <c r="AI218" s="710"/>
      <c r="AJ218" s="709">
        <f t="shared" si="304"/>
        <v>0</v>
      </c>
      <c r="AK218" s="709">
        <f t="shared" si="305"/>
        <v>0</v>
      </c>
      <c r="AL218" s="709">
        <f t="shared" si="306"/>
        <v>0</v>
      </c>
      <c r="AM218" s="709"/>
      <c r="AN218" s="709">
        <f t="shared" si="287"/>
        <v>0</v>
      </c>
      <c r="AO218" s="709">
        <f t="shared" si="307"/>
        <v>1</v>
      </c>
    </row>
    <row r="219" spans="1:41" ht="12.75" hidden="1" customHeight="1" outlineLevel="1" x14ac:dyDescent="0.2">
      <c r="B219" s="851"/>
      <c r="C219" s="851"/>
      <c r="D219" s="27" t="str">
        <f t="shared" si="288"/>
        <v/>
      </c>
      <c r="E219" s="191" t="str">
        <f t="shared" si="289"/>
        <v>Fr</v>
      </c>
      <c r="F219" s="191">
        <f t="shared" si="290"/>
        <v>2035</v>
      </c>
      <c r="G219" s="191">
        <f t="shared" si="291"/>
        <v>7</v>
      </c>
      <c r="H219" s="191">
        <f t="shared" si="308"/>
        <v>6</v>
      </c>
      <c r="I219" s="192">
        <f t="shared" si="292"/>
        <v>48034</v>
      </c>
      <c r="J219" s="193">
        <f t="shared" si="310"/>
        <v>7</v>
      </c>
      <c r="K219" s="194">
        <f t="shared" si="310"/>
        <v>0</v>
      </c>
      <c r="L219" s="193">
        <f t="shared" si="310"/>
        <v>13</v>
      </c>
      <c r="M219" s="194">
        <f t="shared" si="310"/>
        <v>0</v>
      </c>
      <c r="N219" s="193">
        <f t="shared" si="310"/>
        <v>13</v>
      </c>
      <c r="O219" s="194">
        <f t="shared" si="310"/>
        <v>30</v>
      </c>
      <c r="P219" s="193">
        <f t="shared" si="310"/>
        <v>15</v>
      </c>
      <c r="Q219" s="194">
        <f t="shared" si="310"/>
        <v>55</v>
      </c>
      <c r="R219" s="193">
        <f t="shared" si="293"/>
        <v>15</v>
      </c>
      <c r="S219" s="194">
        <f t="shared" si="294"/>
        <v>55</v>
      </c>
      <c r="T219" s="193">
        <f t="shared" si="295"/>
        <v>15</v>
      </c>
      <c r="U219" s="194">
        <f t="shared" si="296"/>
        <v>55</v>
      </c>
      <c r="V219" s="195">
        <f t="shared" si="297"/>
        <v>0.29166666666666669</v>
      </c>
      <c r="W219" s="195">
        <f t="shared" si="298"/>
        <v>0.54166666666666663</v>
      </c>
      <c r="X219" s="195">
        <f t="shared" si="299"/>
        <v>0.5625</v>
      </c>
      <c r="Y219" s="195">
        <f t="shared" si="300"/>
        <v>0.66319444444444442</v>
      </c>
      <c r="Z219" s="195">
        <f t="shared" si="301"/>
        <v>0.66319444444444442</v>
      </c>
      <c r="AA219" s="195">
        <f t="shared" si="302"/>
        <v>0.66319444444444442</v>
      </c>
      <c r="AB219" s="667"/>
      <c r="AC219" s="196">
        <f t="shared" si="303"/>
        <v>0.35069444444444442</v>
      </c>
      <c r="AD219" s="667"/>
      <c r="AE219" s="196">
        <f t="shared" si="286"/>
        <v>0.35069444444444436</v>
      </c>
      <c r="AF219" s="196"/>
      <c r="AG219" s="196"/>
      <c r="AH219" s="196"/>
      <c r="AI219" s="710"/>
      <c r="AJ219" s="709">
        <f t="shared" si="304"/>
        <v>0</v>
      </c>
      <c r="AK219" s="709">
        <f t="shared" si="305"/>
        <v>0</v>
      </c>
      <c r="AL219" s="709">
        <f t="shared" si="306"/>
        <v>0</v>
      </c>
      <c r="AM219" s="709"/>
      <c r="AN219" s="709">
        <f t="shared" si="287"/>
        <v>0</v>
      </c>
      <c r="AO219" s="709">
        <f t="shared" si="307"/>
        <v>1</v>
      </c>
    </row>
    <row r="220" spans="1:41" ht="12.75" hidden="1" customHeight="1" outlineLevel="1" x14ac:dyDescent="0.2">
      <c r="B220" s="851"/>
      <c r="C220" s="851"/>
      <c r="D220" s="27" t="str">
        <f t="shared" si="288"/>
        <v/>
      </c>
      <c r="E220" s="191" t="str">
        <f t="shared" si="289"/>
        <v>Sa</v>
      </c>
      <c r="F220" s="191">
        <f t="shared" si="290"/>
        <v>2035</v>
      </c>
      <c r="G220" s="191">
        <f t="shared" si="291"/>
        <v>7</v>
      </c>
      <c r="H220" s="191">
        <f t="shared" si="308"/>
        <v>7</v>
      </c>
      <c r="I220" s="192">
        <f t="shared" si="292"/>
        <v>48035</v>
      </c>
      <c r="J220" s="193">
        <f t="shared" si="310"/>
        <v>0</v>
      </c>
      <c r="K220" s="194">
        <f t="shared" si="310"/>
        <v>0</v>
      </c>
      <c r="L220" s="193">
        <f t="shared" si="310"/>
        <v>0</v>
      </c>
      <c r="M220" s="194">
        <f t="shared" si="310"/>
        <v>0</v>
      </c>
      <c r="N220" s="193">
        <f t="shared" si="310"/>
        <v>0</v>
      </c>
      <c r="O220" s="194">
        <f t="shared" si="310"/>
        <v>0</v>
      </c>
      <c r="P220" s="193">
        <f t="shared" si="310"/>
        <v>0</v>
      </c>
      <c r="Q220" s="194">
        <f t="shared" si="310"/>
        <v>0</v>
      </c>
      <c r="R220" s="193">
        <f t="shared" si="293"/>
        <v>0</v>
      </c>
      <c r="S220" s="194">
        <f t="shared" si="294"/>
        <v>0</v>
      </c>
      <c r="T220" s="193">
        <f t="shared" si="295"/>
        <v>0</v>
      </c>
      <c r="U220" s="194">
        <f t="shared" si="296"/>
        <v>0</v>
      </c>
      <c r="V220" s="195">
        <f t="shared" si="297"/>
        <v>0</v>
      </c>
      <c r="W220" s="195">
        <f t="shared" si="298"/>
        <v>0</v>
      </c>
      <c r="X220" s="195">
        <f t="shared" si="299"/>
        <v>0</v>
      </c>
      <c r="Y220" s="195">
        <f t="shared" si="300"/>
        <v>0</v>
      </c>
      <c r="Z220" s="195">
        <f t="shared" si="301"/>
        <v>0</v>
      </c>
      <c r="AA220" s="195">
        <f t="shared" si="302"/>
        <v>0</v>
      </c>
      <c r="AB220" s="667"/>
      <c r="AC220" s="196">
        <f t="shared" si="303"/>
        <v>0</v>
      </c>
      <c r="AD220" s="667"/>
      <c r="AE220" s="196">
        <f t="shared" si="286"/>
        <v>0</v>
      </c>
      <c r="AF220" s="196"/>
      <c r="AG220" s="196"/>
      <c r="AH220" s="196"/>
      <c r="AI220" s="710"/>
      <c r="AJ220" s="709">
        <f t="shared" si="304"/>
        <v>0</v>
      </c>
      <c r="AK220" s="709">
        <f t="shared" si="305"/>
        <v>0</v>
      </c>
      <c r="AL220" s="709">
        <f t="shared" si="306"/>
        <v>0</v>
      </c>
      <c r="AM220" s="709"/>
      <c r="AN220" s="709">
        <f t="shared" si="287"/>
        <v>0</v>
      </c>
      <c r="AO220" s="709">
        <f t="shared" si="307"/>
        <v>0</v>
      </c>
    </row>
    <row r="221" spans="1:41" ht="12.75" hidden="1" customHeight="1" outlineLevel="1" x14ac:dyDescent="0.2">
      <c r="B221" s="851"/>
      <c r="C221" s="851"/>
      <c r="D221" s="27" t="str">
        <f t="shared" si="288"/>
        <v/>
      </c>
      <c r="E221" s="191" t="str">
        <f t="shared" si="289"/>
        <v>So</v>
      </c>
      <c r="F221" s="191">
        <f t="shared" si="290"/>
        <v>2035</v>
      </c>
      <c r="G221" s="191">
        <f t="shared" si="291"/>
        <v>7</v>
      </c>
      <c r="H221" s="191">
        <f t="shared" si="308"/>
        <v>8</v>
      </c>
      <c r="I221" s="192">
        <f t="shared" si="292"/>
        <v>48036</v>
      </c>
      <c r="J221" s="193">
        <f t="shared" si="310"/>
        <v>0</v>
      </c>
      <c r="K221" s="194">
        <f t="shared" si="310"/>
        <v>0</v>
      </c>
      <c r="L221" s="193">
        <f t="shared" si="310"/>
        <v>0</v>
      </c>
      <c r="M221" s="194">
        <f t="shared" si="310"/>
        <v>0</v>
      </c>
      <c r="N221" s="193">
        <f t="shared" si="310"/>
        <v>0</v>
      </c>
      <c r="O221" s="194">
        <f t="shared" si="310"/>
        <v>0</v>
      </c>
      <c r="P221" s="193">
        <f t="shared" si="310"/>
        <v>0</v>
      </c>
      <c r="Q221" s="194">
        <f t="shared" si="310"/>
        <v>0</v>
      </c>
      <c r="R221" s="193">
        <f t="shared" si="293"/>
        <v>0</v>
      </c>
      <c r="S221" s="194">
        <f t="shared" si="294"/>
        <v>0</v>
      </c>
      <c r="T221" s="193">
        <f t="shared" si="295"/>
        <v>0</v>
      </c>
      <c r="U221" s="194">
        <f t="shared" si="296"/>
        <v>0</v>
      </c>
      <c r="V221" s="195">
        <f t="shared" si="297"/>
        <v>0</v>
      </c>
      <c r="W221" s="195">
        <f t="shared" si="298"/>
        <v>0</v>
      </c>
      <c r="X221" s="195">
        <f t="shared" si="299"/>
        <v>0</v>
      </c>
      <c r="Y221" s="195">
        <f t="shared" si="300"/>
        <v>0</v>
      </c>
      <c r="Z221" s="195">
        <f t="shared" si="301"/>
        <v>0</v>
      </c>
      <c r="AA221" s="195">
        <f t="shared" si="302"/>
        <v>0</v>
      </c>
      <c r="AB221" s="667"/>
      <c r="AC221" s="196">
        <f t="shared" si="303"/>
        <v>0</v>
      </c>
      <c r="AD221" s="667"/>
      <c r="AE221" s="196">
        <f t="shared" si="286"/>
        <v>0</v>
      </c>
      <c r="AF221" s="196"/>
      <c r="AG221" s="196"/>
      <c r="AH221" s="196"/>
      <c r="AI221" s="710"/>
      <c r="AJ221" s="709">
        <f t="shared" si="304"/>
        <v>0</v>
      </c>
      <c r="AK221" s="709">
        <f t="shared" si="305"/>
        <v>0</v>
      </c>
      <c r="AL221" s="709">
        <f t="shared" si="306"/>
        <v>0</v>
      </c>
      <c r="AM221" s="709"/>
      <c r="AN221" s="709">
        <f t="shared" si="287"/>
        <v>0</v>
      </c>
      <c r="AO221" s="709">
        <f t="shared" si="307"/>
        <v>0</v>
      </c>
    </row>
    <row r="222" spans="1:41" ht="12.75" hidden="1" customHeight="1" outlineLevel="1" x14ac:dyDescent="0.2">
      <c r="B222" s="851"/>
      <c r="C222" s="851"/>
      <c r="D222" s="27">
        <f t="shared" si="288"/>
        <v>28</v>
      </c>
      <c r="E222" s="191" t="str">
        <f t="shared" si="289"/>
        <v>Mo</v>
      </c>
      <c r="F222" s="191">
        <f t="shared" si="290"/>
        <v>2035</v>
      </c>
      <c r="G222" s="191">
        <f t="shared" si="291"/>
        <v>7</v>
      </c>
      <c r="H222" s="191">
        <f t="shared" si="308"/>
        <v>9</v>
      </c>
      <c r="I222" s="192">
        <f t="shared" si="292"/>
        <v>48037</v>
      </c>
      <c r="J222" s="193">
        <f t="shared" si="310"/>
        <v>7</v>
      </c>
      <c r="K222" s="194">
        <f t="shared" si="310"/>
        <v>0</v>
      </c>
      <c r="L222" s="193">
        <f t="shared" si="310"/>
        <v>13</v>
      </c>
      <c r="M222" s="194">
        <f t="shared" si="310"/>
        <v>0</v>
      </c>
      <c r="N222" s="193">
        <f t="shared" si="310"/>
        <v>13</v>
      </c>
      <c r="O222" s="194">
        <f t="shared" si="310"/>
        <v>30</v>
      </c>
      <c r="P222" s="193">
        <f t="shared" si="310"/>
        <v>15</v>
      </c>
      <c r="Q222" s="194">
        <f t="shared" si="310"/>
        <v>55</v>
      </c>
      <c r="R222" s="193">
        <f t="shared" si="293"/>
        <v>15</v>
      </c>
      <c r="S222" s="194">
        <f t="shared" si="294"/>
        <v>55</v>
      </c>
      <c r="T222" s="193">
        <f t="shared" si="295"/>
        <v>15</v>
      </c>
      <c r="U222" s="194">
        <f t="shared" si="296"/>
        <v>55</v>
      </c>
      <c r="V222" s="195">
        <f t="shared" si="297"/>
        <v>0.29166666666666669</v>
      </c>
      <c r="W222" s="195">
        <f t="shared" si="298"/>
        <v>0.54166666666666663</v>
      </c>
      <c r="X222" s="195">
        <f t="shared" si="299"/>
        <v>0.5625</v>
      </c>
      <c r="Y222" s="195">
        <f t="shared" si="300"/>
        <v>0.66319444444444442</v>
      </c>
      <c r="Z222" s="195">
        <f t="shared" si="301"/>
        <v>0.66319444444444442</v>
      </c>
      <c r="AA222" s="195">
        <f t="shared" si="302"/>
        <v>0.66319444444444442</v>
      </c>
      <c r="AB222" s="667"/>
      <c r="AC222" s="196">
        <f t="shared" si="303"/>
        <v>0.35069444444444442</v>
      </c>
      <c r="AD222" s="667"/>
      <c r="AE222" s="196">
        <f t="shared" si="286"/>
        <v>0.35069444444444436</v>
      </c>
      <c r="AF222" s="196"/>
      <c r="AG222" s="196"/>
      <c r="AH222" s="196"/>
      <c r="AI222" s="710"/>
      <c r="AJ222" s="709">
        <f t="shared" si="304"/>
        <v>0</v>
      </c>
      <c r="AK222" s="709">
        <f t="shared" si="305"/>
        <v>0</v>
      </c>
      <c r="AL222" s="709">
        <f t="shared" si="306"/>
        <v>0</v>
      </c>
      <c r="AM222" s="709"/>
      <c r="AN222" s="709">
        <f t="shared" si="287"/>
        <v>0</v>
      </c>
      <c r="AO222" s="709">
        <f t="shared" si="307"/>
        <v>1</v>
      </c>
    </row>
    <row r="223" spans="1:41" ht="12.75" hidden="1" customHeight="1" outlineLevel="1" x14ac:dyDescent="0.2">
      <c r="B223" s="851"/>
      <c r="C223" s="851"/>
      <c r="D223" s="27" t="str">
        <f t="shared" si="288"/>
        <v/>
      </c>
      <c r="E223" s="191" t="str">
        <f t="shared" si="289"/>
        <v>Di</v>
      </c>
      <c r="F223" s="191">
        <f t="shared" si="290"/>
        <v>2035</v>
      </c>
      <c r="G223" s="191">
        <f t="shared" si="291"/>
        <v>7</v>
      </c>
      <c r="H223" s="191">
        <f t="shared" si="308"/>
        <v>10</v>
      </c>
      <c r="I223" s="192">
        <f t="shared" si="292"/>
        <v>48038</v>
      </c>
      <c r="J223" s="193">
        <f t="shared" si="310"/>
        <v>7</v>
      </c>
      <c r="K223" s="194">
        <f t="shared" si="310"/>
        <v>0</v>
      </c>
      <c r="L223" s="193">
        <f t="shared" si="310"/>
        <v>13</v>
      </c>
      <c r="M223" s="194">
        <f t="shared" si="310"/>
        <v>0</v>
      </c>
      <c r="N223" s="193">
        <f t="shared" si="310"/>
        <v>13</v>
      </c>
      <c r="O223" s="194">
        <f t="shared" si="310"/>
        <v>30</v>
      </c>
      <c r="P223" s="193">
        <f t="shared" si="310"/>
        <v>15</v>
      </c>
      <c r="Q223" s="194">
        <f t="shared" si="310"/>
        <v>55</v>
      </c>
      <c r="R223" s="193">
        <f t="shared" si="293"/>
        <v>15</v>
      </c>
      <c r="S223" s="194">
        <f t="shared" si="294"/>
        <v>55</v>
      </c>
      <c r="T223" s="193">
        <f t="shared" si="295"/>
        <v>15</v>
      </c>
      <c r="U223" s="194">
        <f t="shared" si="296"/>
        <v>55</v>
      </c>
      <c r="V223" s="195">
        <f t="shared" si="297"/>
        <v>0.29166666666666669</v>
      </c>
      <c r="W223" s="195">
        <f t="shared" si="298"/>
        <v>0.54166666666666663</v>
      </c>
      <c r="X223" s="195">
        <f t="shared" si="299"/>
        <v>0.5625</v>
      </c>
      <c r="Y223" s="195">
        <f t="shared" si="300"/>
        <v>0.66319444444444442</v>
      </c>
      <c r="Z223" s="195">
        <f t="shared" si="301"/>
        <v>0.66319444444444442</v>
      </c>
      <c r="AA223" s="195">
        <f t="shared" si="302"/>
        <v>0.66319444444444442</v>
      </c>
      <c r="AB223" s="667"/>
      <c r="AC223" s="196">
        <f t="shared" si="303"/>
        <v>0.35069444444444442</v>
      </c>
      <c r="AD223" s="667"/>
      <c r="AE223" s="196">
        <f t="shared" si="286"/>
        <v>0.35069444444444436</v>
      </c>
      <c r="AF223" s="196"/>
      <c r="AG223" s="196"/>
      <c r="AH223" s="196"/>
      <c r="AI223" s="710"/>
      <c r="AJ223" s="709">
        <f t="shared" si="304"/>
        <v>0</v>
      </c>
      <c r="AK223" s="709">
        <f t="shared" si="305"/>
        <v>0</v>
      </c>
      <c r="AL223" s="709">
        <f t="shared" si="306"/>
        <v>0</v>
      </c>
      <c r="AM223" s="709"/>
      <c r="AN223" s="709">
        <f t="shared" si="287"/>
        <v>0</v>
      </c>
      <c r="AO223" s="709">
        <f t="shared" si="307"/>
        <v>1</v>
      </c>
    </row>
    <row r="224" spans="1:41" ht="12.75" hidden="1" customHeight="1" outlineLevel="1" x14ac:dyDescent="0.2">
      <c r="B224" s="851"/>
      <c r="C224" s="851"/>
      <c r="D224" s="27" t="str">
        <f t="shared" si="288"/>
        <v/>
      </c>
      <c r="E224" s="191" t="str">
        <f t="shared" si="289"/>
        <v>Mi</v>
      </c>
      <c r="F224" s="191">
        <f t="shared" si="290"/>
        <v>2035</v>
      </c>
      <c r="G224" s="191">
        <f t="shared" si="291"/>
        <v>7</v>
      </c>
      <c r="H224" s="191">
        <f t="shared" si="308"/>
        <v>11</v>
      </c>
      <c r="I224" s="192">
        <f t="shared" si="292"/>
        <v>48039</v>
      </c>
      <c r="J224" s="193">
        <f t="shared" si="310"/>
        <v>7</v>
      </c>
      <c r="K224" s="194">
        <f t="shared" si="310"/>
        <v>0</v>
      </c>
      <c r="L224" s="193">
        <f t="shared" si="310"/>
        <v>13</v>
      </c>
      <c r="M224" s="194">
        <f t="shared" si="310"/>
        <v>0</v>
      </c>
      <c r="N224" s="193">
        <f t="shared" si="310"/>
        <v>13</v>
      </c>
      <c r="O224" s="194">
        <f t="shared" si="310"/>
        <v>30</v>
      </c>
      <c r="P224" s="193">
        <f t="shared" si="310"/>
        <v>15</v>
      </c>
      <c r="Q224" s="194">
        <f t="shared" si="310"/>
        <v>55</v>
      </c>
      <c r="R224" s="193">
        <f t="shared" si="293"/>
        <v>15</v>
      </c>
      <c r="S224" s="194">
        <f t="shared" si="294"/>
        <v>55</v>
      </c>
      <c r="T224" s="193">
        <f t="shared" si="295"/>
        <v>15</v>
      </c>
      <c r="U224" s="194">
        <f t="shared" si="296"/>
        <v>55</v>
      </c>
      <c r="V224" s="195">
        <f t="shared" si="297"/>
        <v>0.29166666666666669</v>
      </c>
      <c r="W224" s="195">
        <f t="shared" si="298"/>
        <v>0.54166666666666663</v>
      </c>
      <c r="X224" s="195">
        <f t="shared" si="299"/>
        <v>0.5625</v>
      </c>
      <c r="Y224" s="195">
        <f t="shared" si="300"/>
        <v>0.66319444444444442</v>
      </c>
      <c r="Z224" s="195">
        <f t="shared" si="301"/>
        <v>0.66319444444444442</v>
      </c>
      <c r="AA224" s="195">
        <f t="shared" si="302"/>
        <v>0.66319444444444442</v>
      </c>
      <c r="AB224" s="667"/>
      <c r="AC224" s="196">
        <f t="shared" si="303"/>
        <v>0.35069444444444442</v>
      </c>
      <c r="AD224" s="667"/>
      <c r="AE224" s="196">
        <f t="shared" si="286"/>
        <v>0.35069444444444436</v>
      </c>
      <c r="AF224" s="196"/>
      <c r="AG224" s="196"/>
      <c r="AH224" s="196"/>
      <c r="AI224" s="710"/>
      <c r="AJ224" s="709">
        <f t="shared" si="304"/>
        <v>0</v>
      </c>
      <c r="AK224" s="709">
        <f t="shared" si="305"/>
        <v>0</v>
      </c>
      <c r="AL224" s="709">
        <f t="shared" si="306"/>
        <v>0</v>
      </c>
      <c r="AM224" s="709"/>
      <c r="AN224" s="709">
        <f t="shared" si="287"/>
        <v>0</v>
      </c>
      <c r="AO224" s="709">
        <f t="shared" si="307"/>
        <v>1</v>
      </c>
    </row>
    <row r="225" spans="2:41" ht="12.75" hidden="1" customHeight="1" outlineLevel="1" x14ac:dyDescent="0.2">
      <c r="B225" s="851"/>
      <c r="C225" s="851"/>
      <c r="D225" s="27" t="str">
        <f t="shared" si="288"/>
        <v/>
      </c>
      <c r="E225" s="191" t="str">
        <f t="shared" si="289"/>
        <v>Do</v>
      </c>
      <c r="F225" s="191">
        <f t="shared" si="290"/>
        <v>2035</v>
      </c>
      <c r="G225" s="191">
        <f t="shared" si="291"/>
        <v>7</v>
      </c>
      <c r="H225" s="191">
        <f t="shared" si="308"/>
        <v>12</v>
      </c>
      <c r="I225" s="192">
        <f t="shared" si="292"/>
        <v>48040</v>
      </c>
      <c r="J225" s="193">
        <f t="shared" si="310"/>
        <v>7</v>
      </c>
      <c r="K225" s="194">
        <f t="shared" si="310"/>
        <v>0</v>
      </c>
      <c r="L225" s="193">
        <f t="shared" si="310"/>
        <v>13</v>
      </c>
      <c r="M225" s="194">
        <f t="shared" si="310"/>
        <v>0</v>
      </c>
      <c r="N225" s="193">
        <f t="shared" si="310"/>
        <v>13</v>
      </c>
      <c r="O225" s="194">
        <f t="shared" si="310"/>
        <v>30</v>
      </c>
      <c r="P225" s="193">
        <f t="shared" si="310"/>
        <v>15</v>
      </c>
      <c r="Q225" s="194">
        <f t="shared" si="310"/>
        <v>55</v>
      </c>
      <c r="R225" s="193">
        <f t="shared" si="293"/>
        <v>15</v>
      </c>
      <c r="S225" s="194">
        <f t="shared" si="294"/>
        <v>55</v>
      </c>
      <c r="T225" s="193">
        <f t="shared" si="295"/>
        <v>15</v>
      </c>
      <c r="U225" s="194">
        <f t="shared" si="296"/>
        <v>55</v>
      </c>
      <c r="V225" s="195">
        <f t="shared" si="297"/>
        <v>0.29166666666666669</v>
      </c>
      <c r="W225" s="195">
        <f t="shared" si="298"/>
        <v>0.54166666666666663</v>
      </c>
      <c r="X225" s="195">
        <f t="shared" si="299"/>
        <v>0.5625</v>
      </c>
      <c r="Y225" s="195">
        <f t="shared" si="300"/>
        <v>0.66319444444444442</v>
      </c>
      <c r="Z225" s="195">
        <f t="shared" si="301"/>
        <v>0.66319444444444442</v>
      </c>
      <c r="AA225" s="195">
        <f t="shared" si="302"/>
        <v>0.66319444444444442</v>
      </c>
      <c r="AB225" s="667"/>
      <c r="AC225" s="196">
        <f t="shared" si="303"/>
        <v>0.35069444444444442</v>
      </c>
      <c r="AD225" s="667"/>
      <c r="AE225" s="196">
        <f t="shared" si="286"/>
        <v>0.35069444444444436</v>
      </c>
      <c r="AF225" s="196"/>
      <c r="AG225" s="196"/>
      <c r="AH225" s="196"/>
      <c r="AI225" s="710"/>
      <c r="AJ225" s="709">
        <f t="shared" si="304"/>
        <v>0</v>
      </c>
      <c r="AK225" s="709">
        <f t="shared" si="305"/>
        <v>0</v>
      </c>
      <c r="AL225" s="709">
        <f t="shared" si="306"/>
        <v>0</v>
      </c>
      <c r="AM225" s="709"/>
      <c r="AN225" s="709">
        <f t="shared" si="287"/>
        <v>0</v>
      </c>
      <c r="AO225" s="709">
        <f t="shared" si="307"/>
        <v>1</v>
      </c>
    </row>
    <row r="226" spans="2:41" ht="12.75" hidden="1" customHeight="1" outlineLevel="1" x14ac:dyDescent="0.2">
      <c r="B226" s="851"/>
      <c r="C226" s="851"/>
      <c r="D226" s="27" t="str">
        <f t="shared" si="288"/>
        <v/>
      </c>
      <c r="E226" s="191" t="str">
        <f t="shared" si="289"/>
        <v>Fr</v>
      </c>
      <c r="F226" s="191">
        <f t="shared" si="290"/>
        <v>2035</v>
      </c>
      <c r="G226" s="191">
        <f t="shared" si="291"/>
        <v>7</v>
      </c>
      <c r="H226" s="191">
        <f t="shared" si="308"/>
        <v>13</v>
      </c>
      <c r="I226" s="192">
        <f t="shared" si="292"/>
        <v>48041</v>
      </c>
      <c r="J226" s="193">
        <f t="shared" si="310"/>
        <v>7</v>
      </c>
      <c r="K226" s="194">
        <f t="shared" si="310"/>
        <v>0</v>
      </c>
      <c r="L226" s="193">
        <f t="shared" si="310"/>
        <v>13</v>
      </c>
      <c r="M226" s="194">
        <f t="shared" si="310"/>
        <v>0</v>
      </c>
      <c r="N226" s="193">
        <f t="shared" si="310"/>
        <v>13</v>
      </c>
      <c r="O226" s="194">
        <f t="shared" si="310"/>
        <v>30</v>
      </c>
      <c r="P226" s="193">
        <f t="shared" si="310"/>
        <v>15</v>
      </c>
      <c r="Q226" s="194">
        <f t="shared" si="310"/>
        <v>55</v>
      </c>
      <c r="R226" s="193">
        <f t="shared" si="293"/>
        <v>15</v>
      </c>
      <c r="S226" s="194">
        <f t="shared" si="294"/>
        <v>55</v>
      </c>
      <c r="T226" s="193">
        <f t="shared" si="295"/>
        <v>15</v>
      </c>
      <c r="U226" s="194">
        <f t="shared" si="296"/>
        <v>55</v>
      </c>
      <c r="V226" s="195">
        <f t="shared" si="297"/>
        <v>0.29166666666666669</v>
      </c>
      <c r="W226" s="195">
        <f t="shared" si="298"/>
        <v>0.54166666666666663</v>
      </c>
      <c r="X226" s="195">
        <f t="shared" si="299"/>
        <v>0.5625</v>
      </c>
      <c r="Y226" s="195">
        <f t="shared" si="300"/>
        <v>0.66319444444444442</v>
      </c>
      <c r="Z226" s="195">
        <f t="shared" si="301"/>
        <v>0.66319444444444442</v>
      </c>
      <c r="AA226" s="195">
        <f t="shared" si="302"/>
        <v>0.66319444444444442</v>
      </c>
      <c r="AB226" s="667"/>
      <c r="AC226" s="196">
        <f t="shared" si="303"/>
        <v>0.35069444444444442</v>
      </c>
      <c r="AD226" s="667"/>
      <c r="AE226" s="196">
        <f t="shared" si="286"/>
        <v>0.35069444444444436</v>
      </c>
      <c r="AF226" s="196"/>
      <c r="AG226" s="196"/>
      <c r="AH226" s="196"/>
      <c r="AI226" s="710"/>
      <c r="AJ226" s="709">
        <f t="shared" si="304"/>
        <v>0</v>
      </c>
      <c r="AK226" s="709">
        <f t="shared" si="305"/>
        <v>0</v>
      </c>
      <c r="AL226" s="709">
        <f t="shared" si="306"/>
        <v>0</v>
      </c>
      <c r="AM226" s="709"/>
      <c r="AN226" s="709">
        <f t="shared" si="287"/>
        <v>0</v>
      </c>
      <c r="AO226" s="709">
        <f t="shared" si="307"/>
        <v>1</v>
      </c>
    </row>
    <row r="227" spans="2:41" ht="12.75" hidden="1" customHeight="1" outlineLevel="1" x14ac:dyDescent="0.2">
      <c r="B227" s="851"/>
      <c r="C227" s="851"/>
      <c r="D227" s="27" t="str">
        <f t="shared" si="288"/>
        <v/>
      </c>
      <c r="E227" s="191" t="str">
        <f t="shared" si="289"/>
        <v>Sa</v>
      </c>
      <c r="F227" s="191">
        <f t="shared" si="290"/>
        <v>2035</v>
      </c>
      <c r="G227" s="191">
        <f t="shared" si="291"/>
        <v>7</v>
      </c>
      <c r="H227" s="191">
        <f t="shared" si="308"/>
        <v>14</v>
      </c>
      <c r="I227" s="192">
        <f t="shared" si="292"/>
        <v>48042</v>
      </c>
      <c r="J227" s="193">
        <f t="shared" si="310"/>
        <v>0</v>
      </c>
      <c r="K227" s="194">
        <f t="shared" si="310"/>
        <v>0</v>
      </c>
      <c r="L227" s="193">
        <f t="shared" si="310"/>
        <v>0</v>
      </c>
      <c r="M227" s="194">
        <f t="shared" si="310"/>
        <v>0</v>
      </c>
      <c r="N227" s="193">
        <f t="shared" si="310"/>
        <v>0</v>
      </c>
      <c r="O227" s="194">
        <f t="shared" si="310"/>
        <v>0</v>
      </c>
      <c r="P227" s="193">
        <f t="shared" si="310"/>
        <v>0</v>
      </c>
      <c r="Q227" s="194">
        <f t="shared" si="310"/>
        <v>0</v>
      </c>
      <c r="R227" s="193">
        <f t="shared" si="293"/>
        <v>0</v>
      </c>
      <c r="S227" s="194">
        <f t="shared" si="294"/>
        <v>0</v>
      </c>
      <c r="T227" s="193">
        <f t="shared" si="295"/>
        <v>0</v>
      </c>
      <c r="U227" s="194">
        <f t="shared" si="296"/>
        <v>0</v>
      </c>
      <c r="V227" s="195">
        <f t="shared" si="297"/>
        <v>0</v>
      </c>
      <c r="W227" s="195">
        <f t="shared" si="298"/>
        <v>0</v>
      </c>
      <c r="X227" s="195">
        <f t="shared" si="299"/>
        <v>0</v>
      </c>
      <c r="Y227" s="195">
        <f t="shared" si="300"/>
        <v>0</v>
      </c>
      <c r="Z227" s="195">
        <f t="shared" si="301"/>
        <v>0</v>
      </c>
      <c r="AA227" s="195">
        <f t="shared" si="302"/>
        <v>0</v>
      </c>
      <c r="AB227" s="667"/>
      <c r="AC227" s="196">
        <f t="shared" si="303"/>
        <v>0</v>
      </c>
      <c r="AD227" s="667"/>
      <c r="AE227" s="196">
        <f t="shared" si="286"/>
        <v>0</v>
      </c>
      <c r="AF227" s="196"/>
      <c r="AG227" s="196"/>
      <c r="AH227" s="196"/>
      <c r="AI227" s="710"/>
      <c r="AJ227" s="709">
        <f t="shared" si="304"/>
        <v>0</v>
      </c>
      <c r="AK227" s="709">
        <f t="shared" si="305"/>
        <v>0</v>
      </c>
      <c r="AL227" s="709">
        <f t="shared" si="306"/>
        <v>0</v>
      </c>
      <c r="AM227" s="709"/>
      <c r="AN227" s="709">
        <f t="shared" si="287"/>
        <v>0</v>
      </c>
      <c r="AO227" s="709">
        <f t="shared" si="307"/>
        <v>0</v>
      </c>
    </row>
    <row r="228" spans="2:41" ht="12.75" hidden="1" customHeight="1" outlineLevel="1" x14ac:dyDescent="0.2">
      <c r="B228" s="851"/>
      <c r="C228" s="851"/>
      <c r="D228" s="27" t="str">
        <f t="shared" si="288"/>
        <v/>
      </c>
      <c r="E228" s="191" t="str">
        <f t="shared" si="289"/>
        <v>So</v>
      </c>
      <c r="F228" s="191">
        <f t="shared" si="290"/>
        <v>2035</v>
      </c>
      <c r="G228" s="191">
        <f t="shared" si="291"/>
        <v>7</v>
      </c>
      <c r="H228" s="191">
        <f t="shared" si="308"/>
        <v>15</v>
      </c>
      <c r="I228" s="192">
        <f t="shared" si="292"/>
        <v>48043</v>
      </c>
      <c r="J228" s="193">
        <f t="shared" si="310"/>
        <v>0</v>
      </c>
      <c r="K228" s="194">
        <f t="shared" si="310"/>
        <v>0</v>
      </c>
      <c r="L228" s="193">
        <f t="shared" si="310"/>
        <v>0</v>
      </c>
      <c r="M228" s="194">
        <f t="shared" si="310"/>
        <v>0</v>
      </c>
      <c r="N228" s="193">
        <f t="shared" si="310"/>
        <v>0</v>
      </c>
      <c r="O228" s="194">
        <f t="shared" si="310"/>
        <v>0</v>
      </c>
      <c r="P228" s="193">
        <f t="shared" si="310"/>
        <v>0</v>
      </c>
      <c r="Q228" s="194">
        <f t="shared" si="310"/>
        <v>0</v>
      </c>
      <c r="R228" s="193">
        <f t="shared" si="293"/>
        <v>0</v>
      </c>
      <c r="S228" s="194">
        <f t="shared" si="294"/>
        <v>0</v>
      </c>
      <c r="T228" s="193">
        <f t="shared" si="295"/>
        <v>0</v>
      </c>
      <c r="U228" s="194">
        <f t="shared" si="296"/>
        <v>0</v>
      </c>
      <c r="V228" s="195">
        <f t="shared" si="297"/>
        <v>0</v>
      </c>
      <c r="W228" s="195">
        <f t="shared" si="298"/>
        <v>0</v>
      </c>
      <c r="X228" s="195">
        <f t="shared" si="299"/>
        <v>0</v>
      </c>
      <c r="Y228" s="195">
        <f t="shared" si="300"/>
        <v>0</v>
      </c>
      <c r="Z228" s="195">
        <f t="shared" si="301"/>
        <v>0</v>
      </c>
      <c r="AA228" s="195">
        <f t="shared" si="302"/>
        <v>0</v>
      </c>
      <c r="AB228" s="667"/>
      <c r="AC228" s="196">
        <f t="shared" si="303"/>
        <v>0</v>
      </c>
      <c r="AD228" s="667"/>
      <c r="AE228" s="196">
        <f t="shared" si="286"/>
        <v>0</v>
      </c>
      <c r="AF228" s="196"/>
      <c r="AG228" s="196"/>
      <c r="AH228" s="196"/>
      <c r="AI228" s="710"/>
      <c r="AJ228" s="709">
        <f t="shared" si="304"/>
        <v>0</v>
      </c>
      <c r="AK228" s="709">
        <f t="shared" si="305"/>
        <v>0</v>
      </c>
      <c r="AL228" s="709">
        <f t="shared" si="306"/>
        <v>0</v>
      </c>
      <c r="AM228" s="709"/>
      <c r="AN228" s="709">
        <f t="shared" si="287"/>
        <v>0</v>
      </c>
      <c r="AO228" s="709">
        <f t="shared" si="307"/>
        <v>0</v>
      </c>
    </row>
    <row r="229" spans="2:41" ht="12.75" hidden="1" customHeight="1" outlineLevel="1" x14ac:dyDescent="0.2">
      <c r="B229" s="851"/>
      <c r="C229" s="851"/>
      <c r="D229" s="27">
        <f t="shared" si="288"/>
        <v>29</v>
      </c>
      <c r="E229" s="191" t="str">
        <f t="shared" si="289"/>
        <v>Mo</v>
      </c>
      <c r="F229" s="191">
        <f t="shared" si="290"/>
        <v>2035</v>
      </c>
      <c r="G229" s="191">
        <f t="shared" si="291"/>
        <v>7</v>
      </c>
      <c r="H229" s="191">
        <f t="shared" si="308"/>
        <v>16</v>
      </c>
      <c r="I229" s="192">
        <f t="shared" si="292"/>
        <v>48044</v>
      </c>
      <c r="J229" s="193">
        <f t="shared" si="310"/>
        <v>7</v>
      </c>
      <c r="K229" s="194">
        <f t="shared" si="310"/>
        <v>0</v>
      </c>
      <c r="L229" s="193">
        <f t="shared" si="310"/>
        <v>13</v>
      </c>
      <c r="M229" s="194">
        <f t="shared" si="310"/>
        <v>0</v>
      </c>
      <c r="N229" s="193">
        <f t="shared" si="310"/>
        <v>13</v>
      </c>
      <c r="O229" s="194">
        <f t="shared" si="310"/>
        <v>30</v>
      </c>
      <c r="P229" s="193">
        <f t="shared" si="310"/>
        <v>15</v>
      </c>
      <c r="Q229" s="194">
        <f t="shared" si="310"/>
        <v>55</v>
      </c>
      <c r="R229" s="193">
        <f t="shared" si="293"/>
        <v>15</v>
      </c>
      <c r="S229" s="194">
        <f t="shared" si="294"/>
        <v>55</v>
      </c>
      <c r="T229" s="193">
        <f t="shared" si="295"/>
        <v>15</v>
      </c>
      <c r="U229" s="194">
        <f t="shared" si="296"/>
        <v>55</v>
      </c>
      <c r="V229" s="195">
        <f t="shared" si="297"/>
        <v>0.29166666666666669</v>
      </c>
      <c r="W229" s="195">
        <f t="shared" si="298"/>
        <v>0.54166666666666663</v>
      </c>
      <c r="X229" s="195">
        <f t="shared" si="299"/>
        <v>0.5625</v>
      </c>
      <c r="Y229" s="195">
        <f t="shared" si="300"/>
        <v>0.66319444444444442</v>
      </c>
      <c r="Z229" s="195">
        <f t="shared" si="301"/>
        <v>0.66319444444444442</v>
      </c>
      <c r="AA229" s="195">
        <f t="shared" si="302"/>
        <v>0.66319444444444442</v>
      </c>
      <c r="AB229" s="667"/>
      <c r="AC229" s="196">
        <f t="shared" si="303"/>
        <v>0.35069444444444442</v>
      </c>
      <c r="AD229" s="667"/>
      <c r="AE229" s="196">
        <f t="shared" si="286"/>
        <v>0.35069444444444436</v>
      </c>
      <c r="AF229" s="196"/>
      <c r="AG229" s="196"/>
      <c r="AH229" s="196"/>
      <c r="AI229" s="711"/>
      <c r="AJ229" s="709">
        <f t="shared" si="304"/>
        <v>0</v>
      </c>
      <c r="AK229" s="709">
        <f t="shared" si="305"/>
        <v>0</v>
      </c>
      <c r="AL229" s="709">
        <f t="shared" si="306"/>
        <v>0</v>
      </c>
      <c r="AM229" s="709"/>
      <c r="AN229" s="709">
        <f t="shared" si="287"/>
        <v>0</v>
      </c>
      <c r="AO229" s="709">
        <f t="shared" si="307"/>
        <v>1</v>
      </c>
    </row>
    <row r="230" spans="2:41" ht="12.75" hidden="1" customHeight="1" outlineLevel="1" x14ac:dyDescent="0.2">
      <c r="B230" s="851"/>
      <c r="C230" s="851"/>
      <c r="D230" s="27" t="str">
        <f t="shared" si="288"/>
        <v/>
      </c>
      <c r="E230" s="191" t="str">
        <f t="shared" si="289"/>
        <v>Di</v>
      </c>
      <c r="F230" s="191">
        <f t="shared" si="290"/>
        <v>2035</v>
      </c>
      <c r="G230" s="191">
        <f t="shared" si="291"/>
        <v>7</v>
      </c>
      <c r="H230" s="191">
        <f t="shared" si="308"/>
        <v>17</v>
      </c>
      <c r="I230" s="192">
        <f t="shared" si="292"/>
        <v>48045</v>
      </c>
      <c r="J230" s="193">
        <f t="shared" si="310"/>
        <v>7</v>
      </c>
      <c r="K230" s="194">
        <f t="shared" si="310"/>
        <v>0</v>
      </c>
      <c r="L230" s="193">
        <f t="shared" si="310"/>
        <v>13</v>
      </c>
      <c r="M230" s="194">
        <f t="shared" si="310"/>
        <v>0</v>
      </c>
      <c r="N230" s="193">
        <f t="shared" si="310"/>
        <v>13</v>
      </c>
      <c r="O230" s="194">
        <f t="shared" si="310"/>
        <v>30</v>
      </c>
      <c r="P230" s="193">
        <f t="shared" si="310"/>
        <v>15</v>
      </c>
      <c r="Q230" s="194">
        <f t="shared" si="310"/>
        <v>55</v>
      </c>
      <c r="R230" s="193">
        <f t="shared" si="293"/>
        <v>15</v>
      </c>
      <c r="S230" s="194">
        <f t="shared" si="294"/>
        <v>55</v>
      </c>
      <c r="T230" s="193">
        <f t="shared" si="295"/>
        <v>15</v>
      </c>
      <c r="U230" s="194">
        <f t="shared" si="296"/>
        <v>55</v>
      </c>
      <c r="V230" s="195">
        <f t="shared" si="297"/>
        <v>0.29166666666666669</v>
      </c>
      <c r="W230" s="195">
        <f t="shared" si="298"/>
        <v>0.54166666666666663</v>
      </c>
      <c r="X230" s="195">
        <f t="shared" si="299"/>
        <v>0.5625</v>
      </c>
      <c r="Y230" s="195">
        <f t="shared" si="300"/>
        <v>0.66319444444444442</v>
      </c>
      <c r="Z230" s="195">
        <f t="shared" si="301"/>
        <v>0.66319444444444442</v>
      </c>
      <c r="AA230" s="195">
        <f t="shared" si="302"/>
        <v>0.66319444444444442</v>
      </c>
      <c r="AB230" s="667"/>
      <c r="AC230" s="196">
        <f t="shared" si="303"/>
        <v>0.35069444444444442</v>
      </c>
      <c r="AD230" s="667"/>
      <c r="AE230" s="196">
        <f t="shared" si="286"/>
        <v>0.35069444444444436</v>
      </c>
      <c r="AF230" s="196"/>
      <c r="AG230" s="196"/>
      <c r="AH230" s="196"/>
      <c r="AI230" s="711"/>
      <c r="AJ230" s="709">
        <f t="shared" si="304"/>
        <v>0</v>
      </c>
      <c r="AK230" s="709">
        <f t="shared" si="305"/>
        <v>0</v>
      </c>
      <c r="AL230" s="709">
        <f t="shared" si="306"/>
        <v>0</v>
      </c>
      <c r="AM230" s="709"/>
      <c r="AN230" s="709">
        <f t="shared" si="287"/>
        <v>0</v>
      </c>
      <c r="AO230" s="709">
        <f t="shared" si="307"/>
        <v>1</v>
      </c>
    </row>
    <row r="231" spans="2:41" ht="12.75" hidden="1" customHeight="1" outlineLevel="1" x14ac:dyDescent="0.2">
      <c r="B231" s="851"/>
      <c r="C231" s="851"/>
      <c r="D231" s="27" t="str">
        <f t="shared" si="288"/>
        <v/>
      </c>
      <c r="E231" s="191" t="str">
        <f t="shared" si="289"/>
        <v>Mi</v>
      </c>
      <c r="F231" s="191">
        <f t="shared" si="290"/>
        <v>2035</v>
      </c>
      <c r="G231" s="191">
        <f t="shared" si="291"/>
        <v>7</v>
      </c>
      <c r="H231" s="191">
        <f t="shared" si="308"/>
        <v>18</v>
      </c>
      <c r="I231" s="192">
        <f t="shared" si="292"/>
        <v>48046</v>
      </c>
      <c r="J231" s="193">
        <f t="shared" si="310"/>
        <v>7</v>
      </c>
      <c r="K231" s="194">
        <f t="shared" si="310"/>
        <v>0</v>
      </c>
      <c r="L231" s="193">
        <f t="shared" si="310"/>
        <v>13</v>
      </c>
      <c r="M231" s="194">
        <f t="shared" si="310"/>
        <v>0</v>
      </c>
      <c r="N231" s="193">
        <f t="shared" si="310"/>
        <v>13</v>
      </c>
      <c r="O231" s="194">
        <f t="shared" si="310"/>
        <v>30</v>
      </c>
      <c r="P231" s="193">
        <f t="shared" si="310"/>
        <v>15</v>
      </c>
      <c r="Q231" s="194">
        <f t="shared" si="310"/>
        <v>55</v>
      </c>
      <c r="R231" s="193">
        <f t="shared" si="293"/>
        <v>15</v>
      </c>
      <c r="S231" s="194">
        <f t="shared" si="294"/>
        <v>55</v>
      </c>
      <c r="T231" s="193">
        <f t="shared" si="295"/>
        <v>15</v>
      </c>
      <c r="U231" s="194">
        <f t="shared" si="296"/>
        <v>55</v>
      </c>
      <c r="V231" s="195">
        <f t="shared" si="297"/>
        <v>0.29166666666666669</v>
      </c>
      <c r="W231" s="195">
        <f t="shared" si="298"/>
        <v>0.54166666666666663</v>
      </c>
      <c r="X231" s="195">
        <f t="shared" si="299"/>
        <v>0.5625</v>
      </c>
      <c r="Y231" s="195">
        <f t="shared" si="300"/>
        <v>0.66319444444444442</v>
      </c>
      <c r="Z231" s="195">
        <f t="shared" si="301"/>
        <v>0.66319444444444442</v>
      </c>
      <c r="AA231" s="195">
        <f t="shared" si="302"/>
        <v>0.66319444444444442</v>
      </c>
      <c r="AB231" s="667"/>
      <c r="AC231" s="196">
        <f t="shared" si="303"/>
        <v>0.35069444444444442</v>
      </c>
      <c r="AD231" s="667"/>
      <c r="AE231" s="196">
        <f t="shared" si="286"/>
        <v>0.35069444444444436</v>
      </c>
      <c r="AF231" s="196"/>
      <c r="AG231" s="196"/>
      <c r="AH231" s="196"/>
      <c r="AI231" s="711"/>
      <c r="AJ231" s="709">
        <f t="shared" si="304"/>
        <v>0</v>
      </c>
      <c r="AK231" s="709">
        <f t="shared" si="305"/>
        <v>0</v>
      </c>
      <c r="AL231" s="709">
        <f t="shared" si="306"/>
        <v>0</v>
      </c>
      <c r="AM231" s="709"/>
      <c r="AN231" s="709">
        <f t="shared" si="287"/>
        <v>0</v>
      </c>
      <c r="AO231" s="709">
        <f t="shared" si="307"/>
        <v>1</v>
      </c>
    </row>
    <row r="232" spans="2:41" ht="12.75" hidden="1" customHeight="1" outlineLevel="1" x14ac:dyDescent="0.2">
      <c r="B232" s="851"/>
      <c r="C232" s="851"/>
      <c r="D232" s="27" t="str">
        <f t="shared" si="288"/>
        <v/>
      </c>
      <c r="E232" s="191" t="str">
        <f t="shared" si="289"/>
        <v>Do</v>
      </c>
      <c r="F232" s="191">
        <f t="shared" si="290"/>
        <v>2035</v>
      </c>
      <c r="G232" s="191">
        <f t="shared" si="291"/>
        <v>7</v>
      </c>
      <c r="H232" s="191">
        <f t="shared" si="308"/>
        <v>19</v>
      </c>
      <c r="I232" s="192">
        <f t="shared" si="292"/>
        <v>48047</v>
      </c>
      <c r="J232" s="193">
        <f t="shared" si="310"/>
        <v>7</v>
      </c>
      <c r="K232" s="194">
        <f t="shared" si="310"/>
        <v>0</v>
      </c>
      <c r="L232" s="193">
        <f t="shared" si="310"/>
        <v>13</v>
      </c>
      <c r="M232" s="194">
        <f t="shared" si="310"/>
        <v>0</v>
      </c>
      <c r="N232" s="193">
        <f t="shared" si="310"/>
        <v>13</v>
      </c>
      <c r="O232" s="194">
        <f t="shared" si="310"/>
        <v>30</v>
      </c>
      <c r="P232" s="193">
        <f t="shared" si="310"/>
        <v>15</v>
      </c>
      <c r="Q232" s="194">
        <f t="shared" si="310"/>
        <v>55</v>
      </c>
      <c r="R232" s="193">
        <f t="shared" si="293"/>
        <v>15</v>
      </c>
      <c r="S232" s="194">
        <f t="shared" si="294"/>
        <v>55</v>
      </c>
      <c r="T232" s="193">
        <f t="shared" si="295"/>
        <v>15</v>
      </c>
      <c r="U232" s="194">
        <f t="shared" si="296"/>
        <v>55</v>
      </c>
      <c r="V232" s="195">
        <f t="shared" si="297"/>
        <v>0.29166666666666669</v>
      </c>
      <c r="W232" s="195">
        <f t="shared" si="298"/>
        <v>0.54166666666666663</v>
      </c>
      <c r="X232" s="195">
        <f t="shared" si="299"/>
        <v>0.5625</v>
      </c>
      <c r="Y232" s="195">
        <f t="shared" si="300"/>
        <v>0.66319444444444442</v>
      </c>
      <c r="Z232" s="195">
        <f t="shared" si="301"/>
        <v>0.66319444444444442</v>
      </c>
      <c r="AA232" s="195">
        <f t="shared" si="302"/>
        <v>0.66319444444444442</v>
      </c>
      <c r="AB232" s="667"/>
      <c r="AC232" s="196">
        <f t="shared" si="303"/>
        <v>0.35069444444444442</v>
      </c>
      <c r="AD232" s="667"/>
      <c r="AE232" s="196">
        <f t="shared" si="286"/>
        <v>0.35069444444444436</v>
      </c>
      <c r="AF232" s="196"/>
      <c r="AG232" s="196"/>
      <c r="AH232" s="196"/>
      <c r="AI232" s="711"/>
      <c r="AJ232" s="709">
        <f t="shared" si="304"/>
        <v>0</v>
      </c>
      <c r="AK232" s="709">
        <f t="shared" si="305"/>
        <v>0</v>
      </c>
      <c r="AL232" s="709">
        <f t="shared" si="306"/>
        <v>0</v>
      </c>
      <c r="AM232" s="709"/>
      <c r="AN232" s="709">
        <f t="shared" si="287"/>
        <v>0</v>
      </c>
      <c r="AO232" s="709">
        <f t="shared" si="307"/>
        <v>1</v>
      </c>
    </row>
    <row r="233" spans="2:41" ht="12.75" hidden="1" customHeight="1" outlineLevel="1" x14ac:dyDescent="0.2">
      <c r="B233" s="851"/>
      <c r="C233" s="851"/>
      <c r="D233" s="27" t="str">
        <f t="shared" si="288"/>
        <v/>
      </c>
      <c r="E233" s="191" t="str">
        <f t="shared" si="289"/>
        <v>Fr</v>
      </c>
      <c r="F233" s="191">
        <f t="shared" si="290"/>
        <v>2035</v>
      </c>
      <c r="G233" s="191">
        <f t="shared" si="291"/>
        <v>7</v>
      </c>
      <c r="H233" s="191">
        <f t="shared" si="308"/>
        <v>20</v>
      </c>
      <c r="I233" s="192">
        <f t="shared" si="292"/>
        <v>48048</v>
      </c>
      <c r="J233" s="193">
        <f t="shared" si="310"/>
        <v>7</v>
      </c>
      <c r="K233" s="194">
        <f t="shared" si="310"/>
        <v>0</v>
      </c>
      <c r="L233" s="193">
        <f t="shared" si="310"/>
        <v>13</v>
      </c>
      <c r="M233" s="194">
        <f t="shared" si="310"/>
        <v>0</v>
      </c>
      <c r="N233" s="193">
        <f t="shared" si="310"/>
        <v>13</v>
      </c>
      <c r="O233" s="194">
        <f t="shared" si="310"/>
        <v>30</v>
      </c>
      <c r="P233" s="193">
        <f t="shared" si="310"/>
        <v>15</v>
      </c>
      <c r="Q233" s="194">
        <f t="shared" si="310"/>
        <v>55</v>
      </c>
      <c r="R233" s="193">
        <f t="shared" si="293"/>
        <v>15</v>
      </c>
      <c r="S233" s="194">
        <f t="shared" si="294"/>
        <v>55</v>
      </c>
      <c r="T233" s="193">
        <f t="shared" si="295"/>
        <v>15</v>
      </c>
      <c r="U233" s="194">
        <f t="shared" si="296"/>
        <v>55</v>
      </c>
      <c r="V233" s="195">
        <f t="shared" si="297"/>
        <v>0.29166666666666669</v>
      </c>
      <c r="W233" s="195">
        <f t="shared" si="298"/>
        <v>0.54166666666666663</v>
      </c>
      <c r="X233" s="195">
        <f t="shared" si="299"/>
        <v>0.5625</v>
      </c>
      <c r="Y233" s="195">
        <f t="shared" si="300"/>
        <v>0.66319444444444442</v>
      </c>
      <c r="Z233" s="195">
        <f t="shared" si="301"/>
        <v>0.66319444444444442</v>
      </c>
      <c r="AA233" s="195">
        <f t="shared" si="302"/>
        <v>0.66319444444444442</v>
      </c>
      <c r="AB233" s="667"/>
      <c r="AC233" s="196">
        <f t="shared" si="303"/>
        <v>0.35069444444444442</v>
      </c>
      <c r="AD233" s="667"/>
      <c r="AE233" s="196">
        <f t="shared" si="286"/>
        <v>0.35069444444444436</v>
      </c>
      <c r="AF233" s="196"/>
      <c r="AG233" s="196"/>
      <c r="AH233" s="196"/>
      <c r="AI233" s="711"/>
      <c r="AJ233" s="709">
        <f t="shared" si="304"/>
        <v>0</v>
      </c>
      <c r="AK233" s="709">
        <f t="shared" si="305"/>
        <v>0</v>
      </c>
      <c r="AL233" s="709">
        <f t="shared" si="306"/>
        <v>0</v>
      </c>
      <c r="AM233" s="709"/>
      <c r="AN233" s="709">
        <f t="shared" si="287"/>
        <v>0</v>
      </c>
      <c r="AO233" s="709">
        <f t="shared" si="307"/>
        <v>1</v>
      </c>
    </row>
    <row r="234" spans="2:41" ht="12.75" hidden="1" customHeight="1" outlineLevel="1" x14ac:dyDescent="0.2">
      <c r="B234" s="851"/>
      <c r="C234" s="851"/>
      <c r="D234" s="27" t="str">
        <f t="shared" si="288"/>
        <v/>
      </c>
      <c r="E234" s="191" t="str">
        <f t="shared" si="289"/>
        <v>Sa</v>
      </c>
      <c r="F234" s="191">
        <f t="shared" si="290"/>
        <v>2035</v>
      </c>
      <c r="G234" s="191">
        <f t="shared" si="291"/>
        <v>7</v>
      </c>
      <c r="H234" s="191">
        <f t="shared" si="308"/>
        <v>21</v>
      </c>
      <c r="I234" s="192">
        <f t="shared" si="292"/>
        <v>48049</v>
      </c>
      <c r="J234" s="193">
        <f t="shared" ref="J234:Q244" si="311">IF(OR($E234="Sa",$E234="So"),J$4,J$5)</f>
        <v>0</v>
      </c>
      <c r="K234" s="194">
        <f t="shared" si="311"/>
        <v>0</v>
      </c>
      <c r="L234" s="193">
        <f t="shared" si="311"/>
        <v>0</v>
      </c>
      <c r="M234" s="194">
        <f t="shared" si="311"/>
        <v>0</v>
      </c>
      <c r="N234" s="193">
        <f t="shared" si="311"/>
        <v>0</v>
      </c>
      <c r="O234" s="194">
        <f t="shared" si="311"/>
        <v>0</v>
      </c>
      <c r="P234" s="193">
        <f t="shared" si="311"/>
        <v>0</v>
      </c>
      <c r="Q234" s="194">
        <f t="shared" si="311"/>
        <v>0</v>
      </c>
      <c r="R234" s="193">
        <f t="shared" si="293"/>
        <v>0</v>
      </c>
      <c r="S234" s="194">
        <f t="shared" si="294"/>
        <v>0</v>
      </c>
      <c r="T234" s="193">
        <f t="shared" si="295"/>
        <v>0</v>
      </c>
      <c r="U234" s="194">
        <f t="shared" si="296"/>
        <v>0</v>
      </c>
      <c r="V234" s="195">
        <f t="shared" si="297"/>
        <v>0</v>
      </c>
      <c r="W234" s="195">
        <f t="shared" si="298"/>
        <v>0</v>
      </c>
      <c r="X234" s="195">
        <f t="shared" si="299"/>
        <v>0</v>
      </c>
      <c r="Y234" s="195">
        <f t="shared" si="300"/>
        <v>0</v>
      </c>
      <c r="Z234" s="195">
        <f t="shared" si="301"/>
        <v>0</v>
      </c>
      <c r="AA234" s="195">
        <f t="shared" si="302"/>
        <v>0</v>
      </c>
      <c r="AB234" s="667"/>
      <c r="AC234" s="196">
        <f t="shared" si="303"/>
        <v>0</v>
      </c>
      <c r="AD234" s="667"/>
      <c r="AE234" s="196">
        <f t="shared" si="286"/>
        <v>0</v>
      </c>
      <c r="AF234" s="196"/>
      <c r="AG234" s="196"/>
      <c r="AH234" s="196"/>
      <c r="AI234" s="709"/>
      <c r="AJ234" s="709">
        <f t="shared" si="304"/>
        <v>0</v>
      </c>
      <c r="AK234" s="709">
        <f t="shared" si="305"/>
        <v>0</v>
      </c>
      <c r="AL234" s="709">
        <f t="shared" si="306"/>
        <v>0</v>
      </c>
      <c r="AM234" s="709"/>
      <c r="AN234" s="709">
        <f t="shared" si="287"/>
        <v>0</v>
      </c>
      <c r="AO234" s="709">
        <f t="shared" si="307"/>
        <v>0</v>
      </c>
    </row>
    <row r="235" spans="2:41" ht="12.75" hidden="1" customHeight="1" outlineLevel="1" x14ac:dyDescent="0.2">
      <c r="B235" s="851"/>
      <c r="C235" s="851"/>
      <c r="D235" s="27" t="str">
        <f t="shared" si="288"/>
        <v/>
      </c>
      <c r="E235" s="191" t="str">
        <f t="shared" si="289"/>
        <v>So</v>
      </c>
      <c r="F235" s="191">
        <f t="shared" si="290"/>
        <v>2035</v>
      </c>
      <c r="G235" s="191">
        <f t="shared" si="291"/>
        <v>7</v>
      </c>
      <c r="H235" s="191">
        <f t="shared" si="308"/>
        <v>22</v>
      </c>
      <c r="I235" s="192">
        <f t="shared" si="292"/>
        <v>48050</v>
      </c>
      <c r="J235" s="193">
        <f t="shared" si="311"/>
        <v>0</v>
      </c>
      <c r="K235" s="194">
        <f t="shared" si="311"/>
        <v>0</v>
      </c>
      <c r="L235" s="193">
        <f t="shared" si="311"/>
        <v>0</v>
      </c>
      <c r="M235" s="194">
        <f t="shared" si="311"/>
        <v>0</v>
      </c>
      <c r="N235" s="193">
        <f t="shared" si="311"/>
        <v>0</v>
      </c>
      <c r="O235" s="194">
        <f t="shared" si="311"/>
        <v>0</v>
      </c>
      <c r="P235" s="193">
        <f t="shared" si="311"/>
        <v>0</v>
      </c>
      <c r="Q235" s="194">
        <f t="shared" si="311"/>
        <v>0</v>
      </c>
      <c r="R235" s="193">
        <f t="shared" si="293"/>
        <v>0</v>
      </c>
      <c r="S235" s="194">
        <f t="shared" si="294"/>
        <v>0</v>
      </c>
      <c r="T235" s="193">
        <f t="shared" si="295"/>
        <v>0</v>
      </c>
      <c r="U235" s="194">
        <f t="shared" si="296"/>
        <v>0</v>
      </c>
      <c r="V235" s="195">
        <f t="shared" si="297"/>
        <v>0</v>
      </c>
      <c r="W235" s="195">
        <f t="shared" si="298"/>
        <v>0</v>
      </c>
      <c r="X235" s="195">
        <f t="shared" si="299"/>
        <v>0</v>
      </c>
      <c r="Y235" s="195">
        <f t="shared" si="300"/>
        <v>0</v>
      </c>
      <c r="Z235" s="195">
        <f t="shared" si="301"/>
        <v>0</v>
      </c>
      <c r="AA235" s="195">
        <f t="shared" si="302"/>
        <v>0</v>
      </c>
      <c r="AB235" s="667"/>
      <c r="AC235" s="196">
        <f t="shared" si="303"/>
        <v>0</v>
      </c>
      <c r="AD235" s="667"/>
      <c r="AE235" s="196">
        <f t="shared" si="286"/>
        <v>0</v>
      </c>
      <c r="AF235" s="196"/>
      <c r="AG235" s="196"/>
      <c r="AH235" s="196"/>
      <c r="AI235" s="709"/>
      <c r="AJ235" s="709">
        <f t="shared" si="304"/>
        <v>0</v>
      </c>
      <c r="AK235" s="709">
        <f t="shared" si="305"/>
        <v>0</v>
      </c>
      <c r="AL235" s="709">
        <f t="shared" si="306"/>
        <v>0</v>
      </c>
      <c r="AM235" s="709"/>
      <c r="AN235" s="709">
        <f t="shared" si="287"/>
        <v>0</v>
      </c>
      <c r="AO235" s="709">
        <f t="shared" si="307"/>
        <v>0</v>
      </c>
    </row>
    <row r="236" spans="2:41" ht="12.75" hidden="1" customHeight="1" outlineLevel="1" x14ac:dyDescent="0.2">
      <c r="B236" s="851"/>
      <c r="C236" s="851"/>
      <c r="D236" s="27">
        <f t="shared" si="288"/>
        <v>30</v>
      </c>
      <c r="E236" s="191" t="str">
        <f t="shared" si="289"/>
        <v>Mo</v>
      </c>
      <c r="F236" s="191">
        <f t="shared" si="290"/>
        <v>2035</v>
      </c>
      <c r="G236" s="191">
        <f t="shared" si="291"/>
        <v>7</v>
      </c>
      <c r="H236" s="191">
        <f t="shared" si="308"/>
        <v>23</v>
      </c>
      <c r="I236" s="192">
        <f t="shared" si="292"/>
        <v>48051</v>
      </c>
      <c r="J236" s="193">
        <f t="shared" si="311"/>
        <v>7</v>
      </c>
      <c r="K236" s="194">
        <f t="shared" si="311"/>
        <v>0</v>
      </c>
      <c r="L236" s="193">
        <f t="shared" si="311"/>
        <v>13</v>
      </c>
      <c r="M236" s="194">
        <f t="shared" si="311"/>
        <v>0</v>
      </c>
      <c r="N236" s="193">
        <f t="shared" si="311"/>
        <v>13</v>
      </c>
      <c r="O236" s="194">
        <f t="shared" si="311"/>
        <v>30</v>
      </c>
      <c r="P236" s="193">
        <f t="shared" si="311"/>
        <v>15</v>
      </c>
      <c r="Q236" s="194">
        <f t="shared" si="311"/>
        <v>55</v>
      </c>
      <c r="R236" s="193">
        <f t="shared" si="293"/>
        <v>15</v>
      </c>
      <c r="S236" s="194">
        <f t="shared" si="294"/>
        <v>55</v>
      </c>
      <c r="T236" s="193">
        <f t="shared" si="295"/>
        <v>15</v>
      </c>
      <c r="U236" s="194">
        <f t="shared" si="296"/>
        <v>55</v>
      </c>
      <c r="V236" s="195">
        <f t="shared" si="297"/>
        <v>0.29166666666666669</v>
      </c>
      <c r="W236" s="195">
        <f t="shared" si="298"/>
        <v>0.54166666666666663</v>
      </c>
      <c r="X236" s="195">
        <f t="shared" si="299"/>
        <v>0.5625</v>
      </c>
      <c r="Y236" s="195">
        <f t="shared" si="300"/>
        <v>0.66319444444444442</v>
      </c>
      <c r="Z236" s="195">
        <f t="shared" si="301"/>
        <v>0.66319444444444442</v>
      </c>
      <c r="AA236" s="195">
        <f t="shared" si="302"/>
        <v>0.66319444444444442</v>
      </c>
      <c r="AB236" s="667"/>
      <c r="AC236" s="196">
        <f t="shared" si="303"/>
        <v>0.35069444444444442</v>
      </c>
      <c r="AD236" s="667"/>
      <c r="AE236" s="196">
        <f t="shared" si="286"/>
        <v>0.35069444444444436</v>
      </c>
      <c r="AF236" s="196"/>
      <c r="AG236" s="196"/>
      <c r="AH236" s="196"/>
      <c r="AI236" s="710"/>
      <c r="AJ236" s="709">
        <f t="shared" si="304"/>
        <v>0</v>
      </c>
      <c r="AK236" s="709">
        <f t="shared" si="305"/>
        <v>0</v>
      </c>
      <c r="AL236" s="709">
        <f t="shared" si="306"/>
        <v>0</v>
      </c>
      <c r="AM236" s="709"/>
      <c r="AN236" s="709">
        <f t="shared" si="287"/>
        <v>0</v>
      </c>
      <c r="AO236" s="709">
        <f t="shared" si="307"/>
        <v>1</v>
      </c>
    </row>
    <row r="237" spans="2:41" ht="12.75" hidden="1" customHeight="1" outlineLevel="1" x14ac:dyDescent="0.2">
      <c r="B237" s="851"/>
      <c r="C237" s="851"/>
      <c r="D237" s="27" t="str">
        <f t="shared" si="288"/>
        <v/>
      </c>
      <c r="E237" s="191" t="str">
        <f t="shared" si="289"/>
        <v>Di</v>
      </c>
      <c r="F237" s="191">
        <f t="shared" si="290"/>
        <v>2035</v>
      </c>
      <c r="G237" s="191">
        <f t="shared" si="291"/>
        <v>7</v>
      </c>
      <c r="H237" s="191">
        <f t="shared" si="308"/>
        <v>24</v>
      </c>
      <c r="I237" s="192">
        <f t="shared" si="292"/>
        <v>48052</v>
      </c>
      <c r="J237" s="193">
        <f t="shared" si="311"/>
        <v>7</v>
      </c>
      <c r="K237" s="194">
        <f t="shared" si="311"/>
        <v>0</v>
      </c>
      <c r="L237" s="193">
        <f t="shared" si="311"/>
        <v>13</v>
      </c>
      <c r="M237" s="194">
        <f t="shared" si="311"/>
        <v>0</v>
      </c>
      <c r="N237" s="193">
        <f t="shared" si="311"/>
        <v>13</v>
      </c>
      <c r="O237" s="194">
        <f t="shared" si="311"/>
        <v>30</v>
      </c>
      <c r="P237" s="193">
        <f t="shared" si="311"/>
        <v>15</v>
      </c>
      <c r="Q237" s="194">
        <f t="shared" si="311"/>
        <v>55</v>
      </c>
      <c r="R237" s="193">
        <f t="shared" si="293"/>
        <v>15</v>
      </c>
      <c r="S237" s="194">
        <f t="shared" si="294"/>
        <v>55</v>
      </c>
      <c r="T237" s="193">
        <f t="shared" si="295"/>
        <v>15</v>
      </c>
      <c r="U237" s="194">
        <f t="shared" si="296"/>
        <v>55</v>
      </c>
      <c r="V237" s="195">
        <f t="shared" si="297"/>
        <v>0.29166666666666669</v>
      </c>
      <c r="W237" s="195">
        <f t="shared" si="298"/>
        <v>0.54166666666666663</v>
      </c>
      <c r="X237" s="195">
        <f t="shared" si="299"/>
        <v>0.5625</v>
      </c>
      <c r="Y237" s="195">
        <f t="shared" si="300"/>
        <v>0.66319444444444442</v>
      </c>
      <c r="Z237" s="195">
        <f t="shared" si="301"/>
        <v>0.66319444444444442</v>
      </c>
      <c r="AA237" s="195">
        <f t="shared" si="302"/>
        <v>0.66319444444444442</v>
      </c>
      <c r="AB237" s="667"/>
      <c r="AC237" s="196">
        <f t="shared" si="303"/>
        <v>0.35069444444444442</v>
      </c>
      <c r="AD237" s="667"/>
      <c r="AE237" s="196">
        <f t="shared" si="286"/>
        <v>0.35069444444444436</v>
      </c>
      <c r="AF237" s="196"/>
      <c r="AG237" s="196"/>
      <c r="AH237" s="196"/>
      <c r="AI237" s="710"/>
      <c r="AJ237" s="709">
        <f t="shared" si="304"/>
        <v>0</v>
      </c>
      <c r="AK237" s="709">
        <f t="shared" si="305"/>
        <v>0</v>
      </c>
      <c r="AL237" s="709">
        <f t="shared" si="306"/>
        <v>0</v>
      </c>
      <c r="AM237" s="709"/>
      <c r="AN237" s="709">
        <f t="shared" si="287"/>
        <v>0</v>
      </c>
      <c r="AO237" s="709">
        <f t="shared" si="307"/>
        <v>1</v>
      </c>
    </row>
    <row r="238" spans="2:41" ht="12.75" hidden="1" customHeight="1" outlineLevel="1" x14ac:dyDescent="0.2">
      <c r="B238" s="851"/>
      <c r="C238" s="851"/>
      <c r="D238" s="27" t="str">
        <f t="shared" si="288"/>
        <v/>
      </c>
      <c r="E238" s="191" t="str">
        <f t="shared" si="289"/>
        <v>Mi</v>
      </c>
      <c r="F238" s="191">
        <f t="shared" si="290"/>
        <v>2035</v>
      </c>
      <c r="G238" s="191">
        <f t="shared" si="291"/>
        <v>7</v>
      </c>
      <c r="H238" s="191">
        <f t="shared" si="308"/>
        <v>25</v>
      </c>
      <c r="I238" s="192">
        <f t="shared" si="292"/>
        <v>48053</v>
      </c>
      <c r="J238" s="193">
        <f t="shared" si="311"/>
        <v>7</v>
      </c>
      <c r="K238" s="194">
        <f t="shared" si="311"/>
        <v>0</v>
      </c>
      <c r="L238" s="193">
        <f t="shared" si="311"/>
        <v>13</v>
      </c>
      <c r="M238" s="194">
        <f t="shared" si="311"/>
        <v>0</v>
      </c>
      <c r="N238" s="193">
        <f t="shared" si="311"/>
        <v>13</v>
      </c>
      <c r="O238" s="194">
        <f t="shared" si="311"/>
        <v>30</v>
      </c>
      <c r="P238" s="193">
        <f t="shared" si="311"/>
        <v>15</v>
      </c>
      <c r="Q238" s="194">
        <f t="shared" si="311"/>
        <v>55</v>
      </c>
      <c r="R238" s="193">
        <f t="shared" si="293"/>
        <v>15</v>
      </c>
      <c r="S238" s="194">
        <f t="shared" si="294"/>
        <v>55</v>
      </c>
      <c r="T238" s="193">
        <f t="shared" si="295"/>
        <v>15</v>
      </c>
      <c r="U238" s="194">
        <f t="shared" si="296"/>
        <v>55</v>
      </c>
      <c r="V238" s="195">
        <f t="shared" si="297"/>
        <v>0.29166666666666669</v>
      </c>
      <c r="W238" s="195">
        <f t="shared" si="298"/>
        <v>0.54166666666666663</v>
      </c>
      <c r="X238" s="195">
        <f t="shared" si="299"/>
        <v>0.5625</v>
      </c>
      <c r="Y238" s="195">
        <f t="shared" si="300"/>
        <v>0.66319444444444442</v>
      </c>
      <c r="Z238" s="195">
        <f t="shared" si="301"/>
        <v>0.66319444444444442</v>
      </c>
      <c r="AA238" s="195">
        <f t="shared" si="302"/>
        <v>0.66319444444444442</v>
      </c>
      <c r="AB238" s="667"/>
      <c r="AC238" s="196">
        <f t="shared" si="303"/>
        <v>0.35069444444444442</v>
      </c>
      <c r="AD238" s="667"/>
      <c r="AE238" s="196">
        <f t="shared" si="286"/>
        <v>0.35069444444444436</v>
      </c>
      <c r="AF238" s="196"/>
      <c r="AG238" s="196"/>
      <c r="AH238" s="196"/>
      <c r="AI238" s="710"/>
      <c r="AJ238" s="709">
        <f t="shared" si="304"/>
        <v>0</v>
      </c>
      <c r="AK238" s="709">
        <f t="shared" si="305"/>
        <v>0</v>
      </c>
      <c r="AL238" s="709">
        <f t="shared" si="306"/>
        <v>0</v>
      </c>
      <c r="AM238" s="709"/>
      <c r="AN238" s="709">
        <f t="shared" si="287"/>
        <v>0</v>
      </c>
      <c r="AO238" s="709">
        <f t="shared" si="307"/>
        <v>1</v>
      </c>
    </row>
    <row r="239" spans="2:41" ht="12.75" hidden="1" customHeight="1" outlineLevel="1" x14ac:dyDescent="0.2">
      <c r="B239" s="851"/>
      <c r="C239" s="851"/>
      <c r="D239" s="27" t="str">
        <f t="shared" si="288"/>
        <v/>
      </c>
      <c r="E239" s="191" t="str">
        <f t="shared" si="289"/>
        <v>Do</v>
      </c>
      <c r="F239" s="191">
        <f t="shared" si="290"/>
        <v>2035</v>
      </c>
      <c r="G239" s="191">
        <f t="shared" si="291"/>
        <v>7</v>
      </c>
      <c r="H239" s="191">
        <f t="shared" si="308"/>
        <v>26</v>
      </c>
      <c r="I239" s="192">
        <f t="shared" si="292"/>
        <v>48054</v>
      </c>
      <c r="J239" s="193">
        <f t="shared" si="311"/>
        <v>7</v>
      </c>
      <c r="K239" s="194">
        <f t="shared" si="311"/>
        <v>0</v>
      </c>
      <c r="L239" s="193">
        <f t="shared" si="311"/>
        <v>13</v>
      </c>
      <c r="M239" s="194">
        <f t="shared" si="311"/>
        <v>0</v>
      </c>
      <c r="N239" s="193">
        <f t="shared" si="311"/>
        <v>13</v>
      </c>
      <c r="O239" s="194">
        <f t="shared" si="311"/>
        <v>30</v>
      </c>
      <c r="P239" s="193">
        <f t="shared" si="311"/>
        <v>15</v>
      </c>
      <c r="Q239" s="194">
        <f t="shared" si="311"/>
        <v>55</v>
      </c>
      <c r="R239" s="193">
        <f t="shared" si="293"/>
        <v>15</v>
      </c>
      <c r="S239" s="194">
        <f t="shared" si="294"/>
        <v>55</v>
      </c>
      <c r="T239" s="193">
        <f t="shared" si="295"/>
        <v>15</v>
      </c>
      <c r="U239" s="194">
        <f t="shared" si="296"/>
        <v>55</v>
      </c>
      <c r="V239" s="195">
        <f t="shared" si="297"/>
        <v>0.29166666666666669</v>
      </c>
      <c r="W239" s="195">
        <f t="shared" si="298"/>
        <v>0.54166666666666663</v>
      </c>
      <c r="X239" s="195">
        <f t="shared" si="299"/>
        <v>0.5625</v>
      </c>
      <c r="Y239" s="195">
        <f t="shared" si="300"/>
        <v>0.66319444444444442</v>
      </c>
      <c r="Z239" s="195">
        <f t="shared" si="301"/>
        <v>0.66319444444444442</v>
      </c>
      <c r="AA239" s="195">
        <f t="shared" si="302"/>
        <v>0.66319444444444442</v>
      </c>
      <c r="AB239" s="667"/>
      <c r="AC239" s="196">
        <f t="shared" si="303"/>
        <v>0.35069444444444442</v>
      </c>
      <c r="AD239" s="667"/>
      <c r="AE239" s="196">
        <f t="shared" si="286"/>
        <v>0.35069444444444436</v>
      </c>
      <c r="AF239" s="196"/>
      <c r="AG239" s="196"/>
      <c r="AH239" s="196"/>
      <c r="AI239" s="710"/>
      <c r="AJ239" s="709">
        <f t="shared" si="304"/>
        <v>0</v>
      </c>
      <c r="AK239" s="709">
        <f t="shared" si="305"/>
        <v>0</v>
      </c>
      <c r="AL239" s="709">
        <f t="shared" si="306"/>
        <v>0</v>
      </c>
      <c r="AM239" s="709"/>
      <c r="AN239" s="709">
        <f t="shared" si="287"/>
        <v>0</v>
      </c>
      <c r="AO239" s="709">
        <f t="shared" si="307"/>
        <v>1</v>
      </c>
    </row>
    <row r="240" spans="2:41" ht="12.75" hidden="1" customHeight="1" outlineLevel="1" x14ac:dyDescent="0.2">
      <c r="B240" s="851"/>
      <c r="C240" s="851"/>
      <c r="D240" s="27" t="str">
        <f t="shared" si="288"/>
        <v/>
      </c>
      <c r="E240" s="191" t="str">
        <f t="shared" si="289"/>
        <v>Fr</v>
      </c>
      <c r="F240" s="191">
        <f t="shared" si="290"/>
        <v>2035</v>
      </c>
      <c r="G240" s="191">
        <f t="shared" si="291"/>
        <v>7</v>
      </c>
      <c r="H240" s="191">
        <f t="shared" si="308"/>
        <v>27</v>
      </c>
      <c r="I240" s="192">
        <f t="shared" si="292"/>
        <v>48055</v>
      </c>
      <c r="J240" s="193">
        <f t="shared" si="311"/>
        <v>7</v>
      </c>
      <c r="K240" s="194">
        <f t="shared" si="311"/>
        <v>0</v>
      </c>
      <c r="L240" s="193">
        <f t="shared" si="311"/>
        <v>13</v>
      </c>
      <c r="M240" s="194">
        <f t="shared" si="311"/>
        <v>0</v>
      </c>
      <c r="N240" s="193">
        <f t="shared" si="311"/>
        <v>13</v>
      </c>
      <c r="O240" s="194">
        <f t="shared" si="311"/>
        <v>30</v>
      </c>
      <c r="P240" s="193">
        <f t="shared" si="311"/>
        <v>15</v>
      </c>
      <c r="Q240" s="194">
        <f t="shared" si="311"/>
        <v>55</v>
      </c>
      <c r="R240" s="193">
        <f t="shared" si="293"/>
        <v>15</v>
      </c>
      <c r="S240" s="194">
        <f t="shared" si="294"/>
        <v>55</v>
      </c>
      <c r="T240" s="193">
        <f t="shared" si="295"/>
        <v>15</v>
      </c>
      <c r="U240" s="194">
        <f t="shared" si="296"/>
        <v>55</v>
      </c>
      <c r="V240" s="195">
        <f t="shared" si="297"/>
        <v>0.29166666666666669</v>
      </c>
      <c r="W240" s="195">
        <f t="shared" si="298"/>
        <v>0.54166666666666663</v>
      </c>
      <c r="X240" s="195">
        <f t="shared" si="299"/>
        <v>0.5625</v>
      </c>
      <c r="Y240" s="195">
        <f t="shared" si="300"/>
        <v>0.66319444444444442</v>
      </c>
      <c r="Z240" s="195">
        <f t="shared" si="301"/>
        <v>0.66319444444444442</v>
      </c>
      <c r="AA240" s="195">
        <f t="shared" si="302"/>
        <v>0.66319444444444442</v>
      </c>
      <c r="AB240" s="667"/>
      <c r="AC240" s="196">
        <f t="shared" si="303"/>
        <v>0.35069444444444442</v>
      </c>
      <c r="AD240" s="667"/>
      <c r="AE240" s="196">
        <f t="shared" si="286"/>
        <v>0.35069444444444436</v>
      </c>
      <c r="AF240" s="196"/>
      <c r="AG240" s="196"/>
      <c r="AH240" s="196"/>
      <c r="AI240" s="710"/>
      <c r="AJ240" s="709">
        <f t="shared" si="304"/>
        <v>0</v>
      </c>
      <c r="AK240" s="709">
        <f t="shared" si="305"/>
        <v>0</v>
      </c>
      <c r="AL240" s="709">
        <f t="shared" si="306"/>
        <v>0</v>
      </c>
      <c r="AM240" s="709"/>
      <c r="AN240" s="709">
        <f t="shared" si="287"/>
        <v>0</v>
      </c>
      <c r="AO240" s="709">
        <f t="shared" si="307"/>
        <v>1</v>
      </c>
    </row>
    <row r="241" spans="1:41" ht="12.75" hidden="1" customHeight="1" outlineLevel="1" x14ac:dyDescent="0.2">
      <c r="B241" s="851"/>
      <c r="C241" s="851"/>
      <c r="D241" s="27" t="str">
        <f t="shared" si="288"/>
        <v/>
      </c>
      <c r="E241" s="191" t="str">
        <f t="shared" si="289"/>
        <v>Sa</v>
      </c>
      <c r="F241" s="191">
        <f t="shared" si="290"/>
        <v>2035</v>
      </c>
      <c r="G241" s="191">
        <f t="shared" si="291"/>
        <v>7</v>
      </c>
      <c r="H241" s="191">
        <f t="shared" si="308"/>
        <v>28</v>
      </c>
      <c r="I241" s="192">
        <f t="shared" si="292"/>
        <v>48056</v>
      </c>
      <c r="J241" s="193">
        <f t="shared" si="311"/>
        <v>0</v>
      </c>
      <c r="K241" s="194">
        <f t="shared" si="311"/>
        <v>0</v>
      </c>
      <c r="L241" s="193">
        <f t="shared" si="311"/>
        <v>0</v>
      </c>
      <c r="M241" s="194">
        <f t="shared" si="311"/>
        <v>0</v>
      </c>
      <c r="N241" s="193">
        <f t="shared" si="311"/>
        <v>0</v>
      </c>
      <c r="O241" s="194">
        <f t="shared" si="311"/>
        <v>0</v>
      </c>
      <c r="P241" s="193">
        <f t="shared" si="311"/>
        <v>0</v>
      </c>
      <c r="Q241" s="194">
        <f t="shared" si="311"/>
        <v>0</v>
      </c>
      <c r="R241" s="193">
        <f t="shared" si="293"/>
        <v>0</v>
      </c>
      <c r="S241" s="194">
        <f t="shared" si="294"/>
        <v>0</v>
      </c>
      <c r="T241" s="193">
        <f t="shared" si="295"/>
        <v>0</v>
      </c>
      <c r="U241" s="194">
        <f t="shared" si="296"/>
        <v>0</v>
      </c>
      <c r="V241" s="195">
        <f t="shared" si="297"/>
        <v>0</v>
      </c>
      <c r="W241" s="195">
        <f t="shared" si="298"/>
        <v>0</v>
      </c>
      <c r="X241" s="195">
        <f t="shared" si="299"/>
        <v>0</v>
      </c>
      <c r="Y241" s="195">
        <f t="shared" si="300"/>
        <v>0</v>
      </c>
      <c r="Z241" s="195">
        <f t="shared" si="301"/>
        <v>0</v>
      </c>
      <c r="AA241" s="195">
        <f t="shared" si="302"/>
        <v>0</v>
      </c>
      <c r="AB241" s="667"/>
      <c r="AC241" s="196">
        <f t="shared" si="303"/>
        <v>0</v>
      </c>
      <c r="AD241" s="667"/>
      <c r="AE241" s="196">
        <f t="shared" si="286"/>
        <v>0</v>
      </c>
      <c r="AF241" s="196"/>
      <c r="AG241" s="196"/>
      <c r="AH241" s="196"/>
      <c r="AI241" s="709"/>
      <c r="AJ241" s="709">
        <f t="shared" si="304"/>
        <v>0</v>
      </c>
      <c r="AK241" s="709">
        <f t="shared" si="305"/>
        <v>0</v>
      </c>
      <c r="AL241" s="709">
        <f t="shared" si="306"/>
        <v>0</v>
      </c>
      <c r="AM241" s="709"/>
      <c r="AN241" s="709">
        <f t="shared" si="287"/>
        <v>0</v>
      </c>
      <c r="AO241" s="709">
        <f t="shared" si="307"/>
        <v>0</v>
      </c>
    </row>
    <row r="242" spans="1:41" ht="12.75" hidden="1" customHeight="1" outlineLevel="1" x14ac:dyDescent="0.2">
      <c r="B242" s="851"/>
      <c r="C242" s="851"/>
      <c r="D242" s="27" t="str">
        <f t="shared" si="288"/>
        <v/>
      </c>
      <c r="E242" s="191" t="str">
        <f t="shared" si="289"/>
        <v>So</v>
      </c>
      <c r="F242" s="191">
        <f t="shared" si="290"/>
        <v>2035</v>
      </c>
      <c r="G242" s="191">
        <f t="shared" si="291"/>
        <v>7</v>
      </c>
      <c r="H242" s="191">
        <f t="shared" si="308"/>
        <v>29</v>
      </c>
      <c r="I242" s="192">
        <f t="shared" si="292"/>
        <v>48057</v>
      </c>
      <c r="J242" s="193">
        <f t="shared" si="311"/>
        <v>0</v>
      </c>
      <c r="K242" s="194">
        <f t="shared" si="311"/>
        <v>0</v>
      </c>
      <c r="L242" s="193">
        <f t="shared" si="311"/>
        <v>0</v>
      </c>
      <c r="M242" s="194">
        <f t="shared" si="311"/>
        <v>0</v>
      </c>
      <c r="N242" s="193">
        <f t="shared" si="311"/>
        <v>0</v>
      </c>
      <c r="O242" s="194">
        <f t="shared" si="311"/>
        <v>0</v>
      </c>
      <c r="P242" s="193">
        <f t="shared" si="311"/>
        <v>0</v>
      </c>
      <c r="Q242" s="194">
        <f t="shared" si="311"/>
        <v>0</v>
      </c>
      <c r="R242" s="193">
        <f t="shared" si="293"/>
        <v>0</v>
      </c>
      <c r="S242" s="194">
        <f t="shared" si="294"/>
        <v>0</v>
      </c>
      <c r="T242" s="193">
        <f t="shared" si="295"/>
        <v>0</v>
      </c>
      <c r="U242" s="194">
        <f t="shared" si="296"/>
        <v>0</v>
      </c>
      <c r="V242" s="195">
        <f t="shared" si="297"/>
        <v>0</v>
      </c>
      <c r="W242" s="195">
        <f t="shared" si="298"/>
        <v>0</v>
      </c>
      <c r="X242" s="195">
        <f t="shared" si="299"/>
        <v>0</v>
      </c>
      <c r="Y242" s="195">
        <f t="shared" si="300"/>
        <v>0</v>
      </c>
      <c r="Z242" s="195">
        <f t="shared" si="301"/>
        <v>0</v>
      </c>
      <c r="AA242" s="195">
        <f t="shared" si="302"/>
        <v>0</v>
      </c>
      <c r="AB242" s="667"/>
      <c r="AC242" s="196">
        <f t="shared" si="303"/>
        <v>0</v>
      </c>
      <c r="AD242" s="667"/>
      <c r="AE242" s="196">
        <f t="shared" si="286"/>
        <v>0</v>
      </c>
      <c r="AF242" s="196"/>
      <c r="AG242" s="196"/>
      <c r="AH242" s="196"/>
      <c r="AI242" s="709"/>
      <c r="AJ242" s="709">
        <f t="shared" si="304"/>
        <v>0</v>
      </c>
      <c r="AK242" s="709">
        <f t="shared" si="305"/>
        <v>0</v>
      </c>
      <c r="AL242" s="709">
        <f t="shared" si="306"/>
        <v>0</v>
      </c>
      <c r="AM242" s="709"/>
      <c r="AN242" s="709">
        <f t="shared" si="287"/>
        <v>0</v>
      </c>
      <c r="AO242" s="709">
        <f t="shared" si="307"/>
        <v>0</v>
      </c>
    </row>
    <row r="243" spans="1:41" ht="12.75" hidden="1" customHeight="1" outlineLevel="1" x14ac:dyDescent="0.2">
      <c r="B243" s="851"/>
      <c r="C243" s="851"/>
      <c r="D243" s="27">
        <f t="shared" si="288"/>
        <v>31</v>
      </c>
      <c r="E243" s="191" t="str">
        <f t="shared" si="289"/>
        <v>Mo</v>
      </c>
      <c r="F243" s="191">
        <f t="shared" si="290"/>
        <v>2035</v>
      </c>
      <c r="G243" s="191">
        <f t="shared" si="291"/>
        <v>7</v>
      </c>
      <c r="H243" s="191">
        <f t="shared" si="308"/>
        <v>30</v>
      </c>
      <c r="I243" s="192">
        <f t="shared" si="292"/>
        <v>48058</v>
      </c>
      <c r="J243" s="193">
        <f t="shared" si="311"/>
        <v>7</v>
      </c>
      <c r="K243" s="194">
        <f t="shared" si="311"/>
        <v>0</v>
      </c>
      <c r="L243" s="193">
        <f t="shared" si="311"/>
        <v>13</v>
      </c>
      <c r="M243" s="194">
        <f t="shared" si="311"/>
        <v>0</v>
      </c>
      <c r="N243" s="193">
        <f t="shared" si="311"/>
        <v>13</v>
      </c>
      <c r="O243" s="194">
        <f t="shared" si="311"/>
        <v>30</v>
      </c>
      <c r="P243" s="193">
        <f t="shared" si="311"/>
        <v>15</v>
      </c>
      <c r="Q243" s="194">
        <f t="shared" si="311"/>
        <v>55</v>
      </c>
      <c r="R243" s="193">
        <f t="shared" si="293"/>
        <v>15</v>
      </c>
      <c r="S243" s="194">
        <f t="shared" si="294"/>
        <v>55</v>
      </c>
      <c r="T243" s="193">
        <f t="shared" si="295"/>
        <v>15</v>
      </c>
      <c r="U243" s="194">
        <f t="shared" si="296"/>
        <v>55</v>
      </c>
      <c r="V243" s="195">
        <f t="shared" si="297"/>
        <v>0.29166666666666669</v>
      </c>
      <c r="W243" s="195">
        <f t="shared" si="298"/>
        <v>0.54166666666666663</v>
      </c>
      <c r="X243" s="195">
        <f t="shared" si="299"/>
        <v>0.5625</v>
      </c>
      <c r="Y243" s="195">
        <f t="shared" si="300"/>
        <v>0.66319444444444442</v>
      </c>
      <c r="Z243" s="195">
        <f t="shared" si="301"/>
        <v>0.66319444444444442</v>
      </c>
      <c r="AA243" s="195">
        <f t="shared" si="302"/>
        <v>0.66319444444444442</v>
      </c>
      <c r="AB243" s="667"/>
      <c r="AC243" s="196">
        <f t="shared" si="303"/>
        <v>0.35069444444444442</v>
      </c>
      <c r="AD243" s="667"/>
      <c r="AE243" s="196">
        <f t="shared" si="286"/>
        <v>0.35069444444444436</v>
      </c>
      <c r="AF243" s="196"/>
      <c r="AG243" s="196"/>
      <c r="AH243" s="196"/>
      <c r="AI243" s="710"/>
      <c r="AJ243" s="709">
        <f t="shared" si="304"/>
        <v>0</v>
      </c>
      <c r="AK243" s="709">
        <f t="shared" si="305"/>
        <v>0</v>
      </c>
      <c r="AL243" s="709">
        <f t="shared" si="306"/>
        <v>0</v>
      </c>
      <c r="AM243" s="709"/>
      <c r="AN243" s="709">
        <f t="shared" si="287"/>
        <v>0</v>
      </c>
      <c r="AO243" s="709">
        <f t="shared" si="307"/>
        <v>1</v>
      </c>
    </row>
    <row r="244" spans="1:41" ht="12.75" hidden="1" customHeight="1" outlineLevel="1" x14ac:dyDescent="0.2">
      <c r="B244" s="851"/>
      <c r="C244" s="851"/>
      <c r="D244" s="27" t="str">
        <f t="shared" si="288"/>
        <v/>
      </c>
      <c r="E244" s="191" t="str">
        <f t="shared" si="289"/>
        <v>Di</v>
      </c>
      <c r="F244" s="191">
        <f t="shared" si="290"/>
        <v>2035</v>
      </c>
      <c r="G244" s="191">
        <f t="shared" si="291"/>
        <v>7</v>
      </c>
      <c r="H244" s="191">
        <f t="shared" si="308"/>
        <v>31</v>
      </c>
      <c r="I244" s="192">
        <f t="shared" si="292"/>
        <v>48059</v>
      </c>
      <c r="J244" s="193">
        <f t="shared" si="311"/>
        <v>7</v>
      </c>
      <c r="K244" s="194">
        <f t="shared" si="311"/>
        <v>0</v>
      </c>
      <c r="L244" s="193">
        <f t="shared" si="311"/>
        <v>13</v>
      </c>
      <c r="M244" s="194">
        <f t="shared" si="311"/>
        <v>0</v>
      </c>
      <c r="N244" s="193">
        <f t="shared" si="311"/>
        <v>13</v>
      </c>
      <c r="O244" s="194">
        <f t="shared" si="311"/>
        <v>30</v>
      </c>
      <c r="P244" s="193">
        <f t="shared" si="311"/>
        <v>15</v>
      </c>
      <c r="Q244" s="194">
        <f t="shared" si="311"/>
        <v>55</v>
      </c>
      <c r="R244" s="193">
        <f t="shared" si="293"/>
        <v>15</v>
      </c>
      <c r="S244" s="194">
        <f t="shared" si="294"/>
        <v>55</v>
      </c>
      <c r="T244" s="193">
        <f t="shared" si="295"/>
        <v>15</v>
      </c>
      <c r="U244" s="194">
        <f t="shared" si="296"/>
        <v>55</v>
      </c>
      <c r="V244" s="195">
        <f t="shared" si="297"/>
        <v>0.29166666666666669</v>
      </c>
      <c r="W244" s="195">
        <f t="shared" si="298"/>
        <v>0.54166666666666663</v>
      </c>
      <c r="X244" s="195">
        <f t="shared" si="299"/>
        <v>0.5625</v>
      </c>
      <c r="Y244" s="195">
        <f t="shared" si="300"/>
        <v>0.66319444444444442</v>
      </c>
      <c r="Z244" s="195">
        <f t="shared" si="301"/>
        <v>0.66319444444444442</v>
      </c>
      <c r="AA244" s="195">
        <f t="shared" si="302"/>
        <v>0.66319444444444442</v>
      </c>
      <c r="AB244" s="667"/>
      <c r="AC244" s="196">
        <f t="shared" si="303"/>
        <v>0.35069444444444442</v>
      </c>
      <c r="AD244" s="667"/>
      <c r="AE244" s="196">
        <f t="shared" si="286"/>
        <v>0.35069444444444436</v>
      </c>
      <c r="AF244" s="196"/>
      <c r="AG244" s="196"/>
      <c r="AH244" s="196"/>
      <c r="AI244" s="710"/>
      <c r="AJ244" s="709">
        <f t="shared" si="304"/>
        <v>0</v>
      </c>
      <c r="AK244" s="709">
        <f t="shared" si="305"/>
        <v>0</v>
      </c>
      <c r="AL244" s="709">
        <f t="shared" si="306"/>
        <v>0</v>
      </c>
      <c r="AM244" s="709"/>
      <c r="AN244" s="709">
        <f t="shared" si="287"/>
        <v>0</v>
      </c>
      <c r="AO244" s="709">
        <f t="shared" si="307"/>
        <v>1</v>
      </c>
    </row>
    <row r="245" spans="1:41" ht="12.75" hidden="1" customHeight="1" outlineLevel="1" x14ac:dyDescent="0.2">
      <c r="B245" s="851"/>
      <c r="C245" s="851"/>
      <c r="D245" s="749" t="s">
        <v>1716</v>
      </c>
      <c r="E245" s="9"/>
      <c r="F245" s="9"/>
      <c r="G245" s="9"/>
      <c r="H245" s="191"/>
      <c r="I245" s="13"/>
      <c r="P245" s="4" t="s">
        <v>21</v>
      </c>
      <c r="Q245" s="4"/>
      <c r="R245" s="4"/>
      <c r="S245" s="4"/>
      <c r="T245" s="4"/>
      <c r="U245" s="4"/>
      <c r="V245" s="4"/>
      <c r="W245" s="4"/>
      <c r="X245" s="4"/>
      <c r="Y245" s="4"/>
      <c r="Z245" s="4"/>
      <c r="AA245" s="4"/>
      <c r="AB245" s="667"/>
      <c r="AC245" s="18">
        <f>SUM(AC214:AC244)</f>
        <v>7.7152777777777803</v>
      </c>
      <c r="AD245" s="667"/>
      <c r="AE245" s="18">
        <f>SUM(AE214:AE244)</f>
        <v>7.7152777777777777</v>
      </c>
      <c r="AF245" s="18"/>
      <c r="AG245" s="18"/>
      <c r="AH245" s="18"/>
      <c r="AI245" s="190">
        <f>IF(AE245-AC245&lt;0,AC245-AE245,AE245-AC245)</f>
        <v>2.6645352591003757E-15</v>
      </c>
      <c r="AJ245" s="190">
        <f>8.425*SUM(AJ214:AJ244)/24</f>
        <v>0</v>
      </c>
      <c r="AK245" s="190">
        <f>8.425*SUM(AK214:AK244)/24</f>
        <v>0</v>
      </c>
      <c r="AL245" s="190">
        <f>8.425*SUM(AL214:AL244)/24</f>
        <v>0</v>
      </c>
      <c r="AN245" s="151">
        <f>SUM(AN214:AN244)</f>
        <v>0</v>
      </c>
      <c r="AO245" s="151">
        <f>SUM(AO214:AO244)</f>
        <v>22</v>
      </c>
    </row>
    <row r="246" spans="1:41" ht="12.75" customHeight="1" collapsed="1" x14ac:dyDescent="0.2">
      <c r="B246" s="852"/>
      <c r="C246" s="852"/>
      <c r="D246" s="49"/>
      <c r="E246" s="51"/>
      <c r="F246" s="51"/>
      <c r="G246" s="51"/>
      <c r="H246" s="51"/>
      <c r="I246" s="51"/>
      <c r="J246" s="52"/>
      <c r="K246" s="52"/>
      <c r="L246" s="52"/>
      <c r="M246" s="52"/>
      <c r="N246" s="52"/>
      <c r="O246" s="52"/>
      <c r="P246" s="52"/>
      <c r="Q246" s="52"/>
      <c r="R246" s="52"/>
      <c r="S246" s="52"/>
      <c r="T246" s="52"/>
      <c r="U246" s="52"/>
      <c r="V246" s="52"/>
      <c r="W246" s="52"/>
      <c r="X246" s="52"/>
      <c r="Y246" s="52"/>
      <c r="Z246" s="52"/>
      <c r="AA246" s="52"/>
      <c r="AB246" s="53"/>
      <c r="AC246" s="53"/>
      <c r="AD246" s="53"/>
      <c r="AE246" s="54"/>
      <c r="AF246" s="26"/>
      <c r="AG246" s="26"/>
      <c r="AH246" s="26"/>
      <c r="AI246" s="203">
        <f>AI212+AI245</f>
        <v>2.042810365310288E-14</v>
      </c>
      <c r="AJ246" s="202">
        <f>AJ212+SUM(AJ213:AJ244)</f>
        <v>0</v>
      </c>
      <c r="AK246" s="202">
        <f>AK212+SUM(AK213:AK244)</f>
        <v>0</v>
      </c>
      <c r="AL246" s="202">
        <f>AL212+SUM(AL213:AL244)</f>
        <v>0</v>
      </c>
      <c r="AM246" s="202"/>
      <c r="AN246" s="202">
        <f>AN245*8</f>
        <v>0</v>
      </c>
      <c r="AO246" s="202">
        <f>AO245*8</f>
        <v>176</v>
      </c>
    </row>
    <row r="247" spans="1:41" ht="12.75" hidden="1" customHeight="1" outlineLevel="1" x14ac:dyDescent="0.2">
      <c r="B247" s="850">
        <f>$F$5</f>
        <v>2035</v>
      </c>
      <c r="C247" s="850" t="str">
        <f>TEXT(I248,"MMM")</f>
        <v>Aug</v>
      </c>
      <c r="D247" s="41"/>
      <c r="E247" s="59"/>
      <c r="F247" s="59"/>
      <c r="G247" s="59"/>
      <c r="H247" s="59"/>
      <c r="I247" s="65"/>
      <c r="J247" s="60"/>
      <c r="K247" s="60"/>
      <c r="L247" s="60"/>
      <c r="M247" s="60"/>
      <c r="N247" s="60"/>
      <c r="O247" s="60"/>
      <c r="P247" s="60"/>
      <c r="Q247" s="60"/>
      <c r="R247" s="60"/>
      <c r="S247" s="60"/>
      <c r="T247" s="60"/>
      <c r="U247" s="60"/>
      <c r="V247" s="60"/>
      <c r="W247" s="60"/>
      <c r="X247" s="60"/>
      <c r="Y247" s="60"/>
      <c r="Z247" s="60"/>
      <c r="AA247" s="60"/>
      <c r="AB247" s="44"/>
      <c r="AC247" s="44"/>
      <c r="AD247" s="44"/>
      <c r="AE247" s="59"/>
      <c r="AF247" s="59"/>
      <c r="AG247" s="59"/>
      <c r="AH247" s="59"/>
      <c r="AI247" s="148"/>
      <c r="AJ247" s="148"/>
      <c r="AK247" s="148"/>
      <c r="AL247" s="148"/>
      <c r="AM247" s="148"/>
      <c r="AN247" s="148"/>
      <c r="AO247" s="148"/>
    </row>
    <row r="248" spans="1:41" ht="12.75" hidden="1" customHeight="1" outlineLevel="1" x14ac:dyDescent="0.2">
      <c r="A248" s="198">
        <f>A214+1</f>
        <v>8</v>
      </c>
      <c r="B248" s="851"/>
      <c r="C248" s="851"/>
      <c r="D248" s="27" t="str">
        <f>IF(E248="Mo",WEEKNUM(I248),"")</f>
        <v/>
      </c>
      <c r="E248" s="191" t="str">
        <f>TEXT(I248,"TTT")</f>
        <v>Mi</v>
      </c>
      <c r="F248" s="191">
        <f>$F$5</f>
        <v>2035</v>
      </c>
      <c r="G248" s="191">
        <f>$A$248</f>
        <v>8</v>
      </c>
      <c r="H248" s="191">
        <f>$H$5</f>
        <v>1</v>
      </c>
      <c r="I248" s="192">
        <f>DATE(F248,G248,H248)</f>
        <v>48060</v>
      </c>
      <c r="J248" s="193">
        <f t="shared" ref="J248:Q252" si="312">IF(OR($E248="Sa",$E248="So"),J$4,J$5)</f>
        <v>7</v>
      </c>
      <c r="K248" s="194">
        <f t="shared" si="312"/>
        <v>0</v>
      </c>
      <c r="L248" s="193">
        <f t="shared" si="312"/>
        <v>13</v>
      </c>
      <c r="M248" s="194">
        <f t="shared" si="312"/>
        <v>0</v>
      </c>
      <c r="N248" s="193">
        <f t="shared" si="312"/>
        <v>13</v>
      </c>
      <c r="O248" s="194">
        <f t="shared" si="312"/>
        <v>30</v>
      </c>
      <c r="P248" s="193">
        <f t="shared" si="312"/>
        <v>15</v>
      </c>
      <c r="Q248" s="194">
        <f t="shared" si="312"/>
        <v>55</v>
      </c>
      <c r="R248" s="193">
        <f t="shared" ref="R248:R252" si="313">P248</f>
        <v>15</v>
      </c>
      <c r="S248" s="194">
        <f t="shared" ref="S248:S252" si="314">Q248</f>
        <v>55</v>
      </c>
      <c r="T248" s="193">
        <f t="shared" ref="T248:T252" si="315">R248</f>
        <v>15</v>
      </c>
      <c r="U248" s="194">
        <f t="shared" ref="U248:U252" si="316">S248</f>
        <v>55</v>
      </c>
      <c r="V248" s="195">
        <f t="shared" ref="V248:V252" si="317">TIME(J248,K248,0)</f>
        <v>0.29166666666666669</v>
      </c>
      <c r="W248" s="195">
        <f t="shared" ref="W248:W252" si="318">TIME(L248,M248,0)</f>
        <v>0.54166666666666663</v>
      </c>
      <c r="X248" s="195">
        <f t="shared" ref="X248:X252" si="319">TIME(N248,O248,0)</f>
        <v>0.5625</v>
      </c>
      <c r="Y248" s="195">
        <f t="shared" ref="Y248:Y252" si="320">TIME(P248,Q248,0)</f>
        <v>0.66319444444444442</v>
      </c>
      <c r="Z248" s="195">
        <f t="shared" ref="Z248:Z252" si="321">TIME(R248,S248,0)</f>
        <v>0.66319444444444442</v>
      </c>
      <c r="AA248" s="195">
        <f t="shared" ref="AA248:AA252" si="322">TIME(T248,U248,0)</f>
        <v>0.66319444444444442</v>
      </c>
      <c r="AB248" s="667"/>
      <c r="AC248" s="196">
        <f t="shared" ref="AC248:AC252" si="323">IF(OR(E248="Sa",E248="So"),TIME($AC$4,$AE$4,0),TIME($AC$5,$AE$5,0))</f>
        <v>0.35069444444444442</v>
      </c>
      <c r="AD248" s="667"/>
      <c r="AE248" s="196">
        <f t="shared" ref="AE248:AE278" si="324">IF(OR(E248="Sa",E248="So"),TIME($AC$4,$AE$4,0),(Y248-V248-(X248-W248)+(AA248-Z248)))</f>
        <v>0.35069444444444436</v>
      </c>
      <c r="AF248" s="196"/>
      <c r="AG248" s="196"/>
      <c r="AH248" s="196"/>
      <c r="AI248" s="709"/>
      <c r="AJ248" s="709">
        <f>IF(AG248=$AG$3,1,0)</f>
        <v>0</v>
      </c>
      <c r="AK248" s="709">
        <f>IF(AG248=$AG$7,1,0)</f>
        <v>0</v>
      </c>
      <c r="AL248" s="709">
        <f>IF(AH248=$AG$4,1,0)</f>
        <v>0</v>
      </c>
      <c r="AM248" s="709"/>
      <c r="AN248" s="709">
        <f t="shared" ref="AN248:AN278" si="325">IF(OR(AG248=$AG$2,AG248=$AG$5),1,IF(AG248=$AG$6,0.5,0))</f>
        <v>0</v>
      </c>
      <c r="AO248" s="709">
        <f>IF(OR(E248="Sa",E248="So"),0,1)</f>
        <v>1</v>
      </c>
    </row>
    <row r="249" spans="1:41" ht="12.75" hidden="1" customHeight="1" outlineLevel="1" x14ac:dyDescent="0.2">
      <c r="B249" s="851"/>
      <c r="C249" s="851"/>
      <c r="D249" s="27" t="str">
        <f t="shared" ref="D249:D278" si="326">IF(E249="Mo",WEEKNUM(I249),"")</f>
        <v/>
      </c>
      <c r="E249" s="191" t="str">
        <f t="shared" ref="E249:E278" si="327">TEXT(I249,"TTT")</f>
        <v>Do</v>
      </c>
      <c r="F249" s="191">
        <f t="shared" ref="F249:F278" si="328">$F$5</f>
        <v>2035</v>
      </c>
      <c r="G249" s="191">
        <f t="shared" ref="G249:G278" si="329">$A$248</f>
        <v>8</v>
      </c>
      <c r="H249" s="191">
        <f>H248+1</f>
        <v>2</v>
      </c>
      <c r="I249" s="192">
        <f t="shared" ref="I249:I278" si="330">DATE(F249,G249,H249)</f>
        <v>48061</v>
      </c>
      <c r="J249" s="193">
        <f t="shared" si="312"/>
        <v>7</v>
      </c>
      <c r="K249" s="194">
        <f t="shared" si="312"/>
        <v>0</v>
      </c>
      <c r="L249" s="193">
        <f t="shared" si="312"/>
        <v>13</v>
      </c>
      <c r="M249" s="194">
        <f t="shared" si="312"/>
        <v>0</v>
      </c>
      <c r="N249" s="193">
        <f t="shared" si="312"/>
        <v>13</v>
      </c>
      <c r="O249" s="194">
        <f t="shared" si="312"/>
        <v>30</v>
      </c>
      <c r="P249" s="193">
        <f t="shared" si="312"/>
        <v>15</v>
      </c>
      <c r="Q249" s="194">
        <f t="shared" si="312"/>
        <v>55</v>
      </c>
      <c r="R249" s="193">
        <f t="shared" si="313"/>
        <v>15</v>
      </c>
      <c r="S249" s="194">
        <f t="shared" si="314"/>
        <v>55</v>
      </c>
      <c r="T249" s="193">
        <f t="shared" si="315"/>
        <v>15</v>
      </c>
      <c r="U249" s="194">
        <f t="shared" si="316"/>
        <v>55</v>
      </c>
      <c r="V249" s="195">
        <f t="shared" si="317"/>
        <v>0.29166666666666669</v>
      </c>
      <c r="W249" s="195">
        <f t="shared" si="318"/>
        <v>0.54166666666666663</v>
      </c>
      <c r="X249" s="195">
        <f t="shared" si="319"/>
        <v>0.5625</v>
      </c>
      <c r="Y249" s="195">
        <f t="shared" si="320"/>
        <v>0.66319444444444442</v>
      </c>
      <c r="Z249" s="195">
        <f t="shared" si="321"/>
        <v>0.66319444444444442</v>
      </c>
      <c r="AA249" s="195">
        <f t="shared" si="322"/>
        <v>0.66319444444444442</v>
      </c>
      <c r="AB249" s="667"/>
      <c r="AC249" s="196">
        <f t="shared" si="323"/>
        <v>0.35069444444444442</v>
      </c>
      <c r="AD249" s="667"/>
      <c r="AE249" s="196">
        <f t="shared" si="324"/>
        <v>0.35069444444444436</v>
      </c>
      <c r="AF249" s="196"/>
      <c r="AG249" s="196"/>
      <c r="AH249" s="196"/>
      <c r="AI249" s="710"/>
      <c r="AJ249" s="709">
        <f t="shared" ref="AJ249:AJ278" si="331">IF(AG249=$AG$3,1,0)</f>
        <v>0</v>
      </c>
      <c r="AK249" s="709">
        <f t="shared" ref="AK249:AK278" si="332">IF(AG249=$AG$7,1,0)</f>
        <v>0</v>
      </c>
      <c r="AL249" s="709">
        <f t="shared" ref="AL249:AL278" si="333">IF(AH249=$AG$4,1,0)</f>
        <v>0</v>
      </c>
      <c r="AM249" s="709"/>
      <c r="AN249" s="709">
        <f t="shared" si="325"/>
        <v>0</v>
      </c>
      <c r="AO249" s="709">
        <f t="shared" ref="AO249:AO278" si="334">IF(OR(E249="Sa",E249="So"),0,1)</f>
        <v>1</v>
      </c>
    </row>
    <row r="250" spans="1:41" ht="12.75" hidden="1" customHeight="1" outlineLevel="1" x14ac:dyDescent="0.2">
      <c r="B250" s="851"/>
      <c r="C250" s="851"/>
      <c r="D250" s="27" t="str">
        <f t="shared" si="326"/>
        <v/>
      </c>
      <c r="E250" s="191" t="str">
        <f t="shared" si="327"/>
        <v>Fr</v>
      </c>
      <c r="F250" s="191">
        <f t="shared" si="328"/>
        <v>2035</v>
      </c>
      <c r="G250" s="191">
        <f t="shared" si="329"/>
        <v>8</v>
      </c>
      <c r="H250" s="191">
        <f t="shared" ref="H250:H278" si="335">H249+1</f>
        <v>3</v>
      </c>
      <c r="I250" s="192">
        <f t="shared" si="330"/>
        <v>48062</v>
      </c>
      <c r="J250" s="193">
        <f t="shared" si="312"/>
        <v>7</v>
      </c>
      <c r="K250" s="194">
        <f t="shared" si="312"/>
        <v>0</v>
      </c>
      <c r="L250" s="193">
        <f t="shared" si="312"/>
        <v>13</v>
      </c>
      <c r="M250" s="194">
        <f t="shared" si="312"/>
        <v>0</v>
      </c>
      <c r="N250" s="193">
        <f t="shared" si="312"/>
        <v>13</v>
      </c>
      <c r="O250" s="194">
        <f t="shared" si="312"/>
        <v>30</v>
      </c>
      <c r="P250" s="193">
        <f t="shared" si="312"/>
        <v>15</v>
      </c>
      <c r="Q250" s="194">
        <f t="shared" si="312"/>
        <v>55</v>
      </c>
      <c r="R250" s="193">
        <f t="shared" si="313"/>
        <v>15</v>
      </c>
      <c r="S250" s="194">
        <f t="shared" si="314"/>
        <v>55</v>
      </c>
      <c r="T250" s="193">
        <f t="shared" si="315"/>
        <v>15</v>
      </c>
      <c r="U250" s="194">
        <f t="shared" si="316"/>
        <v>55</v>
      </c>
      <c r="V250" s="195">
        <f t="shared" si="317"/>
        <v>0.29166666666666669</v>
      </c>
      <c r="W250" s="195">
        <f t="shared" si="318"/>
        <v>0.54166666666666663</v>
      </c>
      <c r="X250" s="195">
        <f t="shared" si="319"/>
        <v>0.5625</v>
      </c>
      <c r="Y250" s="195">
        <f t="shared" si="320"/>
        <v>0.66319444444444442</v>
      </c>
      <c r="Z250" s="195">
        <f t="shared" si="321"/>
        <v>0.66319444444444442</v>
      </c>
      <c r="AA250" s="195">
        <f t="shared" si="322"/>
        <v>0.66319444444444442</v>
      </c>
      <c r="AB250" s="667"/>
      <c r="AC250" s="196">
        <f t="shared" si="323"/>
        <v>0.35069444444444442</v>
      </c>
      <c r="AD250" s="667"/>
      <c r="AE250" s="196">
        <f t="shared" si="324"/>
        <v>0.35069444444444436</v>
      </c>
      <c r="AF250" s="196"/>
      <c r="AG250" s="196"/>
      <c r="AH250" s="196"/>
      <c r="AI250" s="710"/>
      <c r="AJ250" s="709">
        <f t="shared" si="331"/>
        <v>0</v>
      </c>
      <c r="AK250" s="709">
        <f t="shared" si="332"/>
        <v>0</v>
      </c>
      <c r="AL250" s="709">
        <f t="shared" si="333"/>
        <v>0</v>
      </c>
      <c r="AM250" s="709"/>
      <c r="AN250" s="709">
        <f t="shared" si="325"/>
        <v>0</v>
      </c>
      <c r="AO250" s="709">
        <f t="shared" si="334"/>
        <v>1</v>
      </c>
    </row>
    <row r="251" spans="1:41" ht="12.75" hidden="1" customHeight="1" outlineLevel="1" x14ac:dyDescent="0.2">
      <c r="B251" s="851"/>
      <c r="C251" s="851"/>
      <c r="D251" s="27" t="str">
        <f t="shared" si="326"/>
        <v/>
      </c>
      <c r="E251" s="191" t="str">
        <f t="shared" si="327"/>
        <v>Sa</v>
      </c>
      <c r="F251" s="191">
        <f t="shared" si="328"/>
        <v>2035</v>
      </c>
      <c r="G251" s="191">
        <f t="shared" si="329"/>
        <v>8</v>
      </c>
      <c r="H251" s="191">
        <f t="shared" si="335"/>
        <v>4</v>
      </c>
      <c r="I251" s="192">
        <f t="shared" si="330"/>
        <v>48063</v>
      </c>
      <c r="J251" s="193">
        <f t="shared" si="312"/>
        <v>0</v>
      </c>
      <c r="K251" s="194">
        <f t="shared" si="312"/>
        <v>0</v>
      </c>
      <c r="L251" s="193">
        <f t="shared" si="312"/>
        <v>0</v>
      </c>
      <c r="M251" s="194">
        <f t="shared" si="312"/>
        <v>0</v>
      </c>
      <c r="N251" s="193">
        <f t="shared" si="312"/>
        <v>0</v>
      </c>
      <c r="O251" s="194">
        <f t="shared" si="312"/>
        <v>0</v>
      </c>
      <c r="P251" s="193">
        <f t="shared" si="312"/>
        <v>0</v>
      </c>
      <c r="Q251" s="194">
        <f t="shared" si="312"/>
        <v>0</v>
      </c>
      <c r="R251" s="193">
        <f t="shared" si="313"/>
        <v>0</v>
      </c>
      <c r="S251" s="194">
        <f t="shared" si="314"/>
        <v>0</v>
      </c>
      <c r="T251" s="193">
        <f t="shared" si="315"/>
        <v>0</v>
      </c>
      <c r="U251" s="194">
        <f t="shared" si="316"/>
        <v>0</v>
      </c>
      <c r="V251" s="195">
        <f t="shared" si="317"/>
        <v>0</v>
      </c>
      <c r="W251" s="195">
        <f t="shared" si="318"/>
        <v>0</v>
      </c>
      <c r="X251" s="195">
        <f t="shared" si="319"/>
        <v>0</v>
      </c>
      <c r="Y251" s="195">
        <f t="shared" si="320"/>
        <v>0</v>
      </c>
      <c r="Z251" s="195">
        <f t="shared" si="321"/>
        <v>0</v>
      </c>
      <c r="AA251" s="195">
        <f t="shared" si="322"/>
        <v>0</v>
      </c>
      <c r="AB251" s="667"/>
      <c r="AC251" s="196">
        <f t="shared" si="323"/>
        <v>0</v>
      </c>
      <c r="AD251" s="667"/>
      <c r="AE251" s="196">
        <f t="shared" si="324"/>
        <v>0</v>
      </c>
      <c r="AF251" s="196"/>
      <c r="AG251" s="196"/>
      <c r="AH251" s="196"/>
      <c r="AI251" s="710"/>
      <c r="AJ251" s="709">
        <f t="shared" si="331"/>
        <v>0</v>
      </c>
      <c r="AK251" s="709">
        <f t="shared" si="332"/>
        <v>0</v>
      </c>
      <c r="AL251" s="709">
        <f t="shared" si="333"/>
        <v>0</v>
      </c>
      <c r="AM251" s="709"/>
      <c r="AN251" s="709">
        <f t="shared" si="325"/>
        <v>0</v>
      </c>
      <c r="AO251" s="709">
        <f t="shared" si="334"/>
        <v>0</v>
      </c>
    </row>
    <row r="252" spans="1:41" ht="12.75" hidden="1" customHeight="1" outlineLevel="1" x14ac:dyDescent="0.2">
      <c r="B252" s="851"/>
      <c r="C252" s="851"/>
      <c r="D252" s="27" t="str">
        <f t="shared" si="326"/>
        <v/>
      </c>
      <c r="E252" s="191" t="str">
        <f t="shared" si="327"/>
        <v>So</v>
      </c>
      <c r="F252" s="191">
        <f t="shared" si="328"/>
        <v>2035</v>
      </c>
      <c r="G252" s="191">
        <f t="shared" si="329"/>
        <v>8</v>
      </c>
      <c r="H252" s="191">
        <f t="shared" si="335"/>
        <v>5</v>
      </c>
      <c r="I252" s="192">
        <f t="shared" si="330"/>
        <v>48064</v>
      </c>
      <c r="J252" s="193">
        <f t="shared" si="312"/>
        <v>0</v>
      </c>
      <c r="K252" s="194">
        <f t="shared" si="312"/>
        <v>0</v>
      </c>
      <c r="L252" s="193">
        <f t="shared" si="312"/>
        <v>0</v>
      </c>
      <c r="M252" s="194">
        <f t="shared" si="312"/>
        <v>0</v>
      </c>
      <c r="N252" s="193">
        <f t="shared" si="312"/>
        <v>0</v>
      </c>
      <c r="O252" s="194">
        <f t="shared" si="312"/>
        <v>0</v>
      </c>
      <c r="P252" s="193">
        <f t="shared" si="312"/>
        <v>0</v>
      </c>
      <c r="Q252" s="194">
        <f t="shared" si="312"/>
        <v>0</v>
      </c>
      <c r="R252" s="193">
        <f t="shared" si="313"/>
        <v>0</v>
      </c>
      <c r="S252" s="194">
        <f t="shared" si="314"/>
        <v>0</v>
      </c>
      <c r="T252" s="193">
        <f t="shared" si="315"/>
        <v>0</v>
      </c>
      <c r="U252" s="194">
        <f t="shared" si="316"/>
        <v>0</v>
      </c>
      <c r="V252" s="195">
        <f t="shared" si="317"/>
        <v>0</v>
      </c>
      <c r="W252" s="195">
        <f t="shared" si="318"/>
        <v>0</v>
      </c>
      <c r="X252" s="195">
        <f t="shared" si="319"/>
        <v>0</v>
      </c>
      <c r="Y252" s="195">
        <f t="shared" si="320"/>
        <v>0</v>
      </c>
      <c r="Z252" s="195">
        <f t="shared" si="321"/>
        <v>0</v>
      </c>
      <c r="AA252" s="195">
        <f t="shared" si="322"/>
        <v>0</v>
      </c>
      <c r="AB252" s="667"/>
      <c r="AC252" s="196">
        <f t="shared" si="323"/>
        <v>0</v>
      </c>
      <c r="AD252" s="667"/>
      <c r="AE252" s="196">
        <f t="shared" si="324"/>
        <v>0</v>
      </c>
      <c r="AF252" s="196"/>
      <c r="AG252" s="196"/>
      <c r="AH252" s="196"/>
      <c r="AI252" s="710"/>
      <c r="AJ252" s="709">
        <f t="shared" si="331"/>
        <v>0</v>
      </c>
      <c r="AK252" s="709">
        <f t="shared" si="332"/>
        <v>0</v>
      </c>
      <c r="AL252" s="709">
        <f t="shared" si="333"/>
        <v>0</v>
      </c>
      <c r="AM252" s="709"/>
      <c r="AN252" s="709">
        <f t="shared" si="325"/>
        <v>0</v>
      </c>
      <c r="AO252" s="709">
        <f t="shared" si="334"/>
        <v>0</v>
      </c>
    </row>
    <row r="253" spans="1:41" ht="12.75" hidden="1" customHeight="1" outlineLevel="1" x14ac:dyDescent="0.2">
      <c r="B253" s="851"/>
      <c r="C253" s="851"/>
      <c r="D253" s="27">
        <f t="shared" si="326"/>
        <v>32</v>
      </c>
      <c r="E253" s="191" t="str">
        <f t="shared" si="327"/>
        <v>Mo</v>
      </c>
      <c r="F253" s="191">
        <f t="shared" si="328"/>
        <v>2035</v>
      </c>
      <c r="G253" s="191">
        <f t="shared" si="329"/>
        <v>8</v>
      </c>
      <c r="H253" s="191">
        <f t="shared" si="335"/>
        <v>6</v>
      </c>
      <c r="I253" s="192">
        <f t="shared" si="330"/>
        <v>48065</v>
      </c>
      <c r="J253" s="193">
        <f t="shared" ref="J253:Q263" si="336">IF(OR($E253="Sa",$E253="So"),J$4,J$5)</f>
        <v>7</v>
      </c>
      <c r="K253" s="194">
        <f t="shared" si="336"/>
        <v>0</v>
      </c>
      <c r="L253" s="193">
        <f t="shared" si="336"/>
        <v>13</v>
      </c>
      <c r="M253" s="194">
        <f t="shared" si="336"/>
        <v>0</v>
      </c>
      <c r="N253" s="193">
        <f t="shared" si="336"/>
        <v>13</v>
      </c>
      <c r="O253" s="194">
        <f t="shared" si="336"/>
        <v>30</v>
      </c>
      <c r="P253" s="193">
        <f t="shared" si="336"/>
        <v>15</v>
      </c>
      <c r="Q253" s="194">
        <f t="shared" si="336"/>
        <v>55</v>
      </c>
      <c r="R253" s="193">
        <f t="shared" ref="R253:R259" si="337">P253</f>
        <v>15</v>
      </c>
      <c r="S253" s="194">
        <f t="shared" ref="S253:S259" si="338">Q253</f>
        <v>55</v>
      </c>
      <c r="T253" s="193">
        <f t="shared" ref="T253:T259" si="339">R253</f>
        <v>15</v>
      </c>
      <c r="U253" s="194">
        <f t="shared" ref="U253:U259" si="340">S253</f>
        <v>55</v>
      </c>
      <c r="V253" s="195">
        <f t="shared" ref="V253:V259" si="341">TIME(J253,K253,0)</f>
        <v>0.29166666666666669</v>
      </c>
      <c r="W253" s="195">
        <f t="shared" ref="W253:W259" si="342">TIME(L253,M253,0)</f>
        <v>0.54166666666666663</v>
      </c>
      <c r="X253" s="195">
        <f t="shared" ref="X253:X259" si="343">TIME(N253,O253,0)</f>
        <v>0.5625</v>
      </c>
      <c r="Y253" s="195">
        <f t="shared" ref="Y253:Y259" si="344">TIME(P253,Q253,0)</f>
        <v>0.66319444444444442</v>
      </c>
      <c r="Z253" s="195">
        <f t="shared" ref="Z253:Z259" si="345">TIME(R253,S253,0)</f>
        <v>0.66319444444444442</v>
      </c>
      <c r="AA253" s="195">
        <f t="shared" ref="AA253:AA259" si="346">TIME(T253,U253,0)</f>
        <v>0.66319444444444442</v>
      </c>
      <c r="AB253" s="667"/>
      <c r="AC253" s="196">
        <f t="shared" ref="AC253:AC259" si="347">IF(OR(E253="Sa",E253="So"),TIME($AC$4,$AE$4,0),TIME($AC$5,$AE$5,0))</f>
        <v>0.35069444444444442</v>
      </c>
      <c r="AD253" s="667"/>
      <c r="AE253" s="196">
        <f t="shared" si="324"/>
        <v>0.35069444444444436</v>
      </c>
      <c r="AF253" s="196"/>
      <c r="AG253" s="196"/>
      <c r="AH253" s="196"/>
      <c r="AI253" s="710"/>
      <c r="AJ253" s="709">
        <f t="shared" si="331"/>
        <v>0</v>
      </c>
      <c r="AK253" s="709">
        <f t="shared" si="332"/>
        <v>0</v>
      </c>
      <c r="AL253" s="709">
        <f t="shared" si="333"/>
        <v>0</v>
      </c>
      <c r="AM253" s="709"/>
      <c r="AN253" s="709">
        <f t="shared" si="325"/>
        <v>0</v>
      </c>
      <c r="AO253" s="709">
        <f t="shared" si="334"/>
        <v>1</v>
      </c>
    </row>
    <row r="254" spans="1:41" ht="12.75" hidden="1" customHeight="1" outlineLevel="1" x14ac:dyDescent="0.2">
      <c r="B254" s="851"/>
      <c r="C254" s="851"/>
      <c r="D254" s="27" t="str">
        <f t="shared" si="326"/>
        <v/>
      </c>
      <c r="E254" s="191" t="str">
        <f t="shared" si="327"/>
        <v>Di</v>
      </c>
      <c r="F254" s="191">
        <f t="shared" si="328"/>
        <v>2035</v>
      </c>
      <c r="G254" s="191">
        <f t="shared" si="329"/>
        <v>8</v>
      </c>
      <c r="H254" s="191">
        <f t="shared" si="335"/>
        <v>7</v>
      </c>
      <c r="I254" s="192">
        <f t="shared" si="330"/>
        <v>48066</v>
      </c>
      <c r="J254" s="193">
        <f t="shared" si="336"/>
        <v>7</v>
      </c>
      <c r="K254" s="194">
        <f t="shared" si="336"/>
        <v>0</v>
      </c>
      <c r="L254" s="193">
        <f t="shared" si="336"/>
        <v>13</v>
      </c>
      <c r="M254" s="194">
        <f t="shared" si="336"/>
        <v>0</v>
      </c>
      <c r="N254" s="193">
        <f t="shared" si="336"/>
        <v>13</v>
      </c>
      <c r="O254" s="194">
        <f t="shared" si="336"/>
        <v>30</v>
      </c>
      <c r="P254" s="193">
        <f t="shared" si="336"/>
        <v>15</v>
      </c>
      <c r="Q254" s="194">
        <f t="shared" si="336"/>
        <v>55</v>
      </c>
      <c r="R254" s="193">
        <f t="shared" si="337"/>
        <v>15</v>
      </c>
      <c r="S254" s="194">
        <f t="shared" si="338"/>
        <v>55</v>
      </c>
      <c r="T254" s="193">
        <f t="shared" si="339"/>
        <v>15</v>
      </c>
      <c r="U254" s="194">
        <f t="shared" si="340"/>
        <v>55</v>
      </c>
      <c r="V254" s="195">
        <f t="shared" si="341"/>
        <v>0.29166666666666669</v>
      </c>
      <c r="W254" s="195">
        <f t="shared" si="342"/>
        <v>0.54166666666666663</v>
      </c>
      <c r="X254" s="195">
        <f t="shared" si="343"/>
        <v>0.5625</v>
      </c>
      <c r="Y254" s="195">
        <f t="shared" si="344"/>
        <v>0.66319444444444442</v>
      </c>
      <c r="Z254" s="195">
        <f t="shared" si="345"/>
        <v>0.66319444444444442</v>
      </c>
      <c r="AA254" s="195">
        <f t="shared" si="346"/>
        <v>0.66319444444444442</v>
      </c>
      <c r="AB254" s="667"/>
      <c r="AC254" s="196">
        <f t="shared" si="347"/>
        <v>0.35069444444444442</v>
      </c>
      <c r="AD254" s="667"/>
      <c r="AE254" s="196">
        <f t="shared" si="324"/>
        <v>0.35069444444444436</v>
      </c>
      <c r="AF254" s="196"/>
      <c r="AG254" s="196"/>
      <c r="AH254" s="196"/>
      <c r="AI254" s="710"/>
      <c r="AJ254" s="709">
        <f t="shared" si="331"/>
        <v>0</v>
      </c>
      <c r="AK254" s="709">
        <f t="shared" si="332"/>
        <v>0</v>
      </c>
      <c r="AL254" s="709">
        <f t="shared" si="333"/>
        <v>0</v>
      </c>
      <c r="AM254" s="709"/>
      <c r="AN254" s="709">
        <f t="shared" si="325"/>
        <v>0</v>
      </c>
      <c r="AO254" s="709">
        <f t="shared" si="334"/>
        <v>1</v>
      </c>
    </row>
    <row r="255" spans="1:41" ht="12.75" hidden="1" customHeight="1" outlineLevel="1" x14ac:dyDescent="0.2">
      <c r="B255" s="851"/>
      <c r="C255" s="851"/>
      <c r="D255" s="27" t="str">
        <f t="shared" si="326"/>
        <v/>
      </c>
      <c r="E255" s="191" t="str">
        <f t="shared" si="327"/>
        <v>Mi</v>
      </c>
      <c r="F255" s="191">
        <f t="shared" si="328"/>
        <v>2035</v>
      </c>
      <c r="G255" s="191">
        <f t="shared" si="329"/>
        <v>8</v>
      </c>
      <c r="H255" s="191">
        <f t="shared" si="335"/>
        <v>8</v>
      </c>
      <c r="I255" s="192">
        <f t="shared" si="330"/>
        <v>48067</v>
      </c>
      <c r="J255" s="193">
        <f t="shared" si="336"/>
        <v>7</v>
      </c>
      <c r="K255" s="194">
        <f t="shared" si="336"/>
        <v>0</v>
      </c>
      <c r="L255" s="193">
        <f t="shared" si="336"/>
        <v>13</v>
      </c>
      <c r="M255" s="194">
        <f t="shared" si="336"/>
        <v>0</v>
      </c>
      <c r="N255" s="193">
        <f t="shared" si="336"/>
        <v>13</v>
      </c>
      <c r="O255" s="194">
        <f t="shared" si="336"/>
        <v>30</v>
      </c>
      <c r="P255" s="193">
        <f t="shared" si="336"/>
        <v>15</v>
      </c>
      <c r="Q255" s="194">
        <f t="shared" si="336"/>
        <v>55</v>
      </c>
      <c r="R255" s="193">
        <f t="shared" si="337"/>
        <v>15</v>
      </c>
      <c r="S255" s="194">
        <f t="shared" si="338"/>
        <v>55</v>
      </c>
      <c r="T255" s="193">
        <f t="shared" si="339"/>
        <v>15</v>
      </c>
      <c r="U255" s="194">
        <f t="shared" si="340"/>
        <v>55</v>
      </c>
      <c r="V255" s="195">
        <f t="shared" si="341"/>
        <v>0.29166666666666669</v>
      </c>
      <c r="W255" s="195">
        <f t="shared" si="342"/>
        <v>0.54166666666666663</v>
      </c>
      <c r="X255" s="195">
        <f t="shared" si="343"/>
        <v>0.5625</v>
      </c>
      <c r="Y255" s="195">
        <f t="shared" si="344"/>
        <v>0.66319444444444442</v>
      </c>
      <c r="Z255" s="195">
        <f t="shared" si="345"/>
        <v>0.66319444444444442</v>
      </c>
      <c r="AA255" s="195">
        <f t="shared" si="346"/>
        <v>0.66319444444444442</v>
      </c>
      <c r="AB255" s="667"/>
      <c r="AC255" s="196">
        <f t="shared" si="347"/>
        <v>0.35069444444444442</v>
      </c>
      <c r="AD255" s="667"/>
      <c r="AE255" s="196">
        <f t="shared" si="324"/>
        <v>0.35069444444444436</v>
      </c>
      <c r="AF255" s="196"/>
      <c r="AG255" s="196"/>
      <c r="AH255" s="196"/>
      <c r="AI255" s="710"/>
      <c r="AJ255" s="709">
        <f t="shared" si="331"/>
        <v>0</v>
      </c>
      <c r="AK255" s="709">
        <f t="shared" si="332"/>
        <v>0</v>
      </c>
      <c r="AL255" s="709">
        <f t="shared" si="333"/>
        <v>0</v>
      </c>
      <c r="AM255" s="709"/>
      <c r="AN255" s="709">
        <f t="shared" si="325"/>
        <v>0</v>
      </c>
      <c r="AO255" s="709">
        <f t="shared" si="334"/>
        <v>1</v>
      </c>
    </row>
    <row r="256" spans="1:41" ht="12.75" hidden="1" customHeight="1" outlineLevel="1" x14ac:dyDescent="0.2">
      <c r="B256" s="851"/>
      <c r="C256" s="851"/>
      <c r="D256" s="27" t="str">
        <f t="shared" si="326"/>
        <v/>
      </c>
      <c r="E256" s="191" t="str">
        <f t="shared" si="327"/>
        <v>Do</v>
      </c>
      <c r="F256" s="191">
        <f t="shared" si="328"/>
        <v>2035</v>
      </c>
      <c r="G256" s="191">
        <f t="shared" si="329"/>
        <v>8</v>
      </c>
      <c r="H256" s="191">
        <f t="shared" si="335"/>
        <v>9</v>
      </c>
      <c r="I256" s="192">
        <f t="shared" si="330"/>
        <v>48068</v>
      </c>
      <c r="J256" s="193">
        <f t="shared" si="336"/>
        <v>7</v>
      </c>
      <c r="K256" s="194">
        <f t="shared" si="336"/>
        <v>0</v>
      </c>
      <c r="L256" s="193">
        <f t="shared" si="336"/>
        <v>13</v>
      </c>
      <c r="M256" s="194">
        <f t="shared" si="336"/>
        <v>0</v>
      </c>
      <c r="N256" s="193">
        <f t="shared" si="336"/>
        <v>13</v>
      </c>
      <c r="O256" s="194">
        <f t="shared" si="336"/>
        <v>30</v>
      </c>
      <c r="P256" s="193">
        <f t="shared" si="336"/>
        <v>15</v>
      </c>
      <c r="Q256" s="194">
        <f t="shared" si="336"/>
        <v>55</v>
      </c>
      <c r="R256" s="193">
        <f t="shared" si="337"/>
        <v>15</v>
      </c>
      <c r="S256" s="194">
        <f t="shared" si="338"/>
        <v>55</v>
      </c>
      <c r="T256" s="193">
        <f t="shared" si="339"/>
        <v>15</v>
      </c>
      <c r="U256" s="194">
        <f t="shared" si="340"/>
        <v>55</v>
      </c>
      <c r="V256" s="195">
        <f t="shared" si="341"/>
        <v>0.29166666666666669</v>
      </c>
      <c r="W256" s="195">
        <f t="shared" si="342"/>
        <v>0.54166666666666663</v>
      </c>
      <c r="X256" s="195">
        <f t="shared" si="343"/>
        <v>0.5625</v>
      </c>
      <c r="Y256" s="195">
        <f t="shared" si="344"/>
        <v>0.66319444444444442</v>
      </c>
      <c r="Z256" s="195">
        <f t="shared" si="345"/>
        <v>0.66319444444444442</v>
      </c>
      <c r="AA256" s="195">
        <f t="shared" si="346"/>
        <v>0.66319444444444442</v>
      </c>
      <c r="AB256" s="667"/>
      <c r="AC256" s="196">
        <f t="shared" si="347"/>
        <v>0.35069444444444442</v>
      </c>
      <c r="AD256" s="667"/>
      <c r="AE256" s="196">
        <f t="shared" si="324"/>
        <v>0.35069444444444436</v>
      </c>
      <c r="AF256" s="196"/>
      <c r="AG256" s="196"/>
      <c r="AH256" s="196"/>
      <c r="AI256" s="710"/>
      <c r="AJ256" s="709">
        <f t="shared" si="331"/>
        <v>0</v>
      </c>
      <c r="AK256" s="709">
        <f t="shared" si="332"/>
        <v>0</v>
      </c>
      <c r="AL256" s="709">
        <f t="shared" si="333"/>
        <v>0</v>
      </c>
      <c r="AM256" s="709"/>
      <c r="AN256" s="709">
        <f t="shared" si="325"/>
        <v>0</v>
      </c>
      <c r="AO256" s="709">
        <f t="shared" si="334"/>
        <v>1</v>
      </c>
    </row>
    <row r="257" spans="2:41" ht="12.75" hidden="1" customHeight="1" outlineLevel="1" x14ac:dyDescent="0.2">
      <c r="B257" s="851"/>
      <c r="C257" s="851"/>
      <c r="D257" s="27" t="str">
        <f t="shared" si="326"/>
        <v/>
      </c>
      <c r="E257" s="191" t="str">
        <f t="shared" si="327"/>
        <v>Fr</v>
      </c>
      <c r="F257" s="191">
        <f t="shared" si="328"/>
        <v>2035</v>
      </c>
      <c r="G257" s="191">
        <f t="shared" si="329"/>
        <v>8</v>
      </c>
      <c r="H257" s="191">
        <f t="shared" si="335"/>
        <v>10</v>
      </c>
      <c r="I257" s="192">
        <f t="shared" si="330"/>
        <v>48069</v>
      </c>
      <c r="J257" s="193">
        <f t="shared" si="336"/>
        <v>7</v>
      </c>
      <c r="K257" s="194">
        <f t="shared" si="336"/>
        <v>0</v>
      </c>
      <c r="L257" s="193">
        <f t="shared" si="336"/>
        <v>13</v>
      </c>
      <c r="M257" s="194">
        <f t="shared" si="336"/>
        <v>0</v>
      </c>
      <c r="N257" s="193">
        <f t="shared" si="336"/>
        <v>13</v>
      </c>
      <c r="O257" s="194">
        <f t="shared" si="336"/>
        <v>30</v>
      </c>
      <c r="P257" s="193">
        <f t="shared" si="336"/>
        <v>15</v>
      </c>
      <c r="Q257" s="194">
        <f t="shared" si="336"/>
        <v>55</v>
      </c>
      <c r="R257" s="193">
        <f t="shared" si="337"/>
        <v>15</v>
      </c>
      <c r="S257" s="194">
        <f t="shared" si="338"/>
        <v>55</v>
      </c>
      <c r="T257" s="193">
        <f t="shared" si="339"/>
        <v>15</v>
      </c>
      <c r="U257" s="194">
        <f t="shared" si="340"/>
        <v>55</v>
      </c>
      <c r="V257" s="195">
        <f t="shared" si="341"/>
        <v>0.29166666666666669</v>
      </c>
      <c r="W257" s="195">
        <f t="shared" si="342"/>
        <v>0.54166666666666663</v>
      </c>
      <c r="X257" s="195">
        <f t="shared" si="343"/>
        <v>0.5625</v>
      </c>
      <c r="Y257" s="195">
        <f t="shared" si="344"/>
        <v>0.66319444444444442</v>
      </c>
      <c r="Z257" s="195">
        <f t="shared" si="345"/>
        <v>0.66319444444444442</v>
      </c>
      <c r="AA257" s="195">
        <f t="shared" si="346"/>
        <v>0.66319444444444442</v>
      </c>
      <c r="AB257" s="667"/>
      <c r="AC257" s="196">
        <f t="shared" si="347"/>
        <v>0.35069444444444442</v>
      </c>
      <c r="AD257" s="667"/>
      <c r="AE257" s="196">
        <f t="shared" si="324"/>
        <v>0.35069444444444436</v>
      </c>
      <c r="AF257" s="196"/>
      <c r="AG257" s="196"/>
      <c r="AH257" s="196"/>
      <c r="AI257" s="710"/>
      <c r="AJ257" s="709">
        <f t="shared" si="331"/>
        <v>0</v>
      </c>
      <c r="AK257" s="709">
        <f t="shared" si="332"/>
        <v>0</v>
      </c>
      <c r="AL257" s="709">
        <f t="shared" si="333"/>
        <v>0</v>
      </c>
      <c r="AM257" s="709"/>
      <c r="AN257" s="709">
        <f t="shared" si="325"/>
        <v>0</v>
      </c>
      <c r="AO257" s="709">
        <f t="shared" si="334"/>
        <v>1</v>
      </c>
    </row>
    <row r="258" spans="2:41" ht="12.75" hidden="1" customHeight="1" outlineLevel="1" x14ac:dyDescent="0.2">
      <c r="B258" s="851"/>
      <c r="C258" s="851"/>
      <c r="D258" s="27" t="str">
        <f t="shared" si="326"/>
        <v/>
      </c>
      <c r="E258" s="191" t="str">
        <f t="shared" si="327"/>
        <v>Sa</v>
      </c>
      <c r="F258" s="191">
        <f t="shared" si="328"/>
        <v>2035</v>
      </c>
      <c r="G258" s="191">
        <f t="shared" si="329"/>
        <v>8</v>
      </c>
      <c r="H258" s="191">
        <f t="shared" si="335"/>
        <v>11</v>
      </c>
      <c r="I258" s="192">
        <f t="shared" si="330"/>
        <v>48070</v>
      </c>
      <c r="J258" s="193">
        <f t="shared" si="336"/>
        <v>0</v>
      </c>
      <c r="K258" s="194">
        <f t="shared" si="336"/>
        <v>0</v>
      </c>
      <c r="L258" s="193">
        <f t="shared" si="336"/>
        <v>0</v>
      </c>
      <c r="M258" s="194">
        <f t="shared" si="336"/>
        <v>0</v>
      </c>
      <c r="N258" s="193">
        <f t="shared" si="336"/>
        <v>0</v>
      </c>
      <c r="O258" s="194">
        <f t="shared" si="336"/>
        <v>0</v>
      </c>
      <c r="P258" s="193">
        <f t="shared" si="336"/>
        <v>0</v>
      </c>
      <c r="Q258" s="194">
        <f t="shared" si="336"/>
        <v>0</v>
      </c>
      <c r="R258" s="193">
        <f t="shared" si="337"/>
        <v>0</v>
      </c>
      <c r="S258" s="194">
        <f t="shared" si="338"/>
        <v>0</v>
      </c>
      <c r="T258" s="193">
        <f t="shared" si="339"/>
        <v>0</v>
      </c>
      <c r="U258" s="194">
        <f t="shared" si="340"/>
        <v>0</v>
      </c>
      <c r="V258" s="195">
        <f t="shared" si="341"/>
        <v>0</v>
      </c>
      <c r="W258" s="195">
        <f t="shared" si="342"/>
        <v>0</v>
      </c>
      <c r="X258" s="195">
        <f t="shared" si="343"/>
        <v>0</v>
      </c>
      <c r="Y258" s="195">
        <f t="shared" si="344"/>
        <v>0</v>
      </c>
      <c r="Z258" s="195">
        <f t="shared" si="345"/>
        <v>0</v>
      </c>
      <c r="AA258" s="195">
        <f t="shared" si="346"/>
        <v>0</v>
      </c>
      <c r="AB258" s="667"/>
      <c r="AC258" s="196">
        <f t="shared" si="347"/>
        <v>0</v>
      </c>
      <c r="AD258" s="667"/>
      <c r="AE258" s="196">
        <f t="shared" si="324"/>
        <v>0</v>
      </c>
      <c r="AF258" s="196"/>
      <c r="AG258" s="196"/>
      <c r="AH258" s="196"/>
      <c r="AI258" s="710"/>
      <c r="AJ258" s="709">
        <f t="shared" si="331"/>
        <v>0</v>
      </c>
      <c r="AK258" s="709">
        <f t="shared" si="332"/>
        <v>0</v>
      </c>
      <c r="AL258" s="709">
        <f t="shared" si="333"/>
        <v>0</v>
      </c>
      <c r="AM258" s="709"/>
      <c r="AN258" s="709">
        <f t="shared" si="325"/>
        <v>0</v>
      </c>
      <c r="AO258" s="709">
        <f t="shared" si="334"/>
        <v>0</v>
      </c>
    </row>
    <row r="259" spans="2:41" ht="12.75" hidden="1" customHeight="1" outlineLevel="1" x14ac:dyDescent="0.2">
      <c r="B259" s="851"/>
      <c r="C259" s="851"/>
      <c r="D259" s="27" t="str">
        <f t="shared" si="326"/>
        <v/>
      </c>
      <c r="E259" s="191" t="str">
        <f t="shared" si="327"/>
        <v>So</v>
      </c>
      <c r="F259" s="191">
        <f t="shared" si="328"/>
        <v>2035</v>
      </c>
      <c r="G259" s="191">
        <f t="shared" si="329"/>
        <v>8</v>
      </c>
      <c r="H259" s="191">
        <f t="shared" si="335"/>
        <v>12</v>
      </c>
      <c r="I259" s="192">
        <f t="shared" si="330"/>
        <v>48071</v>
      </c>
      <c r="J259" s="193">
        <f t="shared" si="336"/>
        <v>0</v>
      </c>
      <c r="K259" s="194">
        <f t="shared" si="336"/>
        <v>0</v>
      </c>
      <c r="L259" s="193">
        <f t="shared" si="336"/>
        <v>0</v>
      </c>
      <c r="M259" s="194">
        <f t="shared" si="336"/>
        <v>0</v>
      </c>
      <c r="N259" s="193">
        <f t="shared" si="336"/>
        <v>0</v>
      </c>
      <c r="O259" s="194">
        <f t="shared" si="336"/>
        <v>0</v>
      </c>
      <c r="P259" s="193">
        <f t="shared" si="336"/>
        <v>0</v>
      </c>
      <c r="Q259" s="194">
        <f t="shared" si="336"/>
        <v>0</v>
      </c>
      <c r="R259" s="193">
        <f t="shared" si="337"/>
        <v>0</v>
      </c>
      <c r="S259" s="194">
        <f t="shared" si="338"/>
        <v>0</v>
      </c>
      <c r="T259" s="193">
        <f t="shared" si="339"/>
        <v>0</v>
      </c>
      <c r="U259" s="194">
        <f t="shared" si="340"/>
        <v>0</v>
      </c>
      <c r="V259" s="195">
        <f t="shared" si="341"/>
        <v>0</v>
      </c>
      <c r="W259" s="195">
        <f t="shared" si="342"/>
        <v>0</v>
      </c>
      <c r="X259" s="195">
        <f t="shared" si="343"/>
        <v>0</v>
      </c>
      <c r="Y259" s="195">
        <f t="shared" si="344"/>
        <v>0</v>
      </c>
      <c r="Z259" s="195">
        <f t="shared" si="345"/>
        <v>0</v>
      </c>
      <c r="AA259" s="195">
        <f t="shared" si="346"/>
        <v>0</v>
      </c>
      <c r="AB259" s="667"/>
      <c r="AC259" s="196">
        <f t="shared" si="347"/>
        <v>0</v>
      </c>
      <c r="AD259" s="667"/>
      <c r="AE259" s="196">
        <f t="shared" si="324"/>
        <v>0</v>
      </c>
      <c r="AF259" s="196"/>
      <c r="AG259" s="196"/>
      <c r="AH259" s="196"/>
      <c r="AI259" s="710"/>
      <c r="AJ259" s="709">
        <f t="shared" si="331"/>
        <v>0</v>
      </c>
      <c r="AK259" s="709">
        <f t="shared" si="332"/>
        <v>0</v>
      </c>
      <c r="AL259" s="709">
        <f t="shared" si="333"/>
        <v>0</v>
      </c>
      <c r="AM259" s="709"/>
      <c r="AN259" s="709">
        <f t="shared" si="325"/>
        <v>0</v>
      </c>
      <c r="AO259" s="709">
        <f t="shared" si="334"/>
        <v>0</v>
      </c>
    </row>
    <row r="260" spans="2:41" ht="12.75" hidden="1" customHeight="1" outlineLevel="1" x14ac:dyDescent="0.2">
      <c r="B260" s="851"/>
      <c r="C260" s="851"/>
      <c r="D260" s="27">
        <f t="shared" si="326"/>
        <v>33</v>
      </c>
      <c r="E260" s="191" t="str">
        <f t="shared" si="327"/>
        <v>Mo</v>
      </c>
      <c r="F260" s="191">
        <f t="shared" si="328"/>
        <v>2035</v>
      </c>
      <c r="G260" s="191">
        <f t="shared" si="329"/>
        <v>8</v>
      </c>
      <c r="H260" s="191">
        <f t="shared" si="335"/>
        <v>13</v>
      </c>
      <c r="I260" s="192">
        <f t="shared" si="330"/>
        <v>48072</v>
      </c>
      <c r="J260" s="193">
        <f t="shared" si="336"/>
        <v>7</v>
      </c>
      <c r="K260" s="194">
        <f t="shared" si="336"/>
        <v>0</v>
      </c>
      <c r="L260" s="193">
        <f t="shared" si="336"/>
        <v>13</v>
      </c>
      <c r="M260" s="194">
        <f t="shared" si="336"/>
        <v>0</v>
      </c>
      <c r="N260" s="193">
        <f t="shared" si="336"/>
        <v>13</v>
      </c>
      <c r="O260" s="194">
        <f t="shared" si="336"/>
        <v>30</v>
      </c>
      <c r="P260" s="193">
        <f t="shared" si="336"/>
        <v>15</v>
      </c>
      <c r="Q260" s="194">
        <f t="shared" si="336"/>
        <v>55</v>
      </c>
      <c r="R260" s="193">
        <f t="shared" ref="R260:R278" si="348">P260</f>
        <v>15</v>
      </c>
      <c r="S260" s="194">
        <f t="shared" ref="S260:S278" si="349">Q260</f>
        <v>55</v>
      </c>
      <c r="T260" s="193">
        <f t="shared" ref="T260:T278" si="350">R260</f>
        <v>15</v>
      </c>
      <c r="U260" s="194">
        <f t="shared" ref="U260:U278" si="351">S260</f>
        <v>55</v>
      </c>
      <c r="V260" s="195">
        <f t="shared" ref="V260:V278" si="352">TIME(J260,K260,0)</f>
        <v>0.29166666666666669</v>
      </c>
      <c r="W260" s="195">
        <f t="shared" ref="W260:W278" si="353">TIME(L260,M260,0)</f>
        <v>0.54166666666666663</v>
      </c>
      <c r="X260" s="195">
        <f t="shared" ref="X260:X278" si="354">TIME(N260,O260,0)</f>
        <v>0.5625</v>
      </c>
      <c r="Y260" s="195">
        <f t="shared" ref="Y260:Y278" si="355">TIME(P260,Q260,0)</f>
        <v>0.66319444444444442</v>
      </c>
      <c r="Z260" s="195">
        <f t="shared" ref="Z260:Z278" si="356">TIME(R260,S260,0)</f>
        <v>0.66319444444444442</v>
      </c>
      <c r="AA260" s="195">
        <f t="shared" ref="AA260:AA278" si="357">TIME(T260,U260,0)</f>
        <v>0.66319444444444442</v>
      </c>
      <c r="AB260" s="667"/>
      <c r="AC260" s="196">
        <f t="shared" ref="AC260:AC278" si="358">IF(OR(E260="Sa",E260="So"),TIME($AC$4,$AE$4,0),TIME($AC$5,$AE$5,0))</f>
        <v>0.35069444444444442</v>
      </c>
      <c r="AD260" s="667"/>
      <c r="AE260" s="196">
        <f t="shared" si="324"/>
        <v>0.35069444444444436</v>
      </c>
      <c r="AF260" s="196"/>
      <c r="AG260" s="196"/>
      <c r="AH260" s="196"/>
      <c r="AI260" s="710"/>
      <c r="AJ260" s="709">
        <f t="shared" si="331"/>
        <v>0</v>
      </c>
      <c r="AK260" s="709">
        <f t="shared" si="332"/>
        <v>0</v>
      </c>
      <c r="AL260" s="709">
        <f t="shared" si="333"/>
        <v>0</v>
      </c>
      <c r="AM260" s="709"/>
      <c r="AN260" s="709">
        <f t="shared" si="325"/>
        <v>0</v>
      </c>
      <c r="AO260" s="709">
        <f t="shared" si="334"/>
        <v>1</v>
      </c>
    </row>
    <row r="261" spans="2:41" ht="12.75" hidden="1" customHeight="1" outlineLevel="1" x14ac:dyDescent="0.2">
      <c r="B261" s="851"/>
      <c r="C261" s="851"/>
      <c r="D261" s="27" t="str">
        <f t="shared" si="326"/>
        <v/>
      </c>
      <c r="E261" s="191" t="str">
        <f t="shared" si="327"/>
        <v>Di</v>
      </c>
      <c r="F261" s="191">
        <f t="shared" si="328"/>
        <v>2035</v>
      </c>
      <c r="G261" s="191">
        <f t="shared" si="329"/>
        <v>8</v>
      </c>
      <c r="H261" s="191">
        <f t="shared" si="335"/>
        <v>14</v>
      </c>
      <c r="I261" s="192">
        <f t="shared" si="330"/>
        <v>48073</v>
      </c>
      <c r="J261" s="193">
        <f t="shared" si="336"/>
        <v>7</v>
      </c>
      <c r="K261" s="194">
        <f t="shared" si="336"/>
        <v>0</v>
      </c>
      <c r="L261" s="193">
        <f t="shared" si="336"/>
        <v>13</v>
      </c>
      <c r="M261" s="194">
        <f t="shared" si="336"/>
        <v>0</v>
      </c>
      <c r="N261" s="193">
        <f t="shared" si="336"/>
        <v>13</v>
      </c>
      <c r="O261" s="194">
        <f t="shared" si="336"/>
        <v>30</v>
      </c>
      <c r="P261" s="193">
        <f t="shared" si="336"/>
        <v>15</v>
      </c>
      <c r="Q261" s="194">
        <f t="shared" si="336"/>
        <v>55</v>
      </c>
      <c r="R261" s="193">
        <f t="shared" si="348"/>
        <v>15</v>
      </c>
      <c r="S261" s="194">
        <f t="shared" si="349"/>
        <v>55</v>
      </c>
      <c r="T261" s="193">
        <f t="shared" si="350"/>
        <v>15</v>
      </c>
      <c r="U261" s="194">
        <f t="shared" si="351"/>
        <v>55</v>
      </c>
      <c r="V261" s="195">
        <f t="shared" si="352"/>
        <v>0.29166666666666669</v>
      </c>
      <c r="W261" s="195">
        <f t="shared" si="353"/>
        <v>0.54166666666666663</v>
      </c>
      <c r="X261" s="195">
        <f t="shared" si="354"/>
        <v>0.5625</v>
      </c>
      <c r="Y261" s="195">
        <f t="shared" si="355"/>
        <v>0.66319444444444442</v>
      </c>
      <c r="Z261" s="195">
        <f t="shared" si="356"/>
        <v>0.66319444444444442</v>
      </c>
      <c r="AA261" s="195">
        <f t="shared" si="357"/>
        <v>0.66319444444444442</v>
      </c>
      <c r="AB261" s="667"/>
      <c r="AC261" s="196">
        <f t="shared" si="358"/>
        <v>0.35069444444444442</v>
      </c>
      <c r="AD261" s="667"/>
      <c r="AE261" s="196">
        <f t="shared" si="324"/>
        <v>0.35069444444444436</v>
      </c>
      <c r="AF261" s="196"/>
      <c r="AG261" s="196"/>
      <c r="AH261" s="196"/>
      <c r="AI261" s="710"/>
      <c r="AJ261" s="709">
        <f t="shared" si="331"/>
        <v>0</v>
      </c>
      <c r="AK261" s="709">
        <f t="shared" si="332"/>
        <v>0</v>
      </c>
      <c r="AL261" s="709">
        <f t="shared" si="333"/>
        <v>0</v>
      </c>
      <c r="AM261" s="709"/>
      <c r="AN261" s="709">
        <f t="shared" si="325"/>
        <v>0</v>
      </c>
      <c r="AO261" s="709">
        <f t="shared" si="334"/>
        <v>1</v>
      </c>
    </row>
    <row r="262" spans="2:41" ht="12.75" hidden="1" customHeight="1" outlineLevel="1" x14ac:dyDescent="0.2">
      <c r="B262" s="851"/>
      <c r="C262" s="851"/>
      <c r="D262" s="27" t="str">
        <f t="shared" si="326"/>
        <v/>
      </c>
      <c r="E262" s="191" t="str">
        <f t="shared" si="327"/>
        <v>Mi</v>
      </c>
      <c r="F262" s="191">
        <f t="shared" si="328"/>
        <v>2035</v>
      </c>
      <c r="G262" s="191">
        <f t="shared" si="329"/>
        <v>8</v>
      </c>
      <c r="H262" s="191">
        <f t="shared" si="335"/>
        <v>15</v>
      </c>
      <c r="I262" s="192">
        <f t="shared" si="330"/>
        <v>48074</v>
      </c>
      <c r="J262" s="193">
        <f t="shared" si="336"/>
        <v>7</v>
      </c>
      <c r="K262" s="194">
        <f t="shared" si="336"/>
        <v>0</v>
      </c>
      <c r="L262" s="193">
        <f t="shared" si="336"/>
        <v>13</v>
      </c>
      <c r="M262" s="194">
        <f t="shared" si="336"/>
        <v>0</v>
      </c>
      <c r="N262" s="193">
        <f t="shared" si="336"/>
        <v>13</v>
      </c>
      <c r="O262" s="194">
        <f t="shared" si="336"/>
        <v>30</v>
      </c>
      <c r="P262" s="193">
        <f t="shared" si="336"/>
        <v>15</v>
      </c>
      <c r="Q262" s="194">
        <f t="shared" si="336"/>
        <v>55</v>
      </c>
      <c r="R262" s="193">
        <f t="shared" si="348"/>
        <v>15</v>
      </c>
      <c r="S262" s="194">
        <f t="shared" si="349"/>
        <v>55</v>
      </c>
      <c r="T262" s="193">
        <f t="shared" si="350"/>
        <v>15</v>
      </c>
      <c r="U262" s="194">
        <f t="shared" si="351"/>
        <v>55</v>
      </c>
      <c r="V262" s="195">
        <f t="shared" si="352"/>
        <v>0.29166666666666669</v>
      </c>
      <c r="W262" s="195">
        <f t="shared" si="353"/>
        <v>0.54166666666666663</v>
      </c>
      <c r="X262" s="195">
        <f t="shared" si="354"/>
        <v>0.5625</v>
      </c>
      <c r="Y262" s="195">
        <f t="shared" si="355"/>
        <v>0.66319444444444442</v>
      </c>
      <c r="Z262" s="195">
        <f t="shared" si="356"/>
        <v>0.66319444444444442</v>
      </c>
      <c r="AA262" s="195">
        <f t="shared" si="357"/>
        <v>0.66319444444444442</v>
      </c>
      <c r="AB262" s="667"/>
      <c r="AC262" s="196">
        <f t="shared" si="358"/>
        <v>0.35069444444444442</v>
      </c>
      <c r="AD262" s="667"/>
      <c r="AE262" s="196">
        <f t="shared" si="324"/>
        <v>0.35069444444444436</v>
      </c>
      <c r="AF262" s="196"/>
      <c r="AG262" s="196"/>
      <c r="AH262" s="196"/>
      <c r="AI262" s="710"/>
      <c r="AJ262" s="709">
        <f t="shared" si="331"/>
        <v>0</v>
      </c>
      <c r="AK262" s="709">
        <f t="shared" si="332"/>
        <v>0</v>
      </c>
      <c r="AL262" s="709">
        <f t="shared" si="333"/>
        <v>0</v>
      </c>
      <c r="AM262" s="709"/>
      <c r="AN262" s="709">
        <f t="shared" si="325"/>
        <v>0</v>
      </c>
      <c r="AO262" s="709">
        <f t="shared" si="334"/>
        <v>1</v>
      </c>
    </row>
    <row r="263" spans="2:41" ht="12.75" hidden="1" customHeight="1" outlineLevel="1" x14ac:dyDescent="0.2">
      <c r="B263" s="851"/>
      <c r="C263" s="851"/>
      <c r="D263" s="27" t="str">
        <f t="shared" si="326"/>
        <v/>
      </c>
      <c r="E263" s="191" t="str">
        <f t="shared" si="327"/>
        <v>Do</v>
      </c>
      <c r="F263" s="191">
        <f t="shared" si="328"/>
        <v>2035</v>
      </c>
      <c r="G263" s="191">
        <f t="shared" si="329"/>
        <v>8</v>
      </c>
      <c r="H263" s="191">
        <f t="shared" si="335"/>
        <v>16</v>
      </c>
      <c r="I263" s="192">
        <f t="shared" si="330"/>
        <v>48075</v>
      </c>
      <c r="J263" s="193">
        <f t="shared" si="336"/>
        <v>7</v>
      </c>
      <c r="K263" s="194">
        <f t="shared" si="336"/>
        <v>0</v>
      </c>
      <c r="L263" s="193">
        <f t="shared" si="336"/>
        <v>13</v>
      </c>
      <c r="M263" s="194">
        <f t="shared" si="336"/>
        <v>0</v>
      </c>
      <c r="N263" s="193">
        <f t="shared" si="336"/>
        <v>13</v>
      </c>
      <c r="O263" s="194">
        <f t="shared" si="336"/>
        <v>30</v>
      </c>
      <c r="P263" s="193">
        <f t="shared" si="336"/>
        <v>15</v>
      </c>
      <c r="Q263" s="194">
        <f t="shared" si="336"/>
        <v>55</v>
      </c>
      <c r="R263" s="193">
        <f t="shared" si="348"/>
        <v>15</v>
      </c>
      <c r="S263" s="194">
        <f t="shared" si="349"/>
        <v>55</v>
      </c>
      <c r="T263" s="193">
        <f t="shared" si="350"/>
        <v>15</v>
      </c>
      <c r="U263" s="194">
        <f t="shared" si="351"/>
        <v>55</v>
      </c>
      <c r="V263" s="195">
        <f t="shared" si="352"/>
        <v>0.29166666666666669</v>
      </c>
      <c r="W263" s="195">
        <f t="shared" si="353"/>
        <v>0.54166666666666663</v>
      </c>
      <c r="X263" s="195">
        <f t="shared" si="354"/>
        <v>0.5625</v>
      </c>
      <c r="Y263" s="195">
        <f t="shared" si="355"/>
        <v>0.66319444444444442</v>
      </c>
      <c r="Z263" s="195">
        <f t="shared" si="356"/>
        <v>0.66319444444444442</v>
      </c>
      <c r="AA263" s="195">
        <f t="shared" si="357"/>
        <v>0.66319444444444442</v>
      </c>
      <c r="AB263" s="667"/>
      <c r="AC263" s="196">
        <f t="shared" si="358"/>
        <v>0.35069444444444442</v>
      </c>
      <c r="AD263" s="667"/>
      <c r="AE263" s="196">
        <f t="shared" si="324"/>
        <v>0.35069444444444436</v>
      </c>
      <c r="AF263" s="196"/>
      <c r="AG263" s="196"/>
      <c r="AH263" s="196"/>
      <c r="AI263" s="711"/>
      <c r="AJ263" s="709">
        <f t="shared" si="331"/>
        <v>0</v>
      </c>
      <c r="AK263" s="709">
        <f t="shared" si="332"/>
        <v>0</v>
      </c>
      <c r="AL263" s="709">
        <f t="shared" si="333"/>
        <v>0</v>
      </c>
      <c r="AM263" s="709"/>
      <c r="AN263" s="709">
        <f t="shared" si="325"/>
        <v>0</v>
      </c>
      <c r="AO263" s="709">
        <f t="shared" si="334"/>
        <v>1</v>
      </c>
    </row>
    <row r="264" spans="2:41" ht="12.75" hidden="1" customHeight="1" outlineLevel="1" x14ac:dyDescent="0.2">
      <c r="B264" s="851"/>
      <c r="C264" s="851"/>
      <c r="D264" s="27" t="str">
        <f t="shared" si="326"/>
        <v/>
      </c>
      <c r="E264" s="191" t="str">
        <f t="shared" si="327"/>
        <v>Fr</v>
      </c>
      <c r="F264" s="191">
        <f t="shared" si="328"/>
        <v>2035</v>
      </c>
      <c r="G264" s="191">
        <f t="shared" si="329"/>
        <v>8</v>
      </c>
      <c r="H264" s="191">
        <f t="shared" si="335"/>
        <v>17</v>
      </c>
      <c r="I264" s="192">
        <f t="shared" si="330"/>
        <v>48076</v>
      </c>
      <c r="J264" s="193">
        <f t="shared" ref="J264:Q278" si="359">IF(OR($E264="Sa",$E264="So"),J$4,J$5)</f>
        <v>7</v>
      </c>
      <c r="K264" s="194">
        <f t="shared" si="359"/>
        <v>0</v>
      </c>
      <c r="L264" s="193">
        <f t="shared" si="359"/>
        <v>13</v>
      </c>
      <c r="M264" s="194">
        <f t="shared" si="359"/>
        <v>0</v>
      </c>
      <c r="N264" s="193">
        <f t="shared" si="359"/>
        <v>13</v>
      </c>
      <c r="O264" s="194">
        <f t="shared" si="359"/>
        <v>30</v>
      </c>
      <c r="P264" s="193">
        <f t="shared" si="359"/>
        <v>15</v>
      </c>
      <c r="Q264" s="194">
        <f t="shared" si="359"/>
        <v>55</v>
      </c>
      <c r="R264" s="193">
        <f t="shared" si="348"/>
        <v>15</v>
      </c>
      <c r="S264" s="194">
        <f t="shared" si="349"/>
        <v>55</v>
      </c>
      <c r="T264" s="193">
        <f t="shared" si="350"/>
        <v>15</v>
      </c>
      <c r="U264" s="194">
        <f t="shared" si="351"/>
        <v>55</v>
      </c>
      <c r="V264" s="195">
        <f t="shared" si="352"/>
        <v>0.29166666666666669</v>
      </c>
      <c r="W264" s="195">
        <f t="shared" si="353"/>
        <v>0.54166666666666663</v>
      </c>
      <c r="X264" s="195">
        <f t="shared" si="354"/>
        <v>0.5625</v>
      </c>
      <c r="Y264" s="195">
        <f t="shared" si="355"/>
        <v>0.66319444444444442</v>
      </c>
      <c r="Z264" s="195">
        <f t="shared" si="356"/>
        <v>0.66319444444444442</v>
      </c>
      <c r="AA264" s="195">
        <f t="shared" si="357"/>
        <v>0.66319444444444442</v>
      </c>
      <c r="AB264" s="667"/>
      <c r="AC264" s="196">
        <f t="shared" si="358"/>
        <v>0.35069444444444442</v>
      </c>
      <c r="AD264" s="667"/>
      <c r="AE264" s="196">
        <f t="shared" si="324"/>
        <v>0.35069444444444436</v>
      </c>
      <c r="AF264" s="196"/>
      <c r="AG264" s="196"/>
      <c r="AH264" s="196"/>
      <c r="AI264" s="711"/>
      <c r="AJ264" s="709">
        <f t="shared" si="331"/>
        <v>0</v>
      </c>
      <c r="AK264" s="709">
        <f t="shared" si="332"/>
        <v>0</v>
      </c>
      <c r="AL264" s="709">
        <f t="shared" si="333"/>
        <v>0</v>
      </c>
      <c r="AM264" s="709"/>
      <c r="AN264" s="709">
        <f t="shared" si="325"/>
        <v>0</v>
      </c>
      <c r="AO264" s="709">
        <f t="shared" si="334"/>
        <v>1</v>
      </c>
    </row>
    <row r="265" spans="2:41" ht="12.75" hidden="1" customHeight="1" outlineLevel="1" x14ac:dyDescent="0.2">
      <c r="B265" s="851"/>
      <c r="C265" s="851"/>
      <c r="D265" s="27" t="str">
        <f t="shared" si="326"/>
        <v/>
      </c>
      <c r="E265" s="191" t="str">
        <f t="shared" si="327"/>
        <v>Sa</v>
      </c>
      <c r="F265" s="191">
        <f t="shared" si="328"/>
        <v>2035</v>
      </c>
      <c r="G265" s="191">
        <f t="shared" si="329"/>
        <v>8</v>
      </c>
      <c r="H265" s="191">
        <f t="shared" si="335"/>
        <v>18</v>
      </c>
      <c r="I265" s="192">
        <f t="shared" si="330"/>
        <v>48077</v>
      </c>
      <c r="J265" s="193">
        <f t="shared" si="359"/>
        <v>0</v>
      </c>
      <c r="K265" s="194">
        <f t="shared" si="359"/>
        <v>0</v>
      </c>
      <c r="L265" s="193">
        <f t="shared" si="359"/>
        <v>0</v>
      </c>
      <c r="M265" s="194">
        <f t="shared" si="359"/>
        <v>0</v>
      </c>
      <c r="N265" s="193">
        <f t="shared" si="359"/>
        <v>0</v>
      </c>
      <c r="O265" s="194">
        <f t="shared" si="359"/>
        <v>0</v>
      </c>
      <c r="P265" s="193">
        <f t="shared" si="359"/>
        <v>0</v>
      </c>
      <c r="Q265" s="194">
        <f t="shared" si="359"/>
        <v>0</v>
      </c>
      <c r="R265" s="193">
        <f t="shared" si="348"/>
        <v>0</v>
      </c>
      <c r="S265" s="194">
        <f t="shared" si="349"/>
        <v>0</v>
      </c>
      <c r="T265" s="193">
        <f t="shared" si="350"/>
        <v>0</v>
      </c>
      <c r="U265" s="194">
        <f t="shared" si="351"/>
        <v>0</v>
      </c>
      <c r="V265" s="195">
        <f t="shared" si="352"/>
        <v>0</v>
      </c>
      <c r="W265" s="195">
        <f t="shared" si="353"/>
        <v>0</v>
      </c>
      <c r="X265" s="195">
        <f t="shared" si="354"/>
        <v>0</v>
      </c>
      <c r="Y265" s="195">
        <f t="shared" si="355"/>
        <v>0</v>
      </c>
      <c r="Z265" s="195">
        <f t="shared" si="356"/>
        <v>0</v>
      </c>
      <c r="AA265" s="195">
        <f t="shared" si="357"/>
        <v>0</v>
      </c>
      <c r="AB265" s="667"/>
      <c r="AC265" s="196">
        <f t="shared" si="358"/>
        <v>0</v>
      </c>
      <c r="AD265" s="667"/>
      <c r="AE265" s="196">
        <f t="shared" si="324"/>
        <v>0</v>
      </c>
      <c r="AF265" s="196"/>
      <c r="AG265" s="196"/>
      <c r="AH265" s="196"/>
      <c r="AI265" s="711"/>
      <c r="AJ265" s="709">
        <f t="shared" si="331"/>
        <v>0</v>
      </c>
      <c r="AK265" s="709">
        <f t="shared" si="332"/>
        <v>0</v>
      </c>
      <c r="AL265" s="709">
        <f t="shared" si="333"/>
        <v>0</v>
      </c>
      <c r="AM265" s="709"/>
      <c r="AN265" s="709">
        <f t="shared" si="325"/>
        <v>0</v>
      </c>
      <c r="AO265" s="709">
        <f t="shared" si="334"/>
        <v>0</v>
      </c>
    </row>
    <row r="266" spans="2:41" ht="12.75" hidden="1" customHeight="1" outlineLevel="1" x14ac:dyDescent="0.2">
      <c r="B266" s="851"/>
      <c r="C266" s="851"/>
      <c r="D266" s="27" t="str">
        <f t="shared" si="326"/>
        <v/>
      </c>
      <c r="E266" s="191" t="str">
        <f t="shared" si="327"/>
        <v>So</v>
      </c>
      <c r="F266" s="191">
        <f t="shared" si="328"/>
        <v>2035</v>
      </c>
      <c r="G266" s="191">
        <f t="shared" si="329"/>
        <v>8</v>
      </c>
      <c r="H266" s="191">
        <f t="shared" si="335"/>
        <v>19</v>
      </c>
      <c r="I266" s="192">
        <f t="shared" si="330"/>
        <v>48078</v>
      </c>
      <c r="J266" s="193">
        <f t="shared" si="359"/>
        <v>0</v>
      </c>
      <c r="K266" s="194">
        <f t="shared" si="359"/>
        <v>0</v>
      </c>
      <c r="L266" s="193">
        <f t="shared" si="359"/>
        <v>0</v>
      </c>
      <c r="M266" s="194">
        <f t="shared" si="359"/>
        <v>0</v>
      </c>
      <c r="N266" s="193">
        <f t="shared" si="359"/>
        <v>0</v>
      </c>
      <c r="O266" s="194">
        <f t="shared" si="359"/>
        <v>0</v>
      </c>
      <c r="P266" s="193">
        <f t="shared" si="359"/>
        <v>0</v>
      </c>
      <c r="Q266" s="194">
        <f t="shared" si="359"/>
        <v>0</v>
      </c>
      <c r="R266" s="193">
        <f t="shared" si="348"/>
        <v>0</v>
      </c>
      <c r="S266" s="194">
        <f t="shared" si="349"/>
        <v>0</v>
      </c>
      <c r="T266" s="193">
        <f t="shared" si="350"/>
        <v>0</v>
      </c>
      <c r="U266" s="194">
        <f t="shared" si="351"/>
        <v>0</v>
      </c>
      <c r="V266" s="195">
        <f t="shared" si="352"/>
        <v>0</v>
      </c>
      <c r="W266" s="195">
        <f t="shared" si="353"/>
        <v>0</v>
      </c>
      <c r="X266" s="195">
        <f t="shared" si="354"/>
        <v>0</v>
      </c>
      <c r="Y266" s="195">
        <f t="shared" si="355"/>
        <v>0</v>
      </c>
      <c r="Z266" s="195">
        <f t="shared" si="356"/>
        <v>0</v>
      </c>
      <c r="AA266" s="195">
        <f t="shared" si="357"/>
        <v>0</v>
      </c>
      <c r="AB266" s="667"/>
      <c r="AC266" s="196">
        <f t="shared" si="358"/>
        <v>0</v>
      </c>
      <c r="AD266" s="667"/>
      <c r="AE266" s="196">
        <f t="shared" si="324"/>
        <v>0</v>
      </c>
      <c r="AF266" s="196"/>
      <c r="AG266" s="196"/>
      <c r="AH266" s="196"/>
      <c r="AI266" s="711"/>
      <c r="AJ266" s="709">
        <f t="shared" si="331"/>
        <v>0</v>
      </c>
      <c r="AK266" s="709">
        <f t="shared" si="332"/>
        <v>0</v>
      </c>
      <c r="AL266" s="709">
        <f t="shared" si="333"/>
        <v>0</v>
      </c>
      <c r="AM266" s="709"/>
      <c r="AN266" s="709">
        <f t="shared" si="325"/>
        <v>0</v>
      </c>
      <c r="AO266" s="709">
        <f t="shared" si="334"/>
        <v>0</v>
      </c>
    </row>
    <row r="267" spans="2:41" ht="12.75" hidden="1" customHeight="1" outlineLevel="1" x14ac:dyDescent="0.2">
      <c r="B267" s="851"/>
      <c r="C267" s="851"/>
      <c r="D267" s="27">
        <f t="shared" si="326"/>
        <v>34</v>
      </c>
      <c r="E267" s="191" t="str">
        <f t="shared" si="327"/>
        <v>Mo</v>
      </c>
      <c r="F267" s="191">
        <f t="shared" si="328"/>
        <v>2035</v>
      </c>
      <c r="G267" s="191">
        <f t="shared" si="329"/>
        <v>8</v>
      </c>
      <c r="H267" s="191">
        <f t="shared" si="335"/>
        <v>20</v>
      </c>
      <c r="I267" s="192">
        <f t="shared" si="330"/>
        <v>48079</v>
      </c>
      <c r="J267" s="193">
        <f t="shared" si="359"/>
        <v>7</v>
      </c>
      <c r="K267" s="194">
        <f t="shared" si="359"/>
        <v>0</v>
      </c>
      <c r="L267" s="193">
        <f t="shared" si="359"/>
        <v>13</v>
      </c>
      <c r="M267" s="194">
        <f t="shared" si="359"/>
        <v>0</v>
      </c>
      <c r="N267" s="193">
        <f t="shared" si="359"/>
        <v>13</v>
      </c>
      <c r="O267" s="194">
        <f t="shared" si="359"/>
        <v>30</v>
      </c>
      <c r="P267" s="193">
        <f t="shared" si="359"/>
        <v>15</v>
      </c>
      <c r="Q267" s="194">
        <f t="shared" si="359"/>
        <v>55</v>
      </c>
      <c r="R267" s="193">
        <f t="shared" si="348"/>
        <v>15</v>
      </c>
      <c r="S267" s="194">
        <f t="shared" si="349"/>
        <v>55</v>
      </c>
      <c r="T267" s="193">
        <f t="shared" si="350"/>
        <v>15</v>
      </c>
      <c r="U267" s="194">
        <f t="shared" si="351"/>
        <v>55</v>
      </c>
      <c r="V267" s="195">
        <f t="shared" si="352"/>
        <v>0.29166666666666669</v>
      </c>
      <c r="W267" s="195">
        <f t="shared" si="353"/>
        <v>0.54166666666666663</v>
      </c>
      <c r="X267" s="195">
        <f t="shared" si="354"/>
        <v>0.5625</v>
      </c>
      <c r="Y267" s="195">
        <f t="shared" si="355"/>
        <v>0.66319444444444442</v>
      </c>
      <c r="Z267" s="195">
        <f t="shared" si="356"/>
        <v>0.66319444444444442</v>
      </c>
      <c r="AA267" s="195">
        <f t="shared" si="357"/>
        <v>0.66319444444444442</v>
      </c>
      <c r="AB267" s="667"/>
      <c r="AC267" s="196">
        <f t="shared" si="358"/>
        <v>0.35069444444444442</v>
      </c>
      <c r="AD267" s="667"/>
      <c r="AE267" s="196">
        <f t="shared" si="324"/>
        <v>0.35069444444444436</v>
      </c>
      <c r="AF267" s="196"/>
      <c r="AG267" s="196"/>
      <c r="AH267" s="196"/>
      <c r="AI267" s="711"/>
      <c r="AJ267" s="709">
        <f t="shared" si="331"/>
        <v>0</v>
      </c>
      <c r="AK267" s="709">
        <f t="shared" si="332"/>
        <v>0</v>
      </c>
      <c r="AL267" s="709">
        <f t="shared" si="333"/>
        <v>0</v>
      </c>
      <c r="AM267" s="709"/>
      <c r="AN267" s="709">
        <f t="shared" si="325"/>
        <v>0</v>
      </c>
      <c r="AO267" s="709">
        <f t="shared" si="334"/>
        <v>1</v>
      </c>
    </row>
    <row r="268" spans="2:41" ht="12.75" hidden="1" customHeight="1" outlineLevel="1" x14ac:dyDescent="0.2">
      <c r="B268" s="851"/>
      <c r="C268" s="851"/>
      <c r="D268" s="27" t="str">
        <f t="shared" si="326"/>
        <v/>
      </c>
      <c r="E268" s="191" t="str">
        <f t="shared" si="327"/>
        <v>Di</v>
      </c>
      <c r="F268" s="191">
        <f t="shared" si="328"/>
        <v>2035</v>
      </c>
      <c r="G268" s="191">
        <f t="shared" si="329"/>
        <v>8</v>
      </c>
      <c r="H268" s="191">
        <f t="shared" si="335"/>
        <v>21</v>
      </c>
      <c r="I268" s="192">
        <f t="shared" si="330"/>
        <v>48080</v>
      </c>
      <c r="J268" s="193">
        <f t="shared" si="359"/>
        <v>7</v>
      </c>
      <c r="K268" s="194">
        <f t="shared" si="359"/>
        <v>0</v>
      </c>
      <c r="L268" s="193">
        <f t="shared" si="359"/>
        <v>13</v>
      </c>
      <c r="M268" s="194">
        <f t="shared" si="359"/>
        <v>0</v>
      </c>
      <c r="N268" s="193">
        <f t="shared" si="359"/>
        <v>13</v>
      </c>
      <c r="O268" s="194">
        <f t="shared" si="359"/>
        <v>30</v>
      </c>
      <c r="P268" s="193">
        <f t="shared" si="359"/>
        <v>15</v>
      </c>
      <c r="Q268" s="194">
        <f t="shared" si="359"/>
        <v>55</v>
      </c>
      <c r="R268" s="193">
        <f t="shared" si="348"/>
        <v>15</v>
      </c>
      <c r="S268" s="194">
        <f t="shared" si="349"/>
        <v>55</v>
      </c>
      <c r="T268" s="193">
        <f t="shared" si="350"/>
        <v>15</v>
      </c>
      <c r="U268" s="194">
        <f t="shared" si="351"/>
        <v>55</v>
      </c>
      <c r="V268" s="195">
        <f t="shared" si="352"/>
        <v>0.29166666666666669</v>
      </c>
      <c r="W268" s="195">
        <f t="shared" si="353"/>
        <v>0.54166666666666663</v>
      </c>
      <c r="X268" s="195">
        <f t="shared" si="354"/>
        <v>0.5625</v>
      </c>
      <c r="Y268" s="195">
        <f t="shared" si="355"/>
        <v>0.66319444444444442</v>
      </c>
      <c r="Z268" s="195">
        <f t="shared" si="356"/>
        <v>0.66319444444444442</v>
      </c>
      <c r="AA268" s="195">
        <f t="shared" si="357"/>
        <v>0.66319444444444442</v>
      </c>
      <c r="AB268" s="667"/>
      <c r="AC268" s="196">
        <f t="shared" si="358"/>
        <v>0.35069444444444442</v>
      </c>
      <c r="AD268" s="667"/>
      <c r="AE268" s="196">
        <f t="shared" si="324"/>
        <v>0.35069444444444436</v>
      </c>
      <c r="AF268" s="196"/>
      <c r="AG268" s="196"/>
      <c r="AH268" s="196"/>
      <c r="AI268" s="709"/>
      <c r="AJ268" s="709">
        <f t="shared" si="331"/>
        <v>0</v>
      </c>
      <c r="AK268" s="709">
        <f t="shared" si="332"/>
        <v>0</v>
      </c>
      <c r="AL268" s="709">
        <f t="shared" si="333"/>
        <v>0</v>
      </c>
      <c r="AM268" s="709"/>
      <c r="AN268" s="709">
        <f t="shared" si="325"/>
        <v>0</v>
      </c>
      <c r="AO268" s="709">
        <f t="shared" si="334"/>
        <v>1</v>
      </c>
    </row>
    <row r="269" spans="2:41" ht="12.75" hidden="1" customHeight="1" outlineLevel="1" x14ac:dyDescent="0.2">
      <c r="B269" s="851"/>
      <c r="C269" s="851"/>
      <c r="D269" s="27" t="str">
        <f t="shared" si="326"/>
        <v/>
      </c>
      <c r="E269" s="191" t="str">
        <f t="shared" si="327"/>
        <v>Mi</v>
      </c>
      <c r="F269" s="191">
        <f t="shared" si="328"/>
        <v>2035</v>
      </c>
      <c r="G269" s="191">
        <f t="shared" si="329"/>
        <v>8</v>
      </c>
      <c r="H269" s="191">
        <f t="shared" si="335"/>
        <v>22</v>
      </c>
      <c r="I269" s="192">
        <f t="shared" si="330"/>
        <v>48081</v>
      </c>
      <c r="J269" s="193">
        <f t="shared" si="359"/>
        <v>7</v>
      </c>
      <c r="K269" s="194">
        <f t="shared" si="359"/>
        <v>0</v>
      </c>
      <c r="L269" s="193">
        <f t="shared" si="359"/>
        <v>13</v>
      </c>
      <c r="M269" s="194">
        <f t="shared" si="359"/>
        <v>0</v>
      </c>
      <c r="N269" s="193">
        <f t="shared" si="359"/>
        <v>13</v>
      </c>
      <c r="O269" s="194">
        <f t="shared" si="359"/>
        <v>30</v>
      </c>
      <c r="P269" s="193">
        <f t="shared" si="359"/>
        <v>15</v>
      </c>
      <c r="Q269" s="194">
        <f t="shared" si="359"/>
        <v>55</v>
      </c>
      <c r="R269" s="193">
        <f t="shared" si="348"/>
        <v>15</v>
      </c>
      <c r="S269" s="194">
        <f t="shared" si="349"/>
        <v>55</v>
      </c>
      <c r="T269" s="193">
        <f t="shared" si="350"/>
        <v>15</v>
      </c>
      <c r="U269" s="194">
        <f t="shared" si="351"/>
        <v>55</v>
      </c>
      <c r="V269" s="195">
        <f t="shared" si="352"/>
        <v>0.29166666666666669</v>
      </c>
      <c r="W269" s="195">
        <f t="shared" si="353"/>
        <v>0.54166666666666663</v>
      </c>
      <c r="X269" s="195">
        <f t="shared" si="354"/>
        <v>0.5625</v>
      </c>
      <c r="Y269" s="195">
        <f t="shared" si="355"/>
        <v>0.66319444444444442</v>
      </c>
      <c r="Z269" s="195">
        <f t="shared" si="356"/>
        <v>0.66319444444444442</v>
      </c>
      <c r="AA269" s="195">
        <f t="shared" si="357"/>
        <v>0.66319444444444442</v>
      </c>
      <c r="AB269" s="667"/>
      <c r="AC269" s="196">
        <f t="shared" si="358"/>
        <v>0.35069444444444442</v>
      </c>
      <c r="AD269" s="667"/>
      <c r="AE269" s="196">
        <f t="shared" si="324"/>
        <v>0.35069444444444436</v>
      </c>
      <c r="AF269" s="196"/>
      <c r="AG269" s="196"/>
      <c r="AH269" s="196"/>
      <c r="AI269" s="709"/>
      <c r="AJ269" s="709">
        <f t="shared" si="331"/>
        <v>0</v>
      </c>
      <c r="AK269" s="709">
        <f t="shared" si="332"/>
        <v>0</v>
      </c>
      <c r="AL269" s="709">
        <f t="shared" si="333"/>
        <v>0</v>
      </c>
      <c r="AM269" s="709"/>
      <c r="AN269" s="709">
        <f t="shared" si="325"/>
        <v>0</v>
      </c>
      <c r="AO269" s="709">
        <f t="shared" si="334"/>
        <v>1</v>
      </c>
    </row>
    <row r="270" spans="2:41" ht="12.75" hidden="1" customHeight="1" outlineLevel="1" x14ac:dyDescent="0.2">
      <c r="B270" s="851"/>
      <c r="C270" s="851"/>
      <c r="D270" s="27" t="str">
        <f t="shared" si="326"/>
        <v/>
      </c>
      <c r="E270" s="191" t="str">
        <f t="shared" si="327"/>
        <v>Do</v>
      </c>
      <c r="F270" s="191">
        <f t="shared" si="328"/>
        <v>2035</v>
      </c>
      <c r="G270" s="191">
        <f t="shared" si="329"/>
        <v>8</v>
      </c>
      <c r="H270" s="191">
        <f t="shared" si="335"/>
        <v>23</v>
      </c>
      <c r="I270" s="192">
        <f t="shared" si="330"/>
        <v>48082</v>
      </c>
      <c r="J270" s="193">
        <f t="shared" si="359"/>
        <v>7</v>
      </c>
      <c r="K270" s="194">
        <f t="shared" si="359"/>
        <v>0</v>
      </c>
      <c r="L270" s="193">
        <f t="shared" si="359"/>
        <v>13</v>
      </c>
      <c r="M270" s="194">
        <f t="shared" si="359"/>
        <v>0</v>
      </c>
      <c r="N270" s="193">
        <f t="shared" si="359"/>
        <v>13</v>
      </c>
      <c r="O270" s="194">
        <f t="shared" si="359"/>
        <v>30</v>
      </c>
      <c r="P270" s="193">
        <f t="shared" si="359"/>
        <v>15</v>
      </c>
      <c r="Q270" s="194">
        <f t="shared" si="359"/>
        <v>55</v>
      </c>
      <c r="R270" s="193">
        <f t="shared" si="348"/>
        <v>15</v>
      </c>
      <c r="S270" s="194">
        <f t="shared" si="349"/>
        <v>55</v>
      </c>
      <c r="T270" s="193">
        <f t="shared" si="350"/>
        <v>15</v>
      </c>
      <c r="U270" s="194">
        <f t="shared" si="351"/>
        <v>55</v>
      </c>
      <c r="V270" s="195">
        <f t="shared" si="352"/>
        <v>0.29166666666666669</v>
      </c>
      <c r="W270" s="195">
        <f t="shared" si="353"/>
        <v>0.54166666666666663</v>
      </c>
      <c r="X270" s="195">
        <f t="shared" si="354"/>
        <v>0.5625</v>
      </c>
      <c r="Y270" s="195">
        <f t="shared" si="355"/>
        <v>0.66319444444444442</v>
      </c>
      <c r="Z270" s="195">
        <f t="shared" si="356"/>
        <v>0.66319444444444442</v>
      </c>
      <c r="AA270" s="195">
        <f t="shared" si="357"/>
        <v>0.66319444444444442</v>
      </c>
      <c r="AB270" s="667"/>
      <c r="AC270" s="196">
        <f t="shared" si="358"/>
        <v>0.35069444444444442</v>
      </c>
      <c r="AD270" s="667"/>
      <c r="AE270" s="196">
        <f t="shared" si="324"/>
        <v>0.35069444444444436</v>
      </c>
      <c r="AF270" s="196"/>
      <c r="AG270" s="196"/>
      <c r="AH270" s="196"/>
      <c r="AI270" s="710"/>
      <c r="AJ270" s="709">
        <f t="shared" si="331"/>
        <v>0</v>
      </c>
      <c r="AK270" s="709">
        <f t="shared" si="332"/>
        <v>0</v>
      </c>
      <c r="AL270" s="709">
        <f t="shared" si="333"/>
        <v>0</v>
      </c>
      <c r="AM270" s="709"/>
      <c r="AN270" s="709">
        <f t="shared" si="325"/>
        <v>0</v>
      </c>
      <c r="AO270" s="709">
        <f t="shared" si="334"/>
        <v>1</v>
      </c>
    </row>
    <row r="271" spans="2:41" ht="12.75" hidden="1" customHeight="1" outlineLevel="1" x14ac:dyDescent="0.2">
      <c r="B271" s="851"/>
      <c r="C271" s="851"/>
      <c r="D271" s="27" t="str">
        <f t="shared" si="326"/>
        <v/>
      </c>
      <c r="E271" s="191" t="str">
        <f t="shared" si="327"/>
        <v>Fr</v>
      </c>
      <c r="F271" s="191">
        <f t="shared" si="328"/>
        <v>2035</v>
      </c>
      <c r="G271" s="191">
        <f t="shared" si="329"/>
        <v>8</v>
      </c>
      <c r="H271" s="191">
        <f t="shared" si="335"/>
        <v>24</v>
      </c>
      <c r="I271" s="192">
        <f t="shared" si="330"/>
        <v>48083</v>
      </c>
      <c r="J271" s="193">
        <f t="shared" si="359"/>
        <v>7</v>
      </c>
      <c r="K271" s="194">
        <f t="shared" si="359"/>
        <v>0</v>
      </c>
      <c r="L271" s="193">
        <f t="shared" si="359"/>
        <v>13</v>
      </c>
      <c r="M271" s="194">
        <f t="shared" si="359"/>
        <v>0</v>
      </c>
      <c r="N271" s="193">
        <f t="shared" si="359"/>
        <v>13</v>
      </c>
      <c r="O271" s="194">
        <f t="shared" si="359"/>
        <v>30</v>
      </c>
      <c r="P271" s="193">
        <f t="shared" si="359"/>
        <v>15</v>
      </c>
      <c r="Q271" s="194">
        <f t="shared" si="359"/>
        <v>55</v>
      </c>
      <c r="R271" s="193">
        <f t="shared" si="348"/>
        <v>15</v>
      </c>
      <c r="S271" s="194">
        <f t="shared" si="349"/>
        <v>55</v>
      </c>
      <c r="T271" s="193">
        <f t="shared" si="350"/>
        <v>15</v>
      </c>
      <c r="U271" s="194">
        <f t="shared" si="351"/>
        <v>55</v>
      </c>
      <c r="V271" s="195">
        <f t="shared" si="352"/>
        <v>0.29166666666666669</v>
      </c>
      <c r="W271" s="195">
        <f t="shared" si="353"/>
        <v>0.54166666666666663</v>
      </c>
      <c r="X271" s="195">
        <f t="shared" si="354"/>
        <v>0.5625</v>
      </c>
      <c r="Y271" s="195">
        <f t="shared" si="355"/>
        <v>0.66319444444444442</v>
      </c>
      <c r="Z271" s="195">
        <f t="shared" si="356"/>
        <v>0.66319444444444442</v>
      </c>
      <c r="AA271" s="195">
        <f t="shared" si="357"/>
        <v>0.66319444444444442</v>
      </c>
      <c r="AB271" s="667"/>
      <c r="AC271" s="196">
        <f t="shared" si="358"/>
        <v>0.35069444444444442</v>
      </c>
      <c r="AD271" s="667"/>
      <c r="AE271" s="196">
        <f t="shared" si="324"/>
        <v>0.35069444444444436</v>
      </c>
      <c r="AF271" s="196"/>
      <c r="AG271" s="196"/>
      <c r="AH271" s="196"/>
      <c r="AI271" s="710"/>
      <c r="AJ271" s="709">
        <f t="shared" si="331"/>
        <v>0</v>
      </c>
      <c r="AK271" s="709">
        <f t="shared" si="332"/>
        <v>0</v>
      </c>
      <c r="AL271" s="709">
        <f t="shared" si="333"/>
        <v>0</v>
      </c>
      <c r="AM271" s="709"/>
      <c r="AN271" s="709">
        <f t="shared" si="325"/>
        <v>0</v>
      </c>
      <c r="AO271" s="709">
        <f t="shared" si="334"/>
        <v>1</v>
      </c>
    </row>
    <row r="272" spans="2:41" ht="12.75" hidden="1" customHeight="1" outlineLevel="1" x14ac:dyDescent="0.2">
      <c r="B272" s="851"/>
      <c r="C272" s="851"/>
      <c r="D272" s="27" t="str">
        <f t="shared" si="326"/>
        <v/>
      </c>
      <c r="E272" s="191" t="str">
        <f t="shared" si="327"/>
        <v>Sa</v>
      </c>
      <c r="F272" s="191">
        <f t="shared" si="328"/>
        <v>2035</v>
      </c>
      <c r="G272" s="191">
        <f t="shared" si="329"/>
        <v>8</v>
      </c>
      <c r="H272" s="191">
        <f t="shared" si="335"/>
        <v>25</v>
      </c>
      <c r="I272" s="192">
        <f t="shared" si="330"/>
        <v>48084</v>
      </c>
      <c r="J272" s="193">
        <f t="shared" si="359"/>
        <v>0</v>
      </c>
      <c r="K272" s="194">
        <f t="shared" si="359"/>
        <v>0</v>
      </c>
      <c r="L272" s="193">
        <f t="shared" si="359"/>
        <v>0</v>
      </c>
      <c r="M272" s="194">
        <f t="shared" si="359"/>
        <v>0</v>
      </c>
      <c r="N272" s="193">
        <f t="shared" si="359"/>
        <v>0</v>
      </c>
      <c r="O272" s="194">
        <f t="shared" si="359"/>
        <v>0</v>
      </c>
      <c r="P272" s="193">
        <f t="shared" si="359"/>
        <v>0</v>
      </c>
      <c r="Q272" s="194">
        <f t="shared" si="359"/>
        <v>0</v>
      </c>
      <c r="R272" s="193">
        <f t="shared" si="348"/>
        <v>0</v>
      </c>
      <c r="S272" s="194">
        <f t="shared" si="349"/>
        <v>0</v>
      </c>
      <c r="T272" s="193">
        <f t="shared" si="350"/>
        <v>0</v>
      </c>
      <c r="U272" s="194">
        <f t="shared" si="351"/>
        <v>0</v>
      </c>
      <c r="V272" s="195">
        <f t="shared" si="352"/>
        <v>0</v>
      </c>
      <c r="W272" s="195">
        <f t="shared" si="353"/>
        <v>0</v>
      </c>
      <c r="X272" s="195">
        <f t="shared" si="354"/>
        <v>0</v>
      </c>
      <c r="Y272" s="195">
        <f t="shared" si="355"/>
        <v>0</v>
      </c>
      <c r="Z272" s="195">
        <f t="shared" si="356"/>
        <v>0</v>
      </c>
      <c r="AA272" s="195">
        <f t="shared" si="357"/>
        <v>0</v>
      </c>
      <c r="AB272" s="667"/>
      <c r="AC272" s="196">
        <f t="shared" si="358"/>
        <v>0</v>
      </c>
      <c r="AD272" s="667"/>
      <c r="AE272" s="196">
        <f t="shared" si="324"/>
        <v>0</v>
      </c>
      <c r="AF272" s="196"/>
      <c r="AG272" s="196"/>
      <c r="AH272" s="196"/>
      <c r="AI272" s="710"/>
      <c r="AJ272" s="709">
        <f t="shared" si="331"/>
        <v>0</v>
      </c>
      <c r="AK272" s="709">
        <f t="shared" si="332"/>
        <v>0</v>
      </c>
      <c r="AL272" s="709">
        <f t="shared" si="333"/>
        <v>0</v>
      </c>
      <c r="AM272" s="709"/>
      <c r="AN272" s="709">
        <f t="shared" si="325"/>
        <v>0</v>
      </c>
      <c r="AO272" s="709">
        <f t="shared" si="334"/>
        <v>0</v>
      </c>
    </row>
    <row r="273" spans="1:41" ht="12.75" hidden="1" customHeight="1" outlineLevel="1" x14ac:dyDescent="0.2">
      <c r="B273" s="851"/>
      <c r="C273" s="851"/>
      <c r="D273" s="27" t="str">
        <f t="shared" si="326"/>
        <v/>
      </c>
      <c r="E273" s="191" t="str">
        <f t="shared" si="327"/>
        <v>So</v>
      </c>
      <c r="F273" s="191">
        <f t="shared" si="328"/>
        <v>2035</v>
      </c>
      <c r="G273" s="191">
        <f t="shared" si="329"/>
        <v>8</v>
      </c>
      <c r="H273" s="191">
        <f t="shared" si="335"/>
        <v>26</v>
      </c>
      <c r="I273" s="192">
        <f t="shared" si="330"/>
        <v>48085</v>
      </c>
      <c r="J273" s="193">
        <f t="shared" si="359"/>
        <v>0</v>
      </c>
      <c r="K273" s="194">
        <f t="shared" si="359"/>
        <v>0</v>
      </c>
      <c r="L273" s="193">
        <f t="shared" si="359"/>
        <v>0</v>
      </c>
      <c r="M273" s="194">
        <f t="shared" si="359"/>
        <v>0</v>
      </c>
      <c r="N273" s="193">
        <f t="shared" si="359"/>
        <v>0</v>
      </c>
      <c r="O273" s="194">
        <f t="shared" si="359"/>
        <v>0</v>
      </c>
      <c r="P273" s="193">
        <f t="shared" si="359"/>
        <v>0</v>
      </c>
      <c r="Q273" s="194">
        <f t="shared" si="359"/>
        <v>0</v>
      </c>
      <c r="R273" s="193">
        <f t="shared" si="348"/>
        <v>0</v>
      </c>
      <c r="S273" s="194">
        <f t="shared" si="349"/>
        <v>0</v>
      </c>
      <c r="T273" s="193">
        <f t="shared" si="350"/>
        <v>0</v>
      </c>
      <c r="U273" s="194">
        <f t="shared" si="351"/>
        <v>0</v>
      </c>
      <c r="V273" s="195">
        <f t="shared" si="352"/>
        <v>0</v>
      </c>
      <c r="W273" s="195">
        <f t="shared" si="353"/>
        <v>0</v>
      </c>
      <c r="X273" s="195">
        <f t="shared" si="354"/>
        <v>0</v>
      </c>
      <c r="Y273" s="195">
        <f t="shared" si="355"/>
        <v>0</v>
      </c>
      <c r="Z273" s="195">
        <f t="shared" si="356"/>
        <v>0</v>
      </c>
      <c r="AA273" s="195">
        <f t="shared" si="357"/>
        <v>0</v>
      </c>
      <c r="AB273" s="667"/>
      <c r="AC273" s="196">
        <f t="shared" si="358"/>
        <v>0</v>
      </c>
      <c r="AD273" s="667"/>
      <c r="AE273" s="196">
        <f t="shared" si="324"/>
        <v>0</v>
      </c>
      <c r="AF273" s="196"/>
      <c r="AG273" s="196"/>
      <c r="AH273" s="196"/>
      <c r="AI273" s="710"/>
      <c r="AJ273" s="709">
        <f t="shared" si="331"/>
        <v>0</v>
      </c>
      <c r="AK273" s="709">
        <f t="shared" si="332"/>
        <v>0</v>
      </c>
      <c r="AL273" s="709">
        <f t="shared" si="333"/>
        <v>0</v>
      </c>
      <c r="AM273" s="709"/>
      <c r="AN273" s="709">
        <f t="shared" si="325"/>
        <v>0</v>
      </c>
      <c r="AO273" s="709">
        <f t="shared" si="334"/>
        <v>0</v>
      </c>
    </row>
    <row r="274" spans="1:41" ht="12.75" hidden="1" customHeight="1" outlineLevel="1" x14ac:dyDescent="0.2">
      <c r="B274" s="851"/>
      <c r="C274" s="851"/>
      <c r="D274" s="27">
        <f t="shared" si="326"/>
        <v>35</v>
      </c>
      <c r="E274" s="191" t="str">
        <f t="shared" si="327"/>
        <v>Mo</v>
      </c>
      <c r="F274" s="191">
        <f t="shared" si="328"/>
        <v>2035</v>
      </c>
      <c r="G274" s="191">
        <f t="shared" si="329"/>
        <v>8</v>
      </c>
      <c r="H274" s="191">
        <f t="shared" si="335"/>
        <v>27</v>
      </c>
      <c r="I274" s="192">
        <f t="shared" si="330"/>
        <v>48086</v>
      </c>
      <c r="J274" s="193">
        <f t="shared" si="359"/>
        <v>7</v>
      </c>
      <c r="K274" s="194">
        <f t="shared" si="359"/>
        <v>0</v>
      </c>
      <c r="L274" s="193">
        <f t="shared" si="359"/>
        <v>13</v>
      </c>
      <c r="M274" s="194">
        <f t="shared" si="359"/>
        <v>0</v>
      </c>
      <c r="N274" s="193">
        <f t="shared" si="359"/>
        <v>13</v>
      </c>
      <c r="O274" s="194">
        <f t="shared" si="359"/>
        <v>30</v>
      </c>
      <c r="P274" s="193">
        <f t="shared" si="359"/>
        <v>15</v>
      </c>
      <c r="Q274" s="194">
        <f t="shared" si="359"/>
        <v>55</v>
      </c>
      <c r="R274" s="193">
        <f t="shared" si="348"/>
        <v>15</v>
      </c>
      <c r="S274" s="194">
        <f t="shared" si="349"/>
        <v>55</v>
      </c>
      <c r="T274" s="193">
        <f t="shared" si="350"/>
        <v>15</v>
      </c>
      <c r="U274" s="194">
        <f t="shared" si="351"/>
        <v>55</v>
      </c>
      <c r="V274" s="195">
        <f t="shared" si="352"/>
        <v>0.29166666666666669</v>
      </c>
      <c r="W274" s="195">
        <f t="shared" si="353"/>
        <v>0.54166666666666663</v>
      </c>
      <c r="X274" s="195">
        <f t="shared" si="354"/>
        <v>0.5625</v>
      </c>
      <c r="Y274" s="195">
        <f t="shared" si="355"/>
        <v>0.66319444444444442</v>
      </c>
      <c r="Z274" s="195">
        <f t="shared" si="356"/>
        <v>0.66319444444444442</v>
      </c>
      <c r="AA274" s="195">
        <f t="shared" si="357"/>
        <v>0.66319444444444442</v>
      </c>
      <c r="AB274" s="667"/>
      <c r="AC274" s="196">
        <f t="shared" si="358"/>
        <v>0.35069444444444442</v>
      </c>
      <c r="AD274" s="667"/>
      <c r="AE274" s="196">
        <f t="shared" si="324"/>
        <v>0.35069444444444436</v>
      </c>
      <c r="AF274" s="196"/>
      <c r="AG274" s="196"/>
      <c r="AH274" s="196"/>
      <c r="AI274" s="710"/>
      <c r="AJ274" s="709">
        <f t="shared" si="331"/>
        <v>0</v>
      </c>
      <c r="AK274" s="709">
        <f t="shared" si="332"/>
        <v>0</v>
      </c>
      <c r="AL274" s="709">
        <f t="shared" si="333"/>
        <v>0</v>
      </c>
      <c r="AM274" s="709"/>
      <c r="AN274" s="709">
        <f t="shared" si="325"/>
        <v>0</v>
      </c>
      <c r="AO274" s="709">
        <f t="shared" si="334"/>
        <v>1</v>
      </c>
    </row>
    <row r="275" spans="1:41" ht="12.75" hidden="1" customHeight="1" outlineLevel="1" x14ac:dyDescent="0.2">
      <c r="B275" s="851"/>
      <c r="C275" s="851"/>
      <c r="D275" s="27" t="str">
        <f t="shared" si="326"/>
        <v/>
      </c>
      <c r="E275" s="191" t="str">
        <f t="shared" si="327"/>
        <v>Di</v>
      </c>
      <c r="F275" s="191">
        <f t="shared" si="328"/>
        <v>2035</v>
      </c>
      <c r="G275" s="191">
        <f t="shared" si="329"/>
        <v>8</v>
      </c>
      <c r="H275" s="191">
        <f t="shared" si="335"/>
        <v>28</v>
      </c>
      <c r="I275" s="192">
        <f t="shared" si="330"/>
        <v>48087</v>
      </c>
      <c r="J275" s="193">
        <f t="shared" si="359"/>
        <v>7</v>
      </c>
      <c r="K275" s="194">
        <f t="shared" si="359"/>
        <v>0</v>
      </c>
      <c r="L275" s="193">
        <f t="shared" si="359"/>
        <v>13</v>
      </c>
      <c r="M275" s="194">
        <f t="shared" si="359"/>
        <v>0</v>
      </c>
      <c r="N275" s="193">
        <f t="shared" si="359"/>
        <v>13</v>
      </c>
      <c r="O275" s="194">
        <f t="shared" si="359"/>
        <v>30</v>
      </c>
      <c r="P275" s="193">
        <f t="shared" si="359"/>
        <v>15</v>
      </c>
      <c r="Q275" s="194">
        <f t="shared" si="359"/>
        <v>55</v>
      </c>
      <c r="R275" s="193">
        <f t="shared" si="348"/>
        <v>15</v>
      </c>
      <c r="S275" s="194">
        <f t="shared" si="349"/>
        <v>55</v>
      </c>
      <c r="T275" s="193">
        <f t="shared" si="350"/>
        <v>15</v>
      </c>
      <c r="U275" s="194">
        <f t="shared" si="351"/>
        <v>55</v>
      </c>
      <c r="V275" s="195">
        <f t="shared" si="352"/>
        <v>0.29166666666666669</v>
      </c>
      <c r="W275" s="195">
        <f t="shared" si="353"/>
        <v>0.54166666666666663</v>
      </c>
      <c r="X275" s="195">
        <f t="shared" si="354"/>
        <v>0.5625</v>
      </c>
      <c r="Y275" s="195">
        <f t="shared" si="355"/>
        <v>0.66319444444444442</v>
      </c>
      <c r="Z275" s="195">
        <f t="shared" si="356"/>
        <v>0.66319444444444442</v>
      </c>
      <c r="AA275" s="195">
        <f t="shared" si="357"/>
        <v>0.66319444444444442</v>
      </c>
      <c r="AB275" s="667"/>
      <c r="AC275" s="196">
        <f t="shared" si="358"/>
        <v>0.35069444444444442</v>
      </c>
      <c r="AD275" s="667"/>
      <c r="AE275" s="196">
        <f t="shared" si="324"/>
        <v>0.35069444444444436</v>
      </c>
      <c r="AF275" s="196"/>
      <c r="AG275" s="196"/>
      <c r="AH275" s="196"/>
      <c r="AI275" s="709"/>
      <c r="AJ275" s="709">
        <f t="shared" si="331"/>
        <v>0</v>
      </c>
      <c r="AK275" s="709">
        <f t="shared" si="332"/>
        <v>0</v>
      </c>
      <c r="AL275" s="709">
        <f t="shared" si="333"/>
        <v>0</v>
      </c>
      <c r="AM275" s="709"/>
      <c r="AN275" s="709">
        <f t="shared" si="325"/>
        <v>0</v>
      </c>
      <c r="AO275" s="709">
        <f t="shared" si="334"/>
        <v>1</v>
      </c>
    </row>
    <row r="276" spans="1:41" ht="12.75" hidden="1" customHeight="1" outlineLevel="1" x14ac:dyDescent="0.2">
      <c r="B276" s="851"/>
      <c r="C276" s="851"/>
      <c r="D276" s="27" t="str">
        <f t="shared" si="326"/>
        <v/>
      </c>
      <c r="E276" s="191" t="str">
        <f t="shared" si="327"/>
        <v>Mi</v>
      </c>
      <c r="F276" s="191">
        <f t="shared" si="328"/>
        <v>2035</v>
      </c>
      <c r="G276" s="191">
        <f t="shared" si="329"/>
        <v>8</v>
      </c>
      <c r="H276" s="191">
        <f t="shared" si="335"/>
        <v>29</v>
      </c>
      <c r="I276" s="192">
        <f t="shared" si="330"/>
        <v>48088</v>
      </c>
      <c r="J276" s="193">
        <f t="shared" si="359"/>
        <v>7</v>
      </c>
      <c r="K276" s="194">
        <f t="shared" si="359"/>
        <v>0</v>
      </c>
      <c r="L276" s="193">
        <f t="shared" si="359"/>
        <v>13</v>
      </c>
      <c r="M276" s="194">
        <f t="shared" si="359"/>
        <v>0</v>
      </c>
      <c r="N276" s="193">
        <f t="shared" si="359"/>
        <v>13</v>
      </c>
      <c r="O276" s="194">
        <f t="shared" si="359"/>
        <v>30</v>
      </c>
      <c r="P276" s="193">
        <f t="shared" si="359"/>
        <v>15</v>
      </c>
      <c r="Q276" s="194">
        <f t="shared" si="359"/>
        <v>55</v>
      </c>
      <c r="R276" s="193">
        <f t="shared" si="348"/>
        <v>15</v>
      </c>
      <c r="S276" s="194">
        <f t="shared" si="349"/>
        <v>55</v>
      </c>
      <c r="T276" s="193">
        <f t="shared" si="350"/>
        <v>15</v>
      </c>
      <c r="U276" s="194">
        <f t="shared" si="351"/>
        <v>55</v>
      </c>
      <c r="V276" s="195">
        <f t="shared" si="352"/>
        <v>0.29166666666666669</v>
      </c>
      <c r="W276" s="195">
        <f t="shared" si="353"/>
        <v>0.54166666666666663</v>
      </c>
      <c r="X276" s="195">
        <f t="shared" si="354"/>
        <v>0.5625</v>
      </c>
      <c r="Y276" s="195">
        <f t="shared" si="355"/>
        <v>0.66319444444444442</v>
      </c>
      <c r="Z276" s="195">
        <f t="shared" si="356"/>
        <v>0.66319444444444442</v>
      </c>
      <c r="AA276" s="195">
        <f t="shared" si="357"/>
        <v>0.66319444444444442</v>
      </c>
      <c r="AB276" s="667"/>
      <c r="AC276" s="196">
        <f t="shared" si="358"/>
        <v>0.35069444444444442</v>
      </c>
      <c r="AD276" s="667"/>
      <c r="AE276" s="196">
        <f t="shared" si="324"/>
        <v>0.35069444444444436</v>
      </c>
      <c r="AF276" s="196"/>
      <c r="AG276" s="196"/>
      <c r="AH276" s="196"/>
      <c r="AI276" s="709"/>
      <c r="AJ276" s="709">
        <f t="shared" si="331"/>
        <v>0</v>
      </c>
      <c r="AK276" s="709">
        <f t="shared" si="332"/>
        <v>0</v>
      </c>
      <c r="AL276" s="709">
        <f t="shared" si="333"/>
        <v>0</v>
      </c>
      <c r="AM276" s="709"/>
      <c r="AN276" s="709">
        <f t="shared" si="325"/>
        <v>0</v>
      </c>
      <c r="AO276" s="709">
        <f t="shared" si="334"/>
        <v>1</v>
      </c>
    </row>
    <row r="277" spans="1:41" ht="12.75" hidden="1" customHeight="1" outlineLevel="1" x14ac:dyDescent="0.2">
      <c r="B277" s="851"/>
      <c r="C277" s="851"/>
      <c r="D277" s="27" t="str">
        <f t="shared" si="326"/>
        <v/>
      </c>
      <c r="E277" s="191" t="str">
        <f t="shared" si="327"/>
        <v>Do</v>
      </c>
      <c r="F277" s="191">
        <f t="shared" si="328"/>
        <v>2035</v>
      </c>
      <c r="G277" s="191">
        <f t="shared" si="329"/>
        <v>8</v>
      </c>
      <c r="H277" s="191">
        <f t="shared" si="335"/>
        <v>30</v>
      </c>
      <c r="I277" s="192">
        <f t="shared" si="330"/>
        <v>48089</v>
      </c>
      <c r="J277" s="193">
        <f t="shared" si="359"/>
        <v>7</v>
      </c>
      <c r="K277" s="194">
        <f t="shared" si="359"/>
        <v>0</v>
      </c>
      <c r="L277" s="193">
        <f t="shared" si="359"/>
        <v>13</v>
      </c>
      <c r="M277" s="194">
        <f t="shared" si="359"/>
        <v>0</v>
      </c>
      <c r="N277" s="193">
        <f t="shared" si="359"/>
        <v>13</v>
      </c>
      <c r="O277" s="194">
        <f t="shared" si="359"/>
        <v>30</v>
      </c>
      <c r="P277" s="193">
        <f t="shared" si="359"/>
        <v>15</v>
      </c>
      <c r="Q277" s="194">
        <f t="shared" si="359"/>
        <v>55</v>
      </c>
      <c r="R277" s="193">
        <f t="shared" si="348"/>
        <v>15</v>
      </c>
      <c r="S277" s="194">
        <f t="shared" si="349"/>
        <v>55</v>
      </c>
      <c r="T277" s="193">
        <f t="shared" si="350"/>
        <v>15</v>
      </c>
      <c r="U277" s="194">
        <f t="shared" si="351"/>
        <v>55</v>
      </c>
      <c r="V277" s="195">
        <f t="shared" si="352"/>
        <v>0.29166666666666669</v>
      </c>
      <c r="W277" s="195">
        <f t="shared" si="353"/>
        <v>0.54166666666666663</v>
      </c>
      <c r="X277" s="195">
        <f t="shared" si="354"/>
        <v>0.5625</v>
      </c>
      <c r="Y277" s="195">
        <f t="shared" si="355"/>
        <v>0.66319444444444442</v>
      </c>
      <c r="Z277" s="195">
        <f t="shared" si="356"/>
        <v>0.66319444444444442</v>
      </c>
      <c r="AA277" s="195">
        <f t="shared" si="357"/>
        <v>0.66319444444444442</v>
      </c>
      <c r="AB277" s="667"/>
      <c r="AC277" s="196">
        <f t="shared" si="358"/>
        <v>0.35069444444444442</v>
      </c>
      <c r="AD277" s="667"/>
      <c r="AE277" s="196">
        <f t="shared" si="324"/>
        <v>0.35069444444444436</v>
      </c>
      <c r="AF277" s="196"/>
      <c r="AG277" s="196"/>
      <c r="AH277" s="196"/>
      <c r="AI277" s="710"/>
      <c r="AJ277" s="709">
        <f t="shared" si="331"/>
        <v>0</v>
      </c>
      <c r="AK277" s="709">
        <f t="shared" si="332"/>
        <v>0</v>
      </c>
      <c r="AL277" s="709">
        <f t="shared" si="333"/>
        <v>0</v>
      </c>
      <c r="AM277" s="709"/>
      <c r="AN277" s="709">
        <f t="shared" si="325"/>
        <v>0</v>
      </c>
      <c r="AO277" s="709">
        <f t="shared" si="334"/>
        <v>1</v>
      </c>
    </row>
    <row r="278" spans="1:41" ht="12.75" hidden="1" customHeight="1" outlineLevel="1" x14ac:dyDescent="0.2">
      <c r="B278" s="851"/>
      <c r="C278" s="851"/>
      <c r="D278" s="27" t="str">
        <f t="shared" si="326"/>
        <v/>
      </c>
      <c r="E278" s="191" t="str">
        <f t="shared" si="327"/>
        <v>Fr</v>
      </c>
      <c r="F278" s="191">
        <f t="shared" si="328"/>
        <v>2035</v>
      </c>
      <c r="G278" s="191">
        <f t="shared" si="329"/>
        <v>8</v>
      </c>
      <c r="H278" s="191">
        <f t="shared" si="335"/>
        <v>31</v>
      </c>
      <c r="I278" s="192">
        <f t="shared" si="330"/>
        <v>48090</v>
      </c>
      <c r="J278" s="193">
        <f t="shared" si="359"/>
        <v>7</v>
      </c>
      <c r="K278" s="194">
        <f t="shared" si="359"/>
        <v>0</v>
      </c>
      <c r="L278" s="193">
        <f t="shared" si="359"/>
        <v>13</v>
      </c>
      <c r="M278" s="194">
        <f t="shared" si="359"/>
        <v>0</v>
      </c>
      <c r="N278" s="193">
        <f t="shared" si="359"/>
        <v>13</v>
      </c>
      <c r="O278" s="194">
        <f t="shared" si="359"/>
        <v>30</v>
      </c>
      <c r="P278" s="193">
        <f t="shared" si="359"/>
        <v>15</v>
      </c>
      <c r="Q278" s="194">
        <f t="shared" si="359"/>
        <v>55</v>
      </c>
      <c r="R278" s="193">
        <f t="shared" si="348"/>
        <v>15</v>
      </c>
      <c r="S278" s="194">
        <f t="shared" si="349"/>
        <v>55</v>
      </c>
      <c r="T278" s="193">
        <f t="shared" si="350"/>
        <v>15</v>
      </c>
      <c r="U278" s="194">
        <f t="shared" si="351"/>
        <v>55</v>
      </c>
      <c r="V278" s="195">
        <f t="shared" si="352"/>
        <v>0.29166666666666669</v>
      </c>
      <c r="W278" s="195">
        <f t="shared" si="353"/>
        <v>0.54166666666666663</v>
      </c>
      <c r="X278" s="195">
        <f t="shared" si="354"/>
        <v>0.5625</v>
      </c>
      <c r="Y278" s="195">
        <f t="shared" si="355"/>
        <v>0.66319444444444442</v>
      </c>
      <c r="Z278" s="195">
        <f t="shared" si="356"/>
        <v>0.66319444444444442</v>
      </c>
      <c r="AA278" s="195">
        <f t="shared" si="357"/>
        <v>0.66319444444444442</v>
      </c>
      <c r="AB278" s="667"/>
      <c r="AC278" s="196">
        <f t="shared" si="358"/>
        <v>0.35069444444444442</v>
      </c>
      <c r="AD278" s="667"/>
      <c r="AE278" s="196">
        <f t="shared" si="324"/>
        <v>0.35069444444444436</v>
      </c>
      <c r="AF278" s="196"/>
      <c r="AG278" s="196"/>
      <c r="AH278" s="196"/>
      <c r="AI278" s="710"/>
      <c r="AJ278" s="709">
        <f t="shared" si="331"/>
        <v>0</v>
      </c>
      <c r="AK278" s="709">
        <f t="shared" si="332"/>
        <v>0</v>
      </c>
      <c r="AL278" s="709">
        <f t="shared" si="333"/>
        <v>0</v>
      </c>
      <c r="AM278" s="709"/>
      <c r="AN278" s="709">
        <f t="shared" si="325"/>
        <v>0</v>
      </c>
      <c r="AO278" s="709">
        <f t="shared" si="334"/>
        <v>1</v>
      </c>
    </row>
    <row r="279" spans="1:41" ht="12.75" hidden="1" customHeight="1" outlineLevel="1" x14ac:dyDescent="0.2">
      <c r="B279" s="851"/>
      <c r="C279" s="851"/>
      <c r="D279" s="749" t="s">
        <v>1716</v>
      </c>
      <c r="E279" s="9"/>
      <c r="F279" s="9"/>
      <c r="G279" s="9"/>
      <c r="H279" s="191"/>
      <c r="I279" s="13"/>
      <c r="P279" s="4" t="s">
        <v>21</v>
      </c>
      <c r="Q279" s="4"/>
      <c r="R279" s="4"/>
      <c r="S279" s="4"/>
      <c r="T279" s="4"/>
      <c r="U279" s="4"/>
      <c r="V279" s="4"/>
      <c r="W279" s="4"/>
      <c r="X279" s="4"/>
      <c r="Y279" s="4"/>
      <c r="Z279" s="4"/>
      <c r="AA279" s="4"/>
      <c r="AB279" s="667"/>
      <c r="AC279" s="18">
        <f>SUM(AC248:AC278)</f>
        <v>8.065972222222225</v>
      </c>
      <c r="AD279" s="667"/>
      <c r="AE279" s="18">
        <f>SUM(AE248:AE278)</f>
        <v>8.0659722222222214</v>
      </c>
      <c r="AF279" s="18"/>
      <c r="AG279" s="18"/>
      <c r="AH279" s="18"/>
      <c r="AI279" s="190">
        <f>IF(AE279-AC279&lt;0,AC279-AE279,AE279-AC279)</f>
        <v>3.5527136788005009E-15</v>
      </c>
      <c r="AJ279" s="190">
        <f>8.425*SUM(AJ248:AJ278)/24</f>
        <v>0</v>
      </c>
      <c r="AK279" s="190">
        <f>8.425*SUM(AK248:AK278)/24</f>
        <v>0</v>
      </c>
      <c r="AL279" s="190">
        <f>8.425*SUM(AL248:AL278)/24</f>
        <v>0</v>
      </c>
      <c r="AN279" s="151">
        <f>SUM(AN248:AN278)</f>
        <v>0</v>
      </c>
      <c r="AO279" s="151">
        <f>SUM(AO248:AO278)</f>
        <v>23</v>
      </c>
    </row>
    <row r="280" spans="1:41" ht="12.75" customHeight="1" collapsed="1" x14ac:dyDescent="0.2">
      <c r="B280" s="852"/>
      <c r="C280" s="852"/>
      <c r="D280" s="49"/>
      <c r="E280" s="51"/>
      <c r="F280" s="51"/>
      <c r="G280" s="51"/>
      <c r="H280" s="51"/>
      <c r="I280" s="51"/>
      <c r="J280" s="52"/>
      <c r="K280" s="52"/>
      <c r="L280" s="52"/>
      <c r="M280" s="52"/>
      <c r="N280" s="52"/>
      <c r="O280" s="52"/>
      <c r="P280" s="52"/>
      <c r="Q280" s="52"/>
      <c r="R280" s="52"/>
      <c r="S280" s="52"/>
      <c r="T280" s="52"/>
      <c r="U280" s="52"/>
      <c r="V280" s="52"/>
      <c r="W280" s="52"/>
      <c r="X280" s="52"/>
      <c r="Y280" s="52"/>
      <c r="Z280" s="52"/>
      <c r="AA280" s="52"/>
      <c r="AB280" s="53"/>
      <c r="AC280" s="53"/>
      <c r="AD280" s="53"/>
      <c r="AE280" s="54"/>
      <c r="AF280" s="26"/>
      <c r="AG280" s="26"/>
      <c r="AH280" s="26"/>
      <c r="AI280" s="203">
        <f>AI246+AI279</f>
        <v>2.3980817331903381E-14</v>
      </c>
      <c r="AJ280" s="202">
        <f>AJ246+SUM(AJ247:AJ278)</f>
        <v>0</v>
      </c>
      <c r="AK280" s="202">
        <f>AK246+SUM(AK247:AK278)</f>
        <v>0</v>
      </c>
      <c r="AL280" s="202">
        <f>AL246+SUM(AL247:AL278)</f>
        <v>0</v>
      </c>
      <c r="AM280" s="202"/>
      <c r="AN280" s="202">
        <f>AN279*8</f>
        <v>0</v>
      </c>
      <c r="AO280" s="202">
        <f>AO279*8</f>
        <v>184</v>
      </c>
    </row>
    <row r="281" spans="1:41" ht="12.75" hidden="1" customHeight="1" outlineLevel="1" x14ac:dyDescent="0.2">
      <c r="B281" s="850">
        <f>$F$5</f>
        <v>2035</v>
      </c>
      <c r="C281" s="850" t="str">
        <f>TEXT(I282,"MMM")</f>
        <v>Sep</v>
      </c>
      <c r="D281" s="41"/>
      <c r="E281" s="42"/>
      <c r="F281" s="42"/>
      <c r="G281" s="42"/>
      <c r="H281" s="42"/>
      <c r="I281" s="42"/>
      <c r="J281" s="43"/>
      <c r="K281" s="43"/>
      <c r="L281" s="43"/>
      <c r="M281" s="43"/>
      <c r="N281" s="43"/>
      <c r="O281" s="43"/>
      <c r="P281" s="43"/>
      <c r="Q281" s="43"/>
      <c r="R281" s="43"/>
      <c r="S281" s="43"/>
      <c r="T281" s="43"/>
      <c r="U281" s="43"/>
      <c r="V281" s="43"/>
      <c r="W281" s="43"/>
      <c r="X281" s="43"/>
      <c r="Y281" s="43"/>
      <c r="Z281" s="43"/>
      <c r="AA281" s="43"/>
      <c r="AB281" s="44"/>
      <c r="AC281" s="44"/>
      <c r="AD281" s="44"/>
      <c r="AE281" s="42"/>
      <c r="AF281" s="42"/>
      <c r="AG281" s="42"/>
      <c r="AH281" s="42"/>
      <c r="AI281" s="148"/>
      <c r="AJ281" s="148"/>
      <c r="AK281" s="148"/>
      <c r="AL281" s="148"/>
      <c r="AM281" s="148"/>
      <c r="AN281" s="148"/>
      <c r="AO281" s="148"/>
    </row>
    <row r="282" spans="1:41" ht="12.75" hidden="1" customHeight="1" outlineLevel="1" x14ac:dyDescent="0.2">
      <c r="A282" s="198">
        <f>A248+1</f>
        <v>9</v>
      </c>
      <c r="B282" s="851"/>
      <c r="C282" s="851"/>
      <c r="D282" s="27" t="str">
        <f>IF(E282="Mo",WEEKNUM(I282),"")</f>
        <v/>
      </c>
      <c r="E282" s="191" t="str">
        <f>TEXT(I282,"TTT")</f>
        <v>Sa</v>
      </c>
      <c r="F282" s="191">
        <f>$F$5</f>
        <v>2035</v>
      </c>
      <c r="G282" s="191">
        <f>$A$282</f>
        <v>9</v>
      </c>
      <c r="H282" s="191">
        <f>$H$5</f>
        <v>1</v>
      </c>
      <c r="I282" s="192">
        <f>DATE(F282,G282,H282)</f>
        <v>48091</v>
      </c>
      <c r="J282" s="193">
        <f t="shared" ref="J282:Q283" si="360">IF(OR($E282="Sa",$E282="So"),J$4,J$5)</f>
        <v>0</v>
      </c>
      <c r="K282" s="194">
        <f t="shared" si="360"/>
        <v>0</v>
      </c>
      <c r="L282" s="193">
        <f t="shared" si="360"/>
        <v>0</v>
      </c>
      <c r="M282" s="194">
        <f t="shared" si="360"/>
        <v>0</v>
      </c>
      <c r="N282" s="193">
        <f t="shared" si="360"/>
        <v>0</v>
      </c>
      <c r="O282" s="194">
        <f t="shared" si="360"/>
        <v>0</v>
      </c>
      <c r="P282" s="193">
        <f t="shared" si="360"/>
        <v>0</v>
      </c>
      <c r="Q282" s="194">
        <f t="shared" si="360"/>
        <v>0</v>
      </c>
      <c r="R282" s="193">
        <f t="shared" ref="R282:R283" si="361">P282</f>
        <v>0</v>
      </c>
      <c r="S282" s="194">
        <f t="shared" ref="S282:S283" si="362">Q282</f>
        <v>0</v>
      </c>
      <c r="T282" s="193">
        <f t="shared" ref="T282:T283" si="363">R282</f>
        <v>0</v>
      </c>
      <c r="U282" s="194">
        <f t="shared" ref="U282:U283" si="364">S282</f>
        <v>0</v>
      </c>
      <c r="V282" s="195">
        <f t="shared" ref="V282:V283" si="365">TIME(J282,K282,0)</f>
        <v>0</v>
      </c>
      <c r="W282" s="195">
        <f t="shared" ref="W282:W283" si="366">TIME(L282,M282,0)</f>
        <v>0</v>
      </c>
      <c r="X282" s="195">
        <f t="shared" ref="X282:X283" si="367">TIME(N282,O282,0)</f>
        <v>0</v>
      </c>
      <c r="Y282" s="195">
        <f t="shared" ref="Y282:Y283" si="368">TIME(P282,Q282,0)</f>
        <v>0</v>
      </c>
      <c r="Z282" s="195">
        <f t="shared" ref="Z282:Z283" si="369">TIME(R282,S282,0)</f>
        <v>0</v>
      </c>
      <c r="AA282" s="195">
        <f t="shared" ref="AA282:AA283" si="370">TIME(T282,U282,0)</f>
        <v>0</v>
      </c>
      <c r="AB282" s="667"/>
      <c r="AC282" s="196">
        <f t="shared" ref="AC282:AC283" si="371">IF(OR(E282="Sa",E282="So"),TIME($AC$4,$AE$4,0),TIME($AC$5,$AE$5,0))</f>
        <v>0</v>
      </c>
      <c r="AD282" s="667"/>
      <c r="AE282" s="196">
        <f t="shared" ref="AE282:AE312" si="372">IF(OR(E282="Sa",E282="So"),TIME($AC$4,$AE$4,0),(Y282-V282-(X282-W282)+(AA282-Z282)))</f>
        <v>0</v>
      </c>
      <c r="AF282" s="196"/>
      <c r="AG282" s="196"/>
      <c r="AH282" s="196"/>
      <c r="AJ282" s="709">
        <f t="shared" ref="AJ282:AJ312" si="373">IF(AG282=$AG$3,1,0)</f>
        <v>0</v>
      </c>
      <c r="AK282" s="709">
        <f t="shared" ref="AK282:AK312" si="374">IF(AG282=$AG$7,1,0)</f>
        <v>0</v>
      </c>
      <c r="AL282" s="709">
        <f t="shared" ref="AL282:AL312" si="375">IF(AH282=$AG$4,1,0)</f>
        <v>0</v>
      </c>
      <c r="AM282" s="709"/>
      <c r="AN282" s="709">
        <f t="shared" ref="AN282:AN312" si="376">IF(OR(AG282=$AG$2,AG282=$AG$5),1,IF(AG282=$AG$6,0.5,0))</f>
        <v>0</v>
      </c>
      <c r="AO282" s="709">
        <f t="shared" ref="AO282:AO312" si="377">IF(OR(E282="Sa",E282="So"),0,1)</f>
        <v>0</v>
      </c>
    </row>
    <row r="283" spans="1:41" ht="12.75" hidden="1" customHeight="1" outlineLevel="1" x14ac:dyDescent="0.2">
      <c r="B283" s="851"/>
      <c r="C283" s="851"/>
      <c r="D283" s="27" t="str">
        <f t="shared" ref="D283:D312" si="378">IF(E283="Mo",WEEKNUM(I283),"")</f>
        <v/>
      </c>
      <c r="E283" s="191" t="str">
        <f t="shared" ref="E283:E312" si="379">TEXT(I283,"TTT")</f>
        <v>So</v>
      </c>
      <c r="F283" s="191">
        <f t="shared" ref="F283:F312" si="380">$F$5</f>
        <v>2035</v>
      </c>
      <c r="G283" s="191">
        <f t="shared" ref="G283:G312" si="381">$A$282</f>
        <v>9</v>
      </c>
      <c r="H283" s="191">
        <f>H282+1</f>
        <v>2</v>
      </c>
      <c r="I283" s="192">
        <f t="shared" ref="I283:I312" si="382">DATE(F283,G283,H283)</f>
        <v>48092</v>
      </c>
      <c r="J283" s="193">
        <f t="shared" si="360"/>
        <v>0</v>
      </c>
      <c r="K283" s="194">
        <f t="shared" si="360"/>
        <v>0</v>
      </c>
      <c r="L283" s="193">
        <f t="shared" si="360"/>
        <v>0</v>
      </c>
      <c r="M283" s="194">
        <f t="shared" si="360"/>
        <v>0</v>
      </c>
      <c r="N283" s="193">
        <f t="shared" si="360"/>
        <v>0</v>
      </c>
      <c r="O283" s="194">
        <f t="shared" si="360"/>
        <v>0</v>
      </c>
      <c r="P283" s="193">
        <f t="shared" si="360"/>
        <v>0</v>
      </c>
      <c r="Q283" s="194">
        <f t="shared" si="360"/>
        <v>0</v>
      </c>
      <c r="R283" s="193">
        <f t="shared" si="361"/>
        <v>0</v>
      </c>
      <c r="S283" s="194">
        <f t="shared" si="362"/>
        <v>0</v>
      </c>
      <c r="T283" s="193">
        <f t="shared" si="363"/>
        <v>0</v>
      </c>
      <c r="U283" s="194">
        <f t="shared" si="364"/>
        <v>0</v>
      </c>
      <c r="V283" s="195">
        <f t="shared" si="365"/>
        <v>0</v>
      </c>
      <c r="W283" s="195">
        <f t="shared" si="366"/>
        <v>0</v>
      </c>
      <c r="X283" s="195">
        <f t="shared" si="367"/>
        <v>0</v>
      </c>
      <c r="Y283" s="195">
        <f t="shared" si="368"/>
        <v>0</v>
      </c>
      <c r="Z283" s="195">
        <f t="shared" si="369"/>
        <v>0</v>
      </c>
      <c r="AA283" s="195">
        <f t="shared" si="370"/>
        <v>0</v>
      </c>
      <c r="AB283" s="667"/>
      <c r="AC283" s="196">
        <f t="shared" si="371"/>
        <v>0</v>
      </c>
      <c r="AD283" s="667"/>
      <c r="AE283" s="196">
        <f t="shared" si="372"/>
        <v>0</v>
      </c>
      <c r="AF283" s="196"/>
      <c r="AG283" s="196"/>
      <c r="AH283" s="196"/>
      <c r="AI283" s="150"/>
      <c r="AJ283" s="709">
        <f t="shared" si="373"/>
        <v>0</v>
      </c>
      <c r="AK283" s="709">
        <f t="shared" si="374"/>
        <v>0</v>
      </c>
      <c r="AL283" s="709">
        <f t="shared" si="375"/>
        <v>0</v>
      </c>
      <c r="AM283" s="709"/>
      <c r="AN283" s="709">
        <f t="shared" si="376"/>
        <v>0</v>
      </c>
      <c r="AO283" s="709">
        <f t="shared" si="377"/>
        <v>0</v>
      </c>
    </row>
    <row r="284" spans="1:41" ht="12.75" hidden="1" customHeight="1" outlineLevel="1" x14ac:dyDescent="0.2">
      <c r="B284" s="851"/>
      <c r="C284" s="851"/>
      <c r="D284" s="27">
        <f t="shared" si="378"/>
        <v>36</v>
      </c>
      <c r="E284" s="191" t="str">
        <f t="shared" si="379"/>
        <v>Mo</v>
      </c>
      <c r="F284" s="191">
        <f t="shared" si="380"/>
        <v>2035</v>
      </c>
      <c r="G284" s="191">
        <f t="shared" si="381"/>
        <v>9</v>
      </c>
      <c r="H284" s="191">
        <f t="shared" ref="H284:H312" si="383">H283+1</f>
        <v>3</v>
      </c>
      <c r="I284" s="192">
        <f t="shared" si="382"/>
        <v>48093</v>
      </c>
      <c r="J284" s="193">
        <f t="shared" ref="J284:Q297" si="384">IF(OR($E284="Sa",$E284="So"),J$4,J$5)</f>
        <v>7</v>
      </c>
      <c r="K284" s="194">
        <f t="shared" si="384"/>
        <v>0</v>
      </c>
      <c r="L284" s="193">
        <f t="shared" si="384"/>
        <v>13</v>
      </c>
      <c r="M284" s="194">
        <f t="shared" si="384"/>
        <v>0</v>
      </c>
      <c r="N284" s="193">
        <f t="shared" si="384"/>
        <v>13</v>
      </c>
      <c r="O284" s="194">
        <f t="shared" si="384"/>
        <v>30</v>
      </c>
      <c r="P284" s="193">
        <f t="shared" si="384"/>
        <v>15</v>
      </c>
      <c r="Q284" s="194">
        <f t="shared" si="384"/>
        <v>55</v>
      </c>
      <c r="R284" s="193">
        <f t="shared" ref="R284:R312" si="385">P284</f>
        <v>15</v>
      </c>
      <c r="S284" s="194">
        <f t="shared" ref="S284:S312" si="386">Q284</f>
        <v>55</v>
      </c>
      <c r="T284" s="193">
        <f t="shared" ref="T284:T312" si="387">R284</f>
        <v>15</v>
      </c>
      <c r="U284" s="194">
        <f t="shared" ref="U284:U312" si="388">S284</f>
        <v>55</v>
      </c>
      <c r="V284" s="195">
        <f t="shared" ref="V284:V312" si="389">TIME(J284,K284,0)</f>
        <v>0.29166666666666669</v>
      </c>
      <c r="W284" s="195">
        <f t="shared" ref="W284:W312" si="390">TIME(L284,M284,0)</f>
        <v>0.54166666666666663</v>
      </c>
      <c r="X284" s="195">
        <f t="shared" ref="X284:X312" si="391">TIME(N284,O284,0)</f>
        <v>0.5625</v>
      </c>
      <c r="Y284" s="195">
        <f t="shared" ref="Y284:Y312" si="392">TIME(P284,Q284,0)</f>
        <v>0.66319444444444442</v>
      </c>
      <c r="Z284" s="195">
        <f t="shared" ref="Z284:Z312" si="393">TIME(R284,S284,0)</f>
        <v>0.66319444444444442</v>
      </c>
      <c r="AA284" s="195">
        <f t="shared" ref="AA284:AA312" si="394">TIME(T284,U284,0)</f>
        <v>0.66319444444444442</v>
      </c>
      <c r="AB284" s="667"/>
      <c r="AC284" s="196">
        <f t="shared" ref="AC284:AC312" si="395">IF(OR(E284="Sa",E284="So"),TIME($AC$4,$AE$4,0),TIME($AC$5,$AE$5,0))</f>
        <v>0.35069444444444442</v>
      </c>
      <c r="AD284" s="667"/>
      <c r="AE284" s="196">
        <f t="shared" si="372"/>
        <v>0.35069444444444436</v>
      </c>
      <c r="AF284" s="196"/>
      <c r="AG284" s="196"/>
      <c r="AH284" s="196"/>
      <c r="AI284" s="150"/>
      <c r="AJ284" s="709">
        <f t="shared" si="373"/>
        <v>0</v>
      </c>
      <c r="AK284" s="709">
        <f t="shared" si="374"/>
        <v>0</v>
      </c>
      <c r="AL284" s="709">
        <f t="shared" si="375"/>
        <v>0</v>
      </c>
      <c r="AM284" s="709"/>
      <c r="AN284" s="709">
        <f t="shared" si="376"/>
        <v>0</v>
      </c>
      <c r="AO284" s="709">
        <f t="shared" si="377"/>
        <v>1</v>
      </c>
    </row>
    <row r="285" spans="1:41" ht="12.75" hidden="1" customHeight="1" outlineLevel="1" x14ac:dyDescent="0.2">
      <c r="B285" s="851"/>
      <c r="C285" s="851"/>
      <c r="D285" s="27" t="str">
        <f t="shared" si="378"/>
        <v/>
      </c>
      <c r="E285" s="191" t="str">
        <f t="shared" si="379"/>
        <v>Di</v>
      </c>
      <c r="F285" s="191">
        <f t="shared" si="380"/>
        <v>2035</v>
      </c>
      <c r="G285" s="191">
        <f t="shared" si="381"/>
        <v>9</v>
      </c>
      <c r="H285" s="191">
        <f t="shared" si="383"/>
        <v>4</v>
      </c>
      <c r="I285" s="192">
        <f t="shared" si="382"/>
        <v>48094</v>
      </c>
      <c r="J285" s="193">
        <f t="shared" si="384"/>
        <v>7</v>
      </c>
      <c r="K285" s="194">
        <f t="shared" si="384"/>
        <v>0</v>
      </c>
      <c r="L285" s="193">
        <f t="shared" si="384"/>
        <v>13</v>
      </c>
      <c r="M285" s="194">
        <f t="shared" si="384"/>
        <v>0</v>
      </c>
      <c r="N285" s="193">
        <f t="shared" si="384"/>
        <v>13</v>
      </c>
      <c r="O285" s="194">
        <f t="shared" si="384"/>
        <v>30</v>
      </c>
      <c r="P285" s="193">
        <f t="shared" si="384"/>
        <v>15</v>
      </c>
      <c r="Q285" s="194">
        <f t="shared" si="384"/>
        <v>55</v>
      </c>
      <c r="R285" s="193">
        <f t="shared" si="385"/>
        <v>15</v>
      </c>
      <c r="S285" s="194">
        <f t="shared" si="386"/>
        <v>55</v>
      </c>
      <c r="T285" s="193">
        <f t="shared" si="387"/>
        <v>15</v>
      </c>
      <c r="U285" s="194">
        <f t="shared" si="388"/>
        <v>55</v>
      </c>
      <c r="V285" s="195">
        <f t="shared" si="389"/>
        <v>0.29166666666666669</v>
      </c>
      <c r="W285" s="195">
        <f t="shared" si="390"/>
        <v>0.54166666666666663</v>
      </c>
      <c r="X285" s="195">
        <f t="shared" si="391"/>
        <v>0.5625</v>
      </c>
      <c r="Y285" s="195">
        <f t="shared" si="392"/>
        <v>0.66319444444444442</v>
      </c>
      <c r="Z285" s="195">
        <f t="shared" si="393"/>
        <v>0.66319444444444442</v>
      </c>
      <c r="AA285" s="195">
        <f t="shared" si="394"/>
        <v>0.66319444444444442</v>
      </c>
      <c r="AB285" s="667"/>
      <c r="AC285" s="196">
        <f t="shared" si="395"/>
        <v>0.35069444444444442</v>
      </c>
      <c r="AD285" s="667"/>
      <c r="AE285" s="196">
        <f t="shared" si="372"/>
        <v>0.35069444444444436</v>
      </c>
      <c r="AF285" s="196"/>
      <c r="AG285" s="196"/>
      <c r="AH285" s="196"/>
      <c r="AI285" s="150"/>
      <c r="AJ285" s="709">
        <f t="shared" si="373"/>
        <v>0</v>
      </c>
      <c r="AK285" s="709">
        <f t="shared" si="374"/>
        <v>0</v>
      </c>
      <c r="AL285" s="709">
        <f t="shared" si="375"/>
        <v>0</v>
      </c>
      <c r="AM285" s="709"/>
      <c r="AN285" s="709">
        <f t="shared" si="376"/>
        <v>0</v>
      </c>
      <c r="AO285" s="709">
        <f t="shared" si="377"/>
        <v>1</v>
      </c>
    </row>
    <row r="286" spans="1:41" ht="12.75" hidden="1" customHeight="1" outlineLevel="1" x14ac:dyDescent="0.2">
      <c r="B286" s="851"/>
      <c r="C286" s="851"/>
      <c r="D286" s="27" t="str">
        <f t="shared" si="378"/>
        <v/>
      </c>
      <c r="E286" s="191" t="str">
        <f t="shared" si="379"/>
        <v>Mi</v>
      </c>
      <c r="F286" s="191">
        <f t="shared" si="380"/>
        <v>2035</v>
      </c>
      <c r="G286" s="191">
        <f t="shared" si="381"/>
        <v>9</v>
      </c>
      <c r="H286" s="191">
        <f t="shared" si="383"/>
        <v>5</v>
      </c>
      <c r="I286" s="192">
        <f t="shared" si="382"/>
        <v>48095</v>
      </c>
      <c r="J286" s="193">
        <f t="shared" si="384"/>
        <v>7</v>
      </c>
      <c r="K286" s="194">
        <f t="shared" si="384"/>
        <v>0</v>
      </c>
      <c r="L286" s="193">
        <f t="shared" si="384"/>
        <v>13</v>
      </c>
      <c r="M286" s="194">
        <f t="shared" si="384"/>
        <v>0</v>
      </c>
      <c r="N286" s="193">
        <f t="shared" si="384"/>
        <v>13</v>
      </c>
      <c r="O286" s="194">
        <f t="shared" si="384"/>
        <v>30</v>
      </c>
      <c r="P286" s="193">
        <f t="shared" si="384"/>
        <v>15</v>
      </c>
      <c r="Q286" s="194">
        <f t="shared" si="384"/>
        <v>55</v>
      </c>
      <c r="R286" s="193">
        <f t="shared" si="385"/>
        <v>15</v>
      </c>
      <c r="S286" s="194">
        <f t="shared" si="386"/>
        <v>55</v>
      </c>
      <c r="T286" s="193">
        <f t="shared" si="387"/>
        <v>15</v>
      </c>
      <c r="U286" s="194">
        <f t="shared" si="388"/>
        <v>55</v>
      </c>
      <c r="V286" s="195">
        <f t="shared" si="389"/>
        <v>0.29166666666666669</v>
      </c>
      <c r="W286" s="195">
        <f t="shared" si="390"/>
        <v>0.54166666666666663</v>
      </c>
      <c r="X286" s="195">
        <f t="shared" si="391"/>
        <v>0.5625</v>
      </c>
      <c r="Y286" s="195">
        <f t="shared" si="392"/>
        <v>0.66319444444444442</v>
      </c>
      <c r="Z286" s="195">
        <f t="shared" si="393"/>
        <v>0.66319444444444442</v>
      </c>
      <c r="AA286" s="195">
        <f t="shared" si="394"/>
        <v>0.66319444444444442</v>
      </c>
      <c r="AB286" s="667"/>
      <c r="AC286" s="196">
        <f t="shared" si="395"/>
        <v>0.35069444444444442</v>
      </c>
      <c r="AD286" s="667"/>
      <c r="AE286" s="196">
        <f t="shared" si="372"/>
        <v>0.35069444444444436</v>
      </c>
      <c r="AF286" s="196"/>
      <c r="AG286" s="196"/>
      <c r="AH286" s="196"/>
      <c r="AI286" s="150"/>
      <c r="AJ286" s="709">
        <f t="shared" si="373"/>
        <v>0</v>
      </c>
      <c r="AK286" s="709">
        <f t="shared" si="374"/>
        <v>0</v>
      </c>
      <c r="AL286" s="709">
        <f t="shared" si="375"/>
        <v>0</v>
      </c>
      <c r="AM286" s="709"/>
      <c r="AN286" s="709">
        <f t="shared" si="376"/>
        <v>0</v>
      </c>
      <c r="AO286" s="709">
        <f t="shared" si="377"/>
        <v>1</v>
      </c>
    </row>
    <row r="287" spans="1:41" ht="12.75" hidden="1" customHeight="1" outlineLevel="1" x14ac:dyDescent="0.2">
      <c r="B287" s="851"/>
      <c r="C287" s="851"/>
      <c r="D287" s="27" t="str">
        <f t="shared" si="378"/>
        <v/>
      </c>
      <c r="E287" s="191" t="str">
        <f t="shared" si="379"/>
        <v>Do</v>
      </c>
      <c r="F287" s="191">
        <f t="shared" si="380"/>
        <v>2035</v>
      </c>
      <c r="G287" s="191">
        <f t="shared" si="381"/>
        <v>9</v>
      </c>
      <c r="H287" s="191">
        <f t="shared" si="383"/>
        <v>6</v>
      </c>
      <c r="I287" s="192">
        <f t="shared" si="382"/>
        <v>48096</v>
      </c>
      <c r="J287" s="193">
        <f t="shared" si="384"/>
        <v>7</v>
      </c>
      <c r="K287" s="194">
        <f t="shared" si="384"/>
        <v>0</v>
      </c>
      <c r="L287" s="193">
        <f t="shared" si="384"/>
        <v>13</v>
      </c>
      <c r="M287" s="194">
        <f t="shared" si="384"/>
        <v>0</v>
      </c>
      <c r="N287" s="193">
        <f t="shared" si="384"/>
        <v>13</v>
      </c>
      <c r="O287" s="194">
        <f t="shared" si="384"/>
        <v>30</v>
      </c>
      <c r="P287" s="193">
        <f t="shared" si="384"/>
        <v>15</v>
      </c>
      <c r="Q287" s="194">
        <f t="shared" si="384"/>
        <v>55</v>
      </c>
      <c r="R287" s="193">
        <f t="shared" si="385"/>
        <v>15</v>
      </c>
      <c r="S287" s="194">
        <f t="shared" si="386"/>
        <v>55</v>
      </c>
      <c r="T287" s="193">
        <f t="shared" si="387"/>
        <v>15</v>
      </c>
      <c r="U287" s="194">
        <f t="shared" si="388"/>
        <v>55</v>
      </c>
      <c r="V287" s="195">
        <f t="shared" si="389"/>
        <v>0.29166666666666669</v>
      </c>
      <c r="W287" s="195">
        <f t="shared" si="390"/>
        <v>0.54166666666666663</v>
      </c>
      <c r="X287" s="195">
        <f t="shared" si="391"/>
        <v>0.5625</v>
      </c>
      <c r="Y287" s="195">
        <f t="shared" si="392"/>
        <v>0.66319444444444442</v>
      </c>
      <c r="Z287" s="195">
        <f t="shared" si="393"/>
        <v>0.66319444444444442</v>
      </c>
      <c r="AA287" s="195">
        <f t="shared" si="394"/>
        <v>0.66319444444444442</v>
      </c>
      <c r="AB287" s="667"/>
      <c r="AC287" s="196">
        <f t="shared" si="395"/>
        <v>0.35069444444444442</v>
      </c>
      <c r="AD287" s="667"/>
      <c r="AE287" s="196">
        <f t="shared" si="372"/>
        <v>0.35069444444444436</v>
      </c>
      <c r="AF287" s="196"/>
      <c r="AG287" s="196"/>
      <c r="AH287" s="196"/>
      <c r="AI287" s="150"/>
      <c r="AJ287" s="709">
        <f t="shared" si="373"/>
        <v>0</v>
      </c>
      <c r="AK287" s="709">
        <f t="shared" si="374"/>
        <v>0</v>
      </c>
      <c r="AL287" s="709">
        <f t="shared" si="375"/>
        <v>0</v>
      </c>
      <c r="AM287" s="709"/>
      <c r="AN287" s="709">
        <f t="shared" si="376"/>
        <v>0</v>
      </c>
      <c r="AO287" s="709">
        <f t="shared" si="377"/>
        <v>1</v>
      </c>
    </row>
    <row r="288" spans="1:41" ht="12.75" hidden="1" customHeight="1" outlineLevel="1" x14ac:dyDescent="0.2">
      <c r="B288" s="851"/>
      <c r="C288" s="851"/>
      <c r="D288" s="27" t="str">
        <f t="shared" si="378"/>
        <v/>
      </c>
      <c r="E288" s="191" t="str">
        <f t="shared" si="379"/>
        <v>Fr</v>
      </c>
      <c r="F288" s="191">
        <f t="shared" si="380"/>
        <v>2035</v>
      </c>
      <c r="G288" s="191">
        <f t="shared" si="381"/>
        <v>9</v>
      </c>
      <c r="H288" s="191">
        <f t="shared" si="383"/>
        <v>7</v>
      </c>
      <c r="I288" s="192">
        <f t="shared" si="382"/>
        <v>48097</v>
      </c>
      <c r="J288" s="193">
        <f t="shared" si="384"/>
        <v>7</v>
      </c>
      <c r="K288" s="194">
        <f t="shared" si="384"/>
        <v>0</v>
      </c>
      <c r="L288" s="193">
        <f t="shared" si="384"/>
        <v>13</v>
      </c>
      <c r="M288" s="194">
        <f t="shared" si="384"/>
        <v>0</v>
      </c>
      <c r="N288" s="193">
        <f t="shared" si="384"/>
        <v>13</v>
      </c>
      <c r="O288" s="194">
        <f t="shared" si="384"/>
        <v>30</v>
      </c>
      <c r="P288" s="193">
        <f t="shared" si="384"/>
        <v>15</v>
      </c>
      <c r="Q288" s="194">
        <f t="shared" si="384"/>
        <v>55</v>
      </c>
      <c r="R288" s="193">
        <f t="shared" si="385"/>
        <v>15</v>
      </c>
      <c r="S288" s="194">
        <f t="shared" si="386"/>
        <v>55</v>
      </c>
      <c r="T288" s="193">
        <f t="shared" si="387"/>
        <v>15</v>
      </c>
      <c r="U288" s="194">
        <f t="shared" si="388"/>
        <v>55</v>
      </c>
      <c r="V288" s="195">
        <f t="shared" si="389"/>
        <v>0.29166666666666669</v>
      </c>
      <c r="W288" s="195">
        <f t="shared" si="390"/>
        <v>0.54166666666666663</v>
      </c>
      <c r="X288" s="195">
        <f t="shared" si="391"/>
        <v>0.5625</v>
      </c>
      <c r="Y288" s="195">
        <f t="shared" si="392"/>
        <v>0.66319444444444442</v>
      </c>
      <c r="Z288" s="195">
        <f t="shared" si="393"/>
        <v>0.66319444444444442</v>
      </c>
      <c r="AA288" s="195">
        <f t="shared" si="394"/>
        <v>0.66319444444444442</v>
      </c>
      <c r="AB288" s="667"/>
      <c r="AC288" s="196">
        <f t="shared" si="395"/>
        <v>0.35069444444444442</v>
      </c>
      <c r="AD288" s="667"/>
      <c r="AE288" s="196">
        <f t="shared" si="372"/>
        <v>0.35069444444444436</v>
      </c>
      <c r="AF288" s="196"/>
      <c r="AG288" s="196"/>
      <c r="AH288" s="196"/>
      <c r="AI288" s="150"/>
      <c r="AJ288" s="709">
        <f t="shared" si="373"/>
        <v>0</v>
      </c>
      <c r="AK288" s="709">
        <f t="shared" si="374"/>
        <v>0</v>
      </c>
      <c r="AL288" s="709">
        <f t="shared" si="375"/>
        <v>0</v>
      </c>
      <c r="AM288" s="709"/>
      <c r="AN288" s="709">
        <f t="shared" si="376"/>
        <v>0</v>
      </c>
      <c r="AO288" s="709">
        <f t="shared" si="377"/>
        <v>1</v>
      </c>
    </row>
    <row r="289" spans="2:41" ht="12.75" hidden="1" customHeight="1" outlineLevel="1" x14ac:dyDescent="0.2">
      <c r="B289" s="851"/>
      <c r="C289" s="851"/>
      <c r="D289" s="27" t="str">
        <f t="shared" si="378"/>
        <v/>
      </c>
      <c r="E289" s="191" t="str">
        <f t="shared" si="379"/>
        <v>Sa</v>
      </c>
      <c r="F289" s="191">
        <f t="shared" si="380"/>
        <v>2035</v>
      </c>
      <c r="G289" s="191">
        <f t="shared" si="381"/>
        <v>9</v>
      </c>
      <c r="H289" s="191">
        <f t="shared" si="383"/>
        <v>8</v>
      </c>
      <c r="I289" s="192">
        <f t="shared" si="382"/>
        <v>48098</v>
      </c>
      <c r="J289" s="193">
        <f t="shared" si="384"/>
        <v>0</v>
      </c>
      <c r="K289" s="194">
        <f t="shared" si="384"/>
        <v>0</v>
      </c>
      <c r="L289" s="193">
        <f t="shared" si="384"/>
        <v>0</v>
      </c>
      <c r="M289" s="194">
        <f t="shared" si="384"/>
        <v>0</v>
      </c>
      <c r="N289" s="193">
        <f t="shared" si="384"/>
        <v>0</v>
      </c>
      <c r="O289" s="194">
        <f t="shared" si="384"/>
        <v>0</v>
      </c>
      <c r="P289" s="193">
        <f t="shared" si="384"/>
        <v>0</v>
      </c>
      <c r="Q289" s="194">
        <f t="shared" si="384"/>
        <v>0</v>
      </c>
      <c r="R289" s="193">
        <f t="shared" si="385"/>
        <v>0</v>
      </c>
      <c r="S289" s="194">
        <f t="shared" si="386"/>
        <v>0</v>
      </c>
      <c r="T289" s="193">
        <f t="shared" si="387"/>
        <v>0</v>
      </c>
      <c r="U289" s="194">
        <f t="shared" si="388"/>
        <v>0</v>
      </c>
      <c r="V289" s="195">
        <f t="shared" si="389"/>
        <v>0</v>
      </c>
      <c r="W289" s="195">
        <f t="shared" si="390"/>
        <v>0</v>
      </c>
      <c r="X289" s="195">
        <f t="shared" si="391"/>
        <v>0</v>
      </c>
      <c r="Y289" s="195">
        <f t="shared" si="392"/>
        <v>0</v>
      </c>
      <c r="Z289" s="195">
        <f t="shared" si="393"/>
        <v>0</v>
      </c>
      <c r="AA289" s="195">
        <f t="shared" si="394"/>
        <v>0</v>
      </c>
      <c r="AB289" s="667"/>
      <c r="AC289" s="196">
        <f t="shared" si="395"/>
        <v>0</v>
      </c>
      <c r="AD289" s="667"/>
      <c r="AE289" s="196">
        <f t="shared" si="372"/>
        <v>0</v>
      </c>
      <c r="AF289" s="196"/>
      <c r="AG289" s="196"/>
      <c r="AH289" s="196"/>
      <c r="AI289" s="150"/>
      <c r="AJ289" s="709">
        <f t="shared" si="373"/>
        <v>0</v>
      </c>
      <c r="AK289" s="709">
        <f t="shared" si="374"/>
        <v>0</v>
      </c>
      <c r="AL289" s="709">
        <f t="shared" si="375"/>
        <v>0</v>
      </c>
      <c r="AM289" s="709"/>
      <c r="AN289" s="709">
        <f t="shared" si="376"/>
        <v>0</v>
      </c>
      <c r="AO289" s="709">
        <f t="shared" si="377"/>
        <v>0</v>
      </c>
    </row>
    <row r="290" spans="2:41" ht="12.75" hidden="1" customHeight="1" outlineLevel="1" x14ac:dyDescent="0.2">
      <c r="B290" s="851"/>
      <c r="C290" s="851"/>
      <c r="D290" s="27" t="str">
        <f t="shared" si="378"/>
        <v/>
      </c>
      <c r="E290" s="191" t="str">
        <f t="shared" si="379"/>
        <v>So</v>
      </c>
      <c r="F290" s="191">
        <f t="shared" si="380"/>
        <v>2035</v>
      </c>
      <c r="G290" s="191">
        <f t="shared" si="381"/>
        <v>9</v>
      </c>
      <c r="H290" s="191">
        <f t="shared" si="383"/>
        <v>9</v>
      </c>
      <c r="I290" s="192">
        <f t="shared" si="382"/>
        <v>48099</v>
      </c>
      <c r="J290" s="193">
        <f t="shared" si="384"/>
        <v>0</v>
      </c>
      <c r="K290" s="194">
        <f t="shared" si="384"/>
        <v>0</v>
      </c>
      <c r="L290" s="193">
        <f t="shared" si="384"/>
        <v>0</v>
      </c>
      <c r="M290" s="194">
        <f t="shared" si="384"/>
        <v>0</v>
      </c>
      <c r="N290" s="193">
        <f t="shared" si="384"/>
        <v>0</v>
      </c>
      <c r="O290" s="194">
        <f t="shared" si="384"/>
        <v>0</v>
      </c>
      <c r="P290" s="193">
        <f t="shared" si="384"/>
        <v>0</v>
      </c>
      <c r="Q290" s="194">
        <f t="shared" si="384"/>
        <v>0</v>
      </c>
      <c r="R290" s="193">
        <f t="shared" si="385"/>
        <v>0</v>
      </c>
      <c r="S290" s="194">
        <f t="shared" si="386"/>
        <v>0</v>
      </c>
      <c r="T290" s="193">
        <f t="shared" si="387"/>
        <v>0</v>
      </c>
      <c r="U290" s="194">
        <f t="shared" si="388"/>
        <v>0</v>
      </c>
      <c r="V290" s="195">
        <f t="shared" si="389"/>
        <v>0</v>
      </c>
      <c r="W290" s="195">
        <f t="shared" si="390"/>
        <v>0</v>
      </c>
      <c r="X290" s="195">
        <f t="shared" si="391"/>
        <v>0</v>
      </c>
      <c r="Y290" s="195">
        <f t="shared" si="392"/>
        <v>0</v>
      </c>
      <c r="Z290" s="195">
        <f t="shared" si="393"/>
        <v>0</v>
      </c>
      <c r="AA290" s="195">
        <f t="shared" si="394"/>
        <v>0</v>
      </c>
      <c r="AB290" s="667"/>
      <c r="AC290" s="196">
        <f t="shared" si="395"/>
        <v>0</v>
      </c>
      <c r="AD290" s="667"/>
      <c r="AE290" s="196">
        <f t="shared" si="372"/>
        <v>0</v>
      </c>
      <c r="AF290" s="196"/>
      <c r="AG290" s="196"/>
      <c r="AH290" s="196"/>
      <c r="AI290" s="150"/>
      <c r="AJ290" s="709">
        <f t="shared" si="373"/>
        <v>0</v>
      </c>
      <c r="AK290" s="709">
        <f t="shared" si="374"/>
        <v>0</v>
      </c>
      <c r="AL290" s="709">
        <f t="shared" si="375"/>
        <v>0</v>
      </c>
      <c r="AM290" s="709"/>
      <c r="AN290" s="709">
        <f t="shared" si="376"/>
        <v>0</v>
      </c>
      <c r="AO290" s="709">
        <f t="shared" si="377"/>
        <v>0</v>
      </c>
    </row>
    <row r="291" spans="2:41" ht="12.75" hidden="1" customHeight="1" outlineLevel="1" x14ac:dyDescent="0.2">
      <c r="B291" s="851"/>
      <c r="C291" s="851"/>
      <c r="D291" s="27">
        <f t="shared" si="378"/>
        <v>37</v>
      </c>
      <c r="E291" s="191" t="str">
        <f t="shared" si="379"/>
        <v>Mo</v>
      </c>
      <c r="F291" s="191">
        <f t="shared" si="380"/>
        <v>2035</v>
      </c>
      <c r="G291" s="191">
        <f t="shared" si="381"/>
        <v>9</v>
      </c>
      <c r="H291" s="191">
        <f t="shared" si="383"/>
        <v>10</v>
      </c>
      <c r="I291" s="192">
        <f t="shared" si="382"/>
        <v>48100</v>
      </c>
      <c r="J291" s="193">
        <f t="shared" si="384"/>
        <v>7</v>
      </c>
      <c r="K291" s="194">
        <f t="shared" si="384"/>
        <v>0</v>
      </c>
      <c r="L291" s="193">
        <f t="shared" si="384"/>
        <v>13</v>
      </c>
      <c r="M291" s="194">
        <f t="shared" si="384"/>
        <v>0</v>
      </c>
      <c r="N291" s="193">
        <f t="shared" si="384"/>
        <v>13</v>
      </c>
      <c r="O291" s="194">
        <f t="shared" si="384"/>
        <v>30</v>
      </c>
      <c r="P291" s="193">
        <f t="shared" si="384"/>
        <v>15</v>
      </c>
      <c r="Q291" s="194">
        <f t="shared" si="384"/>
        <v>55</v>
      </c>
      <c r="R291" s="193">
        <f t="shared" si="385"/>
        <v>15</v>
      </c>
      <c r="S291" s="194">
        <f t="shared" si="386"/>
        <v>55</v>
      </c>
      <c r="T291" s="193">
        <f t="shared" si="387"/>
        <v>15</v>
      </c>
      <c r="U291" s="194">
        <f t="shared" si="388"/>
        <v>55</v>
      </c>
      <c r="V291" s="195">
        <f t="shared" si="389"/>
        <v>0.29166666666666669</v>
      </c>
      <c r="W291" s="195">
        <f t="shared" si="390"/>
        <v>0.54166666666666663</v>
      </c>
      <c r="X291" s="195">
        <f t="shared" si="391"/>
        <v>0.5625</v>
      </c>
      <c r="Y291" s="195">
        <f t="shared" si="392"/>
        <v>0.66319444444444442</v>
      </c>
      <c r="Z291" s="195">
        <f t="shared" si="393"/>
        <v>0.66319444444444442</v>
      </c>
      <c r="AA291" s="195">
        <f t="shared" si="394"/>
        <v>0.66319444444444442</v>
      </c>
      <c r="AB291" s="667"/>
      <c r="AC291" s="196">
        <f t="shared" si="395"/>
        <v>0.35069444444444442</v>
      </c>
      <c r="AD291" s="667"/>
      <c r="AE291" s="196">
        <f t="shared" si="372"/>
        <v>0.35069444444444436</v>
      </c>
      <c r="AF291" s="196"/>
      <c r="AG291" s="196"/>
      <c r="AH291" s="196"/>
      <c r="AI291" s="150"/>
      <c r="AJ291" s="709">
        <f t="shared" si="373"/>
        <v>0</v>
      </c>
      <c r="AK291" s="709">
        <f t="shared" si="374"/>
        <v>0</v>
      </c>
      <c r="AL291" s="709">
        <f t="shared" si="375"/>
        <v>0</v>
      </c>
      <c r="AM291" s="709"/>
      <c r="AN291" s="709">
        <f t="shared" si="376"/>
        <v>0</v>
      </c>
      <c r="AO291" s="709">
        <f t="shared" si="377"/>
        <v>1</v>
      </c>
    </row>
    <row r="292" spans="2:41" ht="12.75" hidden="1" customHeight="1" outlineLevel="1" x14ac:dyDescent="0.2">
      <c r="B292" s="851"/>
      <c r="C292" s="851"/>
      <c r="D292" s="27" t="str">
        <f t="shared" si="378"/>
        <v/>
      </c>
      <c r="E292" s="191" t="str">
        <f t="shared" si="379"/>
        <v>Di</v>
      </c>
      <c r="F292" s="191">
        <f t="shared" si="380"/>
        <v>2035</v>
      </c>
      <c r="G292" s="191">
        <f t="shared" si="381"/>
        <v>9</v>
      </c>
      <c r="H292" s="191">
        <f t="shared" si="383"/>
        <v>11</v>
      </c>
      <c r="I292" s="192">
        <f t="shared" si="382"/>
        <v>48101</v>
      </c>
      <c r="J292" s="193">
        <f t="shared" si="384"/>
        <v>7</v>
      </c>
      <c r="K292" s="194">
        <f t="shared" si="384"/>
        <v>0</v>
      </c>
      <c r="L292" s="193">
        <f t="shared" si="384"/>
        <v>13</v>
      </c>
      <c r="M292" s="194">
        <f t="shared" si="384"/>
        <v>0</v>
      </c>
      <c r="N292" s="193">
        <f t="shared" si="384"/>
        <v>13</v>
      </c>
      <c r="O292" s="194">
        <f t="shared" si="384"/>
        <v>30</v>
      </c>
      <c r="P292" s="193">
        <f t="shared" si="384"/>
        <v>15</v>
      </c>
      <c r="Q292" s="194">
        <f t="shared" si="384"/>
        <v>55</v>
      </c>
      <c r="R292" s="193">
        <f t="shared" si="385"/>
        <v>15</v>
      </c>
      <c r="S292" s="194">
        <f t="shared" si="386"/>
        <v>55</v>
      </c>
      <c r="T292" s="193">
        <f t="shared" si="387"/>
        <v>15</v>
      </c>
      <c r="U292" s="194">
        <f t="shared" si="388"/>
        <v>55</v>
      </c>
      <c r="V292" s="195">
        <f t="shared" si="389"/>
        <v>0.29166666666666669</v>
      </c>
      <c r="W292" s="195">
        <f t="shared" si="390"/>
        <v>0.54166666666666663</v>
      </c>
      <c r="X292" s="195">
        <f t="shared" si="391"/>
        <v>0.5625</v>
      </c>
      <c r="Y292" s="195">
        <f t="shared" si="392"/>
        <v>0.66319444444444442</v>
      </c>
      <c r="Z292" s="195">
        <f t="shared" si="393"/>
        <v>0.66319444444444442</v>
      </c>
      <c r="AA292" s="195">
        <f t="shared" si="394"/>
        <v>0.66319444444444442</v>
      </c>
      <c r="AB292" s="667"/>
      <c r="AC292" s="196">
        <f t="shared" si="395"/>
        <v>0.35069444444444442</v>
      </c>
      <c r="AD292" s="667"/>
      <c r="AE292" s="196">
        <f t="shared" si="372"/>
        <v>0.35069444444444436</v>
      </c>
      <c r="AF292" s="196"/>
      <c r="AG292" s="196"/>
      <c r="AH292" s="196"/>
      <c r="AI292" s="150"/>
      <c r="AJ292" s="709">
        <f t="shared" si="373"/>
        <v>0</v>
      </c>
      <c r="AK292" s="709">
        <f t="shared" si="374"/>
        <v>0</v>
      </c>
      <c r="AL292" s="709">
        <f t="shared" si="375"/>
        <v>0</v>
      </c>
      <c r="AM292" s="709"/>
      <c r="AN292" s="709">
        <f t="shared" si="376"/>
        <v>0</v>
      </c>
      <c r="AO292" s="709">
        <f t="shared" si="377"/>
        <v>1</v>
      </c>
    </row>
    <row r="293" spans="2:41" ht="12.75" hidden="1" customHeight="1" outlineLevel="1" x14ac:dyDescent="0.2">
      <c r="B293" s="851"/>
      <c r="C293" s="851"/>
      <c r="D293" s="27" t="str">
        <f t="shared" si="378"/>
        <v/>
      </c>
      <c r="E293" s="191" t="str">
        <f t="shared" si="379"/>
        <v>Mi</v>
      </c>
      <c r="F293" s="191">
        <f t="shared" si="380"/>
        <v>2035</v>
      </c>
      <c r="G293" s="191">
        <f t="shared" si="381"/>
        <v>9</v>
      </c>
      <c r="H293" s="191">
        <f t="shared" si="383"/>
        <v>12</v>
      </c>
      <c r="I293" s="192">
        <f t="shared" si="382"/>
        <v>48102</v>
      </c>
      <c r="J293" s="193">
        <f t="shared" si="384"/>
        <v>7</v>
      </c>
      <c r="K293" s="194">
        <f t="shared" si="384"/>
        <v>0</v>
      </c>
      <c r="L293" s="193">
        <f t="shared" si="384"/>
        <v>13</v>
      </c>
      <c r="M293" s="194">
        <f t="shared" si="384"/>
        <v>0</v>
      </c>
      <c r="N293" s="193">
        <f t="shared" si="384"/>
        <v>13</v>
      </c>
      <c r="O293" s="194">
        <f t="shared" si="384"/>
        <v>30</v>
      </c>
      <c r="P293" s="193">
        <f t="shared" si="384"/>
        <v>15</v>
      </c>
      <c r="Q293" s="194">
        <f t="shared" si="384"/>
        <v>55</v>
      </c>
      <c r="R293" s="193">
        <f t="shared" si="385"/>
        <v>15</v>
      </c>
      <c r="S293" s="194">
        <f t="shared" si="386"/>
        <v>55</v>
      </c>
      <c r="T293" s="193">
        <f t="shared" si="387"/>
        <v>15</v>
      </c>
      <c r="U293" s="194">
        <f t="shared" si="388"/>
        <v>55</v>
      </c>
      <c r="V293" s="195">
        <f t="shared" si="389"/>
        <v>0.29166666666666669</v>
      </c>
      <c r="W293" s="195">
        <f t="shared" si="390"/>
        <v>0.54166666666666663</v>
      </c>
      <c r="X293" s="195">
        <f t="shared" si="391"/>
        <v>0.5625</v>
      </c>
      <c r="Y293" s="195">
        <f t="shared" si="392"/>
        <v>0.66319444444444442</v>
      </c>
      <c r="Z293" s="195">
        <f t="shared" si="393"/>
        <v>0.66319444444444442</v>
      </c>
      <c r="AA293" s="195">
        <f t="shared" si="394"/>
        <v>0.66319444444444442</v>
      </c>
      <c r="AB293" s="667"/>
      <c r="AC293" s="196">
        <f t="shared" si="395"/>
        <v>0.35069444444444442</v>
      </c>
      <c r="AD293" s="667"/>
      <c r="AE293" s="196">
        <f t="shared" si="372"/>
        <v>0.35069444444444436</v>
      </c>
      <c r="AF293" s="196"/>
      <c r="AG293" s="196"/>
      <c r="AH293" s="196"/>
      <c r="AI293" s="150"/>
      <c r="AJ293" s="709">
        <f t="shared" si="373"/>
        <v>0</v>
      </c>
      <c r="AK293" s="709">
        <f t="shared" si="374"/>
        <v>0</v>
      </c>
      <c r="AL293" s="709">
        <f t="shared" si="375"/>
        <v>0</v>
      </c>
      <c r="AM293" s="709"/>
      <c r="AN293" s="709">
        <f t="shared" si="376"/>
        <v>0</v>
      </c>
      <c r="AO293" s="709">
        <f t="shared" si="377"/>
        <v>1</v>
      </c>
    </row>
    <row r="294" spans="2:41" ht="12.75" hidden="1" customHeight="1" outlineLevel="1" x14ac:dyDescent="0.2">
      <c r="B294" s="851"/>
      <c r="C294" s="851"/>
      <c r="D294" s="27" t="str">
        <f t="shared" si="378"/>
        <v/>
      </c>
      <c r="E294" s="191" t="str">
        <f t="shared" si="379"/>
        <v>Do</v>
      </c>
      <c r="F294" s="191">
        <f t="shared" si="380"/>
        <v>2035</v>
      </c>
      <c r="G294" s="191">
        <f t="shared" si="381"/>
        <v>9</v>
      </c>
      <c r="H294" s="191">
        <f t="shared" si="383"/>
        <v>13</v>
      </c>
      <c r="I294" s="192">
        <f t="shared" si="382"/>
        <v>48103</v>
      </c>
      <c r="J294" s="193">
        <f t="shared" si="384"/>
        <v>7</v>
      </c>
      <c r="K294" s="194">
        <f t="shared" si="384"/>
        <v>0</v>
      </c>
      <c r="L294" s="193">
        <f t="shared" si="384"/>
        <v>13</v>
      </c>
      <c r="M294" s="194">
        <f t="shared" si="384"/>
        <v>0</v>
      </c>
      <c r="N294" s="193">
        <f t="shared" si="384"/>
        <v>13</v>
      </c>
      <c r="O294" s="194">
        <f t="shared" si="384"/>
        <v>30</v>
      </c>
      <c r="P294" s="193">
        <f t="shared" si="384"/>
        <v>15</v>
      </c>
      <c r="Q294" s="194">
        <f t="shared" si="384"/>
        <v>55</v>
      </c>
      <c r="R294" s="193">
        <f t="shared" si="385"/>
        <v>15</v>
      </c>
      <c r="S294" s="194">
        <f t="shared" si="386"/>
        <v>55</v>
      </c>
      <c r="T294" s="193">
        <f t="shared" si="387"/>
        <v>15</v>
      </c>
      <c r="U294" s="194">
        <f t="shared" si="388"/>
        <v>55</v>
      </c>
      <c r="V294" s="195">
        <f t="shared" si="389"/>
        <v>0.29166666666666669</v>
      </c>
      <c r="W294" s="195">
        <f t="shared" si="390"/>
        <v>0.54166666666666663</v>
      </c>
      <c r="X294" s="195">
        <f t="shared" si="391"/>
        <v>0.5625</v>
      </c>
      <c r="Y294" s="195">
        <f t="shared" si="392"/>
        <v>0.66319444444444442</v>
      </c>
      <c r="Z294" s="195">
        <f t="shared" si="393"/>
        <v>0.66319444444444442</v>
      </c>
      <c r="AA294" s="195">
        <f t="shared" si="394"/>
        <v>0.66319444444444442</v>
      </c>
      <c r="AB294" s="667"/>
      <c r="AC294" s="196">
        <f t="shared" si="395"/>
        <v>0.35069444444444442</v>
      </c>
      <c r="AD294" s="667"/>
      <c r="AE294" s="196">
        <f t="shared" si="372"/>
        <v>0.35069444444444436</v>
      </c>
      <c r="AF294" s="196"/>
      <c r="AG294" s="196"/>
      <c r="AH294" s="196"/>
      <c r="AI294" s="150"/>
      <c r="AJ294" s="709">
        <f t="shared" si="373"/>
        <v>0</v>
      </c>
      <c r="AK294" s="709">
        <f t="shared" si="374"/>
        <v>0</v>
      </c>
      <c r="AL294" s="709">
        <f t="shared" si="375"/>
        <v>0</v>
      </c>
      <c r="AM294" s="709"/>
      <c r="AN294" s="709">
        <f t="shared" si="376"/>
        <v>0</v>
      </c>
      <c r="AO294" s="709">
        <f t="shared" si="377"/>
        <v>1</v>
      </c>
    </row>
    <row r="295" spans="2:41" ht="12.75" hidden="1" customHeight="1" outlineLevel="1" x14ac:dyDescent="0.2">
      <c r="B295" s="851"/>
      <c r="C295" s="851"/>
      <c r="D295" s="27" t="str">
        <f t="shared" si="378"/>
        <v/>
      </c>
      <c r="E295" s="191" t="str">
        <f t="shared" si="379"/>
        <v>Fr</v>
      </c>
      <c r="F295" s="191">
        <f t="shared" si="380"/>
        <v>2035</v>
      </c>
      <c r="G295" s="191">
        <f t="shared" si="381"/>
        <v>9</v>
      </c>
      <c r="H295" s="191">
        <f t="shared" si="383"/>
        <v>14</v>
      </c>
      <c r="I295" s="192">
        <f t="shared" si="382"/>
        <v>48104</v>
      </c>
      <c r="J295" s="193">
        <f t="shared" si="384"/>
        <v>7</v>
      </c>
      <c r="K295" s="194">
        <f t="shared" si="384"/>
        <v>0</v>
      </c>
      <c r="L295" s="193">
        <f t="shared" si="384"/>
        <v>13</v>
      </c>
      <c r="M295" s="194">
        <f t="shared" si="384"/>
        <v>0</v>
      </c>
      <c r="N295" s="193">
        <f t="shared" si="384"/>
        <v>13</v>
      </c>
      <c r="O295" s="194">
        <f t="shared" si="384"/>
        <v>30</v>
      </c>
      <c r="P295" s="193">
        <f t="shared" si="384"/>
        <v>15</v>
      </c>
      <c r="Q295" s="194">
        <f t="shared" si="384"/>
        <v>55</v>
      </c>
      <c r="R295" s="193">
        <f t="shared" si="385"/>
        <v>15</v>
      </c>
      <c r="S295" s="194">
        <f t="shared" si="386"/>
        <v>55</v>
      </c>
      <c r="T295" s="193">
        <f t="shared" si="387"/>
        <v>15</v>
      </c>
      <c r="U295" s="194">
        <f t="shared" si="388"/>
        <v>55</v>
      </c>
      <c r="V295" s="195">
        <f t="shared" si="389"/>
        <v>0.29166666666666669</v>
      </c>
      <c r="W295" s="195">
        <f t="shared" si="390"/>
        <v>0.54166666666666663</v>
      </c>
      <c r="X295" s="195">
        <f t="shared" si="391"/>
        <v>0.5625</v>
      </c>
      <c r="Y295" s="195">
        <f t="shared" si="392"/>
        <v>0.66319444444444442</v>
      </c>
      <c r="Z295" s="195">
        <f t="shared" si="393"/>
        <v>0.66319444444444442</v>
      </c>
      <c r="AA295" s="195">
        <f t="shared" si="394"/>
        <v>0.66319444444444442</v>
      </c>
      <c r="AB295" s="667"/>
      <c r="AC295" s="196">
        <f t="shared" si="395"/>
        <v>0.35069444444444442</v>
      </c>
      <c r="AD295" s="667"/>
      <c r="AE295" s="196">
        <f t="shared" si="372"/>
        <v>0.35069444444444436</v>
      </c>
      <c r="AF295" s="196"/>
      <c r="AG295" s="196"/>
      <c r="AH295" s="196"/>
      <c r="AI295" s="150"/>
      <c r="AJ295" s="709">
        <f t="shared" si="373"/>
        <v>0</v>
      </c>
      <c r="AK295" s="709">
        <f t="shared" si="374"/>
        <v>0</v>
      </c>
      <c r="AL295" s="709">
        <f t="shared" si="375"/>
        <v>0</v>
      </c>
      <c r="AM295" s="709"/>
      <c r="AN295" s="709">
        <f t="shared" si="376"/>
        <v>0</v>
      </c>
      <c r="AO295" s="709">
        <f t="shared" si="377"/>
        <v>1</v>
      </c>
    </row>
    <row r="296" spans="2:41" ht="12.75" hidden="1" customHeight="1" outlineLevel="1" x14ac:dyDescent="0.2">
      <c r="B296" s="851"/>
      <c r="C296" s="851"/>
      <c r="D296" s="27" t="str">
        <f t="shared" si="378"/>
        <v/>
      </c>
      <c r="E296" s="191" t="str">
        <f t="shared" si="379"/>
        <v>Sa</v>
      </c>
      <c r="F296" s="191">
        <f t="shared" si="380"/>
        <v>2035</v>
      </c>
      <c r="G296" s="191">
        <f t="shared" si="381"/>
        <v>9</v>
      </c>
      <c r="H296" s="191">
        <f t="shared" si="383"/>
        <v>15</v>
      </c>
      <c r="I296" s="192">
        <f t="shared" si="382"/>
        <v>48105</v>
      </c>
      <c r="J296" s="193">
        <f t="shared" si="384"/>
        <v>0</v>
      </c>
      <c r="K296" s="194">
        <f t="shared" si="384"/>
        <v>0</v>
      </c>
      <c r="L296" s="193">
        <f t="shared" si="384"/>
        <v>0</v>
      </c>
      <c r="M296" s="194">
        <f t="shared" si="384"/>
        <v>0</v>
      </c>
      <c r="N296" s="193">
        <f t="shared" si="384"/>
        <v>0</v>
      </c>
      <c r="O296" s="194">
        <f t="shared" si="384"/>
        <v>0</v>
      </c>
      <c r="P296" s="193">
        <f t="shared" si="384"/>
        <v>0</v>
      </c>
      <c r="Q296" s="194">
        <f t="shared" si="384"/>
        <v>0</v>
      </c>
      <c r="R296" s="193">
        <f t="shared" si="385"/>
        <v>0</v>
      </c>
      <c r="S296" s="194">
        <f t="shared" si="386"/>
        <v>0</v>
      </c>
      <c r="T296" s="193">
        <f t="shared" si="387"/>
        <v>0</v>
      </c>
      <c r="U296" s="194">
        <f t="shared" si="388"/>
        <v>0</v>
      </c>
      <c r="V296" s="195">
        <f t="shared" si="389"/>
        <v>0</v>
      </c>
      <c r="W296" s="195">
        <f t="shared" si="390"/>
        <v>0</v>
      </c>
      <c r="X296" s="195">
        <f t="shared" si="391"/>
        <v>0</v>
      </c>
      <c r="Y296" s="195">
        <f t="shared" si="392"/>
        <v>0</v>
      </c>
      <c r="Z296" s="195">
        <f t="shared" si="393"/>
        <v>0</v>
      </c>
      <c r="AA296" s="195">
        <f t="shared" si="394"/>
        <v>0</v>
      </c>
      <c r="AB296" s="667"/>
      <c r="AC296" s="196">
        <f t="shared" si="395"/>
        <v>0</v>
      </c>
      <c r="AD296" s="667"/>
      <c r="AE296" s="196">
        <f t="shared" si="372"/>
        <v>0</v>
      </c>
      <c r="AF296" s="196"/>
      <c r="AG296" s="196"/>
      <c r="AH296" s="196"/>
      <c r="AI296" s="150"/>
      <c r="AJ296" s="709">
        <f t="shared" si="373"/>
        <v>0</v>
      </c>
      <c r="AK296" s="709">
        <f t="shared" si="374"/>
        <v>0</v>
      </c>
      <c r="AL296" s="709">
        <f t="shared" si="375"/>
        <v>0</v>
      </c>
      <c r="AM296" s="709"/>
      <c r="AN296" s="709">
        <f t="shared" si="376"/>
        <v>0</v>
      </c>
      <c r="AO296" s="709">
        <f t="shared" si="377"/>
        <v>0</v>
      </c>
    </row>
    <row r="297" spans="2:41" ht="12.75" hidden="1" customHeight="1" outlineLevel="1" x14ac:dyDescent="0.2">
      <c r="B297" s="851"/>
      <c r="C297" s="851"/>
      <c r="D297" s="27" t="str">
        <f t="shared" si="378"/>
        <v/>
      </c>
      <c r="E297" s="191" t="str">
        <f t="shared" si="379"/>
        <v>So</v>
      </c>
      <c r="F297" s="191">
        <f t="shared" si="380"/>
        <v>2035</v>
      </c>
      <c r="G297" s="191">
        <f t="shared" si="381"/>
        <v>9</v>
      </c>
      <c r="H297" s="191">
        <f t="shared" si="383"/>
        <v>16</v>
      </c>
      <c r="I297" s="192">
        <f t="shared" si="382"/>
        <v>48106</v>
      </c>
      <c r="J297" s="193">
        <f t="shared" si="384"/>
        <v>0</v>
      </c>
      <c r="K297" s="194">
        <f t="shared" si="384"/>
        <v>0</v>
      </c>
      <c r="L297" s="193">
        <f t="shared" si="384"/>
        <v>0</v>
      </c>
      <c r="M297" s="194">
        <f t="shared" si="384"/>
        <v>0</v>
      </c>
      <c r="N297" s="193">
        <f t="shared" si="384"/>
        <v>0</v>
      </c>
      <c r="O297" s="194">
        <f t="shared" si="384"/>
        <v>0</v>
      </c>
      <c r="P297" s="193">
        <f t="shared" si="384"/>
        <v>0</v>
      </c>
      <c r="Q297" s="194">
        <f t="shared" si="384"/>
        <v>0</v>
      </c>
      <c r="R297" s="193">
        <f t="shared" si="385"/>
        <v>0</v>
      </c>
      <c r="S297" s="194">
        <f t="shared" si="386"/>
        <v>0</v>
      </c>
      <c r="T297" s="193">
        <f t="shared" si="387"/>
        <v>0</v>
      </c>
      <c r="U297" s="194">
        <f t="shared" si="388"/>
        <v>0</v>
      </c>
      <c r="V297" s="195">
        <f t="shared" si="389"/>
        <v>0</v>
      </c>
      <c r="W297" s="195">
        <f t="shared" si="390"/>
        <v>0</v>
      </c>
      <c r="X297" s="195">
        <f t="shared" si="391"/>
        <v>0</v>
      </c>
      <c r="Y297" s="195">
        <f t="shared" si="392"/>
        <v>0</v>
      </c>
      <c r="Z297" s="195">
        <f t="shared" si="393"/>
        <v>0</v>
      </c>
      <c r="AA297" s="195">
        <f t="shared" si="394"/>
        <v>0</v>
      </c>
      <c r="AB297" s="667"/>
      <c r="AC297" s="196">
        <f t="shared" si="395"/>
        <v>0</v>
      </c>
      <c r="AD297" s="667"/>
      <c r="AE297" s="196">
        <f t="shared" si="372"/>
        <v>0</v>
      </c>
      <c r="AF297" s="196"/>
      <c r="AG297" s="196"/>
      <c r="AH297" s="196"/>
      <c r="AI297" s="172"/>
      <c r="AJ297" s="709">
        <f t="shared" si="373"/>
        <v>0</v>
      </c>
      <c r="AK297" s="709">
        <f t="shared" si="374"/>
        <v>0</v>
      </c>
      <c r="AL297" s="709">
        <f t="shared" si="375"/>
        <v>0</v>
      </c>
      <c r="AM297" s="709"/>
      <c r="AN297" s="709">
        <f t="shared" si="376"/>
        <v>0</v>
      </c>
      <c r="AO297" s="709">
        <f t="shared" si="377"/>
        <v>0</v>
      </c>
    </row>
    <row r="298" spans="2:41" ht="12.75" hidden="1" customHeight="1" outlineLevel="1" x14ac:dyDescent="0.2">
      <c r="B298" s="851"/>
      <c r="C298" s="851"/>
      <c r="D298" s="27">
        <f t="shared" si="378"/>
        <v>38</v>
      </c>
      <c r="E298" s="191" t="str">
        <f t="shared" si="379"/>
        <v>Mo</v>
      </c>
      <c r="F298" s="191">
        <f t="shared" si="380"/>
        <v>2035</v>
      </c>
      <c r="G298" s="191">
        <f t="shared" si="381"/>
        <v>9</v>
      </c>
      <c r="H298" s="191">
        <f t="shared" si="383"/>
        <v>17</v>
      </c>
      <c r="I298" s="192">
        <f t="shared" si="382"/>
        <v>48107</v>
      </c>
      <c r="J298" s="193">
        <f t="shared" ref="J298:Q312" si="396">IF(OR($E298="Sa",$E298="So"),J$4,J$5)</f>
        <v>7</v>
      </c>
      <c r="K298" s="194">
        <f t="shared" si="396"/>
        <v>0</v>
      </c>
      <c r="L298" s="193">
        <f t="shared" si="396"/>
        <v>13</v>
      </c>
      <c r="M298" s="194">
        <f t="shared" si="396"/>
        <v>0</v>
      </c>
      <c r="N298" s="193">
        <f t="shared" si="396"/>
        <v>13</v>
      </c>
      <c r="O298" s="194">
        <f t="shared" si="396"/>
        <v>30</v>
      </c>
      <c r="P298" s="193">
        <f t="shared" si="396"/>
        <v>15</v>
      </c>
      <c r="Q298" s="194">
        <f t="shared" si="396"/>
        <v>55</v>
      </c>
      <c r="R298" s="193">
        <f t="shared" si="385"/>
        <v>15</v>
      </c>
      <c r="S298" s="194">
        <f t="shared" si="386"/>
        <v>55</v>
      </c>
      <c r="T298" s="193">
        <f t="shared" si="387"/>
        <v>15</v>
      </c>
      <c r="U298" s="194">
        <f t="shared" si="388"/>
        <v>55</v>
      </c>
      <c r="V298" s="195">
        <f t="shared" si="389"/>
        <v>0.29166666666666669</v>
      </c>
      <c r="W298" s="195">
        <f t="shared" si="390"/>
        <v>0.54166666666666663</v>
      </c>
      <c r="X298" s="195">
        <f t="shared" si="391"/>
        <v>0.5625</v>
      </c>
      <c r="Y298" s="195">
        <f t="shared" si="392"/>
        <v>0.66319444444444442</v>
      </c>
      <c r="Z298" s="195">
        <f t="shared" si="393"/>
        <v>0.66319444444444442</v>
      </c>
      <c r="AA298" s="195">
        <f t="shared" si="394"/>
        <v>0.66319444444444442</v>
      </c>
      <c r="AB298" s="667"/>
      <c r="AC298" s="196">
        <f t="shared" si="395"/>
        <v>0.35069444444444442</v>
      </c>
      <c r="AD298" s="667"/>
      <c r="AE298" s="196">
        <f t="shared" si="372"/>
        <v>0.35069444444444436</v>
      </c>
      <c r="AF298" s="196"/>
      <c r="AG298" s="196"/>
      <c r="AH298" s="196"/>
      <c r="AI298" s="172"/>
      <c r="AJ298" s="709">
        <f t="shared" si="373"/>
        <v>0</v>
      </c>
      <c r="AK298" s="709">
        <f t="shared" si="374"/>
        <v>0</v>
      </c>
      <c r="AL298" s="709">
        <f t="shared" si="375"/>
        <v>0</v>
      </c>
      <c r="AM298" s="709"/>
      <c r="AN298" s="709">
        <f t="shared" si="376"/>
        <v>0</v>
      </c>
      <c r="AO298" s="709">
        <f t="shared" si="377"/>
        <v>1</v>
      </c>
    </row>
    <row r="299" spans="2:41" ht="12.75" hidden="1" customHeight="1" outlineLevel="1" x14ac:dyDescent="0.2">
      <c r="B299" s="851"/>
      <c r="C299" s="851"/>
      <c r="D299" s="27" t="str">
        <f t="shared" si="378"/>
        <v/>
      </c>
      <c r="E299" s="191" t="str">
        <f t="shared" si="379"/>
        <v>Di</v>
      </c>
      <c r="F299" s="191">
        <f t="shared" si="380"/>
        <v>2035</v>
      </c>
      <c r="G299" s="191">
        <f t="shared" si="381"/>
        <v>9</v>
      </c>
      <c r="H299" s="191">
        <f t="shared" si="383"/>
        <v>18</v>
      </c>
      <c r="I299" s="192">
        <f t="shared" si="382"/>
        <v>48108</v>
      </c>
      <c r="J299" s="193">
        <f t="shared" si="396"/>
        <v>7</v>
      </c>
      <c r="K299" s="194">
        <f t="shared" si="396"/>
        <v>0</v>
      </c>
      <c r="L299" s="193">
        <f t="shared" si="396"/>
        <v>13</v>
      </c>
      <c r="M299" s="194">
        <f t="shared" si="396"/>
        <v>0</v>
      </c>
      <c r="N299" s="193">
        <f t="shared" si="396"/>
        <v>13</v>
      </c>
      <c r="O299" s="194">
        <f t="shared" si="396"/>
        <v>30</v>
      </c>
      <c r="P299" s="193">
        <f t="shared" si="396"/>
        <v>15</v>
      </c>
      <c r="Q299" s="194">
        <f t="shared" si="396"/>
        <v>55</v>
      </c>
      <c r="R299" s="193">
        <f t="shared" si="385"/>
        <v>15</v>
      </c>
      <c r="S299" s="194">
        <f t="shared" si="386"/>
        <v>55</v>
      </c>
      <c r="T299" s="193">
        <f t="shared" si="387"/>
        <v>15</v>
      </c>
      <c r="U299" s="194">
        <f t="shared" si="388"/>
        <v>55</v>
      </c>
      <c r="V299" s="195">
        <f t="shared" si="389"/>
        <v>0.29166666666666669</v>
      </c>
      <c r="W299" s="195">
        <f t="shared" si="390"/>
        <v>0.54166666666666663</v>
      </c>
      <c r="X299" s="195">
        <f t="shared" si="391"/>
        <v>0.5625</v>
      </c>
      <c r="Y299" s="195">
        <f t="shared" si="392"/>
        <v>0.66319444444444442</v>
      </c>
      <c r="Z299" s="195">
        <f t="shared" si="393"/>
        <v>0.66319444444444442</v>
      </c>
      <c r="AA299" s="195">
        <f t="shared" si="394"/>
        <v>0.66319444444444442</v>
      </c>
      <c r="AB299" s="667"/>
      <c r="AC299" s="196">
        <f t="shared" si="395"/>
        <v>0.35069444444444442</v>
      </c>
      <c r="AD299" s="667"/>
      <c r="AE299" s="196">
        <f t="shared" si="372"/>
        <v>0.35069444444444436</v>
      </c>
      <c r="AF299" s="196"/>
      <c r="AG299" s="196"/>
      <c r="AH299" s="196"/>
      <c r="AI299" s="172"/>
      <c r="AJ299" s="709">
        <f t="shared" si="373"/>
        <v>0</v>
      </c>
      <c r="AK299" s="709">
        <f t="shared" si="374"/>
        <v>0</v>
      </c>
      <c r="AL299" s="709">
        <f t="shared" si="375"/>
        <v>0</v>
      </c>
      <c r="AM299" s="709"/>
      <c r="AN299" s="709">
        <f t="shared" si="376"/>
        <v>0</v>
      </c>
      <c r="AO299" s="709">
        <f t="shared" si="377"/>
        <v>1</v>
      </c>
    </row>
    <row r="300" spans="2:41" ht="12.75" hidden="1" customHeight="1" outlineLevel="1" x14ac:dyDescent="0.2">
      <c r="B300" s="851"/>
      <c r="C300" s="851"/>
      <c r="D300" s="27" t="str">
        <f t="shared" si="378"/>
        <v/>
      </c>
      <c r="E300" s="191" t="str">
        <f t="shared" si="379"/>
        <v>Mi</v>
      </c>
      <c r="F300" s="191">
        <f t="shared" si="380"/>
        <v>2035</v>
      </c>
      <c r="G300" s="191">
        <f t="shared" si="381"/>
        <v>9</v>
      </c>
      <c r="H300" s="191">
        <f t="shared" si="383"/>
        <v>19</v>
      </c>
      <c r="I300" s="192">
        <f t="shared" si="382"/>
        <v>48109</v>
      </c>
      <c r="J300" s="193">
        <f t="shared" si="396"/>
        <v>7</v>
      </c>
      <c r="K300" s="194">
        <f t="shared" si="396"/>
        <v>0</v>
      </c>
      <c r="L300" s="193">
        <f t="shared" si="396"/>
        <v>13</v>
      </c>
      <c r="M300" s="194">
        <f t="shared" si="396"/>
        <v>0</v>
      </c>
      <c r="N300" s="193">
        <f t="shared" si="396"/>
        <v>13</v>
      </c>
      <c r="O300" s="194">
        <f t="shared" si="396"/>
        <v>30</v>
      </c>
      <c r="P300" s="193">
        <f t="shared" si="396"/>
        <v>15</v>
      </c>
      <c r="Q300" s="194">
        <f t="shared" si="396"/>
        <v>55</v>
      </c>
      <c r="R300" s="193">
        <f t="shared" si="385"/>
        <v>15</v>
      </c>
      <c r="S300" s="194">
        <f t="shared" si="386"/>
        <v>55</v>
      </c>
      <c r="T300" s="193">
        <f t="shared" si="387"/>
        <v>15</v>
      </c>
      <c r="U300" s="194">
        <f t="shared" si="388"/>
        <v>55</v>
      </c>
      <c r="V300" s="195">
        <f t="shared" si="389"/>
        <v>0.29166666666666669</v>
      </c>
      <c r="W300" s="195">
        <f t="shared" si="390"/>
        <v>0.54166666666666663</v>
      </c>
      <c r="X300" s="195">
        <f t="shared" si="391"/>
        <v>0.5625</v>
      </c>
      <c r="Y300" s="195">
        <f t="shared" si="392"/>
        <v>0.66319444444444442</v>
      </c>
      <c r="Z300" s="195">
        <f t="shared" si="393"/>
        <v>0.66319444444444442</v>
      </c>
      <c r="AA300" s="195">
        <f t="shared" si="394"/>
        <v>0.66319444444444442</v>
      </c>
      <c r="AB300" s="667"/>
      <c r="AC300" s="196">
        <f t="shared" si="395"/>
        <v>0.35069444444444442</v>
      </c>
      <c r="AD300" s="667"/>
      <c r="AE300" s="196">
        <f t="shared" si="372"/>
        <v>0.35069444444444436</v>
      </c>
      <c r="AF300" s="196"/>
      <c r="AG300" s="196"/>
      <c r="AH300" s="196"/>
      <c r="AI300" s="172"/>
      <c r="AJ300" s="709">
        <f t="shared" si="373"/>
        <v>0</v>
      </c>
      <c r="AK300" s="709">
        <f t="shared" si="374"/>
        <v>0</v>
      </c>
      <c r="AL300" s="709">
        <f t="shared" si="375"/>
        <v>0</v>
      </c>
      <c r="AM300" s="709"/>
      <c r="AN300" s="709">
        <f t="shared" si="376"/>
        <v>0</v>
      </c>
      <c r="AO300" s="709">
        <f t="shared" si="377"/>
        <v>1</v>
      </c>
    </row>
    <row r="301" spans="2:41" ht="12.75" hidden="1" customHeight="1" outlineLevel="1" x14ac:dyDescent="0.2">
      <c r="B301" s="851"/>
      <c r="C301" s="851"/>
      <c r="D301" s="27" t="str">
        <f t="shared" si="378"/>
        <v/>
      </c>
      <c r="E301" s="191" t="str">
        <f t="shared" si="379"/>
        <v>Do</v>
      </c>
      <c r="F301" s="191">
        <f t="shared" si="380"/>
        <v>2035</v>
      </c>
      <c r="G301" s="191">
        <f t="shared" si="381"/>
        <v>9</v>
      </c>
      <c r="H301" s="191">
        <f t="shared" si="383"/>
        <v>20</v>
      </c>
      <c r="I301" s="192">
        <f t="shared" si="382"/>
        <v>48110</v>
      </c>
      <c r="J301" s="193">
        <f t="shared" si="396"/>
        <v>7</v>
      </c>
      <c r="K301" s="194">
        <f t="shared" si="396"/>
        <v>0</v>
      </c>
      <c r="L301" s="193">
        <f t="shared" si="396"/>
        <v>13</v>
      </c>
      <c r="M301" s="194">
        <f t="shared" si="396"/>
        <v>0</v>
      </c>
      <c r="N301" s="193">
        <f t="shared" si="396"/>
        <v>13</v>
      </c>
      <c r="O301" s="194">
        <f t="shared" si="396"/>
        <v>30</v>
      </c>
      <c r="P301" s="193">
        <f t="shared" si="396"/>
        <v>15</v>
      </c>
      <c r="Q301" s="194">
        <f t="shared" si="396"/>
        <v>55</v>
      </c>
      <c r="R301" s="193">
        <f t="shared" si="385"/>
        <v>15</v>
      </c>
      <c r="S301" s="194">
        <f t="shared" si="386"/>
        <v>55</v>
      </c>
      <c r="T301" s="193">
        <f t="shared" si="387"/>
        <v>15</v>
      </c>
      <c r="U301" s="194">
        <f t="shared" si="388"/>
        <v>55</v>
      </c>
      <c r="V301" s="195">
        <f t="shared" si="389"/>
        <v>0.29166666666666669</v>
      </c>
      <c r="W301" s="195">
        <f t="shared" si="390"/>
        <v>0.54166666666666663</v>
      </c>
      <c r="X301" s="195">
        <f t="shared" si="391"/>
        <v>0.5625</v>
      </c>
      <c r="Y301" s="195">
        <f t="shared" si="392"/>
        <v>0.66319444444444442</v>
      </c>
      <c r="Z301" s="195">
        <f t="shared" si="393"/>
        <v>0.66319444444444442</v>
      </c>
      <c r="AA301" s="195">
        <f t="shared" si="394"/>
        <v>0.66319444444444442</v>
      </c>
      <c r="AB301" s="667"/>
      <c r="AC301" s="196">
        <f t="shared" si="395"/>
        <v>0.35069444444444442</v>
      </c>
      <c r="AD301" s="667"/>
      <c r="AE301" s="196">
        <f t="shared" si="372"/>
        <v>0.35069444444444436</v>
      </c>
      <c r="AF301" s="196"/>
      <c r="AG301" s="196"/>
      <c r="AH301" s="196"/>
      <c r="AI301" s="172"/>
      <c r="AJ301" s="709">
        <f t="shared" si="373"/>
        <v>0</v>
      </c>
      <c r="AK301" s="709">
        <f t="shared" si="374"/>
        <v>0</v>
      </c>
      <c r="AL301" s="709">
        <f t="shared" si="375"/>
        <v>0</v>
      </c>
      <c r="AM301" s="709"/>
      <c r="AN301" s="709">
        <f t="shared" si="376"/>
        <v>0</v>
      </c>
      <c r="AO301" s="709">
        <f t="shared" si="377"/>
        <v>1</v>
      </c>
    </row>
    <row r="302" spans="2:41" ht="12.75" hidden="1" customHeight="1" outlineLevel="1" x14ac:dyDescent="0.2">
      <c r="B302" s="851"/>
      <c r="C302" s="851"/>
      <c r="D302" s="27" t="str">
        <f t="shared" si="378"/>
        <v/>
      </c>
      <c r="E302" s="191" t="str">
        <f t="shared" si="379"/>
        <v>Fr</v>
      </c>
      <c r="F302" s="191">
        <f t="shared" si="380"/>
        <v>2035</v>
      </c>
      <c r="G302" s="191">
        <f t="shared" si="381"/>
        <v>9</v>
      </c>
      <c r="H302" s="191">
        <f t="shared" si="383"/>
        <v>21</v>
      </c>
      <c r="I302" s="192">
        <f t="shared" si="382"/>
        <v>48111</v>
      </c>
      <c r="J302" s="193">
        <f t="shared" si="396"/>
        <v>7</v>
      </c>
      <c r="K302" s="194">
        <f t="shared" si="396"/>
        <v>0</v>
      </c>
      <c r="L302" s="193">
        <f t="shared" si="396"/>
        <v>13</v>
      </c>
      <c r="M302" s="194">
        <f t="shared" si="396"/>
        <v>0</v>
      </c>
      <c r="N302" s="193">
        <f t="shared" si="396"/>
        <v>13</v>
      </c>
      <c r="O302" s="194">
        <f t="shared" si="396"/>
        <v>30</v>
      </c>
      <c r="P302" s="193">
        <f t="shared" si="396"/>
        <v>15</v>
      </c>
      <c r="Q302" s="194">
        <f t="shared" si="396"/>
        <v>55</v>
      </c>
      <c r="R302" s="193">
        <f t="shared" si="385"/>
        <v>15</v>
      </c>
      <c r="S302" s="194">
        <f t="shared" si="386"/>
        <v>55</v>
      </c>
      <c r="T302" s="193">
        <f t="shared" si="387"/>
        <v>15</v>
      </c>
      <c r="U302" s="194">
        <f t="shared" si="388"/>
        <v>55</v>
      </c>
      <c r="V302" s="195">
        <f t="shared" si="389"/>
        <v>0.29166666666666669</v>
      </c>
      <c r="W302" s="195">
        <f t="shared" si="390"/>
        <v>0.54166666666666663</v>
      </c>
      <c r="X302" s="195">
        <f t="shared" si="391"/>
        <v>0.5625</v>
      </c>
      <c r="Y302" s="195">
        <f t="shared" si="392"/>
        <v>0.66319444444444442</v>
      </c>
      <c r="Z302" s="195">
        <f t="shared" si="393"/>
        <v>0.66319444444444442</v>
      </c>
      <c r="AA302" s="195">
        <f t="shared" si="394"/>
        <v>0.66319444444444442</v>
      </c>
      <c r="AB302" s="667"/>
      <c r="AC302" s="196">
        <f t="shared" si="395"/>
        <v>0.35069444444444442</v>
      </c>
      <c r="AD302" s="667"/>
      <c r="AE302" s="196">
        <f t="shared" si="372"/>
        <v>0.35069444444444436</v>
      </c>
      <c r="AF302" s="196"/>
      <c r="AG302" s="196"/>
      <c r="AH302" s="196"/>
      <c r="AJ302" s="709">
        <f t="shared" si="373"/>
        <v>0</v>
      </c>
      <c r="AK302" s="709">
        <f t="shared" si="374"/>
        <v>0</v>
      </c>
      <c r="AL302" s="709">
        <f t="shared" si="375"/>
        <v>0</v>
      </c>
      <c r="AM302" s="709"/>
      <c r="AN302" s="709">
        <f t="shared" si="376"/>
        <v>0</v>
      </c>
      <c r="AO302" s="709">
        <f t="shared" si="377"/>
        <v>1</v>
      </c>
    </row>
    <row r="303" spans="2:41" ht="12.75" hidden="1" customHeight="1" outlineLevel="1" x14ac:dyDescent="0.2">
      <c r="B303" s="851"/>
      <c r="C303" s="851"/>
      <c r="D303" s="27" t="str">
        <f t="shared" si="378"/>
        <v/>
      </c>
      <c r="E303" s="191" t="str">
        <f t="shared" si="379"/>
        <v>Sa</v>
      </c>
      <c r="F303" s="191">
        <f t="shared" si="380"/>
        <v>2035</v>
      </c>
      <c r="G303" s="191">
        <f t="shared" si="381"/>
        <v>9</v>
      </c>
      <c r="H303" s="191">
        <f t="shared" si="383"/>
        <v>22</v>
      </c>
      <c r="I303" s="192">
        <f t="shared" si="382"/>
        <v>48112</v>
      </c>
      <c r="J303" s="193">
        <f t="shared" si="396"/>
        <v>0</v>
      </c>
      <c r="K303" s="194">
        <f t="shared" si="396"/>
        <v>0</v>
      </c>
      <c r="L303" s="193">
        <f t="shared" si="396"/>
        <v>0</v>
      </c>
      <c r="M303" s="194">
        <f t="shared" si="396"/>
        <v>0</v>
      </c>
      <c r="N303" s="193">
        <f t="shared" si="396"/>
        <v>0</v>
      </c>
      <c r="O303" s="194">
        <f t="shared" si="396"/>
        <v>0</v>
      </c>
      <c r="P303" s="193">
        <f t="shared" si="396"/>
        <v>0</v>
      </c>
      <c r="Q303" s="194">
        <f t="shared" si="396"/>
        <v>0</v>
      </c>
      <c r="R303" s="193">
        <f t="shared" si="385"/>
        <v>0</v>
      </c>
      <c r="S303" s="194">
        <f t="shared" si="386"/>
        <v>0</v>
      </c>
      <c r="T303" s="193">
        <f t="shared" si="387"/>
        <v>0</v>
      </c>
      <c r="U303" s="194">
        <f t="shared" si="388"/>
        <v>0</v>
      </c>
      <c r="V303" s="195">
        <f t="shared" si="389"/>
        <v>0</v>
      </c>
      <c r="W303" s="195">
        <f t="shared" si="390"/>
        <v>0</v>
      </c>
      <c r="X303" s="195">
        <f t="shared" si="391"/>
        <v>0</v>
      </c>
      <c r="Y303" s="195">
        <f t="shared" si="392"/>
        <v>0</v>
      </c>
      <c r="Z303" s="195">
        <f t="shared" si="393"/>
        <v>0</v>
      </c>
      <c r="AA303" s="195">
        <f t="shared" si="394"/>
        <v>0</v>
      </c>
      <c r="AB303" s="667"/>
      <c r="AC303" s="196">
        <f t="shared" si="395"/>
        <v>0</v>
      </c>
      <c r="AD303" s="667"/>
      <c r="AE303" s="196">
        <f t="shared" si="372"/>
        <v>0</v>
      </c>
      <c r="AF303" s="196"/>
      <c r="AG303" s="196"/>
      <c r="AH303" s="196"/>
      <c r="AJ303" s="709">
        <f t="shared" si="373"/>
        <v>0</v>
      </c>
      <c r="AK303" s="709">
        <f t="shared" si="374"/>
        <v>0</v>
      </c>
      <c r="AL303" s="709">
        <f t="shared" si="375"/>
        <v>0</v>
      </c>
      <c r="AM303" s="709"/>
      <c r="AN303" s="709">
        <f t="shared" si="376"/>
        <v>0</v>
      </c>
      <c r="AO303" s="709">
        <f t="shared" si="377"/>
        <v>0</v>
      </c>
    </row>
    <row r="304" spans="2:41" ht="12.75" hidden="1" customHeight="1" outlineLevel="1" x14ac:dyDescent="0.2">
      <c r="B304" s="851"/>
      <c r="C304" s="851"/>
      <c r="D304" s="27" t="str">
        <f t="shared" si="378"/>
        <v/>
      </c>
      <c r="E304" s="191" t="str">
        <f t="shared" si="379"/>
        <v>So</v>
      </c>
      <c r="F304" s="191">
        <f t="shared" si="380"/>
        <v>2035</v>
      </c>
      <c r="G304" s="191">
        <f t="shared" si="381"/>
        <v>9</v>
      </c>
      <c r="H304" s="191">
        <f t="shared" si="383"/>
        <v>23</v>
      </c>
      <c r="I304" s="192">
        <f t="shared" si="382"/>
        <v>48113</v>
      </c>
      <c r="J304" s="193">
        <f t="shared" si="396"/>
        <v>0</v>
      </c>
      <c r="K304" s="194">
        <f t="shared" si="396"/>
        <v>0</v>
      </c>
      <c r="L304" s="193">
        <f t="shared" si="396"/>
        <v>0</v>
      </c>
      <c r="M304" s="194">
        <f t="shared" si="396"/>
        <v>0</v>
      </c>
      <c r="N304" s="193">
        <f t="shared" si="396"/>
        <v>0</v>
      </c>
      <c r="O304" s="194">
        <f t="shared" si="396"/>
        <v>0</v>
      </c>
      <c r="P304" s="193">
        <f t="shared" si="396"/>
        <v>0</v>
      </c>
      <c r="Q304" s="194">
        <f t="shared" si="396"/>
        <v>0</v>
      </c>
      <c r="R304" s="193">
        <f t="shared" si="385"/>
        <v>0</v>
      </c>
      <c r="S304" s="194">
        <f t="shared" si="386"/>
        <v>0</v>
      </c>
      <c r="T304" s="193">
        <f t="shared" si="387"/>
        <v>0</v>
      </c>
      <c r="U304" s="194">
        <f t="shared" si="388"/>
        <v>0</v>
      </c>
      <c r="V304" s="195">
        <f t="shared" si="389"/>
        <v>0</v>
      </c>
      <c r="W304" s="195">
        <f t="shared" si="390"/>
        <v>0</v>
      </c>
      <c r="X304" s="195">
        <f t="shared" si="391"/>
        <v>0</v>
      </c>
      <c r="Y304" s="195">
        <f t="shared" si="392"/>
        <v>0</v>
      </c>
      <c r="Z304" s="195">
        <f t="shared" si="393"/>
        <v>0</v>
      </c>
      <c r="AA304" s="195">
        <f t="shared" si="394"/>
        <v>0</v>
      </c>
      <c r="AB304" s="667"/>
      <c r="AC304" s="196">
        <f t="shared" si="395"/>
        <v>0</v>
      </c>
      <c r="AD304" s="667"/>
      <c r="AE304" s="196">
        <f t="shared" si="372"/>
        <v>0</v>
      </c>
      <c r="AF304" s="196"/>
      <c r="AG304" s="196"/>
      <c r="AH304" s="196"/>
      <c r="AI304" s="150"/>
      <c r="AJ304" s="709">
        <f t="shared" si="373"/>
        <v>0</v>
      </c>
      <c r="AK304" s="709">
        <f t="shared" si="374"/>
        <v>0</v>
      </c>
      <c r="AL304" s="709">
        <f t="shared" si="375"/>
        <v>0</v>
      </c>
      <c r="AM304" s="709"/>
      <c r="AN304" s="709">
        <f t="shared" si="376"/>
        <v>0</v>
      </c>
      <c r="AO304" s="709">
        <f t="shared" si="377"/>
        <v>0</v>
      </c>
    </row>
    <row r="305" spans="1:41" ht="12.75" hidden="1" customHeight="1" outlineLevel="1" x14ac:dyDescent="0.2">
      <c r="B305" s="851"/>
      <c r="C305" s="851"/>
      <c r="D305" s="27">
        <f t="shared" si="378"/>
        <v>39</v>
      </c>
      <c r="E305" s="191" t="str">
        <f t="shared" si="379"/>
        <v>Mo</v>
      </c>
      <c r="F305" s="191">
        <f t="shared" si="380"/>
        <v>2035</v>
      </c>
      <c r="G305" s="191">
        <f t="shared" si="381"/>
        <v>9</v>
      </c>
      <c r="H305" s="191">
        <f t="shared" si="383"/>
        <v>24</v>
      </c>
      <c r="I305" s="192">
        <f t="shared" si="382"/>
        <v>48114</v>
      </c>
      <c r="J305" s="193">
        <f t="shared" si="396"/>
        <v>7</v>
      </c>
      <c r="K305" s="194">
        <f t="shared" si="396"/>
        <v>0</v>
      </c>
      <c r="L305" s="193">
        <f t="shared" si="396"/>
        <v>13</v>
      </c>
      <c r="M305" s="194">
        <f t="shared" si="396"/>
        <v>0</v>
      </c>
      <c r="N305" s="193">
        <f t="shared" si="396"/>
        <v>13</v>
      </c>
      <c r="O305" s="194">
        <f t="shared" si="396"/>
        <v>30</v>
      </c>
      <c r="P305" s="193">
        <f t="shared" si="396"/>
        <v>15</v>
      </c>
      <c r="Q305" s="194">
        <f t="shared" si="396"/>
        <v>55</v>
      </c>
      <c r="R305" s="193">
        <f t="shared" si="385"/>
        <v>15</v>
      </c>
      <c r="S305" s="194">
        <f t="shared" si="386"/>
        <v>55</v>
      </c>
      <c r="T305" s="193">
        <f t="shared" si="387"/>
        <v>15</v>
      </c>
      <c r="U305" s="194">
        <f t="shared" si="388"/>
        <v>55</v>
      </c>
      <c r="V305" s="195">
        <f t="shared" si="389"/>
        <v>0.29166666666666669</v>
      </c>
      <c r="W305" s="195">
        <f t="shared" si="390"/>
        <v>0.54166666666666663</v>
      </c>
      <c r="X305" s="195">
        <f t="shared" si="391"/>
        <v>0.5625</v>
      </c>
      <c r="Y305" s="195">
        <f t="shared" si="392"/>
        <v>0.66319444444444442</v>
      </c>
      <c r="Z305" s="195">
        <f t="shared" si="393"/>
        <v>0.66319444444444442</v>
      </c>
      <c r="AA305" s="195">
        <f t="shared" si="394"/>
        <v>0.66319444444444442</v>
      </c>
      <c r="AB305" s="667"/>
      <c r="AC305" s="196">
        <f t="shared" si="395"/>
        <v>0.35069444444444442</v>
      </c>
      <c r="AD305" s="667"/>
      <c r="AE305" s="196">
        <f t="shared" si="372"/>
        <v>0.35069444444444436</v>
      </c>
      <c r="AF305" s="196"/>
      <c r="AG305" s="196"/>
      <c r="AH305" s="196"/>
      <c r="AI305" s="150"/>
      <c r="AJ305" s="709">
        <f t="shared" si="373"/>
        <v>0</v>
      </c>
      <c r="AK305" s="709">
        <f t="shared" si="374"/>
        <v>0</v>
      </c>
      <c r="AL305" s="709">
        <f t="shared" si="375"/>
        <v>0</v>
      </c>
      <c r="AM305" s="709"/>
      <c r="AN305" s="709">
        <f t="shared" si="376"/>
        <v>0</v>
      </c>
      <c r="AO305" s="709">
        <f t="shared" si="377"/>
        <v>1</v>
      </c>
    </row>
    <row r="306" spans="1:41" ht="12.75" hidden="1" customHeight="1" outlineLevel="1" x14ac:dyDescent="0.2">
      <c r="B306" s="851"/>
      <c r="C306" s="851"/>
      <c r="D306" s="27" t="str">
        <f t="shared" si="378"/>
        <v/>
      </c>
      <c r="E306" s="191" t="str">
        <f t="shared" si="379"/>
        <v>Di</v>
      </c>
      <c r="F306" s="191">
        <f t="shared" si="380"/>
        <v>2035</v>
      </c>
      <c r="G306" s="191">
        <f t="shared" si="381"/>
        <v>9</v>
      </c>
      <c r="H306" s="191">
        <f t="shared" si="383"/>
        <v>25</v>
      </c>
      <c r="I306" s="192">
        <f t="shared" si="382"/>
        <v>48115</v>
      </c>
      <c r="J306" s="193">
        <f t="shared" si="396"/>
        <v>7</v>
      </c>
      <c r="K306" s="194">
        <f t="shared" si="396"/>
        <v>0</v>
      </c>
      <c r="L306" s="193">
        <f t="shared" si="396"/>
        <v>13</v>
      </c>
      <c r="M306" s="194">
        <f t="shared" si="396"/>
        <v>0</v>
      </c>
      <c r="N306" s="193">
        <f t="shared" si="396"/>
        <v>13</v>
      </c>
      <c r="O306" s="194">
        <f t="shared" si="396"/>
        <v>30</v>
      </c>
      <c r="P306" s="193">
        <f t="shared" si="396"/>
        <v>15</v>
      </c>
      <c r="Q306" s="194">
        <f t="shared" si="396"/>
        <v>55</v>
      </c>
      <c r="R306" s="193">
        <f t="shared" si="385"/>
        <v>15</v>
      </c>
      <c r="S306" s="194">
        <f t="shared" si="386"/>
        <v>55</v>
      </c>
      <c r="T306" s="193">
        <f t="shared" si="387"/>
        <v>15</v>
      </c>
      <c r="U306" s="194">
        <f t="shared" si="388"/>
        <v>55</v>
      </c>
      <c r="V306" s="195">
        <f t="shared" si="389"/>
        <v>0.29166666666666669</v>
      </c>
      <c r="W306" s="195">
        <f t="shared" si="390"/>
        <v>0.54166666666666663</v>
      </c>
      <c r="X306" s="195">
        <f t="shared" si="391"/>
        <v>0.5625</v>
      </c>
      <c r="Y306" s="195">
        <f t="shared" si="392"/>
        <v>0.66319444444444442</v>
      </c>
      <c r="Z306" s="195">
        <f t="shared" si="393"/>
        <v>0.66319444444444442</v>
      </c>
      <c r="AA306" s="195">
        <f t="shared" si="394"/>
        <v>0.66319444444444442</v>
      </c>
      <c r="AB306" s="667"/>
      <c r="AC306" s="196">
        <f t="shared" si="395"/>
        <v>0.35069444444444442</v>
      </c>
      <c r="AD306" s="667"/>
      <c r="AE306" s="196">
        <f t="shared" si="372"/>
        <v>0.35069444444444436</v>
      </c>
      <c r="AF306" s="196"/>
      <c r="AG306" s="196"/>
      <c r="AH306" s="196"/>
      <c r="AI306" s="150"/>
      <c r="AJ306" s="709">
        <f t="shared" si="373"/>
        <v>0</v>
      </c>
      <c r="AK306" s="709">
        <f t="shared" si="374"/>
        <v>0</v>
      </c>
      <c r="AL306" s="709">
        <f t="shared" si="375"/>
        <v>0</v>
      </c>
      <c r="AM306" s="709"/>
      <c r="AN306" s="709">
        <f t="shared" si="376"/>
        <v>0</v>
      </c>
      <c r="AO306" s="709">
        <f t="shared" si="377"/>
        <v>1</v>
      </c>
    </row>
    <row r="307" spans="1:41" ht="12.75" hidden="1" customHeight="1" outlineLevel="1" x14ac:dyDescent="0.2">
      <c r="B307" s="851"/>
      <c r="C307" s="851"/>
      <c r="D307" s="27" t="str">
        <f t="shared" si="378"/>
        <v/>
      </c>
      <c r="E307" s="191" t="str">
        <f t="shared" si="379"/>
        <v>Mi</v>
      </c>
      <c r="F307" s="191">
        <f t="shared" si="380"/>
        <v>2035</v>
      </c>
      <c r="G307" s="191">
        <f t="shared" si="381"/>
        <v>9</v>
      </c>
      <c r="H307" s="191">
        <f t="shared" si="383"/>
        <v>26</v>
      </c>
      <c r="I307" s="192">
        <f t="shared" si="382"/>
        <v>48116</v>
      </c>
      <c r="J307" s="193">
        <f t="shared" si="396"/>
        <v>7</v>
      </c>
      <c r="K307" s="194">
        <f t="shared" si="396"/>
        <v>0</v>
      </c>
      <c r="L307" s="193">
        <f t="shared" si="396"/>
        <v>13</v>
      </c>
      <c r="M307" s="194">
        <f t="shared" si="396"/>
        <v>0</v>
      </c>
      <c r="N307" s="193">
        <f t="shared" si="396"/>
        <v>13</v>
      </c>
      <c r="O307" s="194">
        <f t="shared" si="396"/>
        <v>30</v>
      </c>
      <c r="P307" s="193">
        <f t="shared" si="396"/>
        <v>15</v>
      </c>
      <c r="Q307" s="194">
        <f t="shared" si="396"/>
        <v>55</v>
      </c>
      <c r="R307" s="193">
        <f t="shared" si="385"/>
        <v>15</v>
      </c>
      <c r="S307" s="194">
        <f t="shared" si="386"/>
        <v>55</v>
      </c>
      <c r="T307" s="193">
        <f t="shared" si="387"/>
        <v>15</v>
      </c>
      <c r="U307" s="194">
        <f t="shared" si="388"/>
        <v>55</v>
      </c>
      <c r="V307" s="195">
        <f t="shared" si="389"/>
        <v>0.29166666666666669</v>
      </c>
      <c r="W307" s="195">
        <f t="shared" si="390"/>
        <v>0.54166666666666663</v>
      </c>
      <c r="X307" s="195">
        <f t="shared" si="391"/>
        <v>0.5625</v>
      </c>
      <c r="Y307" s="195">
        <f t="shared" si="392"/>
        <v>0.66319444444444442</v>
      </c>
      <c r="Z307" s="195">
        <f t="shared" si="393"/>
        <v>0.66319444444444442</v>
      </c>
      <c r="AA307" s="195">
        <f t="shared" si="394"/>
        <v>0.66319444444444442</v>
      </c>
      <c r="AB307" s="667"/>
      <c r="AC307" s="196">
        <f t="shared" si="395"/>
        <v>0.35069444444444442</v>
      </c>
      <c r="AD307" s="667"/>
      <c r="AE307" s="196">
        <f t="shared" si="372"/>
        <v>0.35069444444444436</v>
      </c>
      <c r="AF307" s="196"/>
      <c r="AG307" s="196"/>
      <c r="AH307" s="196"/>
      <c r="AI307" s="150"/>
      <c r="AJ307" s="709">
        <f t="shared" si="373"/>
        <v>0</v>
      </c>
      <c r="AK307" s="709">
        <f t="shared" si="374"/>
        <v>0</v>
      </c>
      <c r="AL307" s="709">
        <f t="shared" si="375"/>
        <v>0</v>
      </c>
      <c r="AM307" s="709"/>
      <c r="AN307" s="709">
        <f t="shared" si="376"/>
        <v>0</v>
      </c>
      <c r="AO307" s="709">
        <f t="shared" si="377"/>
        <v>1</v>
      </c>
    </row>
    <row r="308" spans="1:41" ht="12.75" hidden="1" customHeight="1" outlineLevel="1" x14ac:dyDescent="0.2">
      <c r="B308" s="851"/>
      <c r="C308" s="851"/>
      <c r="D308" s="27" t="str">
        <f t="shared" si="378"/>
        <v/>
      </c>
      <c r="E308" s="191" t="str">
        <f t="shared" si="379"/>
        <v>Do</v>
      </c>
      <c r="F308" s="191">
        <f t="shared" si="380"/>
        <v>2035</v>
      </c>
      <c r="G308" s="191">
        <f t="shared" si="381"/>
        <v>9</v>
      </c>
      <c r="H308" s="191">
        <f t="shared" si="383"/>
        <v>27</v>
      </c>
      <c r="I308" s="192">
        <f t="shared" si="382"/>
        <v>48117</v>
      </c>
      <c r="J308" s="193">
        <f t="shared" si="396"/>
        <v>7</v>
      </c>
      <c r="K308" s="194">
        <f t="shared" si="396"/>
        <v>0</v>
      </c>
      <c r="L308" s="193">
        <f t="shared" si="396"/>
        <v>13</v>
      </c>
      <c r="M308" s="194">
        <f t="shared" si="396"/>
        <v>0</v>
      </c>
      <c r="N308" s="193">
        <f t="shared" si="396"/>
        <v>13</v>
      </c>
      <c r="O308" s="194">
        <f t="shared" si="396"/>
        <v>30</v>
      </c>
      <c r="P308" s="193">
        <f t="shared" si="396"/>
        <v>15</v>
      </c>
      <c r="Q308" s="194">
        <f t="shared" si="396"/>
        <v>55</v>
      </c>
      <c r="R308" s="193">
        <f t="shared" si="385"/>
        <v>15</v>
      </c>
      <c r="S308" s="194">
        <f t="shared" si="386"/>
        <v>55</v>
      </c>
      <c r="T308" s="193">
        <f t="shared" si="387"/>
        <v>15</v>
      </c>
      <c r="U308" s="194">
        <f t="shared" si="388"/>
        <v>55</v>
      </c>
      <c r="V308" s="195">
        <f t="shared" si="389"/>
        <v>0.29166666666666669</v>
      </c>
      <c r="W308" s="195">
        <f t="shared" si="390"/>
        <v>0.54166666666666663</v>
      </c>
      <c r="X308" s="195">
        <f t="shared" si="391"/>
        <v>0.5625</v>
      </c>
      <c r="Y308" s="195">
        <f t="shared" si="392"/>
        <v>0.66319444444444442</v>
      </c>
      <c r="Z308" s="195">
        <f t="shared" si="393"/>
        <v>0.66319444444444442</v>
      </c>
      <c r="AA308" s="195">
        <f t="shared" si="394"/>
        <v>0.66319444444444442</v>
      </c>
      <c r="AB308" s="667"/>
      <c r="AC308" s="196">
        <f t="shared" si="395"/>
        <v>0.35069444444444442</v>
      </c>
      <c r="AD308" s="667"/>
      <c r="AE308" s="196">
        <f t="shared" si="372"/>
        <v>0.35069444444444436</v>
      </c>
      <c r="AF308" s="196"/>
      <c r="AG308" s="196"/>
      <c r="AH308" s="196"/>
      <c r="AI308" s="150"/>
      <c r="AJ308" s="709">
        <f t="shared" si="373"/>
        <v>0</v>
      </c>
      <c r="AK308" s="709">
        <f t="shared" si="374"/>
        <v>0</v>
      </c>
      <c r="AL308" s="709">
        <f t="shared" si="375"/>
        <v>0</v>
      </c>
      <c r="AM308" s="709"/>
      <c r="AN308" s="709">
        <f t="shared" si="376"/>
        <v>0</v>
      </c>
      <c r="AO308" s="709">
        <f t="shared" si="377"/>
        <v>1</v>
      </c>
    </row>
    <row r="309" spans="1:41" ht="12.75" hidden="1" customHeight="1" outlineLevel="1" x14ac:dyDescent="0.2">
      <c r="B309" s="851"/>
      <c r="C309" s="851"/>
      <c r="D309" s="27" t="str">
        <f t="shared" si="378"/>
        <v/>
      </c>
      <c r="E309" s="191" t="str">
        <f t="shared" si="379"/>
        <v>Fr</v>
      </c>
      <c r="F309" s="191">
        <f t="shared" si="380"/>
        <v>2035</v>
      </c>
      <c r="G309" s="191">
        <f t="shared" si="381"/>
        <v>9</v>
      </c>
      <c r="H309" s="191">
        <f t="shared" si="383"/>
        <v>28</v>
      </c>
      <c r="I309" s="192">
        <f t="shared" si="382"/>
        <v>48118</v>
      </c>
      <c r="J309" s="193">
        <f t="shared" si="396"/>
        <v>7</v>
      </c>
      <c r="K309" s="194">
        <f t="shared" si="396"/>
        <v>0</v>
      </c>
      <c r="L309" s="193">
        <f t="shared" si="396"/>
        <v>13</v>
      </c>
      <c r="M309" s="194">
        <f t="shared" si="396"/>
        <v>0</v>
      </c>
      <c r="N309" s="193">
        <f t="shared" si="396"/>
        <v>13</v>
      </c>
      <c r="O309" s="194">
        <f t="shared" si="396"/>
        <v>30</v>
      </c>
      <c r="P309" s="193">
        <f t="shared" si="396"/>
        <v>15</v>
      </c>
      <c r="Q309" s="194">
        <f t="shared" si="396"/>
        <v>55</v>
      </c>
      <c r="R309" s="193">
        <f t="shared" si="385"/>
        <v>15</v>
      </c>
      <c r="S309" s="194">
        <f t="shared" si="386"/>
        <v>55</v>
      </c>
      <c r="T309" s="193">
        <f t="shared" si="387"/>
        <v>15</v>
      </c>
      <c r="U309" s="194">
        <f t="shared" si="388"/>
        <v>55</v>
      </c>
      <c r="V309" s="195">
        <f t="shared" si="389"/>
        <v>0.29166666666666669</v>
      </c>
      <c r="W309" s="195">
        <f t="shared" si="390"/>
        <v>0.54166666666666663</v>
      </c>
      <c r="X309" s="195">
        <f t="shared" si="391"/>
        <v>0.5625</v>
      </c>
      <c r="Y309" s="195">
        <f t="shared" si="392"/>
        <v>0.66319444444444442</v>
      </c>
      <c r="Z309" s="195">
        <f t="shared" si="393"/>
        <v>0.66319444444444442</v>
      </c>
      <c r="AA309" s="195">
        <f t="shared" si="394"/>
        <v>0.66319444444444442</v>
      </c>
      <c r="AB309" s="667"/>
      <c r="AC309" s="196">
        <f t="shared" si="395"/>
        <v>0.35069444444444442</v>
      </c>
      <c r="AD309" s="667"/>
      <c r="AE309" s="196">
        <f t="shared" si="372"/>
        <v>0.35069444444444436</v>
      </c>
      <c r="AF309" s="196"/>
      <c r="AG309" s="196"/>
      <c r="AH309" s="196"/>
      <c r="AJ309" s="709">
        <f t="shared" si="373"/>
        <v>0</v>
      </c>
      <c r="AK309" s="709">
        <f t="shared" si="374"/>
        <v>0</v>
      </c>
      <c r="AL309" s="709">
        <f t="shared" si="375"/>
        <v>0</v>
      </c>
      <c r="AM309" s="709"/>
      <c r="AN309" s="709">
        <f t="shared" si="376"/>
        <v>0</v>
      </c>
      <c r="AO309" s="709">
        <f t="shared" si="377"/>
        <v>1</v>
      </c>
    </row>
    <row r="310" spans="1:41" ht="12.75" hidden="1" customHeight="1" outlineLevel="1" x14ac:dyDescent="0.2">
      <c r="B310" s="851"/>
      <c r="C310" s="851"/>
      <c r="D310" s="27" t="str">
        <f t="shared" si="378"/>
        <v/>
      </c>
      <c r="E310" s="191" t="str">
        <f t="shared" si="379"/>
        <v>Sa</v>
      </c>
      <c r="F310" s="191">
        <f t="shared" si="380"/>
        <v>2035</v>
      </c>
      <c r="G310" s="191">
        <f t="shared" si="381"/>
        <v>9</v>
      </c>
      <c r="H310" s="191">
        <f t="shared" si="383"/>
        <v>29</v>
      </c>
      <c r="I310" s="192">
        <f t="shared" si="382"/>
        <v>48119</v>
      </c>
      <c r="J310" s="193">
        <f t="shared" si="396"/>
        <v>0</v>
      </c>
      <c r="K310" s="194">
        <f t="shared" si="396"/>
        <v>0</v>
      </c>
      <c r="L310" s="193">
        <f t="shared" si="396"/>
        <v>0</v>
      </c>
      <c r="M310" s="194">
        <f t="shared" si="396"/>
        <v>0</v>
      </c>
      <c r="N310" s="193">
        <f t="shared" si="396"/>
        <v>0</v>
      </c>
      <c r="O310" s="194">
        <f t="shared" si="396"/>
        <v>0</v>
      </c>
      <c r="P310" s="193">
        <f t="shared" si="396"/>
        <v>0</v>
      </c>
      <c r="Q310" s="194">
        <f t="shared" si="396"/>
        <v>0</v>
      </c>
      <c r="R310" s="193">
        <f t="shared" si="385"/>
        <v>0</v>
      </c>
      <c r="S310" s="194">
        <f t="shared" si="386"/>
        <v>0</v>
      </c>
      <c r="T310" s="193">
        <f t="shared" si="387"/>
        <v>0</v>
      </c>
      <c r="U310" s="194">
        <f t="shared" si="388"/>
        <v>0</v>
      </c>
      <c r="V310" s="195">
        <f t="shared" si="389"/>
        <v>0</v>
      </c>
      <c r="W310" s="195">
        <f t="shared" si="390"/>
        <v>0</v>
      </c>
      <c r="X310" s="195">
        <f t="shared" si="391"/>
        <v>0</v>
      </c>
      <c r="Y310" s="195">
        <f t="shared" si="392"/>
        <v>0</v>
      </c>
      <c r="Z310" s="195">
        <f t="shared" si="393"/>
        <v>0</v>
      </c>
      <c r="AA310" s="195">
        <f t="shared" si="394"/>
        <v>0</v>
      </c>
      <c r="AB310" s="667"/>
      <c r="AC310" s="196">
        <f t="shared" si="395"/>
        <v>0</v>
      </c>
      <c r="AD310" s="667"/>
      <c r="AE310" s="196">
        <f t="shared" si="372"/>
        <v>0</v>
      </c>
      <c r="AF310" s="196"/>
      <c r="AG310" s="196"/>
      <c r="AH310" s="196"/>
      <c r="AJ310" s="709">
        <f t="shared" si="373"/>
        <v>0</v>
      </c>
      <c r="AK310" s="709">
        <f t="shared" si="374"/>
        <v>0</v>
      </c>
      <c r="AL310" s="709">
        <f t="shared" si="375"/>
        <v>0</v>
      </c>
      <c r="AM310" s="709"/>
      <c r="AN310" s="709">
        <f t="shared" si="376"/>
        <v>0</v>
      </c>
      <c r="AO310" s="709">
        <f t="shared" si="377"/>
        <v>0</v>
      </c>
    </row>
    <row r="311" spans="1:41" ht="12.75" hidden="1" customHeight="1" outlineLevel="1" x14ac:dyDescent="0.2">
      <c r="B311" s="851"/>
      <c r="C311" s="851"/>
      <c r="D311" s="27" t="str">
        <f t="shared" si="378"/>
        <v/>
      </c>
      <c r="E311" s="191" t="str">
        <f t="shared" si="379"/>
        <v>So</v>
      </c>
      <c r="F311" s="191">
        <f t="shared" si="380"/>
        <v>2035</v>
      </c>
      <c r="G311" s="191">
        <f t="shared" si="381"/>
        <v>9</v>
      </c>
      <c r="H311" s="191">
        <f t="shared" si="383"/>
        <v>30</v>
      </c>
      <c r="I311" s="192">
        <f t="shared" si="382"/>
        <v>48120</v>
      </c>
      <c r="J311" s="193">
        <f t="shared" si="396"/>
        <v>0</v>
      </c>
      <c r="K311" s="194">
        <f t="shared" si="396"/>
        <v>0</v>
      </c>
      <c r="L311" s="193">
        <f t="shared" si="396"/>
        <v>0</v>
      </c>
      <c r="M311" s="194">
        <f t="shared" si="396"/>
        <v>0</v>
      </c>
      <c r="N311" s="193">
        <f t="shared" si="396"/>
        <v>0</v>
      </c>
      <c r="O311" s="194">
        <f t="shared" si="396"/>
        <v>0</v>
      </c>
      <c r="P311" s="193">
        <f t="shared" si="396"/>
        <v>0</v>
      </c>
      <c r="Q311" s="194">
        <f t="shared" si="396"/>
        <v>0</v>
      </c>
      <c r="R311" s="193">
        <f t="shared" si="385"/>
        <v>0</v>
      </c>
      <c r="S311" s="194">
        <f t="shared" si="386"/>
        <v>0</v>
      </c>
      <c r="T311" s="193">
        <f t="shared" si="387"/>
        <v>0</v>
      </c>
      <c r="U311" s="194">
        <f t="shared" si="388"/>
        <v>0</v>
      </c>
      <c r="V311" s="195">
        <f t="shared" si="389"/>
        <v>0</v>
      </c>
      <c r="W311" s="195">
        <f t="shared" si="390"/>
        <v>0</v>
      </c>
      <c r="X311" s="195">
        <f t="shared" si="391"/>
        <v>0</v>
      </c>
      <c r="Y311" s="195">
        <f t="shared" si="392"/>
        <v>0</v>
      </c>
      <c r="Z311" s="195">
        <f t="shared" si="393"/>
        <v>0</v>
      </c>
      <c r="AA311" s="195">
        <f t="shared" si="394"/>
        <v>0</v>
      </c>
      <c r="AB311" s="667"/>
      <c r="AC311" s="196">
        <f t="shared" si="395"/>
        <v>0</v>
      </c>
      <c r="AD311" s="667"/>
      <c r="AE311" s="196">
        <f t="shared" si="372"/>
        <v>0</v>
      </c>
      <c r="AF311" s="196"/>
      <c r="AG311" s="196"/>
      <c r="AH311" s="196"/>
      <c r="AI311" s="150"/>
      <c r="AJ311" s="709">
        <f t="shared" si="373"/>
        <v>0</v>
      </c>
      <c r="AK311" s="709">
        <f t="shared" si="374"/>
        <v>0</v>
      </c>
      <c r="AL311" s="709">
        <f t="shared" si="375"/>
        <v>0</v>
      </c>
      <c r="AM311" s="709"/>
      <c r="AN311" s="709">
        <f t="shared" si="376"/>
        <v>0</v>
      </c>
      <c r="AO311" s="709">
        <f t="shared" si="377"/>
        <v>0</v>
      </c>
    </row>
    <row r="312" spans="1:41" ht="12.75" hidden="1" customHeight="1" outlineLevel="1" x14ac:dyDescent="0.2">
      <c r="B312" s="851"/>
      <c r="C312" s="851"/>
      <c r="D312" s="27">
        <f t="shared" si="378"/>
        <v>40</v>
      </c>
      <c r="E312" s="191" t="str">
        <f t="shared" si="379"/>
        <v>Mo</v>
      </c>
      <c r="F312" s="191">
        <f t="shared" si="380"/>
        <v>2035</v>
      </c>
      <c r="G312" s="191">
        <f t="shared" si="381"/>
        <v>9</v>
      </c>
      <c r="H312" s="191">
        <f t="shared" si="383"/>
        <v>31</v>
      </c>
      <c r="I312" s="192">
        <f t="shared" si="382"/>
        <v>48121</v>
      </c>
      <c r="J312" s="193">
        <f t="shared" si="396"/>
        <v>7</v>
      </c>
      <c r="K312" s="194">
        <f t="shared" si="396"/>
        <v>0</v>
      </c>
      <c r="L312" s="193">
        <f t="shared" si="396"/>
        <v>13</v>
      </c>
      <c r="M312" s="194">
        <f t="shared" si="396"/>
        <v>0</v>
      </c>
      <c r="N312" s="193">
        <f t="shared" si="396"/>
        <v>13</v>
      </c>
      <c r="O312" s="194">
        <f t="shared" si="396"/>
        <v>30</v>
      </c>
      <c r="P312" s="193">
        <f t="shared" si="396"/>
        <v>15</v>
      </c>
      <c r="Q312" s="194">
        <f t="shared" si="396"/>
        <v>55</v>
      </c>
      <c r="R312" s="193">
        <f t="shared" si="385"/>
        <v>15</v>
      </c>
      <c r="S312" s="194">
        <f t="shared" si="386"/>
        <v>55</v>
      </c>
      <c r="T312" s="193">
        <f t="shared" si="387"/>
        <v>15</v>
      </c>
      <c r="U312" s="194">
        <f t="shared" si="388"/>
        <v>55</v>
      </c>
      <c r="V312" s="195">
        <f t="shared" si="389"/>
        <v>0.29166666666666669</v>
      </c>
      <c r="W312" s="195">
        <f t="shared" si="390"/>
        <v>0.54166666666666663</v>
      </c>
      <c r="X312" s="195">
        <f t="shared" si="391"/>
        <v>0.5625</v>
      </c>
      <c r="Y312" s="195">
        <f t="shared" si="392"/>
        <v>0.66319444444444442</v>
      </c>
      <c r="Z312" s="195">
        <f t="shared" si="393"/>
        <v>0.66319444444444442</v>
      </c>
      <c r="AA312" s="195">
        <f t="shared" si="394"/>
        <v>0.66319444444444442</v>
      </c>
      <c r="AB312" s="667"/>
      <c r="AC312" s="196">
        <f t="shared" si="395"/>
        <v>0.35069444444444442</v>
      </c>
      <c r="AD312" s="667"/>
      <c r="AE312" s="196">
        <f t="shared" si="372"/>
        <v>0.35069444444444436</v>
      </c>
      <c r="AF312" s="196"/>
      <c r="AG312" s="196"/>
      <c r="AH312" s="196"/>
      <c r="AI312" s="150"/>
      <c r="AJ312" s="709">
        <f t="shared" si="373"/>
        <v>0</v>
      </c>
      <c r="AK312" s="709">
        <f t="shared" si="374"/>
        <v>0</v>
      </c>
      <c r="AL312" s="709">
        <f t="shared" si="375"/>
        <v>0</v>
      </c>
      <c r="AM312" s="709"/>
      <c r="AN312" s="709">
        <f t="shared" si="376"/>
        <v>0</v>
      </c>
      <c r="AO312" s="709">
        <f t="shared" si="377"/>
        <v>1</v>
      </c>
    </row>
    <row r="313" spans="1:41" ht="12.75" hidden="1" customHeight="1" outlineLevel="1" x14ac:dyDescent="0.2">
      <c r="B313" s="851"/>
      <c r="C313" s="851"/>
      <c r="D313" s="749" t="s">
        <v>1716</v>
      </c>
      <c r="E313" s="9"/>
      <c r="F313" s="9"/>
      <c r="G313" s="9"/>
      <c r="H313" s="191"/>
      <c r="I313" s="13"/>
      <c r="P313" s="4" t="s">
        <v>21</v>
      </c>
      <c r="Q313" s="4"/>
      <c r="R313" s="4"/>
      <c r="S313" s="4"/>
      <c r="T313" s="4"/>
      <c r="U313" s="4"/>
      <c r="V313" s="4"/>
      <c r="W313" s="4"/>
      <c r="X313" s="4"/>
      <c r="Y313" s="4"/>
      <c r="Z313" s="4"/>
      <c r="AA313" s="4"/>
      <c r="AB313" s="667"/>
      <c r="AC313" s="18">
        <f>SUM(AC282:AC312)</f>
        <v>7.3645833333333357</v>
      </c>
      <c r="AD313" s="667"/>
      <c r="AE313" s="18">
        <f>SUM(AE282:AE312)</f>
        <v>7.364583333333333</v>
      </c>
      <c r="AF313" s="18"/>
      <c r="AG313" s="18"/>
      <c r="AH313" s="18"/>
      <c r="AI313" s="190">
        <f>IF(AE313-AC313&lt;0,AC313-AE313,AE313-AC313)</f>
        <v>2.6645352591003757E-15</v>
      </c>
      <c r="AJ313" s="190">
        <f>8.425*SUM(AJ282:AJ312)/24</f>
        <v>0</v>
      </c>
      <c r="AK313" s="190">
        <f>8.425*SUM(AK282:AK312)/24</f>
        <v>0</v>
      </c>
      <c r="AL313" s="190">
        <f>8.425*SUM(AL282:AL312)/24</f>
        <v>0</v>
      </c>
      <c r="AN313" s="151">
        <f>SUM(AN282:AN312)</f>
        <v>0</v>
      </c>
      <c r="AO313" s="151">
        <f>SUM(AO282:AO312)</f>
        <v>21</v>
      </c>
    </row>
    <row r="314" spans="1:41" ht="12.75" customHeight="1" collapsed="1" x14ac:dyDescent="0.2">
      <c r="B314" s="852"/>
      <c r="C314" s="852"/>
      <c r="D314" s="49"/>
      <c r="E314" s="51"/>
      <c r="F314" s="51"/>
      <c r="G314" s="51"/>
      <c r="H314" s="51"/>
      <c r="I314" s="51"/>
      <c r="J314" s="52"/>
      <c r="K314" s="52"/>
      <c r="L314" s="52"/>
      <c r="M314" s="52"/>
      <c r="N314" s="52"/>
      <c r="O314" s="52"/>
      <c r="P314" s="52"/>
      <c r="Q314" s="52"/>
      <c r="R314" s="52"/>
      <c r="S314" s="52"/>
      <c r="T314" s="52"/>
      <c r="U314" s="52"/>
      <c r="V314" s="52"/>
      <c r="W314" s="52"/>
      <c r="X314" s="52"/>
      <c r="Y314" s="52"/>
      <c r="Z314" s="52"/>
      <c r="AA314" s="52"/>
      <c r="AB314" s="53"/>
      <c r="AC314" s="53"/>
      <c r="AD314" s="53"/>
      <c r="AE314" s="54"/>
      <c r="AF314" s="26"/>
      <c r="AG314" s="26"/>
      <c r="AH314" s="26"/>
      <c r="AI314" s="203">
        <f>AI280+AI313</f>
        <v>2.6645352591003757E-14</v>
      </c>
      <c r="AJ314" s="202">
        <f>AJ280+SUM(AJ281:AJ312)</f>
        <v>0</v>
      </c>
      <c r="AK314" s="202">
        <f>AK280+SUM(AK281:AK312)</f>
        <v>0</v>
      </c>
      <c r="AL314" s="202">
        <f>AL280+SUM(AL281:AL312)</f>
        <v>0</v>
      </c>
      <c r="AM314" s="202"/>
      <c r="AN314" s="202">
        <f>AN313*8</f>
        <v>0</v>
      </c>
      <c r="AO314" s="202">
        <f>AO313*8</f>
        <v>168</v>
      </c>
    </row>
    <row r="315" spans="1:41" ht="12.75" hidden="1" customHeight="1" outlineLevel="1" x14ac:dyDescent="0.2">
      <c r="B315" s="850">
        <f>$F$5</f>
        <v>2035</v>
      </c>
      <c r="C315" s="850" t="str">
        <f>TEXT(I316,"MMM")</f>
        <v>Okt</v>
      </c>
      <c r="D315" s="41"/>
      <c r="E315" s="42"/>
      <c r="F315" s="42"/>
      <c r="G315" s="42"/>
      <c r="H315" s="42"/>
      <c r="I315" s="42"/>
      <c r="J315" s="43"/>
      <c r="K315" s="43"/>
      <c r="L315" s="43"/>
      <c r="M315" s="43"/>
      <c r="N315" s="43"/>
      <c r="O315" s="43"/>
      <c r="P315" s="43"/>
      <c r="Q315" s="43"/>
      <c r="R315" s="43"/>
      <c r="S315" s="43"/>
      <c r="T315" s="43"/>
      <c r="U315" s="43"/>
      <c r="V315" s="43"/>
      <c r="W315" s="43"/>
      <c r="X315" s="43"/>
      <c r="Y315" s="43"/>
      <c r="Z315" s="43"/>
      <c r="AA315" s="43"/>
      <c r="AB315" s="44"/>
      <c r="AC315" s="44"/>
      <c r="AD315" s="44"/>
      <c r="AE315" s="42"/>
      <c r="AF315" s="42"/>
      <c r="AG315" s="42"/>
      <c r="AH315" s="42"/>
      <c r="AI315" s="148"/>
      <c r="AJ315" s="148"/>
      <c r="AK315" s="148"/>
      <c r="AL315" s="148"/>
      <c r="AM315" s="148"/>
      <c r="AN315" s="148"/>
      <c r="AO315" s="148"/>
    </row>
    <row r="316" spans="1:41" ht="12.75" hidden="1" customHeight="1" outlineLevel="1" x14ac:dyDescent="0.2">
      <c r="A316" s="198">
        <f>A282+1</f>
        <v>10</v>
      </c>
      <c r="B316" s="851"/>
      <c r="C316" s="851"/>
      <c r="D316" s="27">
        <f>IF(E316="Mo",WEEKNUM(I316),"")</f>
        <v>40</v>
      </c>
      <c r="E316" s="191" t="str">
        <f>TEXT(I316,"TTT")</f>
        <v>Mo</v>
      </c>
      <c r="F316" s="191">
        <f>$F$5</f>
        <v>2035</v>
      </c>
      <c r="G316" s="191">
        <f>$A$316</f>
        <v>10</v>
      </c>
      <c r="H316" s="191">
        <f>$H$5</f>
        <v>1</v>
      </c>
      <c r="I316" s="192">
        <f>DATE(F316,G316,H316)</f>
        <v>48121</v>
      </c>
      <c r="J316" s="193">
        <f t="shared" ref="J316:Q322" si="397">IF(OR($E316="Sa",$E316="So"),J$4,J$5)</f>
        <v>7</v>
      </c>
      <c r="K316" s="194">
        <f t="shared" si="397"/>
        <v>0</v>
      </c>
      <c r="L316" s="193">
        <f t="shared" si="397"/>
        <v>13</v>
      </c>
      <c r="M316" s="194">
        <f t="shared" si="397"/>
        <v>0</v>
      </c>
      <c r="N316" s="193">
        <f t="shared" si="397"/>
        <v>13</v>
      </c>
      <c r="O316" s="194">
        <f t="shared" si="397"/>
        <v>30</v>
      </c>
      <c r="P316" s="193">
        <f t="shared" si="397"/>
        <v>15</v>
      </c>
      <c r="Q316" s="194">
        <f t="shared" si="397"/>
        <v>55</v>
      </c>
      <c r="R316" s="193">
        <f t="shared" ref="R316:R322" si="398">P316</f>
        <v>15</v>
      </c>
      <c r="S316" s="194">
        <f t="shared" ref="S316:S322" si="399">Q316</f>
        <v>55</v>
      </c>
      <c r="T316" s="193">
        <f t="shared" ref="T316:T322" si="400">R316</f>
        <v>15</v>
      </c>
      <c r="U316" s="194">
        <f t="shared" ref="U316:U322" si="401">S316</f>
        <v>55</v>
      </c>
      <c r="V316" s="195">
        <f t="shared" ref="V316:V322" si="402">TIME(J316,K316,0)</f>
        <v>0.29166666666666669</v>
      </c>
      <c r="W316" s="195">
        <f t="shared" ref="W316:W322" si="403">TIME(L316,M316,0)</f>
        <v>0.54166666666666663</v>
      </c>
      <c r="X316" s="195">
        <f t="shared" ref="X316:X322" si="404">TIME(N316,O316,0)</f>
        <v>0.5625</v>
      </c>
      <c r="Y316" s="195">
        <f t="shared" ref="Y316:Y322" si="405">TIME(P316,Q316,0)</f>
        <v>0.66319444444444442</v>
      </c>
      <c r="Z316" s="195">
        <f t="shared" ref="Z316:Z322" si="406">TIME(R316,S316,0)</f>
        <v>0.66319444444444442</v>
      </c>
      <c r="AA316" s="195">
        <f t="shared" ref="AA316:AA322" si="407">TIME(T316,U316,0)</f>
        <v>0.66319444444444442</v>
      </c>
      <c r="AB316" s="667"/>
      <c r="AC316" s="196">
        <f t="shared" ref="AC316:AC322" si="408">IF(OR(E316="Sa",E316="So"),TIME($AC$4,$AE$4,0),TIME($AC$5,$AE$5,0))</f>
        <v>0.35069444444444442</v>
      </c>
      <c r="AD316" s="667"/>
      <c r="AE316" s="196">
        <f t="shared" ref="AE316:AE346" si="409">IF(OR(E316="Sa",E316="So"),TIME($AC$4,$AE$4,0),(Y316-V316-(X316-W316)+(AA316-Z316)))</f>
        <v>0.35069444444444436</v>
      </c>
      <c r="AF316" s="196"/>
      <c r="AG316" s="196"/>
      <c r="AH316" s="196"/>
      <c r="AJ316" s="709">
        <f t="shared" ref="AJ316:AJ346" si="410">IF(AG316=$AG$3,1,0)</f>
        <v>0</v>
      </c>
      <c r="AK316" s="709">
        <f t="shared" ref="AK316:AK346" si="411">IF(AG316=$AG$7,1,0)</f>
        <v>0</v>
      </c>
      <c r="AL316" s="709">
        <f t="shared" ref="AL316:AL346" si="412">IF(AH316=$AG$4,1,0)</f>
        <v>0</v>
      </c>
      <c r="AM316" s="709"/>
      <c r="AN316" s="709">
        <f t="shared" ref="AN316:AN346" si="413">IF(OR(AG316=$AG$2,AG316=$AG$5),1,IF(AG316=$AG$6,0.5,0))</f>
        <v>0</v>
      </c>
      <c r="AO316" s="709">
        <f t="shared" ref="AO316:AO346" si="414">IF(OR(E316="Sa",E316="So"),0,1)</f>
        <v>1</v>
      </c>
    </row>
    <row r="317" spans="1:41" ht="12.75" hidden="1" customHeight="1" outlineLevel="1" x14ac:dyDescent="0.2">
      <c r="B317" s="851"/>
      <c r="C317" s="851"/>
      <c r="D317" s="27" t="str">
        <f t="shared" ref="D317:D346" si="415">IF(E317="Mo",WEEKNUM(I317),"")</f>
        <v/>
      </c>
      <c r="E317" s="191" t="str">
        <f t="shared" ref="E317:E346" si="416">TEXT(I317,"TTT")</f>
        <v>Di</v>
      </c>
      <c r="F317" s="191">
        <f t="shared" ref="F317:F346" si="417">$F$5</f>
        <v>2035</v>
      </c>
      <c r="G317" s="191">
        <f t="shared" ref="G317:G346" si="418">$A$316</f>
        <v>10</v>
      </c>
      <c r="H317" s="191">
        <f>H316+1</f>
        <v>2</v>
      </c>
      <c r="I317" s="192">
        <f t="shared" ref="I317:I346" si="419">DATE(F317,G317,H317)</f>
        <v>48122</v>
      </c>
      <c r="J317" s="193">
        <f t="shared" si="397"/>
        <v>7</v>
      </c>
      <c r="K317" s="194">
        <f t="shared" si="397"/>
        <v>0</v>
      </c>
      <c r="L317" s="193">
        <f t="shared" si="397"/>
        <v>13</v>
      </c>
      <c r="M317" s="194">
        <f t="shared" si="397"/>
        <v>0</v>
      </c>
      <c r="N317" s="193">
        <f t="shared" si="397"/>
        <v>13</v>
      </c>
      <c r="O317" s="194">
        <f t="shared" si="397"/>
        <v>30</v>
      </c>
      <c r="P317" s="193">
        <f t="shared" si="397"/>
        <v>15</v>
      </c>
      <c r="Q317" s="194">
        <f t="shared" si="397"/>
        <v>55</v>
      </c>
      <c r="R317" s="193">
        <f t="shared" si="398"/>
        <v>15</v>
      </c>
      <c r="S317" s="194">
        <f t="shared" si="399"/>
        <v>55</v>
      </c>
      <c r="T317" s="193">
        <f t="shared" si="400"/>
        <v>15</v>
      </c>
      <c r="U317" s="194">
        <f t="shared" si="401"/>
        <v>55</v>
      </c>
      <c r="V317" s="195">
        <f t="shared" si="402"/>
        <v>0.29166666666666669</v>
      </c>
      <c r="W317" s="195">
        <f t="shared" si="403"/>
        <v>0.54166666666666663</v>
      </c>
      <c r="X317" s="195">
        <f t="shared" si="404"/>
        <v>0.5625</v>
      </c>
      <c r="Y317" s="195">
        <f t="shared" si="405"/>
        <v>0.66319444444444442</v>
      </c>
      <c r="Z317" s="195">
        <f t="shared" si="406"/>
        <v>0.66319444444444442</v>
      </c>
      <c r="AA317" s="195">
        <f t="shared" si="407"/>
        <v>0.66319444444444442</v>
      </c>
      <c r="AB317" s="667"/>
      <c r="AC317" s="196">
        <f t="shared" si="408"/>
        <v>0.35069444444444442</v>
      </c>
      <c r="AD317" s="667"/>
      <c r="AE317" s="196">
        <f t="shared" si="409"/>
        <v>0.35069444444444436</v>
      </c>
      <c r="AF317" s="196"/>
      <c r="AG317" s="196"/>
      <c r="AH317" s="196"/>
      <c r="AI317" s="150"/>
      <c r="AJ317" s="709">
        <f t="shared" si="410"/>
        <v>0</v>
      </c>
      <c r="AK317" s="709">
        <f t="shared" si="411"/>
        <v>0</v>
      </c>
      <c r="AL317" s="709">
        <f t="shared" si="412"/>
        <v>0</v>
      </c>
      <c r="AM317" s="709"/>
      <c r="AN317" s="709">
        <f t="shared" si="413"/>
        <v>0</v>
      </c>
      <c r="AO317" s="709">
        <f t="shared" si="414"/>
        <v>1</v>
      </c>
    </row>
    <row r="318" spans="1:41" ht="12.75" hidden="1" customHeight="1" outlineLevel="1" x14ac:dyDescent="0.2">
      <c r="B318" s="851"/>
      <c r="C318" s="851"/>
      <c r="D318" s="27" t="str">
        <f t="shared" si="415"/>
        <v/>
      </c>
      <c r="E318" s="191" t="str">
        <f t="shared" si="416"/>
        <v>Mi</v>
      </c>
      <c r="F318" s="191">
        <f t="shared" si="417"/>
        <v>2035</v>
      </c>
      <c r="G318" s="191">
        <f t="shared" si="418"/>
        <v>10</v>
      </c>
      <c r="H318" s="191">
        <f t="shared" ref="H318:H346" si="420">H317+1</f>
        <v>3</v>
      </c>
      <c r="I318" s="192">
        <f t="shared" si="419"/>
        <v>48123</v>
      </c>
      <c r="J318" s="193">
        <f t="shared" si="397"/>
        <v>7</v>
      </c>
      <c r="K318" s="194">
        <f t="shared" si="397"/>
        <v>0</v>
      </c>
      <c r="L318" s="193">
        <f t="shared" si="397"/>
        <v>13</v>
      </c>
      <c r="M318" s="194">
        <f t="shared" si="397"/>
        <v>0</v>
      </c>
      <c r="N318" s="193">
        <f t="shared" si="397"/>
        <v>13</v>
      </c>
      <c r="O318" s="194">
        <f t="shared" si="397"/>
        <v>30</v>
      </c>
      <c r="P318" s="193">
        <f t="shared" si="397"/>
        <v>15</v>
      </c>
      <c r="Q318" s="194">
        <f t="shared" si="397"/>
        <v>55</v>
      </c>
      <c r="R318" s="193">
        <f t="shared" si="398"/>
        <v>15</v>
      </c>
      <c r="S318" s="194">
        <f t="shared" si="399"/>
        <v>55</v>
      </c>
      <c r="T318" s="193">
        <f t="shared" si="400"/>
        <v>15</v>
      </c>
      <c r="U318" s="194">
        <f t="shared" si="401"/>
        <v>55</v>
      </c>
      <c r="V318" s="195">
        <f t="shared" si="402"/>
        <v>0.29166666666666669</v>
      </c>
      <c r="W318" s="195">
        <f t="shared" si="403"/>
        <v>0.54166666666666663</v>
      </c>
      <c r="X318" s="195">
        <f t="shared" si="404"/>
        <v>0.5625</v>
      </c>
      <c r="Y318" s="195">
        <f t="shared" si="405"/>
        <v>0.66319444444444442</v>
      </c>
      <c r="Z318" s="195">
        <f t="shared" si="406"/>
        <v>0.66319444444444442</v>
      </c>
      <c r="AA318" s="195">
        <f t="shared" si="407"/>
        <v>0.66319444444444442</v>
      </c>
      <c r="AB318" s="667"/>
      <c r="AC318" s="196">
        <f t="shared" si="408"/>
        <v>0.35069444444444442</v>
      </c>
      <c r="AD318" s="667"/>
      <c r="AE318" s="196">
        <f t="shared" si="409"/>
        <v>0.35069444444444436</v>
      </c>
      <c r="AF318" s="196"/>
      <c r="AG318" s="196"/>
      <c r="AH318" s="196"/>
      <c r="AI318" s="150"/>
      <c r="AJ318" s="709">
        <f t="shared" si="410"/>
        <v>0</v>
      </c>
      <c r="AK318" s="709">
        <f t="shared" si="411"/>
        <v>0</v>
      </c>
      <c r="AL318" s="709">
        <f t="shared" si="412"/>
        <v>0</v>
      </c>
      <c r="AM318" s="709"/>
      <c r="AN318" s="709">
        <f t="shared" si="413"/>
        <v>0</v>
      </c>
      <c r="AO318" s="709">
        <f t="shared" si="414"/>
        <v>1</v>
      </c>
    </row>
    <row r="319" spans="1:41" ht="12.75" hidden="1" customHeight="1" outlineLevel="1" x14ac:dyDescent="0.2">
      <c r="B319" s="851"/>
      <c r="C319" s="851"/>
      <c r="D319" s="27" t="str">
        <f t="shared" si="415"/>
        <v/>
      </c>
      <c r="E319" s="191" t="str">
        <f t="shared" si="416"/>
        <v>Do</v>
      </c>
      <c r="F319" s="191">
        <f t="shared" si="417"/>
        <v>2035</v>
      </c>
      <c r="G319" s="191">
        <f t="shared" si="418"/>
        <v>10</v>
      </c>
      <c r="H319" s="191">
        <f t="shared" si="420"/>
        <v>4</v>
      </c>
      <c r="I319" s="192">
        <f t="shared" si="419"/>
        <v>48124</v>
      </c>
      <c r="J319" s="193">
        <f t="shared" si="397"/>
        <v>7</v>
      </c>
      <c r="K319" s="194">
        <f t="shared" si="397"/>
        <v>0</v>
      </c>
      <c r="L319" s="193">
        <f t="shared" si="397"/>
        <v>13</v>
      </c>
      <c r="M319" s="194">
        <f t="shared" si="397"/>
        <v>0</v>
      </c>
      <c r="N319" s="193">
        <f t="shared" si="397"/>
        <v>13</v>
      </c>
      <c r="O319" s="194">
        <f t="shared" si="397"/>
        <v>30</v>
      </c>
      <c r="P319" s="193">
        <f t="shared" si="397"/>
        <v>15</v>
      </c>
      <c r="Q319" s="194">
        <f t="shared" si="397"/>
        <v>55</v>
      </c>
      <c r="R319" s="193">
        <f t="shared" si="398"/>
        <v>15</v>
      </c>
      <c r="S319" s="194">
        <f t="shared" si="399"/>
        <v>55</v>
      </c>
      <c r="T319" s="193">
        <f t="shared" si="400"/>
        <v>15</v>
      </c>
      <c r="U319" s="194">
        <f t="shared" si="401"/>
        <v>55</v>
      </c>
      <c r="V319" s="195">
        <f t="shared" si="402"/>
        <v>0.29166666666666669</v>
      </c>
      <c r="W319" s="195">
        <f t="shared" si="403"/>
        <v>0.54166666666666663</v>
      </c>
      <c r="X319" s="195">
        <f t="shared" si="404"/>
        <v>0.5625</v>
      </c>
      <c r="Y319" s="195">
        <f t="shared" si="405"/>
        <v>0.66319444444444442</v>
      </c>
      <c r="Z319" s="195">
        <f t="shared" si="406"/>
        <v>0.66319444444444442</v>
      </c>
      <c r="AA319" s="195">
        <f t="shared" si="407"/>
        <v>0.66319444444444442</v>
      </c>
      <c r="AB319" s="667"/>
      <c r="AC319" s="196">
        <f t="shared" si="408"/>
        <v>0.35069444444444442</v>
      </c>
      <c r="AD319" s="667"/>
      <c r="AE319" s="196">
        <f t="shared" si="409"/>
        <v>0.35069444444444436</v>
      </c>
      <c r="AF319" s="196"/>
      <c r="AG319" s="196"/>
      <c r="AH319" s="196"/>
      <c r="AI319" s="150"/>
      <c r="AJ319" s="709">
        <f t="shared" si="410"/>
        <v>0</v>
      </c>
      <c r="AK319" s="709">
        <f t="shared" si="411"/>
        <v>0</v>
      </c>
      <c r="AL319" s="709">
        <f t="shared" si="412"/>
        <v>0</v>
      </c>
      <c r="AM319" s="709"/>
      <c r="AN319" s="709">
        <f t="shared" si="413"/>
        <v>0</v>
      </c>
      <c r="AO319" s="709">
        <f t="shared" si="414"/>
        <v>1</v>
      </c>
    </row>
    <row r="320" spans="1:41" ht="12.75" hidden="1" customHeight="1" outlineLevel="1" x14ac:dyDescent="0.2">
      <c r="B320" s="851"/>
      <c r="C320" s="851"/>
      <c r="D320" s="27" t="str">
        <f t="shared" si="415"/>
        <v/>
      </c>
      <c r="E320" s="191" t="str">
        <f t="shared" si="416"/>
        <v>Fr</v>
      </c>
      <c r="F320" s="191">
        <f t="shared" si="417"/>
        <v>2035</v>
      </c>
      <c r="G320" s="191">
        <f t="shared" si="418"/>
        <v>10</v>
      </c>
      <c r="H320" s="191">
        <f t="shared" si="420"/>
        <v>5</v>
      </c>
      <c r="I320" s="192">
        <f t="shared" si="419"/>
        <v>48125</v>
      </c>
      <c r="J320" s="193">
        <f t="shared" si="397"/>
        <v>7</v>
      </c>
      <c r="K320" s="194">
        <f t="shared" si="397"/>
        <v>0</v>
      </c>
      <c r="L320" s="193">
        <f t="shared" si="397"/>
        <v>13</v>
      </c>
      <c r="M320" s="194">
        <f t="shared" si="397"/>
        <v>0</v>
      </c>
      <c r="N320" s="193">
        <f t="shared" si="397"/>
        <v>13</v>
      </c>
      <c r="O320" s="194">
        <f t="shared" si="397"/>
        <v>30</v>
      </c>
      <c r="P320" s="193">
        <f t="shared" si="397"/>
        <v>15</v>
      </c>
      <c r="Q320" s="194">
        <f t="shared" si="397"/>
        <v>55</v>
      </c>
      <c r="R320" s="193">
        <f t="shared" si="398"/>
        <v>15</v>
      </c>
      <c r="S320" s="194">
        <f t="shared" si="399"/>
        <v>55</v>
      </c>
      <c r="T320" s="193">
        <f t="shared" si="400"/>
        <v>15</v>
      </c>
      <c r="U320" s="194">
        <f t="shared" si="401"/>
        <v>55</v>
      </c>
      <c r="V320" s="195">
        <f t="shared" si="402"/>
        <v>0.29166666666666669</v>
      </c>
      <c r="W320" s="195">
        <f t="shared" si="403"/>
        <v>0.54166666666666663</v>
      </c>
      <c r="X320" s="195">
        <f t="shared" si="404"/>
        <v>0.5625</v>
      </c>
      <c r="Y320" s="195">
        <f t="shared" si="405"/>
        <v>0.66319444444444442</v>
      </c>
      <c r="Z320" s="195">
        <f t="shared" si="406"/>
        <v>0.66319444444444442</v>
      </c>
      <c r="AA320" s="195">
        <f t="shared" si="407"/>
        <v>0.66319444444444442</v>
      </c>
      <c r="AB320" s="667"/>
      <c r="AC320" s="196">
        <f t="shared" si="408"/>
        <v>0.35069444444444442</v>
      </c>
      <c r="AD320" s="667"/>
      <c r="AE320" s="196">
        <f t="shared" si="409"/>
        <v>0.35069444444444436</v>
      </c>
      <c r="AF320" s="196"/>
      <c r="AG320" s="196"/>
      <c r="AH320" s="196"/>
      <c r="AI320" s="150"/>
      <c r="AJ320" s="709">
        <f t="shared" si="410"/>
        <v>0</v>
      </c>
      <c r="AK320" s="709">
        <f t="shared" si="411"/>
        <v>0</v>
      </c>
      <c r="AL320" s="709">
        <f t="shared" si="412"/>
        <v>0</v>
      </c>
      <c r="AM320" s="709"/>
      <c r="AN320" s="709">
        <f t="shared" si="413"/>
        <v>0</v>
      </c>
      <c r="AO320" s="709">
        <f t="shared" si="414"/>
        <v>1</v>
      </c>
    </row>
    <row r="321" spans="2:41" ht="12.75" hidden="1" customHeight="1" outlineLevel="1" x14ac:dyDescent="0.2">
      <c r="B321" s="851"/>
      <c r="C321" s="851"/>
      <c r="D321" s="27" t="str">
        <f t="shared" si="415"/>
        <v/>
      </c>
      <c r="E321" s="191" t="str">
        <f t="shared" si="416"/>
        <v>Sa</v>
      </c>
      <c r="F321" s="191">
        <f t="shared" si="417"/>
        <v>2035</v>
      </c>
      <c r="G321" s="191">
        <f t="shared" si="418"/>
        <v>10</v>
      </c>
      <c r="H321" s="191">
        <f t="shared" si="420"/>
        <v>6</v>
      </c>
      <c r="I321" s="192">
        <f t="shared" si="419"/>
        <v>48126</v>
      </c>
      <c r="J321" s="193">
        <f t="shared" si="397"/>
        <v>0</v>
      </c>
      <c r="K321" s="194">
        <f t="shared" si="397"/>
        <v>0</v>
      </c>
      <c r="L321" s="193">
        <f t="shared" si="397"/>
        <v>0</v>
      </c>
      <c r="M321" s="194">
        <f t="shared" si="397"/>
        <v>0</v>
      </c>
      <c r="N321" s="193">
        <f t="shared" si="397"/>
        <v>0</v>
      </c>
      <c r="O321" s="194">
        <f t="shared" si="397"/>
        <v>0</v>
      </c>
      <c r="P321" s="193">
        <f t="shared" si="397"/>
        <v>0</v>
      </c>
      <c r="Q321" s="194">
        <f t="shared" si="397"/>
        <v>0</v>
      </c>
      <c r="R321" s="193">
        <f t="shared" si="398"/>
        <v>0</v>
      </c>
      <c r="S321" s="194">
        <f t="shared" si="399"/>
        <v>0</v>
      </c>
      <c r="T321" s="193">
        <f t="shared" si="400"/>
        <v>0</v>
      </c>
      <c r="U321" s="194">
        <f t="shared" si="401"/>
        <v>0</v>
      </c>
      <c r="V321" s="195">
        <f t="shared" si="402"/>
        <v>0</v>
      </c>
      <c r="W321" s="195">
        <f t="shared" si="403"/>
        <v>0</v>
      </c>
      <c r="X321" s="195">
        <f t="shared" si="404"/>
        <v>0</v>
      </c>
      <c r="Y321" s="195">
        <f t="shared" si="405"/>
        <v>0</v>
      </c>
      <c r="Z321" s="195">
        <f t="shared" si="406"/>
        <v>0</v>
      </c>
      <c r="AA321" s="195">
        <f t="shared" si="407"/>
        <v>0</v>
      </c>
      <c r="AB321" s="667"/>
      <c r="AC321" s="196">
        <f t="shared" si="408"/>
        <v>0</v>
      </c>
      <c r="AD321" s="667"/>
      <c r="AE321" s="196">
        <f t="shared" si="409"/>
        <v>0</v>
      </c>
      <c r="AF321" s="196"/>
      <c r="AG321" s="196"/>
      <c r="AH321" s="196"/>
      <c r="AI321" s="150"/>
      <c r="AJ321" s="709">
        <f t="shared" si="410"/>
        <v>0</v>
      </c>
      <c r="AK321" s="709">
        <f t="shared" si="411"/>
        <v>0</v>
      </c>
      <c r="AL321" s="709">
        <f t="shared" si="412"/>
        <v>0</v>
      </c>
      <c r="AM321" s="709"/>
      <c r="AN321" s="709">
        <f t="shared" si="413"/>
        <v>0</v>
      </c>
      <c r="AO321" s="709">
        <f t="shared" si="414"/>
        <v>0</v>
      </c>
    </row>
    <row r="322" spans="2:41" ht="12.75" hidden="1" customHeight="1" outlineLevel="1" x14ac:dyDescent="0.2">
      <c r="B322" s="851"/>
      <c r="C322" s="851"/>
      <c r="D322" s="27" t="str">
        <f t="shared" si="415"/>
        <v/>
      </c>
      <c r="E322" s="191" t="str">
        <f t="shared" si="416"/>
        <v>So</v>
      </c>
      <c r="F322" s="191">
        <f t="shared" si="417"/>
        <v>2035</v>
      </c>
      <c r="G322" s="191">
        <f t="shared" si="418"/>
        <v>10</v>
      </c>
      <c r="H322" s="191">
        <f t="shared" si="420"/>
        <v>7</v>
      </c>
      <c r="I322" s="192">
        <f t="shared" si="419"/>
        <v>48127</v>
      </c>
      <c r="J322" s="193">
        <f t="shared" si="397"/>
        <v>0</v>
      </c>
      <c r="K322" s="194">
        <f t="shared" si="397"/>
        <v>0</v>
      </c>
      <c r="L322" s="193">
        <f t="shared" si="397"/>
        <v>0</v>
      </c>
      <c r="M322" s="194">
        <f t="shared" si="397"/>
        <v>0</v>
      </c>
      <c r="N322" s="193">
        <f t="shared" si="397"/>
        <v>0</v>
      </c>
      <c r="O322" s="194">
        <f t="shared" si="397"/>
        <v>0</v>
      </c>
      <c r="P322" s="193">
        <f t="shared" si="397"/>
        <v>0</v>
      </c>
      <c r="Q322" s="194">
        <f t="shared" si="397"/>
        <v>0</v>
      </c>
      <c r="R322" s="193">
        <f t="shared" si="398"/>
        <v>0</v>
      </c>
      <c r="S322" s="194">
        <f t="shared" si="399"/>
        <v>0</v>
      </c>
      <c r="T322" s="193">
        <f t="shared" si="400"/>
        <v>0</v>
      </c>
      <c r="U322" s="194">
        <f t="shared" si="401"/>
        <v>0</v>
      </c>
      <c r="V322" s="195">
        <f t="shared" si="402"/>
        <v>0</v>
      </c>
      <c r="W322" s="195">
        <f t="shared" si="403"/>
        <v>0</v>
      </c>
      <c r="X322" s="195">
        <f t="shared" si="404"/>
        <v>0</v>
      </c>
      <c r="Y322" s="195">
        <f t="shared" si="405"/>
        <v>0</v>
      </c>
      <c r="Z322" s="195">
        <f t="shared" si="406"/>
        <v>0</v>
      </c>
      <c r="AA322" s="195">
        <f t="shared" si="407"/>
        <v>0</v>
      </c>
      <c r="AB322" s="667"/>
      <c r="AC322" s="196">
        <f t="shared" si="408"/>
        <v>0</v>
      </c>
      <c r="AD322" s="667"/>
      <c r="AE322" s="196">
        <f t="shared" si="409"/>
        <v>0</v>
      </c>
      <c r="AF322" s="196"/>
      <c r="AG322" s="196"/>
      <c r="AH322" s="196"/>
      <c r="AI322" s="150"/>
      <c r="AJ322" s="709">
        <f t="shared" si="410"/>
        <v>0</v>
      </c>
      <c r="AK322" s="709">
        <f t="shared" si="411"/>
        <v>0</v>
      </c>
      <c r="AL322" s="709">
        <f t="shared" si="412"/>
        <v>0</v>
      </c>
      <c r="AM322" s="709"/>
      <c r="AN322" s="709">
        <f t="shared" si="413"/>
        <v>0</v>
      </c>
      <c r="AO322" s="709">
        <f t="shared" si="414"/>
        <v>0</v>
      </c>
    </row>
    <row r="323" spans="2:41" ht="12.75" hidden="1" customHeight="1" outlineLevel="1" x14ac:dyDescent="0.2">
      <c r="B323" s="851"/>
      <c r="C323" s="851"/>
      <c r="D323" s="27">
        <f t="shared" si="415"/>
        <v>41</v>
      </c>
      <c r="E323" s="191" t="str">
        <f t="shared" si="416"/>
        <v>Mo</v>
      </c>
      <c r="F323" s="191">
        <f t="shared" si="417"/>
        <v>2035</v>
      </c>
      <c r="G323" s="191">
        <f t="shared" si="418"/>
        <v>10</v>
      </c>
      <c r="H323" s="191">
        <f t="shared" si="420"/>
        <v>8</v>
      </c>
      <c r="I323" s="192">
        <f t="shared" si="419"/>
        <v>48128</v>
      </c>
      <c r="J323" s="193">
        <f t="shared" ref="J323:Q331" si="421">IF(OR($E323="Sa",$E323="So"),J$4,J$5)</f>
        <v>7</v>
      </c>
      <c r="K323" s="194">
        <f t="shared" si="421"/>
        <v>0</v>
      </c>
      <c r="L323" s="193">
        <f t="shared" si="421"/>
        <v>13</v>
      </c>
      <c r="M323" s="194">
        <f t="shared" si="421"/>
        <v>0</v>
      </c>
      <c r="N323" s="193">
        <f t="shared" si="421"/>
        <v>13</v>
      </c>
      <c r="O323" s="194">
        <f t="shared" si="421"/>
        <v>30</v>
      </c>
      <c r="P323" s="193">
        <f t="shared" si="421"/>
        <v>15</v>
      </c>
      <c r="Q323" s="194">
        <f t="shared" si="421"/>
        <v>55</v>
      </c>
      <c r="R323" s="193">
        <f t="shared" ref="R323:R346" si="422">P323</f>
        <v>15</v>
      </c>
      <c r="S323" s="194">
        <f t="shared" ref="S323:S346" si="423">Q323</f>
        <v>55</v>
      </c>
      <c r="T323" s="193">
        <f t="shared" ref="T323:T346" si="424">R323</f>
        <v>15</v>
      </c>
      <c r="U323" s="194">
        <f t="shared" ref="U323:U346" si="425">S323</f>
        <v>55</v>
      </c>
      <c r="V323" s="195">
        <f t="shared" ref="V323:V346" si="426">TIME(J323,K323,0)</f>
        <v>0.29166666666666669</v>
      </c>
      <c r="W323" s="195">
        <f t="shared" ref="W323:W346" si="427">TIME(L323,M323,0)</f>
        <v>0.54166666666666663</v>
      </c>
      <c r="X323" s="195">
        <f t="shared" ref="X323:X346" si="428">TIME(N323,O323,0)</f>
        <v>0.5625</v>
      </c>
      <c r="Y323" s="195">
        <f t="shared" ref="Y323:Y346" si="429">TIME(P323,Q323,0)</f>
        <v>0.66319444444444442</v>
      </c>
      <c r="Z323" s="195">
        <f t="shared" ref="Z323:Z346" si="430">TIME(R323,S323,0)</f>
        <v>0.66319444444444442</v>
      </c>
      <c r="AA323" s="195">
        <f t="shared" ref="AA323:AA346" si="431">TIME(T323,U323,0)</f>
        <v>0.66319444444444442</v>
      </c>
      <c r="AB323" s="667"/>
      <c r="AC323" s="196">
        <f t="shared" ref="AC323:AC346" si="432">IF(OR(E323="Sa",E323="So"),TIME($AC$4,$AE$4,0),TIME($AC$5,$AE$5,0))</f>
        <v>0.35069444444444442</v>
      </c>
      <c r="AD323" s="667"/>
      <c r="AE323" s="196">
        <f t="shared" si="409"/>
        <v>0.35069444444444436</v>
      </c>
      <c r="AF323" s="196"/>
      <c r="AG323" s="196"/>
      <c r="AH323" s="196"/>
      <c r="AI323" s="150"/>
      <c r="AJ323" s="709">
        <f t="shared" si="410"/>
        <v>0</v>
      </c>
      <c r="AK323" s="709">
        <f t="shared" si="411"/>
        <v>0</v>
      </c>
      <c r="AL323" s="709">
        <f t="shared" si="412"/>
        <v>0</v>
      </c>
      <c r="AM323" s="709"/>
      <c r="AN323" s="709">
        <f t="shared" si="413"/>
        <v>0</v>
      </c>
      <c r="AO323" s="709">
        <f t="shared" si="414"/>
        <v>1</v>
      </c>
    </row>
    <row r="324" spans="2:41" ht="12.75" hidden="1" customHeight="1" outlineLevel="1" x14ac:dyDescent="0.2">
      <c r="B324" s="851"/>
      <c r="C324" s="851"/>
      <c r="D324" s="27" t="str">
        <f t="shared" si="415"/>
        <v/>
      </c>
      <c r="E324" s="191" t="str">
        <f t="shared" si="416"/>
        <v>Di</v>
      </c>
      <c r="F324" s="191">
        <f t="shared" si="417"/>
        <v>2035</v>
      </c>
      <c r="G324" s="191">
        <f t="shared" si="418"/>
        <v>10</v>
      </c>
      <c r="H324" s="191">
        <f t="shared" si="420"/>
        <v>9</v>
      </c>
      <c r="I324" s="192">
        <f t="shared" si="419"/>
        <v>48129</v>
      </c>
      <c r="J324" s="193">
        <f t="shared" si="421"/>
        <v>7</v>
      </c>
      <c r="K324" s="194">
        <f t="shared" si="421"/>
        <v>0</v>
      </c>
      <c r="L324" s="193">
        <f t="shared" si="421"/>
        <v>13</v>
      </c>
      <c r="M324" s="194">
        <f t="shared" si="421"/>
        <v>0</v>
      </c>
      <c r="N324" s="193">
        <f t="shared" si="421"/>
        <v>13</v>
      </c>
      <c r="O324" s="194">
        <f t="shared" si="421"/>
        <v>30</v>
      </c>
      <c r="P324" s="193">
        <f t="shared" si="421"/>
        <v>15</v>
      </c>
      <c r="Q324" s="194">
        <f t="shared" si="421"/>
        <v>55</v>
      </c>
      <c r="R324" s="193">
        <f t="shared" si="422"/>
        <v>15</v>
      </c>
      <c r="S324" s="194">
        <f t="shared" si="423"/>
        <v>55</v>
      </c>
      <c r="T324" s="193">
        <f t="shared" si="424"/>
        <v>15</v>
      </c>
      <c r="U324" s="194">
        <f t="shared" si="425"/>
        <v>55</v>
      </c>
      <c r="V324" s="195">
        <f t="shared" si="426"/>
        <v>0.29166666666666669</v>
      </c>
      <c r="W324" s="195">
        <f t="shared" si="427"/>
        <v>0.54166666666666663</v>
      </c>
      <c r="X324" s="195">
        <f t="shared" si="428"/>
        <v>0.5625</v>
      </c>
      <c r="Y324" s="195">
        <f t="shared" si="429"/>
        <v>0.66319444444444442</v>
      </c>
      <c r="Z324" s="195">
        <f t="shared" si="430"/>
        <v>0.66319444444444442</v>
      </c>
      <c r="AA324" s="195">
        <f t="shared" si="431"/>
        <v>0.66319444444444442</v>
      </c>
      <c r="AB324" s="667"/>
      <c r="AC324" s="196">
        <f t="shared" si="432"/>
        <v>0.35069444444444442</v>
      </c>
      <c r="AD324" s="667"/>
      <c r="AE324" s="196">
        <f t="shared" si="409"/>
        <v>0.35069444444444436</v>
      </c>
      <c r="AF324" s="196"/>
      <c r="AG324" s="196"/>
      <c r="AH324" s="196"/>
      <c r="AI324" s="150"/>
      <c r="AJ324" s="709">
        <f t="shared" si="410"/>
        <v>0</v>
      </c>
      <c r="AK324" s="709">
        <f t="shared" si="411"/>
        <v>0</v>
      </c>
      <c r="AL324" s="709">
        <f t="shared" si="412"/>
        <v>0</v>
      </c>
      <c r="AM324" s="709"/>
      <c r="AN324" s="709">
        <f t="shared" si="413"/>
        <v>0</v>
      </c>
      <c r="AO324" s="709">
        <f t="shared" si="414"/>
        <v>1</v>
      </c>
    </row>
    <row r="325" spans="2:41" ht="12.75" hidden="1" customHeight="1" outlineLevel="1" x14ac:dyDescent="0.2">
      <c r="B325" s="851"/>
      <c r="C325" s="851"/>
      <c r="D325" s="27" t="str">
        <f t="shared" si="415"/>
        <v/>
      </c>
      <c r="E325" s="191" t="str">
        <f t="shared" si="416"/>
        <v>Mi</v>
      </c>
      <c r="F325" s="191">
        <f t="shared" si="417"/>
        <v>2035</v>
      </c>
      <c r="G325" s="191">
        <f t="shared" si="418"/>
        <v>10</v>
      </c>
      <c r="H325" s="191">
        <f t="shared" si="420"/>
        <v>10</v>
      </c>
      <c r="I325" s="192">
        <f t="shared" si="419"/>
        <v>48130</v>
      </c>
      <c r="J325" s="193">
        <f t="shared" si="421"/>
        <v>7</v>
      </c>
      <c r="K325" s="194">
        <f t="shared" si="421"/>
        <v>0</v>
      </c>
      <c r="L325" s="193">
        <f t="shared" si="421"/>
        <v>13</v>
      </c>
      <c r="M325" s="194">
        <f t="shared" si="421"/>
        <v>0</v>
      </c>
      <c r="N325" s="193">
        <f t="shared" si="421"/>
        <v>13</v>
      </c>
      <c r="O325" s="194">
        <f t="shared" si="421"/>
        <v>30</v>
      </c>
      <c r="P325" s="193">
        <f t="shared" si="421"/>
        <v>15</v>
      </c>
      <c r="Q325" s="194">
        <f t="shared" si="421"/>
        <v>55</v>
      </c>
      <c r="R325" s="193">
        <f t="shared" si="422"/>
        <v>15</v>
      </c>
      <c r="S325" s="194">
        <f t="shared" si="423"/>
        <v>55</v>
      </c>
      <c r="T325" s="193">
        <f t="shared" si="424"/>
        <v>15</v>
      </c>
      <c r="U325" s="194">
        <f t="shared" si="425"/>
        <v>55</v>
      </c>
      <c r="V325" s="195">
        <f t="shared" si="426"/>
        <v>0.29166666666666669</v>
      </c>
      <c r="W325" s="195">
        <f t="shared" si="427"/>
        <v>0.54166666666666663</v>
      </c>
      <c r="X325" s="195">
        <f t="shared" si="428"/>
        <v>0.5625</v>
      </c>
      <c r="Y325" s="195">
        <f t="shared" si="429"/>
        <v>0.66319444444444442</v>
      </c>
      <c r="Z325" s="195">
        <f t="shared" si="430"/>
        <v>0.66319444444444442</v>
      </c>
      <c r="AA325" s="195">
        <f t="shared" si="431"/>
        <v>0.66319444444444442</v>
      </c>
      <c r="AB325" s="667"/>
      <c r="AC325" s="196">
        <f t="shared" si="432"/>
        <v>0.35069444444444442</v>
      </c>
      <c r="AD325" s="667"/>
      <c r="AE325" s="196">
        <f t="shared" si="409"/>
        <v>0.35069444444444436</v>
      </c>
      <c r="AF325" s="196"/>
      <c r="AG325" s="196"/>
      <c r="AH325" s="196"/>
      <c r="AI325" s="150"/>
      <c r="AJ325" s="709">
        <f t="shared" si="410"/>
        <v>0</v>
      </c>
      <c r="AK325" s="709">
        <f t="shared" si="411"/>
        <v>0</v>
      </c>
      <c r="AL325" s="709">
        <f t="shared" si="412"/>
        <v>0</v>
      </c>
      <c r="AM325" s="709"/>
      <c r="AN325" s="709">
        <f t="shared" si="413"/>
        <v>0</v>
      </c>
      <c r="AO325" s="709">
        <f t="shared" si="414"/>
        <v>1</v>
      </c>
    </row>
    <row r="326" spans="2:41" ht="12.75" hidden="1" customHeight="1" outlineLevel="1" x14ac:dyDescent="0.2">
      <c r="B326" s="851"/>
      <c r="C326" s="851"/>
      <c r="D326" s="27" t="str">
        <f t="shared" si="415"/>
        <v/>
      </c>
      <c r="E326" s="191" t="str">
        <f t="shared" si="416"/>
        <v>Do</v>
      </c>
      <c r="F326" s="191">
        <f t="shared" si="417"/>
        <v>2035</v>
      </c>
      <c r="G326" s="191">
        <f t="shared" si="418"/>
        <v>10</v>
      </c>
      <c r="H326" s="191">
        <f t="shared" si="420"/>
        <v>11</v>
      </c>
      <c r="I326" s="192">
        <f t="shared" si="419"/>
        <v>48131</v>
      </c>
      <c r="J326" s="193">
        <f t="shared" si="421"/>
        <v>7</v>
      </c>
      <c r="K326" s="194">
        <f t="shared" si="421"/>
        <v>0</v>
      </c>
      <c r="L326" s="193">
        <f t="shared" si="421"/>
        <v>13</v>
      </c>
      <c r="M326" s="194">
        <f t="shared" si="421"/>
        <v>0</v>
      </c>
      <c r="N326" s="193">
        <f t="shared" si="421"/>
        <v>13</v>
      </c>
      <c r="O326" s="194">
        <f t="shared" si="421"/>
        <v>30</v>
      </c>
      <c r="P326" s="193">
        <f t="shared" si="421"/>
        <v>15</v>
      </c>
      <c r="Q326" s="194">
        <f t="shared" si="421"/>
        <v>55</v>
      </c>
      <c r="R326" s="193">
        <f t="shared" si="422"/>
        <v>15</v>
      </c>
      <c r="S326" s="194">
        <f t="shared" si="423"/>
        <v>55</v>
      </c>
      <c r="T326" s="193">
        <f t="shared" si="424"/>
        <v>15</v>
      </c>
      <c r="U326" s="194">
        <f t="shared" si="425"/>
        <v>55</v>
      </c>
      <c r="V326" s="195">
        <f t="shared" si="426"/>
        <v>0.29166666666666669</v>
      </c>
      <c r="W326" s="195">
        <f t="shared" si="427"/>
        <v>0.54166666666666663</v>
      </c>
      <c r="X326" s="195">
        <f t="shared" si="428"/>
        <v>0.5625</v>
      </c>
      <c r="Y326" s="195">
        <f t="shared" si="429"/>
        <v>0.66319444444444442</v>
      </c>
      <c r="Z326" s="195">
        <f t="shared" si="430"/>
        <v>0.66319444444444442</v>
      </c>
      <c r="AA326" s="195">
        <f t="shared" si="431"/>
        <v>0.66319444444444442</v>
      </c>
      <c r="AB326" s="667"/>
      <c r="AC326" s="196">
        <f t="shared" si="432"/>
        <v>0.35069444444444442</v>
      </c>
      <c r="AD326" s="667"/>
      <c r="AE326" s="196">
        <f t="shared" si="409"/>
        <v>0.35069444444444436</v>
      </c>
      <c r="AF326" s="196"/>
      <c r="AG326" s="196"/>
      <c r="AH326" s="196"/>
      <c r="AI326" s="150"/>
      <c r="AJ326" s="709">
        <f t="shared" si="410"/>
        <v>0</v>
      </c>
      <c r="AK326" s="709">
        <f t="shared" si="411"/>
        <v>0</v>
      </c>
      <c r="AL326" s="709">
        <f t="shared" si="412"/>
        <v>0</v>
      </c>
      <c r="AM326" s="709"/>
      <c r="AN326" s="709">
        <f t="shared" si="413"/>
        <v>0</v>
      </c>
      <c r="AO326" s="709">
        <f t="shared" si="414"/>
        <v>1</v>
      </c>
    </row>
    <row r="327" spans="2:41" ht="12.75" hidden="1" customHeight="1" outlineLevel="1" x14ac:dyDescent="0.2">
      <c r="B327" s="851"/>
      <c r="C327" s="851"/>
      <c r="D327" s="27" t="str">
        <f t="shared" si="415"/>
        <v/>
      </c>
      <c r="E327" s="191" t="str">
        <f t="shared" si="416"/>
        <v>Fr</v>
      </c>
      <c r="F327" s="191">
        <f t="shared" si="417"/>
        <v>2035</v>
      </c>
      <c r="G327" s="191">
        <f t="shared" si="418"/>
        <v>10</v>
      </c>
      <c r="H327" s="191">
        <f t="shared" si="420"/>
        <v>12</v>
      </c>
      <c r="I327" s="192">
        <f t="shared" si="419"/>
        <v>48132</v>
      </c>
      <c r="J327" s="193">
        <f t="shared" si="421"/>
        <v>7</v>
      </c>
      <c r="K327" s="194">
        <f t="shared" si="421"/>
        <v>0</v>
      </c>
      <c r="L327" s="193">
        <f t="shared" si="421"/>
        <v>13</v>
      </c>
      <c r="M327" s="194">
        <f t="shared" si="421"/>
        <v>0</v>
      </c>
      <c r="N327" s="193">
        <f t="shared" si="421"/>
        <v>13</v>
      </c>
      <c r="O327" s="194">
        <f t="shared" si="421"/>
        <v>30</v>
      </c>
      <c r="P327" s="193">
        <f t="shared" si="421"/>
        <v>15</v>
      </c>
      <c r="Q327" s="194">
        <f t="shared" si="421"/>
        <v>55</v>
      </c>
      <c r="R327" s="193">
        <f t="shared" si="422"/>
        <v>15</v>
      </c>
      <c r="S327" s="194">
        <f t="shared" si="423"/>
        <v>55</v>
      </c>
      <c r="T327" s="193">
        <f t="shared" si="424"/>
        <v>15</v>
      </c>
      <c r="U327" s="194">
        <f t="shared" si="425"/>
        <v>55</v>
      </c>
      <c r="V327" s="195">
        <f t="shared" si="426"/>
        <v>0.29166666666666669</v>
      </c>
      <c r="W327" s="195">
        <f t="shared" si="427"/>
        <v>0.54166666666666663</v>
      </c>
      <c r="X327" s="195">
        <f t="shared" si="428"/>
        <v>0.5625</v>
      </c>
      <c r="Y327" s="195">
        <f t="shared" si="429"/>
        <v>0.66319444444444442</v>
      </c>
      <c r="Z327" s="195">
        <f t="shared" si="430"/>
        <v>0.66319444444444442</v>
      </c>
      <c r="AA327" s="195">
        <f t="shared" si="431"/>
        <v>0.66319444444444442</v>
      </c>
      <c r="AB327" s="667"/>
      <c r="AC327" s="196">
        <f t="shared" si="432"/>
        <v>0.35069444444444442</v>
      </c>
      <c r="AD327" s="667"/>
      <c r="AE327" s="196">
        <f t="shared" si="409"/>
        <v>0.35069444444444436</v>
      </c>
      <c r="AF327" s="196"/>
      <c r="AG327" s="196"/>
      <c r="AH327" s="196"/>
      <c r="AI327" s="150"/>
      <c r="AJ327" s="709">
        <f t="shared" si="410"/>
        <v>0</v>
      </c>
      <c r="AK327" s="709">
        <f t="shared" si="411"/>
        <v>0</v>
      </c>
      <c r="AL327" s="709">
        <f t="shared" si="412"/>
        <v>0</v>
      </c>
      <c r="AM327" s="709"/>
      <c r="AN327" s="709">
        <f t="shared" si="413"/>
        <v>0</v>
      </c>
      <c r="AO327" s="709">
        <f t="shared" si="414"/>
        <v>1</v>
      </c>
    </row>
    <row r="328" spans="2:41" ht="12.75" hidden="1" customHeight="1" outlineLevel="1" x14ac:dyDescent="0.2">
      <c r="B328" s="851"/>
      <c r="C328" s="851"/>
      <c r="D328" s="27" t="str">
        <f t="shared" si="415"/>
        <v/>
      </c>
      <c r="E328" s="191" t="str">
        <f t="shared" si="416"/>
        <v>Sa</v>
      </c>
      <c r="F328" s="191">
        <f t="shared" si="417"/>
        <v>2035</v>
      </c>
      <c r="G328" s="191">
        <f t="shared" si="418"/>
        <v>10</v>
      </c>
      <c r="H328" s="191">
        <f t="shared" si="420"/>
        <v>13</v>
      </c>
      <c r="I328" s="192">
        <f t="shared" si="419"/>
        <v>48133</v>
      </c>
      <c r="J328" s="193">
        <f t="shared" si="421"/>
        <v>0</v>
      </c>
      <c r="K328" s="194">
        <f t="shared" si="421"/>
        <v>0</v>
      </c>
      <c r="L328" s="193">
        <f t="shared" si="421"/>
        <v>0</v>
      </c>
      <c r="M328" s="194">
        <f t="shared" si="421"/>
        <v>0</v>
      </c>
      <c r="N328" s="193">
        <f t="shared" si="421"/>
        <v>0</v>
      </c>
      <c r="O328" s="194">
        <f t="shared" si="421"/>
        <v>0</v>
      </c>
      <c r="P328" s="193">
        <f t="shared" si="421"/>
        <v>0</v>
      </c>
      <c r="Q328" s="194">
        <f t="shared" si="421"/>
        <v>0</v>
      </c>
      <c r="R328" s="193">
        <f t="shared" si="422"/>
        <v>0</v>
      </c>
      <c r="S328" s="194">
        <f t="shared" si="423"/>
        <v>0</v>
      </c>
      <c r="T328" s="193">
        <f t="shared" si="424"/>
        <v>0</v>
      </c>
      <c r="U328" s="194">
        <f t="shared" si="425"/>
        <v>0</v>
      </c>
      <c r="V328" s="195">
        <f t="shared" si="426"/>
        <v>0</v>
      </c>
      <c r="W328" s="195">
        <f t="shared" si="427"/>
        <v>0</v>
      </c>
      <c r="X328" s="195">
        <f t="shared" si="428"/>
        <v>0</v>
      </c>
      <c r="Y328" s="195">
        <f t="shared" si="429"/>
        <v>0</v>
      </c>
      <c r="Z328" s="195">
        <f t="shared" si="430"/>
        <v>0</v>
      </c>
      <c r="AA328" s="195">
        <f t="shared" si="431"/>
        <v>0</v>
      </c>
      <c r="AB328" s="667"/>
      <c r="AC328" s="196">
        <f t="shared" si="432"/>
        <v>0</v>
      </c>
      <c r="AD328" s="667"/>
      <c r="AE328" s="196">
        <f t="shared" si="409"/>
        <v>0</v>
      </c>
      <c r="AF328" s="196"/>
      <c r="AG328" s="196"/>
      <c r="AH328" s="196"/>
      <c r="AI328" s="150"/>
      <c r="AJ328" s="709">
        <f t="shared" si="410"/>
        <v>0</v>
      </c>
      <c r="AK328" s="709">
        <f t="shared" si="411"/>
        <v>0</v>
      </c>
      <c r="AL328" s="709">
        <f t="shared" si="412"/>
        <v>0</v>
      </c>
      <c r="AM328" s="709"/>
      <c r="AN328" s="709">
        <f t="shared" si="413"/>
        <v>0</v>
      </c>
      <c r="AO328" s="709">
        <f t="shared" si="414"/>
        <v>0</v>
      </c>
    </row>
    <row r="329" spans="2:41" ht="12.75" hidden="1" customHeight="1" outlineLevel="1" x14ac:dyDescent="0.2">
      <c r="B329" s="851"/>
      <c r="C329" s="851"/>
      <c r="D329" s="27" t="str">
        <f t="shared" si="415"/>
        <v/>
      </c>
      <c r="E329" s="191" t="str">
        <f t="shared" si="416"/>
        <v>So</v>
      </c>
      <c r="F329" s="191">
        <f t="shared" si="417"/>
        <v>2035</v>
      </c>
      <c r="G329" s="191">
        <f t="shared" si="418"/>
        <v>10</v>
      </c>
      <c r="H329" s="191">
        <f t="shared" si="420"/>
        <v>14</v>
      </c>
      <c r="I329" s="192">
        <f t="shared" si="419"/>
        <v>48134</v>
      </c>
      <c r="J329" s="193">
        <f t="shared" si="421"/>
        <v>0</v>
      </c>
      <c r="K329" s="194">
        <f t="shared" si="421"/>
        <v>0</v>
      </c>
      <c r="L329" s="193">
        <f t="shared" si="421"/>
        <v>0</v>
      </c>
      <c r="M329" s="194">
        <f t="shared" si="421"/>
        <v>0</v>
      </c>
      <c r="N329" s="193">
        <f t="shared" si="421"/>
        <v>0</v>
      </c>
      <c r="O329" s="194">
        <f t="shared" si="421"/>
        <v>0</v>
      </c>
      <c r="P329" s="193">
        <f t="shared" si="421"/>
        <v>0</v>
      </c>
      <c r="Q329" s="194">
        <f t="shared" si="421"/>
        <v>0</v>
      </c>
      <c r="R329" s="193">
        <f t="shared" si="422"/>
        <v>0</v>
      </c>
      <c r="S329" s="194">
        <f t="shared" si="423"/>
        <v>0</v>
      </c>
      <c r="T329" s="193">
        <f t="shared" si="424"/>
        <v>0</v>
      </c>
      <c r="U329" s="194">
        <f t="shared" si="425"/>
        <v>0</v>
      </c>
      <c r="V329" s="195">
        <f t="shared" si="426"/>
        <v>0</v>
      </c>
      <c r="W329" s="195">
        <f t="shared" si="427"/>
        <v>0</v>
      </c>
      <c r="X329" s="195">
        <f t="shared" si="428"/>
        <v>0</v>
      </c>
      <c r="Y329" s="195">
        <f t="shared" si="429"/>
        <v>0</v>
      </c>
      <c r="Z329" s="195">
        <f t="shared" si="430"/>
        <v>0</v>
      </c>
      <c r="AA329" s="195">
        <f t="shared" si="431"/>
        <v>0</v>
      </c>
      <c r="AB329" s="667"/>
      <c r="AC329" s="196">
        <f t="shared" si="432"/>
        <v>0</v>
      </c>
      <c r="AD329" s="667"/>
      <c r="AE329" s="196">
        <f t="shared" si="409"/>
        <v>0</v>
      </c>
      <c r="AF329" s="196"/>
      <c r="AG329" s="196"/>
      <c r="AH329" s="196"/>
      <c r="AI329" s="150"/>
      <c r="AJ329" s="709">
        <f t="shared" si="410"/>
        <v>0</v>
      </c>
      <c r="AK329" s="709">
        <f t="shared" si="411"/>
        <v>0</v>
      </c>
      <c r="AL329" s="709">
        <f t="shared" si="412"/>
        <v>0</v>
      </c>
      <c r="AM329" s="709"/>
      <c r="AN329" s="709">
        <f t="shared" si="413"/>
        <v>0</v>
      </c>
      <c r="AO329" s="709">
        <f t="shared" si="414"/>
        <v>0</v>
      </c>
    </row>
    <row r="330" spans="2:41" ht="12.75" hidden="1" customHeight="1" outlineLevel="1" x14ac:dyDescent="0.2">
      <c r="B330" s="851"/>
      <c r="C330" s="851"/>
      <c r="D330" s="27">
        <f t="shared" si="415"/>
        <v>42</v>
      </c>
      <c r="E330" s="191" t="str">
        <f t="shared" si="416"/>
        <v>Mo</v>
      </c>
      <c r="F330" s="191">
        <f t="shared" si="417"/>
        <v>2035</v>
      </c>
      <c r="G330" s="191">
        <f t="shared" si="418"/>
        <v>10</v>
      </c>
      <c r="H330" s="191">
        <f t="shared" si="420"/>
        <v>15</v>
      </c>
      <c r="I330" s="192">
        <f t="shared" si="419"/>
        <v>48135</v>
      </c>
      <c r="J330" s="193">
        <f t="shared" si="421"/>
        <v>7</v>
      </c>
      <c r="K330" s="194">
        <f t="shared" si="421"/>
        <v>0</v>
      </c>
      <c r="L330" s="193">
        <f t="shared" si="421"/>
        <v>13</v>
      </c>
      <c r="M330" s="194">
        <f t="shared" si="421"/>
        <v>0</v>
      </c>
      <c r="N330" s="193">
        <f t="shared" si="421"/>
        <v>13</v>
      </c>
      <c r="O330" s="194">
        <f t="shared" si="421"/>
        <v>30</v>
      </c>
      <c r="P330" s="193">
        <f t="shared" si="421"/>
        <v>15</v>
      </c>
      <c r="Q330" s="194">
        <f t="shared" si="421"/>
        <v>55</v>
      </c>
      <c r="R330" s="193">
        <f t="shared" si="422"/>
        <v>15</v>
      </c>
      <c r="S330" s="194">
        <f t="shared" si="423"/>
        <v>55</v>
      </c>
      <c r="T330" s="193">
        <f t="shared" si="424"/>
        <v>15</v>
      </c>
      <c r="U330" s="194">
        <f t="shared" si="425"/>
        <v>55</v>
      </c>
      <c r="V330" s="195">
        <f t="shared" si="426"/>
        <v>0.29166666666666669</v>
      </c>
      <c r="W330" s="195">
        <f t="shared" si="427"/>
        <v>0.54166666666666663</v>
      </c>
      <c r="X330" s="195">
        <f t="shared" si="428"/>
        <v>0.5625</v>
      </c>
      <c r="Y330" s="195">
        <f t="shared" si="429"/>
        <v>0.66319444444444442</v>
      </c>
      <c r="Z330" s="195">
        <f t="shared" si="430"/>
        <v>0.66319444444444442</v>
      </c>
      <c r="AA330" s="195">
        <f t="shared" si="431"/>
        <v>0.66319444444444442</v>
      </c>
      <c r="AB330" s="667"/>
      <c r="AC330" s="196">
        <f t="shared" si="432"/>
        <v>0.35069444444444442</v>
      </c>
      <c r="AD330" s="667"/>
      <c r="AE330" s="196">
        <f t="shared" si="409"/>
        <v>0.35069444444444436</v>
      </c>
      <c r="AF330" s="196"/>
      <c r="AG330" s="196"/>
      <c r="AH330" s="196"/>
      <c r="AI330" s="150"/>
      <c r="AJ330" s="709">
        <f t="shared" si="410"/>
        <v>0</v>
      </c>
      <c r="AK330" s="709">
        <f t="shared" si="411"/>
        <v>0</v>
      </c>
      <c r="AL330" s="709">
        <f t="shared" si="412"/>
        <v>0</v>
      </c>
      <c r="AM330" s="709"/>
      <c r="AN330" s="709">
        <f t="shared" si="413"/>
        <v>0</v>
      </c>
      <c r="AO330" s="709">
        <f t="shared" si="414"/>
        <v>1</v>
      </c>
    </row>
    <row r="331" spans="2:41" ht="12.75" hidden="1" customHeight="1" outlineLevel="1" x14ac:dyDescent="0.2">
      <c r="B331" s="851"/>
      <c r="C331" s="851"/>
      <c r="D331" s="27" t="str">
        <f t="shared" si="415"/>
        <v/>
      </c>
      <c r="E331" s="191" t="str">
        <f t="shared" si="416"/>
        <v>Di</v>
      </c>
      <c r="F331" s="191">
        <f t="shared" si="417"/>
        <v>2035</v>
      </c>
      <c r="G331" s="191">
        <f t="shared" si="418"/>
        <v>10</v>
      </c>
      <c r="H331" s="191">
        <f t="shared" si="420"/>
        <v>16</v>
      </c>
      <c r="I331" s="192">
        <f t="shared" si="419"/>
        <v>48136</v>
      </c>
      <c r="J331" s="193">
        <f t="shared" si="421"/>
        <v>7</v>
      </c>
      <c r="K331" s="194">
        <f t="shared" si="421"/>
        <v>0</v>
      </c>
      <c r="L331" s="193">
        <f t="shared" si="421"/>
        <v>13</v>
      </c>
      <c r="M331" s="194">
        <f t="shared" si="421"/>
        <v>0</v>
      </c>
      <c r="N331" s="193">
        <f t="shared" si="421"/>
        <v>13</v>
      </c>
      <c r="O331" s="194">
        <f t="shared" si="421"/>
        <v>30</v>
      </c>
      <c r="P331" s="193">
        <f t="shared" si="421"/>
        <v>15</v>
      </c>
      <c r="Q331" s="194">
        <f t="shared" si="421"/>
        <v>55</v>
      </c>
      <c r="R331" s="193">
        <f t="shared" si="422"/>
        <v>15</v>
      </c>
      <c r="S331" s="194">
        <f t="shared" si="423"/>
        <v>55</v>
      </c>
      <c r="T331" s="193">
        <f t="shared" si="424"/>
        <v>15</v>
      </c>
      <c r="U331" s="194">
        <f t="shared" si="425"/>
        <v>55</v>
      </c>
      <c r="V331" s="195">
        <f t="shared" si="426"/>
        <v>0.29166666666666669</v>
      </c>
      <c r="W331" s="195">
        <f t="shared" si="427"/>
        <v>0.54166666666666663</v>
      </c>
      <c r="X331" s="195">
        <f t="shared" si="428"/>
        <v>0.5625</v>
      </c>
      <c r="Y331" s="195">
        <f t="shared" si="429"/>
        <v>0.66319444444444442</v>
      </c>
      <c r="Z331" s="195">
        <f t="shared" si="430"/>
        <v>0.66319444444444442</v>
      </c>
      <c r="AA331" s="195">
        <f t="shared" si="431"/>
        <v>0.66319444444444442</v>
      </c>
      <c r="AB331" s="667"/>
      <c r="AC331" s="196">
        <f t="shared" si="432"/>
        <v>0.35069444444444442</v>
      </c>
      <c r="AD331" s="667"/>
      <c r="AE331" s="196">
        <f t="shared" si="409"/>
        <v>0.35069444444444436</v>
      </c>
      <c r="AF331" s="196"/>
      <c r="AG331" s="196"/>
      <c r="AH331" s="196"/>
      <c r="AI331" s="172"/>
      <c r="AJ331" s="709">
        <f t="shared" si="410"/>
        <v>0</v>
      </c>
      <c r="AK331" s="709">
        <f t="shared" si="411"/>
        <v>0</v>
      </c>
      <c r="AL331" s="709">
        <f t="shared" si="412"/>
        <v>0</v>
      </c>
      <c r="AM331" s="709"/>
      <c r="AN331" s="709">
        <f t="shared" si="413"/>
        <v>0</v>
      </c>
      <c r="AO331" s="709">
        <f t="shared" si="414"/>
        <v>1</v>
      </c>
    </row>
    <row r="332" spans="2:41" ht="12.75" hidden="1" customHeight="1" outlineLevel="1" x14ac:dyDescent="0.2">
      <c r="B332" s="851"/>
      <c r="C332" s="851"/>
      <c r="D332" s="27" t="str">
        <f t="shared" si="415"/>
        <v/>
      </c>
      <c r="E332" s="191" t="str">
        <f t="shared" si="416"/>
        <v>Mi</v>
      </c>
      <c r="F332" s="191">
        <f t="shared" si="417"/>
        <v>2035</v>
      </c>
      <c r="G332" s="191">
        <f t="shared" si="418"/>
        <v>10</v>
      </c>
      <c r="H332" s="191">
        <f t="shared" si="420"/>
        <v>17</v>
      </c>
      <c r="I332" s="192">
        <f t="shared" si="419"/>
        <v>48137</v>
      </c>
      <c r="J332" s="193">
        <f t="shared" ref="J332:Q346" si="433">IF(OR($E332="Sa",$E332="So"),J$4,J$5)</f>
        <v>7</v>
      </c>
      <c r="K332" s="194">
        <f t="shared" si="433"/>
        <v>0</v>
      </c>
      <c r="L332" s="193">
        <f t="shared" si="433"/>
        <v>13</v>
      </c>
      <c r="M332" s="194">
        <f t="shared" si="433"/>
        <v>0</v>
      </c>
      <c r="N332" s="193">
        <f t="shared" si="433"/>
        <v>13</v>
      </c>
      <c r="O332" s="194">
        <f t="shared" si="433"/>
        <v>30</v>
      </c>
      <c r="P332" s="193">
        <f t="shared" si="433"/>
        <v>15</v>
      </c>
      <c r="Q332" s="194">
        <f t="shared" si="433"/>
        <v>55</v>
      </c>
      <c r="R332" s="193">
        <f t="shared" si="422"/>
        <v>15</v>
      </c>
      <c r="S332" s="194">
        <f t="shared" si="423"/>
        <v>55</v>
      </c>
      <c r="T332" s="193">
        <f t="shared" si="424"/>
        <v>15</v>
      </c>
      <c r="U332" s="194">
        <f t="shared" si="425"/>
        <v>55</v>
      </c>
      <c r="V332" s="195">
        <f t="shared" si="426"/>
        <v>0.29166666666666669</v>
      </c>
      <c r="W332" s="195">
        <f t="shared" si="427"/>
        <v>0.54166666666666663</v>
      </c>
      <c r="X332" s="195">
        <f t="shared" si="428"/>
        <v>0.5625</v>
      </c>
      <c r="Y332" s="195">
        <f t="shared" si="429"/>
        <v>0.66319444444444442</v>
      </c>
      <c r="Z332" s="195">
        <f t="shared" si="430"/>
        <v>0.66319444444444442</v>
      </c>
      <c r="AA332" s="195">
        <f t="shared" si="431"/>
        <v>0.66319444444444442</v>
      </c>
      <c r="AB332" s="667"/>
      <c r="AC332" s="196">
        <f t="shared" si="432"/>
        <v>0.35069444444444442</v>
      </c>
      <c r="AD332" s="667"/>
      <c r="AE332" s="196">
        <f t="shared" si="409"/>
        <v>0.35069444444444436</v>
      </c>
      <c r="AF332" s="196"/>
      <c r="AG332" s="196"/>
      <c r="AH332" s="196"/>
      <c r="AI332" s="172"/>
      <c r="AJ332" s="709">
        <f t="shared" si="410"/>
        <v>0</v>
      </c>
      <c r="AK332" s="709">
        <f t="shared" si="411"/>
        <v>0</v>
      </c>
      <c r="AL332" s="709">
        <f t="shared" si="412"/>
        <v>0</v>
      </c>
      <c r="AM332" s="709"/>
      <c r="AN332" s="709">
        <f t="shared" si="413"/>
        <v>0</v>
      </c>
      <c r="AO332" s="709">
        <f t="shared" si="414"/>
        <v>1</v>
      </c>
    </row>
    <row r="333" spans="2:41" ht="12.75" hidden="1" customHeight="1" outlineLevel="1" x14ac:dyDescent="0.2">
      <c r="B333" s="851"/>
      <c r="C333" s="851"/>
      <c r="D333" s="27" t="str">
        <f t="shared" si="415"/>
        <v/>
      </c>
      <c r="E333" s="191" t="str">
        <f t="shared" si="416"/>
        <v>Do</v>
      </c>
      <c r="F333" s="191">
        <f t="shared" si="417"/>
        <v>2035</v>
      </c>
      <c r="G333" s="191">
        <f t="shared" si="418"/>
        <v>10</v>
      </c>
      <c r="H333" s="191">
        <f t="shared" si="420"/>
        <v>18</v>
      </c>
      <c r="I333" s="192">
        <f t="shared" si="419"/>
        <v>48138</v>
      </c>
      <c r="J333" s="193">
        <f t="shared" si="433"/>
        <v>7</v>
      </c>
      <c r="K333" s="194">
        <f t="shared" si="433"/>
        <v>0</v>
      </c>
      <c r="L333" s="193">
        <f t="shared" si="433"/>
        <v>13</v>
      </c>
      <c r="M333" s="194">
        <f t="shared" si="433"/>
        <v>0</v>
      </c>
      <c r="N333" s="193">
        <f t="shared" si="433"/>
        <v>13</v>
      </c>
      <c r="O333" s="194">
        <f t="shared" si="433"/>
        <v>30</v>
      </c>
      <c r="P333" s="193">
        <f t="shared" si="433"/>
        <v>15</v>
      </c>
      <c r="Q333" s="194">
        <f t="shared" si="433"/>
        <v>55</v>
      </c>
      <c r="R333" s="193">
        <f t="shared" si="422"/>
        <v>15</v>
      </c>
      <c r="S333" s="194">
        <f t="shared" si="423"/>
        <v>55</v>
      </c>
      <c r="T333" s="193">
        <f t="shared" si="424"/>
        <v>15</v>
      </c>
      <c r="U333" s="194">
        <f t="shared" si="425"/>
        <v>55</v>
      </c>
      <c r="V333" s="195">
        <f t="shared" si="426"/>
        <v>0.29166666666666669</v>
      </c>
      <c r="W333" s="195">
        <f t="shared" si="427"/>
        <v>0.54166666666666663</v>
      </c>
      <c r="X333" s="195">
        <f t="shared" si="428"/>
        <v>0.5625</v>
      </c>
      <c r="Y333" s="195">
        <f t="shared" si="429"/>
        <v>0.66319444444444442</v>
      </c>
      <c r="Z333" s="195">
        <f t="shared" si="430"/>
        <v>0.66319444444444442</v>
      </c>
      <c r="AA333" s="195">
        <f t="shared" si="431"/>
        <v>0.66319444444444442</v>
      </c>
      <c r="AB333" s="667"/>
      <c r="AC333" s="196">
        <f t="shared" si="432"/>
        <v>0.35069444444444442</v>
      </c>
      <c r="AD333" s="667"/>
      <c r="AE333" s="196">
        <f t="shared" si="409"/>
        <v>0.35069444444444436</v>
      </c>
      <c r="AF333" s="196"/>
      <c r="AG333" s="196"/>
      <c r="AH333" s="196"/>
      <c r="AI333" s="172"/>
      <c r="AJ333" s="709">
        <f t="shared" si="410"/>
        <v>0</v>
      </c>
      <c r="AK333" s="709">
        <f t="shared" si="411"/>
        <v>0</v>
      </c>
      <c r="AL333" s="709">
        <f t="shared" si="412"/>
        <v>0</v>
      </c>
      <c r="AM333" s="709"/>
      <c r="AN333" s="709">
        <f t="shared" si="413"/>
        <v>0</v>
      </c>
      <c r="AO333" s="709">
        <f t="shared" si="414"/>
        <v>1</v>
      </c>
    </row>
    <row r="334" spans="2:41" ht="12.75" hidden="1" customHeight="1" outlineLevel="1" x14ac:dyDescent="0.2">
      <c r="B334" s="851"/>
      <c r="C334" s="851"/>
      <c r="D334" s="27" t="str">
        <f t="shared" si="415"/>
        <v/>
      </c>
      <c r="E334" s="191" t="str">
        <f t="shared" si="416"/>
        <v>Fr</v>
      </c>
      <c r="F334" s="191">
        <f t="shared" si="417"/>
        <v>2035</v>
      </c>
      <c r="G334" s="191">
        <f t="shared" si="418"/>
        <v>10</v>
      </c>
      <c r="H334" s="191">
        <f t="shared" si="420"/>
        <v>19</v>
      </c>
      <c r="I334" s="192">
        <f t="shared" si="419"/>
        <v>48139</v>
      </c>
      <c r="J334" s="193">
        <f t="shared" si="433"/>
        <v>7</v>
      </c>
      <c r="K334" s="194">
        <f t="shared" si="433"/>
        <v>0</v>
      </c>
      <c r="L334" s="193">
        <f t="shared" si="433"/>
        <v>13</v>
      </c>
      <c r="M334" s="194">
        <f t="shared" si="433"/>
        <v>0</v>
      </c>
      <c r="N334" s="193">
        <f t="shared" si="433"/>
        <v>13</v>
      </c>
      <c r="O334" s="194">
        <f t="shared" si="433"/>
        <v>30</v>
      </c>
      <c r="P334" s="193">
        <f t="shared" si="433"/>
        <v>15</v>
      </c>
      <c r="Q334" s="194">
        <f t="shared" si="433"/>
        <v>55</v>
      </c>
      <c r="R334" s="193">
        <f t="shared" si="422"/>
        <v>15</v>
      </c>
      <c r="S334" s="194">
        <f t="shared" si="423"/>
        <v>55</v>
      </c>
      <c r="T334" s="193">
        <f t="shared" si="424"/>
        <v>15</v>
      </c>
      <c r="U334" s="194">
        <f t="shared" si="425"/>
        <v>55</v>
      </c>
      <c r="V334" s="195">
        <f t="shared" si="426"/>
        <v>0.29166666666666669</v>
      </c>
      <c r="W334" s="195">
        <f t="shared" si="427"/>
        <v>0.54166666666666663</v>
      </c>
      <c r="X334" s="195">
        <f t="shared" si="428"/>
        <v>0.5625</v>
      </c>
      <c r="Y334" s="195">
        <f t="shared" si="429"/>
        <v>0.66319444444444442</v>
      </c>
      <c r="Z334" s="195">
        <f t="shared" si="430"/>
        <v>0.66319444444444442</v>
      </c>
      <c r="AA334" s="195">
        <f t="shared" si="431"/>
        <v>0.66319444444444442</v>
      </c>
      <c r="AB334" s="667"/>
      <c r="AC334" s="196">
        <f t="shared" si="432"/>
        <v>0.35069444444444442</v>
      </c>
      <c r="AD334" s="667"/>
      <c r="AE334" s="196">
        <f t="shared" si="409"/>
        <v>0.35069444444444436</v>
      </c>
      <c r="AF334" s="196"/>
      <c r="AG334" s="196"/>
      <c r="AH334" s="196"/>
      <c r="AI334" s="172"/>
      <c r="AJ334" s="709">
        <f t="shared" si="410"/>
        <v>0</v>
      </c>
      <c r="AK334" s="709">
        <f t="shared" si="411"/>
        <v>0</v>
      </c>
      <c r="AL334" s="709">
        <f t="shared" si="412"/>
        <v>0</v>
      </c>
      <c r="AM334" s="709"/>
      <c r="AN334" s="709">
        <f t="shared" si="413"/>
        <v>0</v>
      </c>
      <c r="AO334" s="709">
        <f t="shared" si="414"/>
        <v>1</v>
      </c>
    </row>
    <row r="335" spans="2:41" ht="12.75" hidden="1" customHeight="1" outlineLevel="1" x14ac:dyDescent="0.2">
      <c r="B335" s="851"/>
      <c r="C335" s="851"/>
      <c r="D335" s="27" t="str">
        <f t="shared" si="415"/>
        <v/>
      </c>
      <c r="E335" s="191" t="str">
        <f t="shared" si="416"/>
        <v>Sa</v>
      </c>
      <c r="F335" s="191">
        <f t="shared" si="417"/>
        <v>2035</v>
      </c>
      <c r="G335" s="191">
        <f t="shared" si="418"/>
        <v>10</v>
      </c>
      <c r="H335" s="191">
        <f t="shared" si="420"/>
        <v>20</v>
      </c>
      <c r="I335" s="192">
        <f t="shared" si="419"/>
        <v>48140</v>
      </c>
      <c r="J335" s="193">
        <f t="shared" si="433"/>
        <v>0</v>
      </c>
      <c r="K335" s="194">
        <f t="shared" si="433"/>
        <v>0</v>
      </c>
      <c r="L335" s="193">
        <f t="shared" si="433"/>
        <v>0</v>
      </c>
      <c r="M335" s="194">
        <f t="shared" si="433"/>
        <v>0</v>
      </c>
      <c r="N335" s="193">
        <f t="shared" si="433"/>
        <v>0</v>
      </c>
      <c r="O335" s="194">
        <f t="shared" si="433"/>
        <v>0</v>
      </c>
      <c r="P335" s="193">
        <f t="shared" si="433"/>
        <v>0</v>
      </c>
      <c r="Q335" s="194">
        <f t="shared" si="433"/>
        <v>0</v>
      </c>
      <c r="R335" s="193">
        <f t="shared" si="422"/>
        <v>0</v>
      </c>
      <c r="S335" s="194">
        <f t="shared" si="423"/>
        <v>0</v>
      </c>
      <c r="T335" s="193">
        <f t="shared" si="424"/>
        <v>0</v>
      </c>
      <c r="U335" s="194">
        <f t="shared" si="425"/>
        <v>0</v>
      </c>
      <c r="V335" s="195">
        <f t="shared" si="426"/>
        <v>0</v>
      </c>
      <c r="W335" s="195">
        <f t="shared" si="427"/>
        <v>0</v>
      </c>
      <c r="X335" s="195">
        <f t="shared" si="428"/>
        <v>0</v>
      </c>
      <c r="Y335" s="195">
        <f t="shared" si="429"/>
        <v>0</v>
      </c>
      <c r="Z335" s="195">
        <f t="shared" si="430"/>
        <v>0</v>
      </c>
      <c r="AA335" s="195">
        <f t="shared" si="431"/>
        <v>0</v>
      </c>
      <c r="AB335" s="667"/>
      <c r="AC335" s="196">
        <f t="shared" si="432"/>
        <v>0</v>
      </c>
      <c r="AD335" s="667"/>
      <c r="AE335" s="196">
        <f t="shared" si="409"/>
        <v>0</v>
      </c>
      <c r="AF335" s="196"/>
      <c r="AG335" s="196"/>
      <c r="AH335" s="196"/>
      <c r="AI335" s="172"/>
      <c r="AJ335" s="709">
        <f t="shared" si="410"/>
        <v>0</v>
      </c>
      <c r="AK335" s="709">
        <f t="shared" si="411"/>
        <v>0</v>
      </c>
      <c r="AL335" s="709">
        <f t="shared" si="412"/>
        <v>0</v>
      </c>
      <c r="AM335" s="709"/>
      <c r="AN335" s="709">
        <f t="shared" si="413"/>
        <v>0</v>
      </c>
      <c r="AO335" s="709">
        <f t="shared" si="414"/>
        <v>0</v>
      </c>
    </row>
    <row r="336" spans="2:41" ht="12.75" hidden="1" customHeight="1" outlineLevel="1" x14ac:dyDescent="0.2">
      <c r="B336" s="851"/>
      <c r="C336" s="851"/>
      <c r="D336" s="27" t="str">
        <f t="shared" si="415"/>
        <v/>
      </c>
      <c r="E336" s="191" t="str">
        <f t="shared" si="416"/>
        <v>So</v>
      </c>
      <c r="F336" s="191">
        <f t="shared" si="417"/>
        <v>2035</v>
      </c>
      <c r="G336" s="191">
        <f t="shared" si="418"/>
        <v>10</v>
      </c>
      <c r="H336" s="191">
        <f t="shared" si="420"/>
        <v>21</v>
      </c>
      <c r="I336" s="192">
        <f t="shared" si="419"/>
        <v>48141</v>
      </c>
      <c r="J336" s="193">
        <f t="shared" si="433"/>
        <v>0</v>
      </c>
      <c r="K336" s="194">
        <f t="shared" si="433"/>
        <v>0</v>
      </c>
      <c r="L336" s="193">
        <f t="shared" si="433"/>
        <v>0</v>
      </c>
      <c r="M336" s="194">
        <f t="shared" si="433"/>
        <v>0</v>
      </c>
      <c r="N336" s="193">
        <f t="shared" si="433"/>
        <v>0</v>
      </c>
      <c r="O336" s="194">
        <f t="shared" si="433"/>
        <v>0</v>
      </c>
      <c r="P336" s="193">
        <f t="shared" si="433"/>
        <v>0</v>
      </c>
      <c r="Q336" s="194">
        <f t="shared" si="433"/>
        <v>0</v>
      </c>
      <c r="R336" s="193">
        <f t="shared" si="422"/>
        <v>0</v>
      </c>
      <c r="S336" s="194">
        <f t="shared" si="423"/>
        <v>0</v>
      </c>
      <c r="T336" s="193">
        <f t="shared" si="424"/>
        <v>0</v>
      </c>
      <c r="U336" s="194">
        <f t="shared" si="425"/>
        <v>0</v>
      </c>
      <c r="V336" s="195">
        <f t="shared" si="426"/>
        <v>0</v>
      </c>
      <c r="W336" s="195">
        <f t="shared" si="427"/>
        <v>0</v>
      </c>
      <c r="X336" s="195">
        <f t="shared" si="428"/>
        <v>0</v>
      </c>
      <c r="Y336" s="195">
        <f t="shared" si="429"/>
        <v>0</v>
      </c>
      <c r="Z336" s="195">
        <f t="shared" si="430"/>
        <v>0</v>
      </c>
      <c r="AA336" s="195">
        <f t="shared" si="431"/>
        <v>0</v>
      </c>
      <c r="AB336" s="667"/>
      <c r="AC336" s="196">
        <f t="shared" si="432"/>
        <v>0</v>
      </c>
      <c r="AD336" s="667"/>
      <c r="AE336" s="196">
        <f t="shared" si="409"/>
        <v>0</v>
      </c>
      <c r="AF336" s="196"/>
      <c r="AG336" s="196"/>
      <c r="AH336" s="196"/>
      <c r="AJ336" s="709">
        <f t="shared" si="410"/>
        <v>0</v>
      </c>
      <c r="AK336" s="709">
        <f t="shared" si="411"/>
        <v>0</v>
      </c>
      <c r="AL336" s="709">
        <f t="shared" si="412"/>
        <v>0</v>
      </c>
      <c r="AM336" s="709"/>
      <c r="AN336" s="709">
        <f t="shared" si="413"/>
        <v>0</v>
      </c>
      <c r="AO336" s="709">
        <f t="shared" si="414"/>
        <v>0</v>
      </c>
    </row>
    <row r="337" spans="1:41" ht="12.75" hidden="1" customHeight="1" outlineLevel="1" x14ac:dyDescent="0.2">
      <c r="B337" s="851"/>
      <c r="C337" s="851"/>
      <c r="D337" s="27">
        <f t="shared" si="415"/>
        <v>43</v>
      </c>
      <c r="E337" s="191" t="str">
        <f t="shared" si="416"/>
        <v>Mo</v>
      </c>
      <c r="F337" s="191">
        <f t="shared" si="417"/>
        <v>2035</v>
      </c>
      <c r="G337" s="191">
        <f t="shared" si="418"/>
        <v>10</v>
      </c>
      <c r="H337" s="191">
        <f t="shared" si="420"/>
        <v>22</v>
      </c>
      <c r="I337" s="192">
        <f t="shared" si="419"/>
        <v>48142</v>
      </c>
      <c r="J337" s="193">
        <f t="shared" si="433"/>
        <v>7</v>
      </c>
      <c r="K337" s="194">
        <f t="shared" si="433"/>
        <v>0</v>
      </c>
      <c r="L337" s="193">
        <f t="shared" si="433"/>
        <v>13</v>
      </c>
      <c r="M337" s="194">
        <f t="shared" si="433"/>
        <v>0</v>
      </c>
      <c r="N337" s="193">
        <f t="shared" si="433"/>
        <v>13</v>
      </c>
      <c r="O337" s="194">
        <f t="shared" si="433"/>
        <v>30</v>
      </c>
      <c r="P337" s="193">
        <f t="shared" si="433"/>
        <v>15</v>
      </c>
      <c r="Q337" s="194">
        <f t="shared" si="433"/>
        <v>55</v>
      </c>
      <c r="R337" s="193">
        <f t="shared" si="422"/>
        <v>15</v>
      </c>
      <c r="S337" s="194">
        <f t="shared" si="423"/>
        <v>55</v>
      </c>
      <c r="T337" s="193">
        <f t="shared" si="424"/>
        <v>15</v>
      </c>
      <c r="U337" s="194">
        <f t="shared" si="425"/>
        <v>55</v>
      </c>
      <c r="V337" s="195">
        <f t="shared" si="426"/>
        <v>0.29166666666666669</v>
      </c>
      <c r="W337" s="195">
        <f t="shared" si="427"/>
        <v>0.54166666666666663</v>
      </c>
      <c r="X337" s="195">
        <f t="shared" si="428"/>
        <v>0.5625</v>
      </c>
      <c r="Y337" s="195">
        <f t="shared" si="429"/>
        <v>0.66319444444444442</v>
      </c>
      <c r="Z337" s="195">
        <f t="shared" si="430"/>
        <v>0.66319444444444442</v>
      </c>
      <c r="AA337" s="195">
        <f t="shared" si="431"/>
        <v>0.66319444444444442</v>
      </c>
      <c r="AB337" s="667"/>
      <c r="AC337" s="196">
        <f t="shared" si="432"/>
        <v>0.35069444444444442</v>
      </c>
      <c r="AD337" s="667"/>
      <c r="AE337" s="196">
        <f t="shared" si="409"/>
        <v>0.35069444444444436</v>
      </c>
      <c r="AF337" s="196"/>
      <c r="AG337" s="196"/>
      <c r="AH337" s="196"/>
      <c r="AJ337" s="709">
        <f t="shared" si="410"/>
        <v>0</v>
      </c>
      <c r="AK337" s="709">
        <f t="shared" si="411"/>
        <v>0</v>
      </c>
      <c r="AL337" s="709">
        <f t="shared" si="412"/>
        <v>0</v>
      </c>
      <c r="AM337" s="709"/>
      <c r="AN337" s="709">
        <f t="shared" si="413"/>
        <v>0</v>
      </c>
      <c r="AO337" s="709">
        <f t="shared" si="414"/>
        <v>1</v>
      </c>
    </row>
    <row r="338" spans="1:41" ht="12.75" hidden="1" customHeight="1" outlineLevel="1" x14ac:dyDescent="0.2">
      <c r="B338" s="851"/>
      <c r="C338" s="851"/>
      <c r="D338" s="27" t="str">
        <f t="shared" si="415"/>
        <v/>
      </c>
      <c r="E338" s="191" t="str">
        <f t="shared" si="416"/>
        <v>Di</v>
      </c>
      <c r="F338" s="191">
        <f t="shared" si="417"/>
        <v>2035</v>
      </c>
      <c r="G338" s="191">
        <f t="shared" si="418"/>
        <v>10</v>
      </c>
      <c r="H338" s="191">
        <f t="shared" si="420"/>
        <v>23</v>
      </c>
      <c r="I338" s="192">
        <f t="shared" si="419"/>
        <v>48143</v>
      </c>
      <c r="J338" s="193">
        <f t="shared" si="433"/>
        <v>7</v>
      </c>
      <c r="K338" s="194">
        <f t="shared" si="433"/>
        <v>0</v>
      </c>
      <c r="L338" s="193">
        <f t="shared" si="433"/>
        <v>13</v>
      </c>
      <c r="M338" s="194">
        <f t="shared" si="433"/>
        <v>0</v>
      </c>
      <c r="N338" s="193">
        <f t="shared" si="433"/>
        <v>13</v>
      </c>
      <c r="O338" s="194">
        <f t="shared" si="433"/>
        <v>30</v>
      </c>
      <c r="P338" s="193">
        <f t="shared" si="433"/>
        <v>15</v>
      </c>
      <c r="Q338" s="194">
        <f t="shared" si="433"/>
        <v>55</v>
      </c>
      <c r="R338" s="193">
        <f t="shared" si="422"/>
        <v>15</v>
      </c>
      <c r="S338" s="194">
        <f t="shared" si="423"/>
        <v>55</v>
      </c>
      <c r="T338" s="193">
        <f t="shared" si="424"/>
        <v>15</v>
      </c>
      <c r="U338" s="194">
        <f t="shared" si="425"/>
        <v>55</v>
      </c>
      <c r="V338" s="195">
        <f t="shared" si="426"/>
        <v>0.29166666666666669</v>
      </c>
      <c r="W338" s="195">
        <f t="shared" si="427"/>
        <v>0.54166666666666663</v>
      </c>
      <c r="X338" s="195">
        <f t="shared" si="428"/>
        <v>0.5625</v>
      </c>
      <c r="Y338" s="195">
        <f t="shared" si="429"/>
        <v>0.66319444444444442</v>
      </c>
      <c r="Z338" s="195">
        <f t="shared" si="430"/>
        <v>0.66319444444444442</v>
      </c>
      <c r="AA338" s="195">
        <f t="shared" si="431"/>
        <v>0.66319444444444442</v>
      </c>
      <c r="AB338" s="667"/>
      <c r="AC338" s="196">
        <f t="shared" si="432"/>
        <v>0.35069444444444442</v>
      </c>
      <c r="AD338" s="667"/>
      <c r="AE338" s="196">
        <f t="shared" si="409"/>
        <v>0.35069444444444436</v>
      </c>
      <c r="AF338" s="196"/>
      <c r="AG338" s="196"/>
      <c r="AH338" s="196"/>
      <c r="AI338" s="150"/>
      <c r="AJ338" s="709">
        <f t="shared" si="410"/>
        <v>0</v>
      </c>
      <c r="AK338" s="709">
        <f t="shared" si="411"/>
        <v>0</v>
      </c>
      <c r="AL338" s="709">
        <f t="shared" si="412"/>
        <v>0</v>
      </c>
      <c r="AM338" s="709"/>
      <c r="AN338" s="709">
        <f t="shared" si="413"/>
        <v>0</v>
      </c>
      <c r="AO338" s="709">
        <f t="shared" si="414"/>
        <v>1</v>
      </c>
    </row>
    <row r="339" spans="1:41" ht="12.75" hidden="1" customHeight="1" outlineLevel="1" x14ac:dyDescent="0.2">
      <c r="B339" s="851"/>
      <c r="C339" s="851"/>
      <c r="D339" s="27" t="str">
        <f t="shared" si="415"/>
        <v/>
      </c>
      <c r="E339" s="191" t="str">
        <f t="shared" si="416"/>
        <v>Mi</v>
      </c>
      <c r="F339" s="191">
        <f t="shared" si="417"/>
        <v>2035</v>
      </c>
      <c r="G339" s="191">
        <f t="shared" si="418"/>
        <v>10</v>
      </c>
      <c r="H339" s="191">
        <f t="shared" si="420"/>
        <v>24</v>
      </c>
      <c r="I339" s="192">
        <f t="shared" si="419"/>
        <v>48144</v>
      </c>
      <c r="J339" s="193">
        <f t="shared" si="433"/>
        <v>7</v>
      </c>
      <c r="K339" s="194">
        <f t="shared" si="433"/>
        <v>0</v>
      </c>
      <c r="L339" s="193">
        <f t="shared" si="433"/>
        <v>13</v>
      </c>
      <c r="M339" s="194">
        <f t="shared" si="433"/>
        <v>0</v>
      </c>
      <c r="N339" s="193">
        <f t="shared" si="433"/>
        <v>13</v>
      </c>
      <c r="O339" s="194">
        <f t="shared" si="433"/>
        <v>30</v>
      </c>
      <c r="P339" s="193">
        <f t="shared" si="433"/>
        <v>15</v>
      </c>
      <c r="Q339" s="194">
        <f t="shared" si="433"/>
        <v>55</v>
      </c>
      <c r="R339" s="193">
        <f t="shared" si="422"/>
        <v>15</v>
      </c>
      <c r="S339" s="194">
        <f t="shared" si="423"/>
        <v>55</v>
      </c>
      <c r="T339" s="193">
        <f t="shared" si="424"/>
        <v>15</v>
      </c>
      <c r="U339" s="194">
        <f t="shared" si="425"/>
        <v>55</v>
      </c>
      <c r="V339" s="195">
        <f t="shared" si="426"/>
        <v>0.29166666666666669</v>
      </c>
      <c r="W339" s="195">
        <f t="shared" si="427"/>
        <v>0.54166666666666663</v>
      </c>
      <c r="X339" s="195">
        <f t="shared" si="428"/>
        <v>0.5625</v>
      </c>
      <c r="Y339" s="195">
        <f t="shared" si="429"/>
        <v>0.66319444444444442</v>
      </c>
      <c r="Z339" s="195">
        <f t="shared" si="430"/>
        <v>0.66319444444444442</v>
      </c>
      <c r="AA339" s="195">
        <f t="shared" si="431"/>
        <v>0.66319444444444442</v>
      </c>
      <c r="AB339" s="667"/>
      <c r="AC339" s="196">
        <f t="shared" si="432"/>
        <v>0.35069444444444442</v>
      </c>
      <c r="AD339" s="667"/>
      <c r="AE339" s="196">
        <f t="shared" si="409"/>
        <v>0.35069444444444436</v>
      </c>
      <c r="AF339" s="196"/>
      <c r="AG339" s="196"/>
      <c r="AH339" s="196"/>
      <c r="AI339" s="150"/>
      <c r="AJ339" s="709">
        <f t="shared" si="410"/>
        <v>0</v>
      </c>
      <c r="AK339" s="709">
        <f t="shared" si="411"/>
        <v>0</v>
      </c>
      <c r="AL339" s="709">
        <f t="shared" si="412"/>
        <v>0</v>
      </c>
      <c r="AM339" s="709"/>
      <c r="AN339" s="709">
        <f t="shared" si="413"/>
        <v>0</v>
      </c>
      <c r="AO339" s="709">
        <f t="shared" si="414"/>
        <v>1</v>
      </c>
    </row>
    <row r="340" spans="1:41" ht="12.75" hidden="1" customHeight="1" outlineLevel="1" x14ac:dyDescent="0.2">
      <c r="B340" s="851"/>
      <c r="C340" s="851"/>
      <c r="D340" s="27" t="str">
        <f t="shared" si="415"/>
        <v/>
      </c>
      <c r="E340" s="191" t="str">
        <f t="shared" si="416"/>
        <v>Do</v>
      </c>
      <c r="F340" s="191">
        <f t="shared" si="417"/>
        <v>2035</v>
      </c>
      <c r="G340" s="191">
        <f t="shared" si="418"/>
        <v>10</v>
      </c>
      <c r="H340" s="191">
        <f t="shared" si="420"/>
        <v>25</v>
      </c>
      <c r="I340" s="192">
        <f t="shared" si="419"/>
        <v>48145</v>
      </c>
      <c r="J340" s="193">
        <f t="shared" si="433"/>
        <v>7</v>
      </c>
      <c r="K340" s="194">
        <f t="shared" si="433"/>
        <v>0</v>
      </c>
      <c r="L340" s="193">
        <f t="shared" si="433"/>
        <v>13</v>
      </c>
      <c r="M340" s="194">
        <f t="shared" si="433"/>
        <v>0</v>
      </c>
      <c r="N340" s="193">
        <f t="shared" si="433"/>
        <v>13</v>
      </c>
      <c r="O340" s="194">
        <f t="shared" si="433"/>
        <v>30</v>
      </c>
      <c r="P340" s="193">
        <f t="shared" si="433"/>
        <v>15</v>
      </c>
      <c r="Q340" s="194">
        <f t="shared" si="433"/>
        <v>55</v>
      </c>
      <c r="R340" s="193">
        <f t="shared" si="422"/>
        <v>15</v>
      </c>
      <c r="S340" s="194">
        <f t="shared" si="423"/>
        <v>55</v>
      </c>
      <c r="T340" s="193">
        <f t="shared" si="424"/>
        <v>15</v>
      </c>
      <c r="U340" s="194">
        <f t="shared" si="425"/>
        <v>55</v>
      </c>
      <c r="V340" s="195">
        <f t="shared" si="426"/>
        <v>0.29166666666666669</v>
      </c>
      <c r="W340" s="195">
        <f t="shared" si="427"/>
        <v>0.54166666666666663</v>
      </c>
      <c r="X340" s="195">
        <f t="shared" si="428"/>
        <v>0.5625</v>
      </c>
      <c r="Y340" s="195">
        <f t="shared" si="429"/>
        <v>0.66319444444444442</v>
      </c>
      <c r="Z340" s="195">
        <f t="shared" si="430"/>
        <v>0.66319444444444442</v>
      </c>
      <c r="AA340" s="195">
        <f t="shared" si="431"/>
        <v>0.66319444444444442</v>
      </c>
      <c r="AB340" s="667"/>
      <c r="AC340" s="196">
        <f t="shared" si="432"/>
        <v>0.35069444444444442</v>
      </c>
      <c r="AD340" s="667"/>
      <c r="AE340" s="196">
        <f t="shared" si="409"/>
        <v>0.35069444444444436</v>
      </c>
      <c r="AF340" s="196"/>
      <c r="AG340" s="196"/>
      <c r="AH340" s="196"/>
      <c r="AI340" s="150"/>
      <c r="AJ340" s="709">
        <f t="shared" si="410"/>
        <v>0</v>
      </c>
      <c r="AK340" s="709">
        <f t="shared" si="411"/>
        <v>0</v>
      </c>
      <c r="AL340" s="709">
        <f t="shared" si="412"/>
        <v>0</v>
      </c>
      <c r="AM340" s="709"/>
      <c r="AN340" s="709">
        <f t="shared" si="413"/>
        <v>0</v>
      </c>
      <c r="AO340" s="709">
        <f t="shared" si="414"/>
        <v>1</v>
      </c>
    </row>
    <row r="341" spans="1:41" ht="12.75" hidden="1" customHeight="1" outlineLevel="1" x14ac:dyDescent="0.2">
      <c r="B341" s="851"/>
      <c r="C341" s="851"/>
      <c r="D341" s="27" t="str">
        <f t="shared" si="415"/>
        <v/>
      </c>
      <c r="E341" s="191" t="str">
        <f t="shared" si="416"/>
        <v>Fr</v>
      </c>
      <c r="F341" s="191">
        <f t="shared" si="417"/>
        <v>2035</v>
      </c>
      <c r="G341" s="191">
        <f t="shared" si="418"/>
        <v>10</v>
      </c>
      <c r="H341" s="191">
        <f t="shared" si="420"/>
        <v>26</v>
      </c>
      <c r="I341" s="192">
        <f t="shared" si="419"/>
        <v>48146</v>
      </c>
      <c r="J341" s="193">
        <f t="shared" si="433"/>
        <v>7</v>
      </c>
      <c r="K341" s="194">
        <f t="shared" si="433"/>
        <v>0</v>
      </c>
      <c r="L341" s="193">
        <f t="shared" si="433"/>
        <v>13</v>
      </c>
      <c r="M341" s="194">
        <f t="shared" si="433"/>
        <v>0</v>
      </c>
      <c r="N341" s="193">
        <f t="shared" si="433"/>
        <v>13</v>
      </c>
      <c r="O341" s="194">
        <f t="shared" si="433"/>
        <v>30</v>
      </c>
      <c r="P341" s="193">
        <f t="shared" si="433"/>
        <v>15</v>
      </c>
      <c r="Q341" s="194">
        <f t="shared" si="433"/>
        <v>55</v>
      </c>
      <c r="R341" s="193">
        <f t="shared" si="422"/>
        <v>15</v>
      </c>
      <c r="S341" s="194">
        <f t="shared" si="423"/>
        <v>55</v>
      </c>
      <c r="T341" s="193">
        <f t="shared" si="424"/>
        <v>15</v>
      </c>
      <c r="U341" s="194">
        <f t="shared" si="425"/>
        <v>55</v>
      </c>
      <c r="V341" s="195">
        <f t="shared" si="426"/>
        <v>0.29166666666666669</v>
      </c>
      <c r="W341" s="195">
        <f t="shared" si="427"/>
        <v>0.54166666666666663</v>
      </c>
      <c r="X341" s="195">
        <f t="shared" si="428"/>
        <v>0.5625</v>
      </c>
      <c r="Y341" s="195">
        <f t="shared" si="429"/>
        <v>0.66319444444444442</v>
      </c>
      <c r="Z341" s="195">
        <f t="shared" si="430"/>
        <v>0.66319444444444442</v>
      </c>
      <c r="AA341" s="195">
        <f t="shared" si="431"/>
        <v>0.66319444444444442</v>
      </c>
      <c r="AB341" s="667"/>
      <c r="AC341" s="196">
        <f t="shared" si="432"/>
        <v>0.35069444444444442</v>
      </c>
      <c r="AD341" s="667"/>
      <c r="AE341" s="196">
        <f t="shared" si="409"/>
        <v>0.35069444444444436</v>
      </c>
      <c r="AF341" s="196"/>
      <c r="AG341" s="196"/>
      <c r="AH341" s="196"/>
      <c r="AI341" s="150"/>
      <c r="AJ341" s="709">
        <f t="shared" si="410"/>
        <v>0</v>
      </c>
      <c r="AK341" s="709">
        <f t="shared" si="411"/>
        <v>0</v>
      </c>
      <c r="AL341" s="709">
        <f t="shared" si="412"/>
        <v>0</v>
      </c>
      <c r="AM341" s="709"/>
      <c r="AN341" s="709">
        <f t="shared" si="413"/>
        <v>0</v>
      </c>
      <c r="AO341" s="709">
        <f t="shared" si="414"/>
        <v>1</v>
      </c>
    </row>
    <row r="342" spans="1:41" ht="12.75" hidden="1" customHeight="1" outlineLevel="1" x14ac:dyDescent="0.2">
      <c r="B342" s="851"/>
      <c r="C342" s="851"/>
      <c r="D342" s="27" t="str">
        <f t="shared" si="415"/>
        <v/>
      </c>
      <c r="E342" s="191" t="str">
        <f t="shared" si="416"/>
        <v>Sa</v>
      </c>
      <c r="F342" s="191">
        <f t="shared" si="417"/>
        <v>2035</v>
      </c>
      <c r="G342" s="191">
        <f t="shared" si="418"/>
        <v>10</v>
      </c>
      <c r="H342" s="191">
        <f t="shared" si="420"/>
        <v>27</v>
      </c>
      <c r="I342" s="192">
        <f t="shared" si="419"/>
        <v>48147</v>
      </c>
      <c r="J342" s="193">
        <f t="shared" si="433"/>
        <v>0</v>
      </c>
      <c r="K342" s="194">
        <f t="shared" si="433"/>
        <v>0</v>
      </c>
      <c r="L342" s="193">
        <f t="shared" si="433"/>
        <v>0</v>
      </c>
      <c r="M342" s="194">
        <f t="shared" si="433"/>
        <v>0</v>
      </c>
      <c r="N342" s="193">
        <f t="shared" si="433"/>
        <v>0</v>
      </c>
      <c r="O342" s="194">
        <f t="shared" si="433"/>
        <v>0</v>
      </c>
      <c r="P342" s="193">
        <f t="shared" si="433"/>
        <v>0</v>
      </c>
      <c r="Q342" s="194">
        <f t="shared" si="433"/>
        <v>0</v>
      </c>
      <c r="R342" s="193">
        <f t="shared" si="422"/>
        <v>0</v>
      </c>
      <c r="S342" s="194">
        <f t="shared" si="423"/>
        <v>0</v>
      </c>
      <c r="T342" s="193">
        <f t="shared" si="424"/>
        <v>0</v>
      </c>
      <c r="U342" s="194">
        <f t="shared" si="425"/>
        <v>0</v>
      </c>
      <c r="V342" s="195">
        <f t="shared" si="426"/>
        <v>0</v>
      </c>
      <c r="W342" s="195">
        <f t="shared" si="427"/>
        <v>0</v>
      </c>
      <c r="X342" s="195">
        <f t="shared" si="428"/>
        <v>0</v>
      </c>
      <c r="Y342" s="195">
        <f t="shared" si="429"/>
        <v>0</v>
      </c>
      <c r="Z342" s="195">
        <f t="shared" si="430"/>
        <v>0</v>
      </c>
      <c r="AA342" s="195">
        <f t="shared" si="431"/>
        <v>0</v>
      </c>
      <c r="AB342" s="667"/>
      <c r="AC342" s="196">
        <f t="shared" si="432"/>
        <v>0</v>
      </c>
      <c r="AD342" s="667"/>
      <c r="AE342" s="196">
        <f t="shared" si="409"/>
        <v>0</v>
      </c>
      <c r="AF342" s="196"/>
      <c r="AG342" s="196"/>
      <c r="AH342" s="196"/>
      <c r="AI342" s="150"/>
      <c r="AJ342" s="709">
        <f t="shared" si="410"/>
        <v>0</v>
      </c>
      <c r="AK342" s="709">
        <f t="shared" si="411"/>
        <v>0</v>
      </c>
      <c r="AL342" s="709">
        <f t="shared" si="412"/>
        <v>0</v>
      </c>
      <c r="AM342" s="709"/>
      <c r="AN342" s="709">
        <f t="shared" si="413"/>
        <v>0</v>
      </c>
      <c r="AO342" s="709">
        <f t="shared" si="414"/>
        <v>0</v>
      </c>
    </row>
    <row r="343" spans="1:41" ht="12.75" hidden="1" customHeight="1" outlineLevel="1" x14ac:dyDescent="0.2">
      <c r="B343" s="851"/>
      <c r="C343" s="851"/>
      <c r="D343" s="27" t="str">
        <f t="shared" si="415"/>
        <v/>
      </c>
      <c r="E343" s="191" t="str">
        <f t="shared" si="416"/>
        <v>So</v>
      </c>
      <c r="F343" s="191">
        <f t="shared" si="417"/>
        <v>2035</v>
      </c>
      <c r="G343" s="191">
        <f t="shared" si="418"/>
        <v>10</v>
      </c>
      <c r="H343" s="191">
        <f t="shared" si="420"/>
        <v>28</v>
      </c>
      <c r="I343" s="192">
        <f t="shared" si="419"/>
        <v>48148</v>
      </c>
      <c r="J343" s="193">
        <f t="shared" si="433"/>
        <v>0</v>
      </c>
      <c r="K343" s="194">
        <f t="shared" si="433"/>
        <v>0</v>
      </c>
      <c r="L343" s="193">
        <f t="shared" si="433"/>
        <v>0</v>
      </c>
      <c r="M343" s="194">
        <f t="shared" si="433"/>
        <v>0</v>
      </c>
      <c r="N343" s="193">
        <f t="shared" si="433"/>
        <v>0</v>
      </c>
      <c r="O343" s="194">
        <f t="shared" si="433"/>
        <v>0</v>
      </c>
      <c r="P343" s="193">
        <f t="shared" si="433"/>
        <v>0</v>
      </c>
      <c r="Q343" s="194">
        <f t="shared" si="433"/>
        <v>0</v>
      </c>
      <c r="R343" s="193">
        <f t="shared" si="422"/>
        <v>0</v>
      </c>
      <c r="S343" s="194">
        <f t="shared" si="423"/>
        <v>0</v>
      </c>
      <c r="T343" s="193">
        <f t="shared" si="424"/>
        <v>0</v>
      </c>
      <c r="U343" s="194">
        <f t="shared" si="425"/>
        <v>0</v>
      </c>
      <c r="V343" s="195">
        <f t="shared" si="426"/>
        <v>0</v>
      </c>
      <c r="W343" s="195">
        <f t="shared" si="427"/>
        <v>0</v>
      </c>
      <c r="X343" s="195">
        <f t="shared" si="428"/>
        <v>0</v>
      </c>
      <c r="Y343" s="195">
        <f t="shared" si="429"/>
        <v>0</v>
      </c>
      <c r="Z343" s="195">
        <f t="shared" si="430"/>
        <v>0</v>
      </c>
      <c r="AA343" s="195">
        <f t="shared" si="431"/>
        <v>0</v>
      </c>
      <c r="AB343" s="667"/>
      <c r="AC343" s="196">
        <f t="shared" si="432"/>
        <v>0</v>
      </c>
      <c r="AD343" s="667"/>
      <c r="AE343" s="196">
        <f t="shared" si="409"/>
        <v>0</v>
      </c>
      <c r="AF343" s="196"/>
      <c r="AG343" s="196"/>
      <c r="AH343" s="196"/>
      <c r="AJ343" s="709">
        <f t="shared" si="410"/>
        <v>0</v>
      </c>
      <c r="AK343" s="709">
        <f t="shared" si="411"/>
        <v>0</v>
      </c>
      <c r="AL343" s="709">
        <f t="shared" si="412"/>
        <v>0</v>
      </c>
      <c r="AM343" s="709"/>
      <c r="AN343" s="709">
        <f t="shared" si="413"/>
        <v>0</v>
      </c>
      <c r="AO343" s="709">
        <f t="shared" si="414"/>
        <v>0</v>
      </c>
    </row>
    <row r="344" spans="1:41" ht="12.75" hidden="1" customHeight="1" outlineLevel="1" x14ac:dyDescent="0.2">
      <c r="B344" s="851"/>
      <c r="C344" s="851"/>
      <c r="D344" s="27">
        <f t="shared" si="415"/>
        <v>44</v>
      </c>
      <c r="E344" s="191" t="str">
        <f t="shared" si="416"/>
        <v>Mo</v>
      </c>
      <c r="F344" s="191">
        <f t="shared" si="417"/>
        <v>2035</v>
      </c>
      <c r="G344" s="191">
        <f t="shared" si="418"/>
        <v>10</v>
      </c>
      <c r="H344" s="191">
        <f t="shared" si="420"/>
        <v>29</v>
      </c>
      <c r="I344" s="192">
        <f t="shared" si="419"/>
        <v>48149</v>
      </c>
      <c r="J344" s="193">
        <f t="shared" si="433"/>
        <v>7</v>
      </c>
      <c r="K344" s="194">
        <f t="shared" si="433"/>
        <v>0</v>
      </c>
      <c r="L344" s="193">
        <f t="shared" si="433"/>
        <v>13</v>
      </c>
      <c r="M344" s="194">
        <f t="shared" si="433"/>
        <v>0</v>
      </c>
      <c r="N344" s="193">
        <f t="shared" si="433"/>
        <v>13</v>
      </c>
      <c r="O344" s="194">
        <f t="shared" si="433"/>
        <v>30</v>
      </c>
      <c r="P344" s="193">
        <f t="shared" si="433"/>
        <v>15</v>
      </c>
      <c r="Q344" s="194">
        <f t="shared" si="433"/>
        <v>55</v>
      </c>
      <c r="R344" s="193">
        <f t="shared" si="422"/>
        <v>15</v>
      </c>
      <c r="S344" s="194">
        <f t="shared" si="423"/>
        <v>55</v>
      </c>
      <c r="T344" s="193">
        <f t="shared" si="424"/>
        <v>15</v>
      </c>
      <c r="U344" s="194">
        <f t="shared" si="425"/>
        <v>55</v>
      </c>
      <c r="V344" s="195">
        <f t="shared" si="426"/>
        <v>0.29166666666666669</v>
      </c>
      <c r="W344" s="195">
        <f t="shared" si="427"/>
        <v>0.54166666666666663</v>
      </c>
      <c r="X344" s="195">
        <f t="shared" si="428"/>
        <v>0.5625</v>
      </c>
      <c r="Y344" s="195">
        <f t="shared" si="429"/>
        <v>0.66319444444444442</v>
      </c>
      <c r="Z344" s="195">
        <f t="shared" si="430"/>
        <v>0.66319444444444442</v>
      </c>
      <c r="AA344" s="195">
        <f t="shared" si="431"/>
        <v>0.66319444444444442</v>
      </c>
      <c r="AB344" s="667"/>
      <c r="AC344" s="196">
        <f t="shared" si="432"/>
        <v>0.35069444444444442</v>
      </c>
      <c r="AD344" s="667"/>
      <c r="AE344" s="196">
        <f t="shared" si="409"/>
        <v>0.35069444444444436</v>
      </c>
      <c r="AF344" s="196"/>
      <c r="AG344" s="196"/>
      <c r="AH344" s="196"/>
      <c r="AJ344" s="709">
        <f t="shared" si="410"/>
        <v>0</v>
      </c>
      <c r="AK344" s="709">
        <f t="shared" si="411"/>
        <v>0</v>
      </c>
      <c r="AL344" s="709">
        <f t="shared" si="412"/>
        <v>0</v>
      </c>
      <c r="AM344" s="709"/>
      <c r="AN344" s="709">
        <f t="shared" si="413"/>
        <v>0</v>
      </c>
      <c r="AO344" s="709">
        <f t="shared" si="414"/>
        <v>1</v>
      </c>
    </row>
    <row r="345" spans="1:41" ht="12.75" hidden="1" customHeight="1" outlineLevel="1" x14ac:dyDescent="0.2">
      <c r="B345" s="851"/>
      <c r="C345" s="851"/>
      <c r="D345" s="27" t="str">
        <f t="shared" si="415"/>
        <v/>
      </c>
      <c r="E345" s="191" t="str">
        <f t="shared" si="416"/>
        <v>Di</v>
      </c>
      <c r="F345" s="191">
        <f t="shared" si="417"/>
        <v>2035</v>
      </c>
      <c r="G345" s="191">
        <f t="shared" si="418"/>
        <v>10</v>
      </c>
      <c r="H345" s="191">
        <f t="shared" si="420"/>
        <v>30</v>
      </c>
      <c r="I345" s="192">
        <f t="shared" si="419"/>
        <v>48150</v>
      </c>
      <c r="J345" s="193">
        <f t="shared" si="433"/>
        <v>7</v>
      </c>
      <c r="K345" s="194">
        <f t="shared" si="433"/>
        <v>0</v>
      </c>
      <c r="L345" s="193">
        <f t="shared" si="433"/>
        <v>13</v>
      </c>
      <c r="M345" s="194">
        <f t="shared" si="433"/>
        <v>0</v>
      </c>
      <c r="N345" s="193">
        <f t="shared" si="433"/>
        <v>13</v>
      </c>
      <c r="O345" s="194">
        <f t="shared" si="433"/>
        <v>30</v>
      </c>
      <c r="P345" s="193">
        <f t="shared" si="433"/>
        <v>15</v>
      </c>
      <c r="Q345" s="194">
        <f t="shared" si="433"/>
        <v>55</v>
      </c>
      <c r="R345" s="193">
        <f t="shared" si="422"/>
        <v>15</v>
      </c>
      <c r="S345" s="194">
        <f t="shared" si="423"/>
        <v>55</v>
      </c>
      <c r="T345" s="193">
        <f t="shared" si="424"/>
        <v>15</v>
      </c>
      <c r="U345" s="194">
        <f t="shared" si="425"/>
        <v>55</v>
      </c>
      <c r="V345" s="195">
        <f t="shared" si="426"/>
        <v>0.29166666666666669</v>
      </c>
      <c r="W345" s="195">
        <f t="shared" si="427"/>
        <v>0.54166666666666663</v>
      </c>
      <c r="X345" s="195">
        <f t="shared" si="428"/>
        <v>0.5625</v>
      </c>
      <c r="Y345" s="195">
        <f t="shared" si="429"/>
        <v>0.66319444444444442</v>
      </c>
      <c r="Z345" s="195">
        <f t="shared" si="430"/>
        <v>0.66319444444444442</v>
      </c>
      <c r="AA345" s="195">
        <f t="shared" si="431"/>
        <v>0.66319444444444442</v>
      </c>
      <c r="AB345" s="667"/>
      <c r="AC345" s="196">
        <f t="shared" si="432"/>
        <v>0.35069444444444442</v>
      </c>
      <c r="AD345" s="667"/>
      <c r="AE345" s="196">
        <f t="shared" si="409"/>
        <v>0.35069444444444436</v>
      </c>
      <c r="AF345" s="196"/>
      <c r="AG345" s="196"/>
      <c r="AH345" s="196"/>
      <c r="AI345" s="150"/>
      <c r="AJ345" s="709">
        <f t="shared" si="410"/>
        <v>0</v>
      </c>
      <c r="AK345" s="709">
        <f t="shared" si="411"/>
        <v>0</v>
      </c>
      <c r="AL345" s="709">
        <f t="shared" si="412"/>
        <v>0</v>
      </c>
      <c r="AM345" s="709"/>
      <c r="AN345" s="709">
        <f t="shared" si="413"/>
        <v>0</v>
      </c>
      <c r="AO345" s="709">
        <f t="shared" si="414"/>
        <v>1</v>
      </c>
    </row>
    <row r="346" spans="1:41" ht="12.75" hidden="1" customHeight="1" outlineLevel="1" x14ac:dyDescent="0.2">
      <c r="B346" s="851"/>
      <c r="C346" s="851"/>
      <c r="D346" s="27" t="str">
        <f t="shared" si="415"/>
        <v/>
      </c>
      <c r="E346" s="191" t="str">
        <f t="shared" si="416"/>
        <v>Mi</v>
      </c>
      <c r="F346" s="191">
        <f t="shared" si="417"/>
        <v>2035</v>
      </c>
      <c r="G346" s="191">
        <f t="shared" si="418"/>
        <v>10</v>
      </c>
      <c r="H346" s="191">
        <f t="shared" si="420"/>
        <v>31</v>
      </c>
      <c r="I346" s="192">
        <f t="shared" si="419"/>
        <v>48151</v>
      </c>
      <c r="J346" s="193">
        <f t="shared" si="433"/>
        <v>7</v>
      </c>
      <c r="K346" s="194">
        <f t="shared" si="433"/>
        <v>0</v>
      </c>
      <c r="L346" s="193">
        <f t="shared" si="433"/>
        <v>13</v>
      </c>
      <c r="M346" s="194">
        <f t="shared" si="433"/>
        <v>0</v>
      </c>
      <c r="N346" s="193">
        <f t="shared" si="433"/>
        <v>13</v>
      </c>
      <c r="O346" s="194">
        <f t="shared" si="433"/>
        <v>30</v>
      </c>
      <c r="P346" s="193">
        <f t="shared" si="433"/>
        <v>15</v>
      </c>
      <c r="Q346" s="194">
        <f t="shared" si="433"/>
        <v>55</v>
      </c>
      <c r="R346" s="193">
        <f t="shared" si="422"/>
        <v>15</v>
      </c>
      <c r="S346" s="194">
        <f t="shared" si="423"/>
        <v>55</v>
      </c>
      <c r="T346" s="193">
        <f t="shared" si="424"/>
        <v>15</v>
      </c>
      <c r="U346" s="194">
        <f t="shared" si="425"/>
        <v>55</v>
      </c>
      <c r="V346" s="195">
        <f t="shared" si="426"/>
        <v>0.29166666666666669</v>
      </c>
      <c r="W346" s="195">
        <f t="shared" si="427"/>
        <v>0.54166666666666663</v>
      </c>
      <c r="X346" s="195">
        <f t="shared" si="428"/>
        <v>0.5625</v>
      </c>
      <c r="Y346" s="195">
        <f t="shared" si="429"/>
        <v>0.66319444444444442</v>
      </c>
      <c r="Z346" s="195">
        <f t="shared" si="430"/>
        <v>0.66319444444444442</v>
      </c>
      <c r="AA346" s="195">
        <f t="shared" si="431"/>
        <v>0.66319444444444442</v>
      </c>
      <c r="AB346" s="667"/>
      <c r="AC346" s="196">
        <f t="shared" si="432"/>
        <v>0.35069444444444442</v>
      </c>
      <c r="AD346" s="667"/>
      <c r="AE346" s="196">
        <f t="shared" si="409"/>
        <v>0.35069444444444436</v>
      </c>
      <c r="AF346" s="196"/>
      <c r="AG346" s="196"/>
      <c r="AH346" s="196"/>
      <c r="AI346" s="150"/>
      <c r="AJ346" s="709">
        <f t="shared" si="410"/>
        <v>0</v>
      </c>
      <c r="AK346" s="709">
        <f t="shared" si="411"/>
        <v>0</v>
      </c>
      <c r="AL346" s="709">
        <f t="shared" si="412"/>
        <v>0</v>
      </c>
      <c r="AM346" s="709"/>
      <c r="AN346" s="709">
        <f t="shared" si="413"/>
        <v>0</v>
      </c>
      <c r="AO346" s="709">
        <f t="shared" si="414"/>
        <v>1</v>
      </c>
    </row>
    <row r="347" spans="1:41" ht="12.75" hidden="1" customHeight="1" outlineLevel="1" x14ac:dyDescent="0.2">
      <c r="B347" s="851"/>
      <c r="C347" s="851"/>
      <c r="D347" s="749" t="s">
        <v>1716</v>
      </c>
      <c r="E347" s="9"/>
      <c r="F347" s="9"/>
      <c r="G347" s="9"/>
      <c r="H347" s="191"/>
      <c r="I347" s="13"/>
      <c r="P347" s="4" t="s">
        <v>21</v>
      </c>
      <c r="Q347" s="4"/>
      <c r="R347" s="4"/>
      <c r="S347" s="4"/>
      <c r="T347" s="4"/>
      <c r="U347" s="4"/>
      <c r="V347" s="4"/>
      <c r="W347" s="4"/>
      <c r="X347" s="4"/>
      <c r="Y347" s="4"/>
      <c r="Z347" s="4"/>
      <c r="AA347" s="4"/>
      <c r="AB347" s="667"/>
      <c r="AC347" s="18">
        <f>SUM(AC316:AC346)</f>
        <v>8.065972222222225</v>
      </c>
      <c r="AD347" s="667"/>
      <c r="AE347" s="18">
        <f>SUM(AE316:AE346)</f>
        <v>8.0659722222222214</v>
      </c>
      <c r="AF347" s="18"/>
      <c r="AG347" s="18"/>
      <c r="AH347" s="18"/>
      <c r="AI347" s="190">
        <f>IF(AE347-AC347&lt;0,AC347-AE347,AE347-AC347)</f>
        <v>3.5527136788005009E-15</v>
      </c>
      <c r="AJ347" s="190">
        <f>8.425*SUM(AJ316:AJ346)/24</f>
        <v>0</v>
      </c>
      <c r="AK347" s="190">
        <f>8.425*SUM(AK316:AK346)/24</f>
        <v>0</v>
      </c>
      <c r="AL347" s="190">
        <f>8.425*SUM(AL316:AL346)/24</f>
        <v>0</v>
      </c>
      <c r="AN347" s="151">
        <f>SUM(AN316:AN346)</f>
        <v>0</v>
      </c>
      <c r="AO347" s="151">
        <f>SUM(AO316:AO346)</f>
        <v>23</v>
      </c>
    </row>
    <row r="348" spans="1:41" ht="12.75" customHeight="1" collapsed="1" x14ac:dyDescent="0.2">
      <c r="B348" s="852"/>
      <c r="C348" s="852"/>
      <c r="D348" s="49"/>
      <c r="E348" s="51"/>
      <c r="F348" s="51"/>
      <c r="G348" s="51"/>
      <c r="H348" s="51"/>
      <c r="I348" s="51"/>
      <c r="J348" s="52"/>
      <c r="K348" s="52"/>
      <c r="L348" s="52"/>
      <c r="M348" s="52"/>
      <c r="N348" s="52"/>
      <c r="O348" s="52"/>
      <c r="P348" s="52"/>
      <c r="Q348" s="52"/>
      <c r="R348" s="52"/>
      <c r="S348" s="52"/>
      <c r="T348" s="52"/>
      <c r="U348" s="52"/>
      <c r="V348" s="52"/>
      <c r="W348" s="52"/>
      <c r="X348" s="52"/>
      <c r="Y348" s="52"/>
      <c r="Z348" s="52"/>
      <c r="AA348" s="52"/>
      <c r="AB348" s="53"/>
      <c r="AC348" s="53"/>
      <c r="AD348" s="53"/>
      <c r="AE348" s="54"/>
      <c r="AF348" s="26"/>
      <c r="AG348" s="26"/>
      <c r="AH348" s="26"/>
      <c r="AI348" s="203">
        <f>AI314+AI347</f>
        <v>3.0198066269804258E-14</v>
      </c>
      <c r="AJ348" s="202">
        <f>AJ314+SUM(AJ315:AJ346)</f>
        <v>0</v>
      </c>
      <c r="AK348" s="202">
        <f>AK314+SUM(AK315:AK346)</f>
        <v>0</v>
      </c>
      <c r="AL348" s="202">
        <f>AL314+SUM(AL315:AL346)</f>
        <v>0</v>
      </c>
      <c r="AM348" s="202"/>
      <c r="AN348" s="202">
        <f>AN347*8</f>
        <v>0</v>
      </c>
      <c r="AO348" s="202">
        <f>AO347*8</f>
        <v>184</v>
      </c>
    </row>
    <row r="349" spans="1:41" ht="12.75" hidden="1" customHeight="1" outlineLevel="1" x14ac:dyDescent="0.2">
      <c r="B349" s="850">
        <f>$F$5</f>
        <v>2035</v>
      </c>
      <c r="C349" s="850" t="str">
        <f>TEXT(I350,"MMM")</f>
        <v>Nov</v>
      </c>
      <c r="D349" s="41"/>
      <c r="E349" s="42"/>
      <c r="F349" s="42"/>
      <c r="G349" s="42"/>
      <c r="H349" s="42"/>
      <c r="I349" s="42"/>
      <c r="J349" s="43"/>
      <c r="K349" s="43"/>
      <c r="L349" s="43"/>
      <c r="M349" s="43"/>
      <c r="N349" s="43"/>
      <c r="O349" s="43"/>
      <c r="P349" s="43"/>
      <c r="Q349" s="43"/>
      <c r="R349" s="43"/>
      <c r="S349" s="43"/>
      <c r="T349" s="43"/>
      <c r="U349" s="43"/>
      <c r="V349" s="43"/>
      <c r="W349" s="43"/>
      <c r="X349" s="43"/>
      <c r="Y349" s="43"/>
      <c r="Z349" s="43"/>
      <c r="AA349" s="43"/>
      <c r="AB349" s="44"/>
      <c r="AC349" s="44"/>
      <c r="AD349" s="44"/>
      <c r="AE349" s="42"/>
      <c r="AF349" s="42"/>
      <c r="AG349" s="42"/>
      <c r="AH349" s="42"/>
      <c r="AI349" s="148"/>
      <c r="AJ349" s="148"/>
      <c r="AK349" s="148"/>
      <c r="AL349" s="148"/>
      <c r="AM349" s="148"/>
      <c r="AN349" s="148"/>
      <c r="AO349" s="148"/>
    </row>
    <row r="350" spans="1:41" ht="12.75" hidden="1" customHeight="1" outlineLevel="1" x14ac:dyDescent="0.2">
      <c r="A350" s="198">
        <f>A316+1</f>
        <v>11</v>
      </c>
      <c r="B350" s="851"/>
      <c r="C350" s="851"/>
      <c r="D350" s="27" t="str">
        <f>IF(E350="Mo",WEEKNUM(I350),"")</f>
        <v/>
      </c>
      <c r="E350" s="191" t="str">
        <f>TEXT(I350,"TTT")</f>
        <v>Do</v>
      </c>
      <c r="F350" s="191">
        <f>$F$5</f>
        <v>2035</v>
      </c>
      <c r="G350" s="191">
        <f>$A$350</f>
        <v>11</v>
      </c>
      <c r="H350" s="191">
        <f>$H$5</f>
        <v>1</v>
      </c>
      <c r="I350" s="192">
        <f>DATE(F350,G350,H350)</f>
        <v>48152</v>
      </c>
      <c r="J350" s="193">
        <f t="shared" ref="J350:Q353" si="434">IF(OR($E350="Sa",$E350="So"),J$4,J$5)</f>
        <v>7</v>
      </c>
      <c r="K350" s="194">
        <f t="shared" si="434"/>
        <v>0</v>
      </c>
      <c r="L350" s="193">
        <f t="shared" si="434"/>
        <v>13</v>
      </c>
      <c r="M350" s="194">
        <f t="shared" si="434"/>
        <v>0</v>
      </c>
      <c r="N350" s="193">
        <f t="shared" si="434"/>
        <v>13</v>
      </c>
      <c r="O350" s="194">
        <f t="shared" si="434"/>
        <v>30</v>
      </c>
      <c r="P350" s="193">
        <f t="shared" si="434"/>
        <v>15</v>
      </c>
      <c r="Q350" s="194">
        <f t="shared" si="434"/>
        <v>55</v>
      </c>
      <c r="R350" s="193">
        <f t="shared" ref="R350:R353" si="435">P350</f>
        <v>15</v>
      </c>
      <c r="S350" s="194">
        <f t="shared" ref="S350:S353" si="436">Q350</f>
        <v>55</v>
      </c>
      <c r="T350" s="193">
        <f t="shared" ref="T350:T353" si="437">R350</f>
        <v>15</v>
      </c>
      <c r="U350" s="194">
        <f t="shared" ref="U350:U353" si="438">S350</f>
        <v>55</v>
      </c>
      <c r="V350" s="195">
        <f t="shared" ref="V350:V353" si="439">TIME(J350,K350,0)</f>
        <v>0.29166666666666669</v>
      </c>
      <c r="W350" s="195">
        <f t="shared" ref="W350:W353" si="440">TIME(L350,M350,0)</f>
        <v>0.54166666666666663</v>
      </c>
      <c r="X350" s="195">
        <f t="shared" ref="X350:X353" si="441">TIME(N350,O350,0)</f>
        <v>0.5625</v>
      </c>
      <c r="Y350" s="195">
        <f t="shared" ref="Y350:Y353" si="442">TIME(P350,Q350,0)</f>
        <v>0.66319444444444442</v>
      </c>
      <c r="Z350" s="195">
        <f t="shared" ref="Z350:Z353" si="443">TIME(R350,S350,0)</f>
        <v>0.66319444444444442</v>
      </c>
      <c r="AA350" s="195">
        <f t="shared" ref="AA350:AA353" si="444">TIME(T350,U350,0)</f>
        <v>0.66319444444444442</v>
      </c>
      <c r="AB350" s="667"/>
      <c r="AC350" s="196">
        <f t="shared" ref="AC350:AC353" si="445">IF(OR(E350="Sa",E350="So"),TIME($AC$4,$AE$4,0),TIME($AC$5,$AE$5,0))</f>
        <v>0.35069444444444442</v>
      </c>
      <c r="AD350" s="667"/>
      <c r="AE350" s="196">
        <f t="shared" ref="AE350:AE380" si="446">IF(OR(E350="Sa",E350="So"),TIME($AC$4,$AE$4,0),(Y350-V350-(X350-W350)+(AA350-Z350)))</f>
        <v>0.35069444444444436</v>
      </c>
      <c r="AF350" s="196"/>
      <c r="AG350" s="196"/>
      <c r="AH350" s="196"/>
      <c r="AJ350" s="709">
        <f t="shared" ref="AJ350:AJ380" si="447">IF(AG350=$AG$3,1,0)</f>
        <v>0</v>
      </c>
      <c r="AK350" s="709">
        <f t="shared" ref="AK350:AK380" si="448">IF(AG350=$AG$7,1,0)</f>
        <v>0</v>
      </c>
      <c r="AL350" s="709">
        <f t="shared" ref="AL350:AL380" si="449">IF(AH350=$AG$4,1,0)</f>
        <v>0</v>
      </c>
      <c r="AM350" s="709"/>
      <c r="AN350" s="709">
        <f t="shared" ref="AN350:AN380" si="450">IF(OR(AG350=$AG$2,AG350=$AG$5),1,IF(AG350=$AG$6,0.5,0))</f>
        <v>0</v>
      </c>
      <c r="AO350" s="709">
        <f t="shared" ref="AO350:AO380" si="451">IF(OR(E350="Sa",E350="So"),0,1)</f>
        <v>1</v>
      </c>
    </row>
    <row r="351" spans="1:41" ht="12.75" hidden="1" customHeight="1" outlineLevel="1" x14ac:dyDescent="0.2">
      <c r="B351" s="851"/>
      <c r="C351" s="851"/>
      <c r="D351" s="27" t="str">
        <f t="shared" ref="D351:D380" si="452">IF(E351="Mo",WEEKNUM(I351),"")</f>
        <v/>
      </c>
      <c r="E351" s="191" t="str">
        <f t="shared" ref="E351:E380" si="453">TEXT(I351,"TTT")</f>
        <v>Fr</v>
      </c>
      <c r="F351" s="191">
        <f t="shared" ref="F351:F380" si="454">$F$5</f>
        <v>2035</v>
      </c>
      <c r="G351" s="191">
        <f t="shared" ref="G351:G380" si="455">$A$350</f>
        <v>11</v>
      </c>
      <c r="H351" s="191">
        <f>H350+1</f>
        <v>2</v>
      </c>
      <c r="I351" s="192">
        <f t="shared" ref="I351:I380" si="456">DATE(F351,G351,H351)</f>
        <v>48153</v>
      </c>
      <c r="J351" s="193">
        <f t="shared" si="434"/>
        <v>7</v>
      </c>
      <c r="K351" s="194">
        <f t="shared" si="434"/>
        <v>0</v>
      </c>
      <c r="L351" s="193">
        <f t="shared" si="434"/>
        <v>13</v>
      </c>
      <c r="M351" s="194">
        <f t="shared" si="434"/>
        <v>0</v>
      </c>
      <c r="N351" s="193">
        <f t="shared" si="434"/>
        <v>13</v>
      </c>
      <c r="O351" s="194">
        <f t="shared" si="434"/>
        <v>30</v>
      </c>
      <c r="P351" s="193">
        <f t="shared" si="434"/>
        <v>15</v>
      </c>
      <c r="Q351" s="194">
        <f t="shared" si="434"/>
        <v>55</v>
      </c>
      <c r="R351" s="193">
        <f t="shared" si="435"/>
        <v>15</v>
      </c>
      <c r="S351" s="194">
        <f t="shared" si="436"/>
        <v>55</v>
      </c>
      <c r="T351" s="193">
        <f t="shared" si="437"/>
        <v>15</v>
      </c>
      <c r="U351" s="194">
        <f t="shared" si="438"/>
        <v>55</v>
      </c>
      <c r="V351" s="195">
        <f t="shared" si="439"/>
        <v>0.29166666666666669</v>
      </c>
      <c r="W351" s="195">
        <f t="shared" si="440"/>
        <v>0.54166666666666663</v>
      </c>
      <c r="X351" s="195">
        <f t="shared" si="441"/>
        <v>0.5625</v>
      </c>
      <c r="Y351" s="195">
        <f t="shared" si="442"/>
        <v>0.66319444444444442</v>
      </c>
      <c r="Z351" s="195">
        <f t="shared" si="443"/>
        <v>0.66319444444444442</v>
      </c>
      <c r="AA351" s="195">
        <f t="shared" si="444"/>
        <v>0.66319444444444442</v>
      </c>
      <c r="AB351" s="667"/>
      <c r="AC351" s="196">
        <f t="shared" si="445"/>
        <v>0.35069444444444442</v>
      </c>
      <c r="AD351" s="667"/>
      <c r="AE351" s="196">
        <f t="shared" si="446"/>
        <v>0.35069444444444436</v>
      </c>
      <c r="AF351" s="196"/>
      <c r="AG351" s="196"/>
      <c r="AH351" s="196"/>
      <c r="AI351" s="150"/>
      <c r="AJ351" s="709">
        <f t="shared" si="447"/>
        <v>0</v>
      </c>
      <c r="AK351" s="709">
        <f t="shared" si="448"/>
        <v>0</v>
      </c>
      <c r="AL351" s="709">
        <f t="shared" si="449"/>
        <v>0</v>
      </c>
      <c r="AM351" s="709"/>
      <c r="AN351" s="709">
        <f t="shared" si="450"/>
        <v>0</v>
      </c>
      <c r="AO351" s="709">
        <f t="shared" si="451"/>
        <v>1</v>
      </c>
    </row>
    <row r="352" spans="1:41" ht="12.75" hidden="1" customHeight="1" outlineLevel="1" x14ac:dyDescent="0.2">
      <c r="B352" s="851"/>
      <c r="C352" s="851"/>
      <c r="D352" s="27" t="str">
        <f t="shared" si="452"/>
        <v/>
      </c>
      <c r="E352" s="191" t="str">
        <f t="shared" si="453"/>
        <v>Sa</v>
      </c>
      <c r="F352" s="191">
        <f t="shared" si="454"/>
        <v>2035</v>
      </c>
      <c r="G352" s="191">
        <f t="shared" si="455"/>
        <v>11</v>
      </c>
      <c r="H352" s="191">
        <f t="shared" ref="H352:H380" si="457">H351+1</f>
        <v>3</v>
      </c>
      <c r="I352" s="192">
        <f t="shared" si="456"/>
        <v>48154</v>
      </c>
      <c r="J352" s="193">
        <f t="shared" si="434"/>
        <v>0</v>
      </c>
      <c r="K352" s="194">
        <f t="shared" si="434"/>
        <v>0</v>
      </c>
      <c r="L352" s="193">
        <f t="shared" si="434"/>
        <v>0</v>
      </c>
      <c r="M352" s="194">
        <f t="shared" si="434"/>
        <v>0</v>
      </c>
      <c r="N352" s="193">
        <f t="shared" si="434"/>
        <v>0</v>
      </c>
      <c r="O352" s="194">
        <f t="shared" si="434"/>
        <v>0</v>
      </c>
      <c r="P352" s="193">
        <f t="shared" si="434"/>
        <v>0</v>
      </c>
      <c r="Q352" s="194">
        <f t="shared" si="434"/>
        <v>0</v>
      </c>
      <c r="R352" s="193">
        <f t="shared" si="435"/>
        <v>0</v>
      </c>
      <c r="S352" s="194">
        <f t="shared" si="436"/>
        <v>0</v>
      </c>
      <c r="T352" s="193">
        <f t="shared" si="437"/>
        <v>0</v>
      </c>
      <c r="U352" s="194">
        <f t="shared" si="438"/>
        <v>0</v>
      </c>
      <c r="V352" s="195">
        <f t="shared" si="439"/>
        <v>0</v>
      </c>
      <c r="W352" s="195">
        <f t="shared" si="440"/>
        <v>0</v>
      </c>
      <c r="X352" s="195">
        <f t="shared" si="441"/>
        <v>0</v>
      </c>
      <c r="Y352" s="195">
        <f t="shared" si="442"/>
        <v>0</v>
      </c>
      <c r="Z352" s="195">
        <f t="shared" si="443"/>
        <v>0</v>
      </c>
      <c r="AA352" s="195">
        <f t="shared" si="444"/>
        <v>0</v>
      </c>
      <c r="AB352" s="667"/>
      <c r="AC352" s="196">
        <f t="shared" si="445"/>
        <v>0</v>
      </c>
      <c r="AD352" s="667"/>
      <c r="AE352" s="196">
        <f t="shared" si="446"/>
        <v>0</v>
      </c>
      <c r="AF352" s="196"/>
      <c r="AG352" s="196"/>
      <c r="AH352" s="196"/>
      <c r="AI352" s="150"/>
      <c r="AJ352" s="709">
        <f t="shared" si="447"/>
        <v>0</v>
      </c>
      <c r="AK352" s="709">
        <f t="shared" si="448"/>
        <v>0</v>
      </c>
      <c r="AL352" s="709">
        <f t="shared" si="449"/>
        <v>0</v>
      </c>
      <c r="AM352" s="709"/>
      <c r="AN352" s="709">
        <f t="shared" si="450"/>
        <v>0</v>
      </c>
      <c r="AO352" s="709">
        <f t="shared" si="451"/>
        <v>0</v>
      </c>
    </row>
    <row r="353" spans="2:41" ht="12.75" hidden="1" customHeight="1" outlineLevel="1" x14ac:dyDescent="0.2">
      <c r="B353" s="851"/>
      <c r="C353" s="851"/>
      <c r="D353" s="27" t="str">
        <f t="shared" si="452"/>
        <v/>
      </c>
      <c r="E353" s="191" t="str">
        <f t="shared" si="453"/>
        <v>So</v>
      </c>
      <c r="F353" s="191">
        <f t="shared" si="454"/>
        <v>2035</v>
      </c>
      <c r="G353" s="191">
        <f t="shared" si="455"/>
        <v>11</v>
      </c>
      <c r="H353" s="191">
        <f t="shared" si="457"/>
        <v>4</v>
      </c>
      <c r="I353" s="192">
        <f t="shared" si="456"/>
        <v>48155</v>
      </c>
      <c r="J353" s="193">
        <f t="shared" si="434"/>
        <v>0</v>
      </c>
      <c r="K353" s="194">
        <f t="shared" si="434"/>
        <v>0</v>
      </c>
      <c r="L353" s="193">
        <f t="shared" si="434"/>
        <v>0</v>
      </c>
      <c r="M353" s="194">
        <f t="shared" si="434"/>
        <v>0</v>
      </c>
      <c r="N353" s="193">
        <f t="shared" si="434"/>
        <v>0</v>
      </c>
      <c r="O353" s="194">
        <f t="shared" si="434"/>
        <v>0</v>
      </c>
      <c r="P353" s="193">
        <f t="shared" si="434"/>
        <v>0</v>
      </c>
      <c r="Q353" s="194">
        <f t="shared" si="434"/>
        <v>0</v>
      </c>
      <c r="R353" s="193">
        <f t="shared" si="435"/>
        <v>0</v>
      </c>
      <c r="S353" s="194">
        <f t="shared" si="436"/>
        <v>0</v>
      </c>
      <c r="T353" s="193">
        <f t="shared" si="437"/>
        <v>0</v>
      </c>
      <c r="U353" s="194">
        <f t="shared" si="438"/>
        <v>0</v>
      </c>
      <c r="V353" s="195">
        <f t="shared" si="439"/>
        <v>0</v>
      </c>
      <c r="W353" s="195">
        <f t="shared" si="440"/>
        <v>0</v>
      </c>
      <c r="X353" s="195">
        <f t="shared" si="441"/>
        <v>0</v>
      </c>
      <c r="Y353" s="195">
        <f t="shared" si="442"/>
        <v>0</v>
      </c>
      <c r="Z353" s="195">
        <f t="shared" si="443"/>
        <v>0</v>
      </c>
      <c r="AA353" s="195">
        <f t="shared" si="444"/>
        <v>0</v>
      </c>
      <c r="AB353" s="667"/>
      <c r="AC353" s="196">
        <f t="shared" si="445"/>
        <v>0</v>
      </c>
      <c r="AD353" s="667"/>
      <c r="AE353" s="196">
        <f t="shared" si="446"/>
        <v>0</v>
      </c>
      <c r="AF353" s="196"/>
      <c r="AG353" s="196"/>
      <c r="AH353" s="196"/>
      <c r="AI353" s="150"/>
      <c r="AJ353" s="709">
        <f t="shared" si="447"/>
        <v>0</v>
      </c>
      <c r="AK353" s="709">
        <f t="shared" si="448"/>
        <v>0</v>
      </c>
      <c r="AL353" s="709">
        <f t="shared" si="449"/>
        <v>0</v>
      </c>
      <c r="AM353" s="709"/>
      <c r="AN353" s="709">
        <f t="shared" si="450"/>
        <v>0</v>
      </c>
      <c r="AO353" s="709">
        <f t="shared" si="451"/>
        <v>0</v>
      </c>
    </row>
    <row r="354" spans="2:41" ht="12.75" hidden="1" customHeight="1" outlineLevel="1" x14ac:dyDescent="0.2">
      <c r="B354" s="851"/>
      <c r="C354" s="851"/>
      <c r="D354" s="27">
        <f t="shared" si="452"/>
        <v>45</v>
      </c>
      <c r="E354" s="191" t="str">
        <f t="shared" si="453"/>
        <v>Mo</v>
      </c>
      <c r="F354" s="191">
        <f t="shared" si="454"/>
        <v>2035</v>
      </c>
      <c r="G354" s="191">
        <f t="shared" si="455"/>
        <v>11</v>
      </c>
      <c r="H354" s="191">
        <f t="shared" si="457"/>
        <v>5</v>
      </c>
      <c r="I354" s="192">
        <f t="shared" si="456"/>
        <v>48156</v>
      </c>
      <c r="J354" s="193">
        <f t="shared" ref="J354:Q365" si="458">IF(OR($E354="Sa",$E354="So"),J$4,J$5)</f>
        <v>7</v>
      </c>
      <c r="K354" s="194">
        <f t="shared" si="458"/>
        <v>0</v>
      </c>
      <c r="L354" s="193">
        <f t="shared" si="458"/>
        <v>13</v>
      </c>
      <c r="M354" s="194">
        <f t="shared" si="458"/>
        <v>0</v>
      </c>
      <c r="N354" s="193">
        <f t="shared" si="458"/>
        <v>13</v>
      </c>
      <c r="O354" s="194">
        <f t="shared" si="458"/>
        <v>30</v>
      </c>
      <c r="P354" s="193">
        <f t="shared" si="458"/>
        <v>15</v>
      </c>
      <c r="Q354" s="194">
        <f t="shared" si="458"/>
        <v>55</v>
      </c>
      <c r="R354" s="193">
        <f t="shared" ref="R354:R380" si="459">P354</f>
        <v>15</v>
      </c>
      <c r="S354" s="194">
        <f t="shared" ref="S354:S380" si="460">Q354</f>
        <v>55</v>
      </c>
      <c r="T354" s="193">
        <f t="shared" ref="T354:T380" si="461">R354</f>
        <v>15</v>
      </c>
      <c r="U354" s="194">
        <f t="shared" ref="U354:U380" si="462">S354</f>
        <v>55</v>
      </c>
      <c r="V354" s="195">
        <f t="shared" ref="V354:V380" si="463">TIME(J354,K354,0)</f>
        <v>0.29166666666666669</v>
      </c>
      <c r="W354" s="195">
        <f t="shared" ref="W354:W380" si="464">TIME(L354,M354,0)</f>
        <v>0.54166666666666663</v>
      </c>
      <c r="X354" s="195">
        <f t="shared" ref="X354:X380" si="465">TIME(N354,O354,0)</f>
        <v>0.5625</v>
      </c>
      <c r="Y354" s="195">
        <f t="shared" ref="Y354:Y380" si="466">TIME(P354,Q354,0)</f>
        <v>0.66319444444444442</v>
      </c>
      <c r="Z354" s="195">
        <f t="shared" ref="Z354:Z380" si="467">TIME(R354,S354,0)</f>
        <v>0.66319444444444442</v>
      </c>
      <c r="AA354" s="195">
        <f t="shared" ref="AA354:AA380" si="468">TIME(T354,U354,0)</f>
        <v>0.66319444444444442</v>
      </c>
      <c r="AB354" s="667"/>
      <c r="AC354" s="196">
        <f t="shared" ref="AC354:AC380" si="469">IF(OR(E354="Sa",E354="So"),TIME($AC$4,$AE$4,0),TIME($AC$5,$AE$5,0))</f>
        <v>0.35069444444444442</v>
      </c>
      <c r="AD354" s="667"/>
      <c r="AE354" s="196">
        <f t="shared" si="446"/>
        <v>0.35069444444444436</v>
      </c>
      <c r="AF354" s="196"/>
      <c r="AG354" s="196"/>
      <c r="AH354" s="196"/>
      <c r="AI354" s="150"/>
      <c r="AJ354" s="709">
        <f t="shared" si="447"/>
        <v>0</v>
      </c>
      <c r="AK354" s="709">
        <f t="shared" si="448"/>
        <v>0</v>
      </c>
      <c r="AL354" s="709">
        <f t="shared" si="449"/>
        <v>0</v>
      </c>
      <c r="AM354" s="709"/>
      <c r="AN354" s="709">
        <f t="shared" si="450"/>
        <v>0</v>
      </c>
      <c r="AO354" s="709">
        <f t="shared" si="451"/>
        <v>1</v>
      </c>
    </row>
    <row r="355" spans="2:41" ht="12.75" hidden="1" customHeight="1" outlineLevel="1" x14ac:dyDescent="0.2">
      <c r="B355" s="851"/>
      <c r="C355" s="851"/>
      <c r="D355" s="27" t="str">
        <f t="shared" si="452"/>
        <v/>
      </c>
      <c r="E355" s="191" t="str">
        <f t="shared" si="453"/>
        <v>Di</v>
      </c>
      <c r="F355" s="191">
        <f t="shared" si="454"/>
        <v>2035</v>
      </c>
      <c r="G355" s="191">
        <f t="shared" si="455"/>
        <v>11</v>
      </c>
      <c r="H355" s="191">
        <f t="shared" si="457"/>
        <v>6</v>
      </c>
      <c r="I355" s="192">
        <f t="shared" si="456"/>
        <v>48157</v>
      </c>
      <c r="J355" s="193">
        <f t="shared" si="458"/>
        <v>7</v>
      </c>
      <c r="K355" s="194">
        <f t="shared" si="458"/>
        <v>0</v>
      </c>
      <c r="L355" s="193">
        <f t="shared" si="458"/>
        <v>13</v>
      </c>
      <c r="M355" s="194">
        <f t="shared" si="458"/>
        <v>0</v>
      </c>
      <c r="N355" s="193">
        <f t="shared" si="458"/>
        <v>13</v>
      </c>
      <c r="O355" s="194">
        <f t="shared" si="458"/>
        <v>30</v>
      </c>
      <c r="P355" s="193">
        <f t="shared" si="458"/>
        <v>15</v>
      </c>
      <c r="Q355" s="194">
        <f t="shared" si="458"/>
        <v>55</v>
      </c>
      <c r="R355" s="193">
        <f t="shared" si="459"/>
        <v>15</v>
      </c>
      <c r="S355" s="194">
        <f t="shared" si="460"/>
        <v>55</v>
      </c>
      <c r="T355" s="193">
        <f t="shared" si="461"/>
        <v>15</v>
      </c>
      <c r="U355" s="194">
        <f t="shared" si="462"/>
        <v>55</v>
      </c>
      <c r="V355" s="195">
        <f t="shared" si="463"/>
        <v>0.29166666666666669</v>
      </c>
      <c r="W355" s="195">
        <f t="shared" si="464"/>
        <v>0.54166666666666663</v>
      </c>
      <c r="X355" s="195">
        <f t="shared" si="465"/>
        <v>0.5625</v>
      </c>
      <c r="Y355" s="195">
        <f t="shared" si="466"/>
        <v>0.66319444444444442</v>
      </c>
      <c r="Z355" s="195">
        <f t="shared" si="467"/>
        <v>0.66319444444444442</v>
      </c>
      <c r="AA355" s="195">
        <f t="shared" si="468"/>
        <v>0.66319444444444442</v>
      </c>
      <c r="AB355" s="667"/>
      <c r="AC355" s="196">
        <f t="shared" si="469"/>
        <v>0.35069444444444442</v>
      </c>
      <c r="AD355" s="667"/>
      <c r="AE355" s="196">
        <f t="shared" si="446"/>
        <v>0.35069444444444436</v>
      </c>
      <c r="AF355" s="196"/>
      <c r="AG355" s="196"/>
      <c r="AH355" s="196"/>
      <c r="AI355" s="150"/>
      <c r="AJ355" s="709">
        <f t="shared" si="447"/>
        <v>0</v>
      </c>
      <c r="AK355" s="709">
        <f t="shared" si="448"/>
        <v>0</v>
      </c>
      <c r="AL355" s="709">
        <f t="shared" si="449"/>
        <v>0</v>
      </c>
      <c r="AM355" s="709"/>
      <c r="AN355" s="709">
        <f t="shared" si="450"/>
        <v>0</v>
      </c>
      <c r="AO355" s="709">
        <f t="shared" si="451"/>
        <v>1</v>
      </c>
    </row>
    <row r="356" spans="2:41" ht="12.75" hidden="1" customHeight="1" outlineLevel="1" x14ac:dyDescent="0.2">
      <c r="B356" s="851"/>
      <c r="C356" s="851"/>
      <c r="D356" s="27" t="str">
        <f t="shared" si="452"/>
        <v/>
      </c>
      <c r="E356" s="191" t="str">
        <f t="shared" si="453"/>
        <v>Mi</v>
      </c>
      <c r="F356" s="191">
        <f t="shared" si="454"/>
        <v>2035</v>
      </c>
      <c r="G356" s="191">
        <f t="shared" si="455"/>
        <v>11</v>
      </c>
      <c r="H356" s="191">
        <f t="shared" si="457"/>
        <v>7</v>
      </c>
      <c r="I356" s="192">
        <f t="shared" si="456"/>
        <v>48158</v>
      </c>
      <c r="J356" s="193">
        <f t="shared" si="458"/>
        <v>7</v>
      </c>
      <c r="K356" s="194">
        <f t="shared" si="458"/>
        <v>0</v>
      </c>
      <c r="L356" s="193">
        <f t="shared" si="458"/>
        <v>13</v>
      </c>
      <c r="M356" s="194">
        <f t="shared" si="458"/>
        <v>0</v>
      </c>
      <c r="N356" s="193">
        <f t="shared" si="458"/>
        <v>13</v>
      </c>
      <c r="O356" s="194">
        <f t="shared" si="458"/>
        <v>30</v>
      </c>
      <c r="P356" s="193">
        <f t="shared" si="458"/>
        <v>15</v>
      </c>
      <c r="Q356" s="194">
        <f t="shared" si="458"/>
        <v>55</v>
      </c>
      <c r="R356" s="193">
        <f t="shared" si="459"/>
        <v>15</v>
      </c>
      <c r="S356" s="194">
        <f t="shared" si="460"/>
        <v>55</v>
      </c>
      <c r="T356" s="193">
        <f t="shared" si="461"/>
        <v>15</v>
      </c>
      <c r="U356" s="194">
        <f t="shared" si="462"/>
        <v>55</v>
      </c>
      <c r="V356" s="195">
        <f t="shared" si="463"/>
        <v>0.29166666666666669</v>
      </c>
      <c r="W356" s="195">
        <f t="shared" si="464"/>
        <v>0.54166666666666663</v>
      </c>
      <c r="X356" s="195">
        <f t="shared" si="465"/>
        <v>0.5625</v>
      </c>
      <c r="Y356" s="195">
        <f t="shared" si="466"/>
        <v>0.66319444444444442</v>
      </c>
      <c r="Z356" s="195">
        <f t="shared" si="467"/>
        <v>0.66319444444444442</v>
      </c>
      <c r="AA356" s="195">
        <f t="shared" si="468"/>
        <v>0.66319444444444442</v>
      </c>
      <c r="AB356" s="667"/>
      <c r="AC356" s="196">
        <f t="shared" si="469"/>
        <v>0.35069444444444442</v>
      </c>
      <c r="AD356" s="667"/>
      <c r="AE356" s="196">
        <f t="shared" si="446"/>
        <v>0.35069444444444436</v>
      </c>
      <c r="AF356" s="196"/>
      <c r="AG356" s="196"/>
      <c r="AH356" s="196"/>
      <c r="AI356" s="150"/>
      <c r="AJ356" s="709">
        <f t="shared" si="447"/>
        <v>0</v>
      </c>
      <c r="AK356" s="709">
        <f t="shared" si="448"/>
        <v>0</v>
      </c>
      <c r="AL356" s="709">
        <f t="shared" si="449"/>
        <v>0</v>
      </c>
      <c r="AM356" s="709"/>
      <c r="AN356" s="709">
        <f t="shared" si="450"/>
        <v>0</v>
      </c>
      <c r="AO356" s="709">
        <f t="shared" si="451"/>
        <v>1</v>
      </c>
    </row>
    <row r="357" spans="2:41" ht="12.75" hidden="1" customHeight="1" outlineLevel="1" x14ac:dyDescent="0.2">
      <c r="B357" s="851"/>
      <c r="C357" s="851"/>
      <c r="D357" s="27" t="str">
        <f t="shared" si="452"/>
        <v/>
      </c>
      <c r="E357" s="191" t="str">
        <f t="shared" si="453"/>
        <v>Do</v>
      </c>
      <c r="F357" s="191">
        <f t="shared" si="454"/>
        <v>2035</v>
      </c>
      <c r="G357" s="191">
        <f t="shared" si="455"/>
        <v>11</v>
      </c>
      <c r="H357" s="191">
        <f t="shared" si="457"/>
        <v>8</v>
      </c>
      <c r="I357" s="192">
        <f t="shared" si="456"/>
        <v>48159</v>
      </c>
      <c r="J357" s="193">
        <f t="shared" si="458"/>
        <v>7</v>
      </c>
      <c r="K357" s="194">
        <f t="shared" si="458"/>
        <v>0</v>
      </c>
      <c r="L357" s="193">
        <f t="shared" si="458"/>
        <v>13</v>
      </c>
      <c r="M357" s="194">
        <f t="shared" si="458"/>
        <v>0</v>
      </c>
      <c r="N357" s="193">
        <f t="shared" si="458"/>
        <v>13</v>
      </c>
      <c r="O357" s="194">
        <f t="shared" si="458"/>
        <v>30</v>
      </c>
      <c r="P357" s="193">
        <f t="shared" si="458"/>
        <v>15</v>
      </c>
      <c r="Q357" s="194">
        <f t="shared" si="458"/>
        <v>55</v>
      </c>
      <c r="R357" s="193">
        <f t="shared" si="459"/>
        <v>15</v>
      </c>
      <c r="S357" s="194">
        <f t="shared" si="460"/>
        <v>55</v>
      </c>
      <c r="T357" s="193">
        <f t="shared" si="461"/>
        <v>15</v>
      </c>
      <c r="U357" s="194">
        <f t="shared" si="462"/>
        <v>55</v>
      </c>
      <c r="V357" s="195">
        <f t="shared" si="463"/>
        <v>0.29166666666666669</v>
      </c>
      <c r="W357" s="195">
        <f t="shared" si="464"/>
        <v>0.54166666666666663</v>
      </c>
      <c r="X357" s="195">
        <f t="shared" si="465"/>
        <v>0.5625</v>
      </c>
      <c r="Y357" s="195">
        <f t="shared" si="466"/>
        <v>0.66319444444444442</v>
      </c>
      <c r="Z357" s="195">
        <f t="shared" si="467"/>
        <v>0.66319444444444442</v>
      </c>
      <c r="AA357" s="195">
        <f t="shared" si="468"/>
        <v>0.66319444444444442</v>
      </c>
      <c r="AB357" s="667"/>
      <c r="AC357" s="196">
        <f t="shared" si="469"/>
        <v>0.35069444444444442</v>
      </c>
      <c r="AD357" s="667"/>
      <c r="AE357" s="196">
        <f t="shared" si="446"/>
        <v>0.35069444444444436</v>
      </c>
      <c r="AF357" s="196"/>
      <c r="AG357" s="196"/>
      <c r="AH357" s="196"/>
      <c r="AI357" s="150"/>
      <c r="AJ357" s="709">
        <f t="shared" si="447"/>
        <v>0</v>
      </c>
      <c r="AK357" s="709">
        <f t="shared" si="448"/>
        <v>0</v>
      </c>
      <c r="AL357" s="709">
        <f t="shared" si="449"/>
        <v>0</v>
      </c>
      <c r="AM357" s="709"/>
      <c r="AN357" s="709">
        <f t="shared" si="450"/>
        <v>0</v>
      </c>
      <c r="AO357" s="709">
        <f t="shared" si="451"/>
        <v>1</v>
      </c>
    </row>
    <row r="358" spans="2:41" ht="12.75" hidden="1" customHeight="1" outlineLevel="1" x14ac:dyDescent="0.2">
      <c r="B358" s="851"/>
      <c r="C358" s="851"/>
      <c r="D358" s="27" t="str">
        <f t="shared" si="452"/>
        <v/>
      </c>
      <c r="E358" s="191" t="str">
        <f t="shared" si="453"/>
        <v>Fr</v>
      </c>
      <c r="F358" s="191">
        <f t="shared" si="454"/>
        <v>2035</v>
      </c>
      <c r="G358" s="191">
        <f t="shared" si="455"/>
        <v>11</v>
      </c>
      <c r="H358" s="191">
        <f t="shared" si="457"/>
        <v>9</v>
      </c>
      <c r="I358" s="192">
        <f t="shared" si="456"/>
        <v>48160</v>
      </c>
      <c r="J358" s="193">
        <f t="shared" si="458"/>
        <v>7</v>
      </c>
      <c r="K358" s="194">
        <f t="shared" si="458"/>
        <v>0</v>
      </c>
      <c r="L358" s="193">
        <f t="shared" si="458"/>
        <v>13</v>
      </c>
      <c r="M358" s="194">
        <f t="shared" si="458"/>
        <v>0</v>
      </c>
      <c r="N358" s="193">
        <f t="shared" si="458"/>
        <v>13</v>
      </c>
      <c r="O358" s="194">
        <f t="shared" si="458"/>
        <v>30</v>
      </c>
      <c r="P358" s="193">
        <f t="shared" si="458"/>
        <v>15</v>
      </c>
      <c r="Q358" s="194">
        <f t="shared" si="458"/>
        <v>55</v>
      </c>
      <c r="R358" s="193">
        <f t="shared" si="459"/>
        <v>15</v>
      </c>
      <c r="S358" s="194">
        <f t="shared" si="460"/>
        <v>55</v>
      </c>
      <c r="T358" s="193">
        <f t="shared" si="461"/>
        <v>15</v>
      </c>
      <c r="U358" s="194">
        <f t="shared" si="462"/>
        <v>55</v>
      </c>
      <c r="V358" s="195">
        <f t="shared" si="463"/>
        <v>0.29166666666666669</v>
      </c>
      <c r="W358" s="195">
        <f t="shared" si="464"/>
        <v>0.54166666666666663</v>
      </c>
      <c r="X358" s="195">
        <f t="shared" si="465"/>
        <v>0.5625</v>
      </c>
      <c r="Y358" s="195">
        <f t="shared" si="466"/>
        <v>0.66319444444444442</v>
      </c>
      <c r="Z358" s="195">
        <f t="shared" si="467"/>
        <v>0.66319444444444442</v>
      </c>
      <c r="AA358" s="195">
        <f t="shared" si="468"/>
        <v>0.66319444444444442</v>
      </c>
      <c r="AB358" s="667"/>
      <c r="AC358" s="196">
        <f t="shared" si="469"/>
        <v>0.35069444444444442</v>
      </c>
      <c r="AD358" s="667"/>
      <c r="AE358" s="196">
        <f t="shared" si="446"/>
        <v>0.35069444444444436</v>
      </c>
      <c r="AF358" s="196"/>
      <c r="AG358" s="196"/>
      <c r="AH358" s="196"/>
      <c r="AI358" s="150"/>
      <c r="AJ358" s="709">
        <f t="shared" si="447"/>
        <v>0</v>
      </c>
      <c r="AK358" s="709">
        <f t="shared" si="448"/>
        <v>0</v>
      </c>
      <c r="AL358" s="709">
        <f t="shared" si="449"/>
        <v>0</v>
      </c>
      <c r="AM358" s="709"/>
      <c r="AN358" s="709">
        <f t="shared" si="450"/>
        <v>0</v>
      </c>
      <c r="AO358" s="709">
        <f t="shared" si="451"/>
        <v>1</v>
      </c>
    </row>
    <row r="359" spans="2:41" ht="12.75" hidden="1" customHeight="1" outlineLevel="1" x14ac:dyDescent="0.2">
      <c r="B359" s="851"/>
      <c r="C359" s="851"/>
      <c r="D359" s="27" t="str">
        <f t="shared" si="452"/>
        <v/>
      </c>
      <c r="E359" s="191" t="str">
        <f t="shared" si="453"/>
        <v>Sa</v>
      </c>
      <c r="F359" s="191">
        <f t="shared" si="454"/>
        <v>2035</v>
      </c>
      <c r="G359" s="191">
        <f t="shared" si="455"/>
        <v>11</v>
      </c>
      <c r="H359" s="191">
        <f t="shared" si="457"/>
        <v>10</v>
      </c>
      <c r="I359" s="192">
        <f t="shared" si="456"/>
        <v>48161</v>
      </c>
      <c r="J359" s="193">
        <f t="shared" si="458"/>
        <v>0</v>
      </c>
      <c r="K359" s="194">
        <f t="shared" si="458"/>
        <v>0</v>
      </c>
      <c r="L359" s="193">
        <f t="shared" si="458"/>
        <v>0</v>
      </c>
      <c r="M359" s="194">
        <f t="shared" si="458"/>
        <v>0</v>
      </c>
      <c r="N359" s="193">
        <f t="shared" si="458"/>
        <v>0</v>
      </c>
      <c r="O359" s="194">
        <f t="shared" si="458"/>
        <v>0</v>
      </c>
      <c r="P359" s="193">
        <f t="shared" si="458"/>
        <v>0</v>
      </c>
      <c r="Q359" s="194">
        <f t="shared" si="458"/>
        <v>0</v>
      </c>
      <c r="R359" s="193">
        <f t="shared" si="459"/>
        <v>0</v>
      </c>
      <c r="S359" s="194">
        <f t="shared" si="460"/>
        <v>0</v>
      </c>
      <c r="T359" s="193">
        <f t="shared" si="461"/>
        <v>0</v>
      </c>
      <c r="U359" s="194">
        <f t="shared" si="462"/>
        <v>0</v>
      </c>
      <c r="V359" s="195">
        <f t="shared" si="463"/>
        <v>0</v>
      </c>
      <c r="W359" s="195">
        <f t="shared" si="464"/>
        <v>0</v>
      </c>
      <c r="X359" s="195">
        <f t="shared" si="465"/>
        <v>0</v>
      </c>
      <c r="Y359" s="195">
        <f t="shared" si="466"/>
        <v>0</v>
      </c>
      <c r="Z359" s="195">
        <f t="shared" si="467"/>
        <v>0</v>
      </c>
      <c r="AA359" s="195">
        <f t="shared" si="468"/>
        <v>0</v>
      </c>
      <c r="AB359" s="667"/>
      <c r="AC359" s="196">
        <f t="shared" si="469"/>
        <v>0</v>
      </c>
      <c r="AD359" s="667"/>
      <c r="AE359" s="196">
        <f t="shared" si="446"/>
        <v>0</v>
      </c>
      <c r="AF359" s="196"/>
      <c r="AG359" s="196"/>
      <c r="AH359" s="196"/>
      <c r="AI359" s="150"/>
      <c r="AJ359" s="709">
        <f t="shared" si="447"/>
        <v>0</v>
      </c>
      <c r="AK359" s="709">
        <f t="shared" si="448"/>
        <v>0</v>
      </c>
      <c r="AL359" s="709">
        <f t="shared" si="449"/>
        <v>0</v>
      </c>
      <c r="AM359" s="709"/>
      <c r="AN359" s="709">
        <f t="shared" si="450"/>
        <v>0</v>
      </c>
      <c r="AO359" s="709">
        <f t="shared" si="451"/>
        <v>0</v>
      </c>
    </row>
    <row r="360" spans="2:41" ht="12.75" hidden="1" customHeight="1" outlineLevel="1" x14ac:dyDescent="0.2">
      <c r="B360" s="851"/>
      <c r="C360" s="851"/>
      <c r="D360" s="27" t="str">
        <f t="shared" si="452"/>
        <v/>
      </c>
      <c r="E360" s="191" t="str">
        <f t="shared" si="453"/>
        <v>So</v>
      </c>
      <c r="F360" s="191">
        <f t="shared" si="454"/>
        <v>2035</v>
      </c>
      <c r="G360" s="191">
        <f t="shared" si="455"/>
        <v>11</v>
      </c>
      <c r="H360" s="191">
        <f t="shared" si="457"/>
        <v>11</v>
      </c>
      <c r="I360" s="192">
        <f t="shared" si="456"/>
        <v>48162</v>
      </c>
      <c r="J360" s="193">
        <f t="shared" si="458"/>
        <v>0</v>
      </c>
      <c r="K360" s="194">
        <f t="shared" si="458"/>
        <v>0</v>
      </c>
      <c r="L360" s="193">
        <f t="shared" si="458"/>
        <v>0</v>
      </c>
      <c r="M360" s="194">
        <f t="shared" si="458"/>
        <v>0</v>
      </c>
      <c r="N360" s="193">
        <f t="shared" si="458"/>
        <v>0</v>
      </c>
      <c r="O360" s="194">
        <f t="shared" si="458"/>
        <v>0</v>
      </c>
      <c r="P360" s="193">
        <f t="shared" si="458"/>
        <v>0</v>
      </c>
      <c r="Q360" s="194">
        <f t="shared" si="458"/>
        <v>0</v>
      </c>
      <c r="R360" s="193">
        <f t="shared" si="459"/>
        <v>0</v>
      </c>
      <c r="S360" s="194">
        <f t="shared" si="460"/>
        <v>0</v>
      </c>
      <c r="T360" s="193">
        <f t="shared" si="461"/>
        <v>0</v>
      </c>
      <c r="U360" s="194">
        <f t="shared" si="462"/>
        <v>0</v>
      </c>
      <c r="V360" s="195">
        <f t="shared" si="463"/>
        <v>0</v>
      </c>
      <c r="W360" s="195">
        <f t="shared" si="464"/>
        <v>0</v>
      </c>
      <c r="X360" s="195">
        <f t="shared" si="465"/>
        <v>0</v>
      </c>
      <c r="Y360" s="195">
        <f t="shared" si="466"/>
        <v>0</v>
      </c>
      <c r="Z360" s="195">
        <f t="shared" si="467"/>
        <v>0</v>
      </c>
      <c r="AA360" s="195">
        <f t="shared" si="468"/>
        <v>0</v>
      </c>
      <c r="AB360" s="667"/>
      <c r="AC360" s="196">
        <f t="shared" si="469"/>
        <v>0</v>
      </c>
      <c r="AD360" s="667"/>
      <c r="AE360" s="196">
        <f t="shared" si="446"/>
        <v>0</v>
      </c>
      <c r="AF360" s="196"/>
      <c r="AG360" s="196"/>
      <c r="AH360" s="196"/>
      <c r="AI360" s="150"/>
      <c r="AJ360" s="709">
        <f t="shared" si="447"/>
        <v>0</v>
      </c>
      <c r="AK360" s="709">
        <f t="shared" si="448"/>
        <v>0</v>
      </c>
      <c r="AL360" s="709">
        <f t="shared" si="449"/>
        <v>0</v>
      </c>
      <c r="AM360" s="709"/>
      <c r="AN360" s="709">
        <f t="shared" si="450"/>
        <v>0</v>
      </c>
      <c r="AO360" s="709">
        <f t="shared" si="451"/>
        <v>0</v>
      </c>
    </row>
    <row r="361" spans="2:41" ht="12.75" hidden="1" customHeight="1" outlineLevel="1" x14ac:dyDescent="0.2">
      <c r="B361" s="851"/>
      <c r="C361" s="851"/>
      <c r="D361" s="27">
        <f t="shared" si="452"/>
        <v>46</v>
      </c>
      <c r="E361" s="191" t="str">
        <f t="shared" si="453"/>
        <v>Mo</v>
      </c>
      <c r="F361" s="191">
        <f t="shared" si="454"/>
        <v>2035</v>
      </c>
      <c r="G361" s="191">
        <f t="shared" si="455"/>
        <v>11</v>
      </c>
      <c r="H361" s="191">
        <f t="shared" si="457"/>
        <v>12</v>
      </c>
      <c r="I361" s="192">
        <f t="shared" si="456"/>
        <v>48163</v>
      </c>
      <c r="J361" s="193">
        <f t="shared" si="458"/>
        <v>7</v>
      </c>
      <c r="K361" s="194">
        <f t="shared" si="458"/>
        <v>0</v>
      </c>
      <c r="L361" s="193">
        <f t="shared" si="458"/>
        <v>13</v>
      </c>
      <c r="M361" s="194">
        <f t="shared" si="458"/>
        <v>0</v>
      </c>
      <c r="N361" s="193">
        <f t="shared" si="458"/>
        <v>13</v>
      </c>
      <c r="O361" s="194">
        <f t="shared" si="458"/>
        <v>30</v>
      </c>
      <c r="P361" s="193">
        <f t="shared" si="458"/>
        <v>15</v>
      </c>
      <c r="Q361" s="194">
        <f t="shared" si="458"/>
        <v>55</v>
      </c>
      <c r="R361" s="193">
        <f t="shared" si="459"/>
        <v>15</v>
      </c>
      <c r="S361" s="194">
        <f t="shared" si="460"/>
        <v>55</v>
      </c>
      <c r="T361" s="193">
        <f t="shared" si="461"/>
        <v>15</v>
      </c>
      <c r="U361" s="194">
        <f t="shared" si="462"/>
        <v>55</v>
      </c>
      <c r="V361" s="195">
        <f t="shared" si="463"/>
        <v>0.29166666666666669</v>
      </c>
      <c r="W361" s="195">
        <f t="shared" si="464"/>
        <v>0.54166666666666663</v>
      </c>
      <c r="X361" s="195">
        <f t="shared" si="465"/>
        <v>0.5625</v>
      </c>
      <c r="Y361" s="195">
        <f t="shared" si="466"/>
        <v>0.66319444444444442</v>
      </c>
      <c r="Z361" s="195">
        <f t="shared" si="467"/>
        <v>0.66319444444444442</v>
      </c>
      <c r="AA361" s="195">
        <f t="shared" si="468"/>
        <v>0.66319444444444442</v>
      </c>
      <c r="AB361" s="667"/>
      <c r="AC361" s="196">
        <f t="shared" si="469"/>
        <v>0.35069444444444442</v>
      </c>
      <c r="AD361" s="667"/>
      <c r="AE361" s="196">
        <f t="shared" si="446"/>
        <v>0.35069444444444436</v>
      </c>
      <c r="AF361" s="196"/>
      <c r="AG361" s="196"/>
      <c r="AH361" s="196"/>
      <c r="AI361" s="150"/>
      <c r="AJ361" s="709">
        <f t="shared" si="447"/>
        <v>0</v>
      </c>
      <c r="AK361" s="709">
        <f t="shared" si="448"/>
        <v>0</v>
      </c>
      <c r="AL361" s="709">
        <f t="shared" si="449"/>
        <v>0</v>
      </c>
      <c r="AM361" s="709"/>
      <c r="AN361" s="709">
        <f t="shared" si="450"/>
        <v>0</v>
      </c>
      <c r="AO361" s="709">
        <f t="shared" si="451"/>
        <v>1</v>
      </c>
    </row>
    <row r="362" spans="2:41" ht="12.75" hidden="1" customHeight="1" outlineLevel="1" x14ac:dyDescent="0.2">
      <c r="B362" s="851"/>
      <c r="C362" s="851"/>
      <c r="D362" s="27" t="str">
        <f t="shared" si="452"/>
        <v/>
      </c>
      <c r="E362" s="191" t="str">
        <f t="shared" si="453"/>
        <v>Di</v>
      </c>
      <c r="F362" s="191">
        <f t="shared" si="454"/>
        <v>2035</v>
      </c>
      <c r="G362" s="191">
        <f t="shared" si="455"/>
        <v>11</v>
      </c>
      <c r="H362" s="191">
        <f t="shared" si="457"/>
        <v>13</v>
      </c>
      <c r="I362" s="192">
        <f t="shared" si="456"/>
        <v>48164</v>
      </c>
      <c r="J362" s="193">
        <f t="shared" si="458"/>
        <v>7</v>
      </c>
      <c r="K362" s="194">
        <f t="shared" si="458"/>
        <v>0</v>
      </c>
      <c r="L362" s="193">
        <f t="shared" si="458"/>
        <v>13</v>
      </c>
      <c r="M362" s="194">
        <f t="shared" si="458"/>
        <v>0</v>
      </c>
      <c r="N362" s="193">
        <f t="shared" si="458"/>
        <v>13</v>
      </c>
      <c r="O362" s="194">
        <f t="shared" si="458"/>
        <v>30</v>
      </c>
      <c r="P362" s="193">
        <f t="shared" si="458"/>
        <v>15</v>
      </c>
      <c r="Q362" s="194">
        <f t="shared" si="458"/>
        <v>55</v>
      </c>
      <c r="R362" s="193">
        <f t="shared" si="459"/>
        <v>15</v>
      </c>
      <c r="S362" s="194">
        <f t="shared" si="460"/>
        <v>55</v>
      </c>
      <c r="T362" s="193">
        <f t="shared" si="461"/>
        <v>15</v>
      </c>
      <c r="U362" s="194">
        <f t="shared" si="462"/>
        <v>55</v>
      </c>
      <c r="V362" s="195">
        <f t="shared" si="463"/>
        <v>0.29166666666666669</v>
      </c>
      <c r="W362" s="195">
        <f t="shared" si="464"/>
        <v>0.54166666666666663</v>
      </c>
      <c r="X362" s="195">
        <f t="shared" si="465"/>
        <v>0.5625</v>
      </c>
      <c r="Y362" s="195">
        <f t="shared" si="466"/>
        <v>0.66319444444444442</v>
      </c>
      <c r="Z362" s="195">
        <f t="shared" si="467"/>
        <v>0.66319444444444442</v>
      </c>
      <c r="AA362" s="195">
        <f t="shared" si="468"/>
        <v>0.66319444444444442</v>
      </c>
      <c r="AB362" s="667"/>
      <c r="AC362" s="196">
        <f t="shared" si="469"/>
        <v>0.35069444444444442</v>
      </c>
      <c r="AD362" s="667"/>
      <c r="AE362" s="196">
        <f t="shared" si="446"/>
        <v>0.35069444444444436</v>
      </c>
      <c r="AF362" s="196"/>
      <c r="AG362" s="196"/>
      <c r="AH362" s="196"/>
      <c r="AI362" s="150"/>
      <c r="AJ362" s="709">
        <f t="shared" si="447"/>
        <v>0</v>
      </c>
      <c r="AK362" s="709">
        <f t="shared" si="448"/>
        <v>0</v>
      </c>
      <c r="AL362" s="709">
        <f t="shared" si="449"/>
        <v>0</v>
      </c>
      <c r="AM362" s="709"/>
      <c r="AN362" s="709">
        <f t="shared" si="450"/>
        <v>0</v>
      </c>
      <c r="AO362" s="709">
        <f t="shared" si="451"/>
        <v>1</v>
      </c>
    </row>
    <row r="363" spans="2:41" ht="12.75" hidden="1" customHeight="1" outlineLevel="1" x14ac:dyDescent="0.2">
      <c r="B363" s="851"/>
      <c r="C363" s="851"/>
      <c r="D363" s="27" t="str">
        <f t="shared" si="452"/>
        <v/>
      </c>
      <c r="E363" s="191" t="str">
        <f t="shared" si="453"/>
        <v>Mi</v>
      </c>
      <c r="F363" s="191">
        <f t="shared" si="454"/>
        <v>2035</v>
      </c>
      <c r="G363" s="191">
        <f t="shared" si="455"/>
        <v>11</v>
      </c>
      <c r="H363" s="191">
        <f t="shared" si="457"/>
        <v>14</v>
      </c>
      <c r="I363" s="192">
        <f t="shared" si="456"/>
        <v>48165</v>
      </c>
      <c r="J363" s="193">
        <f t="shared" si="458"/>
        <v>7</v>
      </c>
      <c r="K363" s="194">
        <f t="shared" si="458"/>
        <v>0</v>
      </c>
      <c r="L363" s="193">
        <f t="shared" si="458"/>
        <v>13</v>
      </c>
      <c r="M363" s="194">
        <f t="shared" si="458"/>
        <v>0</v>
      </c>
      <c r="N363" s="193">
        <f t="shared" si="458"/>
        <v>13</v>
      </c>
      <c r="O363" s="194">
        <f t="shared" si="458"/>
        <v>30</v>
      </c>
      <c r="P363" s="193">
        <f t="shared" si="458"/>
        <v>15</v>
      </c>
      <c r="Q363" s="194">
        <f t="shared" si="458"/>
        <v>55</v>
      </c>
      <c r="R363" s="193">
        <f t="shared" si="459"/>
        <v>15</v>
      </c>
      <c r="S363" s="194">
        <f t="shared" si="460"/>
        <v>55</v>
      </c>
      <c r="T363" s="193">
        <f t="shared" si="461"/>
        <v>15</v>
      </c>
      <c r="U363" s="194">
        <f t="shared" si="462"/>
        <v>55</v>
      </c>
      <c r="V363" s="195">
        <f t="shared" si="463"/>
        <v>0.29166666666666669</v>
      </c>
      <c r="W363" s="195">
        <f t="shared" si="464"/>
        <v>0.54166666666666663</v>
      </c>
      <c r="X363" s="195">
        <f t="shared" si="465"/>
        <v>0.5625</v>
      </c>
      <c r="Y363" s="195">
        <f t="shared" si="466"/>
        <v>0.66319444444444442</v>
      </c>
      <c r="Z363" s="195">
        <f t="shared" si="467"/>
        <v>0.66319444444444442</v>
      </c>
      <c r="AA363" s="195">
        <f t="shared" si="468"/>
        <v>0.66319444444444442</v>
      </c>
      <c r="AB363" s="667"/>
      <c r="AC363" s="196">
        <f t="shared" si="469"/>
        <v>0.35069444444444442</v>
      </c>
      <c r="AD363" s="667"/>
      <c r="AE363" s="196">
        <f t="shared" si="446"/>
        <v>0.35069444444444436</v>
      </c>
      <c r="AF363" s="196"/>
      <c r="AG363" s="196"/>
      <c r="AH363" s="196"/>
      <c r="AI363" s="150"/>
      <c r="AJ363" s="709">
        <f t="shared" si="447"/>
        <v>0</v>
      </c>
      <c r="AK363" s="709">
        <f t="shared" si="448"/>
        <v>0</v>
      </c>
      <c r="AL363" s="709">
        <f t="shared" si="449"/>
        <v>0</v>
      </c>
      <c r="AM363" s="709"/>
      <c r="AN363" s="709">
        <f t="shared" si="450"/>
        <v>0</v>
      </c>
      <c r="AO363" s="709">
        <f t="shared" si="451"/>
        <v>1</v>
      </c>
    </row>
    <row r="364" spans="2:41" ht="12.75" hidden="1" customHeight="1" outlineLevel="1" x14ac:dyDescent="0.2">
      <c r="B364" s="851"/>
      <c r="C364" s="851"/>
      <c r="D364" s="27" t="str">
        <f t="shared" si="452"/>
        <v/>
      </c>
      <c r="E364" s="191" t="str">
        <f t="shared" si="453"/>
        <v>Do</v>
      </c>
      <c r="F364" s="191">
        <f t="shared" si="454"/>
        <v>2035</v>
      </c>
      <c r="G364" s="191">
        <f t="shared" si="455"/>
        <v>11</v>
      </c>
      <c r="H364" s="191">
        <f t="shared" si="457"/>
        <v>15</v>
      </c>
      <c r="I364" s="192">
        <f t="shared" si="456"/>
        <v>48166</v>
      </c>
      <c r="J364" s="193">
        <f t="shared" si="458"/>
        <v>7</v>
      </c>
      <c r="K364" s="194">
        <f t="shared" si="458"/>
        <v>0</v>
      </c>
      <c r="L364" s="193">
        <f t="shared" si="458"/>
        <v>13</v>
      </c>
      <c r="M364" s="194">
        <f t="shared" si="458"/>
        <v>0</v>
      </c>
      <c r="N364" s="193">
        <f t="shared" si="458"/>
        <v>13</v>
      </c>
      <c r="O364" s="194">
        <f t="shared" si="458"/>
        <v>30</v>
      </c>
      <c r="P364" s="193">
        <f t="shared" si="458"/>
        <v>15</v>
      </c>
      <c r="Q364" s="194">
        <f t="shared" si="458"/>
        <v>55</v>
      </c>
      <c r="R364" s="193">
        <f t="shared" si="459"/>
        <v>15</v>
      </c>
      <c r="S364" s="194">
        <f t="shared" si="460"/>
        <v>55</v>
      </c>
      <c r="T364" s="193">
        <f t="shared" si="461"/>
        <v>15</v>
      </c>
      <c r="U364" s="194">
        <f t="shared" si="462"/>
        <v>55</v>
      </c>
      <c r="V364" s="195">
        <f t="shared" si="463"/>
        <v>0.29166666666666669</v>
      </c>
      <c r="W364" s="195">
        <f t="shared" si="464"/>
        <v>0.54166666666666663</v>
      </c>
      <c r="X364" s="195">
        <f t="shared" si="465"/>
        <v>0.5625</v>
      </c>
      <c r="Y364" s="195">
        <f t="shared" si="466"/>
        <v>0.66319444444444442</v>
      </c>
      <c r="Z364" s="195">
        <f t="shared" si="467"/>
        <v>0.66319444444444442</v>
      </c>
      <c r="AA364" s="195">
        <f t="shared" si="468"/>
        <v>0.66319444444444442</v>
      </c>
      <c r="AB364" s="667"/>
      <c r="AC364" s="196">
        <f t="shared" si="469"/>
        <v>0.35069444444444442</v>
      </c>
      <c r="AD364" s="667"/>
      <c r="AE364" s="196">
        <f t="shared" si="446"/>
        <v>0.35069444444444436</v>
      </c>
      <c r="AF364" s="196"/>
      <c r="AG364" s="196"/>
      <c r="AH364" s="196"/>
      <c r="AI364" s="150"/>
      <c r="AJ364" s="709">
        <f t="shared" si="447"/>
        <v>0</v>
      </c>
      <c r="AK364" s="709">
        <f t="shared" si="448"/>
        <v>0</v>
      </c>
      <c r="AL364" s="709">
        <f t="shared" si="449"/>
        <v>0</v>
      </c>
      <c r="AM364" s="709"/>
      <c r="AN364" s="709">
        <f t="shared" si="450"/>
        <v>0</v>
      </c>
      <c r="AO364" s="709">
        <f t="shared" si="451"/>
        <v>1</v>
      </c>
    </row>
    <row r="365" spans="2:41" ht="12.75" hidden="1" customHeight="1" outlineLevel="1" x14ac:dyDescent="0.2">
      <c r="B365" s="851"/>
      <c r="C365" s="851"/>
      <c r="D365" s="27" t="str">
        <f t="shared" si="452"/>
        <v/>
      </c>
      <c r="E365" s="191" t="str">
        <f t="shared" si="453"/>
        <v>Fr</v>
      </c>
      <c r="F365" s="191">
        <f t="shared" si="454"/>
        <v>2035</v>
      </c>
      <c r="G365" s="191">
        <f t="shared" si="455"/>
        <v>11</v>
      </c>
      <c r="H365" s="191">
        <f t="shared" si="457"/>
        <v>16</v>
      </c>
      <c r="I365" s="192">
        <f t="shared" si="456"/>
        <v>48167</v>
      </c>
      <c r="J365" s="193">
        <f t="shared" si="458"/>
        <v>7</v>
      </c>
      <c r="K365" s="194">
        <f t="shared" si="458"/>
        <v>0</v>
      </c>
      <c r="L365" s="193">
        <f t="shared" si="458"/>
        <v>13</v>
      </c>
      <c r="M365" s="194">
        <f t="shared" si="458"/>
        <v>0</v>
      </c>
      <c r="N365" s="193">
        <f t="shared" si="458"/>
        <v>13</v>
      </c>
      <c r="O365" s="194">
        <f t="shared" si="458"/>
        <v>30</v>
      </c>
      <c r="P365" s="193">
        <f t="shared" si="458"/>
        <v>15</v>
      </c>
      <c r="Q365" s="194">
        <f t="shared" si="458"/>
        <v>55</v>
      </c>
      <c r="R365" s="193">
        <f t="shared" si="459"/>
        <v>15</v>
      </c>
      <c r="S365" s="194">
        <f t="shared" si="460"/>
        <v>55</v>
      </c>
      <c r="T365" s="193">
        <f t="shared" si="461"/>
        <v>15</v>
      </c>
      <c r="U365" s="194">
        <f t="shared" si="462"/>
        <v>55</v>
      </c>
      <c r="V365" s="195">
        <f t="shared" si="463"/>
        <v>0.29166666666666669</v>
      </c>
      <c r="W365" s="195">
        <f t="shared" si="464"/>
        <v>0.54166666666666663</v>
      </c>
      <c r="X365" s="195">
        <f t="shared" si="465"/>
        <v>0.5625</v>
      </c>
      <c r="Y365" s="195">
        <f t="shared" si="466"/>
        <v>0.66319444444444442</v>
      </c>
      <c r="Z365" s="195">
        <f t="shared" si="467"/>
        <v>0.66319444444444442</v>
      </c>
      <c r="AA365" s="195">
        <f t="shared" si="468"/>
        <v>0.66319444444444442</v>
      </c>
      <c r="AB365" s="667"/>
      <c r="AC365" s="196">
        <f t="shared" si="469"/>
        <v>0.35069444444444442</v>
      </c>
      <c r="AD365" s="667"/>
      <c r="AE365" s="196">
        <f t="shared" si="446"/>
        <v>0.35069444444444436</v>
      </c>
      <c r="AF365" s="196"/>
      <c r="AG365" s="196"/>
      <c r="AH365" s="196"/>
      <c r="AI365" s="172"/>
      <c r="AJ365" s="709">
        <f t="shared" si="447"/>
        <v>0</v>
      </c>
      <c r="AK365" s="709">
        <f t="shared" si="448"/>
        <v>0</v>
      </c>
      <c r="AL365" s="709">
        <f t="shared" si="449"/>
        <v>0</v>
      </c>
      <c r="AM365" s="709"/>
      <c r="AN365" s="709">
        <f t="shared" si="450"/>
        <v>0</v>
      </c>
      <c r="AO365" s="709">
        <f t="shared" si="451"/>
        <v>1</v>
      </c>
    </row>
    <row r="366" spans="2:41" ht="12.75" hidden="1" customHeight="1" outlineLevel="1" x14ac:dyDescent="0.2">
      <c r="B366" s="851"/>
      <c r="C366" s="851"/>
      <c r="D366" s="27" t="str">
        <f t="shared" si="452"/>
        <v/>
      </c>
      <c r="E366" s="191" t="str">
        <f t="shared" si="453"/>
        <v>Sa</v>
      </c>
      <c r="F366" s="191">
        <f t="shared" si="454"/>
        <v>2035</v>
      </c>
      <c r="G366" s="191">
        <f t="shared" si="455"/>
        <v>11</v>
      </c>
      <c r="H366" s="191">
        <f t="shared" si="457"/>
        <v>17</v>
      </c>
      <c r="I366" s="192">
        <f t="shared" si="456"/>
        <v>48168</v>
      </c>
      <c r="J366" s="193">
        <f t="shared" ref="J366:Q380" si="470">IF(OR($E366="Sa",$E366="So"),J$4,J$5)</f>
        <v>0</v>
      </c>
      <c r="K366" s="194">
        <f t="shared" si="470"/>
        <v>0</v>
      </c>
      <c r="L366" s="193">
        <f t="shared" si="470"/>
        <v>0</v>
      </c>
      <c r="M366" s="194">
        <f t="shared" si="470"/>
        <v>0</v>
      </c>
      <c r="N366" s="193">
        <f t="shared" si="470"/>
        <v>0</v>
      </c>
      <c r="O366" s="194">
        <f t="shared" si="470"/>
        <v>0</v>
      </c>
      <c r="P366" s="193">
        <f t="shared" si="470"/>
        <v>0</v>
      </c>
      <c r="Q366" s="194">
        <f t="shared" si="470"/>
        <v>0</v>
      </c>
      <c r="R366" s="193">
        <f t="shared" si="459"/>
        <v>0</v>
      </c>
      <c r="S366" s="194">
        <f t="shared" si="460"/>
        <v>0</v>
      </c>
      <c r="T366" s="193">
        <f t="shared" si="461"/>
        <v>0</v>
      </c>
      <c r="U366" s="194">
        <f t="shared" si="462"/>
        <v>0</v>
      </c>
      <c r="V366" s="195">
        <f t="shared" si="463"/>
        <v>0</v>
      </c>
      <c r="W366" s="195">
        <f t="shared" si="464"/>
        <v>0</v>
      </c>
      <c r="X366" s="195">
        <f t="shared" si="465"/>
        <v>0</v>
      </c>
      <c r="Y366" s="195">
        <f t="shared" si="466"/>
        <v>0</v>
      </c>
      <c r="Z366" s="195">
        <f t="shared" si="467"/>
        <v>0</v>
      </c>
      <c r="AA366" s="195">
        <f t="shared" si="468"/>
        <v>0</v>
      </c>
      <c r="AB366" s="667"/>
      <c r="AC366" s="196">
        <f t="shared" si="469"/>
        <v>0</v>
      </c>
      <c r="AD366" s="667"/>
      <c r="AE366" s="196">
        <f t="shared" si="446"/>
        <v>0</v>
      </c>
      <c r="AF366" s="196"/>
      <c r="AG366" s="196"/>
      <c r="AH366" s="196"/>
      <c r="AI366" s="172"/>
      <c r="AJ366" s="709">
        <f t="shared" si="447"/>
        <v>0</v>
      </c>
      <c r="AK366" s="709">
        <f t="shared" si="448"/>
        <v>0</v>
      </c>
      <c r="AL366" s="709">
        <f t="shared" si="449"/>
        <v>0</v>
      </c>
      <c r="AM366" s="709"/>
      <c r="AN366" s="709">
        <f t="shared" si="450"/>
        <v>0</v>
      </c>
      <c r="AO366" s="709">
        <f t="shared" si="451"/>
        <v>0</v>
      </c>
    </row>
    <row r="367" spans="2:41" ht="12.75" hidden="1" customHeight="1" outlineLevel="1" x14ac:dyDescent="0.2">
      <c r="B367" s="851"/>
      <c r="C367" s="851"/>
      <c r="D367" s="27" t="str">
        <f t="shared" si="452"/>
        <v/>
      </c>
      <c r="E367" s="191" t="str">
        <f t="shared" si="453"/>
        <v>So</v>
      </c>
      <c r="F367" s="191">
        <f t="shared" si="454"/>
        <v>2035</v>
      </c>
      <c r="G367" s="191">
        <f t="shared" si="455"/>
        <v>11</v>
      </c>
      <c r="H367" s="191">
        <f t="shared" si="457"/>
        <v>18</v>
      </c>
      <c r="I367" s="192">
        <f t="shared" si="456"/>
        <v>48169</v>
      </c>
      <c r="J367" s="193">
        <f t="shared" si="470"/>
        <v>0</v>
      </c>
      <c r="K367" s="194">
        <f t="shared" si="470"/>
        <v>0</v>
      </c>
      <c r="L367" s="193">
        <f t="shared" si="470"/>
        <v>0</v>
      </c>
      <c r="M367" s="194">
        <f t="shared" si="470"/>
        <v>0</v>
      </c>
      <c r="N367" s="193">
        <f t="shared" si="470"/>
        <v>0</v>
      </c>
      <c r="O367" s="194">
        <f t="shared" si="470"/>
        <v>0</v>
      </c>
      <c r="P367" s="193">
        <f t="shared" si="470"/>
        <v>0</v>
      </c>
      <c r="Q367" s="194">
        <f t="shared" si="470"/>
        <v>0</v>
      </c>
      <c r="R367" s="193">
        <f t="shared" si="459"/>
        <v>0</v>
      </c>
      <c r="S367" s="194">
        <f t="shared" si="460"/>
        <v>0</v>
      </c>
      <c r="T367" s="193">
        <f t="shared" si="461"/>
        <v>0</v>
      </c>
      <c r="U367" s="194">
        <f t="shared" si="462"/>
        <v>0</v>
      </c>
      <c r="V367" s="195">
        <f t="shared" si="463"/>
        <v>0</v>
      </c>
      <c r="W367" s="195">
        <f t="shared" si="464"/>
        <v>0</v>
      </c>
      <c r="X367" s="195">
        <f t="shared" si="465"/>
        <v>0</v>
      </c>
      <c r="Y367" s="195">
        <f t="shared" si="466"/>
        <v>0</v>
      </c>
      <c r="Z367" s="195">
        <f t="shared" si="467"/>
        <v>0</v>
      </c>
      <c r="AA367" s="195">
        <f t="shared" si="468"/>
        <v>0</v>
      </c>
      <c r="AB367" s="667"/>
      <c r="AC367" s="196">
        <f t="shared" si="469"/>
        <v>0</v>
      </c>
      <c r="AD367" s="667"/>
      <c r="AE367" s="196">
        <f t="shared" si="446"/>
        <v>0</v>
      </c>
      <c r="AF367" s="196"/>
      <c r="AG367" s="196"/>
      <c r="AH367" s="196"/>
      <c r="AI367" s="172"/>
      <c r="AJ367" s="709">
        <f t="shared" si="447"/>
        <v>0</v>
      </c>
      <c r="AK367" s="709">
        <f t="shared" si="448"/>
        <v>0</v>
      </c>
      <c r="AL367" s="709">
        <f t="shared" si="449"/>
        <v>0</v>
      </c>
      <c r="AM367" s="709"/>
      <c r="AN367" s="709">
        <f t="shared" si="450"/>
        <v>0</v>
      </c>
      <c r="AO367" s="709">
        <f t="shared" si="451"/>
        <v>0</v>
      </c>
    </row>
    <row r="368" spans="2:41" ht="12.75" hidden="1" customHeight="1" outlineLevel="1" x14ac:dyDescent="0.2">
      <c r="B368" s="851"/>
      <c r="C368" s="851"/>
      <c r="D368" s="27">
        <f t="shared" si="452"/>
        <v>47</v>
      </c>
      <c r="E368" s="191" t="str">
        <f t="shared" si="453"/>
        <v>Mo</v>
      </c>
      <c r="F368" s="191">
        <f t="shared" si="454"/>
        <v>2035</v>
      </c>
      <c r="G368" s="191">
        <f t="shared" si="455"/>
        <v>11</v>
      </c>
      <c r="H368" s="191">
        <f t="shared" si="457"/>
        <v>19</v>
      </c>
      <c r="I368" s="192">
        <f t="shared" si="456"/>
        <v>48170</v>
      </c>
      <c r="J368" s="193">
        <f t="shared" si="470"/>
        <v>7</v>
      </c>
      <c r="K368" s="194">
        <f t="shared" si="470"/>
        <v>0</v>
      </c>
      <c r="L368" s="193">
        <f t="shared" si="470"/>
        <v>13</v>
      </c>
      <c r="M368" s="194">
        <f t="shared" si="470"/>
        <v>0</v>
      </c>
      <c r="N368" s="193">
        <f t="shared" si="470"/>
        <v>13</v>
      </c>
      <c r="O368" s="194">
        <f t="shared" si="470"/>
        <v>30</v>
      </c>
      <c r="P368" s="193">
        <f t="shared" si="470"/>
        <v>15</v>
      </c>
      <c r="Q368" s="194">
        <f t="shared" si="470"/>
        <v>55</v>
      </c>
      <c r="R368" s="193">
        <f t="shared" si="459"/>
        <v>15</v>
      </c>
      <c r="S368" s="194">
        <f t="shared" si="460"/>
        <v>55</v>
      </c>
      <c r="T368" s="193">
        <f t="shared" si="461"/>
        <v>15</v>
      </c>
      <c r="U368" s="194">
        <f t="shared" si="462"/>
        <v>55</v>
      </c>
      <c r="V368" s="195">
        <f t="shared" si="463"/>
        <v>0.29166666666666669</v>
      </c>
      <c r="W368" s="195">
        <f t="shared" si="464"/>
        <v>0.54166666666666663</v>
      </c>
      <c r="X368" s="195">
        <f t="shared" si="465"/>
        <v>0.5625</v>
      </c>
      <c r="Y368" s="195">
        <f t="shared" si="466"/>
        <v>0.66319444444444442</v>
      </c>
      <c r="Z368" s="195">
        <f t="shared" si="467"/>
        <v>0.66319444444444442</v>
      </c>
      <c r="AA368" s="195">
        <f t="shared" si="468"/>
        <v>0.66319444444444442</v>
      </c>
      <c r="AB368" s="667"/>
      <c r="AC368" s="196">
        <f t="shared" si="469"/>
        <v>0.35069444444444442</v>
      </c>
      <c r="AD368" s="667"/>
      <c r="AE368" s="196">
        <f t="shared" si="446"/>
        <v>0.35069444444444436</v>
      </c>
      <c r="AF368" s="196"/>
      <c r="AG368" s="196"/>
      <c r="AH368" s="196"/>
      <c r="AI368" s="172"/>
      <c r="AJ368" s="709">
        <f t="shared" si="447"/>
        <v>0</v>
      </c>
      <c r="AK368" s="709">
        <f t="shared" si="448"/>
        <v>0</v>
      </c>
      <c r="AL368" s="709">
        <f t="shared" si="449"/>
        <v>0</v>
      </c>
      <c r="AM368" s="709"/>
      <c r="AN368" s="709">
        <f t="shared" si="450"/>
        <v>0</v>
      </c>
      <c r="AO368" s="709">
        <f t="shared" si="451"/>
        <v>1</v>
      </c>
    </row>
    <row r="369" spans="1:41" ht="12.75" hidden="1" customHeight="1" outlineLevel="1" x14ac:dyDescent="0.2">
      <c r="B369" s="851"/>
      <c r="C369" s="851"/>
      <c r="D369" s="27" t="str">
        <f t="shared" si="452"/>
        <v/>
      </c>
      <c r="E369" s="191" t="str">
        <f t="shared" si="453"/>
        <v>Di</v>
      </c>
      <c r="F369" s="191">
        <f t="shared" si="454"/>
        <v>2035</v>
      </c>
      <c r="G369" s="191">
        <f t="shared" si="455"/>
        <v>11</v>
      </c>
      <c r="H369" s="191">
        <f t="shared" si="457"/>
        <v>20</v>
      </c>
      <c r="I369" s="192">
        <f t="shared" si="456"/>
        <v>48171</v>
      </c>
      <c r="J369" s="193">
        <f t="shared" si="470"/>
        <v>7</v>
      </c>
      <c r="K369" s="194">
        <f t="shared" si="470"/>
        <v>0</v>
      </c>
      <c r="L369" s="193">
        <f t="shared" si="470"/>
        <v>13</v>
      </c>
      <c r="M369" s="194">
        <f t="shared" si="470"/>
        <v>0</v>
      </c>
      <c r="N369" s="193">
        <f t="shared" si="470"/>
        <v>13</v>
      </c>
      <c r="O369" s="194">
        <f t="shared" si="470"/>
        <v>30</v>
      </c>
      <c r="P369" s="193">
        <f t="shared" si="470"/>
        <v>15</v>
      </c>
      <c r="Q369" s="194">
        <f t="shared" si="470"/>
        <v>55</v>
      </c>
      <c r="R369" s="193">
        <f t="shared" si="459"/>
        <v>15</v>
      </c>
      <c r="S369" s="194">
        <f t="shared" si="460"/>
        <v>55</v>
      </c>
      <c r="T369" s="193">
        <f t="shared" si="461"/>
        <v>15</v>
      </c>
      <c r="U369" s="194">
        <f t="shared" si="462"/>
        <v>55</v>
      </c>
      <c r="V369" s="195">
        <f t="shared" si="463"/>
        <v>0.29166666666666669</v>
      </c>
      <c r="W369" s="195">
        <f t="shared" si="464"/>
        <v>0.54166666666666663</v>
      </c>
      <c r="X369" s="195">
        <f t="shared" si="465"/>
        <v>0.5625</v>
      </c>
      <c r="Y369" s="195">
        <f t="shared" si="466"/>
        <v>0.66319444444444442</v>
      </c>
      <c r="Z369" s="195">
        <f t="shared" si="467"/>
        <v>0.66319444444444442</v>
      </c>
      <c r="AA369" s="195">
        <f t="shared" si="468"/>
        <v>0.66319444444444442</v>
      </c>
      <c r="AB369" s="667"/>
      <c r="AC369" s="196">
        <f t="shared" si="469"/>
        <v>0.35069444444444442</v>
      </c>
      <c r="AD369" s="667"/>
      <c r="AE369" s="196">
        <f t="shared" si="446"/>
        <v>0.35069444444444436</v>
      </c>
      <c r="AF369" s="196"/>
      <c r="AG369" s="196"/>
      <c r="AH369" s="196"/>
      <c r="AI369" s="172"/>
      <c r="AJ369" s="709">
        <f t="shared" si="447"/>
        <v>0</v>
      </c>
      <c r="AK369" s="709">
        <f t="shared" si="448"/>
        <v>0</v>
      </c>
      <c r="AL369" s="709">
        <f t="shared" si="449"/>
        <v>0</v>
      </c>
      <c r="AM369" s="709"/>
      <c r="AN369" s="709">
        <f t="shared" si="450"/>
        <v>0</v>
      </c>
      <c r="AO369" s="709">
        <f t="shared" si="451"/>
        <v>1</v>
      </c>
    </row>
    <row r="370" spans="1:41" ht="12.75" hidden="1" customHeight="1" outlineLevel="1" x14ac:dyDescent="0.2">
      <c r="B370" s="851"/>
      <c r="C370" s="851"/>
      <c r="D370" s="27" t="str">
        <f t="shared" si="452"/>
        <v/>
      </c>
      <c r="E370" s="191" t="str">
        <f t="shared" si="453"/>
        <v>Mi</v>
      </c>
      <c r="F370" s="191">
        <f t="shared" si="454"/>
        <v>2035</v>
      </c>
      <c r="G370" s="191">
        <f t="shared" si="455"/>
        <v>11</v>
      </c>
      <c r="H370" s="191">
        <f t="shared" si="457"/>
        <v>21</v>
      </c>
      <c r="I370" s="192">
        <f t="shared" si="456"/>
        <v>48172</v>
      </c>
      <c r="J370" s="193">
        <f t="shared" si="470"/>
        <v>7</v>
      </c>
      <c r="K370" s="194">
        <f t="shared" si="470"/>
        <v>0</v>
      </c>
      <c r="L370" s="193">
        <f t="shared" si="470"/>
        <v>13</v>
      </c>
      <c r="M370" s="194">
        <f t="shared" si="470"/>
        <v>0</v>
      </c>
      <c r="N370" s="193">
        <f t="shared" si="470"/>
        <v>13</v>
      </c>
      <c r="O370" s="194">
        <f t="shared" si="470"/>
        <v>30</v>
      </c>
      <c r="P370" s="193">
        <f t="shared" si="470"/>
        <v>15</v>
      </c>
      <c r="Q370" s="194">
        <f t="shared" si="470"/>
        <v>55</v>
      </c>
      <c r="R370" s="193">
        <f t="shared" si="459"/>
        <v>15</v>
      </c>
      <c r="S370" s="194">
        <f t="shared" si="460"/>
        <v>55</v>
      </c>
      <c r="T370" s="193">
        <f t="shared" si="461"/>
        <v>15</v>
      </c>
      <c r="U370" s="194">
        <f t="shared" si="462"/>
        <v>55</v>
      </c>
      <c r="V370" s="195">
        <f t="shared" si="463"/>
        <v>0.29166666666666669</v>
      </c>
      <c r="W370" s="195">
        <f t="shared" si="464"/>
        <v>0.54166666666666663</v>
      </c>
      <c r="X370" s="195">
        <f t="shared" si="465"/>
        <v>0.5625</v>
      </c>
      <c r="Y370" s="195">
        <f t="shared" si="466"/>
        <v>0.66319444444444442</v>
      </c>
      <c r="Z370" s="195">
        <f t="shared" si="467"/>
        <v>0.66319444444444442</v>
      </c>
      <c r="AA370" s="195">
        <f t="shared" si="468"/>
        <v>0.66319444444444442</v>
      </c>
      <c r="AB370" s="667"/>
      <c r="AC370" s="196">
        <f t="shared" si="469"/>
        <v>0.35069444444444442</v>
      </c>
      <c r="AD370" s="667"/>
      <c r="AE370" s="196">
        <f t="shared" si="446"/>
        <v>0.35069444444444436</v>
      </c>
      <c r="AF370" s="196"/>
      <c r="AG370" s="196"/>
      <c r="AH370" s="196"/>
      <c r="AJ370" s="709">
        <f t="shared" si="447"/>
        <v>0</v>
      </c>
      <c r="AK370" s="709">
        <f t="shared" si="448"/>
        <v>0</v>
      </c>
      <c r="AL370" s="709">
        <f t="shared" si="449"/>
        <v>0</v>
      </c>
      <c r="AM370" s="709"/>
      <c r="AN370" s="709">
        <f t="shared" si="450"/>
        <v>0</v>
      </c>
      <c r="AO370" s="709">
        <f t="shared" si="451"/>
        <v>1</v>
      </c>
    </row>
    <row r="371" spans="1:41" ht="12.75" hidden="1" customHeight="1" outlineLevel="1" x14ac:dyDescent="0.2">
      <c r="B371" s="851"/>
      <c r="C371" s="851"/>
      <c r="D371" s="27" t="str">
        <f t="shared" si="452"/>
        <v/>
      </c>
      <c r="E371" s="191" t="str">
        <f t="shared" si="453"/>
        <v>Do</v>
      </c>
      <c r="F371" s="191">
        <f t="shared" si="454"/>
        <v>2035</v>
      </c>
      <c r="G371" s="191">
        <f t="shared" si="455"/>
        <v>11</v>
      </c>
      <c r="H371" s="191">
        <f t="shared" si="457"/>
        <v>22</v>
      </c>
      <c r="I371" s="192">
        <f t="shared" si="456"/>
        <v>48173</v>
      </c>
      <c r="J371" s="193">
        <f t="shared" si="470"/>
        <v>7</v>
      </c>
      <c r="K371" s="194">
        <f t="shared" si="470"/>
        <v>0</v>
      </c>
      <c r="L371" s="193">
        <f t="shared" si="470"/>
        <v>13</v>
      </c>
      <c r="M371" s="194">
        <f t="shared" si="470"/>
        <v>0</v>
      </c>
      <c r="N371" s="193">
        <f t="shared" si="470"/>
        <v>13</v>
      </c>
      <c r="O371" s="194">
        <f t="shared" si="470"/>
        <v>30</v>
      </c>
      <c r="P371" s="193">
        <f t="shared" si="470"/>
        <v>15</v>
      </c>
      <c r="Q371" s="194">
        <f t="shared" si="470"/>
        <v>55</v>
      </c>
      <c r="R371" s="193">
        <f t="shared" si="459"/>
        <v>15</v>
      </c>
      <c r="S371" s="194">
        <f t="shared" si="460"/>
        <v>55</v>
      </c>
      <c r="T371" s="193">
        <f t="shared" si="461"/>
        <v>15</v>
      </c>
      <c r="U371" s="194">
        <f t="shared" si="462"/>
        <v>55</v>
      </c>
      <c r="V371" s="195">
        <f t="shared" si="463"/>
        <v>0.29166666666666669</v>
      </c>
      <c r="W371" s="195">
        <f t="shared" si="464"/>
        <v>0.54166666666666663</v>
      </c>
      <c r="X371" s="195">
        <f t="shared" si="465"/>
        <v>0.5625</v>
      </c>
      <c r="Y371" s="195">
        <f t="shared" si="466"/>
        <v>0.66319444444444442</v>
      </c>
      <c r="Z371" s="195">
        <f t="shared" si="467"/>
        <v>0.66319444444444442</v>
      </c>
      <c r="AA371" s="195">
        <f t="shared" si="468"/>
        <v>0.66319444444444442</v>
      </c>
      <c r="AB371" s="667"/>
      <c r="AC371" s="196">
        <f t="shared" si="469"/>
        <v>0.35069444444444442</v>
      </c>
      <c r="AD371" s="667"/>
      <c r="AE371" s="196">
        <f t="shared" si="446"/>
        <v>0.35069444444444436</v>
      </c>
      <c r="AF371" s="196"/>
      <c r="AG371" s="196"/>
      <c r="AH371" s="196"/>
      <c r="AJ371" s="709">
        <f t="shared" si="447"/>
        <v>0</v>
      </c>
      <c r="AK371" s="709">
        <f t="shared" si="448"/>
        <v>0</v>
      </c>
      <c r="AL371" s="709">
        <f t="shared" si="449"/>
        <v>0</v>
      </c>
      <c r="AM371" s="709"/>
      <c r="AN371" s="709">
        <f t="shared" si="450"/>
        <v>0</v>
      </c>
      <c r="AO371" s="709">
        <f t="shared" si="451"/>
        <v>1</v>
      </c>
    </row>
    <row r="372" spans="1:41" ht="12.75" hidden="1" customHeight="1" outlineLevel="1" x14ac:dyDescent="0.2">
      <c r="B372" s="851"/>
      <c r="C372" s="851"/>
      <c r="D372" s="27" t="str">
        <f t="shared" si="452"/>
        <v/>
      </c>
      <c r="E372" s="191" t="str">
        <f t="shared" si="453"/>
        <v>Fr</v>
      </c>
      <c r="F372" s="191">
        <f t="shared" si="454"/>
        <v>2035</v>
      </c>
      <c r="G372" s="191">
        <f t="shared" si="455"/>
        <v>11</v>
      </c>
      <c r="H372" s="191">
        <f t="shared" si="457"/>
        <v>23</v>
      </c>
      <c r="I372" s="192">
        <f t="shared" si="456"/>
        <v>48174</v>
      </c>
      <c r="J372" s="193">
        <f t="shared" si="470"/>
        <v>7</v>
      </c>
      <c r="K372" s="194">
        <f t="shared" si="470"/>
        <v>0</v>
      </c>
      <c r="L372" s="193">
        <f t="shared" si="470"/>
        <v>13</v>
      </c>
      <c r="M372" s="194">
        <f t="shared" si="470"/>
        <v>0</v>
      </c>
      <c r="N372" s="193">
        <f t="shared" si="470"/>
        <v>13</v>
      </c>
      <c r="O372" s="194">
        <f t="shared" si="470"/>
        <v>30</v>
      </c>
      <c r="P372" s="193">
        <f t="shared" si="470"/>
        <v>15</v>
      </c>
      <c r="Q372" s="194">
        <f t="shared" si="470"/>
        <v>55</v>
      </c>
      <c r="R372" s="193">
        <f t="shared" si="459"/>
        <v>15</v>
      </c>
      <c r="S372" s="194">
        <f t="shared" si="460"/>
        <v>55</v>
      </c>
      <c r="T372" s="193">
        <f t="shared" si="461"/>
        <v>15</v>
      </c>
      <c r="U372" s="194">
        <f t="shared" si="462"/>
        <v>55</v>
      </c>
      <c r="V372" s="195">
        <f t="shared" si="463"/>
        <v>0.29166666666666669</v>
      </c>
      <c r="W372" s="195">
        <f t="shared" si="464"/>
        <v>0.54166666666666663</v>
      </c>
      <c r="X372" s="195">
        <f t="shared" si="465"/>
        <v>0.5625</v>
      </c>
      <c r="Y372" s="195">
        <f t="shared" si="466"/>
        <v>0.66319444444444442</v>
      </c>
      <c r="Z372" s="195">
        <f t="shared" si="467"/>
        <v>0.66319444444444442</v>
      </c>
      <c r="AA372" s="195">
        <f t="shared" si="468"/>
        <v>0.66319444444444442</v>
      </c>
      <c r="AB372" s="667"/>
      <c r="AC372" s="196">
        <f t="shared" si="469"/>
        <v>0.35069444444444442</v>
      </c>
      <c r="AD372" s="667"/>
      <c r="AE372" s="196">
        <f t="shared" si="446"/>
        <v>0.35069444444444436</v>
      </c>
      <c r="AF372" s="196"/>
      <c r="AG372" s="196"/>
      <c r="AH372" s="196"/>
      <c r="AI372" s="150"/>
      <c r="AJ372" s="709">
        <f t="shared" si="447"/>
        <v>0</v>
      </c>
      <c r="AK372" s="709">
        <f t="shared" si="448"/>
        <v>0</v>
      </c>
      <c r="AL372" s="709">
        <f t="shared" si="449"/>
        <v>0</v>
      </c>
      <c r="AM372" s="709"/>
      <c r="AN372" s="709">
        <f t="shared" si="450"/>
        <v>0</v>
      </c>
      <c r="AO372" s="709">
        <f t="shared" si="451"/>
        <v>1</v>
      </c>
    </row>
    <row r="373" spans="1:41" ht="12.75" hidden="1" customHeight="1" outlineLevel="1" x14ac:dyDescent="0.2">
      <c r="B373" s="851"/>
      <c r="C373" s="851"/>
      <c r="D373" s="27" t="str">
        <f t="shared" si="452"/>
        <v/>
      </c>
      <c r="E373" s="191" t="str">
        <f t="shared" si="453"/>
        <v>Sa</v>
      </c>
      <c r="F373" s="191">
        <f t="shared" si="454"/>
        <v>2035</v>
      </c>
      <c r="G373" s="191">
        <f t="shared" si="455"/>
        <v>11</v>
      </c>
      <c r="H373" s="191">
        <f t="shared" si="457"/>
        <v>24</v>
      </c>
      <c r="I373" s="192">
        <f t="shared" si="456"/>
        <v>48175</v>
      </c>
      <c r="J373" s="193">
        <f t="shared" si="470"/>
        <v>0</v>
      </c>
      <c r="K373" s="194">
        <f t="shared" si="470"/>
        <v>0</v>
      </c>
      <c r="L373" s="193">
        <f t="shared" si="470"/>
        <v>0</v>
      </c>
      <c r="M373" s="194">
        <f t="shared" si="470"/>
        <v>0</v>
      </c>
      <c r="N373" s="193">
        <f t="shared" si="470"/>
        <v>0</v>
      </c>
      <c r="O373" s="194">
        <f t="shared" si="470"/>
        <v>0</v>
      </c>
      <c r="P373" s="193">
        <f t="shared" si="470"/>
        <v>0</v>
      </c>
      <c r="Q373" s="194">
        <f t="shared" si="470"/>
        <v>0</v>
      </c>
      <c r="R373" s="193">
        <f t="shared" si="459"/>
        <v>0</v>
      </c>
      <c r="S373" s="194">
        <f t="shared" si="460"/>
        <v>0</v>
      </c>
      <c r="T373" s="193">
        <f t="shared" si="461"/>
        <v>0</v>
      </c>
      <c r="U373" s="194">
        <f t="shared" si="462"/>
        <v>0</v>
      </c>
      <c r="V373" s="195">
        <f t="shared" si="463"/>
        <v>0</v>
      </c>
      <c r="W373" s="195">
        <f t="shared" si="464"/>
        <v>0</v>
      </c>
      <c r="X373" s="195">
        <f t="shared" si="465"/>
        <v>0</v>
      </c>
      <c r="Y373" s="195">
        <f t="shared" si="466"/>
        <v>0</v>
      </c>
      <c r="Z373" s="195">
        <f t="shared" si="467"/>
        <v>0</v>
      </c>
      <c r="AA373" s="195">
        <f t="shared" si="468"/>
        <v>0</v>
      </c>
      <c r="AB373" s="667"/>
      <c r="AC373" s="196">
        <f t="shared" si="469"/>
        <v>0</v>
      </c>
      <c r="AD373" s="667"/>
      <c r="AE373" s="196">
        <f t="shared" si="446"/>
        <v>0</v>
      </c>
      <c r="AF373" s="196"/>
      <c r="AG373" s="196"/>
      <c r="AH373" s="196"/>
      <c r="AI373" s="150"/>
      <c r="AJ373" s="709">
        <f t="shared" si="447"/>
        <v>0</v>
      </c>
      <c r="AK373" s="709">
        <f t="shared" si="448"/>
        <v>0</v>
      </c>
      <c r="AL373" s="709">
        <f t="shared" si="449"/>
        <v>0</v>
      </c>
      <c r="AM373" s="709"/>
      <c r="AN373" s="709">
        <f t="shared" si="450"/>
        <v>0</v>
      </c>
      <c r="AO373" s="709">
        <f t="shared" si="451"/>
        <v>0</v>
      </c>
    </row>
    <row r="374" spans="1:41" ht="12.75" hidden="1" customHeight="1" outlineLevel="1" x14ac:dyDescent="0.2">
      <c r="B374" s="851"/>
      <c r="C374" s="851"/>
      <c r="D374" s="27" t="str">
        <f t="shared" si="452"/>
        <v/>
      </c>
      <c r="E374" s="191" t="str">
        <f t="shared" si="453"/>
        <v>So</v>
      </c>
      <c r="F374" s="191">
        <f t="shared" si="454"/>
        <v>2035</v>
      </c>
      <c r="G374" s="191">
        <f t="shared" si="455"/>
        <v>11</v>
      </c>
      <c r="H374" s="191">
        <f t="shared" si="457"/>
        <v>25</v>
      </c>
      <c r="I374" s="192">
        <f t="shared" si="456"/>
        <v>48176</v>
      </c>
      <c r="J374" s="193">
        <f t="shared" si="470"/>
        <v>0</v>
      </c>
      <c r="K374" s="194">
        <f t="shared" si="470"/>
        <v>0</v>
      </c>
      <c r="L374" s="193">
        <f t="shared" si="470"/>
        <v>0</v>
      </c>
      <c r="M374" s="194">
        <f t="shared" si="470"/>
        <v>0</v>
      </c>
      <c r="N374" s="193">
        <f t="shared" si="470"/>
        <v>0</v>
      </c>
      <c r="O374" s="194">
        <f t="shared" si="470"/>
        <v>0</v>
      </c>
      <c r="P374" s="193">
        <f t="shared" si="470"/>
        <v>0</v>
      </c>
      <c r="Q374" s="194">
        <f t="shared" si="470"/>
        <v>0</v>
      </c>
      <c r="R374" s="193">
        <f t="shared" si="459"/>
        <v>0</v>
      </c>
      <c r="S374" s="194">
        <f t="shared" si="460"/>
        <v>0</v>
      </c>
      <c r="T374" s="193">
        <f t="shared" si="461"/>
        <v>0</v>
      </c>
      <c r="U374" s="194">
        <f t="shared" si="462"/>
        <v>0</v>
      </c>
      <c r="V374" s="195">
        <f t="shared" si="463"/>
        <v>0</v>
      </c>
      <c r="W374" s="195">
        <f t="shared" si="464"/>
        <v>0</v>
      </c>
      <c r="X374" s="195">
        <f t="shared" si="465"/>
        <v>0</v>
      </c>
      <c r="Y374" s="195">
        <f t="shared" si="466"/>
        <v>0</v>
      </c>
      <c r="Z374" s="195">
        <f t="shared" si="467"/>
        <v>0</v>
      </c>
      <c r="AA374" s="195">
        <f t="shared" si="468"/>
        <v>0</v>
      </c>
      <c r="AB374" s="667"/>
      <c r="AC374" s="196">
        <f t="shared" si="469"/>
        <v>0</v>
      </c>
      <c r="AD374" s="667"/>
      <c r="AE374" s="196">
        <f t="shared" si="446"/>
        <v>0</v>
      </c>
      <c r="AF374" s="196"/>
      <c r="AG374" s="196"/>
      <c r="AH374" s="196"/>
      <c r="AI374" s="150"/>
      <c r="AJ374" s="709">
        <f t="shared" si="447"/>
        <v>0</v>
      </c>
      <c r="AK374" s="709">
        <f t="shared" si="448"/>
        <v>0</v>
      </c>
      <c r="AL374" s="709">
        <f t="shared" si="449"/>
        <v>0</v>
      </c>
      <c r="AM374" s="709"/>
      <c r="AN374" s="709">
        <f t="shared" si="450"/>
        <v>0</v>
      </c>
      <c r="AO374" s="709">
        <f t="shared" si="451"/>
        <v>0</v>
      </c>
    </row>
    <row r="375" spans="1:41" ht="12.75" hidden="1" customHeight="1" outlineLevel="1" x14ac:dyDescent="0.2">
      <c r="B375" s="851"/>
      <c r="C375" s="851"/>
      <c r="D375" s="27">
        <f t="shared" si="452"/>
        <v>48</v>
      </c>
      <c r="E375" s="191" t="str">
        <f t="shared" si="453"/>
        <v>Mo</v>
      </c>
      <c r="F375" s="191">
        <f t="shared" si="454"/>
        <v>2035</v>
      </c>
      <c r="G375" s="191">
        <f t="shared" si="455"/>
        <v>11</v>
      </c>
      <c r="H375" s="191">
        <f t="shared" si="457"/>
        <v>26</v>
      </c>
      <c r="I375" s="192">
        <f t="shared" si="456"/>
        <v>48177</v>
      </c>
      <c r="J375" s="193">
        <f t="shared" si="470"/>
        <v>7</v>
      </c>
      <c r="K375" s="194">
        <f t="shared" si="470"/>
        <v>0</v>
      </c>
      <c r="L375" s="193">
        <f t="shared" si="470"/>
        <v>13</v>
      </c>
      <c r="M375" s="194">
        <f t="shared" si="470"/>
        <v>0</v>
      </c>
      <c r="N375" s="193">
        <f t="shared" si="470"/>
        <v>13</v>
      </c>
      <c r="O375" s="194">
        <f t="shared" si="470"/>
        <v>30</v>
      </c>
      <c r="P375" s="193">
        <f t="shared" si="470"/>
        <v>15</v>
      </c>
      <c r="Q375" s="194">
        <f t="shared" si="470"/>
        <v>55</v>
      </c>
      <c r="R375" s="193">
        <f t="shared" si="459"/>
        <v>15</v>
      </c>
      <c r="S375" s="194">
        <f t="shared" si="460"/>
        <v>55</v>
      </c>
      <c r="T375" s="193">
        <f t="shared" si="461"/>
        <v>15</v>
      </c>
      <c r="U375" s="194">
        <f t="shared" si="462"/>
        <v>55</v>
      </c>
      <c r="V375" s="195">
        <f t="shared" si="463"/>
        <v>0.29166666666666669</v>
      </c>
      <c r="W375" s="195">
        <f t="shared" si="464"/>
        <v>0.54166666666666663</v>
      </c>
      <c r="X375" s="195">
        <f t="shared" si="465"/>
        <v>0.5625</v>
      </c>
      <c r="Y375" s="195">
        <f t="shared" si="466"/>
        <v>0.66319444444444442</v>
      </c>
      <c r="Z375" s="195">
        <f t="shared" si="467"/>
        <v>0.66319444444444442</v>
      </c>
      <c r="AA375" s="195">
        <f t="shared" si="468"/>
        <v>0.66319444444444442</v>
      </c>
      <c r="AB375" s="667"/>
      <c r="AC375" s="196">
        <f t="shared" si="469"/>
        <v>0.35069444444444442</v>
      </c>
      <c r="AD375" s="667"/>
      <c r="AE375" s="196">
        <f t="shared" si="446"/>
        <v>0.35069444444444436</v>
      </c>
      <c r="AF375" s="196"/>
      <c r="AG375" s="196"/>
      <c r="AH375" s="196"/>
      <c r="AI375" s="150"/>
      <c r="AJ375" s="709">
        <f t="shared" si="447"/>
        <v>0</v>
      </c>
      <c r="AK375" s="709">
        <f t="shared" si="448"/>
        <v>0</v>
      </c>
      <c r="AL375" s="709">
        <f t="shared" si="449"/>
        <v>0</v>
      </c>
      <c r="AM375" s="709"/>
      <c r="AN375" s="709">
        <f t="shared" si="450"/>
        <v>0</v>
      </c>
      <c r="AO375" s="709">
        <f t="shared" si="451"/>
        <v>1</v>
      </c>
    </row>
    <row r="376" spans="1:41" ht="12.75" hidden="1" customHeight="1" outlineLevel="1" x14ac:dyDescent="0.2">
      <c r="B376" s="851"/>
      <c r="C376" s="851"/>
      <c r="D376" s="27" t="str">
        <f t="shared" si="452"/>
        <v/>
      </c>
      <c r="E376" s="191" t="str">
        <f t="shared" si="453"/>
        <v>Di</v>
      </c>
      <c r="F376" s="191">
        <f t="shared" si="454"/>
        <v>2035</v>
      </c>
      <c r="G376" s="191">
        <f t="shared" si="455"/>
        <v>11</v>
      </c>
      <c r="H376" s="191">
        <f t="shared" si="457"/>
        <v>27</v>
      </c>
      <c r="I376" s="192">
        <f t="shared" si="456"/>
        <v>48178</v>
      </c>
      <c r="J376" s="193">
        <f t="shared" si="470"/>
        <v>7</v>
      </c>
      <c r="K376" s="194">
        <f t="shared" si="470"/>
        <v>0</v>
      </c>
      <c r="L376" s="193">
        <f t="shared" si="470"/>
        <v>13</v>
      </c>
      <c r="M376" s="194">
        <f t="shared" si="470"/>
        <v>0</v>
      </c>
      <c r="N376" s="193">
        <f t="shared" si="470"/>
        <v>13</v>
      </c>
      <c r="O376" s="194">
        <f t="shared" si="470"/>
        <v>30</v>
      </c>
      <c r="P376" s="193">
        <f t="shared" si="470"/>
        <v>15</v>
      </c>
      <c r="Q376" s="194">
        <f t="shared" si="470"/>
        <v>55</v>
      </c>
      <c r="R376" s="193">
        <f t="shared" si="459"/>
        <v>15</v>
      </c>
      <c r="S376" s="194">
        <f t="shared" si="460"/>
        <v>55</v>
      </c>
      <c r="T376" s="193">
        <f t="shared" si="461"/>
        <v>15</v>
      </c>
      <c r="U376" s="194">
        <f t="shared" si="462"/>
        <v>55</v>
      </c>
      <c r="V376" s="195">
        <f t="shared" si="463"/>
        <v>0.29166666666666669</v>
      </c>
      <c r="W376" s="195">
        <f t="shared" si="464"/>
        <v>0.54166666666666663</v>
      </c>
      <c r="X376" s="195">
        <f t="shared" si="465"/>
        <v>0.5625</v>
      </c>
      <c r="Y376" s="195">
        <f t="shared" si="466"/>
        <v>0.66319444444444442</v>
      </c>
      <c r="Z376" s="195">
        <f t="shared" si="467"/>
        <v>0.66319444444444442</v>
      </c>
      <c r="AA376" s="195">
        <f t="shared" si="468"/>
        <v>0.66319444444444442</v>
      </c>
      <c r="AB376" s="667"/>
      <c r="AC376" s="196">
        <f t="shared" si="469"/>
        <v>0.35069444444444442</v>
      </c>
      <c r="AD376" s="667"/>
      <c r="AE376" s="196">
        <f t="shared" si="446"/>
        <v>0.35069444444444436</v>
      </c>
      <c r="AF376" s="196"/>
      <c r="AG376" s="196"/>
      <c r="AH376" s="196"/>
      <c r="AI376" s="150"/>
      <c r="AJ376" s="709">
        <f t="shared" si="447"/>
        <v>0</v>
      </c>
      <c r="AK376" s="709">
        <f t="shared" si="448"/>
        <v>0</v>
      </c>
      <c r="AL376" s="709">
        <f t="shared" si="449"/>
        <v>0</v>
      </c>
      <c r="AM376" s="709"/>
      <c r="AN376" s="709">
        <f t="shared" si="450"/>
        <v>0</v>
      </c>
      <c r="AO376" s="709">
        <f t="shared" si="451"/>
        <v>1</v>
      </c>
    </row>
    <row r="377" spans="1:41" ht="12.75" hidden="1" customHeight="1" outlineLevel="1" x14ac:dyDescent="0.2">
      <c r="B377" s="851"/>
      <c r="C377" s="851"/>
      <c r="D377" s="27" t="str">
        <f t="shared" si="452"/>
        <v/>
      </c>
      <c r="E377" s="191" t="str">
        <f t="shared" si="453"/>
        <v>Mi</v>
      </c>
      <c r="F377" s="191">
        <f t="shared" si="454"/>
        <v>2035</v>
      </c>
      <c r="G377" s="191">
        <f t="shared" si="455"/>
        <v>11</v>
      </c>
      <c r="H377" s="191">
        <f t="shared" si="457"/>
        <v>28</v>
      </c>
      <c r="I377" s="192">
        <f t="shared" si="456"/>
        <v>48179</v>
      </c>
      <c r="J377" s="193">
        <f t="shared" si="470"/>
        <v>7</v>
      </c>
      <c r="K377" s="194">
        <f t="shared" si="470"/>
        <v>0</v>
      </c>
      <c r="L377" s="193">
        <f t="shared" si="470"/>
        <v>13</v>
      </c>
      <c r="M377" s="194">
        <f t="shared" si="470"/>
        <v>0</v>
      </c>
      <c r="N377" s="193">
        <f t="shared" si="470"/>
        <v>13</v>
      </c>
      <c r="O377" s="194">
        <f t="shared" si="470"/>
        <v>30</v>
      </c>
      <c r="P377" s="193">
        <f t="shared" si="470"/>
        <v>15</v>
      </c>
      <c r="Q377" s="194">
        <f t="shared" si="470"/>
        <v>55</v>
      </c>
      <c r="R377" s="193">
        <f t="shared" si="459"/>
        <v>15</v>
      </c>
      <c r="S377" s="194">
        <f t="shared" si="460"/>
        <v>55</v>
      </c>
      <c r="T377" s="193">
        <f t="shared" si="461"/>
        <v>15</v>
      </c>
      <c r="U377" s="194">
        <f t="shared" si="462"/>
        <v>55</v>
      </c>
      <c r="V377" s="195">
        <f t="shared" si="463"/>
        <v>0.29166666666666669</v>
      </c>
      <c r="W377" s="195">
        <f t="shared" si="464"/>
        <v>0.54166666666666663</v>
      </c>
      <c r="X377" s="195">
        <f t="shared" si="465"/>
        <v>0.5625</v>
      </c>
      <c r="Y377" s="195">
        <f t="shared" si="466"/>
        <v>0.66319444444444442</v>
      </c>
      <c r="Z377" s="195">
        <f t="shared" si="467"/>
        <v>0.66319444444444442</v>
      </c>
      <c r="AA377" s="195">
        <f t="shared" si="468"/>
        <v>0.66319444444444442</v>
      </c>
      <c r="AB377" s="667"/>
      <c r="AC377" s="196">
        <f t="shared" si="469"/>
        <v>0.35069444444444442</v>
      </c>
      <c r="AD377" s="667"/>
      <c r="AE377" s="196">
        <f t="shared" si="446"/>
        <v>0.35069444444444436</v>
      </c>
      <c r="AF377" s="196"/>
      <c r="AG377" s="196"/>
      <c r="AH377" s="196"/>
      <c r="AJ377" s="709">
        <f t="shared" si="447"/>
        <v>0</v>
      </c>
      <c r="AK377" s="709">
        <f t="shared" si="448"/>
        <v>0</v>
      </c>
      <c r="AL377" s="709">
        <f t="shared" si="449"/>
        <v>0</v>
      </c>
      <c r="AM377" s="709"/>
      <c r="AN377" s="709">
        <f t="shared" si="450"/>
        <v>0</v>
      </c>
      <c r="AO377" s="709">
        <f t="shared" si="451"/>
        <v>1</v>
      </c>
    </row>
    <row r="378" spans="1:41" ht="12.75" hidden="1" customHeight="1" outlineLevel="1" x14ac:dyDescent="0.2">
      <c r="B378" s="851"/>
      <c r="C378" s="851"/>
      <c r="D378" s="27" t="str">
        <f t="shared" si="452"/>
        <v/>
      </c>
      <c r="E378" s="191" t="str">
        <f t="shared" si="453"/>
        <v>Do</v>
      </c>
      <c r="F378" s="191">
        <f t="shared" si="454"/>
        <v>2035</v>
      </c>
      <c r="G378" s="191">
        <f t="shared" si="455"/>
        <v>11</v>
      </c>
      <c r="H378" s="191">
        <f t="shared" si="457"/>
        <v>29</v>
      </c>
      <c r="I378" s="192">
        <f t="shared" si="456"/>
        <v>48180</v>
      </c>
      <c r="J378" s="193">
        <f t="shared" si="470"/>
        <v>7</v>
      </c>
      <c r="K378" s="194">
        <f t="shared" si="470"/>
        <v>0</v>
      </c>
      <c r="L378" s="193">
        <f t="shared" si="470"/>
        <v>13</v>
      </c>
      <c r="M378" s="194">
        <f t="shared" si="470"/>
        <v>0</v>
      </c>
      <c r="N378" s="193">
        <f t="shared" si="470"/>
        <v>13</v>
      </c>
      <c r="O378" s="194">
        <f t="shared" si="470"/>
        <v>30</v>
      </c>
      <c r="P378" s="193">
        <f t="shared" si="470"/>
        <v>15</v>
      </c>
      <c r="Q378" s="194">
        <f t="shared" si="470"/>
        <v>55</v>
      </c>
      <c r="R378" s="193">
        <f t="shared" si="459"/>
        <v>15</v>
      </c>
      <c r="S378" s="194">
        <f t="shared" si="460"/>
        <v>55</v>
      </c>
      <c r="T378" s="193">
        <f t="shared" si="461"/>
        <v>15</v>
      </c>
      <c r="U378" s="194">
        <f t="shared" si="462"/>
        <v>55</v>
      </c>
      <c r="V378" s="195">
        <f t="shared" si="463"/>
        <v>0.29166666666666669</v>
      </c>
      <c r="W378" s="195">
        <f t="shared" si="464"/>
        <v>0.54166666666666663</v>
      </c>
      <c r="X378" s="195">
        <f t="shared" si="465"/>
        <v>0.5625</v>
      </c>
      <c r="Y378" s="195">
        <f t="shared" si="466"/>
        <v>0.66319444444444442</v>
      </c>
      <c r="Z378" s="195">
        <f t="shared" si="467"/>
        <v>0.66319444444444442</v>
      </c>
      <c r="AA378" s="195">
        <f t="shared" si="468"/>
        <v>0.66319444444444442</v>
      </c>
      <c r="AB378" s="667"/>
      <c r="AC378" s="196">
        <f t="shared" si="469"/>
        <v>0.35069444444444442</v>
      </c>
      <c r="AD378" s="667"/>
      <c r="AE378" s="196">
        <f t="shared" si="446"/>
        <v>0.35069444444444436</v>
      </c>
      <c r="AF378" s="196"/>
      <c r="AG378" s="196"/>
      <c r="AH378" s="196"/>
      <c r="AJ378" s="709">
        <f t="shared" si="447"/>
        <v>0</v>
      </c>
      <c r="AK378" s="709">
        <f t="shared" si="448"/>
        <v>0</v>
      </c>
      <c r="AL378" s="709">
        <f t="shared" si="449"/>
        <v>0</v>
      </c>
      <c r="AM378" s="709"/>
      <c r="AN378" s="709">
        <f t="shared" si="450"/>
        <v>0</v>
      </c>
      <c r="AO378" s="709">
        <f t="shared" si="451"/>
        <v>1</v>
      </c>
    </row>
    <row r="379" spans="1:41" ht="12.75" hidden="1" customHeight="1" outlineLevel="1" x14ac:dyDescent="0.2">
      <c r="B379" s="851"/>
      <c r="C379" s="851"/>
      <c r="D379" s="27" t="str">
        <f t="shared" si="452"/>
        <v/>
      </c>
      <c r="E379" s="191" t="str">
        <f t="shared" si="453"/>
        <v>Fr</v>
      </c>
      <c r="F379" s="191">
        <f t="shared" si="454"/>
        <v>2035</v>
      </c>
      <c r="G379" s="191">
        <f t="shared" si="455"/>
        <v>11</v>
      </c>
      <c r="H379" s="191">
        <f t="shared" si="457"/>
        <v>30</v>
      </c>
      <c r="I379" s="192">
        <f t="shared" si="456"/>
        <v>48181</v>
      </c>
      <c r="J379" s="193">
        <f t="shared" si="470"/>
        <v>7</v>
      </c>
      <c r="K379" s="194">
        <f t="shared" si="470"/>
        <v>0</v>
      </c>
      <c r="L379" s="193">
        <f t="shared" si="470"/>
        <v>13</v>
      </c>
      <c r="M379" s="194">
        <f t="shared" si="470"/>
        <v>0</v>
      </c>
      <c r="N379" s="193">
        <f t="shared" si="470"/>
        <v>13</v>
      </c>
      <c r="O379" s="194">
        <f t="shared" si="470"/>
        <v>30</v>
      </c>
      <c r="P379" s="193">
        <f t="shared" si="470"/>
        <v>15</v>
      </c>
      <c r="Q379" s="194">
        <f t="shared" si="470"/>
        <v>55</v>
      </c>
      <c r="R379" s="193">
        <f t="shared" si="459"/>
        <v>15</v>
      </c>
      <c r="S379" s="194">
        <f t="shared" si="460"/>
        <v>55</v>
      </c>
      <c r="T379" s="193">
        <f t="shared" si="461"/>
        <v>15</v>
      </c>
      <c r="U379" s="194">
        <f t="shared" si="462"/>
        <v>55</v>
      </c>
      <c r="V379" s="195">
        <f t="shared" si="463"/>
        <v>0.29166666666666669</v>
      </c>
      <c r="W379" s="195">
        <f t="shared" si="464"/>
        <v>0.54166666666666663</v>
      </c>
      <c r="X379" s="195">
        <f t="shared" si="465"/>
        <v>0.5625</v>
      </c>
      <c r="Y379" s="195">
        <f t="shared" si="466"/>
        <v>0.66319444444444442</v>
      </c>
      <c r="Z379" s="195">
        <f t="shared" si="467"/>
        <v>0.66319444444444442</v>
      </c>
      <c r="AA379" s="195">
        <f t="shared" si="468"/>
        <v>0.66319444444444442</v>
      </c>
      <c r="AB379" s="667"/>
      <c r="AC379" s="196">
        <f t="shared" si="469"/>
        <v>0.35069444444444442</v>
      </c>
      <c r="AD379" s="667"/>
      <c r="AE379" s="196">
        <f t="shared" si="446"/>
        <v>0.35069444444444436</v>
      </c>
      <c r="AF379" s="196"/>
      <c r="AG379" s="196"/>
      <c r="AH379" s="196"/>
      <c r="AI379" s="150"/>
      <c r="AJ379" s="709">
        <f t="shared" si="447"/>
        <v>0</v>
      </c>
      <c r="AK379" s="709">
        <f t="shared" si="448"/>
        <v>0</v>
      </c>
      <c r="AL379" s="709">
        <f t="shared" si="449"/>
        <v>0</v>
      </c>
      <c r="AM379" s="709"/>
      <c r="AN379" s="709">
        <f t="shared" si="450"/>
        <v>0</v>
      </c>
      <c r="AO379" s="709">
        <f t="shared" si="451"/>
        <v>1</v>
      </c>
    </row>
    <row r="380" spans="1:41" ht="12.75" hidden="1" customHeight="1" outlineLevel="1" x14ac:dyDescent="0.2">
      <c r="B380" s="851"/>
      <c r="C380" s="851"/>
      <c r="D380" s="27" t="str">
        <f t="shared" si="452"/>
        <v/>
      </c>
      <c r="E380" s="191" t="str">
        <f t="shared" si="453"/>
        <v>Sa</v>
      </c>
      <c r="F380" s="191">
        <f t="shared" si="454"/>
        <v>2035</v>
      </c>
      <c r="G380" s="191">
        <f t="shared" si="455"/>
        <v>11</v>
      </c>
      <c r="H380" s="191">
        <f t="shared" si="457"/>
        <v>31</v>
      </c>
      <c r="I380" s="192">
        <f t="shared" si="456"/>
        <v>48182</v>
      </c>
      <c r="J380" s="193">
        <f t="shared" si="470"/>
        <v>0</v>
      </c>
      <c r="K380" s="194">
        <f t="shared" si="470"/>
        <v>0</v>
      </c>
      <c r="L380" s="193">
        <f t="shared" si="470"/>
        <v>0</v>
      </c>
      <c r="M380" s="194">
        <f t="shared" si="470"/>
        <v>0</v>
      </c>
      <c r="N380" s="193">
        <f t="shared" si="470"/>
        <v>0</v>
      </c>
      <c r="O380" s="194">
        <f t="shared" si="470"/>
        <v>0</v>
      </c>
      <c r="P380" s="193">
        <f t="shared" si="470"/>
        <v>0</v>
      </c>
      <c r="Q380" s="194">
        <f t="shared" si="470"/>
        <v>0</v>
      </c>
      <c r="R380" s="193">
        <f t="shared" si="459"/>
        <v>0</v>
      </c>
      <c r="S380" s="194">
        <f t="shared" si="460"/>
        <v>0</v>
      </c>
      <c r="T380" s="193">
        <f t="shared" si="461"/>
        <v>0</v>
      </c>
      <c r="U380" s="194">
        <f t="shared" si="462"/>
        <v>0</v>
      </c>
      <c r="V380" s="195">
        <f t="shared" si="463"/>
        <v>0</v>
      </c>
      <c r="W380" s="195">
        <f t="shared" si="464"/>
        <v>0</v>
      </c>
      <c r="X380" s="195">
        <f t="shared" si="465"/>
        <v>0</v>
      </c>
      <c r="Y380" s="195">
        <f t="shared" si="466"/>
        <v>0</v>
      </c>
      <c r="Z380" s="195">
        <f t="shared" si="467"/>
        <v>0</v>
      </c>
      <c r="AA380" s="195">
        <f t="shared" si="468"/>
        <v>0</v>
      </c>
      <c r="AB380" s="667"/>
      <c r="AC380" s="196">
        <f t="shared" si="469"/>
        <v>0</v>
      </c>
      <c r="AD380" s="667"/>
      <c r="AE380" s="196">
        <f t="shared" si="446"/>
        <v>0</v>
      </c>
      <c r="AF380" s="196"/>
      <c r="AG380" s="196"/>
      <c r="AH380" s="196"/>
      <c r="AI380" s="150"/>
      <c r="AJ380" s="709">
        <f t="shared" si="447"/>
        <v>0</v>
      </c>
      <c r="AK380" s="709">
        <f t="shared" si="448"/>
        <v>0</v>
      </c>
      <c r="AL380" s="709">
        <f t="shared" si="449"/>
        <v>0</v>
      </c>
      <c r="AM380" s="709"/>
      <c r="AN380" s="709">
        <f t="shared" si="450"/>
        <v>0</v>
      </c>
      <c r="AO380" s="709">
        <f t="shared" si="451"/>
        <v>0</v>
      </c>
    </row>
    <row r="381" spans="1:41" ht="12.75" hidden="1" customHeight="1" outlineLevel="1" x14ac:dyDescent="0.2">
      <c r="B381" s="851"/>
      <c r="C381" s="851"/>
      <c r="D381" s="749" t="s">
        <v>1716</v>
      </c>
      <c r="E381" s="9"/>
      <c r="F381" s="9"/>
      <c r="G381" s="9"/>
      <c r="H381" s="191"/>
      <c r="I381" s="13"/>
      <c r="P381" s="4" t="s">
        <v>21</v>
      </c>
      <c r="Q381" s="4"/>
      <c r="R381" s="4"/>
      <c r="S381" s="4"/>
      <c r="T381" s="4"/>
      <c r="U381" s="4"/>
      <c r="V381" s="4"/>
      <c r="W381" s="4"/>
      <c r="X381" s="4"/>
      <c r="Y381" s="4"/>
      <c r="Z381" s="4"/>
      <c r="AA381" s="4"/>
      <c r="AB381" s="667"/>
      <c r="AC381" s="18">
        <f>SUM(AC350:AC380)</f>
        <v>7.7152777777777803</v>
      </c>
      <c r="AD381" s="667"/>
      <c r="AE381" s="18">
        <f>SUM(AE350:AE380)</f>
        <v>7.7152777777777777</v>
      </c>
      <c r="AF381" s="18"/>
      <c r="AG381" s="18"/>
      <c r="AH381" s="18"/>
      <c r="AI381" s="190">
        <f>IF(AE381-AC381&lt;0,AC381-AE381,AE381-AC381)</f>
        <v>2.6645352591003757E-15</v>
      </c>
      <c r="AJ381" s="190">
        <f>8.425*SUM(AJ350:AJ380)/24</f>
        <v>0</v>
      </c>
      <c r="AK381" s="190">
        <f>8.425*SUM(AK350:AK380)/24</f>
        <v>0</v>
      </c>
      <c r="AL381" s="190">
        <f>8.425*SUM(AL350:AL380)/24</f>
        <v>0</v>
      </c>
      <c r="AN381" s="151">
        <f>SUM(AN350:AN380)</f>
        <v>0</v>
      </c>
      <c r="AO381" s="151">
        <f>SUM(AO350:AO380)</f>
        <v>22</v>
      </c>
    </row>
    <row r="382" spans="1:41" ht="12.75" customHeight="1" collapsed="1" x14ac:dyDescent="0.2">
      <c r="B382" s="852"/>
      <c r="C382" s="852"/>
      <c r="D382" s="49"/>
      <c r="E382" s="51"/>
      <c r="F382" s="51"/>
      <c r="G382" s="51"/>
      <c r="H382" s="51"/>
      <c r="I382" s="51"/>
      <c r="J382" s="52"/>
      <c r="K382" s="52"/>
      <c r="L382" s="52"/>
      <c r="M382" s="52"/>
      <c r="N382" s="52"/>
      <c r="O382" s="52"/>
      <c r="P382" s="52"/>
      <c r="Q382" s="52"/>
      <c r="R382" s="52"/>
      <c r="S382" s="52"/>
      <c r="T382" s="52"/>
      <c r="U382" s="52"/>
      <c r="V382" s="52"/>
      <c r="W382" s="52"/>
      <c r="X382" s="52"/>
      <c r="Y382" s="52"/>
      <c r="Z382" s="52"/>
      <c r="AA382" s="52"/>
      <c r="AB382" s="53"/>
      <c r="AC382" s="53"/>
      <c r="AD382" s="53"/>
      <c r="AE382" s="54"/>
      <c r="AF382" s="26"/>
      <c r="AG382" s="26"/>
      <c r="AH382" s="26"/>
      <c r="AI382" s="203">
        <f>AI348+AI381</f>
        <v>3.2862601528904634E-14</v>
      </c>
      <c r="AJ382" s="202">
        <f>AJ348+SUM(AJ349:AJ380)</f>
        <v>0</v>
      </c>
      <c r="AK382" s="202">
        <f>AK348+SUM(AK349:AK380)</f>
        <v>0</v>
      </c>
      <c r="AL382" s="202">
        <f>AL348+SUM(AL349:AL380)</f>
        <v>0</v>
      </c>
      <c r="AM382" s="202"/>
      <c r="AN382" s="202">
        <f>AN381*8</f>
        <v>0</v>
      </c>
      <c r="AO382" s="202">
        <f>AO381*8</f>
        <v>176</v>
      </c>
    </row>
    <row r="383" spans="1:41" ht="12.75" customHeight="1" outlineLevel="1" x14ac:dyDescent="0.2">
      <c r="B383" s="850">
        <f>$F$5</f>
        <v>2035</v>
      </c>
      <c r="C383" s="850" t="str">
        <f>TEXT(I384,"MMM")</f>
        <v>Dez</v>
      </c>
      <c r="D383" s="41"/>
      <c r="E383" s="59"/>
      <c r="F383" s="59"/>
      <c r="G383" s="59"/>
      <c r="H383" s="59"/>
      <c r="I383" s="65"/>
      <c r="J383" s="66"/>
      <c r="K383" s="66"/>
      <c r="L383" s="66"/>
      <c r="M383" s="66"/>
      <c r="N383" s="66"/>
      <c r="O383" s="66"/>
      <c r="P383" s="66"/>
      <c r="Q383" s="66"/>
      <c r="R383" s="66"/>
      <c r="S383" s="66"/>
      <c r="T383" s="66"/>
      <c r="U383" s="66"/>
      <c r="V383" s="66"/>
      <c r="W383" s="66"/>
      <c r="X383" s="66"/>
      <c r="Y383" s="66"/>
      <c r="Z383" s="66"/>
      <c r="AA383" s="66"/>
      <c r="AB383" s="67"/>
      <c r="AC383" s="67"/>
      <c r="AD383" s="67"/>
      <c r="AE383" s="68"/>
      <c r="AF383" s="68"/>
      <c r="AG383" s="68"/>
      <c r="AH383" s="68"/>
      <c r="AI383" s="148"/>
      <c r="AJ383" s="148"/>
      <c r="AK383" s="148"/>
      <c r="AL383" s="148"/>
      <c r="AM383" s="148"/>
      <c r="AN383" s="148"/>
      <c r="AO383" s="148"/>
    </row>
    <row r="384" spans="1:41" ht="12.75" customHeight="1" outlineLevel="1" x14ac:dyDescent="0.2">
      <c r="A384" s="198">
        <f>A350+1</f>
        <v>12</v>
      </c>
      <c r="B384" s="851"/>
      <c r="C384" s="851"/>
      <c r="D384" s="27" t="str">
        <f>IF(E384="Mo",WEEKNUM(I384),"")</f>
        <v/>
      </c>
      <c r="E384" s="191" t="str">
        <f>TEXT(I384,"TTT")</f>
        <v>Sa</v>
      </c>
      <c r="F384" s="191">
        <f>$F$5</f>
        <v>2035</v>
      </c>
      <c r="G384" s="191">
        <f>$A$384</f>
        <v>12</v>
      </c>
      <c r="H384" s="191">
        <f>$H$5</f>
        <v>1</v>
      </c>
      <c r="I384" s="192">
        <f>DATE(F384,G384,H384)</f>
        <v>48182</v>
      </c>
      <c r="J384" s="193">
        <f t="shared" ref="J384:Q385" si="471">IF(OR($E384="Sa",$E384="So"),J$4,J$5)</f>
        <v>0</v>
      </c>
      <c r="K384" s="194">
        <f t="shared" si="471"/>
        <v>0</v>
      </c>
      <c r="L384" s="193">
        <f t="shared" si="471"/>
        <v>0</v>
      </c>
      <c r="M384" s="194">
        <f t="shared" si="471"/>
        <v>0</v>
      </c>
      <c r="N384" s="193">
        <f t="shared" si="471"/>
        <v>0</v>
      </c>
      <c r="O384" s="194">
        <f t="shared" si="471"/>
        <v>0</v>
      </c>
      <c r="P384" s="193">
        <f t="shared" si="471"/>
        <v>0</v>
      </c>
      <c r="Q384" s="194">
        <f t="shared" si="471"/>
        <v>0</v>
      </c>
      <c r="R384" s="193">
        <f t="shared" ref="R384:R385" si="472">P384</f>
        <v>0</v>
      </c>
      <c r="S384" s="194">
        <f t="shared" ref="S384:S385" si="473">Q384</f>
        <v>0</v>
      </c>
      <c r="T384" s="193">
        <f t="shared" ref="T384:T385" si="474">R384</f>
        <v>0</v>
      </c>
      <c r="U384" s="194">
        <f t="shared" ref="U384:U385" si="475">S384</f>
        <v>0</v>
      </c>
      <c r="V384" s="195">
        <f t="shared" ref="V384:V385" si="476">TIME(J384,K384,0)</f>
        <v>0</v>
      </c>
      <c r="W384" s="195">
        <f t="shared" ref="W384:W385" si="477">TIME(L384,M384,0)</f>
        <v>0</v>
      </c>
      <c r="X384" s="195">
        <f t="shared" ref="X384:X385" si="478">TIME(N384,O384,0)</f>
        <v>0</v>
      </c>
      <c r="Y384" s="195">
        <f t="shared" ref="Y384:Y385" si="479">TIME(P384,Q384,0)</f>
        <v>0</v>
      </c>
      <c r="Z384" s="195">
        <f t="shared" ref="Z384:Z385" si="480">TIME(R384,S384,0)</f>
        <v>0</v>
      </c>
      <c r="AA384" s="195">
        <f t="shared" ref="AA384:AA385" si="481">TIME(T384,U384,0)</f>
        <v>0</v>
      </c>
      <c r="AB384" s="667"/>
      <c r="AC384" s="196">
        <f t="shared" ref="AC384:AC385" si="482">IF(OR(E384="Sa",E384="So"),TIME($AC$4,$AE$4,0),TIME($AC$5,$AE$5,0))</f>
        <v>0</v>
      </c>
      <c r="AD384" s="667"/>
      <c r="AE384" s="196">
        <f t="shared" ref="AE384:AE414" si="483">IF(OR(E384="Sa",E384="So"),TIME($AC$4,$AE$4,0),(Y384-V384-(X384-W384)+(AA384-Z384)))</f>
        <v>0</v>
      </c>
      <c r="AF384" s="196"/>
      <c r="AG384" s="196"/>
      <c r="AH384" s="196"/>
      <c r="AJ384" s="709">
        <f t="shared" ref="AJ384:AJ414" si="484">IF(AG384=$AG$3,1,0)</f>
        <v>0</v>
      </c>
      <c r="AK384" s="709">
        <f t="shared" ref="AK384:AK414" si="485">IF(AG384=$AG$7,1,0)</f>
        <v>0</v>
      </c>
      <c r="AL384" s="709">
        <f t="shared" ref="AL384:AL414" si="486">IF(AH384=$AG$4,1,0)</f>
        <v>0</v>
      </c>
      <c r="AM384" s="709"/>
      <c r="AN384" s="709">
        <f t="shared" ref="AN384:AN414" si="487">IF(OR(AG384=$AG$2,AG384=$AG$5),1,IF(AG384=$AG$6,0.5,0))</f>
        <v>0</v>
      </c>
      <c r="AO384" s="709">
        <f t="shared" ref="AO384:AO414" si="488">IF(OR(E384="Sa",E384="So"),0,1)</f>
        <v>0</v>
      </c>
    </row>
    <row r="385" spans="2:41" ht="12.75" customHeight="1" outlineLevel="1" x14ac:dyDescent="0.2">
      <c r="B385" s="851"/>
      <c r="C385" s="851"/>
      <c r="D385" s="27" t="str">
        <f t="shared" ref="D385:D414" si="489">IF(E385="Mo",WEEKNUM(I385),"")</f>
        <v/>
      </c>
      <c r="E385" s="191" t="str">
        <f t="shared" ref="E385:E414" si="490">TEXT(I385,"TTT")</f>
        <v>So</v>
      </c>
      <c r="F385" s="191">
        <f t="shared" ref="F385:F414" si="491">$F$5</f>
        <v>2035</v>
      </c>
      <c r="G385" s="191">
        <f t="shared" ref="G385:G414" si="492">$A$384</f>
        <v>12</v>
      </c>
      <c r="H385" s="191">
        <f>H384+1</f>
        <v>2</v>
      </c>
      <c r="I385" s="192">
        <f t="shared" ref="I385:I414" si="493">DATE(F385,G385,H385)</f>
        <v>48183</v>
      </c>
      <c r="J385" s="193">
        <f t="shared" si="471"/>
        <v>0</v>
      </c>
      <c r="K385" s="194">
        <f t="shared" si="471"/>
        <v>0</v>
      </c>
      <c r="L385" s="193">
        <f t="shared" si="471"/>
        <v>0</v>
      </c>
      <c r="M385" s="194">
        <f t="shared" si="471"/>
        <v>0</v>
      </c>
      <c r="N385" s="193">
        <f t="shared" si="471"/>
        <v>0</v>
      </c>
      <c r="O385" s="194">
        <f t="shared" si="471"/>
        <v>0</v>
      </c>
      <c r="P385" s="193">
        <f t="shared" si="471"/>
        <v>0</v>
      </c>
      <c r="Q385" s="194">
        <f t="shared" si="471"/>
        <v>0</v>
      </c>
      <c r="R385" s="193">
        <f t="shared" si="472"/>
        <v>0</v>
      </c>
      <c r="S385" s="194">
        <f t="shared" si="473"/>
        <v>0</v>
      </c>
      <c r="T385" s="193">
        <f t="shared" si="474"/>
        <v>0</v>
      </c>
      <c r="U385" s="194">
        <f t="shared" si="475"/>
        <v>0</v>
      </c>
      <c r="V385" s="195">
        <f t="shared" si="476"/>
        <v>0</v>
      </c>
      <c r="W385" s="195">
        <f t="shared" si="477"/>
        <v>0</v>
      </c>
      <c r="X385" s="195">
        <f t="shared" si="478"/>
        <v>0</v>
      </c>
      <c r="Y385" s="195">
        <f t="shared" si="479"/>
        <v>0</v>
      </c>
      <c r="Z385" s="195">
        <f t="shared" si="480"/>
        <v>0</v>
      </c>
      <c r="AA385" s="195">
        <f t="shared" si="481"/>
        <v>0</v>
      </c>
      <c r="AB385" s="667"/>
      <c r="AC385" s="196">
        <f t="shared" si="482"/>
        <v>0</v>
      </c>
      <c r="AD385" s="667"/>
      <c r="AE385" s="196">
        <f t="shared" si="483"/>
        <v>0</v>
      </c>
      <c r="AF385" s="196"/>
      <c r="AG385" s="196"/>
      <c r="AH385" s="196"/>
      <c r="AI385" s="150"/>
      <c r="AJ385" s="709">
        <f t="shared" si="484"/>
        <v>0</v>
      </c>
      <c r="AK385" s="709">
        <f t="shared" si="485"/>
        <v>0</v>
      </c>
      <c r="AL385" s="709">
        <f t="shared" si="486"/>
        <v>0</v>
      </c>
      <c r="AM385" s="709"/>
      <c r="AN385" s="709">
        <f t="shared" si="487"/>
        <v>0</v>
      </c>
      <c r="AO385" s="709">
        <f t="shared" si="488"/>
        <v>0</v>
      </c>
    </row>
    <row r="386" spans="2:41" ht="12.75" customHeight="1" outlineLevel="1" x14ac:dyDescent="0.2">
      <c r="B386" s="851"/>
      <c r="C386" s="851"/>
      <c r="D386" s="27">
        <f t="shared" si="489"/>
        <v>49</v>
      </c>
      <c r="E386" s="191" t="str">
        <f t="shared" si="490"/>
        <v>Mo</v>
      </c>
      <c r="F386" s="191">
        <f t="shared" si="491"/>
        <v>2035</v>
      </c>
      <c r="G386" s="191">
        <f t="shared" si="492"/>
        <v>12</v>
      </c>
      <c r="H386" s="191">
        <f t="shared" ref="H386:H414" si="494">H385+1</f>
        <v>3</v>
      </c>
      <c r="I386" s="192">
        <f t="shared" si="493"/>
        <v>48184</v>
      </c>
      <c r="J386" s="193">
        <f t="shared" ref="J386:Q399" si="495">IF(OR($E386="Sa",$E386="So"),J$4,J$5)</f>
        <v>7</v>
      </c>
      <c r="K386" s="194">
        <f t="shared" si="495"/>
        <v>0</v>
      </c>
      <c r="L386" s="193">
        <f t="shared" si="495"/>
        <v>13</v>
      </c>
      <c r="M386" s="194">
        <f t="shared" si="495"/>
        <v>0</v>
      </c>
      <c r="N386" s="193">
        <f t="shared" si="495"/>
        <v>13</v>
      </c>
      <c r="O386" s="194">
        <f t="shared" si="495"/>
        <v>30</v>
      </c>
      <c r="P386" s="193">
        <f t="shared" si="495"/>
        <v>15</v>
      </c>
      <c r="Q386" s="194">
        <f t="shared" si="495"/>
        <v>55</v>
      </c>
      <c r="R386" s="193">
        <f t="shared" ref="R386:R413" si="496">P386</f>
        <v>15</v>
      </c>
      <c r="S386" s="194">
        <f t="shared" ref="S386:S413" si="497">Q386</f>
        <v>55</v>
      </c>
      <c r="T386" s="193">
        <f t="shared" ref="T386:T413" si="498">R386</f>
        <v>15</v>
      </c>
      <c r="U386" s="194">
        <f t="shared" ref="U386:U413" si="499">S386</f>
        <v>55</v>
      </c>
      <c r="V386" s="195">
        <f t="shared" ref="V386:V413" si="500">TIME(J386,K386,0)</f>
        <v>0.29166666666666669</v>
      </c>
      <c r="W386" s="195">
        <f t="shared" ref="W386:W413" si="501">TIME(L386,M386,0)</f>
        <v>0.54166666666666663</v>
      </c>
      <c r="X386" s="195">
        <f t="shared" ref="X386:X413" si="502">TIME(N386,O386,0)</f>
        <v>0.5625</v>
      </c>
      <c r="Y386" s="195">
        <f t="shared" ref="Y386:Y413" si="503">TIME(P386,Q386,0)</f>
        <v>0.66319444444444442</v>
      </c>
      <c r="Z386" s="195">
        <f t="shared" ref="Z386:Z413" si="504">TIME(R386,S386,0)</f>
        <v>0.66319444444444442</v>
      </c>
      <c r="AA386" s="195">
        <f t="shared" ref="AA386:AA413" si="505">TIME(T386,U386,0)</f>
        <v>0.66319444444444442</v>
      </c>
      <c r="AB386" s="667"/>
      <c r="AC386" s="196">
        <f t="shared" ref="AC386:AC413" si="506">IF(OR(E386="Sa",E386="So"),TIME($AC$4,$AE$4,0),TIME($AC$5,$AE$5,0))</f>
        <v>0.35069444444444442</v>
      </c>
      <c r="AD386" s="667"/>
      <c r="AE386" s="196">
        <f t="shared" si="483"/>
        <v>0.35069444444444436</v>
      </c>
      <c r="AF386" s="196"/>
      <c r="AG386" s="196"/>
      <c r="AH386" s="196"/>
      <c r="AI386" s="150"/>
      <c r="AJ386" s="709">
        <f t="shared" si="484"/>
        <v>0</v>
      </c>
      <c r="AK386" s="709">
        <f t="shared" si="485"/>
        <v>0</v>
      </c>
      <c r="AL386" s="709">
        <f t="shared" si="486"/>
        <v>0</v>
      </c>
      <c r="AM386" s="709"/>
      <c r="AN386" s="709">
        <f t="shared" si="487"/>
        <v>0</v>
      </c>
      <c r="AO386" s="709">
        <f t="shared" si="488"/>
        <v>1</v>
      </c>
    </row>
    <row r="387" spans="2:41" ht="12.75" customHeight="1" outlineLevel="1" x14ac:dyDescent="0.2">
      <c r="B387" s="851"/>
      <c r="C387" s="851"/>
      <c r="D387" s="27" t="str">
        <f t="shared" si="489"/>
        <v/>
      </c>
      <c r="E387" s="191" t="str">
        <f t="shared" si="490"/>
        <v>Di</v>
      </c>
      <c r="F387" s="191">
        <f t="shared" si="491"/>
        <v>2035</v>
      </c>
      <c r="G387" s="191">
        <f t="shared" si="492"/>
        <v>12</v>
      </c>
      <c r="H387" s="191">
        <f t="shared" si="494"/>
        <v>4</v>
      </c>
      <c r="I387" s="192">
        <f t="shared" si="493"/>
        <v>48185</v>
      </c>
      <c r="J387" s="193">
        <f t="shared" si="495"/>
        <v>7</v>
      </c>
      <c r="K387" s="194">
        <f t="shared" si="495"/>
        <v>0</v>
      </c>
      <c r="L387" s="193">
        <f t="shared" si="495"/>
        <v>13</v>
      </c>
      <c r="M387" s="194">
        <f t="shared" si="495"/>
        <v>0</v>
      </c>
      <c r="N387" s="193">
        <f t="shared" si="495"/>
        <v>13</v>
      </c>
      <c r="O387" s="194">
        <f t="shared" si="495"/>
        <v>30</v>
      </c>
      <c r="P387" s="193">
        <f t="shared" si="495"/>
        <v>15</v>
      </c>
      <c r="Q387" s="194">
        <f t="shared" si="495"/>
        <v>55</v>
      </c>
      <c r="R387" s="193">
        <f t="shared" si="496"/>
        <v>15</v>
      </c>
      <c r="S387" s="194">
        <f t="shared" si="497"/>
        <v>55</v>
      </c>
      <c r="T387" s="193">
        <f t="shared" si="498"/>
        <v>15</v>
      </c>
      <c r="U387" s="194">
        <f t="shared" si="499"/>
        <v>55</v>
      </c>
      <c r="V387" s="195">
        <f t="shared" si="500"/>
        <v>0.29166666666666669</v>
      </c>
      <c r="W387" s="195">
        <f t="shared" si="501"/>
        <v>0.54166666666666663</v>
      </c>
      <c r="X387" s="195">
        <f t="shared" si="502"/>
        <v>0.5625</v>
      </c>
      <c r="Y387" s="195">
        <f t="shared" si="503"/>
        <v>0.66319444444444442</v>
      </c>
      <c r="Z387" s="195">
        <f t="shared" si="504"/>
        <v>0.66319444444444442</v>
      </c>
      <c r="AA387" s="195">
        <f t="shared" si="505"/>
        <v>0.66319444444444442</v>
      </c>
      <c r="AB387" s="667"/>
      <c r="AC387" s="196">
        <f t="shared" si="506"/>
        <v>0.35069444444444442</v>
      </c>
      <c r="AD387" s="667"/>
      <c r="AE387" s="196">
        <f t="shared" si="483"/>
        <v>0.35069444444444436</v>
      </c>
      <c r="AF387" s="196"/>
      <c r="AG387" s="196"/>
      <c r="AH387" s="196"/>
      <c r="AI387" s="150"/>
      <c r="AJ387" s="709">
        <f t="shared" si="484"/>
        <v>0</v>
      </c>
      <c r="AK387" s="709">
        <f t="shared" si="485"/>
        <v>0</v>
      </c>
      <c r="AL387" s="709">
        <f t="shared" si="486"/>
        <v>0</v>
      </c>
      <c r="AM387" s="709"/>
      <c r="AN387" s="709">
        <f t="shared" si="487"/>
        <v>0</v>
      </c>
      <c r="AO387" s="709">
        <f t="shared" si="488"/>
        <v>1</v>
      </c>
    </row>
    <row r="388" spans="2:41" ht="12.75" customHeight="1" outlineLevel="1" x14ac:dyDescent="0.2">
      <c r="B388" s="851"/>
      <c r="C388" s="851"/>
      <c r="D388" s="27" t="str">
        <f t="shared" si="489"/>
        <v/>
      </c>
      <c r="E388" s="191" t="str">
        <f t="shared" si="490"/>
        <v>Mi</v>
      </c>
      <c r="F388" s="191">
        <f t="shared" si="491"/>
        <v>2035</v>
      </c>
      <c r="G388" s="191">
        <f t="shared" si="492"/>
        <v>12</v>
      </c>
      <c r="H388" s="191">
        <f t="shared" si="494"/>
        <v>5</v>
      </c>
      <c r="I388" s="192">
        <f t="shared" si="493"/>
        <v>48186</v>
      </c>
      <c r="J388" s="193">
        <f t="shared" si="495"/>
        <v>7</v>
      </c>
      <c r="K388" s="194">
        <f t="shared" si="495"/>
        <v>0</v>
      </c>
      <c r="L388" s="193">
        <f t="shared" si="495"/>
        <v>13</v>
      </c>
      <c r="M388" s="194">
        <f t="shared" si="495"/>
        <v>0</v>
      </c>
      <c r="N388" s="193">
        <f t="shared" si="495"/>
        <v>13</v>
      </c>
      <c r="O388" s="194">
        <f t="shared" si="495"/>
        <v>30</v>
      </c>
      <c r="P388" s="193">
        <f t="shared" si="495"/>
        <v>15</v>
      </c>
      <c r="Q388" s="194">
        <f t="shared" si="495"/>
        <v>55</v>
      </c>
      <c r="R388" s="193">
        <f t="shared" si="496"/>
        <v>15</v>
      </c>
      <c r="S388" s="194">
        <f t="shared" si="497"/>
        <v>55</v>
      </c>
      <c r="T388" s="193">
        <f t="shared" si="498"/>
        <v>15</v>
      </c>
      <c r="U388" s="194">
        <f t="shared" si="499"/>
        <v>55</v>
      </c>
      <c r="V388" s="195">
        <f t="shared" si="500"/>
        <v>0.29166666666666669</v>
      </c>
      <c r="W388" s="195">
        <f t="shared" si="501"/>
        <v>0.54166666666666663</v>
      </c>
      <c r="X388" s="195">
        <f t="shared" si="502"/>
        <v>0.5625</v>
      </c>
      <c r="Y388" s="195">
        <f t="shared" si="503"/>
        <v>0.66319444444444442</v>
      </c>
      <c r="Z388" s="195">
        <f t="shared" si="504"/>
        <v>0.66319444444444442</v>
      </c>
      <c r="AA388" s="195">
        <f t="shared" si="505"/>
        <v>0.66319444444444442</v>
      </c>
      <c r="AB388" s="667"/>
      <c r="AC388" s="196">
        <f t="shared" si="506"/>
        <v>0.35069444444444442</v>
      </c>
      <c r="AD388" s="667"/>
      <c r="AE388" s="196">
        <f t="shared" si="483"/>
        <v>0.35069444444444436</v>
      </c>
      <c r="AF388" s="196"/>
      <c r="AG388" s="196"/>
      <c r="AH388" s="196"/>
      <c r="AI388" s="150"/>
      <c r="AJ388" s="709">
        <f t="shared" si="484"/>
        <v>0</v>
      </c>
      <c r="AK388" s="709">
        <f t="shared" si="485"/>
        <v>0</v>
      </c>
      <c r="AL388" s="709">
        <f t="shared" si="486"/>
        <v>0</v>
      </c>
      <c r="AM388" s="709"/>
      <c r="AN388" s="709">
        <f t="shared" si="487"/>
        <v>0</v>
      </c>
      <c r="AO388" s="709">
        <f t="shared" si="488"/>
        <v>1</v>
      </c>
    </row>
    <row r="389" spans="2:41" ht="12.75" customHeight="1" outlineLevel="1" x14ac:dyDescent="0.2">
      <c r="B389" s="851"/>
      <c r="C389" s="851"/>
      <c r="D389" s="27" t="str">
        <f t="shared" si="489"/>
        <v/>
      </c>
      <c r="E389" s="191" t="str">
        <f t="shared" si="490"/>
        <v>Do</v>
      </c>
      <c r="F389" s="191">
        <f t="shared" si="491"/>
        <v>2035</v>
      </c>
      <c r="G389" s="191">
        <f t="shared" si="492"/>
        <v>12</v>
      </c>
      <c r="H389" s="191">
        <f t="shared" si="494"/>
        <v>6</v>
      </c>
      <c r="I389" s="192">
        <f t="shared" si="493"/>
        <v>48187</v>
      </c>
      <c r="J389" s="193">
        <f t="shared" si="495"/>
        <v>7</v>
      </c>
      <c r="K389" s="194">
        <f t="shared" si="495"/>
        <v>0</v>
      </c>
      <c r="L389" s="193">
        <f t="shared" si="495"/>
        <v>13</v>
      </c>
      <c r="M389" s="194">
        <f t="shared" si="495"/>
        <v>0</v>
      </c>
      <c r="N389" s="193">
        <f t="shared" si="495"/>
        <v>13</v>
      </c>
      <c r="O389" s="194">
        <f t="shared" si="495"/>
        <v>30</v>
      </c>
      <c r="P389" s="193">
        <f t="shared" si="495"/>
        <v>15</v>
      </c>
      <c r="Q389" s="194">
        <f t="shared" si="495"/>
        <v>55</v>
      </c>
      <c r="R389" s="193">
        <f t="shared" si="496"/>
        <v>15</v>
      </c>
      <c r="S389" s="194">
        <f t="shared" si="497"/>
        <v>55</v>
      </c>
      <c r="T389" s="193">
        <f t="shared" si="498"/>
        <v>15</v>
      </c>
      <c r="U389" s="194">
        <f t="shared" si="499"/>
        <v>55</v>
      </c>
      <c r="V389" s="195">
        <f t="shared" si="500"/>
        <v>0.29166666666666669</v>
      </c>
      <c r="W389" s="195">
        <f t="shared" si="501"/>
        <v>0.54166666666666663</v>
      </c>
      <c r="X389" s="195">
        <f t="shared" si="502"/>
        <v>0.5625</v>
      </c>
      <c r="Y389" s="195">
        <f t="shared" si="503"/>
        <v>0.66319444444444442</v>
      </c>
      <c r="Z389" s="195">
        <f t="shared" si="504"/>
        <v>0.66319444444444442</v>
      </c>
      <c r="AA389" s="195">
        <f t="shared" si="505"/>
        <v>0.66319444444444442</v>
      </c>
      <c r="AB389" s="667"/>
      <c r="AC389" s="196">
        <f t="shared" si="506"/>
        <v>0.35069444444444442</v>
      </c>
      <c r="AD389" s="667"/>
      <c r="AE389" s="196">
        <f t="shared" si="483"/>
        <v>0.35069444444444436</v>
      </c>
      <c r="AF389" s="196"/>
      <c r="AG389" s="196"/>
      <c r="AH389" s="196"/>
      <c r="AI389" s="150"/>
      <c r="AJ389" s="709">
        <f t="shared" si="484"/>
        <v>0</v>
      </c>
      <c r="AK389" s="709">
        <f t="shared" si="485"/>
        <v>0</v>
      </c>
      <c r="AL389" s="709">
        <f t="shared" si="486"/>
        <v>0</v>
      </c>
      <c r="AM389" s="709"/>
      <c r="AN389" s="709">
        <f t="shared" si="487"/>
        <v>0</v>
      </c>
      <c r="AO389" s="709">
        <f t="shared" si="488"/>
        <v>1</v>
      </c>
    </row>
    <row r="390" spans="2:41" ht="12.75" customHeight="1" outlineLevel="1" x14ac:dyDescent="0.2">
      <c r="B390" s="851"/>
      <c r="C390" s="851"/>
      <c r="D390" s="27" t="str">
        <f t="shared" si="489"/>
        <v/>
      </c>
      <c r="E390" s="191" t="str">
        <f t="shared" si="490"/>
        <v>Fr</v>
      </c>
      <c r="F390" s="191">
        <f t="shared" si="491"/>
        <v>2035</v>
      </c>
      <c r="G390" s="191">
        <f t="shared" si="492"/>
        <v>12</v>
      </c>
      <c r="H390" s="191">
        <f t="shared" si="494"/>
        <v>7</v>
      </c>
      <c r="I390" s="192">
        <f t="shared" si="493"/>
        <v>48188</v>
      </c>
      <c r="J390" s="193">
        <f t="shared" si="495"/>
        <v>7</v>
      </c>
      <c r="K390" s="194">
        <f t="shared" si="495"/>
        <v>0</v>
      </c>
      <c r="L390" s="193">
        <f t="shared" si="495"/>
        <v>13</v>
      </c>
      <c r="M390" s="194">
        <f t="shared" si="495"/>
        <v>0</v>
      </c>
      <c r="N390" s="193">
        <f t="shared" si="495"/>
        <v>13</v>
      </c>
      <c r="O390" s="194">
        <f t="shared" si="495"/>
        <v>30</v>
      </c>
      <c r="P390" s="193">
        <f t="shared" si="495"/>
        <v>15</v>
      </c>
      <c r="Q390" s="194">
        <f t="shared" si="495"/>
        <v>55</v>
      </c>
      <c r="R390" s="193">
        <f t="shared" si="496"/>
        <v>15</v>
      </c>
      <c r="S390" s="194">
        <f t="shared" si="497"/>
        <v>55</v>
      </c>
      <c r="T390" s="193">
        <f t="shared" si="498"/>
        <v>15</v>
      </c>
      <c r="U390" s="194">
        <f t="shared" si="499"/>
        <v>55</v>
      </c>
      <c r="V390" s="195">
        <f t="shared" si="500"/>
        <v>0.29166666666666669</v>
      </c>
      <c r="W390" s="195">
        <f t="shared" si="501"/>
        <v>0.54166666666666663</v>
      </c>
      <c r="X390" s="195">
        <f t="shared" si="502"/>
        <v>0.5625</v>
      </c>
      <c r="Y390" s="195">
        <f t="shared" si="503"/>
        <v>0.66319444444444442</v>
      </c>
      <c r="Z390" s="195">
        <f t="shared" si="504"/>
        <v>0.66319444444444442</v>
      </c>
      <c r="AA390" s="195">
        <f t="shared" si="505"/>
        <v>0.66319444444444442</v>
      </c>
      <c r="AB390" s="667"/>
      <c r="AC390" s="196">
        <f t="shared" si="506"/>
        <v>0.35069444444444442</v>
      </c>
      <c r="AD390" s="667"/>
      <c r="AE390" s="196">
        <f t="shared" si="483"/>
        <v>0.35069444444444436</v>
      </c>
      <c r="AF390" s="196"/>
      <c r="AG390" s="196"/>
      <c r="AH390" s="196"/>
      <c r="AI390" s="150"/>
      <c r="AJ390" s="709">
        <f t="shared" si="484"/>
        <v>0</v>
      </c>
      <c r="AK390" s="709">
        <f t="shared" si="485"/>
        <v>0</v>
      </c>
      <c r="AL390" s="709">
        <f t="shared" si="486"/>
        <v>0</v>
      </c>
      <c r="AM390" s="709"/>
      <c r="AN390" s="709">
        <f t="shared" si="487"/>
        <v>0</v>
      </c>
      <c r="AO390" s="709">
        <f t="shared" si="488"/>
        <v>1</v>
      </c>
    </row>
    <row r="391" spans="2:41" ht="12.75" customHeight="1" outlineLevel="1" x14ac:dyDescent="0.2">
      <c r="B391" s="851"/>
      <c r="C391" s="851"/>
      <c r="D391" s="27" t="str">
        <f t="shared" si="489"/>
        <v/>
      </c>
      <c r="E391" s="191" t="str">
        <f t="shared" si="490"/>
        <v>Sa</v>
      </c>
      <c r="F391" s="191">
        <f t="shared" si="491"/>
        <v>2035</v>
      </c>
      <c r="G391" s="191">
        <f t="shared" si="492"/>
        <v>12</v>
      </c>
      <c r="H391" s="191">
        <f t="shared" si="494"/>
        <v>8</v>
      </c>
      <c r="I391" s="192">
        <f t="shared" si="493"/>
        <v>48189</v>
      </c>
      <c r="J391" s="193">
        <f t="shared" si="495"/>
        <v>0</v>
      </c>
      <c r="K391" s="194">
        <f t="shared" si="495"/>
        <v>0</v>
      </c>
      <c r="L391" s="193">
        <f t="shared" si="495"/>
        <v>0</v>
      </c>
      <c r="M391" s="194">
        <f t="shared" si="495"/>
        <v>0</v>
      </c>
      <c r="N391" s="193">
        <f t="shared" si="495"/>
        <v>0</v>
      </c>
      <c r="O391" s="194">
        <f t="shared" si="495"/>
        <v>0</v>
      </c>
      <c r="P391" s="193">
        <f t="shared" si="495"/>
        <v>0</v>
      </c>
      <c r="Q391" s="194">
        <f t="shared" si="495"/>
        <v>0</v>
      </c>
      <c r="R391" s="193">
        <f t="shared" si="496"/>
        <v>0</v>
      </c>
      <c r="S391" s="194">
        <f t="shared" si="497"/>
        <v>0</v>
      </c>
      <c r="T391" s="193">
        <f t="shared" si="498"/>
        <v>0</v>
      </c>
      <c r="U391" s="194">
        <f t="shared" si="499"/>
        <v>0</v>
      </c>
      <c r="V391" s="195">
        <f t="shared" si="500"/>
        <v>0</v>
      </c>
      <c r="W391" s="195">
        <f t="shared" si="501"/>
        <v>0</v>
      </c>
      <c r="X391" s="195">
        <f t="shared" si="502"/>
        <v>0</v>
      </c>
      <c r="Y391" s="195">
        <f t="shared" si="503"/>
        <v>0</v>
      </c>
      <c r="Z391" s="195">
        <f t="shared" si="504"/>
        <v>0</v>
      </c>
      <c r="AA391" s="195">
        <f t="shared" si="505"/>
        <v>0</v>
      </c>
      <c r="AB391" s="667"/>
      <c r="AC391" s="196">
        <f t="shared" si="506"/>
        <v>0</v>
      </c>
      <c r="AD391" s="667"/>
      <c r="AE391" s="196">
        <f t="shared" si="483"/>
        <v>0</v>
      </c>
      <c r="AF391" s="196"/>
      <c r="AG391" s="196"/>
      <c r="AH391" s="196"/>
      <c r="AI391" s="150"/>
      <c r="AJ391" s="709">
        <f t="shared" si="484"/>
        <v>0</v>
      </c>
      <c r="AK391" s="709">
        <f t="shared" si="485"/>
        <v>0</v>
      </c>
      <c r="AL391" s="709">
        <f t="shared" si="486"/>
        <v>0</v>
      </c>
      <c r="AM391" s="709"/>
      <c r="AN391" s="709">
        <f t="shared" si="487"/>
        <v>0</v>
      </c>
      <c r="AO391" s="709">
        <f t="shared" si="488"/>
        <v>0</v>
      </c>
    </row>
    <row r="392" spans="2:41" ht="12.75" customHeight="1" outlineLevel="1" x14ac:dyDescent="0.2">
      <c r="B392" s="851"/>
      <c r="C392" s="851"/>
      <c r="D392" s="27" t="str">
        <f t="shared" si="489"/>
        <v/>
      </c>
      <c r="E392" s="191" t="str">
        <f t="shared" si="490"/>
        <v>So</v>
      </c>
      <c r="F392" s="191">
        <f t="shared" si="491"/>
        <v>2035</v>
      </c>
      <c r="G392" s="191">
        <f t="shared" si="492"/>
        <v>12</v>
      </c>
      <c r="H392" s="191">
        <f t="shared" si="494"/>
        <v>9</v>
      </c>
      <c r="I392" s="192">
        <f t="shared" si="493"/>
        <v>48190</v>
      </c>
      <c r="J392" s="193">
        <f t="shared" si="495"/>
        <v>0</v>
      </c>
      <c r="K392" s="194">
        <f t="shared" si="495"/>
        <v>0</v>
      </c>
      <c r="L392" s="193">
        <f t="shared" si="495"/>
        <v>0</v>
      </c>
      <c r="M392" s="194">
        <f t="shared" si="495"/>
        <v>0</v>
      </c>
      <c r="N392" s="193">
        <f t="shared" si="495"/>
        <v>0</v>
      </c>
      <c r="O392" s="194">
        <f t="shared" si="495"/>
        <v>0</v>
      </c>
      <c r="P392" s="193">
        <f t="shared" si="495"/>
        <v>0</v>
      </c>
      <c r="Q392" s="194">
        <f t="shared" si="495"/>
        <v>0</v>
      </c>
      <c r="R392" s="193">
        <f t="shared" si="496"/>
        <v>0</v>
      </c>
      <c r="S392" s="194">
        <f t="shared" si="497"/>
        <v>0</v>
      </c>
      <c r="T392" s="193">
        <f t="shared" si="498"/>
        <v>0</v>
      </c>
      <c r="U392" s="194">
        <f t="shared" si="499"/>
        <v>0</v>
      </c>
      <c r="V392" s="195">
        <f t="shared" si="500"/>
        <v>0</v>
      </c>
      <c r="W392" s="195">
        <f t="shared" si="501"/>
        <v>0</v>
      </c>
      <c r="X392" s="195">
        <f t="shared" si="502"/>
        <v>0</v>
      </c>
      <c r="Y392" s="195">
        <f t="shared" si="503"/>
        <v>0</v>
      </c>
      <c r="Z392" s="195">
        <f t="shared" si="504"/>
        <v>0</v>
      </c>
      <c r="AA392" s="195">
        <f t="shared" si="505"/>
        <v>0</v>
      </c>
      <c r="AB392" s="667"/>
      <c r="AC392" s="196">
        <f t="shared" si="506"/>
        <v>0</v>
      </c>
      <c r="AD392" s="667"/>
      <c r="AE392" s="196">
        <f t="shared" si="483"/>
        <v>0</v>
      </c>
      <c r="AF392" s="196"/>
      <c r="AG392" s="196"/>
      <c r="AH392" s="196"/>
      <c r="AI392" s="150"/>
      <c r="AJ392" s="709">
        <f t="shared" si="484"/>
        <v>0</v>
      </c>
      <c r="AK392" s="709">
        <f t="shared" si="485"/>
        <v>0</v>
      </c>
      <c r="AL392" s="709">
        <f t="shared" si="486"/>
        <v>0</v>
      </c>
      <c r="AM392" s="709"/>
      <c r="AN392" s="709">
        <f t="shared" si="487"/>
        <v>0</v>
      </c>
      <c r="AO392" s="709">
        <f t="shared" si="488"/>
        <v>0</v>
      </c>
    </row>
    <row r="393" spans="2:41" ht="12.75" customHeight="1" outlineLevel="1" x14ac:dyDescent="0.2">
      <c r="B393" s="851"/>
      <c r="C393" s="851"/>
      <c r="D393" s="27">
        <f t="shared" si="489"/>
        <v>50</v>
      </c>
      <c r="E393" s="191" t="str">
        <f t="shared" si="490"/>
        <v>Mo</v>
      </c>
      <c r="F393" s="191">
        <f t="shared" si="491"/>
        <v>2035</v>
      </c>
      <c r="G393" s="191">
        <f t="shared" si="492"/>
        <v>12</v>
      </c>
      <c r="H393" s="191">
        <f t="shared" si="494"/>
        <v>10</v>
      </c>
      <c r="I393" s="192">
        <f t="shared" si="493"/>
        <v>48191</v>
      </c>
      <c r="J393" s="193">
        <f t="shared" si="495"/>
        <v>7</v>
      </c>
      <c r="K393" s="194">
        <f t="shared" si="495"/>
        <v>0</v>
      </c>
      <c r="L393" s="193">
        <f t="shared" si="495"/>
        <v>13</v>
      </c>
      <c r="M393" s="194">
        <f t="shared" si="495"/>
        <v>0</v>
      </c>
      <c r="N393" s="193">
        <f t="shared" si="495"/>
        <v>13</v>
      </c>
      <c r="O393" s="194">
        <f t="shared" si="495"/>
        <v>30</v>
      </c>
      <c r="P393" s="193">
        <f t="shared" si="495"/>
        <v>15</v>
      </c>
      <c r="Q393" s="194">
        <f t="shared" si="495"/>
        <v>55</v>
      </c>
      <c r="R393" s="193">
        <f t="shared" si="496"/>
        <v>15</v>
      </c>
      <c r="S393" s="194">
        <f t="shared" si="497"/>
        <v>55</v>
      </c>
      <c r="T393" s="193">
        <f t="shared" si="498"/>
        <v>15</v>
      </c>
      <c r="U393" s="194">
        <f t="shared" si="499"/>
        <v>55</v>
      </c>
      <c r="V393" s="195">
        <f t="shared" si="500"/>
        <v>0.29166666666666669</v>
      </c>
      <c r="W393" s="195">
        <f t="shared" si="501"/>
        <v>0.54166666666666663</v>
      </c>
      <c r="X393" s="195">
        <f t="shared" si="502"/>
        <v>0.5625</v>
      </c>
      <c r="Y393" s="195">
        <f t="shared" si="503"/>
        <v>0.66319444444444442</v>
      </c>
      <c r="Z393" s="195">
        <f t="shared" si="504"/>
        <v>0.66319444444444442</v>
      </c>
      <c r="AA393" s="195">
        <f t="shared" si="505"/>
        <v>0.66319444444444442</v>
      </c>
      <c r="AB393" s="667"/>
      <c r="AC393" s="196">
        <f t="shared" si="506"/>
        <v>0.35069444444444442</v>
      </c>
      <c r="AD393" s="667"/>
      <c r="AE393" s="196">
        <f t="shared" si="483"/>
        <v>0.35069444444444436</v>
      </c>
      <c r="AF393" s="196"/>
      <c r="AG393" s="196"/>
      <c r="AH393" s="196"/>
      <c r="AI393" s="150"/>
      <c r="AJ393" s="709">
        <f t="shared" si="484"/>
        <v>0</v>
      </c>
      <c r="AK393" s="709">
        <f t="shared" si="485"/>
        <v>0</v>
      </c>
      <c r="AL393" s="709">
        <f t="shared" si="486"/>
        <v>0</v>
      </c>
      <c r="AM393" s="709"/>
      <c r="AN393" s="709">
        <f t="shared" si="487"/>
        <v>0</v>
      </c>
      <c r="AO393" s="709">
        <f t="shared" si="488"/>
        <v>1</v>
      </c>
    </row>
    <row r="394" spans="2:41" ht="12.75" customHeight="1" outlineLevel="1" x14ac:dyDescent="0.2">
      <c r="B394" s="851"/>
      <c r="C394" s="851"/>
      <c r="D394" s="27" t="str">
        <f t="shared" si="489"/>
        <v/>
      </c>
      <c r="E394" s="191" t="str">
        <f t="shared" si="490"/>
        <v>Di</v>
      </c>
      <c r="F394" s="191">
        <f t="shared" si="491"/>
        <v>2035</v>
      </c>
      <c r="G394" s="191">
        <f t="shared" si="492"/>
        <v>12</v>
      </c>
      <c r="H394" s="191">
        <f t="shared" si="494"/>
        <v>11</v>
      </c>
      <c r="I394" s="192">
        <f t="shared" si="493"/>
        <v>48192</v>
      </c>
      <c r="J394" s="193">
        <f t="shared" si="495"/>
        <v>7</v>
      </c>
      <c r="K394" s="194">
        <f t="shared" si="495"/>
        <v>0</v>
      </c>
      <c r="L394" s="193">
        <f t="shared" si="495"/>
        <v>13</v>
      </c>
      <c r="M394" s="194">
        <f t="shared" si="495"/>
        <v>0</v>
      </c>
      <c r="N394" s="193">
        <f t="shared" si="495"/>
        <v>13</v>
      </c>
      <c r="O394" s="194">
        <f t="shared" si="495"/>
        <v>30</v>
      </c>
      <c r="P394" s="193">
        <f t="shared" si="495"/>
        <v>15</v>
      </c>
      <c r="Q394" s="194">
        <f t="shared" si="495"/>
        <v>55</v>
      </c>
      <c r="R394" s="193">
        <f t="shared" si="496"/>
        <v>15</v>
      </c>
      <c r="S394" s="194">
        <f t="shared" si="497"/>
        <v>55</v>
      </c>
      <c r="T394" s="193">
        <f t="shared" si="498"/>
        <v>15</v>
      </c>
      <c r="U394" s="194">
        <f t="shared" si="499"/>
        <v>55</v>
      </c>
      <c r="V394" s="195">
        <f t="shared" si="500"/>
        <v>0.29166666666666669</v>
      </c>
      <c r="W394" s="195">
        <f t="shared" si="501"/>
        <v>0.54166666666666663</v>
      </c>
      <c r="X394" s="195">
        <f t="shared" si="502"/>
        <v>0.5625</v>
      </c>
      <c r="Y394" s="195">
        <f t="shared" si="503"/>
        <v>0.66319444444444442</v>
      </c>
      <c r="Z394" s="195">
        <f t="shared" si="504"/>
        <v>0.66319444444444442</v>
      </c>
      <c r="AA394" s="195">
        <f t="shared" si="505"/>
        <v>0.66319444444444442</v>
      </c>
      <c r="AB394" s="667"/>
      <c r="AC394" s="196">
        <f t="shared" si="506"/>
        <v>0.35069444444444442</v>
      </c>
      <c r="AD394" s="667"/>
      <c r="AE394" s="196">
        <f t="shared" si="483"/>
        <v>0.35069444444444436</v>
      </c>
      <c r="AF394" s="196"/>
      <c r="AG394" s="196"/>
      <c r="AH394" s="196"/>
      <c r="AI394" s="150"/>
      <c r="AJ394" s="709">
        <f t="shared" si="484"/>
        <v>0</v>
      </c>
      <c r="AK394" s="709">
        <f t="shared" si="485"/>
        <v>0</v>
      </c>
      <c r="AL394" s="709">
        <f t="shared" si="486"/>
        <v>0</v>
      </c>
      <c r="AM394" s="709"/>
      <c r="AN394" s="709">
        <f t="shared" si="487"/>
        <v>0</v>
      </c>
      <c r="AO394" s="709">
        <f t="shared" si="488"/>
        <v>1</v>
      </c>
    </row>
    <row r="395" spans="2:41" ht="12.75" customHeight="1" outlineLevel="1" x14ac:dyDescent="0.2">
      <c r="B395" s="851"/>
      <c r="C395" s="851"/>
      <c r="D395" s="27" t="str">
        <f t="shared" si="489"/>
        <v/>
      </c>
      <c r="E395" s="191" t="str">
        <f t="shared" si="490"/>
        <v>Mi</v>
      </c>
      <c r="F395" s="191">
        <f t="shared" si="491"/>
        <v>2035</v>
      </c>
      <c r="G395" s="191">
        <f t="shared" si="492"/>
        <v>12</v>
      </c>
      <c r="H395" s="191">
        <f t="shared" si="494"/>
        <v>12</v>
      </c>
      <c r="I395" s="192">
        <f t="shared" si="493"/>
        <v>48193</v>
      </c>
      <c r="J395" s="193">
        <f t="shared" si="495"/>
        <v>7</v>
      </c>
      <c r="K395" s="194">
        <f t="shared" si="495"/>
        <v>0</v>
      </c>
      <c r="L395" s="193">
        <f t="shared" si="495"/>
        <v>13</v>
      </c>
      <c r="M395" s="194">
        <f t="shared" si="495"/>
        <v>0</v>
      </c>
      <c r="N395" s="193">
        <f t="shared" si="495"/>
        <v>13</v>
      </c>
      <c r="O395" s="194">
        <f t="shared" si="495"/>
        <v>30</v>
      </c>
      <c r="P395" s="193">
        <f t="shared" si="495"/>
        <v>15</v>
      </c>
      <c r="Q395" s="194">
        <f t="shared" si="495"/>
        <v>55</v>
      </c>
      <c r="R395" s="193">
        <f t="shared" si="496"/>
        <v>15</v>
      </c>
      <c r="S395" s="194">
        <f t="shared" si="497"/>
        <v>55</v>
      </c>
      <c r="T395" s="193">
        <f t="shared" si="498"/>
        <v>15</v>
      </c>
      <c r="U395" s="194">
        <f t="shared" si="499"/>
        <v>55</v>
      </c>
      <c r="V395" s="195">
        <f t="shared" si="500"/>
        <v>0.29166666666666669</v>
      </c>
      <c r="W395" s="195">
        <f t="shared" si="501"/>
        <v>0.54166666666666663</v>
      </c>
      <c r="X395" s="195">
        <f t="shared" si="502"/>
        <v>0.5625</v>
      </c>
      <c r="Y395" s="195">
        <f t="shared" si="503"/>
        <v>0.66319444444444442</v>
      </c>
      <c r="Z395" s="195">
        <f t="shared" si="504"/>
        <v>0.66319444444444442</v>
      </c>
      <c r="AA395" s="195">
        <f t="shared" si="505"/>
        <v>0.66319444444444442</v>
      </c>
      <c r="AB395" s="667"/>
      <c r="AC395" s="196">
        <f t="shared" si="506"/>
        <v>0.35069444444444442</v>
      </c>
      <c r="AD395" s="667"/>
      <c r="AE395" s="196">
        <f t="shared" si="483"/>
        <v>0.35069444444444436</v>
      </c>
      <c r="AF395" s="196"/>
      <c r="AG395" s="196"/>
      <c r="AH395" s="196"/>
      <c r="AI395" s="150"/>
      <c r="AJ395" s="709">
        <f t="shared" si="484"/>
        <v>0</v>
      </c>
      <c r="AK395" s="709">
        <f t="shared" si="485"/>
        <v>0</v>
      </c>
      <c r="AL395" s="709">
        <f t="shared" si="486"/>
        <v>0</v>
      </c>
      <c r="AM395" s="709"/>
      <c r="AN395" s="709">
        <f t="shared" si="487"/>
        <v>0</v>
      </c>
      <c r="AO395" s="709">
        <f t="shared" si="488"/>
        <v>1</v>
      </c>
    </row>
    <row r="396" spans="2:41" ht="12.75" customHeight="1" outlineLevel="1" x14ac:dyDescent="0.2">
      <c r="B396" s="851"/>
      <c r="C396" s="851"/>
      <c r="D396" s="27" t="str">
        <f t="shared" si="489"/>
        <v/>
      </c>
      <c r="E396" s="191" t="str">
        <f t="shared" si="490"/>
        <v>Do</v>
      </c>
      <c r="F396" s="191">
        <f t="shared" si="491"/>
        <v>2035</v>
      </c>
      <c r="G396" s="191">
        <f t="shared" si="492"/>
        <v>12</v>
      </c>
      <c r="H396" s="191">
        <f t="shared" si="494"/>
        <v>13</v>
      </c>
      <c r="I396" s="192">
        <f t="shared" si="493"/>
        <v>48194</v>
      </c>
      <c r="J396" s="193">
        <f t="shared" si="495"/>
        <v>7</v>
      </c>
      <c r="K396" s="194">
        <f t="shared" si="495"/>
        <v>0</v>
      </c>
      <c r="L396" s="193">
        <f t="shared" si="495"/>
        <v>13</v>
      </c>
      <c r="M396" s="194">
        <f t="shared" si="495"/>
        <v>0</v>
      </c>
      <c r="N396" s="193">
        <f t="shared" si="495"/>
        <v>13</v>
      </c>
      <c r="O396" s="194">
        <f t="shared" si="495"/>
        <v>30</v>
      </c>
      <c r="P396" s="193">
        <f t="shared" si="495"/>
        <v>15</v>
      </c>
      <c r="Q396" s="194">
        <f t="shared" si="495"/>
        <v>55</v>
      </c>
      <c r="R396" s="193">
        <f t="shared" si="496"/>
        <v>15</v>
      </c>
      <c r="S396" s="194">
        <f t="shared" si="497"/>
        <v>55</v>
      </c>
      <c r="T396" s="193">
        <f t="shared" si="498"/>
        <v>15</v>
      </c>
      <c r="U396" s="194">
        <f t="shared" si="499"/>
        <v>55</v>
      </c>
      <c r="V396" s="195">
        <f t="shared" si="500"/>
        <v>0.29166666666666669</v>
      </c>
      <c r="W396" s="195">
        <f t="shared" si="501"/>
        <v>0.54166666666666663</v>
      </c>
      <c r="X396" s="195">
        <f t="shared" si="502"/>
        <v>0.5625</v>
      </c>
      <c r="Y396" s="195">
        <f t="shared" si="503"/>
        <v>0.66319444444444442</v>
      </c>
      <c r="Z396" s="195">
        <f t="shared" si="504"/>
        <v>0.66319444444444442</v>
      </c>
      <c r="AA396" s="195">
        <f t="shared" si="505"/>
        <v>0.66319444444444442</v>
      </c>
      <c r="AB396" s="667"/>
      <c r="AC396" s="196">
        <f t="shared" si="506"/>
        <v>0.35069444444444442</v>
      </c>
      <c r="AD396" s="667"/>
      <c r="AE396" s="196">
        <f t="shared" si="483"/>
        <v>0.35069444444444436</v>
      </c>
      <c r="AF396" s="196"/>
      <c r="AG396" s="196"/>
      <c r="AH396" s="196"/>
      <c r="AI396" s="150"/>
      <c r="AJ396" s="709">
        <f t="shared" si="484"/>
        <v>0</v>
      </c>
      <c r="AK396" s="709">
        <f t="shared" si="485"/>
        <v>0</v>
      </c>
      <c r="AL396" s="709">
        <f t="shared" si="486"/>
        <v>0</v>
      </c>
      <c r="AM396" s="709"/>
      <c r="AN396" s="709">
        <f t="shared" si="487"/>
        <v>0</v>
      </c>
      <c r="AO396" s="709">
        <f t="shared" si="488"/>
        <v>1</v>
      </c>
    </row>
    <row r="397" spans="2:41" ht="12.75" customHeight="1" outlineLevel="1" x14ac:dyDescent="0.2">
      <c r="B397" s="851"/>
      <c r="C397" s="851"/>
      <c r="D397" s="27" t="str">
        <f t="shared" si="489"/>
        <v/>
      </c>
      <c r="E397" s="191" t="str">
        <f t="shared" si="490"/>
        <v>Fr</v>
      </c>
      <c r="F397" s="191">
        <f t="shared" si="491"/>
        <v>2035</v>
      </c>
      <c r="G397" s="191">
        <f t="shared" si="492"/>
        <v>12</v>
      </c>
      <c r="H397" s="191">
        <f t="shared" si="494"/>
        <v>14</v>
      </c>
      <c r="I397" s="192">
        <f t="shared" si="493"/>
        <v>48195</v>
      </c>
      <c r="J397" s="193">
        <f t="shared" si="495"/>
        <v>7</v>
      </c>
      <c r="K397" s="194">
        <f t="shared" si="495"/>
        <v>0</v>
      </c>
      <c r="L397" s="193">
        <f t="shared" si="495"/>
        <v>13</v>
      </c>
      <c r="M397" s="194">
        <f t="shared" si="495"/>
        <v>0</v>
      </c>
      <c r="N397" s="193">
        <f t="shared" si="495"/>
        <v>13</v>
      </c>
      <c r="O397" s="194">
        <f t="shared" si="495"/>
        <v>30</v>
      </c>
      <c r="P397" s="193">
        <f t="shared" si="495"/>
        <v>15</v>
      </c>
      <c r="Q397" s="194">
        <f t="shared" si="495"/>
        <v>55</v>
      </c>
      <c r="R397" s="193">
        <f t="shared" si="496"/>
        <v>15</v>
      </c>
      <c r="S397" s="194">
        <f t="shared" si="497"/>
        <v>55</v>
      </c>
      <c r="T397" s="193">
        <f t="shared" si="498"/>
        <v>15</v>
      </c>
      <c r="U397" s="194">
        <f t="shared" si="499"/>
        <v>55</v>
      </c>
      <c r="V397" s="195">
        <f t="shared" si="500"/>
        <v>0.29166666666666669</v>
      </c>
      <c r="W397" s="195">
        <f t="shared" si="501"/>
        <v>0.54166666666666663</v>
      </c>
      <c r="X397" s="195">
        <f t="shared" si="502"/>
        <v>0.5625</v>
      </c>
      <c r="Y397" s="195">
        <f t="shared" si="503"/>
        <v>0.66319444444444442</v>
      </c>
      <c r="Z397" s="195">
        <f t="shared" si="504"/>
        <v>0.66319444444444442</v>
      </c>
      <c r="AA397" s="195">
        <f t="shared" si="505"/>
        <v>0.66319444444444442</v>
      </c>
      <c r="AB397" s="667"/>
      <c r="AC397" s="196">
        <f t="shared" si="506"/>
        <v>0.35069444444444442</v>
      </c>
      <c r="AD397" s="667"/>
      <c r="AE397" s="196">
        <f t="shared" si="483"/>
        <v>0.35069444444444436</v>
      </c>
      <c r="AF397" s="196"/>
      <c r="AG397" s="196"/>
      <c r="AH397" s="196"/>
      <c r="AI397" s="150"/>
      <c r="AJ397" s="709">
        <f t="shared" si="484"/>
        <v>0</v>
      </c>
      <c r="AK397" s="709">
        <f t="shared" si="485"/>
        <v>0</v>
      </c>
      <c r="AL397" s="709">
        <f t="shared" si="486"/>
        <v>0</v>
      </c>
      <c r="AM397" s="709"/>
      <c r="AN397" s="709">
        <f t="shared" si="487"/>
        <v>0</v>
      </c>
      <c r="AO397" s="709">
        <f t="shared" si="488"/>
        <v>1</v>
      </c>
    </row>
    <row r="398" spans="2:41" ht="12.75" customHeight="1" outlineLevel="1" x14ac:dyDescent="0.2">
      <c r="B398" s="851"/>
      <c r="C398" s="851"/>
      <c r="D398" s="27" t="str">
        <f t="shared" si="489"/>
        <v/>
      </c>
      <c r="E398" s="191" t="str">
        <f t="shared" si="490"/>
        <v>Sa</v>
      </c>
      <c r="F398" s="191">
        <f t="shared" si="491"/>
        <v>2035</v>
      </c>
      <c r="G398" s="191">
        <f t="shared" si="492"/>
        <v>12</v>
      </c>
      <c r="H398" s="191">
        <f t="shared" si="494"/>
        <v>15</v>
      </c>
      <c r="I398" s="192">
        <f t="shared" si="493"/>
        <v>48196</v>
      </c>
      <c r="J398" s="193">
        <f t="shared" si="495"/>
        <v>0</v>
      </c>
      <c r="K398" s="194">
        <f t="shared" si="495"/>
        <v>0</v>
      </c>
      <c r="L398" s="193">
        <f t="shared" si="495"/>
        <v>0</v>
      </c>
      <c r="M398" s="194">
        <f t="shared" si="495"/>
        <v>0</v>
      </c>
      <c r="N398" s="193">
        <f t="shared" si="495"/>
        <v>0</v>
      </c>
      <c r="O398" s="194">
        <f t="shared" si="495"/>
        <v>0</v>
      </c>
      <c r="P398" s="193">
        <f t="shared" si="495"/>
        <v>0</v>
      </c>
      <c r="Q398" s="194">
        <f t="shared" si="495"/>
        <v>0</v>
      </c>
      <c r="R398" s="193">
        <f t="shared" si="496"/>
        <v>0</v>
      </c>
      <c r="S398" s="194">
        <f t="shared" si="497"/>
        <v>0</v>
      </c>
      <c r="T398" s="193">
        <f t="shared" si="498"/>
        <v>0</v>
      </c>
      <c r="U398" s="194">
        <f t="shared" si="499"/>
        <v>0</v>
      </c>
      <c r="V398" s="195">
        <f t="shared" si="500"/>
        <v>0</v>
      </c>
      <c r="W398" s="195">
        <f t="shared" si="501"/>
        <v>0</v>
      </c>
      <c r="X398" s="195">
        <f t="shared" si="502"/>
        <v>0</v>
      </c>
      <c r="Y398" s="195">
        <f t="shared" si="503"/>
        <v>0</v>
      </c>
      <c r="Z398" s="195">
        <f t="shared" si="504"/>
        <v>0</v>
      </c>
      <c r="AA398" s="195">
        <f t="shared" si="505"/>
        <v>0</v>
      </c>
      <c r="AB398" s="667"/>
      <c r="AC398" s="196">
        <f t="shared" si="506"/>
        <v>0</v>
      </c>
      <c r="AD398" s="667"/>
      <c r="AE398" s="196">
        <f t="shared" si="483"/>
        <v>0</v>
      </c>
      <c r="AF398" s="196"/>
      <c r="AG398" s="196"/>
      <c r="AH398" s="196"/>
      <c r="AI398" s="150"/>
      <c r="AJ398" s="709">
        <f t="shared" si="484"/>
        <v>0</v>
      </c>
      <c r="AK398" s="709">
        <f t="shared" si="485"/>
        <v>0</v>
      </c>
      <c r="AL398" s="709">
        <f t="shared" si="486"/>
        <v>0</v>
      </c>
      <c r="AM398" s="709"/>
      <c r="AN398" s="709">
        <f t="shared" si="487"/>
        <v>0</v>
      </c>
      <c r="AO398" s="709">
        <f t="shared" si="488"/>
        <v>0</v>
      </c>
    </row>
    <row r="399" spans="2:41" ht="12.75" customHeight="1" outlineLevel="1" x14ac:dyDescent="0.2">
      <c r="B399" s="851"/>
      <c r="C399" s="851"/>
      <c r="D399" s="27" t="str">
        <f t="shared" si="489"/>
        <v/>
      </c>
      <c r="E399" s="191" t="str">
        <f t="shared" si="490"/>
        <v>So</v>
      </c>
      <c r="F399" s="191">
        <f t="shared" si="491"/>
        <v>2035</v>
      </c>
      <c r="G399" s="191">
        <f t="shared" si="492"/>
        <v>12</v>
      </c>
      <c r="H399" s="191">
        <f t="shared" si="494"/>
        <v>16</v>
      </c>
      <c r="I399" s="192">
        <f t="shared" si="493"/>
        <v>48197</v>
      </c>
      <c r="J399" s="193">
        <f t="shared" si="495"/>
        <v>0</v>
      </c>
      <c r="K399" s="194">
        <f t="shared" si="495"/>
        <v>0</v>
      </c>
      <c r="L399" s="193">
        <f t="shared" si="495"/>
        <v>0</v>
      </c>
      <c r="M399" s="194">
        <f t="shared" si="495"/>
        <v>0</v>
      </c>
      <c r="N399" s="193">
        <f t="shared" si="495"/>
        <v>0</v>
      </c>
      <c r="O399" s="194">
        <f t="shared" si="495"/>
        <v>0</v>
      </c>
      <c r="P399" s="193">
        <f t="shared" si="495"/>
        <v>0</v>
      </c>
      <c r="Q399" s="194">
        <f t="shared" si="495"/>
        <v>0</v>
      </c>
      <c r="R399" s="193">
        <f t="shared" si="496"/>
        <v>0</v>
      </c>
      <c r="S399" s="194">
        <f t="shared" si="497"/>
        <v>0</v>
      </c>
      <c r="T399" s="193">
        <f t="shared" si="498"/>
        <v>0</v>
      </c>
      <c r="U399" s="194">
        <f t="shared" si="499"/>
        <v>0</v>
      </c>
      <c r="V399" s="195">
        <f t="shared" si="500"/>
        <v>0</v>
      </c>
      <c r="W399" s="195">
        <f t="shared" si="501"/>
        <v>0</v>
      </c>
      <c r="X399" s="195">
        <f t="shared" si="502"/>
        <v>0</v>
      </c>
      <c r="Y399" s="195">
        <f t="shared" si="503"/>
        <v>0</v>
      </c>
      <c r="Z399" s="195">
        <f t="shared" si="504"/>
        <v>0</v>
      </c>
      <c r="AA399" s="195">
        <f t="shared" si="505"/>
        <v>0</v>
      </c>
      <c r="AB399" s="667"/>
      <c r="AC399" s="196">
        <f t="shared" si="506"/>
        <v>0</v>
      </c>
      <c r="AD399" s="667"/>
      <c r="AE399" s="196">
        <f t="shared" si="483"/>
        <v>0</v>
      </c>
      <c r="AF399" s="196"/>
      <c r="AG399" s="196"/>
      <c r="AH399" s="196"/>
      <c r="AI399" s="172"/>
      <c r="AJ399" s="709">
        <f t="shared" si="484"/>
        <v>0</v>
      </c>
      <c r="AK399" s="709">
        <f t="shared" si="485"/>
        <v>0</v>
      </c>
      <c r="AL399" s="709">
        <f t="shared" si="486"/>
        <v>0</v>
      </c>
      <c r="AM399" s="709"/>
      <c r="AN399" s="709">
        <f t="shared" si="487"/>
        <v>0</v>
      </c>
      <c r="AO399" s="709">
        <f t="shared" si="488"/>
        <v>0</v>
      </c>
    </row>
    <row r="400" spans="2:41" ht="12.75" customHeight="1" outlineLevel="1" x14ac:dyDescent="0.2">
      <c r="B400" s="851"/>
      <c r="C400" s="851"/>
      <c r="D400" s="27">
        <f t="shared" si="489"/>
        <v>51</v>
      </c>
      <c r="E400" s="191" t="str">
        <f t="shared" si="490"/>
        <v>Mo</v>
      </c>
      <c r="F400" s="191">
        <f t="shared" si="491"/>
        <v>2035</v>
      </c>
      <c r="G400" s="191">
        <f t="shared" si="492"/>
        <v>12</v>
      </c>
      <c r="H400" s="191">
        <f t="shared" si="494"/>
        <v>17</v>
      </c>
      <c r="I400" s="192">
        <f t="shared" si="493"/>
        <v>48198</v>
      </c>
      <c r="J400" s="193">
        <f t="shared" ref="J400:Q414" si="507">IF(OR($E400="Sa",$E400="So"),J$4,J$5)</f>
        <v>7</v>
      </c>
      <c r="K400" s="194">
        <f t="shared" si="507"/>
        <v>0</v>
      </c>
      <c r="L400" s="193">
        <f t="shared" si="507"/>
        <v>13</v>
      </c>
      <c r="M400" s="194">
        <f t="shared" si="507"/>
        <v>0</v>
      </c>
      <c r="N400" s="193">
        <f t="shared" si="507"/>
        <v>13</v>
      </c>
      <c r="O400" s="194">
        <f t="shared" si="507"/>
        <v>30</v>
      </c>
      <c r="P400" s="193">
        <f t="shared" si="507"/>
        <v>15</v>
      </c>
      <c r="Q400" s="194">
        <f t="shared" si="507"/>
        <v>55</v>
      </c>
      <c r="R400" s="193">
        <f t="shared" si="496"/>
        <v>15</v>
      </c>
      <c r="S400" s="194">
        <f t="shared" si="497"/>
        <v>55</v>
      </c>
      <c r="T400" s="193">
        <f t="shared" si="498"/>
        <v>15</v>
      </c>
      <c r="U400" s="194">
        <f t="shared" si="499"/>
        <v>55</v>
      </c>
      <c r="V400" s="195">
        <f t="shared" si="500"/>
        <v>0.29166666666666669</v>
      </c>
      <c r="W400" s="195">
        <f t="shared" si="501"/>
        <v>0.54166666666666663</v>
      </c>
      <c r="X400" s="195">
        <f t="shared" si="502"/>
        <v>0.5625</v>
      </c>
      <c r="Y400" s="195">
        <f t="shared" si="503"/>
        <v>0.66319444444444442</v>
      </c>
      <c r="Z400" s="195">
        <f t="shared" si="504"/>
        <v>0.66319444444444442</v>
      </c>
      <c r="AA400" s="195">
        <f t="shared" si="505"/>
        <v>0.66319444444444442</v>
      </c>
      <c r="AB400" s="667"/>
      <c r="AC400" s="196">
        <f t="shared" si="506"/>
        <v>0.35069444444444442</v>
      </c>
      <c r="AD400" s="667"/>
      <c r="AE400" s="196">
        <f t="shared" si="483"/>
        <v>0.35069444444444436</v>
      </c>
      <c r="AF400" s="196"/>
      <c r="AG400" s="196"/>
      <c r="AH400" s="196"/>
      <c r="AI400" s="172"/>
      <c r="AJ400" s="709">
        <f t="shared" si="484"/>
        <v>0</v>
      </c>
      <c r="AK400" s="709">
        <f t="shared" si="485"/>
        <v>0</v>
      </c>
      <c r="AL400" s="709">
        <f t="shared" si="486"/>
        <v>0</v>
      </c>
      <c r="AM400" s="709"/>
      <c r="AN400" s="709">
        <f t="shared" si="487"/>
        <v>0</v>
      </c>
      <c r="AO400" s="709">
        <f t="shared" si="488"/>
        <v>1</v>
      </c>
    </row>
    <row r="401" spans="2:41" ht="12.75" customHeight="1" outlineLevel="1" x14ac:dyDescent="0.2">
      <c r="B401" s="851"/>
      <c r="C401" s="851"/>
      <c r="D401" s="27" t="str">
        <f t="shared" si="489"/>
        <v/>
      </c>
      <c r="E401" s="191" t="str">
        <f t="shared" si="490"/>
        <v>Di</v>
      </c>
      <c r="F401" s="191">
        <f t="shared" si="491"/>
        <v>2035</v>
      </c>
      <c r="G401" s="191">
        <f t="shared" si="492"/>
        <v>12</v>
      </c>
      <c r="H401" s="191">
        <f t="shared" si="494"/>
        <v>18</v>
      </c>
      <c r="I401" s="192">
        <f t="shared" si="493"/>
        <v>48199</v>
      </c>
      <c r="J401" s="193">
        <f t="shared" si="507"/>
        <v>7</v>
      </c>
      <c r="K401" s="194">
        <f t="shared" si="507"/>
        <v>0</v>
      </c>
      <c r="L401" s="193">
        <f t="shared" si="507"/>
        <v>13</v>
      </c>
      <c r="M401" s="194">
        <f t="shared" si="507"/>
        <v>0</v>
      </c>
      <c r="N401" s="193">
        <f t="shared" si="507"/>
        <v>13</v>
      </c>
      <c r="O401" s="194">
        <f t="shared" si="507"/>
        <v>30</v>
      </c>
      <c r="P401" s="193">
        <f t="shared" si="507"/>
        <v>15</v>
      </c>
      <c r="Q401" s="194">
        <f t="shared" si="507"/>
        <v>55</v>
      </c>
      <c r="R401" s="193">
        <f t="shared" si="496"/>
        <v>15</v>
      </c>
      <c r="S401" s="194">
        <f t="shared" si="497"/>
        <v>55</v>
      </c>
      <c r="T401" s="193">
        <f t="shared" si="498"/>
        <v>15</v>
      </c>
      <c r="U401" s="194">
        <f t="shared" si="499"/>
        <v>55</v>
      </c>
      <c r="V401" s="195">
        <f t="shared" si="500"/>
        <v>0.29166666666666669</v>
      </c>
      <c r="W401" s="195">
        <f t="shared" si="501"/>
        <v>0.54166666666666663</v>
      </c>
      <c r="X401" s="195">
        <f t="shared" si="502"/>
        <v>0.5625</v>
      </c>
      <c r="Y401" s="195">
        <f t="shared" si="503"/>
        <v>0.66319444444444442</v>
      </c>
      <c r="Z401" s="195">
        <f t="shared" si="504"/>
        <v>0.66319444444444442</v>
      </c>
      <c r="AA401" s="195">
        <f t="shared" si="505"/>
        <v>0.66319444444444442</v>
      </c>
      <c r="AB401" s="667"/>
      <c r="AC401" s="196">
        <f t="shared" si="506"/>
        <v>0.35069444444444442</v>
      </c>
      <c r="AD401" s="667"/>
      <c r="AE401" s="196">
        <f t="shared" si="483"/>
        <v>0.35069444444444436</v>
      </c>
      <c r="AF401" s="196"/>
      <c r="AG401" s="196"/>
      <c r="AH401" s="196"/>
      <c r="AI401" s="172"/>
      <c r="AJ401" s="709">
        <f t="shared" si="484"/>
        <v>0</v>
      </c>
      <c r="AK401" s="709">
        <f t="shared" si="485"/>
        <v>0</v>
      </c>
      <c r="AL401" s="709">
        <f t="shared" si="486"/>
        <v>0</v>
      </c>
      <c r="AM401" s="709"/>
      <c r="AN401" s="709">
        <f t="shared" si="487"/>
        <v>0</v>
      </c>
      <c r="AO401" s="709">
        <f t="shared" si="488"/>
        <v>1</v>
      </c>
    </row>
    <row r="402" spans="2:41" ht="12.75" customHeight="1" outlineLevel="1" x14ac:dyDescent="0.2">
      <c r="B402" s="851"/>
      <c r="C402" s="851"/>
      <c r="D402" s="27" t="str">
        <f t="shared" si="489"/>
        <v/>
      </c>
      <c r="E402" s="191" t="str">
        <f t="shared" si="490"/>
        <v>Mi</v>
      </c>
      <c r="F402" s="191">
        <f t="shared" si="491"/>
        <v>2035</v>
      </c>
      <c r="G402" s="191">
        <f t="shared" si="492"/>
        <v>12</v>
      </c>
      <c r="H402" s="191">
        <f t="shared" si="494"/>
        <v>19</v>
      </c>
      <c r="I402" s="192">
        <f t="shared" si="493"/>
        <v>48200</v>
      </c>
      <c r="J402" s="193">
        <f t="shared" si="507"/>
        <v>7</v>
      </c>
      <c r="K402" s="194">
        <f t="shared" si="507"/>
        <v>0</v>
      </c>
      <c r="L402" s="193">
        <f t="shared" si="507"/>
        <v>13</v>
      </c>
      <c r="M402" s="194">
        <f t="shared" si="507"/>
        <v>0</v>
      </c>
      <c r="N402" s="193">
        <f t="shared" si="507"/>
        <v>13</v>
      </c>
      <c r="O402" s="194">
        <f t="shared" si="507"/>
        <v>30</v>
      </c>
      <c r="P402" s="193">
        <f t="shared" si="507"/>
        <v>15</v>
      </c>
      <c r="Q402" s="194">
        <f t="shared" si="507"/>
        <v>55</v>
      </c>
      <c r="R402" s="193">
        <f t="shared" si="496"/>
        <v>15</v>
      </c>
      <c r="S402" s="194">
        <f t="shared" si="497"/>
        <v>55</v>
      </c>
      <c r="T402" s="193">
        <f t="shared" si="498"/>
        <v>15</v>
      </c>
      <c r="U402" s="194">
        <f t="shared" si="499"/>
        <v>55</v>
      </c>
      <c r="V402" s="195">
        <f t="shared" si="500"/>
        <v>0.29166666666666669</v>
      </c>
      <c r="W402" s="195">
        <f t="shared" si="501"/>
        <v>0.54166666666666663</v>
      </c>
      <c r="X402" s="195">
        <f t="shared" si="502"/>
        <v>0.5625</v>
      </c>
      <c r="Y402" s="195">
        <f t="shared" si="503"/>
        <v>0.66319444444444442</v>
      </c>
      <c r="Z402" s="195">
        <f t="shared" si="504"/>
        <v>0.66319444444444442</v>
      </c>
      <c r="AA402" s="195">
        <f t="shared" si="505"/>
        <v>0.66319444444444442</v>
      </c>
      <c r="AB402" s="667"/>
      <c r="AC402" s="196">
        <f t="shared" si="506"/>
        <v>0.35069444444444442</v>
      </c>
      <c r="AD402" s="667"/>
      <c r="AE402" s="196">
        <f t="shared" si="483"/>
        <v>0.35069444444444436</v>
      </c>
      <c r="AF402" s="196"/>
      <c r="AG402" s="196"/>
      <c r="AH402" s="196"/>
      <c r="AI402" s="172"/>
      <c r="AJ402" s="709">
        <f t="shared" si="484"/>
        <v>0</v>
      </c>
      <c r="AK402" s="709">
        <f t="shared" si="485"/>
        <v>0</v>
      </c>
      <c r="AL402" s="709">
        <f t="shared" si="486"/>
        <v>0</v>
      </c>
      <c r="AM402" s="709"/>
      <c r="AN402" s="709">
        <f t="shared" si="487"/>
        <v>0</v>
      </c>
      <c r="AO402" s="709">
        <f t="shared" si="488"/>
        <v>1</v>
      </c>
    </row>
    <row r="403" spans="2:41" ht="12.75" customHeight="1" outlineLevel="1" x14ac:dyDescent="0.2">
      <c r="B403" s="851"/>
      <c r="C403" s="851"/>
      <c r="D403" s="27" t="str">
        <f t="shared" si="489"/>
        <v/>
      </c>
      <c r="E403" s="191" t="str">
        <f t="shared" si="490"/>
        <v>Do</v>
      </c>
      <c r="F403" s="191">
        <f t="shared" si="491"/>
        <v>2035</v>
      </c>
      <c r="G403" s="191">
        <f t="shared" si="492"/>
        <v>12</v>
      </c>
      <c r="H403" s="191">
        <f t="shared" si="494"/>
        <v>20</v>
      </c>
      <c r="I403" s="192">
        <f t="shared" si="493"/>
        <v>48201</v>
      </c>
      <c r="J403" s="193">
        <f t="shared" si="507"/>
        <v>7</v>
      </c>
      <c r="K403" s="194">
        <f t="shared" si="507"/>
        <v>0</v>
      </c>
      <c r="L403" s="193">
        <f t="shared" si="507"/>
        <v>13</v>
      </c>
      <c r="M403" s="194">
        <f t="shared" si="507"/>
        <v>0</v>
      </c>
      <c r="N403" s="193">
        <f t="shared" si="507"/>
        <v>13</v>
      </c>
      <c r="O403" s="194">
        <f t="shared" si="507"/>
        <v>30</v>
      </c>
      <c r="P403" s="193">
        <f t="shared" si="507"/>
        <v>15</v>
      </c>
      <c r="Q403" s="194">
        <f t="shared" si="507"/>
        <v>55</v>
      </c>
      <c r="R403" s="193">
        <f t="shared" si="496"/>
        <v>15</v>
      </c>
      <c r="S403" s="194">
        <f t="shared" si="497"/>
        <v>55</v>
      </c>
      <c r="T403" s="193">
        <f t="shared" si="498"/>
        <v>15</v>
      </c>
      <c r="U403" s="194">
        <f t="shared" si="499"/>
        <v>55</v>
      </c>
      <c r="V403" s="195">
        <f t="shared" si="500"/>
        <v>0.29166666666666669</v>
      </c>
      <c r="W403" s="195">
        <f t="shared" si="501"/>
        <v>0.54166666666666663</v>
      </c>
      <c r="X403" s="195">
        <f t="shared" si="502"/>
        <v>0.5625</v>
      </c>
      <c r="Y403" s="195">
        <f t="shared" si="503"/>
        <v>0.66319444444444442</v>
      </c>
      <c r="Z403" s="195">
        <f t="shared" si="504"/>
        <v>0.66319444444444442</v>
      </c>
      <c r="AA403" s="195">
        <f t="shared" si="505"/>
        <v>0.66319444444444442</v>
      </c>
      <c r="AB403" s="667"/>
      <c r="AC403" s="196">
        <f t="shared" si="506"/>
        <v>0.35069444444444442</v>
      </c>
      <c r="AD403" s="667"/>
      <c r="AE403" s="196">
        <f t="shared" si="483"/>
        <v>0.35069444444444436</v>
      </c>
      <c r="AF403" s="196"/>
      <c r="AG403" s="196"/>
      <c r="AH403" s="196"/>
      <c r="AI403" s="172"/>
      <c r="AJ403" s="709">
        <f t="shared" si="484"/>
        <v>0</v>
      </c>
      <c r="AK403" s="709">
        <f t="shared" si="485"/>
        <v>0</v>
      </c>
      <c r="AL403" s="709">
        <f t="shared" si="486"/>
        <v>0</v>
      </c>
      <c r="AM403" s="709"/>
      <c r="AN403" s="709">
        <f t="shared" si="487"/>
        <v>0</v>
      </c>
      <c r="AO403" s="709">
        <f t="shared" si="488"/>
        <v>1</v>
      </c>
    </row>
    <row r="404" spans="2:41" ht="12.75" customHeight="1" outlineLevel="1" x14ac:dyDescent="0.2">
      <c r="B404" s="851"/>
      <c r="C404" s="851"/>
      <c r="D404" s="27" t="str">
        <f t="shared" si="489"/>
        <v/>
      </c>
      <c r="E404" s="191" t="str">
        <f t="shared" si="490"/>
        <v>Fr</v>
      </c>
      <c r="F404" s="191">
        <f t="shared" si="491"/>
        <v>2035</v>
      </c>
      <c r="G404" s="191">
        <f t="shared" si="492"/>
        <v>12</v>
      </c>
      <c r="H404" s="191">
        <f t="shared" si="494"/>
        <v>21</v>
      </c>
      <c r="I404" s="192">
        <f t="shared" si="493"/>
        <v>48202</v>
      </c>
      <c r="J404" s="193">
        <f t="shared" si="507"/>
        <v>7</v>
      </c>
      <c r="K404" s="194">
        <f t="shared" si="507"/>
        <v>0</v>
      </c>
      <c r="L404" s="193">
        <f t="shared" si="507"/>
        <v>13</v>
      </c>
      <c r="M404" s="194">
        <f t="shared" si="507"/>
        <v>0</v>
      </c>
      <c r="N404" s="193">
        <f t="shared" si="507"/>
        <v>13</v>
      </c>
      <c r="O404" s="194">
        <f t="shared" si="507"/>
        <v>30</v>
      </c>
      <c r="P404" s="193">
        <f t="shared" si="507"/>
        <v>15</v>
      </c>
      <c r="Q404" s="194">
        <f t="shared" si="507"/>
        <v>55</v>
      </c>
      <c r="R404" s="193">
        <f t="shared" si="496"/>
        <v>15</v>
      </c>
      <c r="S404" s="194">
        <f t="shared" si="497"/>
        <v>55</v>
      </c>
      <c r="T404" s="193">
        <f t="shared" si="498"/>
        <v>15</v>
      </c>
      <c r="U404" s="194">
        <f t="shared" si="499"/>
        <v>55</v>
      </c>
      <c r="V404" s="195">
        <f t="shared" si="500"/>
        <v>0.29166666666666669</v>
      </c>
      <c r="W404" s="195">
        <f t="shared" si="501"/>
        <v>0.54166666666666663</v>
      </c>
      <c r="X404" s="195">
        <f t="shared" si="502"/>
        <v>0.5625</v>
      </c>
      <c r="Y404" s="195">
        <f t="shared" si="503"/>
        <v>0.66319444444444442</v>
      </c>
      <c r="Z404" s="195">
        <f t="shared" si="504"/>
        <v>0.66319444444444442</v>
      </c>
      <c r="AA404" s="195">
        <f t="shared" si="505"/>
        <v>0.66319444444444442</v>
      </c>
      <c r="AB404" s="667"/>
      <c r="AC404" s="196">
        <f t="shared" si="506"/>
        <v>0.35069444444444442</v>
      </c>
      <c r="AD404" s="667"/>
      <c r="AE404" s="196">
        <f t="shared" si="483"/>
        <v>0.35069444444444436</v>
      </c>
      <c r="AF404" s="196"/>
      <c r="AG404" s="196"/>
      <c r="AH404" s="196"/>
      <c r="AJ404" s="709">
        <f t="shared" si="484"/>
        <v>0</v>
      </c>
      <c r="AK404" s="709">
        <f t="shared" si="485"/>
        <v>0</v>
      </c>
      <c r="AL404" s="709">
        <f t="shared" si="486"/>
        <v>0</v>
      </c>
      <c r="AM404" s="709"/>
      <c r="AN404" s="709">
        <f t="shared" si="487"/>
        <v>0</v>
      </c>
      <c r="AO404" s="709">
        <f t="shared" si="488"/>
        <v>1</v>
      </c>
    </row>
    <row r="405" spans="2:41" ht="12.75" customHeight="1" outlineLevel="1" x14ac:dyDescent="0.2">
      <c r="B405" s="851"/>
      <c r="C405" s="851"/>
      <c r="D405" s="27" t="str">
        <f t="shared" si="489"/>
        <v/>
      </c>
      <c r="E405" s="191" t="str">
        <f t="shared" si="490"/>
        <v>Sa</v>
      </c>
      <c r="F405" s="191">
        <f t="shared" si="491"/>
        <v>2035</v>
      </c>
      <c r="G405" s="191">
        <f t="shared" si="492"/>
        <v>12</v>
      </c>
      <c r="H405" s="191">
        <f t="shared" si="494"/>
        <v>22</v>
      </c>
      <c r="I405" s="192">
        <f t="shared" si="493"/>
        <v>48203</v>
      </c>
      <c r="J405" s="193">
        <f t="shared" si="507"/>
        <v>0</v>
      </c>
      <c r="K405" s="194">
        <f t="shared" si="507"/>
        <v>0</v>
      </c>
      <c r="L405" s="193">
        <f t="shared" si="507"/>
        <v>0</v>
      </c>
      <c r="M405" s="194">
        <f t="shared" si="507"/>
        <v>0</v>
      </c>
      <c r="N405" s="193">
        <f t="shared" si="507"/>
        <v>0</v>
      </c>
      <c r="O405" s="194">
        <f t="shared" si="507"/>
        <v>0</v>
      </c>
      <c r="P405" s="193">
        <f t="shared" si="507"/>
        <v>0</v>
      </c>
      <c r="Q405" s="194">
        <f t="shared" si="507"/>
        <v>0</v>
      </c>
      <c r="R405" s="193">
        <f t="shared" si="496"/>
        <v>0</v>
      </c>
      <c r="S405" s="194">
        <f t="shared" si="497"/>
        <v>0</v>
      </c>
      <c r="T405" s="193">
        <f t="shared" si="498"/>
        <v>0</v>
      </c>
      <c r="U405" s="194">
        <f t="shared" si="499"/>
        <v>0</v>
      </c>
      <c r="V405" s="195">
        <f t="shared" si="500"/>
        <v>0</v>
      </c>
      <c r="W405" s="195">
        <f t="shared" si="501"/>
        <v>0</v>
      </c>
      <c r="X405" s="195">
        <f t="shared" si="502"/>
        <v>0</v>
      </c>
      <c r="Y405" s="195">
        <f t="shared" si="503"/>
        <v>0</v>
      </c>
      <c r="Z405" s="195">
        <f t="shared" si="504"/>
        <v>0</v>
      </c>
      <c r="AA405" s="195">
        <f t="shared" si="505"/>
        <v>0</v>
      </c>
      <c r="AB405" s="667"/>
      <c r="AC405" s="196">
        <f t="shared" si="506"/>
        <v>0</v>
      </c>
      <c r="AD405" s="667"/>
      <c r="AE405" s="196">
        <f t="shared" si="483"/>
        <v>0</v>
      </c>
      <c r="AF405" s="196"/>
      <c r="AG405" s="196"/>
      <c r="AH405" s="196"/>
      <c r="AJ405" s="709">
        <f t="shared" si="484"/>
        <v>0</v>
      </c>
      <c r="AK405" s="709">
        <f t="shared" si="485"/>
        <v>0</v>
      </c>
      <c r="AL405" s="709">
        <f t="shared" si="486"/>
        <v>0</v>
      </c>
      <c r="AM405" s="709"/>
      <c r="AN405" s="709">
        <f t="shared" si="487"/>
        <v>0</v>
      </c>
      <c r="AO405" s="709">
        <f t="shared" si="488"/>
        <v>0</v>
      </c>
    </row>
    <row r="406" spans="2:41" ht="12.75" customHeight="1" outlineLevel="1" x14ac:dyDescent="0.2">
      <c r="B406" s="851"/>
      <c r="C406" s="851"/>
      <c r="D406" s="27" t="str">
        <f t="shared" si="489"/>
        <v/>
      </c>
      <c r="E406" s="191" t="str">
        <f t="shared" si="490"/>
        <v>So</v>
      </c>
      <c r="F406" s="191">
        <f t="shared" si="491"/>
        <v>2035</v>
      </c>
      <c r="G406" s="191">
        <f t="shared" si="492"/>
        <v>12</v>
      </c>
      <c r="H406" s="191">
        <f t="shared" si="494"/>
        <v>23</v>
      </c>
      <c r="I406" s="192">
        <f t="shared" si="493"/>
        <v>48204</v>
      </c>
      <c r="J406" s="193">
        <f t="shared" si="507"/>
        <v>0</v>
      </c>
      <c r="K406" s="194">
        <f t="shared" si="507"/>
        <v>0</v>
      </c>
      <c r="L406" s="193">
        <f t="shared" si="507"/>
        <v>0</v>
      </c>
      <c r="M406" s="194">
        <f t="shared" si="507"/>
        <v>0</v>
      </c>
      <c r="N406" s="193">
        <f t="shared" si="507"/>
        <v>0</v>
      </c>
      <c r="O406" s="194">
        <f t="shared" si="507"/>
        <v>0</v>
      </c>
      <c r="P406" s="193">
        <f t="shared" si="507"/>
        <v>0</v>
      </c>
      <c r="Q406" s="194">
        <f t="shared" si="507"/>
        <v>0</v>
      </c>
      <c r="R406" s="193">
        <f t="shared" si="496"/>
        <v>0</v>
      </c>
      <c r="S406" s="194">
        <f t="shared" si="497"/>
        <v>0</v>
      </c>
      <c r="T406" s="193">
        <f t="shared" si="498"/>
        <v>0</v>
      </c>
      <c r="U406" s="194">
        <f t="shared" si="499"/>
        <v>0</v>
      </c>
      <c r="V406" s="195">
        <f t="shared" si="500"/>
        <v>0</v>
      </c>
      <c r="W406" s="195">
        <f t="shared" si="501"/>
        <v>0</v>
      </c>
      <c r="X406" s="195">
        <f t="shared" si="502"/>
        <v>0</v>
      </c>
      <c r="Y406" s="195">
        <f t="shared" si="503"/>
        <v>0</v>
      </c>
      <c r="Z406" s="195">
        <f t="shared" si="504"/>
        <v>0</v>
      </c>
      <c r="AA406" s="195">
        <f t="shared" si="505"/>
        <v>0</v>
      </c>
      <c r="AB406" s="667"/>
      <c r="AC406" s="196">
        <f t="shared" si="506"/>
        <v>0</v>
      </c>
      <c r="AD406" s="667"/>
      <c r="AE406" s="196">
        <f t="shared" si="483"/>
        <v>0</v>
      </c>
      <c r="AF406" s="196"/>
      <c r="AG406" s="196"/>
      <c r="AH406" s="196"/>
      <c r="AI406" s="150"/>
      <c r="AJ406" s="709">
        <f t="shared" si="484"/>
        <v>0</v>
      </c>
      <c r="AK406" s="709">
        <f t="shared" si="485"/>
        <v>0</v>
      </c>
      <c r="AL406" s="709">
        <f t="shared" si="486"/>
        <v>0</v>
      </c>
      <c r="AM406" s="709"/>
      <c r="AN406" s="709">
        <f t="shared" si="487"/>
        <v>0</v>
      </c>
      <c r="AO406" s="709">
        <f t="shared" si="488"/>
        <v>0</v>
      </c>
    </row>
    <row r="407" spans="2:41" ht="12.75" customHeight="1" outlineLevel="1" x14ac:dyDescent="0.2">
      <c r="B407" s="851"/>
      <c r="C407" s="851"/>
      <c r="D407" s="27">
        <f t="shared" si="489"/>
        <v>52</v>
      </c>
      <c r="E407" s="191" t="str">
        <f t="shared" si="490"/>
        <v>Mo</v>
      </c>
      <c r="F407" s="191">
        <f t="shared" si="491"/>
        <v>2035</v>
      </c>
      <c r="G407" s="191">
        <f t="shared" si="492"/>
        <v>12</v>
      </c>
      <c r="H407" s="191">
        <f t="shared" si="494"/>
        <v>24</v>
      </c>
      <c r="I407" s="192">
        <f t="shared" si="493"/>
        <v>48205</v>
      </c>
      <c r="J407" s="193">
        <f t="shared" si="507"/>
        <v>7</v>
      </c>
      <c r="K407" s="194">
        <f t="shared" si="507"/>
        <v>0</v>
      </c>
      <c r="L407" s="193">
        <f t="shared" si="507"/>
        <v>13</v>
      </c>
      <c r="M407" s="194">
        <f t="shared" si="507"/>
        <v>0</v>
      </c>
      <c r="N407" s="193">
        <f t="shared" si="507"/>
        <v>13</v>
      </c>
      <c r="O407" s="194">
        <f t="shared" si="507"/>
        <v>30</v>
      </c>
      <c r="P407" s="193">
        <f t="shared" si="507"/>
        <v>15</v>
      </c>
      <c r="Q407" s="194">
        <f t="shared" si="507"/>
        <v>55</v>
      </c>
      <c r="R407" s="193">
        <f t="shared" si="496"/>
        <v>15</v>
      </c>
      <c r="S407" s="194">
        <f t="shared" si="497"/>
        <v>55</v>
      </c>
      <c r="T407" s="193">
        <f t="shared" si="498"/>
        <v>15</v>
      </c>
      <c r="U407" s="194">
        <f t="shared" si="499"/>
        <v>55</v>
      </c>
      <c r="V407" s="195">
        <f t="shared" si="500"/>
        <v>0.29166666666666669</v>
      </c>
      <c r="W407" s="195">
        <f t="shared" si="501"/>
        <v>0.54166666666666663</v>
      </c>
      <c r="X407" s="195">
        <f t="shared" si="502"/>
        <v>0.5625</v>
      </c>
      <c r="Y407" s="195">
        <f t="shared" si="503"/>
        <v>0.66319444444444442</v>
      </c>
      <c r="Z407" s="195">
        <f t="shared" si="504"/>
        <v>0.66319444444444442</v>
      </c>
      <c r="AA407" s="195">
        <f t="shared" si="505"/>
        <v>0.66319444444444442</v>
      </c>
      <c r="AB407" s="667"/>
      <c r="AC407" s="196">
        <f t="shared" si="506"/>
        <v>0.35069444444444442</v>
      </c>
      <c r="AD407" s="667"/>
      <c r="AE407" s="196">
        <f t="shared" si="483"/>
        <v>0.35069444444444436</v>
      </c>
      <c r="AF407" s="196"/>
      <c r="AG407" s="196"/>
      <c r="AH407" s="196"/>
      <c r="AI407" s="150"/>
      <c r="AJ407" s="709">
        <f t="shared" si="484"/>
        <v>0</v>
      </c>
      <c r="AK407" s="709">
        <f t="shared" si="485"/>
        <v>0</v>
      </c>
      <c r="AL407" s="709">
        <f t="shared" si="486"/>
        <v>0</v>
      </c>
      <c r="AM407" s="709"/>
      <c r="AN407" s="709">
        <f t="shared" si="487"/>
        <v>0</v>
      </c>
      <c r="AO407" s="709">
        <f t="shared" si="488"/>
        <v>1</v>
      </c>
    </row>
    <row r="408" spans="2:41" ht="12.75" customHeight="1" outlineLevel="1" x14ac:dyDescent="0.2">
      <c r="B408" s="851"/>
      <c r="C408" s="851"/>
      <c r="D408" s="27" t="str">
        <f t="shared" si="489"/>
        <v/>
      </c>
      <c r="E408" s="191" t="str">
        <f t="shared" si="490"/>
        <v>Di</v>
      </c>
      <c r="F408" s="191">
        <f t="shared" si="491"/>
        <v>2035</v>
      </c>
      <c r="G408" s="191">
        <f t="shared" si="492"/>
        <v>12</v>
      </c>
      <c r="H408" s="191">
        <f t="shared" si="494"/>
        <v>25</v>
      </c>
      <c r="I408" s="192">
        <f t="shared" si="493"/>
        <v>48206</v>
      </c>
      <c r="J408" s="193">
        <f t="shared" si="507"/>
        <v>7</v>
      </c>
      <c r="K408" s="194">
        <f t="shared" si="507"/>
        <v>0</v>
      </c>
      <c r="L408" s="193">
        <f t="shared" si="507"/>
        <v>13</v>
      </c>
      <c r="M408" s="194">
        <f t="shared" si="507"/>
        <v>0</v>
      </c>
      <c r="N408" s="193">
        <f t="shared" si="507"/>
        <v>13</v>
      </c>
      <c r="O408" s="194">
        <f t="shared" si="507"/>
        <v>30</v>
      </c>
      <c r="P408" s="193">
        <f t="shared" si="507"/>
        <v>15</v>
      </c>
      <c r="Q408" s="194">
        <f t="shared" si="507"/>
        <v>55</v>
      </c>
      <c r="R408" s="193">
        <f t="shared" si="496"/>
        <v>15</v>
      </c>
      <c r="S408" s="194">
        <f t="shared" si="497"/>
        <v>55</v>
      </c>
      <c r="T408" s="193">
        <f t="shared" si="498"/>
        <v>15</v>
      </c>
      <c r="U408" s="194">
        <f t="shared" si="499"/>
        <v>55</v>
      </c>
      <c r="V408" s="195">
        <f t="shared" si="500"/>
        <v>0.29166666666666669</v>
      </c>
      <c r="W408" s="195">
        <f t="shared" si="501"/>
        <v>0.54166666666666663</v>
      </c>
      <c r="X408" s="195">
        <f t="shared" si="502"/>
        <v>0.5625</v>
      </c>
      <c r="Y408" s="195">
        <f t="shared" si="503"/>
        <v>0.66319444444444442</v>
      </c>
      <c r="Z408" s="195">
        <f t="shared" si="504"/>
        <v>0.66319444444444442</v>
      </c>
      <c r="AA408" s="195">
        <f t="shared" si="505"/>
        <v>0.66319444444444442</v>
      </c>
      <c r="AB408" s="667"/>
      <c r="AC408" s="196">
        <f t="shared" si="506"/>
        <v>0.35069444444444442</v>
      </c>
      <c r="AD408" s="667"/>
      <c r="AE408" s="196">
        <f t="shared" si="483"/>
        <v>0.35069444444444436</v>
      </c>
      <c r="AF408" s="196"/>
      <c r="AG408" s="196"/>
      <c r="AH408" s="196"/>
      <c r="AI408" s="150"/>
      <c r="AJ408" s="709">
        <f t="shared" si="484"/>
        <v>0</v>
      </c>
      <c r="AK408" s="709">
        <f t="shared" si="485"/>
        <v>0</v>
      </c>
      <c r="AL408" s="709">
        <f t="shared" si="486"/>
        <v>0</v>
      </c>
      <c r="AM408" s="709"/>
      <c r="AN408" s="709">
        <f t="shared" si="487"/>
        <v>0</v>
      </c>
      <c r="AO408" s="709">
        <f t="shared" si="488"/>
        <v>1</v>
      </c>
    </row>
    <row r="409" spans="2:41" ht="12.75" customHeight="1" outlineLevel="1" x14ac:dyDescent="0.2">
      <c r="B409" s="851"/>
      <c r="C409" s="851"/>
      <c r="D409" s="27" t="str">
        <f t="shared" si="489"/>
        <v/>
      </c>
      <c r="E409" s="191" t="str">
        <f t="shared" si="490"/>
        <v>Mi</v>
      </c>
      <c r="F409" s="191">
        <f t="shared" si="491"/>
        <v>2035</v>
      </c>
      <c r="G409" s="191">
        <f t="shared" si="492"/>
        <v>12</v>
      </c>
      <c r="H409" s="191">
        <f t="shared" si="494"/>
        <v>26</v>
      </c>
      <c r="I409" s="192">
        <f t="shared" si="493"/>
        <v>48207</v>
      </c>
      <c r="J409" s="193">
        <f t="shared" si="507"/>
        <v>7</v>
      </c>
      <c r="K409" s="194">
        <f t="shared" si="507"/>
        <v>0</v>
      </c>
      <c r="L409" s="193">
        <f t="shared" si="507"/>
        <v>13</v>
      </c>
      <c r="M409" s="194">
        <f t="shared" si="507"/>
        <v>0</v>
      </c>
      <c r="N409" s="193">
        <f t="shared" si="507"/>
        <v>13</v>
      </c>
      <c r="O409" s="194">
        <f t="shared" si="507"/>
        <v>30</v>
      </c>
      <c r="P409" s="193">
        <f t="shared" si="507"/>
        <v>15</v>
      </c>
      <c r="Q409" s="194">
        <f t="shared" si="507"/>
        <v>55</v>
      </c>
      <c r="R409" s="193">
        <f t="shared" si="496"/>
        <v>15</v>
      </c>
      <c r="S409" s="194">
        <f t="shared" si="497"/>
        <v>55</v>
      </c>
      <c r="T409" s="193">
        <f t="shared" si="498"/>
        <v>15</v>
      </c>
      <c r="U409" s="194">
        <f t="shared" si="499"/>
        <v>55</v>
      </c>
      <c r="V409" s="195">
        <f t="shared" si="500"/>
        <v>0.29166666666666669</v>
      </c>
      <c r="W409" s="195">
        <f t="shared" si="501"/>
        <v>0.54166666666666663</v>
      </c>
      <c r="X409" s="195">
        <f t="shared" si="502"/>
        <v>0.5625</v>
      </c>
      <c r="Y409" s="195">
        <f t="shared" si="503"/>
        <v>0.66319444444444442</v>
      </c>
      <c r="Z409" s="195">
        <f t="shared" si="504"/>
        <v>0.66319444444444442</v>
      </c>
      <c r="AA409" s="195">
        <f t="shared" si="505"/>
        <v>0.66319444444444442</v>
      </c>
      <c r="AB409" s="667"/>
      <c r="AC409" s="196">
        <f t="shared" si="506"/>
        <v>0.35069444444444442</v>
      </c>
      <c r="AD409" s="667"/>
      <c r="AE409" s="196">
        <f t="shared" si="483"/>
        <v>0.35069444444444436</v>
      </c>
      <c r="AF409" s="196"/>
      <c r="AG409" s="196"/>
      <c r="AH409" s="196"/>
      <c r="AI409" s="150"/>
      <c r="AJ409" s="709">
        <f t="shared" si="484"/>
        <v>0</v>
      </c>
      <c r="AK409" s="709">
        <f t="shared" si="485"/>
        <v>0</v>
      </c>
      <c r="AL409" s="709">
        <f t="shared" si="486"/>
        <v>0</v>
      </c>
      <c r="AM409" s="709"/>
      <c r="AN409" s="709">
        <f t="shared" si="487"/>
        <v>0</v>
      </c>
      <c r="AO409" s="709">
        <f t="shared" si="488"/>
        <v>1</v>
      </c>
    </row>
    <row r="410" spans="2:41" ht="12.75" customHeight="1" outlineLevel="1" x14ac:dyDescent="0.2">
      <c r="B410" s="851"/>
      <c r="C410" s="851"/>
      <c r="D410" s="27" t="str">
        <f t="shared" si="489"/>
        <v/>
      </c>
      <c r="E410" s="191" t="str">
        <f t="shared" si="490"/>
        <v>Do</v>
      </c>
      <c r="F410" s="191">
        <f t="shared" si="491"/>
        <v>2035</v>
      </c>
      <c r="G410" s="191">
        <f t="shared" si="492"/>
        <v>12</v>
      </c>
      <c r="H410" s="191">
        <f t="shared" si="494"/>
        <v>27</v>
      </c>
      <c r="I410" s="192">
        <f t="shared" si="493"/>
        <v>48208</v>
      </c>
      <c r="J410" s="193">
        <f t="shared" si="507"/>
        <v>7</v>
      </c>
      <c r="K410" s="194">
        <f t="shared" si="507"/>
        <v>0</v>
      </c>
      <c r="L410" s="193">
        <f t="shared" si="507"/>
        <v>13</v>
      </c>
      <c r="M410" s="194">
        <f t="shared" si="507"/>
        <v>0</v>
      </c>
      <c r="N410" s="193">
        <f t="shared" si="507"/>
        <v>13</v>
      </c>
      <c r="O410" s="194">
        <f t="shared" si="507"/>
        <v>30</v>
      </c>
      <c r="P410" s="193">
        <f t="shared" si="507"/>
        <v>15</v>
      </c>
      <c r="Q410" s="194">
        <f t="shared" si="507"/>
        <v>55</v>
      </c>
      <c r="R410" s="193">
        <f t="shared" si="496"/>
        <v>15</v>
      </c>
      <c r="S410" s="194">
        <f t="shared" si="497"/>
        <v>55</v>
      </c>
      <c r="T410" s="193">
        <f t="shared" si="498"/>
        <v>15</v>
      </c>
      <c r="U410" s="194">
        <f t="shared" si="499"/>
        <v>55</v>
      </c>
      <c r="V410" s="195">
        <f t="shared" si="500"/>
        <v>0.29166666666666669</v>
      </c>
      <c r="W410" s="195">
        <f t="shared" si="501"/>
        <v>0.54166666666666663</v>
      </c>
      <c r="X410" s="195">
        <f t="shared" si="502"/>
        <v>0.5625</v>
      </c>
      <c r="Y410" s="195">
        <f t="shared" si="503"/>
        <v>0.66319444444444442</v>
      </c>
      <c r="Z410" s="195">
        <f t="shared" si="504"/>
        <v>0.66319444444444442</v>
      </c>
      <c r="AA410" s="195">
        <f t="shared" si="505"/>
        <v>0.66319444444444442</v>
      </c>
      <c r="AB410" s="667"/>
      <c r="AC410" s="196">
        <f t="shared" si="506"/>
        <v>0.35069444444444442</v>
      </c>
      <c r="AD410" s="667"/>
      <c r="AE410" s="196">
        <f t="shared" si="483"/>
        <v>0.35069444444444436</v>
      </c>
      <c r="AF410" s="196"/>
      <c r="AG410" s="196"/>
      <c r="AH410" s="196"/>
      <c r="AI410" s="150"/>
      <c r="AJ410" s="709">
        <f t="shared" si="484"/>
        <v>0</v>
      </c>
      <c r="AK410" s="709">
        <f t="shared" si="485"/>
        <v>0</v>
      </c>
      <c r="AL410" s="709">
        <f t="shared" si="486"/>
        <v>0</v>
      </c>
      <c r="AM410" s="709"/>
      <c r="AN410" s="709">
        <f t="shared" si="487"/>
        <v>0</v>
      </c>
      <c r="AO410" s="709">
        <f t="shared" si="488"/>
        <v>1</v>
      </c>
    </row>
    <row r="411" spans="2:41" ht="12.75" customHeight="1" outlineLevel="1" x14ac:dyDescent="0.2">
      <c r="B411" s="851"/>
      <c r="C411" s="851"/>
      <c r="D411" s="27" t="str">
        <f t="shared" si="489"/>
        <v/>
      </c>
      <c r="E411" s="191" t="str">
        <f t="shared" si="490"/>
        <v>Fr</v>
      </c>
      <c r="F411" s="191">
        <f t="shared" si="491"/>
        <v>2035</v>
      </c>
      <c r="G411" s="191">
        <f t="shared" si="492"/>
        <v>12</v>
      </c>
      <c r="H411" s="191">
        <f t="shared" si="494"/>
        <v>28</v>
      </c>
      <c r="I411" s="192">
        <f t="shared" si="493"/>
        <v>48209</v>
      </c>
      <c r="J411" s="193">
        <f t="shared" si="507"/>
        <v>7</v>
      </c>
      <c r="K411" s="194">
        <f t="shared" si="507"/>
        <v>0</v>
      </c>
      <c r="L411" s="193">
        <f t="shared" si="507"/>
        <v>13</v>
      </c>
      <c r="M411" s="194">
        <f t="shared" si="507"/>
        <v>0</v>
      </c>
      <c r="N411" s="193">
        <f t="shared" si="507"/>
        <v>13</v>
      </c>
      <c r="O411" s="194">
        <f t="shared" si="507"/>
        <v>30</v>
      </c>
      <c r="P411" s="193">
        <f t="shared" si="507"/>
        <v>15</v>
      </c>
      <c r="Q411" s="194">
        <f t="shared" si="507"/>
        <v>55</v>
      </c>
      <c r="R411" s="193">
        <f t="shared" si="496"/>
        <v>15</v>
      </c>
      <c r="S411" s="194">
        <f t="shared" si="497"/>
        <v>55</v>
      </c>
      <c r="T411" s="193">
        <f t="shared" si="498"/>
        <v>15</v>
      </c>
      <c r="U411" s="194">
        <f t="shared" si="499"/>
        <v>55</v>
      </c>
      <c r="V411" s="195">
        <f t="shared" si="500"/>
        <v>0.29166666666666669</v>
      </c>
      <c r="W411" s="195">
        <f t="shared" si="501"/>
        <v>0.54166666666666663</v>
      </c>
      <c r="X411" s="195">
        <f t="shared" si="502"/>
        <v>0.5625</v>
      </c>
      <c r="Y411" s="195">
        <f t="shared" si="503"/>
        <v>0.66319444444444442</v>
      </c>
      <c r="Z411" s="195">
        <f t="shared" si="504"/>
        <v>0.66319444444444442</v>
      </c>
      <c r="AA411" s="195">
        <f t="shared" si="505"/>
        <v>0.66319444444444442</v>
      </c>
      <c r="AB411" s="667"/>
      <c r="AC411" s="196">
        <f t="shared" si="506"/>
        <v>0.35069444444444442</v>
      </c>
      <c r="AD411" s="667"/>
      <c r="AE411" s="196">
        <f t="shared" si="483"/>
        <v>0.35069444444444436</v>
      </c>
      <c r="AF411" s="196"/>
      <c r="AG411" s="196"/>
      <c r="AH411" s="196"/>
      <c r="AJ411" s="709">
        <f t="shared" si="484"/>
        <v>0</v>
      </c>
      <c r="AK411" s="709">
        <f t="shared" si="485"/>
        <v>0</v>
      </c>
      <c r="AL411" s="709">
        <f t="shared" si="486"/>
        <v>0</v>
      </c>
      <c r="AM411" s="709"/>
      <c r="AN411" s="709">
        <f t="shared" si="487"/>
        <v>0</v>
      </c>
      <c r="AO411" s="709">
        <f t="shared" si="488"/>
        <v>1</v>
      </c>
    </row>
    <row r="412" spans="2:41" ht="12.75" customHeight="1" outlineLevel="1" x14ac:dyDescent="0.2">
      <c r="B412" s="851"/>
      <c r="C412" s="851"/>
      <c r="D412" s="27" t="str">
        <f t="shared" si="489"/>
        <v/>
      </c>
      <c r="E412" s="191" t="str">
        <f t="shared" si="490"/>
        <v>Sa</v>
      </c>
      <c r="F412" s="191">
        <f t="shared" si="491"/>
        <v>2035</v>
      </c>
      <c r="G412" s="191">
        <f t="shared" si="492"/>
        <v>12</v>
      </c>
      <c r="H412" s="191">
        <f t="shared" si="494"/>
        <v>29</v>
      </c>
      <c r="I412" s="192">
        <f t="shared" si="493"/>
        <v>48210</v>
      </c>
      <c r="J412" s="193">
        <f t="shared" si="507"/>
        <v>0</v>
      </c>
      <c r="K412" s="194">
        <f t="shared" si="507"/>
        <v>0</v>
      </c>
      <c r="L412" s="193">
        <f t="shared" si="507"/>
        <v>0</v>
      </c>
      <c r="M412" s="194">
        <f t="shared" si="507"/>
        <v>0</v>
      </c>
      <c r="N412" s="193">
        <f t="shared" si="507"/>
        <v>0</v>
      </c>
      <c r="O412" s="194">
        <f t="shared" si="507"/>
        <v>0</v>
      </c>
      <c r="P412" s="193">
        <f t="shared" si="507"/>
        <v>0</v>
      </c>
      <c r="Q412" s="194">
        <f t="shared" si="507"/>
        <v>0</v>
      </c>
      <c r="R412" s="193">
        <f t="shared" si="496"/>
        <v>0</v>
      </c>
      <c r="S412" s="194">
        <f t="shared" si="497"/>
        <v>0</v>
      </c>
      <c r="T412" s="193">
        <f t="shared" si="498"/>
        <v>0</v>
      </c>
      <c r="U412" s="194">
        <f t="shared" si="499"/>
        <v>0</v>
      </c>
      <c r="V412" s="195">
        <f t="shared" si="500"/>
        <v>0</v>
      </c>
      <c r="W412" s="195">
        <f t="shared" si="501"/>
        <v>0</v>
      </c>
      <c r="X412" s="195">
        <f t="shared" si="502"/>
        <v>0</v>
      </c>
      <c r="Y412" s="195">
        <f t="shared" si="503"/>
        <v>0</v>
      </c>
      <c r="Z412" s="195">
        <f t="shared" si="504"/>
        <v>0</v>
      </c>
      <c r="AA412" s="195">
        <f t="shared" si="505"/>
        <v>0</v>
      </c>
      <c r="AB412" s="667"/>
      <c r="AC412" s="196">
        <f t="shared" si="506"/>
        <v>0</v>
      </c>
      <c r="AD412" s="667"/>
      <c r="AE412" s="196">
        <f t="shared" si="483"/>
        <v>0</v>
      </c>
      <c r="AF412" s="196"/>
      <c r="AG412" s="196"/>
      <c r="AH412" s="196"/>
      <c r="AJ412" s="709">
        <f t="shared" si="484"/>
        <v>0</v>
      </c>
      <c r="AK412" s="709">
        <f t="shared" si="485"/>
        <v>0</v>
      </c>
      <c r="AL412" s="709">
        <f t="shared" si="486"/>
        <v>0</v>
      </c>
      <c r="AM412" s="709"/>
      <c r="AN412" s="709">
        <f t="shared" si="487"/>
        <v>0</v>
      </c>
      <c r="AO412" s="709">
        <f t="shared" si="488"/>
        <v>0</v>
      </c>
    </row>
    <row r="413" spans="2:41" ht="12.75" customHeight="1" outlineLevel="1" x14ac:dyDescent="0.2">
      <c r="B413" s="851"/>
      <c r="C413" s="851"/>
      <c r="D413" s="27" t="str">
        <f t="shared" si="489"/>
        <v/>
      </c>
      <c r="E413" s="191" t="str">
        <f t="shared" si="490"/>
        <v>So</v>
      </c>
      <c r="F413" s="191">
        <f t="shared" si="491"/>
        <v>2035</v>
      </c>
      <c r="G413" s="191">
        <f t="shared" si="492"/>
        <v>12</v>
      </c>
      <c r="H413" s="191">
        <f t="shared" si="494"/>
        <v>30</v>
      </c>
      <c r="I413" s="192">
        <f t="shared" si="493"/>
        <v>48211</v>
      </c>
      <c r="J413" s="193">
        <f t="shared" si="507"/>
        <v>0</v>
      </c>
      <c r="K413" s="194">
        <f t="shared" si="507"/>
        <v>0</v>
      </c>
      <c r="L413" s="193">
        <f t="shared" si="507"/>
        <v>0</v>
      </c>
      <c r="M413" s="194">
        <f t="shared" si="507"/>
        <v>0</v>
      </c>
      <c r="N413" s="193">
        <f t="shared" si="507"/>
        <v>0</v>
      </c>
      <c r="O413" s="194">
        <f t="shared" si="507"/>
        <v>0</v>
      </c>
      <c r="P413" s="193">
        <f t="shared" si="507"/>
        <v>0</v>
      </c>
      <c r="Q413" s="194">
        <f t="shared" si="507"/>
        <v>0</v>
      </c>
      <c r="R413" s="193">
        <f t="shared" si="496"/>
        <v>0</v>
      </c>
      <c r="S413" s="194">
        <f t="shared" si="497"/>
        <v>0</v>
      </c>
      <c r="T413" s="193">
        <f t="shared" si="498"/>
        <v>0</v>
      </c>
      <c r="U413" s="194">
        <f t="shared" si="499"/>
        <v>0</v>
      </c>
      <c r="V413" s="195">
        <f t="shared" si="500"/>
        <v>0</v>
      </c>
      <c r="W413" s="195">
        <f t="shared" si="501"/>
        <v>0</v>
      </c>
      <c r="X413" s="195">
        <f t="shared" si="502"/>
        <v>0</v>
      </c>
      <c r="Y413" s="195">
        <f t="shared" si="503"/>
        <v>0</v>
      </c>
      <c r="Z413" s="195">
        <f t="shared" si="504"/>
        <v>0</v>
      </c>
      <c r="AA413" s="195">
        <f t="shared" si="505"/>
        <v>0</v>
      </c>
      <c r="AB413" s="667"/>
      <c r="AC413" s="196">
        <f t="shared" si="506"/>
        <v>0</v>
      </c>
      <c r="AD413" s="667"/>
      <c r="AE413" s="196">
        <f t="shared" si="483"/>
        <v>0</v>
      </c>
      <c r="AF413" s="196"/>
      <c r="AG413" s="196"/>
      <c r="AH413" s="196"/>
      <c r="AI413" s="150"/>
      <c r="AJ413" s="709">
        <f t="shared" si="484"/>
        <v>0</v>
      </c>
      <c r="AK413" s="709">
        <f t="shared" si="485"/>
        <v>0</v>
      </c>
      <c r="AL413" s="709">
        <f t="shared" si="486"/>
        <v>0</v>
      </c>
      <c r="AM413" s="709"/>
      <c r="AN413" s="709">
        <f t="shared" si="487"/>
        <v>0</v>
      </c>
      <c r="AO413" s="709">
        <f t="shared" si="488"/>
        <v>0</v>
      </c>
    </row>
    <row r="414" spans="2:41" ht="12.75" customHeight="1" outlineLevel="1" x14ac:dyDescent="0.2">
      <c r="B414" s="851"/>
      <c r="C414" s="851"/>
      <c r="D414" s="27">
        <f t="shared" si="489"/>
        <v>53</v>
      </c>
      <c r="E414" s="191" t="str">
        <f t="shared" si="490"/>
        <v>Mo</v>
      </c>
      <c r="F414" s="191">
        <f t="shared" si="491"/>
        <v>2035</v>
      </c>
      <c r="G414" s="191">
        <f t="shared" si="492"/>
        <v>12</v>
      </c>
      <c r="H414" s="191">
        <f t="shared" si="494"/>
        <v>31</v>
      </c>
      <c r="I414" s="192">
        <f t="shared" si="493"/>
        <v>48212</v>
      </c>
      <c r="J414" s="193">
        <f t="shared" si="507"/>
        <v>7</v>
      </c>
      <c r="K414" s="194">
        <f t="shared" si="507"/>
        <v>0</v>
      </c>
      <c r="L414" s="193">
        <f t="shared" si="507"/>
        <v>13</v>
      </c>
      <c r="M414" s="194">
        <f t="shared" si="507"/>
        <v>0</v>
      </c>
      <c r="N414" s="193">
        <f t="shared" si="507"/>
        <v>13</v>
      </c>
      <c r="O414" s="194">
        <f t="shared" si="507"/>
        <v>30</v>
      </c>
      <c r="P414" s="193">
        <f t="shared" si="507"/>
        <v>15</v>
      </c>
      <c r="Q414" s="194">
        <f t="shared" si="507"/>
        <v>55</v>
      </c>
      <c r="R414" s="193">
        <f t="shared" ref="R414" si="508">P414</f>
        <v>15</v>
      </c>
      <c r="S414" s="194">
        <f t="shared" ref="S414" si="509">Q414</f>
        <v>55</v>
      </c>
      <c r="T414" s="193">
        <f t="shared" ref="T414" si="510">R414</f>
        <v>15</v>
      </c>
      <c r="U414" s="194">
        <f t="shared" ref="U414" si="511">S414</f>
        <v>55</v>
      </c>
      <c r="V414" s="195">
        <f t="shared" ref="V414" si="512">TIME(J414,K414,0)</f>
        <v>0.29166666666666669</v>
      </c>
      <c r="W414" s="195">
        <f t="shared" ref="W414" si="513">TIME(L414,M414,0)</f>
        <v>0.54166666666666663</v>
      </c>
      <c r="X414" s="195">
        <f t="shared" ref="X414" si="514">TIME(N414,O414,0)</f>
        <v>0.5625</v>
      </c>
      <c r="Y414" s="195">
        <f t="shared" ref="Y414" si="515">TIME(P414,Q414,0)</f>
        <v>0.66319444444444442</v>
      </c>
      <c r="Z414" s="195">
        <f t="shared" ref="Z414" si="516">TIME(R414,S414,0)</f>
        <v>0.66319444444444442</v>
      </c>
      <c r="AA414" s="195">
        <f t="shared" ref="AA414" si="517">TIME(T414,U414,0)</f>
        <v>0.66319444444444442</v>
      </c>
      <c r="AB414" s="667"/>
      <c r="AC414" s="196">
        <f t="shared" ref="AC414" si="518">IF(OR(E414="Sa",E414="So"),TIME($AC$4,$AE$4,0),TIME($AC$5,$AE$5,0))</f>
        <v>0.35069444444444442</v>
      </c>
      <c r="AD414" s="667"/>
      <c r="AE414" s="196">
        <f t="shared" si="483"/>
        <v>0.35069444444444436</v>
      </c>
      <c r="AF414" s="196"/>
      <c r="AG414" s="196"/>
      <c r="AH414" s="196"/>
      <c r="AI414" s="150"/>
      <c r="AJ414" s="709">
        <f t="shared" si="484"/>
        <v>0</v>
      </c>
      <c r="AK414" s="709">
        <f t="shared" si="485"/>
        <v>0</v>
      </c>
      <c r="AL414" s="709">
        <f t="shared" si="486"/>
        <v>0</v>
      </c>
      <c r="AM414" s="709"/>
      <c r="AN414" s="709">
        <f t="shared" si="487"/>
        <v>0</v>
      </c>
      <c r="AO414" s="709">
        <f t="shared" si="488"/>
        <v>1</v>
      </c>
    </row>
    <row r="415" spans="2:41" ht="12.75" customHeight="1" outlineLevel="1" x14ac:dyDescent="0.2">
      <c r="B415" s="851"/>
      <c r="C415" s="851"/>
      <c r="D415" s="749" t="s">
        <v>1716</v>
      </c>
      <c r="E415" s="9"/>
      <c r="F415" s="9"/>
      <c r="G415" s="9"/>
      <c r="H415" s="191"/>
      <c r="I415" s="13"/>
      <c r="P415" s="4" t="s">
        <v>21</v>
      </c>
      <c r="Q415" s="4"/>
      <c r="R415" s="4"/>
      <c r="S415" s="4"/>
      <c r="T415" s="4"/>
      <c r="U415" s="4"/>
      <c r="V415" s="4"/>
      <c r="W415" s="4"/>
      <c r="X415" s="4"/>
      <c r="Y415" s="4"/>
      <c r="Z415" s="4"/>
      <c r="AA415" s="4"/>
      <c r="AB415" s="667"/>
      <c r="AC415" s="18">
        <f>SUM(AC384:AC414)</f>
        <v>7.3645833333333357</v>
      </c>
      <c r="AD415" s="667"/>
      <c r="AE415" s="18">
        <f>SUM(AE384:AE414)</f>
        <v>7.364583333333333</v>
      </c>
      <c r="AF415" s="18"/>
      <c r="AG415" s="18"/>
      <c r="AH415" s="18"/>
      <c r="AI415" s="190">
        <f>IF(AE415-AC415&lt;0,AC415-AE415,AE415-AC415)</f>
        <v>2.6645352591003757E-15</v>
      </c>
      <c r="AJ415" s="190">
        <f>8.425*SUM(AJ384:AJ414)/24</f>
        <v>0</v>
      </c>
      <c r="AK415" s="190">
        <f>8.425*SUM(AK384:AK414)/24</f>
        <v>0</v>
      </c>
      <c r="AL415" s="190">
        <f>8.425*SUM(AL384:AL414)/24</f>
        <v>0</v>
      </c>
      <c r="AN415" s="151">
        <f>SUM(AN384:AN414)</f>
        <v>0</v>
      </c>
      <c r="AO415" s="151">
        <f>SUM(AO384:AO414)</f>
        <v>21</v>
      </c>
    </row>
    <row r="416" spans="2:41" ht="12.75" customHeight="1" x14ac:dyDescent="0.2">
      <c r="B416" s="852"/>
      <c r="C416" s="852"/>
      <c r="D416" s="49"/>
      <c r="E416" s="51"/>
      <c r="F416" s="51"/>
      <c r="G416" s="51"/>
      <c r="H416" s="51"/>
      <c r="I416" s="51"/>
      <c r="J416" s="52"/>
      <c r="K416" s="52"/>
      <c r="L416" s="52"/>
      <c r="M416" s="52"/>
      <c r="N416" s="52"/>
      <c r="O416" s="52"/>
      <c r="P416" s="52"/>
      <c r="Q416" s="52"/>
      <c r="R416" s="52"/>
      <c r="S416" s="52"/>
      <c r="T416" s="52"/>
      <c r="U416" s="52"/>
      <c r="V416" s="52"/>
      <c r="W416" s="52"/>
      <c r="X416" s="52"/>
      <c r="Y416" s="52"/>
      <c r="Z416" s="52"/>
      <c r="AA416" s="52"/>
      <c r="AB416" s="53"/>
      <c r="AC416" s="53"/>
      <c r="AD416" s="53"/>
      <c r="AE416" s="54"/>
      <c r="AF416" s="26"/>
      <c r="AG416" s="26"/>
      <c r="AH416" s="26"/>
      <c r="AI416" s="203">
        <f>AI382+AI415</f>
        <v>3.5527136788005009E-14</v>
      </c>
      <c r="AJ416" s="202">
        <f>AJ382+SUM(AJ383:AJ414)</f>
        <v>0</v>
      </c>
      <c r="AK416" s="202">
        <f>AK382+SUM(AK383:AK414)</f>
        <v>0</v>
      </c>
      <c r="AL416" s="202">
        <f>AL382+SUM(AL383:AL414)</f>
        <v>0</v>
      </c>
      <c r="AM416" s="202"/>
      <c r="AN416" s="202">
        <f>AN415*8</f>
        <v>0</v>
      </c>
      <c r="AO416" s="202">
        <f>AO415*8</f>
        <v>168</v>
      </c>
    </row>
  </sheetData>
  <mergeCells count="31">
    <mergeCell ref="B315:B348"/>
    <mergeCell ref="C315:C348"/>
    <mergeCell ref="B349:B382"/>
    <mergeCell ref="C349:C382"/>
    <mergeCell ref="B383:B416"/>
    <mergeCell ref="C383:C416"/>
    <mergeCell ref="B213:B246"/>
    <mergeCell ref="C213:C246"/>
    <mergeCell ref="B247:B280"/>
    <mergeCell ref="C247:C280"/>
    <mergeCell ref="B281:B314"/>
    <mergeCell ref="C281:C314"/>
    <mergeCell ref="B111:B144"/>
    <mergeCell ref="C111:C144"/>
    <mergeCell ref="B145:B178"/>
    <mergeCell ref="C145:C178"/>
    <mergeCell ref="B179:B212"/>
    <mergeCell ref="C179:C212"/>
    <mergeCell ref="B77:B110"/>
    <mergeCell ref="C77:C110"/>
    <mergeCell ref="B2:B7"/>
    <mergeCell ref="C2:C7"/>
    <mergeCell ref="AL2:AL7"/>
    <mergeCell ref="B9:B42"/>
    <mergeCell ref="C9:C42"/>
    <mergeCell ref="B43:B76"/>
    <mergeCell ref="C43:C76"/>
    <mergeCell ref="AI2:AI7"/>
    <mergeCell ref="AJ2:AJ7"/>
    <mergeCell ref="AK2:AK7"/>
    <mergeCell ref="J2:Q2"/>
  </mergeCells>
  <conditionalFormatting sqref="E8:AE416">
    <cfRule type="expression" dxfId="317" priority="4301">
      <formula>OR($AN8=1,$AN8=0.5)</formula>
    </cfRule>
    <cfRule type="expression" dxfId="316" priority="4302">
      <formula>OR($E8="Sa",$E8="So")</formula>
    </cfRule>
  </conditionalFormatting>
  <conditionalFormatting sqref="AI8:AI416">
    <cfRule type="expression" dxfId="315" priority="4305">
      <formula>AND($D8="EM",($AE8-$AC8)&gt;0)</formula>
    </cfRule>
    <cfRule type="expression" dxfId="314" priority="4306">
      <formula>AND($D8="EM",($AE8-$AC8)&lt;0)</formula>
    </cfRule>
  </conditionalFormatting>
  <dataValidations disablePrompts="1" count="2">
    <dataValidation type="list" allowBlank="1" showInputMessage="1" showErrorMessage="1" sqref="AG282:AG312 AG384:AG414 AG316:AG346 AG350:AG380 AG248:AG278 AG214:AG244 AG10:AG40 AG44:AG74 AG78:AG108 AG112:AG142 AG146:AG176 AG180:AG210" xr:uid="{8403A19D-C21E-4014-A3A0-38616381627D}">
      <formula1>$AG$1:$AG$7</formula1>
    </dataValidation>
    <dataValidation allowBlank="1" showInputMessage="1" showErrorMessage="1" promptTitle="TAG" prompt=" _x000a_A - Arbeit_x000a_F - Ferien_x000a_FT - Frei Tag_x000a_HO - Home Office_x000a_HT - Halb-Tag_x000a_K - Kompensation" sqref="AG2" xr:uid="{BD829F9B-E667-4C83-A729-B7C3AC234B2B}"/>
  </dataValidations>
  <pageMargins left="0.70866141732283472" right="0.70866141732283472" top="0.74803149606299213" bottom="0.74803149606299213" header="0.31496062992125984" footer="0.31496062992125984"/>
  <pageSetup paperSize="9" scale="90" orientation="landscape" r:id="rId1"/>
  <rowBreaks count="12" manualBreakCount="12">
    <brk id="7" max="16383" man="1"/>
    <brk id="41" max="16383" man="1"/>
    <brk id="75" max="16383" man="1"/>
    <brk id="109" min="1" max="16" man="1"/>
    <brk id="143" min="1" max="16" man="1"/>
    <brk id="177" min="1" max="16" man="1"/>
    <brk id="211" min="1" max="16" man="1"/>
    <brk id="245" min="1" max="16" man="1"/>
    <brk id="279" min="1" max="16" man="1"/>
    <brk id="313" min="1" max="16" man="1"/>
    <brk id="347" min="1" max="16" man="1"/>
    <brk id="381" min="1" max="1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0932-1DCD-4589-8C1C-11CDB9E610F8}">
  <sheetPr codeName="Tabelle26"/>
  <dimension ref="A1:CD420"/>
  <sheetViews>
    <sheetView zoomScale="90" zoomScaleNormal="90" workbookViewId="0">
      <pane ySplit="7" topLeftCell="A8" activePane="bottomLeft" state="frozen"/>
      <selection activeCell="O2" sqref="O2:Q4"/>
      <selection pane="bottomLeft"/>
    </sheetView>
  </sheetViews>
  <sheetFormatPr baseColWidth="10" defaultColWidth="3.6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hidden="1" customWidth="1" outlineLevel="1"/>
    <col min="9" max="9" width="11.6640625" style="6" customWidth="1" collapsed="1"/>
    <col min="10" max="10" width="2.6640625" style="6" customWidth="1"/>
    <col min="11" max="18" width="3.6640625" style="1" customWidth="1"/>
    <col min="19" max="22" width="3.6640625" style="1" hidden="1" customWidth="1" outlineLevel="1"/>
    <col min="23" max="28" width="8.6640625" style="1" hidden="1" customWidth="1" outlineLevel="1"/>
    <col min="29" max="29" width="1.6640625" style="16" customWidth="1" collapsed="1"/>
    <col min="30" max="30" width="7.6640625" style="16" customWidth="1"/>
    <col min="31" max="31" width="1.6640625" style="16" customWidth="1"/>
    <col min="32" max="32" width="7.6640625" style="6" customWidth="1"/>
    <col min="33" max="33" width="1.6640625" style="6" customWidth="1"/>
    <col min="34" max="34" width="3.6640625" style="6" customWidth="1"/>
    <col min="35" max="35" width="1.6640625" style="6" customWidth="1"/>
    <col min="36" max="36" width="6.6640625" style="151" customWidth="1" outlineLevel="1"/>
    <col min="37" max="39" width="5.6640625" style="151" customWidth="1" outlineLevel="1"/>
    <col min="40" max="40" width="1.6640625" style="151" customWidth="1"/>
    <col min="41" max="42" width="5.6640625" style="151" customWidth="1"/>
    <col min="43" max="43" width="3.6640625" style="151" hidden="1" customWidth="1" outlineLevel="1"/>
    <col min="44" max="45" width="3.6640625" style="172" hidden="1" customWidth="1" outlineLevel="1"/>
    <col min="46" max="46" width="8.6640625" style="151" hidden="1" customWidth="1" outlineLevel="1"/>
    <col min="47" max="47" width="5.6640625" style="151" hidden="1" customWidth="1" outlineLevel="1"/>
    <col min="48" max="48" width="34.6640625" style="172" hidden="1" customWidth="1" outlineLevel="1"/>
    <col min="49" max="49" width="1.6640625" style="172" customWidth="1" collapsed="1"/>
    <col min="50" max="50" width="3.6640625" style="27" hidden="1" customWidth="1" outlineLevel="1"/>
    <col min="51" max="52" width="3.6640625" style="28" hidden="1" customWidth="1" outlineLevel="1"/>
    <col min="53" max="53" width="8.6640625" style="28" hidden="1" customWidth="1" outlineLevel="1"/>
    <col min="54" max="54" width="5.6640625" style="27" hidden="1" customWidth="1" outlineLevel="1"/>
    <col min="55" max="55" width="34.6640625" style="28" hidden="1" customWidth="1" outlineLevel="1"/>
    <col min="56" max="56" width="1.6640625" style="172" customWidth="1" collapsed="1"/>
    <col min="57" max="57" width="3.6640625" style="1" customWidth="1"/>
    <col min="58" max="58" width="2.6640625" style="722" customWidth="1"/>
    <col min="59" max="60" width="8.6640625" style="198" customWidth="1"/>
    <col min="61" max="62" width="5.6640625" style="198" customWidth="1"/>
    <col min="63" max="63" width="2.6640625" style="198" customWidth="1"/>
    <col min="64" max="65" width="9.1640625" style="753" customWidth="1"/>
    <col min="66" max="67" width="5.6640625" style="302" customWidth="1"/>
    <col min="68" max="82" width="3.6640625" style="298"/>
    <col min="83" max="16384" width="3.6640625" style="1"/>
  </cols>
  <sheetData>
    <row r="1" spans="1:67" s="298" customFormat="1" ht="11.25" customHeight="1" x14ac:dyDescent="0.15">
      <c r="A1" s="198"/>
      <c r="B1" s="668"/>
      <c r="C1" s="668"/>
      <c r="D1" s="668"/>
      <c r="E1" s="302"/>
      <c r="F1" s="302"/>
      <c r="G1" s="302"/>
      <c r="H1" s="302"/>
      <c r="I1" s="302"/>
      <c r="J1" s="302"/>
      <c r="AC1" s="669"/>
      <c r="AD1" s="669"/>
      <c r="AE1" s="669"/>
      <c r="AF1" s="302"/>
      <c r="AG1" s="302"/>
      <c r="AH1" s="302"/>
      <c r="AI1" s="302"/>
      <c r="AJ1" s="670"/>
      <c r="AK1" s="670"/>
      <c r="AL1" s="670"/>
      <c r="AM1" s="670"/>
      <c r="AN1" s="670"/>
      <c r="AO1" s="670"/>
      <c r="AP1" s="670"/>
      <c r="AQ1" s="670"/>
      <c r="AR1" s="671"/>
      <c r="AS1" s="671"/>
      <c r="AT1" s="670"/>
      <c r="AU1" s="670"/>
      <c r="AV1" s="671"/>
      <c r="AW1" s="671"/>
      <c r="AX1" s="668"/>
      <c r="AY1" s="672"/>
      <c r="AZ1" s="672"/>
      <c r="BA1" s="672"/>
      <c r="BB1" s="668"/>
      <c r="BC1" s="672"/>
      <c r="BD1" s="671"/>
      <c r="BG1" s="198" t="s">
        <v>1768</v>
      </c>
      <c r="BH1" s="198" t="s">
        <v>1769</v>
      </c>
      <c r="BI1" s="198" t="s">
        <v>1767</v>
      </c>
      <c r="BJ1" s="198" t="s">
        <v>1767</v>
      </c>
      <c r="BK1" s="198"/>
      <c r="BL1" s="198" t="s">
        <v>1768</v>
      </c>
      <c r="BM1" s="198" t="s">
        <v>1769</v>
      </c>
      <c r="BN1" s="198" t="s">
        <v>1767</v>
      </c>
      <c r="BO1" s="198" t="s">
        <v>1767</v>
      </c>
    </row>
    <row r="2" spans="1:67" s="298" customFormat="1" ht="11.25" customHeight="1" x14ac:dyDescent="0.15">
      <c r="A2" s="198"/>
      <c r="B2" s="853" t="s">
        <v>39</v>
      </c>
      <c r="C2" s="853" t="s">
        <v>23</v>
      </c>
      <c r="D2" s="674"/>
      <c r="E2" s="675"/>
      <c r="F2" s="675"/>
      <c r="G2" s="675"/>
      <c r="H2" s="675"/>
      <c r="I2" s="675"/>
      <c r="J2" s="773"/>
      <c r="K2" s="860" t="s">
        <v>43</v>
      </c>
      <c r="L2" s="861"/>
      <c r="M2" s="861"/>
      <c r="N2" s="861"/>
      <c r="O2" s="861"/>
      <c r="P2" s="861"/>
      <c r="Q2" s="861"/>
      <c r="R2" s="862"/>
      <c r="S2" s="675"/>
      <c r="T2" s="675"/>
      <c r="U2" s="675"/>
      <c r="V2" s="675"/>
      <c r="W2" s="675"/>
      <c r="X2" s="675"/>
      <c r="Y2" s="675"/>
      <c r="Z2" s="675"/>
      <c r="AA2" s="675"/>
      <c r="AB2" s="675"/>
      <c r="AC2" s="676"/>
      <c r="AD2" s="675" t="s">
        <v>21</v>
      </c>
      <c r="AE2" s="676"/>
      <c r="AF2" s="675" t="s">
        <v>21</v>
      </c>
      <c r="AG2" s="675"/>
      <c r="AH2" s="708" t="s">
        <v>963</v>
      </c>
      <c r="AI2" s="675"/>
      <c r="AJ2" s="856" t="s">
        <v>45</v>
      </c>
      <c r="AK2" s="859" t="s">
        <v>1686</v>
      </c>
      <c r="AL2" s="856" t="s">
        <v>1687</v>
      </c>
      <c r="AM2" s="856" t="s">
        <v>1688</v>
      </c>
      <c r="AN2" s="677"/>
      <c r="AO2" s="678" t="s">
        <v>175</v>
      </c>
      <c r="AP2" s="678" t="s">
        <v>175</v>
      </c>
      <c r="AQ2" s="679"/>
      <c r="AR2" s="680"/>
      <c r="AS2" s="680"/>
      <c r="AT2" s="680"/>
      <c r="AU2" s="680"/>
      <c r="AV2" s="680" t="s">
        <v>175</v>
      </c>
      <c r="AW2" s="681"/>
      <c r="AX2" s="682"/>
      <c r="AY2" s="682"/>
      <c r="AZ2" s="682"/>
      <c r="BA2" s="682"/>
      <c r="BB2" s="683"/>
      <c r="BC2" s="684" t="s">
        <v>334</v>
      </c>
      <c r="BD2" s="681"/>
      <c r="BF2" s="298" t="s">
        <v>1777</v>
      </c>
      <c r="BG2" s="766">
        <v>80.900000000000006</v>
      </c>
      <c r="BH2" s="722" t="s">
        <v>1772</v>
      </c>
    </row>
    <row r="3" spans="1:67" s="298" customFormat="1" ht="11.25" customHeight="1" x14ac:dyDescent="0.15">
      <c r="A3" s="198"/>
      <c r="B3" s="854"/>
      <c r="C3" s="854"/>
      <c r="D3" s="685" t="s">
        <v>0</v>
      </c>
      <c r="E3" s="686" t="s">
        <v>24</v>
      </c>
      <c r="F3" s="686" t="s">
        <v>39</v>
      </c>
      <c r="G3" s="686" t="s">
        <v>197</v>
      </c>
      <c r="H3" s="686" t="s">
        <v>24</v>
      </c>
      <c r="I3" s="686" t="s">
        <v>25</v>
      </c>
      <c r="J3" s="686"/>
      <c r="K3" s="686" t="s">
        <v>40</v>
      </c>
      <c r="L3" s="686"/>
      <c r="M3" s="686" t="s">
        <v>42</v>
      </c>
      <c r="N3" s="686"/>
      <c r="O3" s="686" t="s">
        <v>42</v>
      </c>
      <c r="P3" s="686"/>
      <c r="Q3" s="686" t="s">
        <v>41</v>
      </c>
      <c r="R3" s="686"/>
      <c r="S3" s="686" t="s">
        <v>42</v>
      </c>
      <c r="T3" s="686"/>
      <c r="U3" s="686" t="s">
        <v>42</v>
      </c>
      <c r="V3" s="686"/>
      <c r="W3" s="686"/>
      <c r="X3" s="686"/>
      <c r="Y3" s="686"/>
      <c r="Z3" s="686"/>
      <c r="AA3" s="686"/>
      <c r="AB3" s="686"/>
      <c r="AC3" s="687"/>
      <c r="AD3" s="686" t="s">
        <v>169</v>
      </c>
      <c r="AE3" s="687"/>
      <c r="AF3" s="686" t="s">
        <v>44</v>
      </c>
      <c r="AG3" s="686"/>
      <c r="AH3" s="686" t="s">
        <v>1669</v>
      </c>
      <c r="AI3" s="686"/>
      <c r="AJ3" s="857"/>
      <c r="AK3" s="857"/>
      <c r="AL3" s="857"/>
      <c r="AM3" s="857"/>
      <c r="AN3" s="688"/>
      <c r="AO3" s="689" t="s">
        <v>1681</v>
      </c>
      <c r="AP3" s="689" t="s">
        <v>1681</v>
      </c>
      <c r="AQ3" s="690" t="s">
        <v>24</v>
      </c>
      <c r="AR3" s="691"/>
      <c r="AS3" s="691"/>
      <c r="AT3" s="691" t="s">
        <v>191</v>
      </c>
      <c r="AU3" s="691" t="s">
        <v>176</v>
      </c>
      <c r="AV3" s="691" t="s">
        <v>177</v>
      </c>
      <c r="AW3" s="692"/>
      <c r="AX3" s="693" t="s">
        <v>24</v>
      </c>
      <c r="AY3" s="693"/>
      <c r="AZ3" s="693"/>
      <c r="BA3" s="693" t="s">
        <v>191</v>
      </c>
      <c r="BB3" s="693" t="s">
        <v>176</v>
      </c>
      <c r="BC3" s="694" t="s">
        <v>177</v>
      </c>
      <c r="BD3" s="692"/>
      <c r="BF3" s="298" t="s">
        <v>1778</v>
      </c>
      <c r="BG3" s="767">
        <v>68.5</v>
      </c>
      <c r="BH3" s="722" t="s">
        <v>1774</v>
      </c>
      <c r="BI3" s="198"/>
      <c r="BJ3" s="198"/>
      <c r="BK3" s="198"/>
      <c r="BL3" s="198"/>
      <c r="BM3" s="198"/>
      <c r="BN3" s="302"/>
      <c r="BO3" s="302"/>
    </row>
    <row r="4" spans="1:67" s="298" customFormat="1" ht="11.25" customHeight="1" x14ac:dyDescent="0.15">
      <c r="A4" s="198"/>
      <c r="B4" s="854"/>
      <c r="C4" s="854"/>
      <c r="D4" s="685"/>
      <c r="E4" s="686"/>
      <c r="F4" s="686"/>
      <c r="G4" s="686"/>
      <c r="H4" s="686"/>
      <c r="I4" s="686" t="s">
        <v>1678</v>
      </c>
      <c r="J4" s="686"/>
      <c r="K4" s="685">
        <v>0</v>
      </c>
      <c r="L4" s="695">
        <v>0</v>
      </c>
      <c r="M4" s="685">
        <v>0</v>
      </c>
      <c r="N4" s="695">
        <v>0</v>
      </c>
      <c r="O4" s="685">
        <v>0</v>
      </c>
      <c r="P4" s="695">
        <v>0</v>
      </c>
      <c r="Q4" s="685">
        <v>0</v>
      </c>
      <c r="R4" s="695">
        <v>0</v>
      </c>
      <c r="S4" s="695"/>
      <c r="T4" s="695"/>
      <c r="U4" s="695"/>
      <c r="V4" s="695"/>
      <c r="W4" s="686"/>
      <c r="X4" s="686"/>
      <c r="Y4" s="686"/>
      <c r="Z4" s="686"/>
      <c r="AA4" s="686"/>
      <c r="AB4" s="686"/>
      <c r="AC4" s="687"/>
      <c r="AD4" s="685">
        <v>0</v>
      </c>
      <c r="AE4" s="687"/>
      <c r="AF4" s="685">
        <v>0</v>
      </c>
      <c r="AG4" s="686"/>
      <c r="AH4" s="686" t="s">
        <v>1685</v>
      </c>
      <c r="AI4" s="686"/>
      <c r="AJ4" s="857"/>
      <c r="AK4" s="857"/>
      <c r="AL4" s="857"/>
      <c r="AM4" s="857"/>
      <c r="AN4" s="688"/>
      <c r="AO4" s="689" t="s">
        <v>1682</v>
      </c>
      <c r="AP4" s="689" t="s">
        <v>1683</v>
      </c>
      <c r="AQ4" s="690"/>
      <c r="AR4" s="691"/>
      <c r="AS4" s="691"/>
      <c r="AT4" s="691"/>
      <c r="AU4" s="691"/>
      <c r="AV4" s="691"/>
      <c r="AW4" s="692"/>
      <c r="AX4" s="693"/>
      <c r="AY4" s="693"/>
      <c r="AZ4" s="693"/>
      <c r="BA4" s="693"/>
      <c r="BB4" s="693"/>
      <c r="BC4" s="694"/>
      <c r="BD4" s="692"/>
      <c r="BF4" s="298" t="s">
        <v>1780</v>
      </c>
      <c r="BG4" s="769">
        <v>67.8</v>
      </c>
      <c r="BH4" s="722" t="s">
        <v>1776</v>
      </c>
      <c r="BM4" s="198"/>
      <c r="BN4" s="302"/>
      <c r="BO4" s="302"/>
    </row>
    <row r="5" spans="1:67" s="298" customFormat="1" ht="11.25" customHeight="1" x14ac:dyDescent="0.15">
      <c r="A5" s="198"/>
      <c r="B5" s="854"/>
      <c r="C5" s="854"/>
      <c r="D5" s="685"/>
      <c r="E5" s="686"/>
      <c r="F5" s="685">
        <v>2025</v>
      </c>
      <c r="G5" s="685">
        <v>1</v>
      </c>
      <c r="H5" s="685">
        <v>1</v>
      </c>
      <c r="I5" s="686"/>
      <c r="J5" s="686"/>
      <c r="K5" s="685">
        <v>7</v>
      </c>
      <c r="L5" s="695">
        <v>0</v>
      </c>
      <c r="M5" s="685">
        <v>13</v>
      </c>
      <c r="N5" s="695">
        <v>0</v>
      </c>
      <c r="O5" s="685">
        <v>13</v>
      </c>
      <c r="P5" s="695">
        <v>30</v>
      </c>
      <c r="Q5" s="685">
        <v>15</v>
      </c>
      <c r="R5" s="695">
        <v>55</v>
      </c>
      <c r="S5" s="695"/>
      <c r="T5" s="695"/>
      <c r="U5" s="695"/>
      <c r="V5" s="695"/>
      <c r="W5" s="685"/>
      <c r="X5" s="685"/>
      <c r="Y5" s="685"/>
      <c r="Z5" s="685"/>
      <c r="AA5" s="685"/>
      <c r="AB5" s="685"/>
      <c r="AC5" s="685"/>
      <c r="AD5" s="685">
        <v>8</v>
      </c>
      <c r="AE5" s="687"/>
      <c r="AF5" s="685">
        <v>25</v>
      </c>
      <c r="AG5" s="686"/>
      <c r="AH5" s="686" t="s">
        <v>1684</v>
      </c>
      <c r="AI5" s="686"/>
      <c r="AJ5" s="857"/>
      <c r="AK5" s="857"/>
      <c r="AL5" s="857"/>
      <c r="AM5" s="857"/>
      <c r="AN5" s="688"/>
      <c r="AO5" s="689" t="s">
        <v>963</v>
      </c>
      <c r="AP5" s="689" t="s">
        <v>5</v>
      </c>
      <c r="AQ5" s="690"/>
      <c r="AR5" s="691"/>
      <c r="AS5" s="691"/>
      <c r="AT5" s="691"/>
      <c r="AU5" s="691"/>
      <c r="AV5" s="691"/>
      <c r="AW5" s="692"/>
      <c r="AX5" s="693"/>
      <c r="AY5" s="693"/>
      <c r="AZ5" s="693"/>
      <c r="BA5" s="693"/>
      <c r="BB5" s="693"/>
      <c r="BC5" s="694"/>
      <c r="BD5" s="692"/>
      <c r="BF5" s="298" t="s">
        <v>1779</v>
      </c>
      <c r="BG5" s="768">
        <v>72.2</v>
      </c>
      <c r="BH5" s="722" t="s">
        <v>1775</v>
      </c>
      <c r="BI5" s="198"/>
      <c r="BJ5" s="198"/>
      <c r="BK5" s="198"/>
      <c r="BL5" s="198"/>
      <c r="BM5" s="198"/>
      <c r="BN5" s="302"/>
      <c r="BO5" s="302"/>
    </row>
    <row r="6" spans="1:67" s="298" customFormat="1" ht="11.25" customHeight="1" x14ac:dyDescent="0.15">
      <c r="A6" s="198"/>
      <c r="B6" s="854"/>
      <c r="C6" s="854"/>
      <c r="D6" s="685"/>
      <c r="E6" s="686"/>
      <c r="F6" s="685"/>
      <c r="G6" s="685"/>
      <c r="H6" s="685"/>
      <c r="I6" s="686"/>
      <c r="J6" s="686"/>
      <c r="K6" s="685"/>
      <c r="L6" s="695"/>
      <c r="M6" s="685"/>
      <c r="N6" s="695"/>
      <c r="O6" s="685"/>
      <c r="P6" s="695"/>
      <c r="Q6" s="685"/>
      <c r="R6" s="695"/>
      <c r="S6" s="695"/>
      <c r="T6" s="695"/>
      <c r="U6" s="695"/>
      <c r="V6" s="695"/>
      <c r="W6" s="685"/>
      <c r="X6" s="685"/>
      <c r="Y6" s="685"/>
      <c r="Z6" s="685"/>
      <c r="AA6" s="685"/>
      <c r="AB6" s="685"/>
      <c r="AC6" s="685"/>
      <c r="AD6" s="685"/>
      <c r="AE6" s="687"/>
      <c r="AF6" s="685"/>
      <c r="AG6" s="686"/>
      <c r="AH6" s="686" t="s">
        <v>1715</v>
      </c>
      <c r="AI6" s="686"/>
      <c r="AJ6" s="857"/>
      <c r="AK6" s="857"/>
      <c r="AL6" s="857"/>
      <c r="AM6" s="857"/>
      <c r="AN6" s="688"/>
      <c r="AO6" s="689"/>
      <c r="AP6" s="689"/>
      <c r="AQ6" s="690"/>
      <c r="AR6" s="691"/>
      <c r="AS6" s="691"/>
      <c r="AT6" s="691"/>
      <c r="AU6" s="691"/>
      <c r="AV6" s="691"/>
      <c r="AW6" s="692"/>
      <c r="AX6" s="693"/>
      <c r="AY6" s="693"/>
      <c r="AZ6" s="693"/>
      <c r="BA6" s="693"/>
      <c r="BB6" s="693"/>
      <c r="BC6" s="694"/>
      <c r="BD6" s="692"/>
      <c r="BF6" s="298" t="s">
        <v>1771</v>
      </c>
      <c r="BG6" s="772">
        <v>67.3</v>
      </c>
      <c r="BH6" s="722" t="s">
        <v>1773</v>
      </c>
      <c r="BI6" s="198"/>
      <c r="BJ6" s="198"/>
      <c r="BK6" s="198"/>
      <c r="BL6" s="198"/>
      <c r="BM6" s="198"/>
      <c r="BN6" s="302"/>
      <c r="BO6" s="302"/>
    </row>
    <row r="7" spans="1:67" s="298" customFormat="1" ht="11.25" customHeight="1" x14ac:dyDescent="0.15">
      <c r="A7" s="198"/>
      <c r="B7" s="855"/>
      <c r="C7" s="855"/>
      <c r="D7" s="696" t="s">
        <v>26</v>
      </c>
      <c r="E7" s="697" t="s">
        <v>26</v>
      </c>
      <c r="F7" s="697" t="s">
        <v>26</v>
      </c>
      <c r="G7" s="697" t="s">
        <v>26</v>
      </c>
      <c r="H7" s="697" t="s">
        <v>26</v>
      </c>
      <c r="I7" s="697" t="s">
        <v>26</v>
      </c>
      <c r="J7" s="697"/>
      <c r="K7" s="697" t="s">
        <v>192</v>
      </c>
      <c r="L7" s="697" t="s">
        <v>193</v>
      </c>
      <c r="M7" s="697" t="s">
        <v>192</v>
      </c>
      <c r="N7" s="697" t="s">
        <v>193</v>
      </c>
      <c r="O7" s="697" t="s">
        <v>192</v>
      </c>
      <c r="P7" s="697" t="s">
        <v>193</v>
      </c>
      <c r="Q7" s="697" t="s">
        <v>192</v>
      </c>
      <c r="R7" s="697" t="s">
        <v>193</v>
      </c>
      <c r="S7" s="697"/>
      <c r="T7" s="697"/>
      <c r="U7" s="697"/>
      <c r="V7" s="697"/>
      <c r="W7" s="697"/>
      <c r="X7" s="697"/>
      <c r="Y7" s="697"/>
      <c r="Z7" s="697"/>
      <c r="AA7" s="686"/>
      <c r="AB7" s="686"/>
      <c r="AC7" s="685"/>
      <c r="AD7" s="697" t="s">
        <v>192</v>
      </c>
      <c r="AE7" s="687"/>
      <c r="AF7" s="697" t="s">
        <v>193</v>
      </c>
      <c r="AG7" s="697"/>
      <c r="AH7" s="697" t="s">
        <v>89</v>
      </c>
      <c r="AI7" s="697"/>
      <c r="AJ7" s="858"/>
      <c r="AK7" s="858"/>
      <c r="AL7" s="858"/>
      <c r="AM7" s="858"/>
      <c r="AN7" s="698"/>
      <c r="AO7" s="699" t="s">
        <v>1684</v>
      </c>
      <c r="AP7" s="699" t="s">
        <v>6</v>
      </c>
      <c r="AQ7" s="700" t="s">
        <v>26</v>
      </c>
      <c r="AR7" s="701" t="s">
        <v>192</v>
      </c>
      <c r="AS7" s="701" t="s">
        <v>193</v>
      </c>
      <c r="AT7" s="701" t="s">
        <v>26</v>
      </c>
      <c r="AU7" s="701" t="s">
        <v>26</v>
      </c>
      <c r="AV7" s="701" t="s">
        <v>26</v>
      </c>
      <c r="AW7" s="702"/>
      <c r="AX7" s="703" t="s">
        <v>26</v>
      </c>
      <c r="AY7" s="703" t="s">
        <v>192</v>
      </c>
      <c r="AZ7" s="703" t="s">
        <v>193</v>
      </c>
      <c r="BA7" s="703" t="s">
        <v>26</v>
      </c>
      <c r="BB7" s="703" t="s">
        <v>26</v>
      </c>
      <c r="BC7" s="704" t="s">
        <v>26</v>
      </c>
      <c r="BD7" s="702"/>
      <c r="BF7" s="298" t="s">
        <v>1781</v>
      </c>
      <c r="BG7" s="770">
        <v>72.3</v>
      </c>
      <c r="BH7" s="722" t="s">
        <v>1782</v>
      </c>
      <c r="BI7" s="198"/>
      <c r="BJ7" s="198"/>
      <c r="BK7" s="198"/>
      <c r="BL7" s="198" t="s">
        <v>1766</v>
      </c>
      <c r="BM7" s="198" t="s">
        <v>1766</v>
      </c>
      <c r="BN7" s="302"/>
      <c r="BO7" s="302"/>
    </row>
    <row r="8" spans="1:67" s="298" customFormat="1" ht="11.25" customHeight="1" x14ac:dyDescent="0.15">
      <c r="A8" s="198"/>
      <c r="B8" s="705"/>
      <c r="C8" s="705"/>
      <c r="D8" s="668"/>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199">
        <v>0</v>
      </c>
      <c r="AK8" s="200">
        <v>0</v>
      </c>
      <c r="AL8" s="201">
        <v>0</v>
      </c>
      <c r="AM8" s="206">
        <v>0</v>
      </c>
      <c r="AN8" s="217"/>
      <c r="AO8" s="217"/>
      <c r="AP8" s="217"/>
      <c r="AQ8" s="670"/>
      <c r="AR8" s="670"/>
      <c r="AS8" s="670"/>
      <c r="AT8" s="670"/>
      <c r="AU8" s="670"/>
      <c r="AV8" s="670"/>
      <c r="AW8" s="706"/>
      <c r="AX8" s="668"/>
      <c r="AY8" s="668"/>
      <c r="AZ8" s="668"/>
      <c r="BA8" s="668"/>
      <c r="BB8" s="668"/>
      <c r="BC8" s="707"/>
      <c r="BD8" s="706"/>
      <c r="BF8" s="298" t="s">
        <v>1770</v>
      </c>
      <c r="BG8" s="771">
        <v>77.400000000000006</v>
      </c>
      <c r="BH8" s="722" t="s">
        <v>1776</v>
      </c>
      <c r="BI8" s="198"/>
      <c r="BJ8" s="198"/>
      <c r="BK8" s="198"/>
      <c r="BL8" s="774" t="s">
        <v>1777</v>
      </c>
      <c r="BM8" s="198"/>
      <c r="BN8" s="722" t="s">
        <v>1767</v>
      </c>
      <c r="BO8" s="722" t="s">
        <v>1767</v>
      </c>
    </row>
    <row r="9" spans="1:67" ht="12.75" customHeight="1" outlineLevel="1" x14ac:dyDescent="0.2">
      <c r="B9" s="850">
        <f>$F$5</f>
        <v>2025</v>
      </c>
      <c r="C9" s="850" t="str">
        <f>TEXT(I10,"MMM")</f>
        <v>Jan</v>
      </c>
      <c r="D9" s="41"/>
      <c r="E9" s="42"/>
      <c r="F9" s="42"/>
      <c r="G9" s="197"/>
      <c r="H9" s="197"/>
      <c r="I9" s="42"/>
      <c r="J9" s="42"/>
      <c r="K9" s="43"/>
      <c r="L9" s="43"/>
      <c r="M9" s="43"/>
      <c r="N9" s="43"/>
      <c r="O9" s="43"/>
      <c r="P9" s="43"/>
      <c r="Q9" s="43"/>
      <c r="R9" s="43"/>
      <c r="S9" s="43"/>
      <c r="T9" s="43"/>
      <c r="U9" s="43"/>
      <c r="V9" s="43"/>
      <c r="W9" s="43"/>
      <c r="X9" s="43"/>
      <c r="Y9" s="43"/>
      <c r="Z9" s="43"/>
      <c r="AA9" s="43"/>
      <c r="AB9" s="43"/>
      <c r="AC9" s="43"/>
      <c r="AD9" s="43"/>
      <c r="AE9" s="43"/>
      <c r="AF9" s="43"/>
      <c r="AG9" s="43"/>
      <c r="AH9" s="42"/>
      <c r="AI9" s="42"/>
      <c r="AJ9" s="148"/>
      <c r="AK9" s="148"/>
      <c r="AL9" s="148"/>
      <c r="AM9" s="148"/>
      <c r="AN9" s="148"/>
      <c r="AO9" s="148"/>
      <c r="AP9" s="148"/>
      <c r="AQ9" s="148"/>
      <c r="AR9" s="170"/>
      <c r="AS9" s="182"/>
      <c r="AT9" s="148"/>
      <c r="AU9" s="148"/>
      <c r="AV9" s="170"/>
      <c r="AW9" s="224"/>
      <c r="AX9" s="78"/>
      <c r="AY9" s="45"/>
      <c r="AZ9" s="177"/>
      <c r="BA9" s="45"/>
      <c r="BB9" s="41"/>
      <c r="BC9" s="45"/>
      <c r="BD9" s="224"/>
      <c r="BL9" s="775">
        <f>INDEX($BF$2:$BG$8,MATCH(BL8,$BF$2:$BF$8,0),2)</f>
        <v>80.900000000000006</v>
      </c>
      <c r="BM9" s="775">
        <f>INDEX($BF$2:$BG$8,MATCH(BL8,$BF$2:$BF$8,0),2)</f>
        <v>80.900000000000006</v>
      </c>
      <c r="BN9" s="775">
        <v>15</v>
      </c>
      <c r="BO9" s="775">
        <v>15</v>
      </c>
    </row>
    <row r="10" spans="1:67" ht="12.75" customHeight="1" outlineLevel="1" x14ac:dyDescent="0.2">
      <c r="A10" s="198">
        <f>$G$5</f>
        <v>1</v>
      </c>
      <c r="B10" s="851"/>
      <c r="C10" s="851"/>
      <c r="D10" s="27" t="str">
        <f>IF(E10="Mo",WEEKNUM(I10),"")</f>
        <v/>
      </c>
      <c r="E10" s="191" t="str">
        <f>TEXT(I10,"TTT")</f>
        <v>Mi</v>
      </c>
      <c r="F10" s="191">
        <f>$F$5</f>
        <v>2025</v>
      </c>
      <c r="G10" s="191">
        <f>$A$10</f>
        <v>1</v>
      </c>
      <c r="H10" s="191">
        <f>$H$5</f>
        <v>1</v>
      </c>
      <c r="I10" s="192">
        <f>DATE(F10,G10,H10)</f>
        <v>44196</v>
      </c>
      <c r="J10" s="191">
        <f t="shared" ref="J10:J40" si="0">IF(OR(G10="",G10=MONTH(I10)),1,0)</f>
        <v>1</v>
      </c>
      <c r="K10" s="193">
        <f t="shared" ref="K10:R19" si="1">IF(OR($E10="Sa",$E10="So",$J10=0),K$4,K$5)</f>
        <v>7</v>
      </c>
      <c r="L10" s="194">
        <f t="shared" si="1"/>
        <v>0</v>
      </c>
      <c r="M10" s="193">
        <f t="shared" si="1"/>
        <v>13</v>
      </c>
      <c r="N10" s="194">
        <f t="shared" si="1"/>
        <v>0</v>
      </c>
      <c r="O10" s="193">
        <f t="shared" si="1"/>
        <v>13</v>
      </c>
      <c r="P10" s="194">
        <f t="shared" si="1"/>
        <v>30</v>
      </c>
      <c r="Q10" s="193">
        <f t="shared" si="1"/>
        <v>15</v>
      </c>
      <c r="R10" s="194">
        <f t="shared" si="1"/>
        <v>55</v>
      </c>
      <c r="S10" s="193">
        <f t="shared" ref="S10:V40" si="2">Q10</f>
        <v>15</v>
      </c>
      <c r="T10" s="194">
        <f t="shared" si="2"/>
        <v>55</v>
      </c>
      <c r="U10" s="193">
        <f t="shared" si="2"/>
        <v>15</v>
      </c>
      <c r="V10" s="194">
        <f t="shared" si="2"/>
        <v>55</v>
      </c>
      <c r="W10" s="195">
        <f t="shared" ref="W10:W40" si="3">TIME(K10,L10,0)</f>
        <v>0.29166666666666669</v>
      </c>
      <c r="X10" s="195">
        <f t="shared" ref="X10:X40" si="4">TIME(M10,N10,0)</f>
        <v>0.54166666666666663</v>
      </c>
      <c r="Y10" s="195">
        <f t="shared" ref="Y10:Y40" si="5">TIME(O10,P10,0)</f>
        <v>0.5625</v>
      </c>
      <c r="Z10" s="195">
        <f t="shared" ref="Z10:Z40" si="6">TIME(Q10,R10,0)</f>
        <v>0.66319444444444442</v>
      </c>
      <c r="AA10" s="195">
        <f t="shared" ref="AA10:AA40" si="7">TIME(S10,T10,0)</f>
        <v>0.66319444444444442</v>
      </c>
      <c r="AB10" s="195">
        <f t="shared" ref="AB10:AB40" si="8">TIME(U10,V10,0)</f>
        <v>0.66319444444444442</v>
      </c>
      <c r="AC10" s="667"/>
      <c r="AD10" s="196">
        <f t="shared" ref="AD10:AD40" si="9">IF(J10=0,0,IF(OR(E10="Sa",E10="So"),TIME($AD$4,$AF$4,0),TIME($AD$5,$AF$5,0)))</f>
        <v>0.35069444444444442</v>
      </c>
      <c r="AE10" s="667"/>
      <c r="AF10" s="196">
        <f t="shared" ref="AF10:AF40" si="10">IF(J10=0,0,Z10-W10-(Y10-X10))</f>
        <v>0.35069444444444436</v>
      </c>
      <c r="AG10" s="196"/>
      <c r="AH10" s="196"/>
      <c r="AI10" s="196"/>
      <c r="AJ10" s="709"/>
      <c r="AK10" s="709">
        <f>IF(AH10=$AH$3,1,0)</f>
        <v>0</v>
      </c>
      <c r="AL10" s="709">
        <f>IF(AH10=$AH$7,1,0)</f>
        <v>0</v>
      </c>
      <c r="AM10" s="709">
        <f>IF(AI10=$AH$4,1,0)</f>
        <v>0</v>
      </c>
      <c r="AN10" s="709"/>
      <c r="AO10" s="709">
        <f>IF(OR(AH10=$AH$2,AH10=$AH$5),1,IF(AH10=$AH$6,0.5,0))</f>
        <v>0</v>
      </c>
      <c r="AP10" s="709">
        <f t="shared" ref="AP10:AP39" si="11">IF(OR(E10="Sa",E10="So",E10="",J10=0,AH10="FT"),0,1)</f>
        <v>1</v>
      </c>
      <c r="AS10" s="184"/>
      <c r="AW10" s="225"/>
      <c r="AX10" s="79"/>
      <c r="AZ10" s="176"/>
      <c r="BD10" s="225"/>
      <c r="BL10" s="818">
        <f>BL9</f>
        <v>80.900000000000006</v>
      </c>
      <c r="BM10" s="818">
        <f>BM9</f>
        <v>80.900000000000006</v>
      </c>
      <c r="BN10" s="198">
        <f>BN9</f>
        <v>15</v>
      </c>
      <c r="BO10" s="198">
        <f>BN10+BO9</f>
        <v>30</v>
      </c>
    </row>
    <row r="11" spans="1:67" ht="12.75" customHeight="1" outlineLevel="1" x14ac:dyDescent="0.2">
      <c r="B11" s="851"/>
      <c r="C11" s="851"/>
      <c r="D11" s="27" t="str">
        <f t="shared" ref="D11:D40" si="12">IF(E11="Mo",WEEKNUM(I11),"")</f>
        <v/>
      </c>
      <c r="E11" s="191" t="str">
        <f t="shared" ref="E11:E40" si="13">TEXT(I11,"TTT")</f>
        <v>Do</v>
      </c>
      <c r="F11" s="191">
        <f t="shared" ref="F11:F40" si="14">$F$5</f>
        <v>2025</v>
      </c>
      <c r="G11" s="191">
        <f t="shared" ref="G11:G40" si="15">$A$10</f>
        <v>1</v>
      </c>
      <c r="H11" s="191">
        <f>H10+1</f>
        <v>2</v>
      </c>
      <c r="I11" s="192">
        <f t="shared" ref="I11:I40" si="16">DATE(F11,G11,H11)</f>
        <v>44197</v>
      </c>
      <c r="J11" s="191">
        <f t="shared" si="0"/>
        <v>1</v>
      </c>
      <c r="K11" s="193">
        <f t="shared" si="1"/>
        <v>7</v>
      </c>
      <c r="L11" s="194">
        <f t="shared" si="1"/>
        <v>0</v>
      </c>
      <c r="M11" s="193">
        <f t="shared" si="1"/>
        <v>13</v>
      </c>
      <c r="N11" s="194">
        <f t="shared" si="1"/>
        <v>0</v>
      </c>
      <c r="O11" s="193">
        <f t="shared" si="1"/>
        <v>13</v>
      </c>
      <c r="P11" s="194">
        <f t="shared" si="1"/>
        <v>30</v>
      </c>
      <c r="Q11" s="193">
        <f t="shared" si="1"/>
        <v>15</v>
      </c>
      <c r="R11" s="194">
        <f t="shared" si="1"/>
        <v>55</v>
      </c>
      <c r="S11" s="193">
        <f t="shared" si="2"/>
        <v>15</v>
      </c>
      <c r="T11" s="194">
        <f t="shared" si="2"/>
        <v>55</v>
      </c>
      <c r="U11" s="193">
        <f t="shared" si="2"/>
        <v>15</v>
      </c>
      <c r="V11" s="194">
        <f t="shared" si="2"/>
        <v>55</v>
      </c>
      <c r="W11" s="195">
        <f t="shared" si="3"/>
        <v>0.29166666666666669</v>
      </c>
      <c r="X11" s="195">
        <f t="shared" si="4"/>
        <v>0.54166666666666663</v>
      </c>
      <c r="Y11" s="195">
        <f t="shared" si="5"/>
        <v>0.5625</v>
      </c>
      <c r="Z11" s="195">
        <f t="shared" si="6"/>
        <v>0.66319444444444442</v>
      </c>
      <c r="AA11" s="195">
        <f t="shared" si="7"/>
        <v>0.66319444444444442</v>
      </c>
      <c r="AB11" s="195">
        <f t="shared" si="8"/>
        <v>0.66319444444444442</v>
      </c>
      <c r="AC11" s="667"/>
      <c r="AD11" s="196">
        <f t="shared" si="9"/>
        <v>0.35069444444444442</v>
      </c>
      <c r="AE11" s="667"/>
      <c r="AF11" s="196">
        <f t="shared" si="10"/>
        <v>0.35069444444444436</v>
      </c>
      <c r="AG11" s="196"/>
      <c r="AH11" s="196"/>
      <c r="AI11" s="196"/>
      <c r="AJ11" s="710"/>
      <c r="AK11" s="709">
        <f t="shared" ref="AK11:AK40" si="17">IF(AH11=$AH$3,1,0)</f>
        <v>0</v>
      </c>
      <c r="AL11" s="709">
        <f t="shared" ref="AL11:AL40" si="18">IF(AH11=$AH$7,1,0)</f>
        <v>0</v>
      </c>
      <c r="AM11" s="709">
        <f t="shared" ref="AM11:AM40" si="19">IF(AI11=$AH$4,1,0)</f>
        <v>0</v>
      </c>
      <c r="AN11" s="709"/>
      <c r="AO11" s="709">
        <f t="shared" ref="AO11:AO40" si="20">IF(OR(AH11=$AH$2,AH11=$AH$5),1,IF(AH11=$AH$6,0.5,0))</f>
        <v>0</v>
      </c>
      <c r="AP11" s="709">
        <f t="shared" si="11"/>
        <v>1</v>
      </c>
      <c r="AS11" s="184"/>
      <c r="AW11" s="225"/>
      <c r="AX11" s="79"/>
      <c r="AZ11" s="176"/>
      <c r="BD11" s="225"/>
      <c r="BL11" s="761">
        <f>BL9</f>
        <v>80.900000000000006</v>
      </c>
      <c r="BM11" s="761">
        <f>BM9</f>
        <v>80.900000000000006</v>
      </c>
      <c r="BN11" s="198">
        <f>BO10+BN9</f>
        <v>45</v>
      </c>
      <c r="BO11" s="198">
        <f>BN11+BO9</f>
        <v>60</v>
      </c>
    </row>
    <row r="12" spans="1:67" ht="12.75" customHeight="1" outlineLevel="1" x14ac:dyDescent="0.2">
      <c r="B12" s="851"/>
      <c r="C12" s="851"/>
      <c r="D12" s="27" t="str">
        <f t="shared" si="12"/>
        <v/>
      </c>
      <c r="E12" s="191" t="str">
        <f t="shared" si="13"/>
        <v>Fr</v>
      </c>
      <c r="F12" s="191">
        <f t="shared" si="14"/>
        <v>2025</v>
      </c>
      <c r="G12" s="191">
        <f t="shared" si="15"/>
        <v>1</v>
      </c>
      <c r="H12" s="191">
        <f t="shared" ref="H12:H40" si="21">H11+1</f>
        <v>3</v>
      </c>
      <c r="I12" s="192">
        <f t="shared" si="16"/>
        <v>44198</v>
      </c>
      <c r="J12" s="191">
        <f t="shared" si="0"/>
        <v>1</v>
      </c>
      <c r="K12" s="193">
        <f t="shared" si="1"/>
        <v>7</v>
      </c>
      <c r="L12" s="194">
        <f t="shared" si="1"/>
        <v>0</v>
      </c>
      <c r="M12" s="193">
        <f t="shared" si="1"/>
        <v>13</v>
      </c>
      <c r="N12" s="194">
        <f t="shared" si="1"/>
        <v>0</v>
      </c>
      <c r="O12" s="193">
        <f t="shared" si="1"/>
        <v>13</v>
      </c>
      <c r="P12" s="194">
        <f t="shared" si="1"/>
        <v>30</v>
      </c>
      <c r="Q12" s="193">
        <f t="shared" si="1"/>
        <v>15</v>
      </c>
      <c r="R12" s="194">
        <f t="shared" si="1"/>
        <v>55</v>
      </c>
      <c r="S12" s="193">
        <f t="shared" si="2"/>
        <v>15</v>
      </c>
      <c r="T12" s="194">
        <f t="shared" si="2"/>
        <v>55</v>
      </c>
      <c r="U12" s="193">
        <f t="shared" si="2"/>
        <v>15</v>
      </c>
      <c r="V12" s="194">
        <f t="shared" si="2"/>
        <v>55</v>
      </c>
      <c r="W12" s="195">
        <f t="shared" si="3"/>
        <v>0.29166666666666669</v>
      </c>
      <c r="X12" s="195">
        <f t="shared" si="4"/>
        <v>0.54166666666666663</v>
      </c>
      <c r="Y12" s="195">
        <f t="shared" si="5"/>
        <v>0.5625</v>
      </c>
      <c r="Z12" s="195">
        <f t="shared" si="6"/>
        <v>0.66319444444444442</v>
      </c>
      <c r="AA12" s="195">
        <f t="shared" si="7"/>
        <v>0.66319444444444442</v>
      </c>
      <c r="AB12" s="195">
        <f t="shared" si="8"/>
        <v>0.66319444444444442</v>
      </c>
      <c r="AC12" s="667"/>
      <c r="AD12" s="196">
        <f t="shared" si="9"/>
        <v>0.35069444444444442</v>
      </c>
      <c r="AE12" s="667"/>
      <c r="AF12" s="196">
        <f t="shared" si="10"/>
        <v>0.35069444444444436</v>
      </c>
      <c r="AG12" s="196"/>
      <c r="AH12" s="196"/>
      <c r="AI12" s="196"/>
      <c r="AJ12" s="710"/>
      <c r="AK12" s="709">
        <f t="shared" si="17"/>
        <v>0</v>
      </c>
      <c r="AL12" s="709">
        <f t="shared" si="18"/>
        <v>0</v>
      </c>
      <c r="AM12" s="709">
        <f t="shared" si="19"/>
        <v>0</v>
      </c>
      <c r="AN12" s="709"/>
      <c r="AO12" s="709">
        <f t="shared" si="20"/>
        <v>0</v>
      </c>
      <c r="AP12" s="709">
        <f t="shared" si="11"/>
        <v>1</v>
      </c>
      <c r="AS12" s="184"/>
      <c r="AW12" s="225"/>
      <c r="AX12" s="79"/>
      <c r="AZ12" s="176"/>
      <c r="BD12" s="225"/>
      <c r="BL12" s="761">
        <f>BL9</f>
        <v>80.900000000000006</v>
      </c>
      <c r="BM12" s="761">
        <f>BM9</f>
        <v>80.900000000000006</v>
      </c>
      <c r="BN12" s="198">
        <f>BO11+BN9</f>
        <v>75</v>
      </c>
      <c r="BO12" s="198">
        <f>BN12+BO9</f>
        <v>90</v>
      </c>
    </row>
    <row r="13" spans="1:67" ht="12.75" customHeight="1" outlineLevel="1" x14ac:dyDescent="0.2">
      <c r="B13" s="851"/>
      <c r="C13" s="851"/>
      <c r="D13" s="27" t="str">
        <f t="shared" si="12"/>
        <v/>
      </c>
      <c r="E13" s="191" t="str">
        <f t="shared" si="13"/>
        <v>Sa</v>
      </c>
      <c r="F13" s="191">
        <f t="shared" si="14"/>
        <v>2025</v>
      </c>
      <c r="G13" s="191">
        <f t="shared" si="15"/>
        <v>1</v>
      </c>
      <c r="H13" s="191">
        <f t="shared" si="21"/>
        <v>4</v>
      </c>
      <c r="I13" s="192">
        <f t="shared" si="16"/>
        <v>44199</v>
      </c>
      <c r="J13" s="191">
        <f t="shared" si="0"/>
        <v>1</v>
      </c>
      <c r="K13" s="193">
        <f t="shared" si="1"/>
        <v>0</v>
      </c>
      <c r="L13" s="194">
        <f t="shared" si="1"/>
        <v>0</v>
      </c>
      <c r="M13" s="193">
        <f t="shared" si="1"/>
        <v>0</v>
      </c>
      <c r="N13" s="194">
        <f t="shared" si="1"/>
        <v>0</v>
      </c>
      <c r="O13" s="193">
        <f t="shared" si="1"/>
        <v>0</v>
      </c>
      <c r="P13" s="194">
        <f t="shared" si="1"/>
        <v>0</v>
      </c>
      <c r="Q13" s="193">
        <f t="shared" si="1"/>
        <v>0</v>
      </c>
      <c r="R13" s="194">
        <f t="shared" si="1"/>
        <v>0</v>
      </c>
      <c r="S13" s="193">
        <f t="shared" si="2"/>
        <v>0</v>
      </c>
      <c r="T13" s="194">
        <f t="shared" si="2"/>
        <v>0</v>
      </c>
      <c r="U13" s="193">
        <f t="shared" si="2"/>
        <v>0</v>
      </c>
      <c r="V13" s="194">
        <f t="shared" si="2"/>
        <v>0</v>
      </c>
      <c r="W13" s="195">
        <f t="shared" si="3"/>
        <v>0</v>
      </c>
      <c r="X13" s="195">
        <f t="shared" si="4"/>
        <v>0</v>
      </c>
      <c r="Y13" s="195">
        <f t="shared" si="5"/>
        <v>0</v>
      </c>
      <c r="Z13" s="195">
        <f t="shared" si="6"/>
        <v>0</v>
      </c>
      <c r="AA13" s="195">
        <f t="shared" si="7"/>
        <v>0</v>
      </c>
      <c r="AB13" s="195">
        <f t="shared" si="8"/>
        <v>0</v>
      </c>
      <c r="AC13" s="667"/>
      <c r="AD13" s="196">
        <f t="shared" si="9"/>
        <v>0</v>
      </c>
      <c r="AE13" s="667"/>
      <c r="AF13" s="196">
        <f t="shared" si="10"/>
        <v>0</v>
      </c>
      <c r="AG13" s="196"/>
      <c r="AH13" s="196"/>
      <c r="AI13" s="196"/>
      <c r="AJ13" s="710"/>
      <c r="AK13" s="709">
        <f t="shared" si="17"/>
        <v>0</v>
      </c>
      <c r="AL13" s="709">
        <f t="shared" si="18"/>
        <v>0</v>
      </c>
      <c r="AM13" s="709">
        <f t="shared" si="19"/>
        <v>0</v>
      </c>
      <c r="AN13" s="709"/>
      <c r="AO13" s="709">
        <f t="shared" si="20"/>
        <v>0</v>
      </c>
      <c r="AP13" s="709">
        <f t="shared" si="11"/>
        <v>0</v>
      </c>
      <c r="AS13" s="184"/>
      <c r="AW13" s="225"/>
      <c r="AX13" s="79"/>
      <c r="AZ13" s="176"/>
      <c r="BD13" s="225"/>
      <c r="BL13" s="761">
        <f>BL9</f>
        <v>80.900000000000006</v>
      </c>
      <c r="BM13" s="761">
        <f>BM9</f>
        <v>80.900000000000006</v>
      </c>
      <c r="BN13" s="198">
        <f>BO12+BN9</f>
        <v>105</v>
      </c>
      <c r="BO13" s="198">
        <f>BN13+BO9</f>
        <v>120</v>
      </c>
    </row>
    <row r="14" spans="1:67" ht="12.75" customHeight="1" outlineLevel="1" x14ac:dyDescent="0.2">
      <c r="B14" s="851"/>
      <c r="C14" s="851"/>
      <c r="D14" s="27" t="str">
        <f t="shared" si="12"/>
        <v/>
      </c>
      <c r="E14" s="191" t="str">
        <f t="shared" si="13"/>
        <v>So</v>
      </c>
      <c r="F14" s="191">
        <f t="shared" si="14"/>
        <v>2025</v>
      </c>
      <c r="G14" s="191">
        <f t="shared" si="15"/>
        <v>1</v>
      </c>
      <c r="H14" s="191">
        <f t="shared" si="21"/>
        <v>5</v>
      </c>
      <c r="I14" s="192">
        <f t="shared" si="16"/>
        <v>44200</v>
      </c>
      <c r="J14" s="191">
        <f t="shared" si="0"/>
        <v>1</v>
      </c>
      <c r="K14" s="193">
        <f t="shared" si="1"/>
        <v>0</v>
      </c>
      <c r="L14" s="194">
        <f t="shared" si="1"/>
        <v>0</v>
      </c>
      <c r="M14" s="193">
        <f t="shared" si="1"/>
        <v>0</v>
      </c>
      <c r="N14" s="194">
        <f t="shared" si="1"/>
        <v>0</v>
      </c>
      <c r="O14" s="193">
        <f t="shared" si="1"/>
        <v>0</v>
      </c>
      <c r="P14" s="194">
        <f t="shared" si="1"/>
        <v>0</v>
      </c>
      <c r="Q14" s="193">
        <f t="shared" si="1"/>
        <v>0</v>
      </c>
      <c r="R14" s="194">
        <f t="shared" si="1"/>
        <v>0</v>
      </c>
      <c r="S14" s="193">
        <f t="shared" si="2"/>
        <v>0</v>
      </c>
      <c r="T14" s="194">
        <f t="shared" si="2"/>
        <v>0</v>
      </c>
      <c r="U14" s="193">
        <f t="shared" si="2"/>
        <v>0</v>
      </c>
      <c r="V14" s="194">
        <f t="shared" si="2"/>
        <v>0</v>
      </c>
      <c r="W14" s="195">
        <f t="shared" si="3"/>
        <v>0</v>
      </c>
      <c r="X14" s="195">
        <f t="shared" si="4"/>
        <v>0</v>
      </c>
      <c r="Y14" s="195">
        <f t="shared" si="5"/>
        <v>0</v>
      </c>
      <c r="Z14" s="195">
        <f t="shared" si="6"/>
        <v>0</v>
      </c>
      <c r="AA14" s="195">
        <f t="shared" si="7"/>
        <v>0</v>
      </c>
      <c r="AB14" s="195">
        <f t="shared" si="8"/>
        <v>0</v>
      </c>
      <c r="AC14" s="667"/>
      <c r="AD14" s="196">
        <f t="shared" si="9"/>
        <v>0</v>
      </c>
      <c r="AE14" s="667"/>
      <c r="AF14" s="196">
        <f t="shared" si="10"/>
        <v>0</v>
      </c>
      <c r="AG14" s="196"/>
      <c r="AH14" s="196"/>
      <c r="AI14" s="196"/>
      <c r="AJ14" s="710"/>
      <c r="AK14" s="709">
        <f t="shared" si="17"/>
        <v>0</v>
      </c>
      <c r="AL14" s="709">
        <f t="shared" si="18"/>
        <v>0</v>
      </c>
      <c r="AM14" s="709">
        <f t="shared" si="19"/>
        <v>0</v>
      </c>
      <c r="AN14" s="709"/>
      <c r="AO14" s="709">
        <f t="shared" si="20"/>
        <v>0</v>
      </c>
      <c r="AP14" s="709">
        <f t="shared" si="11"/>
        <v>0</v>
      </c>
      <c r="AS14" s="184"/>
      <c r="AW14" s="225"/>
      <c r="AX14" s="79"/>
      <c r="AZ14" s="176"/>
      <c r="BD14" s="225"/>
      <c r="BL14" s="762">
        <f>BL9</f>
        <v>80.900000000000006</v>
      </c>
      <c r="BM14" s="761">
        <f>BM9</f>
        <v>80.900000000000006</v>
      </c>
      <c r="BN14" s="198">
        <f>BO13+BN9</f>
        <v>135</v>
      </c>
      <c r="BO14" s="198">
        <f>BN14+BO9</f>
        <v>150</v>
      </c>
    </row>
    <row r="15" spans="1:67" ht="12.75" customHeight="1" outlineLevel="1" x14ac:dyDescent="0.2">
      <c r="B15" s="851"/>
      <c r="C15" s="851"/>
      <c r="D15" s="27">
        <f t="shared" si="12"/>
        <v>2</v>
      </c>
      <c r="E15" s="191" t="str">
        <f t="shared" si="13"/>
        <v>Mo</v>
      </c>
      <c r="F15" s="191">
        <f t="shared" si="14"/>
        <v>2025</v>
      </c>
      <c r="G15" s="191">
        <f t="shared" si="15"/>
        <v>1</v>
      </c>
      <c r="H15" s="191">
        <f t="shared" si="21"/>
        <v>6</v>
      </c>
      <c r="I15" s="192">
        <f t="shared" si="16"/>
        <v>44201</v>
      </c>
      <c r="J15" s="191">
        <f t="shared" si="0"/>
        <v>1</v>
      </c>
      <c r="K15" s="193">
        <f t="shared" si="1"/>
        <v>7</v>
      </c>
      <c r="L15" s="194">
        <f t="shared" si="1"/>
        <v>0</v>
      </c>
      <c r="M15" s="193">
        <f t="shared" si="1"/>
        <v>13</v>
      </c>
      <c r="N15" s="194">
        <f t="shared" si="1"/>
        <v>0</v>
      </c>
      <c r="O15" s="193">
        <f t="shared" si="1"/>
        <v>13</v>
      </c>
      <c r="P15" s="194">
        <f t="shared" si="1"/>
        <v>30</v>
      </c>
      <c r="Q15" s="193">
        <f t="shared" si="1"/>
        <v>15</v>
      </c>
      <c r="R15" s="194">
        <f t="shared" si="1"/>
        <v>55</v>
      </c>
      <c r="S15" s="193">
        <f t="shared" si="2"/>
        <v>15</v>
      </c>
      <c r="T15" s="194">
        <f t="shared" si="2"/>
        <v>55</v>
      </c>
      <c r="U15" s="193">
        <f t="shared" si="2"/>
        <v>15</v>
      </c>
      <c r="V15" s="194">
        <f t="shared" si="2"/>
        <v>55</v>
      </c>
      <c r="W15" s="195">
        <f t="shared" si="3"/>
        <v>0.29166666666666669</v>
      </c>
      <c r="X15" s="195">
        <f t="shared" si="4"/>
        <v>0.54166666666666663</v>
      </c>
      <c r="Y15" s="195">
        <f t="shared" si="5"/>
        <v>0.5625</v>
      </c>
      <c r="Z15" s="195">
        <f t="shared" si="6"/>
        <v>0.66319444444444442</v>
      </c>
      <c r="AA15" s="195">
        <f t="shared" si="7"/>
        <v>0.66319444444444442</v>
      </c>
      <c r="AB15" s="195">
        <f t="shared" si="8"/>
        <v>0.66319444444444442</v>
      </c>
      <c r="AC15" s="667"/>
      <c r="AD15" s="196">
        <f t="shared" si="9"/>
        <v>0.35069444444444442</v>
      </c>
      <c r="AE15" s="667"/>
      <c r="AF15" s="196">
        <f t="shared" si="10"/>
        <v>0.35069444444444436</v>
      </c>
      <c r="AG15" s="196"/>
      <c r="AH15" s="196"/>
      <c r="AI15" s="196"/>
      <c r="AJ15" s="710"/>
      <c r="AK15" s="709">
        <f t="shared" si="17"/>
        <v>0</v>
      </c>
      <c r="AL15" s="709">
        <f t="shared" si="18"/>
        <v>0</v>
      </c>
      <c r="AM15" s="709">
        <f t="shared" si="19"/>
        <v>0</v>
      </c>
      <c r="AN15" s="709"/>
      <c r="AO15" s="709">
        <f t="shared" si="20"/>
        <v>0</v>
      </c>
      <c r="AP15" s="709">
        <f t="shared" si="11"/>
        <v>1</v>
      </c>
      <c r="AS15" s="184"/>
      <c r="AW15" s="225"/>
      <c r="AX15" s="79"/>
      <c r="AZ15" s="176"/>
      <c r="BC15" s="29"/>
      <c r="BD15" s="225"/>
      <c r="BL15" s="774" t="s">
        <v>1777</v>
      </c>
      <c r="BM15" s="756">
        <f>SUM(BL10:BL14)+SUM(BM10:BM14)</f>
        <v>809</v>
      </c>
      <c r="BN15" s="722" t="s">
        <v>1767</v>
      </c>
      <c r="BO15" s="722" t="s">
        <v>1767</v>
      </c>
    </row>
    <row r="16" spans="1:67" ht="12.75" customHeight="1" outlineLevel="1" x14ac:dyDescent="0.2">
      <c r="B16" s="851"/>
      <c r="C16" s="851"/>
      <c r="D16" s="27" t="str">
        <f t="shared" si="12"/>
        <v/>
      </c>
      <c r="E16" s="191" t="str">
        <f t="shared" si="13"/>
        <v>Di</v>
      </c>
      <c r="F16" s="191">
        <f t="shared" si="14"/>
        <v>2025</v>
      </c>
      <c r="G16" s="191">
        <f t="shared" si="15"/>
        <v>1</v>
      </c>
      <c r="H16" s="191">
        <f t="shared" si="21"/>
        <v>7</v>
      </c>
      <c r="I16" s="192">
        <f t="shared" si="16"/>
        <v>44202</v>
      </c>
      <c r="J16" s="191">
        <f t="shared" si="0"/>
        <v>1</v>
      </c>
      <c r="K16" s="193">
        <f t="shared" si="1"/>
        <v>7</v>
      </c>
      <c r="L16" s="194">
        <f t="shared" si="1"/>
        <v>0</v>
      </c>
      <c r="M16" s="193">
        <f t="shared" si="1"/>
        <v>13</v>
      </c>
      <c r="N16" s="194">
        <f t="shared" si="1"/>
        <v>0</v>
      </c>
      <c r="O16" s="193">
        <f t="shared" si="1"/>
        <v>13</v>
      </c>
      <c r="P16" s="194">
        <f t="shared" si="1"/>
        <v>30</v>
      </c>
      <c r="Q16" s="193">
        <f t="shared" si="1"/>
        <v>15</v>
      </c>
      <c r="R16" s="194">
        <f t="shared" si="1"/>
        <v>55</v>
      </c>
      <c r="S16" s="193">
        <f t="shared" si="2"/>
        <v>15</v>
      </c>
      <c r="T16" s="194">
        <f t="shared" si="2"/>
        <v>55</v>
      </c>
      <c r="U16" s="193">
        <f t="shared" si="2"/>
        <v>15</v>
      </c>
      <c r="V16" s="194">
        <f t="shared" si="2"/>
        <v>55</v>
      </c>
      <c r="W16" s="195">
        <f t="shared" si="3"/>
        <v>0.29166666666666669</v>
      </c>
      <c r="X16" s="195">
        <f t="shared" si="4"/>
        <v>0.54166666666666663</v>
      </c>
      <c r="Y16" s="195">
        <f t="shared" si="5"/>
        <v>0.5625</v>
      </c>
      <c r="Z16" s="195">
        <f t="shared" si="6"/>
        <v>0.66319444444444442</v>
      </c>
      <c r="AA16" s="195">
        <f t="shared" si="7"/>
        <v>0.66319444444444442</v>
      </c>
      <c r="AB16" s="195">
        <f t="shared" si="8"/>
        <v>0.66319444444444442</v>
      </c>
      <c r="AC16" s="667"/>
      <c r="AD16" s="196">
        <f t="shared" si="9"/>
        <v>0.35069444444444442</v>
      </c>
      <c r="AE16" s="667"/>
      <c r="AF16" s="196">
        <f t="shared" si="10"/>
        <v>0.35069444444444436</v>
      </c>
      <c r="AG16" s="196"/>
      <c r="AH16" s="196"/>
      <c r="AI16" s="196"/>
      <c r="AJ16" s="710"/>
      <c r="AK16" s="709">
        <f t="shared" si="17"/>
        <v>0</v>
      </c>
      <c r="AL16" s="709">
        <f t="shared" si="18"/>
        <v>0</v>
      </c>
      <c r="AM16" s="709">
        <f t="shared" si="19"/>
        <v>0</v>
      </c>
      <c r="AN16" s="709"/>
      <c r="AO16" s="709">
        <f t="shared" si="20"/>
        <v>0</v>
      </c>
      <c r="AP16" s="709">
        <f t="shared" si="11"/>
        <v>1</v>
      </c>
      <c r="AS16" s="184"/>
      <c r="AW16" s="225"/>
      <c r="AX16" s="79"/>
      <c r="AZ16" s="176"/>
      <c r="BD16" s="225"/>
      <c r="BL16" s="775">
        <f>INDEX($BF$2:$BG$8,MATCH(BL15,$BF$2:$BF$8,0),2)</f>
        <v>80.900000000000006</v>
      </c>
      <c r="BM16" s="775">
        <f>INDEX($BF$2:$BG$8,MATCH(BL15,$BF$2:$BF$8,0),2)</f>
        <v>80.900000000000006</v>
      </c>
      <c r="BN16" s="775">
        <v>15</v>
      </c>
      <c r="BO16" s="775">
        <v>15</v>
      </c>
    </row>
    <row r="17" spans="2:67" ht="12.75" customHeight="1" outlineLevel="1" x14ac:dyDescent="0.2">
      <c r="B17" s="851"/>
      <c r="C17" s="851"/>
      <c r="D17" s="27" t="str">
        <f t="shared" si="12"/>
        <v/>
      </c>
      <c r="E17" s="191" t="str">
        <f t="shared" si="13"/>
        <v>Mi</v>
      </c>
      <c r="F17" s="191">
        <f t="shared" si="14"/>
        <v>2025</v>
      </c>
      <c r="G17" s="191">
        <f t="shared" si="15"/>
        <v>1</v>
      </c>
      <c r="H17" s="191">
        <f t="shared" si="21"/>
        <v>8</v>
      </c>
      <c r="I17" s="192">
        <f t="shared" si="16"/>
        <v>44203</v>
      </c>
      <c r="J17" s="191">
        <f t="shared" si="0"/>
        <v>1</v>
      </c>
      <c r="K17" s="193">
        <f t="shared" si="1"/>
        <v>7</v>
      </c>
      <c r="L17" s="194">
        <f t="shared" si="1"/>
        <v>0</v>
      </c>
      <c r="M17" s="193">
        <f t="shared" si="1"/>
        <v>13</v>
      </c>
      <c r="N17" s="194">
        <f t="shared" si="1"/>
        <v>0</v>
      </c>
      <c r="O17" s="193">
        <f t="shared" si="1"/>
        <v>13</v>
      </c>
      <c r="P17" s="194">
        <f t="shared" si="1"/>
        <v>30</v>
      </c>
      <c r="Q17" s="193">
        <f t="shared" si="1"/>
        <v>15</v>
      </c>
      <c r="R17" s="194">
        <f t="shared" si="1"/>
        <v>55</v>
      </c>
      <c r="S17" s="193">
        <f t="shared" si="2"/>
        <v>15</v>
      </c>
      <c r="T17" s="194">
        <f t="shared" si="2"/>
        <v>55</v>
      </c>
      <c r="U17" s="193">
        <f t="shared" si="2"/>
        <v>15</v>
      </c>
      <c r="V17" s="194">
        <f t="shared" si="2"/>
        <v>55</v>
      </c>
      <c r="W17" s="195">
        <f t="shared" si="3"/>
        <v>0.29166666666666669</v>
      </c>
      <c r="X17" s="195">
        <f t="shared" si="4"/>
        <v>0.54166666666666663</v>
      </c>
      <c r="Y17" s="195">
        <f t="shared" si="5"/>
        <v>0.5625</v>
      </c>
      <c r="Z17" s="195">
        <f t="shared" si="6"/>
        <v>0.66319444444444442</v>
      </c>
      <c r="AA17" s="195">
        <f t="shared" si="7"/>
        <v>0.66319444444444442</v>
      </c>
      <c r="AB17" s="195">
        <f t="shared" si="8"/>
        <v>0.66319444444444442</v>
      </c>
      <c r="AC17" s="667"/>
      <c r="AD17" s="196">
        <f t="shared" si="9"/>
        <v>0.35069444444444442</v>
      </c>
      <c r="AE17" s="667"/>
      <c r="AF17" s="196">
        <f t="shared" si="10"/>
        <v>0.35069444444444436</v>
      </c>
      <c r="AG17" s="196"/>
      <c r="AH17" s="196"/>
      <c r="AI17" s="196"/>
      <c r="AJ17" s="710"/>
      <c r="AK17" s="709">
        <f t="shared" si="17"/>
        <v>0</v>
      </c>
      <c r="AL17" s="709">
        <f t="shared" si="18"/>
        <v>0</v>
      </c>
      <c r="AM17" s="709">
        <f t="shared" si="19"/>
        <v>0</v>
      </c>
      <c r="AN17" s="709"/>
      <c r="AO17" s="709">
        <f t="shared" si="20"/>
        <v>0</v>
      </c>
      <c r="AP17" s="709">
        <f t="shared" si="11"/>
        <v>1</v>
      </c>
      <c r="AS17" s="184"/>
      <c r="AW17" s="225"/>
      <c r="AX17" s="79"/>
      <c r="AZ17" s="176"/>
      <c r="BC17" s="29"/>
      <c r="BD17" s="225"/>
      <c r="BL17" s="818">
        <f>BL16</f>
        <v>80.900000000000006</v>
      </c>
      <c r="BM17" s="818">
        <f>BM16</f>
        <v>80.900000000000006</v>
      </c>
      <c r="BN17" s="198">
        <f>BN16</f>
        <v>15</v>
      </c>
      <c r="BO17" s="198">
        <f>BN17+BO16</f>
        <v>30</v>
      </c>
    </row>
    <row r="18" spans="2:67" ht="12.75" customHeight="1" outlineLevel="1" x14ac:dyDescent="0.2">
      <c r="B18" s="851"/>
      <c r="C18" s="851"/>
      <c r="D18" s="27" t="str">
        <f t="shared" si="12"/>
        <v/>
      </c>
      <c r="E18" s="191" t="str">
        <f t="shared" si="13"/>
        <v>Do</v>
      </c>
      <c r="F18" s="191">
        <f t="shared" si="14"/>
        <v>2025</v>
      </c>
      <c r="G18" s="191">
        <f t="shared" si="15"/>
        <v>1</v>
      </c>
      <c r="H18" s="191">
        <f t="shared" si="21"/>
        <v>9</v>
      </c>
      <c r="I18" s="192">
        <f t="shared" si="16"/>
        <v>44204</v>
      </c>
      <c r="J18" s="191">
        <f t="shared" si="0"/>
        <v>1</v>
      </c>
      <c r="K18" s="193">
        <f t="shared" si="1"/>
        <v>7</v>
      </c>
      <c r="L18" s="194">
        <f t="shared" si="1"/>
        <v>0</v>
      </c>
      <c r="M18" s="193">
        <f t="shared" si="1"/>
        <v>13</v>
      </c>
      <c r="N18" s="194">
        <f t="shared" si="1"/>
        <v>0</v>
      </c>
      <c r="O18" s="193">
        <f t="shared" si="1"/>
        <v>13</v>
      </c>
      <c r="P18" s="194">
        <f t="shared" si="1"/>
        <v>30</v>
      </c>
      <c r="Q18" s="193">
        <f t="shared" si="1"/>
        <v>15</v>
      </c>
      <c r="R18" s="194">
        <f t="shared" si="1"/>
        <v>55</v>
      </c>
      <c r="S18" s="193">
        <f t="shared" si="2"/>
        <v>15</v>
      </c>
      <c r="T18" s="194">
        <f t="shared" si="2"/>
        <v>55</v>
      </c>
      <c r="U18" s="193">
        <f t="shared" si="2"/>
        <v>15</v>
      </c>
      <c r="V18" s="194">
        <f t="shared" si="2"/>
        <v>55</v>
      </c>
      <c r="W18" s="195">
        <f t="shared" si="3"/>
        <v>0.29166666666666669</v>
      </c>
      <c r="X18" s="195">
        <f t="shared" si="4"/>
        <v>0.54166666666666663</v>
      </c>
      <c r="Y18" s="195">
        <f t="shared" si="5"/>
        <v>0.5625</v>
      </c>
      <c r="Z18" s="195">
        <f t="shared" si="6"/>
        <v>0.66319444444444442</v>
      </c>
      <c r="AA18" s="195">
        <f t="shared" si="7"/>
        <v>0.66319444444444442</v>
      </c>
      <c r="AB18" s="195">
        <f t="shared" si="8"/>
        <v>0.66319444444444442</v>
      </c>
      <c r="AC18" s="667"/>
      <c r="AD18" s="196">
        <f t="shared" si="9"/>
        <v>0.35069444444444442</v>
      </c>
      <c r="AE18" s="667"/>
      <c r="AF18" s="196">
        <f t="shared" si="10"/>
        <v>0.35069444444444436</v>
      </c>
      <c r="AG18" s="196"/>
      <c r="AH18" s="196"/>
      <c r="AI18" s="196"/>
      <c r="AJ18" s="710"/>
      <c r="AK18" s="709">
        <f t="shared" si="17"/>
        <v>0</v>
      </c>
      <c r="AL18" s="709">
        <f t="shared" si="18"/>
        <v>0</v>
      </c>
      <c r="AM18" s="709">
        <f t="shared" si="19"/>
        <v>0</v>
      </c>
      <c r="AN18" s="709"/>
      <c r="AO18" s="709">
        <f t="shared" si="20"/>
        <v>0</v>
      </c>
      <c r="AP18" s="709">
        <f t="shared" si="11"/>
        <v>1</v>
      </c>
      <c r="AS18" s="184"/>
      <c r="AW18" s="225"/>
      <c r="AX18" s="79"/>
      <c r="AZ18" s="176"/>
      <c r="BD18" s="225"/>
      <c r="BL18" s="761">
        <f>BL16</f>
        <v>80.900000000000006</v>
      </c>
      <c r="BM18" s="761">
        <f>BM16</f>
        <v>80.900000000000006</v>
      </c>
      <c r="BN18" s="198">
        <f>BO17+BN16</f>
        <v>45</v>
      </c>
      <c r="BO18" s="198">
        <f>BN18+BO16</f>
        <v>60</v>
      </c>
    </row>
    <row r="19" spans="2:67" ht="12.75" customHeight="1" outlineLevel="1" x14ac:dyDescent="0.2">
      <c r="B19" s="851"/>
      <c r="C19" s="851"/>
      <c r="D19" s="27" t="str">
        <f t="shared" si="12"/>
        <v/>
      </c>
      <c r="E19" s="191" t="str">
        <f t="shared" si="13"/>
        <v>Fr</v>
      </c>
      <c r="F19" s="191">
        <f t="shared" si="14"/>
        <v>2025</v>
      </c>
      <c r="G19" s="191">
        <f t="shared" si="15"/>
        <v>1</v>
      </c>
      <c r="H19" s="191">
        <f t="shared" si="21"/>
        <v>10</v>
      </c>
      <c r="I19" s="192">
        <f t="shared" si="16"/>
        <v>44205</v>
      </c>
      <c r="J19" s="191">
        <f t="shared" si="0"/>
        <v>1</v>
      </c>
      <c r="K19" s="193">
        <f t="shared" si="1"/>
        <v>7</v>
      </c>
      <c r="L19" s="194">
        <f t="shared" si="1"/>
        <v>0</v>
      </c>
      <c r="M19" s="193">
        <f t="shared" si="1"/>
        <v>13</v>
      </c>
      <c r="N19" s="194">
        <f t="shared" si="1"/>
        <v>0</v>
      </c>
      <c r="O19" s="193">
        <f t="shared" si="1"/>
        <v>13</v>
      </c>
      <c r="P19" s="194">
        <f t="shared" si="1"/>
        <v>30</v>
      </c>
      <c r="Q19" s="193">
        <f t="shared" si="1"/>
        <v>15</v>
      </c>
      <c r="R19" s="194">
        <f t="shared" si="1"/>
        <v>55</v>
      </c>
      <c r="S19" s="193">
        <f t="shared" si="2"/>
        <v>15</v>
      </c>
      <c r="T19" s="194">
        <f t="shared" si="2"/>
        <v>55</v>
      </c>
      <c r="U19" s="193">
        <f t="shared" si="2"/>
        <v>15</v>
      </c>
      <c r="V19" s="194">
        <f t="shared" si="2"/>
        <v>55</v>
      </c>
      <c r="W19" s="195">
        <f t="shared" si="3"/>
        <v>0.29166666666666669</v>
      </c>
      <c r="X19" s="195">
        <f t="shared" si="4"/>
        <v>0.54166666666666663</v>
      </c>
      <c r="Y19" s="195">
        <f t="shared" si="5"/>
        <v>0.5625</v>
      </c>
      <c r="Z19" s="195">
        <f t="shared" si="6"/>
        <v>0.66319444444444442</v>
      </c>
      <c r="AA19" s="195">
        <f t="shared" si="7"/>
        <v>0.66319444444444442</v>
      </c>
      <c r="AB19" s="195">
        <f t="shared" si="8"/>
        <v>0.66319444444444442</v>
      </c>
      <c r="AC19" s="667"/>
      <c r="AD19" s="196">
        <f t="shared" si="9"/>
        <v>0.35069444444444442</v>
      </c>
      <c r="AE19" s="667"/>
      <c r="AF19" s="196">
        <f t="shared" si="10"/>
        <v>0.35069444444444436</v>
      </c>
      <c r="AG19" s="196"/>
      <c r="AH19" s="196"/>
      <c r="AI19" s="196"/>
      <c r="AJ19" s="710"/>
      <c r="AK19" s="709">
        <f t="shared" si="17"/>
        <v>0</v>
      </c>
      <c r="AL19" s="709">
        <f t="shared" si="18"/>
        <v>0</v>
      </c>
      <c r="AM19" s="709">
        <f t="shared" si="19"/>
        <v>0</v>
      </c>
      <c r="AN19" s="709"/>
      <c r="AO19" s="709">
        <f t="shared" si="20"/>
        <v>0</v>
      </c>
      <c r="AP19" s="709">
        <f t="shared" si="11"/>
        <v>1</v>
      </c>
      <c r="AS19" s="184"/>
      <c r="AW19" s="225"/>
      <c r="AX19" s="79"/>
      <c r="AZ19" s="176"/>
      <c r="BD19" s="225"/>
      <c r="BL19" s="761">
        <f>BL16</f>
        <v>80.900000000000006</v>
      </c>
      <c r="BM19" s="761">
        <f>BM16</f>
        <v>80.900000000000006</v>
      </c>
      <c r="BN19" s="198">
        <f>BO18+BN16</f>
        <v>75</v>
      </c>
      <c r="BO19" s="198">
        <f>BN19+BO16</f>
        <v>90</v>
      </c>
    </row>
    <row r="20" spans="2:67" ht="12.75" customHeight="1" outlineLevel="1" x14ac:dyDescent="0.2">
      <c r="B20" s="851"/>
      <c r="C20" s="851"/>
      <c r="D20" s="27" t="str">
        <f t="shared" si="12"/>
        <v/>
      </c>
      <c r="E20" s="191" t="str">
        <f t="shared" si="13"/>
        <v>Sa</v>
      </c>
      <c r="F20" s="191">
        <f t="shared" si="14"/>
        <v>2025</v>
      </c>
      <c r="G20" s="191">
        <f t="shared" si="15"/>
        <v>1</v>
      </c>
      <c r="H20" s="191">
        <f t="shared" si="21"/>
        <v>11</v>
      </c>
      <c r="I20" s="192">
        <f t="shared" si="16"/>
        <v>44206</v>
      </c>
      <c r="J20" s="191">
        <f t="shared" si="0"/>
        <v>1</v>
      </c>
      <c r="K20" s="193">
        <f t="shared" ref="K20:R29" si="22">IF(OR($E20="Sa",$E20="So",$J20=0),K$4,K$5)</f>
        <v>0</v>
      </c>
      <c r="L20" s="194">
        <f t="shared" si="22"/>
        <v>0</v>
      </c>
      <c r="M20" s="193">
        <f t="shared" si="22"/>
        <v>0</v>
      </c>
      <c r="N20" s="194">
        <f t="shared" si="22"/>
        <v>0</v>
      </c>
      <c r="O20" s="193">
        <f t="shared" si="22"/>
        <v>0</v>
      </c>
      <c r="P20" s="194">
        <f t="shared" si="22"/>
        <v>0</v>
      </c>
      <c r="Q20" s="193">
        <f t="shared" si="22"/>
        <v>0</v>
      </c>
      <c r="R20" s="194">
        <f t="shared" si="22"/>
        <v>0</v>
      </c>
      <c r="S20" s="193">
        <f t="shared" si="2"/>
        <v>0</v>
      </c>
      <c r="T20" s="194">
        <f t="shared" si="2"/>
        <v>0</v>
      </c>
      <c r="U20" s="193">
        <f t="shared" si="2"/>
        <v>0</v>
      </c>
      <c r="V20" s="194">
        <f t="shared" si="2"/>
        <v>0</v>
      </c>
      <c r="W20" s="195">
        <f t="shared" si="3"/>
        <v>0</v>
      </c>
      <c r="X20" s="195">
        <f t="shared" si="4"/>
        <v>0</v>
      </c>
      <c r="Y20" s="195">
        <f t="shared" si="5"/>
        <v>0</v>
      </c>
      <c r="Z20" s="195">
        <f t="shared" si="6"/>
        <v>0</v>
      </c>
      <c r="AA20" s="195">
        <f t="shared" si="7"/>
        <v>0</v>
      </c>
      <c r="AB20" s="195">
        <f t="shared" si="8"/>
        <v>0</v>
      </c>
      <c r="AC20" s="667"/>
      <c r="AD20" s="196">
        <f t="shared" si="9"/>
        <v>0</v>
      </c>
      <c r="AE20" s="667"/>
      <c r="AF20" s="196">
        <f t="shared" si="10"/>
        <v>0</v>
      </c>
      <c r="AG20" s="196"/>
      <c r="AH20" s="196"/>
      <c r="AI20" s="196"/>
      <c r="AJ20" s="710"/>
      <c r="AK20" s="709">
        <f t="shared" si="17"/>
        <v>0</v>
      </c>
      <c r="AL20" s="709">
        <f t="shared" si="18"/>
        <v>0</v>
      </c>
      <c r="AM20" s="709">
        <f t="shared" si="19"/>
        <v>0</v>
      </c>
      <c r="AN20" s="709"/>
      <c r="AO20" s="709">
        <f t="shared" si="20"/>
        <v>0</v>
      </c>
      <c r="AP20" s="709">
        <f t="shared" si="11"/>
        <v>0</v>
      </c>
      <c r="AS20" s="184"/>
      <c r="AW20" s="225"/>
      <c r="AX20" s="79"/>
      <c r="AZ20" s="176"/>
      <c r="BD20" s="225"/>
      <c r="BL20" s="761">
        <f>BL16</f>
        <v>80.900000000000006</v>
      </c>
      <c r="BM20" s="761">
        <f>BM16</f>
        <v>80.900000000000006</v>
      </c>
      <c r="BN20" s="198">
        <f>BO19+BN16</f>
        <v>105</v>
      </c>
      <c r="BO20" s="198">
        <f>BN20+BO16</f>
        <v>120</v>
      </c>
    </row>
    <row r="21" spans="2:67" ht="12.75" customHeight="1" outlineLevel="1" x14ac:dyDescent="0.2">
      <c r="B21" s="851"/>
      <c r="C21" s="851"/>
      <c r="D21" s="27" t="str">
        <f t="shared" si="12"/>
        <v/>
      </c>
      <c r="E21" s="191" t="str">
        <f t="shared" si="13"/>
        <v>So</v>
      </c>
      <c r="F21" s="191">
        <f t="shared" si="14"/>
        <v>2025</v>
      </c>
      <c r="G21" s="191">
        <f t="shared" si="15"/>
        <v>1</v>
      </c>
      <c r="H21" s="191">
        <f t="shared" si="21"/>
        <v>12</v>
      </c>
      <c r="I21" s="192">
        <f t="shared" si="16"/>
        <v>44207</v>
      </c>
      <c r="J21" s="191">
        <f t="shared" si="0"/>
        <v>1</v>
      </c>
      <c r="K21" s="193">
        <f t="shared" si="22"/>
        <v>0</v>
      </c>
      <c r="L21" s="194">
        <f t="shared" si="22"/>
        <v>0</v>
      </c>
      <c r="M21" s="193">
        <f t="shared" si="22"/>
        <v>0</v>
      </c>
      <c r="N21" s="194">
        <f t="shared" si="22"/>
        <v>0</v>
      </c>
      <c r="O21" s="193">
        <f t="shared" si="22"/>
        <v>0</v>
      </c>
      <c r="P21" s="194">
        <f t="shared" si="22"/>
        <v>0</v>
      </c>
      <c r="Q21" s="193">
        <f t="shared" si="22"/>
        <v>0</v>
      </c>
      <c r="R21" s="194">
        <f t="shared" si="22"/>
        <v>0</v>
      </c>
      <c r="S21" s="193">
        <f t="shared" si="2"/>
        <v>0</v>
      </c>
      <c r="T21" s="194">
        <f t="shared" si="2"/>
        <v>0</v>
      </c>
      <c r="U21" s="193">
        <f t="shared" si="2"/>
        <v>0</v>
      </c>
      <c r="V21" s="194">
        <f t="shared" si="2"/>
        <v>0</v>
      </c>
      <c r="W21" s="195">
        <f t="shared" si="3"/>
        <v>0</v>
      </c>
      <c r="X21" s="195">
        <f t="shared" si="4"/>
        <v>0</v>
      </c>
      <c r="Y21" s="195">
        <f t="shared" si="5"/>
        <v>0</v>
      </c>
      <c r="Z21" s="195">
        <f t="shared" si="6"/>
        <v>0</v>
      </c>
      <c r="AA21" s="195">
        <f t="shared" si="7"/>
        <v>0</v>
      </c>
      <c r="AB21" s="195">
        <f t="shared" si="8"/>
        <v>0</v>
      </c>
      <c r="AC21" s="667"/>
      <c r="AD21" s="196">
        <f t="shared" si="9"/>
        <v>0</v>
      </c>
      <c r="AE21" s="667"/>
      <c r="AF21" s="196">
        <f t="shared" si="10"/>
        <v>0</v>
      </c>
      <c r="AG21" s="196"/>
      <c r="AH21" s="196"/>
      <c r="AI21" s="196"/>
      <c r="AJ21" s="710"/>
      <c r="AK21" s="709">
        <f t="shared" si="17"/>
        <v>0</v>
      </c>
      <c r="AL21" s="709">
        <f t="shared" si="18"/>
        <v>0</v>
      </c>
      <c r="AM21" s="709">
        <f t="shared" si="19"/>
        <v>0</v>
      </c>
      <c r="AN21" s="709"/>
      <c r="AO21" s="709">
        <f t="shared" si="20"/>
        <v>0</v>
      </c>
      <c r="AP21" s="709">
        <f t="shared" si="11"/>
        <v>0</v>
      </c>
      <c r="AS21" s="184"/>
      <c r="AW21" s="225"/>
      <c r="AX21" s="79"/>
      <c r="AZ21" s="176"/>
      <c r="BD21" s="225"/>
      <c r="BL21" s="762">
        <f>BL16</f>
        <v>80.900000000000006</v>
      </c>
      <c r="BM21" s="761">
        <f>BM16</f>
        <v>80.900000000000006</v>
      </c>
      <c r="BN21" s="198">
        <f>BO20+BN16</f>
        <v>135</v>
      </c>
      <c r="BO21" s="198">
        <f>BN21+BO16</f>
        <v>150</v>
      </c>
    </row>
    <row r="22" spans="2:67" ht="12.75" customHeight="1" outlineLevel="1" x14ac:dyDescent="0.2">
      <c r="B22" s="851"/>
      <c r="C22" s="851"/>
      <c r="D22" s="27">
        <f t="shared" si="12"/>
        <v>3</v>
      </c>
      <c r="E22" s="191" t="str">
        <f t="shared" si="13"/>
        <v>Mo</v>
      </c>
      <c r="F22" s="191">
        <f t="shared" si="14"/>
        <v>2025</v>
      </c>
      <c r="G22" s="191">
        <f t="shared" si="15"/>
        <v>1</v>
      </c>
      <c r="H22" s="191">
        <f t="shared" si="21"/>
        <v>13</v>
      </c>
      <c r="I22" s="192">
        <f t="shared" si="16"/>
        <v>44208</v>
      </c>
      <c r="J22" s="191">
        <f t="shared" si="0"/>
        <v>1</v>
      </c>
      <c r="K22" s="193">
        <f t="shared" si="22"/>
        <v>7</v>
      </c>
      <c r="L22" s="194">
        <f t="shared" si="22"/>
        <v>0</v>
      </c>
      <c r="M22" s="193">
        <f t="shared" si="22"/>
        <v>13</v>
      </c>
      <c r="N22" s="194">
        <f t="shared" si="22"/>
        <v>0</v>
      </c>
      <c r="O22" s="193">
        <f t="shared" si="22"/>
        <v>13</v>
      </c>
      <c r="P22" s="194">
        <f t="shared" si="22"/>
        <v>30</v>
      </c>
      <c r="Q22" s="193">
        <f t="shared" si="22"/>
        <v>15</v>
      </c>
      <c r="R22" s="194">
        <f t="shared" si="22"/>
        <v>55</v>
      </c>
      <c r="S22" s="193">
        <f t="shared" si="2"/>
        <v>15</v>
      </c>
      <c r="T22" s="194">
        <f t="shared" si="2"/>
        <v>55</v>
      </c>
      <c r="U22" s="193">
        <f t="shared" si="2"/>
        <v>15</v>
      </c>
      <c r="V22" s="194">
        <f t="shared" si="2"/>
        <v>55</v>
      </c>
      <c r="W22" s="195">
        <f t="shared" si="3"/>
        <v>0.29166666666666669</v>
      </c>
      <c r="X22" s="195">
        <f t="shared" si="4"/>
        <v>0.54166666666666663</v>
      </c>
      <c r="Y22" s="195">
        <f t="shared" si="5"/>
        <v>0.5625</v>
      </c>
      <c r="Z22" s="195">
        <f t="shared" si="6"/>
        <v>0.66319444444444442</v>
      </c>
      <c r="AA22" s="195">
        <f t="shared" si="7"/>
        <v>0.66319444444444442</v>
      </c>
      <c r="AB22" s="195">
        <f t="shared" si="8"/>
        <v>0.66319444444444442</v>
      </c>
      <c r="AC22" s="667"/>
      <c r="AD22" s="196">
        <f t="shared" si="9"/>
        <v>0.35069444444444442</v>
      </c>
      <c r="AE22" s="667"/>
      <c r="AF22" s="196">
        <f t="shared" si="10"/>
        <v>0.35069444444444436</v>
      </c>
      <c r="AG22" s="196"/>
      <c r="AH22" s="196"/>
      <c r="AI22" s="196"/>
      <c r="AJ22" s="710"/>
      <c r="AK22" s="709">
        <f t="shared" si="17"/>
        <v>0</v>
      </c>
      <c r="AL22" s="709">
        <f t="shared" si="18"/>
        <v>0</v>
      </c>
      <c r="AM22" s="709">
        <f t="shared" si="19"/>
        <v>0</v>
      </c>
      <c r="AN22" s="709"/>
      <c r="AO22" s="709">
        <f t="shared" si="20"/>
        <v>0</v>
      </c>
      <c r="AP22" s="709">
        <f t="shared" si="11"/>
        <v>1</v>
      </c>
      <c r="AS22" s="184"/>
      <c r="AW22" s="225"/>
      <c r="AX22" s="79"/>
      <c r="AZ22" s="176"/>
      <c r="BD22" s="225"/>
      <c r="BG22" s="774" t="s">
        <v>1777</v>
      </c>
      <c r="BI22" s="722" t="s">
        <v>1767</v>
      </c>
      <c r="BJ22" s="722" t="s">
        <v>1767</v>
      </c>
      <c r="BK22" s="722"/>
      <c r="BL22" s="760">
        <v>60</v>
      </c>
      <c r="BM22" s="756">
        <f>SUM(BL17:BL21)+SUM(BM17:BM21)</f>
        <v>809</v>
      </c>
      <c r="BN22" s="198"/>
      <c r="BO22" s="198"/>
    </row>
    <row r="23" spans="2:67" ht="12.75" customHeight="1" outlineLevel="1" x14ac:dyDescent="0.2">
      <c r="B23" s="851"/>
      <c r="C23" s="851"/>
      <c r="D23" s="27" t="str">
        <f t="shared" si="12"/>
        <v/>
      </c>
      <c r="E23" s="191" t="str">
        <f t="shared" si="13"/>
        <v>Di</v>
      </c>
      <c r="F23" s="191">
        <f t="shared" si="14"/>
        <v>2025</v>
      </c>
      <c r="G23" s="191">
        <f t="shared" si="15"/>
        <v>1</v>
      </c>
      <c r="H23" s="191">
        <f t="shared" si="21"/>
        <v>14</v>
      </c>
      <c r="I23" s="192">
        <f t="shared" si="16"/>
        <v>44209</v>
      </c>
      <c r="J23" s="191">
        <f t="shared" si="0"/>
        <v>1</v>
      </c>
      <c r="K23" s="193">
        <f t="shared" si="22"/>
        <v>7</v>
      </c>
      <c r="L23" s="194">
        <f t="shared" si="22"/>
        <v>0</v>
      </c>
      <c r="M23" s="193">
        <f t="shared" si="22"/>
        <v>13</v>
      </c>
      <c r="N23" s="194">
        <f t="shared" si="22"/>
        <v>0</v>
      </c>
      <c r="O23" s="193">
        <f t="shared" si="22"/>
        <v>13</v>
      </c>
      <c r="P23" s="194">
        <f t="shared" si="22"/>
        <v>30</v>
      </c>
      <c r="Q23" s="193">
        <f t="shared" si="22"/>
        <v>15</v>
      </c>
      <c r="R23" s="194">
        <f t="shared" si="22"/>
        <v>55</v>
      </c>
      <c r="S23" s="193">
        <f t="shared" si="2"/>
        <v>15</v>
      </c>
      <c r="T23" s="194">
        <f t="shared" si="2"/>
        <v>55</v>
      </c>
      <c r="U23" s="193">
        <f t="shared" si="2"/>
        <v>15</v>
      </c>
      <c r="V23" s="194">
        <f t="shared" si="2"/>
        <v>55</v>
      </c>
      <c r="W23" s="195">
        <f t="shared" si="3"/>
        <v>0.29166666666666669</v>
      </c>
      <c r="X23" s="195">
        <f t="shared" si="4"/>
        <v>0.54166666666666663</v>
      </c>
      <c r="Y23" s="195">
        <f t="shared" si="5"/>
        <v>0.5625</v>
      </c>
      <c r="Z23" s="195">
        <f t="shared" si="6"/>
        <v>0.66319444444444442</v>
      </c>
      <c r="AA23" s="195">
        <f t="shared" si="7"/>
        <v>0.66319444444444442</v>
      </c>
      <c r="AB23" s="195">
        <f t="shared" si="8"/>
        <v>0.66319444444444442</v>
      </c>
      <c r="AC23" s="667"/>
      <c r="AD23" s="196">
        <f t="shared" si="9"/>
        <v>0.35069444444444442</v>
      </c>
      <c r="AE23" s="667"/>
      <c r="AF23" s="196">
        <f t="shared" si="10"/>
        <v>0.35069444444444436</v>
      </c>
      <c r="AG23" s="196"/>
      <c r="AH23" s="196"/>
      <c r="AI23" s="196"/>
      <c r="AJ23" s="710"/>
      <c r="AK23" s="709">
        <f t="shared" si="17"/>
        <v>0</v>
      </c>
      <c r="AL23" s="709">
        <f t="shared" si="18"/>
        <v>0</v>
      </c>
      <c r="AM23" s="709">
        <f t="shared" si="19"/>
        <v>0</v>
      </c>
      <c r="AN23" s="709"/>
      <c r="AO23" s="709">
        <f t="shared" si="20"/>
        <v>0</v>
      </c>
      <c r="AP23" s="709">
        <f t="shared" si="11"/>
        <v>1</v>
      </c>
      <c r="AS23" s="184"/>
      <c r="AW23" s="225"/>
      <c r="AX23" s="79"/>
      <c r="AZ23" s="176"/>
      <c r="BD23" s="225"/>
      <c r="BG23" s="775">
        <f>INDEX($BF$2:$BG$8,MATCH(BG22,$BF$2:$BF$8,0),2)</f>
        <v>80.900000000000006</v>
      </c>
      <c r="BH23" s="775">
        <f>INDEX($BF$2:$BG$8,MATCH(BG22,$BF$2:$BF$8,0),2)</f>
        <v>80.900000000000006</v>
      </c>
      <c r="BI23" s="775">
        <v>15</v>
      </c>
      <c r="BJ23" s="775">
        <v>15</v>
      </c>
      <c r="BK23" s="722"/>
      <c r="BL23" s="758">
        <f>BM23/BL22</f>
        <v>26.966666666666665</v>
      </c>
      <c r="BM23" s="757">
        <f>SUM(BM15,BM22)</f>
        <v>1618</v>
      </c>
      <c r="BN23" s="198"/>
      <c r="BO23" s="198"/>
    </row>
    <row r="24" spans="2:67" ht="12.75" customHeight="1" outlineLevel="1" x14ac:dyDescent="0.2">
      <c r="B24" s="851"/>
      <c r="C24" s="851"/>
      <c r="D24" s="27" t="str">
        <f t="shared" si="12"/>
        <v/>
      </c>
      <c r="E24" s="191" t="str">
        <f t="shared" si="13"/>
        <v>Mi</v>
      </c>
      <c r="F24" s="191">
        <f t="shared" si="14"/>
        <v>2025</v>
      </c>
      <c r="G24" s="191">
        <f t="shared" si="15"/>
        <v>1</v>
      </c>
      <c r="H24" s="191">
        <f t="shared" si="21"/>
        <v>15</v>
      </c>
      <c r="I24" s="192">
        <f t="shared" si="16"/>
        <v>44210</v>
      </c>
      <c r="J24" s="191">
        <f t="shared" si="0"/>
        <v>1</v>
      </c>
      <c r="K24" s="193">
        <f t="shared" si="22"/>
        <v>7</v>
      </c>
      <c r="L24" s="194">
        <f t="shared" si="22"/>
        <v>0</v>
      </c>
      <c r="M24" s="193">
        <f t="shared" si="22"/>
        <v>13</v>
      </c>
      <c r="N24" s="194">
        <f t="shared" si="22"/>
        <v>0</v>
      </c>
      <c r="O24" s="193">
        <f t="shared" si="22"/>
        <v>13</v>
      </c>
      <c r="P24" s="194">
        <f t="shared" si="22"/>
        <v>30</v>
      </c>
      <c r="Q24" s="193">
        <f t="shared" si="22"/>
        <v>15</v>
      </c>
      <c r="R24" s="194">
        <f t="shared" si="22"/>
        <v>55</v>
      </c>
      <c r="S24" s="193">
        <f t="shared" si="2"/>
        <v>15</v>
      </c>
      <c r="T24" s="194">
        <f t="shared" si="2"/>
        <v>55</v>
      </c>
      <c r="U24" s="193">
        <f t="shared" si="2"/>
        <v>15</v>
      </c>
      <c r="V24" s="194">
        <f t="shared" si="2"/>
        <v>55</v>
      </c>
      <c r="W24" s="195">
        <f t="shared" si="3"/>
        <v>0.29166666666666669</v>
      </c>
      <c r="X24" s="195">
        <f t="shared" si="4"/>
        <v>0.54166666666666663</v>
      </c>
      <c r="Y24" s="195">
        <f t="shared" si="5"/>
        <v>0.5625</v>
      </c>
      <c r="Z24" s="195">
        <f t="shared" si="6"/>
        <v>0.66319444444444442</v>
      </c>
      <c r="AA24" s="195">
        <f t="shared" si="7"/>
        <v>0.66319444444444442</v>
      </c>
      <c r="AB24" s="195">
        <f t="shared" si="8"/>
        <v>0.66319444444444442</v>
      </c>
      <c r="AC24" s="667"/>
      <c r="AD24" s="196">
        <f t="shared" si="9"/>
        <v>0.35069444444444442</v>
      </c>
      <c r="AE24" s="667"/>
      <c r="AF24" s="196">
        <f t="shared" si="10"/>
        <v>0.35069444444444436</v>
      </c>
      <c r="AG24" s="196"/>
      <c r="AH24" s="196"/>
      <c r="AI24" s="196"/>
      <c r="AJ24" s="710"/>
      <c r="AK24" s="709">
        <f t="shared" si="17"/>
        <v>0</v>
      </c>
      <c r="AL24" s="709">
        <f t="shared" si="18"/>
        <v>0</v>
      </c>
      <c r="AM24" s="709">
        <f t="shared" si="19"/>
        <v>0</v>
      </c>
      <c r="AN24" s="709"/>
      <c r="AO24" s="709">
        <f t="shared" si="20"/>
        <v>0</v>
      </c>
      <c r="AP24" s="709">
        <f t="shared" si="11"/>
        <v>1</v>
      </c>
      <c r="AS24" s="184"/>
      <c r="AW24" s="225"/>
      <c r="AX24" s="79"/>
      <c r="AZ24" s="176"/>
      <c r="BD24" s="225"/>
      <c r="BG24" s="818">
        <f>BG23</f>
        <v>80.900000000000006</v>
      </c>
      <c r="BH24" s="818">
        <f>BH23</f>
        <v>80.900000000000006</v>
      </c>
      <c r="BI24" s="198">
        <f>BI23</f>
        <v>15</v>
      </c>
      <c r="BJ24" s="198">
        <f>BI24+BJ23</f>
        <v>30</v>
      </c>
      <c r="BL24" s="759">
        <f>100*BL22/BM23</f>
        <v>3.7082818294190361</v>
      </c>
      <c r="BM24" s="198"/>
      <c r="BN24" s="198"/>
      <c r="BO24" s="198"/>
    </row>
    <row r="25" spans="2:67" ht="12.75" customHeight="1" outlineLevel="1" x14ac:dyDescent="0.2">
      <c r="B25" s="851"/>
      <c r="C25" s="851"/>
      <c r="D25" s="27" t="str">
        <f t="shared" si="12"/>
        <v/>
      </c>
      <c r="E25" s="191" t="str">
        <f t="shared" si="13"/>
        <v>Do</v>
      </c>
      <c r="F25" s="191">
        <f t="shared" si="14"/>
        <v>2025</v>
      </c>
      <c r="G25" s="191">
        <f t="shared" si="15"/>
        <v>1</v>
      </c>
      <c r="H25" s="191">
        <f t="shared" si="21"/>
        <v>16</v>
      </c>
      <c r="I25" s="192">
        <f t="shared" si="16"/>
        <v>44211</v>
      </c>
      <c r="J25" s="191">
        <f t="shared" si="0"/>
        <v>1</v>
      </c>
      <c r="K25" s="193">
        <f t="shared" si="22"/>
        <v>7</v>
      </c>
      <c r="L25" s="194">
        <f t="shared" si="22"/>
        <v>0</v>
      </c>
      <c r="M25" s="193">
        <f t="shared" si="22"/>
        <v>13</v>
      </c>
      <c r="N25" s="194">
        <f t="shared" si="22"/>
        <v>0</v>
      </c>
      <c r="O25" s="193">
        <f t="shared" si="22"/>
        <v>13</v>
      </c>
      <c r="P25" s="194">
        <f t="shared" si="22"/>
        <v>30</v>
      </c>
      <c r="Q25" s="193">
        <f t="shared" si="22"/>
        <v>15</v>
      </c>
      <c r="R25" s="194">
        <f t="shared" si="22"/>
        <v>55</v>
      </c>
      <c r="S25" s="193">
        <f t="shared" si="2"/>
        <v>15</v>
      </c>
      <c r="T25" s="194">
        <f t="shared" si="2"/>
        <v>55</v>
      </c>
      <c r="U25" s="193">
        <f t="shared" si="2"/>
        <v>15</v>
      </c>
      <c r="V25" s="194">
        <f t="shared" si="2"/>
        <v>55</v>
      </c>
      <c r="W25" s="195">
        <f t="shared" si="3"/>
        <v>0.29166666666666669</v>
      </c>
      <c r="X25" s="195">
        <f t="shared" si="4"/>
        <v>0.54166666666666663</v>
      </c>
      <c r="Y25" s="195">
        <f t="shared" si="5"/>
        <v>0.5625</v>
      </c>
      <c r="Z25" s="195">
        <f t="shared" si="6"/>
        <v>0.66319444444444442</v>
      </c>
      <c r="AA25" s="195">
        <f t="shared" si="7"/>
        <v>0.66319444444444442</v>
      </c>
      <c r="AB25" s="195">
        <f t="shared" si="8"/>
        <v>0.66319444444444442</v>
      </c>
      <c r="AC25" s="667"/>
      <c r="AD25" s="196">
        <f t="shared" si="9"/>
        <v>0.35069444444444442</v>
      </c>
      <c r="AE25" s="667"/>
      <c r="AF25" s="196">
        <f t="shared" si="10"/>
        <v>0.35069444444444436</v>
      </c>
      <c r="AG25" s="196"/>
      <c r="AH25" s="196"/>
      <c r="AI25" s="196"/>
      <c r="AJ25" s="709"/>
      <c r="AK25" s="709">
        <f t="shared" si="17"/>
        <v>0</v>
      </c>
      <c r="AL25" s="709">
        <f t="shared" si="18"/>
        <v>0</v>
      </c>
      <c r="AM25" s="709">
        <f t="shared" si="19"/>
        <v>0</v>
      </c>
      <c r="AN25" s="709"/>
      <c r="AO25" s="709">
        <f t="shared" si="20"/>
        <v>0</v>
      </c>
      <c r="AP25" s="709">
        <f t="shared" si="11"/>
        <v>1</v>
      </c>
      <c r="AS25" s="184"/>
      <c r="AW25" s="225"/>
      <c r="AX25" s="79"/>
      <c r="AZ25" s="176"/>
      <c r="BD25" s="225"/>
      <c r="BG25" s="761">
        <f>BG23</f>
        <v>80.900000000000006</v>
      </c>
      <c r="BH25" s="761">
        <f>BH23</f>
        <v>80.900000000000006</v>
      </c>
      <c r="BI25" s="198">
        <f>BJ24+BI23</f>
        <v>45</v>
      </c>
      <c r="BJ25" s="198">
        <f>BI25+BJ23</f>
        <v>60</v>
      </c>
    </row>
    <row r="26" spans="2:67" ht="12.75" customHeight="1" outlineLevel="1" x14ac:dyDescent="0.2">
      <c r="B26" s="851"/>
      <c r="C26" s="851"/>
      <c r="D26" s="27" t="str">
        <f t="shared" si="12"/>
        <v/>
      </c>
      <c r="E26" s="191" t="str">
        <f t="shared" si="13"/>
        <v>Fr</v>
      </c>
      <c r="F26" s="191">
        <f t="shared" si="14"/>
        <v>2025</v>
      </c>
      <c r="G26" s="191">
        <f t="shared" si="15"/>
        <v>1</v>
      </c>
      <c r="H26" s="191">
        <f t="shared" si="21"/>
        <v>17</v>
      </c>
      <c r="I26" s="192">
        <f t="shared" si="16"/>
        <v>44212</v>
      </c>
      <c r="J26" s="191">
        <f t="shared" si="0"/>
        <v>1</v>
      </c>
      <c r="K26" s="193">
        <f t="shared" si="22"/>
        <v>7</v>
      </c>
      <c r="L26" s="194">
        <f t="shared" si="22"/>
        <v>0</v>
      </c>
      <c r="M26" s="193">
        <f t="shared" si="22"/>
        <v>13</v>
      </c>
      <c r="N26" s="194">
        <f t="shared" si="22"/>
        <v>0</v>
      </c>
      <c r="O26" s="193">
        <f t="shared" si="22"/>
        <v>13</v>
      </c>
      <c r="P26" s="194">
        <f t="shared" si="22"/>
        <v>30</v>
      </c>
      <c r="Q26" s="193">
        <f t="shared" si="22"/>
        <v>15</v>
      </c>
      <c r="R26" s="194">
        <f t="shared" si="22"/>
        <v>55</v>
      </c>
      <c r="S26" s="193">
        <f t="shared" si="2"/>
        <v>15</v>
      </c>
      <c r="T26" s="194">
        <f t="shared" si="2"/>
        <v>55</v>
      </c>
      <c r="U26" s="193">
        <f t="shared" si="2"/>
        <v>15</v>
      </c>
      <c r="V26" s="194">
        <f t="shared" si="2"/>
        <v>55</v>
      </c>
      <c r="W26" s="195">
        <f t="shared" si="3"/>
        <v>0.29166666666666669</v>
      </c>
      <c r="X26" s="195">
        <f t="shared" si="4"/>
        <v>0.54166666666666663</v>
      </c>
      <c r="Y26" s="195">
        <f t="shared" si="5"/>
        <v>0.5625</v>
      </c>
      <c r="Z26" s="195">
        <f t="shared" si="6"/>
        <v>0.66319444444444442</v>
      </c>
      <c r="AA26" s="195">
        <f t="shared" si="7"/>
        <v>0.66319444444444442</v>
      </c>
      <c r="AB26" s="195">
        <f t="shared" si="8"/>
        <v>0.66319444444444442</v>
      </c>
      <c r="AC26" s="667"/>
      <c r="AD26" s="196">
        <f t="shared" si="9"/>
        <v>0.35069444444444442</v>
      </c>
      <c r="AE26" s="667"/>
      <c r="AF26" s="196">
        <f t="shared" si="10"/>
        <v>0.35069444444444436</v>
      </c>
      <c r="AG26" s="196"/>
      <c r="AH26" s="196"/>
      <c r="AI26" s="196"/>
      <c r="AJ26" s="709"/>
      <c r="AK26" s="709">
        <f t="shared" si="17"/>
        <v>0</v>
      </c>
      <c r="AL26" s="709">
        <f t="shared" si="18"/>
        <v>0</v>
      </c>
      <c r="AM26" s="709">
        <f t="shared" si="19"/>
        <v>0</v>
      </c>
      <c r="AN26" s="709"/>
      <c r="AO26" s="709">
        <f t="shared" si="20"/>
        <v>0</v>
      </c>
      <c r="AP26" s="709">
        <f t="shared" si="11"/>
        <v>1</v>
      </c>
      <c r="AS26" s="184"/>
      <c r="AW26" s="225"/>
      <c r="AX26" s="79"/>
      <c r="AZ26" s="176"/>
      <c r="BD26" s="225"/>
      <c r="BG26" s="761">
        <f>BG23</f>
        <v>80.900000000000006</v>
      </c>
      <c r="BH26" s="761">
        <f>BH23</f>
        <v>80.900000000000006</v>
      </c>
      <c r="BI26" s="198">
        <f>BJ25+BI23</f>
        <v>75</v>
      </c>
      <c r="BJ26" s="198">
        <f>BI26+BJ23</f>
        <v>90</v>
      </c>
    </row>
    <row r="27" spans="2:67" ht="12.75" customHeight="1" outlineLevel="1" x14ac:dyDescent="0.2">
      <c r="B27" s="851"/>
      <c r="C27" s="851"/>
      <c r="D27" s="27" t="str">
        <f t="shared" si="12"/>
        <v/>
      </c>
      <c r="E27" s="191" t="str">
        <f t="shared" si="13"/>
        <v>Sa</v>
      </c>
      <c r="F27" s="191">
        <f t="shared" si="14"/>
        <v>2025</v>
      </c>
      <c r="G27" s="191">
        <f t="shared" si="15"/>
        <v>1</v>
      </c>
      <c r="H27" s="191">
        <f t="shared" si="21"/>
        <v>18</v>
      </c>
      <c r="I27" s="192">
        <f t="shared" si="16"/>
        <v>44213</v>
      </c>
      <c r="J27" s="191">
        <f t="shared" si="0"/>
        <v>1</v>
      </c>
      <c r="K27" s="193">
        <f t="shared" si="22"/>
        <v>0</v>
      </c>
      <c r="L27" s="194">
        <f t="shared" si="22"/>
        <v>0</v>
      </c>
      <c r="M27" s="193">
        <f t="shared" si="22"/>
        <v>0</v>
      </c>
      <c r="N27" s="194">
        <f t="shared" si="22"/>
        <v>0</v>
      </c>
      <c r="O27" s="193">
        <f t="shared" si="22"/>
        <v>0</v>
      </c>
      <c r="P27" s="194">
        <f t="shared" si="22"/>
        <v>0</v>
      </c>
      <c r="Q27" s="193">
        <f t="shared" si="22"/>
        <v>0</v>
      </c>
      <c r="R27" s="194">
        <f t="shared" si="22"/>
        <v>0</v>
      </c>
      <c r="S27" s="193">
        <f t="shared" si="2"/>
        <v>0</v>
      </c>
      <c r="T27" s="194">
        <f t="shared" si="2"/>
        <v>0</v>
      </c>
      <c r="U27" s="193">
        <f t="shared" si="2"/>
        <v>0</v>
      </c>
      <c r="V27" s="194">
        <f t="shared" si="2"/>
        <v>0</v>
      </c>
      <c r="W27" s="195">
        <f t="shared" si="3"/>
        <v>0</v>
      </c>
      <c r="X27" s="195">
        <f t="shared" si="4"/>
        <v>0</v>
      </c>
      <c r="Y27" s="195">
        <f t="shared" si="5"/>
        <v>0</v>
      </c>
      <c r="Z27" s="195">
        <f t="shared" si="6"/>
        <v>0</v>
      </c>
      <c r="AA27" s="195">
        <f t="shared" si="7"/>
        <v>0</v>
      </c>
      <c r="AB27" s="195">
        <f t="shared" si="8"/>
        <v>0</v>
      </c>
      <c r="AC27" s="667"/>
      <c r="AD27" s="196">
        <f t="shared" si="9"/>
        <v>0</v>
      </c>
      <c r="AE27" s="667"/>
      <c r="AF27" s="196">
        <f t="shared" si="10"/>
        <v>0</v>
      </c>
      <c r="AG27" s="196"/>
      <c r="AH27" s="196"/>
      <c r="AI27" s="196"/>
      <c r="AJ27" s="709"/>
      <c r="AK27" s="709">
        <f t="shared" si="17"/>
        <v>0</v>
      </c>
      <c r="AL27" s="709">
        <f t="shared" si="18"/>
        <v>0</v>
      </c>
      <c r="AM27" s="709">
        <f t="shared" si="19"/>
        <v>0</v>
      </c>
      <c r="AN27" s="709"/>
      <c r="AO27" s="709">
        <f t="shared" si="20"/>
        <v>0</v>
      </c>
      <c r="AP27" s="709">
        <f t="shared" si="11"/>
        <v>0</v>
      </c>
      <c r="AS27" s="184"/>
      <c r="AW27" s="225"/>
      <c r="AX27" s="79"/>
      <c r="AZ27" s="176"/>
      <c r="BD27" s="225"/>
      <c r="BG27" s="761">
        <f>BG23</f>
        <v>80.900000000000006</v>
      </c>
      <c r="BH27" s="761">
        <f>BH23</f>
        <v>80.900000000000006</v>
      </c>
      <c r="BI27" s="198">
        <f>BJ26+BI23</f>
        <v>105</v>
      </c>
      <c r="BJ27" s="198">
        <f>BI27+BJ23</f>
        <v>120</v>
      </c>
    </row>
    <row r="28" spans="2:67" ht="12.75" customHeight="1" outlineLevel="1" x14ac:dyDescent="0.2">
      <c r="B28" s="851"/>
      <c r="C28" s="851"/>
      <c r="D28" s="27" t="str">
        <f t="shared" si="12"/>
        <v/>
      </c>
      <c r="E28" s="191" t="str">
        <f t="shared" si="13"/>
        <v>So</v>
      </c>
      <c r="F28" s="191">
        <f t="shared" si="14"/>
        <v>2025</v>
      </c>
      <c r="G28" s="191">
        <f t="shared" si="15"/>
        <v>1</v>
      </c>
      <c r="H28" s="191">
        <f t="shared" si="21"/>
        <v>19</v>
      </c>
      <c r="I28" s="192">
        <f t="shared" si="16"/>
        <v>44214</v>
      </c>
      <c r="J28" s="191">
        <f t="shared" si="0"/>
        <v>1</v>
      </c>
      <c r="K28" s="193">
        <f t="shared" si="22"/>
        <v>0</v>
      </c>
      <c r="L28" s="194">
        <f t="shared" si="22"/>
        <v>0</v>
      </c>
      <c r="M28" s="193">
        <f t="shared" si="22"/>
        <v>0</v>
      </c>
      <c r="N28" s="194">
        <f t="shared" si="22"/>
        <v>0</v>
      </c>
      <c r="O28" s="193">
        <f t="shared" si="22"/>
        <v>0</v>
      </c>
      <c r="P28" s="194">
        <f t="shared" si="22"/>
        <v>0</v>
      </c>
      <c r="Q28" s="193">
        <f t="shared" si="22"/>
        <v>0</v>
      </c>
      <c r="R28" s="194">
        <f t="shared" si="22"/>
        <v>0</v>
      </c>
      <c r="S28" s="193">
        <f t="shared" si="2"/>
        <v>0</v>
      </c>
      <c r="T28" s="194">
        <f t="shared" si="2"/>
        <v>0</v>
      </c>
      <c r="U28" s="193">
        <f t="shared" si="2"/>
        <v>0</v>
      </c>
      <c r="V28" s="194">
        <f t="shared" si="2"/>
        <v>0</v>
      </c>
      <c r="W28" s="195">
        <f t="shared" si="3"/>
        <v>0</v>
      </c>
      <c r="X28" s="195">
        <f t="shared" si="4"/>
        <v>0</v>
      </c>
      <c r="Y28" s="195">
        <f t="shared" si="5"/>
        <v>0</v>
      </c>
      <c r="Z28" s="195">
        <f t="shared" si="6"/>
        <v>0</v>
      </c>
      <c r="AA28" s="195">
        <f t="shared" si="7"/>
        <v>0</v>
      </c>
      <c r="AB28" s="195">
        <f t="shared" si="8"/>
        <v>0</v>
      </c>
      <c r="AC28" s="667"/>
      <c r="AD28" s="196">
        <f t="shared" si="9"/>
        <v>0</v>
      </c>
      <c r="AE28" s="667"/>
      <c r="AF28" s="196">
        <f t="shared" si="10"/>
        <v>0</v>
      </c>
      <c r="AG28" s="196"/>
      <c r="AH28" s="196"/>
      <c r="AI28" s="196"/>
      <c r="AJ28" s="709"/>
      <c r="AK28" s="709">
        <f t="shared" si="17"/>
        <v>0</v>
      </c>
      <c r="AL28" s="709">
        <f t="shared" si="18"/>
        <v>0</v>
      </c>
      <c r="AM28" s="709">
        <f t="shared" si="19"/>
        <v>0</v>
      </c>
      <c r="AN28" s="709"/>
      <c r="AO28" s="709">
        <f t="shared" si="20"/>
        <v>0</v>
      </c>
      <c r="AP28" s="709">
        <f t="shared" si="11"/>
        <v>0</v>
      </c>
      <c r="AS28" s="184"/>
      <c r="AW28" s="225"/>
      <c r="AX28" s="79"/>
      <c r="AZ28" s="176"/>
      <c r="BD28" s="225"/>
      <c r="BG28" s="762">
        <f>BG23</f>
        <v>80.900000000000006</v>
      </c>
      <c r="BH28" s="761">
        <f>BH23</f>
        <v>80.900000000000006</v>
      </c>
      <c r="BI28" s="198">
        <f>BJ27+BI23</f>
        <v>135</v>
      </c>
      <c r="BJ28" s="198">
        <f>BI28+BJ23</f>
        <v>150</v>
      </c>
    </row>
    <row r="29" spans="2:67" ht="12.75" customHeight="1" outlineLevel="1" x14ac:dyDescent="0.2">
      <c r="B29" s="851"/>
      <c r="C29" s="851"/>
      <c r="D29" s="27">
        <f t="shared" si="12"/>
        <v>4</v>
      </c>
      <c r="E29" s="191" t="str">
        <f t="shared" si="13"/>
        <v>Mo</v>
      </c>
      <c r="F29" s="191">
        <f t="shared" si="14"/>
        <v>2025</v>
      </c>
      <c r="G29" s="191">
        <f t="shared" si="15"/>
        <v>1</v>
      </c>
      <c r="H29" s="191">
        <f t="shared" si="21"/>
        <v>20</v>
      </c>
      <c r="I29" s="192">
        <f t="shared" si="16"/>
        <v>44215</v>
      </c>
      <c r="J29" s="191">
        <f t="shared" si="0"/>
        <v>1</v>
      </c>
      <c r="K29" s="193">
        <f t="shared" si="22"/>
        <v>7</v>
      </c>
      <c r="L29" s="194">
        <f t="shared" si="22"/>
        <v>0</v>
      </c>
      <c r="M29" s="193">
        <f t="shared" si="22"/>
        <v>13</v>
      </c>
      <c r="N29" s="194">
        <f t="shared" si="22"/>
        <v>0</v>
      </c>
      <c r="O29" s="193">
        <f t="shared" si="22"/>
        <v>13</v>
      </c>
      <c r="P29" s="194">
        <f t="shared" si="22"/>
        <v>30</v>
      </c>
      <c r="Q29" s="193">
        <f t="shared" si="22"/>
        <v>15</v>
      </c>
      <c r="R29" s="194">
        <f t="shared" si="22"/>
        <v>55</v>
      </c>
      <c r="S29" s="193">
        <f t="shared" si="2"/>
        <v>15</v>
      </c>
      <c r="T29" s="194">
        <f t="shared" si="2"/>
        <v>55</v>
      </c>
      <c r="U29" s="193">
        <f t="shared" si="2"/>
        <v>15</v>
      </c>
      <c r="V29" s="194">
        <f t="shared" si="2"/>
        <v>55</v>
      </c>
      <c r="W29" s="195">
        <f t="shared" si="3"/>
        <v>0.29166666666666669</v>
      </c>
      <c r="X29" s="195">
        <f t="shared" si="4"/>
        <v>0.54166666666666663</v>
      </c>
      <c r="Y29" s="195">
        <f t="shared" si="5"/>
        <v>0.5625</v>
      </c>
      <c r="Z29" s="195">
        <f t="shared" si="6"/>
        <v>0.66319444444444442</v>
      </c>
      <c r="AA29" s="195">
        <f t="shared" si="7"/>
        <v>0.66319444444444442</v>
      </c>
      <c r="AB29" s="195">
        <f t="shared" si="8"/>
        <v>0.66319444444444442</v>
      </c>
      <c r="AC29" s="667"/>
      <c r="AD29" s="196">
        <f t="shared" si="9"/>
        <v>0.35069444444444442</v>
      </c>
      <c r="AE29" s="667"/>
      <c r="AF29" s="196">
        <f t="shared" si="10"/>
        <v>0.35069444444444436</v>
      </c>
      <c r="AG29" s="196"/>
      <c r="AH29" s="196"/>
      <c r="AI29" s="196"/>
      <c r="AJ29" s="709"/>
      <c r="AK29" s="709">
        <f t="shared" si="17"/>
        <v>0</v>
      </c>
      <c r="AL29" s="709">
        <f t="shared" si="18"/>
        <v>0</v>
      </c>
      <c r="AM29" s="709">
        <f t="shared" si="19"/>
        <v>0</v>
      </c>
      <c r="AN29" s="709"/>
      <c r="AO29" s="709">
        <f t="shared" si="20"/>
        <v>0</v>
      </c>
      <c r="AP29" s="709">
        <f t="shared" si="11"/>
        <v>1</v>
      </c>
      <c r="AS29" s="184"/>
      <c r="AW29" s="225"/>
      <c r="AX29" s="79"/>
      <c r="AZ29" s="176"/>
      <c r="BD29" s="225"/>
      <c r="BG29" s="774" t="s">
        <v>1777</v>
      </c>
      <c r="BH29" s="756">
        <f>SUM(BG24:BG28)+SUM(BH24:BH28)</f>
        <v>809</v>
      </c>
      <c r="BI29" s="722" t="s">
        <v>1767</v>
      </c>
      <c r="BJ29" s="722" t="s">
        <v>1767</v>
      </c>
      <c r="BK29" s="722"/>
    </row>
    <row r="30" spans="2:67" ht="12.75" customHeight="1" outlineLevel="1" x14ac:dyDescent="0.2">
      <c r="B30" s="851"/>
      <c r="C30" s="851"/>
      <c r="D30" s="27" t="str">
        <f t="shared" si="12"/>
        <v/>
      </c>
      <c r="E30" s="191" t="str">
        <f t="shared" si="13"/>
        <v>Di</v>
      </c>
      <c r="F30" s="191">
        <f t="shared" si="14"/>
        <v>2025</v>
      </c>
      <c r="G30" s="191">
        <f t="shared" si="15"/>
        <v>1</v>
      </c>
      <c r="H30" s="191">
        <f t="shared" si="21"/>
        <v>21</v>
      </c>
      <c r="I30" s="192">
        <f t="shared" si="16"/>
        <v>44216</v>
      </c>
      <c r="J30" s="191">
        <f t="shared" si="0"/>
        <v>1</v>
      </c>
      <c r="K30" s="193">
        <f t="shared" ref="K30:R40" si="23">IF(OR($E30="Sa",$E30="So",$J30=0),K$4,K$5)</f>
        <v>7</v>
      </c>
      <c r="L30" s="194">
        <f t="shared" si="23"/>
        <v>0</v>
      </c>
      <c r="M30" s="193">
        <f t="shared" si="23"/>
        <v>13</v>
      </c>
      <c r="N30" s="194">
        <f t="shared" si="23"/>
        <v>0</v>
      </c>
      <c r="O30" s="193">
        <f t="shared" si="23"/>
        <v>13</v>
      </c>
      <c r="P30" s="194">
        <f t="shared" si="23"/>
        <v>30</v>
      </c>
      <c r="Q30" s="193">
        <f t="shared" si="23"/>
        <v>15</v>
      </c>
      <c r="R30" s="194">
        <f t="shared" si="23"/>
        <v>55</v>
      </c>
      <c r="S30" s="193">
        <f t="shared" si="2"/>
        <v>15</v>
      </c>
      <c r="T30" s="194">
        <f t="shared" si="2"/>
        <v>55</v>
      </c>
      <c r="U30" s="193">
        <f t="shared" si="2"/>
        <v>15</v>
      </c>
      <c r="V30" s="194">
        <f t="shared" si="2"/>
        <v>55</v>
      </c>
      <c r="W30" s="195">
        <f t="shared" si="3"/>
        <v>0.29166666666666669</v>
      </c>
      <c r="X30" s="195">
        <f t="shared" si="4"/>
        <v>0.54166666666666663</v>
      </c>
      <c r="Y30" s="195">
        <f t="shared" si="5"/>
        <v>0.5625</v>
      </c>
      <c r="Z30" s="195">
        <f t="shared" si="6"/>
        <v>0.66319444444444442</v>
      </c>
      <c r="AA30" s="195">
        <f t="shared" si="7"/>
        <v>0.66319444444444442</v>
      </c>
      <c r="AB30" s="195">
        <f t="shared" si="8"/>
        <v>0.66319444444444442</v>
      </c>
      <c r="AC30" s="667"/>
      <c r="AD30" s="196">
        <f t="shared" si="9"/>
        <v>0.35069444444444442</v>
      </c>
      <c r="AE30" s="667"/>
      <c r="AF30" s="196">
        <f t="shared" si="10"/>
        <v>0.35069444444444436</v>
      </c>
      <c r="AG30" s="196"/>
      <c r="AH30" s="196"/>
      <c r="AI30" s="196"/>
      <c r="AJ30" s="709"/>
      <c r="AK30" s="709">
        <f t="shared" si="17"/>
        <v>0</v>
      </c>
      <c r="AL30" s="709">
        <f t="shared" si="18"/>
        <v>0</v>
      </c>
      <c r="AM30" s="709">
        <f t="shared" si="19"/>
        <v>0</v>
      </c>
      <c r="AN30" s="709"/>
      <c r="AO30" s="709">
        <f t="shared" si="20"/>
        <v>0</v>
      </c>
      <c r="AP30" s="709">
        <f t="shared" si="11"/>
        <v>1</v>
      </c>
      <c r="AS30" s="184"/>
      <c r="AW30" s="225"/>
      <c r="AX30" s="79"/>
      <c r="AZ30" s="176"/>
      <c r="BC30" s="29"/>
      <c r="BD30" s="225"/>
      <c r="BG30" s="775">
        <f>INDEX($BF$2:$BG$8,MATCH(BG29,$BF$2:$BF$8,0),2)</f>
        <v>80.900000000000006</v>
      </c>
      <c r="BH30" s="775">
        <f>INDEX($BF$2:$BG$8,MATCH(BG29,$BF$2:$BF$8,0),2)</f>
        <v>80.900000000000006</v>
      </c>
      <c r="BI30" s="775">
        <v>15</v>
      </c>
      <c r="BJ30" s="775">
        <v>15</v>
      </c>
      <c r="BK30" s="722"/>
    </row>
    <row r="31" spans="2:67" ht="12.75" customHeight="1" outlineLevel="1" x14ac:dyDescent="0.2">
      <c r="B31" s="851"/>
      <c r="C31" s="851"/>
      <c r="D31" s="27" t="str">
        <f t="shared" si="12"/>
        <v/>
      </c>
      <c r="E31" s="191" t="str">
        <f t="shared" si="13"/>
        <v>Mi</v>
      </c>
      <c r="F31" s="191">
        <f t="shared" si="14"/>
        <v>2025</v>
      </c>
      <c r="G31" s="191">
        <f t="shared" si="15"/>
        <v>1</v>
      </c>
      <c r="H31" s="191">
        <f t="shared" si="21"/>
        <v>22</v>
      </c>
      <c r="I31" s="192">
        <f t="shared" si="16"/>
        <v>44217</v>
      </c>
      <c r="J31" s="191">
        <f t="shared" si="0"/>
        <v>1</v>
      </c>
      <c r="K31" s="193">
        <f t="shared" si="23"/>
        <v>7</v>
      </c>
      <c r="L31" s="194">
        <f t="shared" si="23"/>
        <v>0</v>
      </c>
      <c r="M31" s="193">
        <f t="shared" si="23"/>
        <v>13</v>
      </c>
      <c r="N31" s="194">
        <f t="shared" si="23"/>
        <v>0</v>
      </c>
      <c r="O31" s="193">
        <f t="shared" si="23"/>
        <v>13</v>
      </c>
      <c r="P31" s="194">
        <f t="shared" si="23"/>
        <v>30</v>
      </c>
      <c r="Q31" s="193">
        <f t="shared" si="23"/>
        <v>15</v>
      </c>
      <c r="R31" s="194">
        <f t="shared" si="23"/>
        <v>55</v>
      </c>
      <c r="S31" s="193">
        <f t="shared" si="2"/>
        <v>15</v>
      </c>
      <c r="T31" s="194">
        <f t="shared" si="2"/>
        <v>55</v>
      </c>
      <c r="U31" s="193">
        <f t="shared" si="2"/>
        <v>15</v>
      </c>
      <c r="V31" s="194">
        <f t="shared" si="2"/>
        <v>55</v>
      </c>
      <c r="W31" s="195">
        <f t="shared" si="3"/>
        <v>0.29166666666666669</v>
      </c>
      <c r="X31" s="195">
        <f t="shared" si="4"/>
        <v>0.54166666666666663</v>
      </c>
      <c r="Y31" s="195">
        <f t="shared" si="5"/>
        <v>0.5625</v>
      </c>
      <c r="Z31" s="195">
        <f t="shared" si="6"/>
        <v>0.66319444444444442</v>
      </c>
      <c r="AA31" s="195">
        <f t="shared" si="7"/>
        <v>0.66319444444444442</v>
      </c>
      <c r="AB31" s="195">
        <f t="shared" si="8"/>
        <v>0.66319444444444442</v>
      </c>
      <c r="AC31" s="667"/>
      <c r="AD31" s="196">
        <f t="shared" si="9"/>
        <v>0.35069444444444442</v>
      </c>
      <c r="AE31" s="667"/>
      <c r="AF31" s="196">
        <f t="shared" si="10"/>
        <v>0.35069444444444436</v>
      </c>
      <c r="AG31" s="196"/>
      <c r="AH31" s="196"/>
      <c r="AI31" s="196"/>
      <c r="AJ31" s="709"/>
      <c r="AK31" s="709">
        <f t="shared" si="17"/>
        <v>0</v>
      </c>
      <c r="AL31" s="709">
        <f t="shared" si="18"/>
        <v>0</v>
      </c>
      <c r="AM31" s="709">
        <f t="shared" si="19"/>
        <v>0</v>
      </c>
      <c r="AN31" s="709"/>
      <c r="AO31" s="709">
        <f t="shared" si="20"/>
        <v>0</v>
      </c>
      <c r="AP31" s="709">
        <f t="shared" si="11"/>
        <v>1</v>
      </c>
      <c r="AS31" s="184"/>
      <c r="AW31" s="225"/>
      <c r="AX31" s="79"/>
      <c r="AZ31" s="176"/>
      <c r="BD31" s="225"/>
      <c r="BG31" s="818">
        <f>BG30</f>
        <v>80.900000000000006</v>
      </c>
      <c r="BH31" s="818">
        <f>BH30</f>
        <v>80.900000000000006</v>
      </c>
      <c r="BI31" s="198">
        <f>BI30</f>
        <v>15</v>
      </c>
      <c r="BJ31" s="198">
        <f>BI31+BJ30</f>
        <v>30</v>
      </c>
    </row>
    <row r="32" spans="2:67" ht="12.75" customHeight="1" outlineLevel="1" x14ac:dyDescent="0.2">
      <c r="B32" s="851"/>
      <c r="C32" s="851"/>
      <c r="D32" s="27" t="str">
        <f t="shared" si="12"/>
        <v/>
      </c>
      <c r="E32" s="191" t="str">
        <f t="shared" si="13"/>
        <v>Do</v>
      </c>
      <c r="F32" s="191">
        <f t="shared" si="14"/>
        <v>2025</v>
      </c>
      <c r="G32" s="191">
        <f t="shared" si="15"/>
        <v>1</v>
      </c>
      <c r="H32" s="191">
        <f t="shared" si="21"/>
        <v>23</v>
      </c>
      <c r="I32" s="192">
        <f t="shared" si="16"/>
        <v>44218</v>
      </c>
      <c r="J32" s="191">
        <f t="shared" si="0"/>
        <v>1</v>
      </c>
      <c r="K32" s="193">
        <f t="shared" si="23"/>
        <v>7</v>
      </c>
      <c r="L32" s="194">
        <f t="shared" si="23"/>
        <v>0</v>
      </c>
      <c r="M32" s="193">
        <f t="shared" si="23"/>
        <v>13</v>
      </c>
      <c r="N32" s="194">
        <f t="shared" si="23"/>
        <v>0</v>
      </c>
      <c r="O32" s="193">
        <f t="shared" si="23"/>
        <v>13</v>
      </c>
      <c r="P32" s="194">
        <f t="shared" si="23"/>
        <v>30</v>
      </c>
      <c r="Q32" s="193">
        <f t="shared" si="23"/>
        <v>15</v>
      </c>
      <c r="R32" s="194">
        <f t="shared" si="23"/>
        <v>55</v>
      </c>
      <c r="S32" s="193">
        <f t="shared" si="2"/>
        <v>15</v>
      </c>
      <c r="T32" s="194">
        <f t="shared" si="2"/>
        <v>55</v>
      </c>
      <c r="U32" s="193">
        <f t="shared" si="2"/>
        <v>15</v>
      </c>
      <c r="V32" s="194">
        <f t="shared" si="2"/>
        <v>55</v>
      </c>
      <c r="W32" s="195">
        <f t="shared" si="3"/>
        <v>0.29166666666666669</v>
      </c>
      <c r="X32" s="195">
        <f t="shared" si="4"/>
        <v>0.54166666666666663</v>
      </c>
      <c r="Y32" s="195">
        <f t="shared" si="5"/>
        <v>0.5625</v>
      </c>
      <c r="Z32" s="195">
        <f t="shared" si="6"/>
        <v>0.66319444444444442</v>
      </c>
      <c r="AA32" s="195">
        <f t="shared" si="7"/>
        <v>0.66319444444444442</v>
      </c>
      <c r="AB32" s="195">
        <f t="shared" si="8"/>
        <v>0.66319444444444442</v>
      </c>
      <c r="AC32" s="667"/>
      <c r="AD32" s="196">
        <f t="shared" si="9"/>
        <v>0.35069444444444442</v>
      </c>
      <c r="AE32" s="667"/>
      <c r="AF32" s="196">
        <f t="shared" si="10"/>
        <v>0.35069444444444436</v>
      </c>
      <c r="AG32" s="196"/>
      <c r="AH32" s="196"/>
      <c r="AI32" s="196"/>
      <c r="AJ32" s="710"/>
      <c r="AK32" s="709">
        <f t="shared" si="17"/>
        <v>0</v>
      </c>
      <c r="AL32" s="709">
        <f t="shared" si="18"/>
        <v>0</v>
      </c>
      <c r="AM32" s="709">
        <f t="shared" si="19"/>
        <v>0</v>
      </c>
      <c r="AN32" s="709"/>
      <c r="AO32" s="709">
        <f t="shared" si="20"/>
        <v>0</v>
      </c>
      <c r="AP32" s="709">
        <f t="shared" si="11"/>
        <v>1</v>
      </c>
      <c r="AS32" s="184"/>
      <c r="AW32" s="225"/>
      <c r="AX32" s="79"/>
      <c r="AZ32" s="176"/>
      <c r="BD32" s="225"/>
      <c r="BG32" s="761">
        <f>BG30</f>
        <v>80.900000000000006</v>
      </c>
      <c r="BH32" s="761">
        <f>BH30</f>
        <v>80.900000000000006</v>
      </c>
      <c r="BI32" s="198">
        <f>BJ31+BI30</f>
        <v>45</v>
      </c>
      <c r="BJ32" s="198">
        <f>BI32+BJ30</f>
        <v>60</v>
      </c>
    </row>
    <row r="33" spans="1:67" ht="12.75" customHeight="1" outlineLevel="1" x14ac:dyDescent="0.2">
      <c r="B33" s="851"/>
      <c r="C33" s="851"/>
      <c r="D33" s="27" t="str">
        <f t="shared" si="12"/>
        <v/>
      </c>
      <c r="E33" s="191" t="str">
        <f t="shared" si="13"/>
        <v>Fr</v>
      </c>
      <c r="F33" s="191">
        <f t="shared" si="14"/>
        <v>2025</v>
      </c>
      <c r="G33" s="191">
        <f t="shared" si="15"/>
        <v>1</v>
      </c>
      <c r="H33" s="191">
        <f t="shared" si="21"/>
        <v>24</v>
      </c>
      <c r="I33" s="192">
        <f t="shared" si="16"/>
        <v>44219</v>
      </c>
      <c r="J33" s="191">
        <f t="shared" si="0"/>
        <v>1</v>
      </c>
      <c r="K33" s="193">
        <f t="shared" si="23"/>
        <v>7</v>
      </c>
      <c r="L33" s="194">
        <f t="shared" si="23"/>
        <v>0</v>
      </c>
      <c r="M33" s="193">
        <f t="shared" si="23"/>
        <v>13</v>
      </c>
      <c r="N33" s="194">
        <f t="shared" si="23"/>
        <v>0</v>
      </c>
      <c r="O33" s="193">
        <f t="shared" si="23"/>
        <v>13</v>
      </c>
      <c r="P33" s="194">
        <f t="shared" si="23"/>
        <v>30</v>
      </c>
      <c r="Q33" s="193">
        <f t="shared" si="23"/>
        <v>15</v>
      </c>
      <c r="R33" s="194">
        <f t="shared" si="23"/>
        <v>55</v>
      </c>
      <c r="S33" s="193">
        <f t="shared" si="2"/>
        <v>15</v>
      </c>
      <c r="T33" s="194">
        <f t="shared" si="2"/>
        <v>55</v>
      </c>
      <c r="U33" s="193">
        <f t="shared" si="2"/>
        <v>15</v>
      </c>
      <c r="V33" s="194">
        <f t="shared" si="2"/>
        <v>55</v>
      </c>
      <c r="W33" s="195">
        <f t="shared" si="3"/>
        <v>0.29166666666666669</v>
      </c>
      <c r="X33" s="195">
        <f t="shared" si="4"/>
        <v>0.54166666666666663</v>
      </c>
      <c r="Y33" s="195">
        <f t="shared" si="5"/>
        <v>0.5625</v>
      </c>
      <c r="Z33" s="195">
        <f t="shared" si="6"/>
        <v>0.66319444444444442</v>
      </c>
      <c r="AA33" s="195">
        <f t="shared" si="7"/>
        <v>0.66319444444444442</v>
      </c>
      <c r="AB33" s="195">
        <f t="shared" si="8"/>
        <v>0.66319444444444442</v>
      </c>
      <c r="AC33" s="667"/>
      <c r="AD33" s="196">
        <f t="shared" si="9"/>
        <v>0.35069444444444442</v>
      </c>
      <c r="AE33" s="667"/>
      <c r="AF33" s="196">
        <f t="shared" si="10"/>
        <v>0.35069444444444436</v>
      </c>
      <c r="AG33" s="196"/>
      <c r="AH33" s="196"/>
      <c r="AI33" s="196"/>
      <c r="AJ33" s="710"/>
      <c r="AK33" s="709">
        <f t="shared" si="17"/>
        <v>0</v>
      </c>
      <c r="AL33" s="709">
        <f t="shared" si="18"/>
        <v>0</v>
      </c>
      <c r="AM33" s="709">
        <f t="shared" si="19"/>
        <v>0</v>
      </c>
      <c r="AN33" s="709"/>
      <c r="AO33" s="709">
        <f t="shared" si="20"/>
        <v>0</v>
      </c>
      <c r="AP33" s="709">
        <f t="shared" si="11"/>
        <v>1</v>
      </c>
      <c r="AS33" s="184"/>
      <c r="AW33" s="225"/>
      <c r="AX33" s="79"/>
      <c r="AZ33" s="176"/>
      <c r="BD33" s="225"/>
      <c r="BG33" s="761">
        <f>BG30</f>
        <v>80.900000000000006</v>
      </c>
      <c r="BH33" s="761">
        <f>BH30</f>
        <v>80.900000000000006</v>
      </c>
      <c r="BI33" s="198">
        <f>BJ32+BI30</f>
        <v>75</v>
      </c>
      <c r="BJ33" s="198">
        <f>BI33+BJ30</f>
        <v>90</v>
      </c>
    </row>
    <row r="34" spans="1:67" ht="12.75" customHeight="1" outlineLevel="1" x14ac:dyDescent="0.2">
      <c r="B34" s="851"/>
      <c r="C34" s="851"/>
      <c r="D34" s="27" t="str">
        <f t="shared" si="12"/>
        <v/>
      </c>
      <c r="E34" s="191" t="str">
        <f t="shared" si="13"/>
        <v>Sa</v>
      </c>
      <c r="F34" s="191">
        <f t="shared" si="14"/>
        <v>2025</v>
      </c>
      <c r="G34" s="191">
        <f t="shared" si="15"/>
        <v>1</v>
      </c>
      <c r="H34" s="191">
        <f t="shared" si="21"/>
        <v>25</v>
      </c>
      <c r="I34" s="192">
        <f t="shared" si="16"/>
        <v>44220</v>
      </c>
      <c r="J34" s="191">
        <f t="shared" si="0"/>
        <v>1</v>
      </c>
      <c r="K34" s="193">
        <f t="shared" si="23"/>
        <v>0</v>
      </c>
      <c r="L34" s="194">
        <f t="shared" si="23"/>
        <v>0</v>
      </c>
      <c r="M34" s="193">
        <f t="shared" si="23"/>
        <v>0</v>
      </c>
      <c r="N34" s="194">
        <f t="shared" si="23"/>
        <v>0</v>
      </c>
      <c r="O34" s="193">
        <f t="shared" si="23"/>
        <v>0</v>
      </c>
      <c r="P34" s="194">
        <f t="shared" si="23"/>
        <v>0</v>
      </c>
      <c r="Q34" s="193">
        <f t="shared" si="23"/>
        <v>0</v>
      </c>
      <c r="R34" s="194">
        <f t="shared" si="23"/>
        <v>0</v>
      </c>
      <c r="S34" s="193">
        <f t="shared" si="2"/>
        <v>0</v>
      </c>
      <c r="T34" s="194">
        <f t="shared" si="2"/>
        <v>0</v>
      </c>
      <c r="U34" s="193">
        <f t="shared" si="2"/>
        <v>0</v>
      </c>
      <c r="V34" s="194">
        <f t="shared" si="2"/>
        <v>0</v>
      </c>
      <c r="W34" s="195">
        <f t="shared" si="3"/>
        <v>0</v>
      </c>
      <c r="X34" s="195">
        <f t="shared" si="4"/>
        <v>0</v>
      </c>
      <c r="Y34" s="195">
        <f t="shared" si="5"/>
        <v>0</v>
      </c>
      <c r="Z34" s="195">
        <f t="shared" si="6"/>
        <v>0</v>
      </c>
      <c r="AA34" s="195">
        <f t="shared" si="7"/>
        <v>0</v>
      </c>
      <c r="AB34" s="195">
        <f t="shared" si="8"/>
        <v>0</v>
      </c>
      <c r="AC34" s="667"/>
      <c r="AD34" s="196">
        <f t="shared" si="9"/>
        <v>0</v>
      </c>
      <c r="AE34" s="667"/>
      <c r="AF34" s="196">
        <f t="shared" si="10"/>
        <v>0</v>
      </c>
      <c r="AG34" s="196"/>
      <c r="AH34" s="196"/>
      <c r="AI34" s="196"/>
      <c r="AJ34" s="710"/>
      <c r="AK34" s="709">
        <f t="shared" si="17"/>
        <v>0</v>
      </c>
      <c r="AL34" s="709">
        <f t="shared" si="18"/>
        <v>0</v>
      </c>
      <c r="AM34" s="709">
        <f t="shared" si="19"/>
        <v>0</v>
      </c>
      <c r="AN34" s="709"/>
      <c r="AO34" s="709">
        <f t="shared" si="20"/>
        <v>0</v>
      </c>
      <c r="AP34" s="709">
        <f t="shared" si="11"/>
        <v>0</v>
      </c>
      <c r="AS34" s="184"/>
      <c r="AW34" s="225"/>
      <c r="AX34" s="79"/>
      <c r="AZ34" s="176"/>
      <c r="BD34" s="225"/>
      <c r="BG34" s="761">
        <f>BG30</f>
        <v>80.900000000000006</v>
      </c>
      <c r="BH34" s="761">
        <f>BH30</f>
        <v>80.900000000000006</v>
      </c>
      <c r="BI34" s="198">
        <f>BJ33+BI30</f>
        <v>105</v>
      </c>
      <c r="BJ34" s="198">
        <f>BI34+BJ30</f>
        <v>120</v>
      </c>
    </row>
    <row r="35" spans="1:67" ht="12.75" customHeight="1" outlineLevel="1" x14ac:dyDescent="0.2">
      <c r="B35" s="851"/>
      <c r="C35" s="851"/>
      <c r="D35" s="27" t="str">
        <f t="shared" si="12"/>
        <v/>
      </c>
      <c r="E35" s="191" t="str">
        <f t="shared" si="13"/>
        <v>So</v>
      </c>
      <c r="F35" s="191">
        <f t="shared" si="14"/>
        <v>2025</v>
      </c>
      <c r="G35" s="191">
        <f t="shared" si="15"/>
        <v>1</v>
      </c>
      <c r="H35" s="191">
        <f t="shared" si="21"/>
        <v>26</v>
      </c>
      <c r="I35" s="192">
        <f t="shared" si="16"/>
        <v>44221</v>
      </c>
      <c r="J35" s="191">
        <f t="shared" si="0"/>
        <v>1</v>
      </c>
      <c r="K35" s="193">
        <f t="shared" si="23"/>
        <v>0</v>
      </c>
      <c r="L35" s="194">
        <f t="shared" si="23"/>
        <v>0</v>
      </c>
      <c r="M35" s="193">
        <f t="shared" si="23"/>
        <v>0</v>
      </c>
      <c r="N35" s="194">
        <f t="shared" si="23"/>
        <v>0</v>
      </c>
      <c r="O35" s="193">
        <f t="shared" si="23"/>
        <v>0</v>
      </c>
      <c r="P35" s="194">
        <f t="shared" si="23"/>
        <v>0</v>
      </c>
      <c r="Q35" s="193">
        <f t="shared" si="23"/>
        <v>0</v>
      </c>
      <c r="R35" s="194">
        <f t="shared" si="23"/>
        <v>0</v>
      </c>
      <c r="S35" s="193">
        <f t="shared" si="2"/>
        <v>0</v>
      </c>
      <c r="T35" s="194">
        <f t="shared" si="2"/>
        <v>0</v>
      </c>
      <c r="U35" s="193">
        <f t="shared" si="2"/>
        <v>0</v>
      </c>
      <c r="V35" s="194">
        <f t="shared" si="2"/>
        <v>0</v>
      </c>
      <c r="W35" s="195">
        <f t="shared" si="3"/>
        <v>0</v>
      </c>
      <c r="X35" s="195">
        <f t="shared" si="4"/>
        <v>0</v>
      </c>
      <c r="Y35" s="195">
        <f t="shared" si="5"/>
        <v>0</v>
      </c>
      <c r="Z35" s="195">
        <f t="shared" si="6"/>
        <v>0</v>
      </c>
      <c r="AA35" s="195">
        <f t="shared" si="7"/>
        <v>0</v>
      </c>
      <c r="AB35" s="195">
        <f t="shared" si="8"/>
        <v>0</v>
      </c>
      <c r="AC35" s="667"/>
      <c r="AD35" s="196">
        <f t="shared" si="9"/>
        <v>0</v>
      </c>
      <c r="AE35" s="667"/>
      <c r="AF35" s="196">
        <f t="shared" si="10"/>
        <v>0</v>
      </c>
      <c r="AG35" s="196"/>
      <c r="AH35" s="196"/>
      <c r="AI35" s="196"/>
      <c r="AJ35" s="710"/>
      <c r="AK35" s="709">
        <f t="shared" si="17"/>
        <v>0</v>
      </c>
      <c r="AL35" s="709">
        <f t="shared" si="18"/>
        <v>0</v>
      </c>
      <c r="AM35" s="709">
        <f t="shared" si="19"/>
        <v>0</v>
      </c>
      <c r="AN35" s="709"/>
      <c r="AO35" s="709">
        <f t="shared" si="20"/>
        <v>0</v>
      </c>
      <c r="AP35" s="709">
        <f t="shared" si="11"/>
        <v>0</v>
      </c>
      <c r="AS35" s="184"/>
      <c r="AW35" s="225"/>
      <c r="AX35" s="79"/>
      <c r="AZ35" s="176"/>
      <c r="BD35" s="225"/>
      <c r="BG35" s="762">
        <f>BG30</f>
        <v>80.900000000000006</v>
      </c>
      <c r="BH35" s="761">
        <f>BH30</f>
        <v>80.900000000000006</v>
      </c>
      <c r="BI35" s="198">
        <f>BJ34+BI30</f>
        <v>135</v>
      </c>
      <c r="BJ35" s="198">
        <f>BI35+BJ30</f>
        <v>150</v>
      </c>
    </row>
    <row r="36" spans="1:67" ht="12.75" customHeight="1" outlineLevel="1" x14ac:dyDescent="0.2">
      <c r="B36" s="851"/>
      <c r="C36" s="851"/>
      <c r="D36" s="27">
        <f t="shared" si="12"/>
        <v>5</v>
      </c>
      <c r="E36" s="191" t="str">
        <f t="shared" si="13"/>
        <v>Mo</v>
      </c>
      <c r="F36" s="191">
        <f t="shared" si="14"/>
        <v>2025</v>
      </c>
      <c r="G36" s="191">
        <f t="shared" si="15"/>
        <v>1</v>
      </c>
      <c r="H36" s="191">
        <f t="shared" si="21"/>
        <v>27</v>
      </c>
      <c r="I36" s="192">
        <f t="shared" si="16"/>
        <v>44222</v>
      </c>
      <c r="J36" s="191">
        <f t="shared" si="0"/>
        <v>1</v>
      </c>
      <c r="K36" s="193">
        <f t="shared" si="23"/>
        <v>7</v>
      </c>
      <c r="L36" s="194">
        <f t="shared" si="23"/>
        <v>0</v>
      </c>
      <c r="M36" s="193">
        <f t="shared" si="23"/>
        <v>13</v>
      </c>
      <c r="N36" s="194">
        <f t="shared" si="23"/>
        <v>0</v>
      </c>
      <c r="O36" s="193">
        <f t="shared" si="23"/>
        <v>13</v>
      </c>
      <c r="P36" s="194">
        <f t="shared" si="23"/>
        <v>30</v>
      </c>
      <c r="Q36" s="193">
        <f t="shared" si="23"/>
        <v>15</v>
      </c>
      <c r="R36" s="194">
        <f t="shared" si="23"/>
        <v>55</v>
      </c>
      <c r="S36" s="193">
        <f t="shared" si="2"/>
        <v>15</v>
      </c>
      <c r="T36" s="194">
        <f t="shared" si="2"/>
        <v>55</v>
      </c>
      <c r="U36" s="193">
        <f t="shared" si="2"/>
        <v>15</v>
      </c>
      <c r="V36" s="194">
        <f t="shared" si="2"/>
        <v>55</v>
      </c>
      <c r="W36" s="195">
        <f t="shared" si="3"/>
        <v>0.29166666666666669</v>
      </c>
      <c r="X36" s="195">
        <f t="shared" si="4"/>
        <v>0.54166666666666663</v>
      </c>
      <c r="Y36" s="195">
        <f t="shared" si="5"/>
        <v>0.5625</v>
      </c>
      <c r="Z36" s="195">
        <f t="shared" si="6"/>
        <v>0.66319444444444442</v>
      </c>
      <c r="AA36" s="195">
        <f t="shared" si="7"/>
        <v>0.66319444444444442</v>
      </c>
      <c r="AB36" s="195">
        <f t="shared" si="8"/>
        <v>0.66319444444444442</v>
      </c>
      <c r="AC36" s="667"/>
      <c r="AD36" s="196">
        <f t="shared" si="9"/>
        <v>0.35069444444444442</v>
      </c>
      <c r="AE36" s="667"/>
      <c r="AF36" s="196">
        <f t="shared" si="10"/>
        <v>0.35069444444444436</v>
      </c>
      <c r="AG36" s="196"/>
      <c r="AH36" s="196"/>
      <c r="AI36" s="196"/>
      <c r="AJ36" s="710"/>
      <c r="AK36" s="709">
        <f t="shared" si="17"/>
        <v>0</v>
      </c>
      <c r="AL36" s="709">
        <f t="shared" si="18"/>
        <v>0</v>
      </c>
      <c r="AM36" s="709">
        <f t="shared" si="19"/>
        <v>0</v>
      </c>
      <c r="AN36" s="709"/>
      <c r="AO36" s="709">
        <f t="shared" si="20"/>
        <v>0</v>
      </c>
      <c r="AP36" s="709">
        <f t="shared" si="11"/>
        <v>1</v>
      </c>
      <c r="AS36" s="184"/>
      <c r="AW36" s="225"/>
      <c r="AX36" s="79"/>
      <c r="AZ36" s="176"/>
      <c r="BD36" s="225"/>
      <c r="BG36" s="760">
        <v>60</v>
      </c>
      <c r="BH36" s="756">
        <f>SUM(BG31:BG35)+SUM(BH31:BH35)</f>
        <v>809</v>
      </c>
      <c r="BL36" s="774" t="s">
        <v>1777</v>
      </c>
      <c r="BM36" s="198"/>
      <c r="BN36" s="722" t="s">
        <v>1767</v>
      </c>
      <c r="BO36" s="722" t="s">
        <v>1767</v>
      </c>
    </row>
    <row r="37" spans="1:67" ht="12.75" customHeight="1" outlineLevel="1" x14ac:dyDescent="0.2">
      <c r="B37" s="851"/>
      <c r="C37" s="851"/>
      <c r="D37" s="27" t="str">
        <f t="shared" si="12"/>
        <v/>
      </c>
      <c r="E37" s="191" t="str">
        <f t="shared" si="13"/>
        <v>Di</v>
      </c>
      <c r="F37" s="191">
        <f t="shared" si="14"/>
        <v>2025</v>
      </c>
      <c r="G37" s="191">
        <f t="shared" si="15"/>
        <v>1</v>
      </c>
      <c r="H37" s="191">
        <f t="shared" si="21"/>
        <v>28</v>
      </c>
      <c r="I37" s="192">
        <f t="shared" si="16"/>
        <v>44223</v>
      </c>
      <c r="J37" s="191">
        <f t="shared" si="0"/>
        <v>1</v>
      </c>
      <c r="K37" s="193">
        <f t="shared" si="23"/>
        <v>7</v>
      </c>
      <c r="L37" s="194">
        <f t="shared" si="23"/>
        <v>0</v>
      </c>
      <c r="M37" s="193">
        <f t="shared" si="23"/>
        <v>13</v>
      </c>
      <c r="N37" s="194">
        <f t="shared" si="23"/>
        <v>0</v>
      </c>
      <c r="O37" s="193">
        <f t="shared" si="23"/>
        <v>13</v>
      </c>
      <c r="P37" s="194">
        <f t="shared" si="23"/>
        <v>30</v>
      </c>
      <c r="Q37" s="193">
        <f t="shared" si="23"/>
        <v>15</v>
      </c>
      <c r="R37" s="194">
        <f t="shared" si="23"/>
        <v>55</v>
      </c>
      <c r="S37" s="193">
        <f t="shared" si="2"/>
        <v>15</v>
      </c>
      <c r="T37" s="194">
        <f t="shared" si="2"/>
        <v>55</v>
      </c>
      <c r="U37" s="193">
        <f t="shared" si="2"/>
        <v>15</v>
      </c>
      <c r="V37" s="194">
        <f t="shared" si="2"/>
        <v>55</v>
      </c>
      <c r="W37" s="195">
        <f t="shared" si="3"/>
        <v>0.29166666666666669</v>
      </c>
      <c r="X37" s="195">
        <f t="shared" si="4"/>
        <v>0.54166666666666663</v>
      </c>
      <c r="Y37" s="195">
        <f t="shared" si="5"/>
        <v>0.5625</v>
      </c>
      <c r="Z37" s="195">
        <f t="shared" si="6"/>
        <v>0.66319444444444442</v>
      </c>
      <c r="AA37" s="195">
        <f t="shared" si="7"/>
        <v>0.66319444444444442</v>
      </c>
      <c r="AB37" s="195">
        <f t="shared" si="8"/>
        <v>0.66319444444444442</v>
      </c>
      <c r="AC37" s="667"/>
      <c r="AD37" s="196">
        <f t="shared" si="9"/>
        <v>0.35069444444444442</v>
      </c>
      <c r="AE37" s="667"/>
      <c r="AF37" s="196">
        <f t="shared" si="10"/>
        <v>0.35069444444444436</v>
      </c>
      <c r="AG37" s="196"/>
      <c r="AH37" s="196"/>
      <c r="AI37" s="196"/>
      <c r="AJ37" s="709"/>
      <c r="AK37" s="709">
        <f t="shared" si="17"/>
        <v>0</v>
      </c>
      <c r="AL37" s="709">
        <f t="shared" si="18"/>
        <v>0</v>
      </c>
      <c r="AM37" s="709">
        <f t="shared" si="19"/>
        <v>0</v>
      </c>
      <c r="AN37" s="709"/>
      <c r="AO37" s="709">
        <f t="shared" si="20"/>
        <v>0</v>
      </c>
      <c r="AP37" s="709">
        <f t="shared" si="11"/>
        <v>1</v>
      </c>
      <c r="AS37" s="184"/>
      <c r="AW37" s="225"/>
      <c r="AX37" s="79"/>
      <c r="AZ37" s="176"/>
      <c r="BD37" s="225"/>
      <c r="BG37" s="758">
        <f>BH37/BG36</f>
        <v>26.966666666666665</v>
      </c>
      <c r="BH37" s="757">
        <f>SUM(BH29,BH36)</f>
        <v>1618</v>
      </c>
      <c r="BL37" s="775">
        <f>INDEX($BF$2:$BG$8,MATCH(BL36,$BF$2:$BF$8,0),2)</f>
        <v>80.900000000000006</v>
      </c>
      <c r="BM37" s="775">
        <f>INDEX($BF$2:$BG$8,MATCH(BL36,$BF$2:$BF$8,0),2)</f>
        <v>80.900000000000006</v>
      </c>
      <c r="BN37" s="775">
        <v>15</v>
      </c>
      <c r="BO37" s="775">
        <v>15</v>
      </c>
    </row>
    <row r="38" spans="1:67" ht="12.75" customHeight="1" outlineLevel="1" x14ac:dyDescent="0.2">
      <c r="B38" s="851"/>
      <c r="C38" s="851"/>
      <c r="D38" s="27" t="str">
        <f t="shared" si="12"/>
        <v/>
      </c>
      <c r="E38" s="191" t="str">
        <f t="shared" si="13"/>
        <v>Mi</v>
      </c>
      <c r="F38" s="191">
        <f t="shared" si="14"/>
        <v>2025</v>
      </c>
      <c r="G38" s="191">
        <f t="shared" si="15"/>
        <v>1</v>
      </c>
      <c r="H38" s="191">
        <f t="shared" si="21"/>
        <v>29</v>
      </c>
      <c r="I38" s="192">
        <f t="shared" si="16"/>
        <v>44224</v>
      </c>
      <c r="J38" s="191">
        <f t="shared" si="0"/>
        <v>1</v>
      </c>
      <c r="K38" s="193">
        <f t="shared" si="23"/>
        <v>7</v>
      </c>
      <c r="L38" s="194">
        <f t="shared" si="23"/>
        <v>0</v>
      </c>
      <c r="M38" s="193">
        <f t="shared" si="23"/>
        <v>13</v>
      </c>
      <c r="N38" s="194">
        <f t="shared" si="23"/>
        <v>0</v>
      </c>
      <c r="O38" s="193">
        <f t="shared" si="23"/>
        <v>13</v>
      </c>
      <c r="P38" s="194">
        <f t="shared" si="23"/>
        <v>30</v>
      </c>
      <c r="Q38" s="193">
        <f t="shared" si="23"/>
        <v>15</v>
      </c>
      <c r="R38" s="194">
        <f t="shared" si="23"/>
        <v>55</v>
      </c>
      <c r="S38" s="193">
        <f t="shared" si="2"/>
        <v>15</v>
      </c>
      <c r="T38" s="194">
        <f t="shared" si="2"/>
        <v>55</v>
      </c>
      <c r="U38" s="193">
        <f t="shared" si="2"/>
        <v>15</v>
      </c>
      <c r="V38" s="194">
        <f t="shared" si="2"/>
        <v>55</v>
      </c>
      <c r="W38" s="195">
        <f t="shared" si="3"/>
        <v>0.29166666666666669</v>
      </c>
      <c r="X38" s="195">
        <f t="shared" si="4"/>
        <v>0.54166666666666663</v>
      </c>
      <c r="Y38" s="195">
        <f t="shared" si="5"/>
        <v>0.5625</v>
      </c>
      <c r="Z38" s="195">
        <f t="shared" si="6"/>
        <v>0.66319444444444442</v>
      </c>
      <c r="AA38" s="195">
        <f t="shared" si="7"/>
        <v>0.66319444444444442</v>
      </c>
      <c r="AB38" s="195">
        <f t="shared" si="8"/>
        <v>0.66319444444444442</v>
      </c>
      <c r="AC38" s="667"/>
      <c r="AD38" s="196">
        <f t="shared" si="9"/>
        <v>0.35069444444444442</v>
      </c>
      <c r="AE38" s="667"/>
      <c r="AF38" s="196">
        <f t="shared" si="10"/>
        <v>0.35069444444444436</v>
      </c>
      <c r="AG38" s="196"/>
      <c r="AH38" s="196"/>
      <c r="AI38" s="196"/>
      <c r="AJ38" s="709"/>
      <c r="AK38" s="709">
        <f t="shared" si="17"/>
        <v>0</v>
      </c>
      <c r="AL38" s="709">
        <f t="shared" si="18"/>
        <v>0</v>
      </c>
      <c r="AM38" s="709">
        <f t="shared" si="19"/>
        <v>0</v>
      </c>
      <c r="AN38" s="709"/>
      <c r="AO38" s="709">
        <f t="shared" si="20"/>
        <v>0</v>
      </c>
      <c r="AP38" s="709">
        <f t="shared" si="11"/>
        <v>1</v>
      </c>
      <c r="AS38" s="184"/>
      <c r="AW38" s="225"/>
      <c r="AX38" s="79"/>
      <c r="AZ38" s="176"/>
      <c r="BD38" s="225"/>
      <c r="BG38" s="759">
        <f>100*BG36/BH37</f>
        <v>3.7082818294190361</v>
      </c>
      <c r="BL38" s="818">
        <f>BL37</f>
        <v>80.900000000000006</v>
      </c>
      <c r="BM38" s="818">
        <f>BM37</f>
        <v>80.900000000000006</v>
      </c>
      <c r="BN38" s="198">
        <f>BN37</f>
        <v>15</v>
      </c>
      <c r="BO38" s="198">
        <f>BN38+BO37</f>
        <v>30</v>
      </c>
    </row>
    <row r="39" spans="1:67" ht="12.75" customHeight="1" outlineLevel="1" x14ac:dyDescent="0.2">
      <c r="B39" s="851"/>
      <c r="C39" s="851"/>
      <c r="D39" s="27" t="str">
        <f t="shared" si="12"/>
        <v/>
      </c>
      <c r="E39" s="191" t="str">
        <f t="shared" si="13"/>
        <v>Do</v>
      </c>
      <c r="F39" s="191">
        <f t="shared" si="14"/>
        <v>2025</v>
      </c>
      <c r="G39" s="191">
        <f t="shared" si="15"/>
        <v>1</v>
      </c>
      <c r="H39" s="191">
        <f t="shared" si="21"/>
        <v>30</v>
      </c>
      <c r="I39" s="192">
        <f t="shared" si="16"/>
        <v>44225</v>
      </c>
      <c r="J39" s="191">
        <f t="shared" si="0"/>
        <v>1</v>
      </c>
      <c r="K39" s="193">
        <f t="shared" si="23"/>
        <v>7</v>
      </c>
      <c r="L39" s="194">
        <f t="shared" si="23"/>
        <v>0</v>
      </c>
      <c r="M39" s="193">
        <f t="shared" si="23"/>
        <v>13</v>
      </c>
      <c r="N39" s="194">
        <f t="shared" si="23"/>
        <v>0</v>
      </c>
      <c r="O39" s="193">
        <f t="shared" si="23"/>
        <v>13</v>
      </c>
      <c r="P39" s="194">
        <f t="shared" si="23"/>
        <v>30</v>
      </c>
      <c r="Q39" s="193">
        <f t="shared" si="23"/>
        <v>15</v>
      </c>
      <c r="R39" s="194">
        <f t="shared" si="23"/>
        <v>55</v>
      </c>
      <c r="S39" s="193">
        <f t="shared" si="2"/>
        <v>15</v>
      </c>
      <c r="T39" s="194">
        <f t="shared" si="2"/>
        <v>55</v>
      </c>
      <c r="U39" s="193">
        <f t="shared" si="2"/>
        <v>15</v>
      </c>
      <c r="V39" s="194">
        <f t="shared" si="2"/>
        <v>55</v>
      </c>
      <c r="W39" s="195">
        <f t="shared" si="3"/>
        <v>0.29166666666666669</v>
      </c>
      <c r="X39" s="195">
        <f t="shared" si="4"/>
        <v>0.54166666666666663</v>
      </c>
      <c r="Y39" s="195">
        <f t="shared" si="5"/>
        <v>0.5625</v>
      </c>
      <c r="Z39" s="195">
        <f t="shared" si="6"/>
        <v>0.66319444444444442</v>
      </c>
      <c r="AA39" s="195">
        <f t="shared" si="7"/>
        <v>0.66319444444444442</v>
      </c>
      <c r="AB39" s="195">
        <f t="shared" si="8"/>
        <v>0.66319444444444442</v>
      </c>
      <c r="AC39" s="667"/>
      <c r="AD39" s="196">
        <f t="shared" si="9"/>
        <v>0.35069444444444442</v>
      </c>
      <c r="AE39" s="667"/>
      <c r="AF39" s="196">
        <f t="shared" si="10"/>
        <v>0.35069444444444436</v>
      </c>
      <c r="AG39" s="196"/>
      <c r="AH39" s="196"/>
      <c r="AI39" s="196"/>
      <c r="AJ39" s="710"/>
      <c r="AK39" s="709">
        <f t="shared" si="17"/>
        <v>0</v>
      </c>
      <c r="AL39" s="709">
        <f t="shared" si="18"/>
        <v>0</v>
      </c>
      <c r="AM39" s="709">
        <f t="shared" si="19"/>
        <v>0</v>
      </c>
      <c r="AN39" s="709"/>
      <c r="AO39" s="709">
        <f t="shared" si="20"/>
        <v>0</v>
      </c>
      <c r="AP39" s="709">
        <f t="shared" si="11"/>
        <v>1</v>
      </c>
      <c r="AS39" s="184"/>
      <c r="AW39" s="225"/>
      <c r="AX39" s="79"/>
      <c r="AZ39" s="176"/>
      <c r="BD39" s="225"/>
      <c r="BL39" s="761">
        <f>BL37</f>
        <v>80.900000000000006</v>
      </c>
      <c r="BM39" s="761">
        <f>BM37</f>
        <v>80.900000000000006</v>
      </c>
      <c r="BN39" s="198">
        <f>BO38+BN37</f>
        <v>45</v>
      </c>
      <c r="BO39" s="198">
        <f>BN39+BO37</f>
        <v>60</v>
      </c>
    </row>
    <row r="40" spans="1:67" ht="12.75" customHeight="1" outlineLevel="1" x14ac:dyDescent="0.2">
      <c r="B40" s="851"/>
      <c r="C40" s="851"/>
      <c r="D40" s="27" t="str">
        <f t="shared" si="12"/>
        <v/>
      </c>
      <c r="E40" s="191" t="str">
        <f t="shared" si="13"/>
        <v>Fr</v>
      </c>
      <c r="F40" s="191">
        <f t="shared" si="14"/>
        <v>2025</v>
      </c>
      <c r="G40" s="191">
        <f t="shared" si="15"/>
        <v>1</v>
      </c>
      <c r="H40" s="191">
        <f t="shared" si="21"/>
        <v>31</v>
      </c>
      <c r="I40" s="192">
        <f t="shared" si="16"/>
        <v>44226</v>
      </c>
      <c r="J40" s="191">
        <f t="shared" si="0"/>
        <v>1</v>
      </c>
      <c r="K40" s="193">
        <f t="shared" si="23"/>
        <v>7</v>
      </c>
      <c r="L40" s="194">
        <f t="shared" si="23"/>
        <v>0</v>
      </c>
      <c r="M40" s="193">
        <f t="shared" si="23"/>
        <v>13</v>
      </c>
      <c r="N40" s="194">
        <f t="shared" si="23"/>
        <v>0</v>
      </c>
      <c r="O40" s="193">
        <f t="shared" si="23"/>
        <v>13</v>
      </c>
      <c r="P40" s="194">
        <f t="shared" si="23"/>
        <v>30</v>
      </c>
      <c r="Q40" s="193">
        <f t="shared" si="23"/>
        <v>15</v>
      </c>
      <c r="R40" s="194">
        <f t="shared" si="23"/>
        <v>55</v>
      </c>
      <c r="S40" s="193">
        <f t="shared" si="2"/>
        <v>15</v>
      </c>
      <c r="T40" s="194">
        <f t="shared" si="2"/>
        <v>55</v>
      </c>
      <c r="U40" s="193">
        <f t="shared" si="2"/>
        <v>15</v>
      </c>
      <c r="V40" s="194">
        <f t="shared" si="2"/>
        <v>55</v>
      </c>
      <c r="W40" s="195">
        <f t="shared" si="3"/>
        <v>0.29166666666666669</v>
      </c>
      <c r="X40" s="195">
        <f t="shared" si="4"/>
        <v>0.54166666666666663</v>
      </c>
      <c r="Y40" s="195">
        <f t="shared" si="5"/>
        <v>0.5625</v>
      </c>
      <c r="Z40" s="195">
        <f t="shared" si="6"/>
        <v>0.66319444444444442</v>
      </c>
      <c r="AA40" s="195">
        <f t="shared" si="7"/>
        <v>0.66319444444444442</v>
      </c>
      <c r="AB40" s="195">
        <f t="shared" si="8"/>
        <v>0.66319444444444442</v>
      </c>
      <c r="AC40" s="667"/>
      <c r="AD40" s="196">
        <f t="shared" si="9"/>
        <v>0.35069444444444442</v>
      </c>
      <c r="AE40" s="667"/>
      <c r="AF40" s="196">
        <f t="shared" si="10"/>
        <v>0.35069444444444436</v>
      </c>
      <c r="AG40" s="196"/>
      <c r="AH40" s="196"/>
      <c r="AI40" s="196"/>
      <c r="AJ40" s="710"/>
      <c r="AK40" s="709">
        <f t="shared" si="17"/>
        <v>0</v>
      </c>
      <c r="AL40" s="709">
        <f t="shared" si="18"/>
        <v>0</v>
      </c>
      <c r="AM40" s="709">
        <f t="shared" si="19"/>
        <v>0</v>
      </c>
      <c r="AN40" s="709"/>
      <c r="AO40" s="709">
        <f t="shared" si="20"/>
        <v>0</v>
      </c>
      <c r="AP40" s="709">
        <f>IF(OR(E40="Sa",E40="So",E40="",J40=0,AH40="FT"),0,1)</f>
        <v>1</v>
      </c>
      <c r="AS40" s="184"/>
      <c r="AW40" s="225"/>
      <c r="AX40" s="79"/>
      <c r="AZ40" s="176"/>
      <c r="BD40" s="225"/>
      <c r="BL40" s="761">
        <f>BL37</f>
        <v>80.900000000000006</v>
      </c>
      <c r="BM40" s="761">
        <f>BM37</f>
        <v>80.900000000000006</v>
      </c>
      <c r="BN40" s="198">
        <f>BO39+BN37</f>
        <v>75</v>
      </c>
      <c r="BO40" s="198">
        <f>BN40+BO37</f>
        <v>90</v>
      </c>
    </row>
    <row r="41" spans="1:67" ht="12.75" customHeight="1" outlineLevel="1" x14ac:dyDescent="0.2">
      <c r="B41" s="851"/>
      <c r="C41" s="851"/>
      <c r="D41" s="749" t="s">
        <v>1716</v>
      </c>
      <c r="E41" s="9"/>
      <c r="F41" s="9"/>
      <c r="G41" s="9"/>
      <c r="H41" s="191"/>
      <c r="I41" s="13"/>
      <c r="J41" s="191">
        <f>IF(OR(G41="",G41=MONTH(I41)),1,0)</f>
        <v>1</v>
      </c>
      <c r="Q41" s="4" t="s">
        <v>21</v>
      </c>
      <c r="R41" s="4"/>
      <c r="S41" s="4"/>
      <c r="T41" s="4"/>
      <c r="U41" s="4"/>
      <c r="V41" s="4"/>
      <c r="W41" s="4"/>
      <c r="X41" s="4"/>
      <c r="Y41" s="4"/>
      <c r="Z41" s="4"/>
      <c r="AA41" s="4"/>
      <c r="AB41" s="4"/>
      <c r="AC41" s="667"/>
      <c r="AD41" s="18">
        <f>SUM(AD10:AD40)</f>
        <v>8.065972222222225</v>
      </c>
      <c r="AE41" s="667"/>
      <c r="AF41" s="18">
        <f>SUM(AF10:AF40)</f>
        <v>8.0659722222222214</v>
      </c>
      <c r="AG41" s="18"/>
      <c r="AH41" s="18"/>
      <c r="AI41" s="20">
        <f>IF(AF41-AD41&lt;0,0,1)</f>
        <v>0</v>
      </c>
      <c r="AJ41" s="190">
        <f>IF(AF41-AD41&lt;0,AD41-AF41,AF41-AD41)</f>
        <v>3.5527136788005009E-15</v>
      </c>
      <c r="AK41" s="190">
        <f>8.425*SUM(AK10:AK40)/24</f>
        <v>0</v>
      </c>
      <c r="AL41" s="190">
        <f>8.425*SUM(AL10:AL40)/24</f>
        <v>0</v>
      </c>
      <c r="AM41" s="190">
        <f>8.425*SUM(AM10:AM40)/24</f>
        <v>0</v>
      </c>
      <c r="AO41" s="151">
        <f>SUM(AO10:AO40)</f>
        <v>0</v>
      </c>
      <c r="AP41" s="151">
        <f>SUM(AP10:AP40)</f>
        <v>23</v>
      </c>
      <c r="AS41" s="184"/>
      <c r="AW41" s="225"/>
      <c r="AX41" s="79"/>
      <c r="AZ41" s="176"/>
      <c r="BD41" s="225"/>
    </row>
    <row r="42" spans="1:67" ht="12.75" customHeight="1" x14ac:dyDescent="0.2">
      <c r="B42" s="852"/>
      <c r="C42" s="852"/>
      <c r="D42" s="49"/>
      <c r="E42" s="50"/>
      <c r="F42" s="50"/>
      <c r="G42" s="50"/>
      <c r="H42" s="50"/>
      <c r="I42" s="51"/>
      <c r="J42" s="51"/>
      <c r="K42" s="52"/>
      <c r="L42" s="52"/>
      <c r="M42" s="52"/>
      <c r="N42" s="52"/>
      <c r="O42" s="52"/>
      <c r="P42" s="52"/>
      <c r="Q42" s="52"/>
      <c r="R42" s="52"/>
      <c r="S42" s="52"/>
      <c r="T42" s="52"/>
      <c r="U42" s="52"/>
      <c r="V42" s="52"/>
      <c r="W42" s="52"/>
      <c r="X42" s="52"/>
      <c r="Y42" s="52"/>
      <c r="Z42" s="52"/>
      <c r="AA42" s="52"/>
      <c r="AB42" s="52"/>
      <c r="AC42" s="53"/>
      <c r="AD42" s="53"/>
      <c r="AE42" s="53"/>
      <c r="AF42" s="54"/>
      <c r="AG42" s="26"/>
      <c r="AH42" s="26"/>
      <c r="AI42" s="26"/>
      <c r="AJ42" s="203">
        <f>IF(AI41=1,AJ8+AJ41,IF(AI41=0,AJ8-AJ41,"Error"))</f>
        <v>-3.5527136788005009E-15</v>
      </c>
      <c r="AK42" s="202">
        <f>AK8+SUM(AK9:AK40)</f>
        <v>0</v>
      </c>
      <c r="AL42" s="202">
        <f>AL8+SUM(AL9:AL40)</f>
        <v>0</v>
      </c>
      <c r="AM42" s="202">
        <f>AM8+SUM(AM9:AM40)</f>
        <v>0</v>
      </c>
      <c r="AN42" s="202"/>
      <c r="AO42" s="202">
        <f>AO41*8</f>
        <v>0</v>
      </c>
      <c r="AP42" s="202">
        <f>AP41*8</f>
        <v>184</v>
      </c>
      <c r="AQ42" s="152"/>
      <c r="AR42" s="173"/>
      <c r="AS42" s="185"/>
      <c r="AT42" s="152"/>
      <c r="AU42" s="152"/>
      <c r="AV42" s="173"/>
      <c r="AW42" s="226"/>
      <c r="AX42" s="80"/>
      <c r="AY42" s="55"/>
      <c r="AZ42" s="178"/>
      <c r="BA42" s="55"/>
      <c r="BB42" s="49"/>
      <c r="BC42" s="55"/>
      <c r="BD42" s="226"/>
      <c r="BE42" s="2"/>
    </row>
    <row r="43" spans="1:67" ht="12.75" customHeight="1" outlineLevel="1" x14ac:dyDescent="0.2">
      <c r="B43" s="850">
        <f>$F$5</f>
        <v>2025</v>
      </c>
      <c r="C43" s="850" t="str">
        <f>TEXT(I44,"MMM")</f>
        <v>Feb</v>
      </c>
      <c r="D43" s="41"/>
      <c r="E43" s="62"/>
      <c r="F43" s="62"/>
      <c r="G43" s="197"/>
      <c r="H43" s="197"/>
      <c r="I43" s="42"/>
      <c r="J43" s="42"/>
      <c r="K43" s="43"/>
      <c r="L43" s="43"/>
      <c r="M43" s="43"/>
      <c r="N43" s="43"/>
      <c r="O43" s="43"/>
      <c r="P43" s="43"/>
      <c r="Q43" s="43"/>
      <c r="R43" s="43"/>
      <c r="S43" s="43"/>
      <c r="T43" s="43"/>
      <c r="U43" s="43"/>
      <c r="V43" s="43"/>
      <c r="W43" s="43"/>
      <c r="X43" s="43"/>
      <c r="Y43" s="43"/>
      <c r="Z43" s="43"/>
      <c r="AA43" s="43"/>
      <c r="AB43" s="43"/>
      <c r="AC43" s="63"/>
      <c r="AD43" s="63"/>
      <c r="AE43" s="63"/>
      <c r="AF43" s="64"/>
      <c r="AG43" s="64"/>
      <c r="AH43" s="64"/>
      <c r="AI43" s="64"/>
      <c r="AJ43" s="148"/>
      <c r="AK43" s="148"/>
      <c r="AL43" s="148"/>
      <c r="AM43" s="148"/>
      <c r="AN43" s="148"/>
      <c r="AO43" s="148"/>
      <c r="AP43" s="148"/>
      <c r="AQ43" s="148"/>
      <c r="AR43" s="170"/>
      <c r="AS43" s="182"/>
      <c r="AT43" s="148"/>
      <c r="AU43" s="148"/>
      <c r="AV43" s="170"/>
      <c r="AW43" s="224"/>
      <c r="AX43" s="78"/>
      <c r="AY43" s="45"/>
      <c r="AZ43" s="177"/>
      <c r="BA43" s="45"/>
      <c r="BB43" s="41"/>
      <c r="BC43" s="45"/>
      <c r="BD43" s="224"/>
      <c r="BE43" s="3"/>
    </row>
    <row r="44" spans="1:67" ht="12.75" customHeight="1" outlineLevel="1" x14ac:dyDescent="0.2">
      <c r="A44" s="198">
        <f>A10+1</f>
        <v>2</v>
      </c>
      <c r="B44" s="851"/>
      <c r="C44" s="851"/>
      <c r="D44" s="27" t="str">
        <f>IF(E44="Mo",WEEKNUM(I44),"")</f>
        <v/>
      </c>
      <c r="E44" s="191" t="str">
        <f>TEXT(I44,"TTT")</f>
        <v>Sa</v>
      </c>
      <c r="F44" s="191">
        <f>$F$5</f>
        <v>2025</v>
      </c>
      <c r="G44" s="191">
        <f>$A$44</f>
        <v>2</v>
      </c>
      <c r="H44" s="191">
        <f>$H$5</f>
        <v>1</v>
      </c>
      <c r="I44" s="192">
        <f>DATE(F44,G44,H44)</f>
        <v>44227</v>
      </c>
      <c r="J44" s="191">
        <f t="shared" ref="J44:J74" si="24">IF(OR(G44="",G44=MONTH(I44)),1,0)</f>
        <v>1</v>
      </c>
      <c r="K44" s="193">
        <f t="shared" ref="K44:R53" si="25">IF(OR($E44="Sa",$E44="So",$J44=0),K$4,K$5)</f>
        <v>0</v>
      </c>
      <c r="L44" s="194">
        <f t="shared" si="25"/>
        <v>0</v>
      </c>
      <c r="M44" s="193">
        <f t="shared" si="25"/>
        <v>0</v>
      </c>
      <c r="N44" s="194">
        <f t="shared" si="25"/>
        <v>0</v>
      </c>
      <c r="O44" s="193">
        <f t="shared" si="25"/>
        <v>0</v>
      </c>
      <c r="P44" s="194">
        <f t="shared" si="25"/>
        <v>0</v>
      </c>
      <c r="Q44" s="193">
        <f t="shared" si="25"/>
        <v>0</v>
      </c>
      <c r="R44" s="194">
        <f t="shared" si="25"/>
        <v>0</v>
      </c>
      <c r="S44" s="193">
        <f t="shared" ref="S44:V59" si="26">Q44</f>
        <v>0</v>
      </c>
      <c r="T44" s="194">
        <f t="shared" si="26"/>
        <v>0</v>
      </c>
      <c r="U44" s="193">
        <f t="shared" si="26"/>
        <v>0</v>
      </c>
      <c r="V44" s="194">
        <f t="shared" si="26"/>
        <v>0</v>
      </c>
      <c r="W44" s="195">
        <f t="shared" ref="W44:W74" si="27">TIME(K44,L44,0)</f>
        <v>0</v>
      </c>
      <c r="X44" s="195">
        <f t="shared" ref="X44:X74" si="28">TIME(M44,N44,0)</f>
        <v>0</v>
      </c>
      <c r="Y44" s="195">
        <f t="shared" ref="Y44:Y74" si="29">TIME(O44,P44,0)</f>
        <v>0</v>
      </c>
      <c r="Z44" s="195">
        <f t="shared" ref="Z44:Z74" si="30">TIME(Q44,R44,0)</f>
        <v>0</v>
      </c>
      <c r="AA44" s="195">
        <f t="shared" ref="AA44:AA74" si="31">TIME(S44,T44,0)</f>
        <v>0</v>
      </c>
      <c r="AB44" s="195">
        <f t="shared" ref="AB44:AB74" si="32">TIME(U44,V44,0)</f>
        <v>0</v>
      </c>
      <c r="AC44" s="667"/>
      <c r="AD44" s="196">
        <f t="shared" ref="AD44:AD74" si="33">IF(J44=0,0,IF(OR(E44="Sa",E44="So"),TIME($AD$4,$AF$4,0),TIME($AD$5,$AF$5,0)))</f>
        <v>0</v>
      </c>
      <c r="AE44" s="667"/>
      <c r="AF44" s="196">
        <f t="shared" ref="AF44:AF74" si="34">IF(J44=0,0,Z44-W44-(Y44-X44))</f>
        <v>0</v>
      </c>
      <c r="AG44" s="196"/>
      <c r="AH44" s="196"/>
      <c r="AI44" s="196"/>
      <c r="AJ44" s="709"/>
      <c r="AK44" s="709">
        <f>IF(AH44=$AH$3,1,0)</f>
        <v>0</v>
      </c>
      <c r="AL44" s="709">
        <f>IF(AH44=$AH$7,1,0)</f>
        <v>0</v>
      </c>
      <c r="AM44" s="709">
        <f>IF(AI44=$AH$4,1,0)</f>
        <v>0</v>
      </c>
      <c r="AN44" s="709"/>
      <c r="AO44" s="709">
        <f>IF(OR(AH44=$AH$2,AH44=$AH$5),1,IF(AH44=$AH$6,0.5,0))</f>
        <v>0</v>
      </c>
      <c r="AP44" s="709">
        <f t="shared" ref="AP44:AP73" si="35">IF(OR(E44="Sa",E44="So",E44="",J44=0,AH44="FT"),0,1)</f>
        <v>0</v>
      </c>
      <c r="AS44" s="184"/>
      <c r="AW44" s="225"/>
      <c r="AX44" s="79"/>
      <c r="AZ44" s="176"/>
      <c r="BD44" s="225"/>
      <c r="BE44" s="3"/>
      <c r="BL44" s="761">
        <f>BL37</f>
        <v>80.900000000000006</v>
      </c>
      <c r="BM44" s="761">
        <f>BM37</f>
        <v>80.900000000000006</v>
      </c>
      <c r="BN44" s="198">
        <f>BO40+BN37</f>
        <v>105</v>
      </c>
      <c r="BO44" s="198">
        <f>BN44+BO37</f>
        <v>120</v>
      </c>
    </row>
    <row r="45" spans="1:67" ht="12.75" customHeight="1" outlineLevel="1" x14ac:dyDescent="0.2">
      <c r="B45" s="851"/>
      <c r="C45" s="851"/>
      <c r="D45" s="27" t="str">
        <f t="shared" ref="D45:D74" si="36">IF(E45="Mo",WEEKNUM(I45),"")</f>
        <v/>
      </c>
      <c r="E45" s="191" t="str">
        <f t="shared" ref="E45:E74" si="37">TEXT(I45,"TTT")</f>
        <v>So</v>
      </c>
      <c r="F45" s="191">
        <f t="shared" ref="F45:F74" si="38">$F$5</f>
        <v>2025</v>
      </c>
      <c r="G45" s="191">
        <f t="shared" ref="G45:G74" si="39">$A$44</f>
        <v>2</v>
      </c>
      <c r="H45" s="191">
        <f>H44+1</f>
        <v>2</v>
      </c>
      <c r="I45" s="192">
        <f t="shared" ref="I45:I74" si="40">DATE(F45,G45,H45)</f>
        <v>44228</v>
      </c>
      <c r="J45" s="191">
        <f t="shared" si="24"/>
        <v>1</v>
      </c>
      <c r="K45" s="193">
        <f t="shared" si="25"/>
        <v>0</v>
      </c>
      <c r="L45" s="194">
        <f t="shared" si="25"/>
        <v>0</v>
      </c>
      <c r="M45" s="193">
        <f t="shared" si="25"/>
        <v>0</v>
      </c>
      <c r="N45" s="194">
        <f t="shared" si="25"/>
        <v>0</v>
      </c>
      <c r="O45" s="193">
        <f t="shared" si="25"/>
        <v>0</v>
      </c>
      <c r="P45" s="194">
        <f t="shared" si="25"/>
        <v>0</v>
      </c>
      <c r="Q45" s="193">
        <f t="shared" si="25"/>
        <v>0</v>
      </c>
      <c r="R45" s="194">
        <f t="shared" si="25"/>
        <v>0</v>
      </c>
      <c r="S45" s="193">
        <f t="shared" si="26"/>
        <v>0</v>
      </c>
      <c r="T45" s="194">
        <f t="shared" si="26"/>
        <v>0</v>
      </c>
      <c r="U45" s="193">
        <f t="shared" si="26"/>
        <v>0</v>
      </c>
      <c r="V45" s="194">
        <f t="shared" si="26"/>
        <v>0</v>
      </c>
      <c r="W45" s="195">
        <f t="shared" si="27"/>
        <v>0</v>
      </c>
      <c r="X45" s="195">
        <f t="shared" si="28"/>
        <v>0</v>
      </c>
      <c r="Y45" s="195">
        <f t="shared" si="29"/>
        <v>0</v>
      </c>
      <c r="Z45" s="195">
        <f t="shared" si="30"/>
        <v>0</v>
      </c>
      <c r="AA45" s="195">
        <f t="shared" si="31"/>
        <v>0</v>
      </c>
      <c r="AB45" s="195">
        <f t="shared" si="32"/>
        <v>0</v>
      </c>
      <c r="AC45" s="667"/>
      <c r="AD45" s="196">
        <f t="shared" si="33"/>
        <v>0</v>
      </c>
      <c r="AE45" s="667"/>
      <c r="AF45" s="196">
        <f t="shared" si="34"/>
        <v>0</v>
      </c>
      <c r="AG45" s="196"/>
      <c r="AH45" s="196"/>
      <c r="AI45" s="196"/>
      <c r="AJ45" s="710"/>
      <c r="AK45" s="709">
        <f t="shared" ref="AK45:AK74" si="41">IF(AH45=$AH$3,1,0)</f>
        <v>0</v>
      </c>
      <c r="AL45" s="709">
        <f t="shared" ref="AL45:AL74" si="42">IF(AH45=$AH$7,1,0)</f>
        <v>0</v>
      </c>
      <c r="AM45" s="709">
        <f t="shared" ref="AM45:AM74" si="43">IF(AI45=$AH$4,1,0)</f>
        <v>0</v>
      </c>
      <c r="AN45" s="709"/>
      <c r="AO45" s="709">
        <f t="shared" ref="AO45:AO74" si="44">IF(OR(AH45=$AH$2,AH45=$AH$5),1,IF(AH45=$AH$6,0.5,0))</f>
        <v>0</v>
      </c>
      <c r="AP45" s="709">
        <f t="shared" si="35"/>
        <v>0</v>
      </c>
      <c r="AS45" s="184"/>
      <c r="AW45" s="225"/>
      <c r="AX45" s="79"/>
      <c r="AZ45" s="176"/>
      <c r="BD45" s="225"/>
      <c r="BG45" s="754"/>
      <c r="BL45" s="762">
        <f>BL37</f>
        <v>80.900000000000006</v>
      </c>
      <c r="BM45" s="761">
        <f>BM37</f>
        <v>80.900000000000006</v>
      </c>
      <c r="BN45" s="198">
        <f>BO44+BN37</f>
        <v>135</v>
      </c>
      <c r="BO45" s="198">
        <f>BN45+BO37</f>
        <v>150</v>
      </c>
    </row>
    <row r="46" spans="1:67" ht="12.75" customHeight="1" outlineLevel="1" x14ac:dyDescent="0.2">
      <c r="B46" s="851"/>
      <c r="C46" s="851"/>
      <c r="D46" s="27">
        <f t="shared" si="36"/>
        <v>6</v>
      </c>
      <c r="E46" s="191" t="str">
        <f t="shared" si="37"/>
        <v>Mo</v>
      </c>
      <c r="F46" s="191">
        <f t="shared" si="38"/>
        <v>2025</v>
      </c>
      <c r="G46" s="191">
        <f t="shared" si="39"/>
        <v>2</v>
      </c>
      <c r="H46" s="191">
        <f t="shared" ref="H46:H74" si="45">H45+1</f>
        <v>3</v>
      </c>
      <c r="I46" s="192">
        <f t="shared" si="40"/>
        <v>44229</v>
      </c>
      <c r="J46" s="191">
        <f t="shared" si="24"/>
        <v>1</v>
      </c>
      <c r="K46" s="193">
        <f t="shared" si="25"/>
        <v>7</v>
      </c>
      <c r="L46" s="194">
        <f t="shared" si="25"/>
        <v>0</v>
      </c>
      <c r="M46" s="193">
        <f t="shared" si="25"/>
        <v>13</v>
      </c>
      <c r="N46" s="194">
        <f t="shared" si="25"/>
        <v>0</v>
      </c>
      <c r="O46" s="193">
        <f t="shared" si="25"/>
        <v>13</v>
      </c>
      <c r="P46" s="194">
        <f t="shared" si="25"/>
        <v>30</v>
      </c>
      <c r="Q46" s="193">
        <f t="shared" si="25"/>
        <v>15</v>
      </c>
      <c r="R46" s="194">
        <f t="shared" si="25"/>
        <v>55</v>
      </c>
      <c r="S46" s="193">
        <f t="shared" si="26"/>
        <v>15</v>
      </c>
      <c r="T46" s="194">
        <f t="shared" si="26"/>
        <v>55</v>
      </c>
      <c r="U46" s="193">
        <f t="shared" si="26"/>
        <v>15</v>
      </c>
      <c r="V46" s="194">
        <f t="shared" si="26"/>
        <v>55</v>
      </c>
      <c r="W46" s="195">
        <f t="shared" si="27"/>
        <v>0.29166666666666669</v>
      </c>
      <c r="X46" s="195">
        <f t="shared" si="28"/>
        <v>0.54166666666666663</v>
      </c>
      <c r="Y46" s="195">
        <f t="shared" si="29"/>
        <v>0.5625</v>
      </c>
      <c r="Z46" s="195">
        <f t="shared" si="30"/>
        <v>0.66319444444444442</v>
      </c>
      <c r="AA46" s="195">
        <f t="shared" si="31"/>
        <v>0.66319444444444442</v>
      </c>
      <c r="AB46" s="195">
        <f t="shared" si="32"/>
        <v>0.66319444444444442</v>
      </c>
      <c r="AC46" s="667"/>
      <c r="AD46" s="196">
        <f t="shared" si="33"/>
        <v>0.35069444444444442</v>
      </c>
      <c r="AE46" s="667"/>
      <c r="AF46" s="196">
        <f t="shared" si="34"/>
        <v>0.35069444444444436</v>
      </c>
      <c r="AG46" s="196"/>
      <c r="AH46" s="196"/>
      <c r="AI46" s="196"/>
      <c r="AJ46" s="710"/>
      <c r="AK46" s="709">
        <f t="shared" si="41"/>
        <v>0</v>
      </c>
      <c r="AL46" s="709">
        <f t="shared" si="42"/>
        <v>0</v>
      </c>
      <c r="AM46" s="709">
        <f t="shared" si="43"/>
        <v>0</v>
      </c>
      <c r="AN46" s="709"/>
      <c r="AO46" s="709">
        <f t="shared" si="44"/>
        <v>0</v>
      </c>
      <c r="AP46" s="709">
        <f t="shared" si="35"/>
        <v>1</v>
      </c>
      <c r="AS46" s="184"/>
      <c r="AW46" s="225"/>
      <c r="AX46" s="79"/>
      <c r="AZ46" s="176"/>
      <c r="BD46" s="225"/>
      <c r="BG46" s="754"/>
      <c r="BL46" s="774" t="s">
        <v>1777</v>
      </c>
      <c r="BM46" s="756">
        <f>SUM(BL38:BL45)+SUM(BM38:BM45)</f>
        <v>809</v>
      </c>
      <c r="BN46" s="722" t="s">
        <v>1767</v>
      </c>
      <c r="BO46" s="722" t="s">
        <v>1767</v>
      </c>
    </row>
    <row r="47" spans="1:67" ht="12.75" customHeight="1" outlineLevel="1" x14ac:dyDescent="0.2">
      <c r="B47" s="851"/>
      <c r="C47" s="851"/>
      <c r="D47" s="27" t="str">
        <f t="shared" si="36"/>
        <v/>
      </c>
      <c r="E47" s="191" t="str">
        <f t="shared" si="37"/>
        <v>Di</v>
      </c>
      <c r="F47" s="191">
        <f t="shared" si="38"/>
        <v>2025</v>
      </c>
      <c r="G47" s="191">
        <f t="shared" si="39"/>
        <v>2</v>
      </c>
      <c r="H47" s="191">
        <f t="shared" si="45"/>
        <v>4</v>
      </c>
      <c r="I47" s="192">
        <f t="shared" si="40"/>
        <v>44230</v>
      </c>
      <c r="J47" s="191">
        <f t="shared" si="24"/>
        <v>1</v>
      </c>
      <c r="K47" s="193">
        <f t="shared" si="25"/>
        <v>7</v>
      </c>
      <c r="L47" s="194">
        <f t="shared" si="25"/>
        <v>0</v>
      </c>
      <c r="M47" s="193">
        <f t="shared" si="25"/>
        <v>13</v>
      </c>
      <c r="N47" s="194">
        <f t="shared" si="25"/>
        <v>0</v>
      </c>
      <c r="O47" s="193">
        <f t="shared" si="25"/>
        <v>13</v>
      </c>
      <c r="P47" s="194">
        <f t="shared" si="25"/>
        <v>30</v>
      </c>
      <c r="Q47" s="193">
        <f t="shared" si="25"/>
        <v>15</v>
      </c>
      <c r="R47" s="194">
        <f t="shared" si="25"/>
        <v>55</v>
      </c>
      <c r="S47" s="193">
        <f t="shared" si="26"/>
        <v>15</v>
      </c>
      <c r="T47" s="194">
        <f t="shared" si="26"/>
        <v>55</v>
      </c>
      <c r="U47" s="193">
        <f t="shared" si="26"/>
        <v>15</v>
      </c>
      <c r="V47" s="194">
        <f t="shared" si="26"/>
        <v>55</v>
      </c>
      <c r="W47" s="195">
        <f t="shared" si="27"/>
        <v>0.29166666666666669</v>
      </c>
      <c r="X47" s="195">
        <f t="shared" si="28"/>
        <v>0.54166666666666663</v>
      </c>
      <c r="Y47" s="195">
        <f t="shared" si="29"/>
        <v>0.5625</v>
      </c>
      <c r="Z47" s="195">
        <f t="shared" si="30"/>
        <v>0.66319444444444442</v>
      </c>
      <c r="AA47" s="195">
        <f t="shared" si="31"/>
        <v>0.66319444444444442</v>
      </c>
      <c r="AB47" s="195">
        <f t="shared" si="32"/>
        <v>0.66319444444444442</v>
      </c>
      <c r="AC47" s="667"/>
      <c r="AD47" s="196">
        <f t="shared" si="33"/>
        <v>0.35069444444444442</v>
      </c>
      <c r="AE47" s="667"/>
      <c r="AF47" s="196">
        <f t="shared" si="34"/>
        <v>0.35069444444444436</v>
      </c>
      <c r="AG47" s="196"/>
      <c r="AH47" s="196"/>
      <c r="AI47" s="196"/>
      <c r="AJ47" s="710"/>
      <c r="AK47" s="709">
        <f t="shared" si="41"/>
        <v>0</v>
      </c>
      <c r="AL47" s="709">
        <f t="shared" si="42"/>
        <v>0</v>
      </c>
      <c r="AM47" s="709">
        <f t="shared" si="43"/>
        <v>0</v>
      </c>
      <c r="AN47" s="709"/>
      <c r="AO47" s="709">
        <f t="shared" si="44"/>
        <v>0</v>
      </c>
      <c r="AP47" s="709">
        <f t="shared" si="35"/>
        <v>1</v>
      </c>
      <c r="AS47" s="184"/>
      <c r="AW47" s="225"/>
      <c r="AX47" s="79"/>
      <c r="AZ47" s="176"/>
      <c r="BD47" s="225"/>
      <c r="BG47" s="754"/>
      <c r="BL47" s="775">
        <f>INDEX($BF$2:$BG$8,MATCH(BL46,$BF$2:$BF$8,0),2)</f>
        <v>80.900000000000006</v>
      </c>
      <c r="BM47" s="775">
        <f>INDEX($BF$2:$BG$8,MATCH(BL46,$BF$2:$BF$8,0),2)</f>
        <v>80.900000000000006</v>
      </c>
      <c r="BN47" s="775">
        <v>15</v>
      </c>
      <c r="BO47" s="775">
        <v>15</v>
      </c>
    </row>
    <row r="48" spans="1:67" ht="12.75" customHeight="1" outlineLevel="1" x14ac:dyDescent="0.2">
      <c r="B48" s="851"/>
      <c r="C48" s="851"/>
      <c r="D48" s="27" t="str">
        <f t="shared" si="36"/>
        <v/>
      </c>
      <c r="E48" s="191" t="str">
        <f t="shared" si="37"/>
        <v>Mi</v>
      </c>
      <c r="F48" s="191">
        <f t="shared" si="38"/>
        <v>2025</v>
      </c>
      <c r="G48" s="191">
        <f t="shared" si="39"/>
        <v>2</v>
      </c>
      <c r="H48" s="191">
        <f t="shared" si="45"/>
        <v>5</v>
      </c>
      <c r="I48" s="192">
        <f t="shared" si="40"/>
        <v>44231</v>
      </c>
      <c r="J48" s="191">
        <f t="shared" si="24"/>
        <v>1</v>
      </c>
      <c r="K48" s="193">
        <f t="shared" si="25"/>
        <v>7</v>
      </c>
      <c r="L48" s="194">
        <f t="shared" si="25"/>
        <v>0</v>
      </c>
      <c r="M48" s="193">
        <f t="shared" si="25"/>
        <v>13</v>
      </c>
      <c r="N48" s="194">
        <f t="shared" si="25"/>
        <v>0</v>
      </c>
      <c r="O48" s="193">
        <f t="shared" si="25"/>
        <v>13</v>
      </c>
      <c r="P48" s="194">
        <f t="shared" si="25"/>
        <v>30</v>
      </c>
      <c r="Q48" s="193">
        <f t="shared" si="25"/>
        <v>15</v>
      </c>
      <c r="R48" s="194">
        <f t="shared" si="25"/>
        <v>55</v>
      </c>
      <c r="S48" s="193">
        <f t="shared" si="26"/>
        <v>15</v>
      </c>
      <c r="T48" s="194">
        <f t="shared" si="26"/>
        <v>55</v>
      </c>
      <c r="U48" s="193">
        <f t="shared" si="26"/>
        <v>15</v>
      </c>
      <c r="V48" s="194">
        <f t="shared" si="26"/>
        <v>55</v>
      </c>
      <c r="W48" s="195">
        <f t="shared" si="27"/>
        <v>0.29166666666666669</v>
      </c>
      <c r="X48" s="195">
        <f t="shared" si="28"/>
        <v>0.54166666666666663</v>
      </c>
      <c r="Y48" s="195">
        <f t="shared" si="29"/>
        <v>0.5625</v>
      </c>
      <c r="Z48" s="195">
        <f t="shared" si="30"/>
        <v>0.66319444444444442</v>
      </c>
      <c r="AA48" s="195">
        <f t="shared" si="31"/>
        <v>0.66319444444444442</v>
      </c>
      <c r="AB48" s="195">
        <f t="shared" si="32"/>
        <v>0.66319444444444442</v>
      </c>
      <c r="AC48" s="667"/>
      <c r="AD48" s="196">
        <f t="shared" si="33"/>
        <v>0.35069444444444442</v>
      </c>
      <c r="AE48" s="667"/>
      <c r="AF48" s="196">
        <f t="shared" si="34"/>
        <v>0.35069444444444436</v>
      </c>
      <c r="AG48" s="196"/>
      <c r="AH48" s="196"/>
      <c r="AI48" s="196"/>
      <c r="AJ48" s="710"/>
      <c r="AK48" s="709">
        <f t="shared" si="41"/>
        <v>0</v>
      </c>
      <c r="AL48" s="709">
        <f t="shared" si="42"/>
        <v>0</v>
      </c>
      <c r="AM48" s="709">
        <f t="shared" si="43"/>
        <v>0</v>
      </c>
      <c r="AN48" s="709"/>
      <c r="AO48" s="709">
        <f t="shared" si="44"/>
        <v>0</v>
      </c>
      <c r="AP48" s="709">
        <f t="shared" si="35"/>
        <v>1</v>
      </c>
      <c r="AS48" s="184"/>
      <c r="AW48" s="225"/>
      <c r="AX48" s="79"/>
      <c r="AZ48" s="176"/>
      <c r="BD48" s="225"/>
      <c r="BG48" s="754"/>
      <c r="BL48" s="818">
        <f>BL47</f>
        <v>80.900000000000006</v>
      </c>
      <c r="BM48" s="818">
        <f>BM47</f>
        <v>80.900000000000006</v>
      </c>
      <c r="BN48" s="198">
        <f>BN47</f>
        <v>15</v>
      </c>
      <c r="BO48" s="198">
        <f>BN48+BO47</f>
        <v>30</v>
      </c>
    </row>
    <row r="49" spans="2:67" ht="12.75" customHeight="1" outlineLevel="1" x14ac:dyDescent="0.2">
      <c r="B49" s="851"/>
      <c r="C49" s="851"/>
      <c r="D49" s="27" t="str">
        <f t="shared" si="36"/>
        <v/>
      </c>
      <c r="E49" s="191" t="str">
        <f t="shared" si="37"/>
        <v>Do</v>
      </c>
      <c r="F49" s="191">
        <f t="shared" si="38"/>
        <v>2025</v>
      </c>
      <c r="G49" s="191">
        <f t="shared" si="39"/>
        <v>2</v>
      </c>
      <c r="H49" s="191">
        <f t="shared" si="45"/>
        <v>6</v>
      </c>
      <c r="I49" s="192">
        <f t="shared" si="40"/>
        <v>44232</v>
      </c>
      <c r="J49" s="191">
        <f t="shared" si="24"/>
        <v>1</v>
      </c>
      <c r="K49" s="193">
        <f t="shared" si="25"/>
        <v>7</v>
      </c>
      <c r="L49" s="194">
        <f t="shared" si="25"/>
        <v>0</v>
      </c>
      <c r="M49" s="193">
        <f t="shared" si="25"/>
        <v>13</v>
      </c>
      <c r="N49" s="194">
        <f t="shared" si="25"/>
        <v>0</v>
      </c>
      <c r="O49" s="193">
        <f t="shared" si="25"/>
        <v>13</v>
      </c>
      <c r="P49" s="194">
        <f t="shared" si="25"/>
        <v>30</v>
      </c>
      <c r="Q49" s="193">
        <f t="shared" si="25"/>
        <v>15</v>
      </c>
      <c r="R49" s="194">
        <f t="shared" si="25"/>
        <v>55</v>
      </c>
      <c r="S49" s="193">
        <f t="shared" si="26"/>
        <v>15</v>
      </c>
      <c r="T49" s="194">
        <f t="shared" si="26"/>
        <v>55</v>
      </c>
      <c r="U49" s="193">
        <f t="shared" si="26"/>
        <v>15</v>
      </c>
      <c r="V49" s="194">
        <f t="shared" si="26"/>
        <v>55</v>
      </c>
      <c r="W49" s="195">
        <f t="shared" si="27"/>
        <v>0.29166666666666669</v>
      </c>
      <c r="X49" s="195">
        <f t="shared" si="28"/>
        <v>0.54166666666666663</v>
      </c>
      <c r="Y49" s="195">
        <f t="shared" si="29"/>
        <v>0.5625</v>
      </c>
      <c r="Z49" s="195">
        <f t="shared" si="30"/>
        <v>0.66319444444444442</v>
      </c>
      <c r="AA49" s="195">
        <f t="shared" si="31"/>
        <v>0.66319444444444442</v>
      </c>
      <c r="AB49" s="195">
        <f t="shared" si="32"/>
        <v>0.66319444444444442</v>
      </c>
      <c r="AC49" s="667"/>
      <c r="AD49" s="196">
        <f t="shared" si="33"/>
        <v>0.35069444444444442</v>
      </c>
      <c r="AE49" s="667"/>
      <c r="AF49" s="196">
        <f t="shared" si="34"/>
        <v>0.35069444444444436</v>
      </c>
      <c r="AG49" s="196"/>
      <c r="AH49" s="196"/>
      <c r="AI49" s="196"/>
      <c r="AJ49" s="710"/>
      <c r="AK49" s="709">
        <f t="shared" si="41"/>
        <v>0</v>
      </c>
      <c r="AL49" s="709">
        <f t="shared" si="42"/>
        <v>0</v>
      </c>
      <c r="AM49" s="709">
        <f t="shared" si="43"/>
        <v>0</v>
      </c>
      <c r="AN49" s="709"/>
      <c r="AO49" s="709">
        <f t="shared" si="44"/>
        <v>0</v>
      </c>
      <c r="AP49" s="709">
        <f t="shared" si="35"/>
        <v>1</v>
      </c>
      <c r="AS49" s="184"/>
      <c r="AW49" s="225"/>
      <c r="AX49" s="79"/>
      <c r="AZ49" s="176"/>
      <c r="BC49" s="29"/>
      <c r="BD49" s="225"/>
      <c r="BG49" s="754"/>
      <c r="BL49" s="761">
        <f>BL47</f>
        <v>80.900000000000006</v>
      </c>
      <c r="BM49" s="761">
        <f>BM47</f>
        <v>80.900000000000006</v>
      </c>
      <c r="BN49" s="198">
        <f>BO48+BN47</f>
        <v>45</v>
      </c>
      <c r="BO49" s="198">
        <f>BN49+BO47</f>
        <v>60</v>
      </c>
    </row>
    <row r="50" spans="2:67" ht="12.75" customHeight="1" outlineLevel="1" x14ac:dyDescent="0.2">
      <c r="B50" s="851"/>
      <c r="C50" s="851"/>
      <c r="D50" s="27" t="str">
        <f t="shared" si="36"/>
        <v/>
      </c>
      <c r="E50" s="191" t="str">
        <f t="shared" si="37"/>
        <v>Fr</v>
      </c>
      <c r="F50" s="191">
        <f t="shared" si="38"/>
        <v>2025</v>
      </c>
      <c r="G50" s="191">
        <f t="shared" si="39"/>
        <v>2</v>
      </c>
      <c r="H50" s="191">
        <f t="shared" si="45"/>
        <v>7</v>
      </c>
      <c r="I50" s="192">
        <f t="shared" si="40"/>
        <v>44233</v>
      </c>
      <c r="J50" s="191">
        <f t="shared" si="24"/>
        <v>1</v>
      </c>
      <c r="K50" s="193">
        <f t="shared" si="25"/>
        <v>7</v>
      </c>
      <c r="L50" s="194">
        <f t="shared" si="25"/>
        <v>0</v>
      </c>
      <c r="M50" s="193">
        <f t="shared" si="25"/>
        <v>13</v>
      </c>
      <c r="N50" s="194">
        <f t="shared" si="25"/>
        <v>0</v>
      </c>
      <c r="O50" s="193">
        <f t="shared" si="25"/>
        <v>13</v>
      </c>
      <c r="P50" s="194">
        <f t="shared" si="25"/>
        <v>30</v>
      </c>
      <c r="Q50" s="193">
        <f t="shared" si="25"/>
        <v>15</v>
      </c>
      <c r="R50" s="194">
        <f t="shared" si="25"/>
        <v>55</v>
      </c>
      <c r="S50" s="193">
        <f t="shared" si="26"/>
        <v>15</v>
      </c>
      <c r="T50" s="194">
        <f t="shared" si="26"/>
        <v>55</v>
      </c>
      <c r="U50" s="193">
        <f t="shared" si="26"/>
        <v>15</v>
      </c>
      <c r="V50" s="194">
        <f t="shared" si="26"/>
        <v>55</v>
      </c>
      <c r="W50" s="195">
        <f t="shared" si="27"/>
        <v>0.29166666666666669</v>
      </c>
      <c r="X50" s="195">
        <f t="shared" si="28"/>
        <v>0.54166666666666663</v>
      </c>
      <c r="Y50" s="195">
        <f t="shared" si="29"/>
        <v>0.5625</v>
      </c>
      <c r="Z50" s="195">
        <f t="shared" si="30"/>
        <v>0.66319444444444442</v>
      </c>
      <c r="AA50" s="195">
        <f t="shared" si="31"/>
        <v>0.66319444444444442</v>
      </c>
      <c r="AB50" s="195">
        <f t="shared" si="32"/>
        <v>0.66319444444444442</v>
      </c>
      <c r="AC50" s="667"/>
      <c r="AD50" s="196">
        <f t="shared" si="33"/>
        <v>0.35069444444444442</v>
      </c>
      <c r="AE50" s="667"/>
      <c r="AF50" s="196">
        <f t="shared" si="34"/>
        <v>0.35069444444444436</v>
      </c>
      <c r="AG50" s="196"/>
      <c r="AH50" s="196"/>
      <c r="AI50" s="196"/>
      <c r="AJ50" s="710"/>
      <c r="AK50" s="709">
        <f t="shared" si="41"/>
        <v>0</v>
      </c>
      <c r="AL50" s="709">
        <f t="shared" si="42"/>
        <v>0</v>
      </c>
      <c r="AM50" s="709">
        <f t="shared" si="43"/>
        <v>0</v>
      </c>
      <c r="AN50" s="709"/>
      <c r="AO50" s="709">
        <f t="shared" si="44"/>
        <v>0</v>
      </c>
      <c r="AP50" s="709">
        <f t="shared" si="35"/>
        <v>1</v>
      </c>
      <c r="AS50" s="184"/>
      <c r="AW50" s="225"/>
      <c r="AX50" s="79"/>
      <c r="AZ50" s="176"/>
      <c r="BD50" s="225"/>
      <c r="BL50" s="761">
        <f>BL47</f>
        <v>80.900000000000006</v>
      </c>
      <c r="BM50" s="761">
        <f>BM47</f>
        <v>80.900000000000006</v>
      </c>
      <c r="BN50" s="198">
        <f>BO49+BN47</f>
        <v>75</v>
      </c>
      <c r="BO50" s="198">
        <f>BN50+BO47</f>
        <v>90</v>
      </c>
    </row>
    <row r="51" spans="2:67" ht="12.75" customHeight="1" outlineLevel="1" x14ac:dyDescent="0.2">
      <c r="B51" s="851"/>
      <c r="C51" s="851"/>
      <c r="D51" s="27" t="str">
        <f t="shared" si="36"/>
        <v/>
      </c>
      <c r="E51" s="191" t="str">
        <f t="shared" si="37"/>
        <v>Sa</v>
      </c>
      <c r="F51" s="191">
        <f t="shared" si="38"/>
        <v>2025</v>
      </c>
      <c r="G51" s="191">
        <f t="shared" si="39"/>
        <v>2</v>
      </c>
      <c r="H51" s="191">
        <f t="shared" si="45"/>
        <v>8</v>
      </c>
      <c r="I51" s="192">
        <f t="shared" si="40"/>
        <v>44234</v>
      </c>
      <c r="J51" s="191">
        <f t="shared" si="24"/>
        <v>1</v>
      </c>
      <c r="K51" s="193">
        <f t="shared" si="25"/>
        <v>0</v>
      </c>
      <c r="L51" s="194">
        <f t="shared" si="25"/>
        <v>0</v>
      </c>
      <c r="M51" s="193">
        <f t="shared" si="25"/>
        <v>0</v>
      </c>
      <c r="N51" s="194">
        <f t="shared" si="25"/>
        <v>0</v>
      </c>
      <c r="O51" s="193">
        <f t="shared" si="25"/>
        <v>0</v>
      </c>
      <c r="P51" s="194">
        <f t="shared" si="25"/>
        <v>0</v>
      </c>
      <c r="Q51" s="193">
        <f t="shared" si="25"/>
        <v>0</v>
      </c>
      <c r="R51" s="194">
        <f t="shared" si="25"/>
        <v>0</v>
      </c>
      <c r="S51" s="193">
        <f t="shared" si="26"/>
        <v>0</v>
      </c>
      <c r="T51" s="194">
        <f t="shared" si="26"/>
        <v>0</v>
      </c>
      <c r="U51" s="193">
        <f t="shared" si="26"/>
        <v>0</v>
      </c>
      <c r="V51" s="194">
        <f t="shared" si="26"/>
        <v>0</v>
      </c>
      <c r="W51" s="195">
        <f t="shared" si="27"/>
        <v>0</v>
      </c>
      <c r="X51" s="195">
        <f t="shared" si="28"/>
        <v>0</v>
      </c>
      <c r="Y51" s="195">
        <f t="shared" si="29"/>
        <v>0</v>
      </c>
      <c r="Z51" s="195">
        <f t="shared" si="30"/>
        <v>0</v>
      </c>
      <c r="AA51" s="195">
        <f t="shared" si="31"/>
        <v>0</v>
      </c>
      <c r="AB51" s="195">
        <f t="shared" si="32"/>
        <v>0</v>
      </c>
      <c r="AC51" s="667"/>
      <c r="AD51" s="196">
        <f t="shared" si="33"/>
        <v>0</v>
      </c>
      <c r="AE51" s="667"/>
      <c r="AF51" s="196">
        <f t="shared" si="34"/>
        <v>0</v>
      </c>
      <c r="AG51" s="196"/>
      <c r="AH51" s="196"/>
      <c r="AI51" s="196"/>
      <c r="AJ51" s="710"/>
      <c r="AK51" s="709">
        <f t="shared" si="41"/>
        <v>0</v>
      </c>
      <c r="AL51" s="709">
        <f t="shared" si="42"/>
        <v>0</v>
      </c>
      <c r="AM51" s="709">
        <f t="shared" si="43"/>
        <v>0</v>
      </c>
      <c r="AN51" s="709"/>
      <c r="AO51" s="709">
        <f t="shared" si="44"/>
        <v>0</v>
      </c>
      <c r="AP51" s="709">
        <f t="shared" si="35"/>
        <v>0</v>
      </c>
      <c r="AS51" s="184"/>
      <c r="AW51" s="225"/>
      <c r="AX51" s="79"/>
      <c r="AZ51" s="176"/>
      <c r="BC51" s="29"/>
      <c r="BD51" s="225"/>
      <c r="BG51" s="754"/>
      <c r="BL51" s="761">
        <f>BL47</f>
        <v>80.900000000000006</v>
      </c>
      <c r="BM51" s="761">
        <f>BM47</f>
        <v>80.900000000000006</v>
      </c>
      <c r="BN51" s="198">
        <f>BO50+BN47</f>
        <v>105</v>
      </c>
      <c r="BO51" s="198">
        <f>BN51+BO47</f>
        <v>120</v>
      </c>
    </row>
    <row r="52" spans="2:67" ht="12.75" customHeight="1" outlineLevel="1" x14ac:dyDescent="0.2">
      <c r="B52" s="851"/>
      <c r="C52" s="851"/>
      <c r="D52" s="27" t="str">
        <f t="shared" si="36"/>
        <v/>
      </c>
      <c r="E52" s="191" t="str">
        <f t="shared" si="37"/>
        <v>So</v>
      </c>
      <c r="F52" s="191">
        <f t="shared" si="38"/>
        <v>2025</v>
      </c>
      <c r="G52" s="191">
        <f t="shared" si="39"/>
        <v>2</v>
      </c>
      <c r="H52" s="191">
        <f t="shared" si="45"/>
        <v>9</v>
      </c>
      <c r="I52" s="192">
        <f t="shared" si="40"/>
        <v>44235</v>
      </c>
      <c r="J52" s="191">
        <f t="shared" si="24"/>
        <v>1</v>
      </c>
      <c r="K52" s="193">
        <f t="shared" si="25"/>
        <v>0</v>
      </c>
      <c r="L52" s="194">
        <f t="shared" si="25"/>
        <v>0</v>
      </c>
      <c r="M52" s="193">
        <f t="shared" si="25"/>
        <v>0</v>
      </c>
      <c r="N52" s="194">
        <f t="shared" si="25"/>
        <v>0</v>
      </c>
      <c r="O52" s="193">
        <f t="shared" si="25"/>
        <v>0</v>
      </c>
      <c r="P52" s="194">
        <f t="shared" si="25"/>
        <v>0</v>
      </c>
      <c r="Q52" s="193">
        <f t="shared" si="25"/>
        <v>0</v>
      </c>
      <c r="R52" s="194">
        <f t="shared" si="25"/>
        <v>0</v>
      </c>
      <c r="S52" s="193">
        <f t="shared" si="26"/>
        <v>0</v>
      </c>
      <c r="T52" s="194">
        <f t="shared" si="26"/>
        <v>0</v>
      </c>
      <c r="U52" s="193">
        <f t="shared" si="26"/>
        <v>0</v>
      </c>
      <c r="V52" s="194">
        <f t="shared" si="26"/>
        <v>0</v>
      </c>
      <c r="W52" s="195">
        <f t="shared" si="27"/>
        <v>0</v>
      </c>
      <c r="X52" s="195">
        <f t="shared" si="28"/>
        <v>0</v>
      </c>
      <c r="Y52" s="195">
        <f t="shared" si="29"/>
        <v>0</v>
      </c>
      <c r="Z52" s="195">
        <f t="shared" si="30"/>
        <v>0</v>
      </c>
      <c r="AA52" s="195">
        <f t="shared" si="31"/>
        <v>0</v>
      </c>
      <c r="AB52" s="195">
        <f t="shared" si="32"/>
        <v>0</v>
      </c>
      <c r="AC52" s="667"/>
      <c r="AD52" s="196">
        <f t="shared" si="33"/>
        <v>0</v>
      </c>
      <c r="AE52" s="667"/>
      <c r="AF52" s="196">
        <f t="shared" si="34"/>
        <v>0</v>
      </c>
      <c r="AG52" s="196"/>
      <c r="AH52" s="196"/>
      <c r="AI52" s="196"/>
      <c r="AJ52" s="710"/>
      <c r="AK52" s="709">
        <f t="shared" si="41"/>
        <v>0</v>
      </c>
      <c r="AL52" s="709">
        <f t="shared" si="42"/>
        <v>0</v>
      </c>
      <c r="AM52" s="709">
        <f t="shared" si="43"/>
        <v>0</v>
      </c>
      <c r="AN52" s="709"/>
      <c r="AO52" s="709">
        <f t="shared" si="44"/>
        <v>0</v>
      </c>
      <c r="AP52" s="709">
        <f t="shared" si="35"/>
        <v>0</v>
      </c>
      <c r="AS52" s="184"/>
      <c r="AW52" s="225"/>
      <c r="AX52" s="79"/>
      <c r="AZ52" s="176"/>
      <c r="BD52" s="225"/>
      <c r="BG52" s="754"/>
      <c r="BL52" s="762">
        <f>BL47</f>
        <v>80.900000000000006</v>
      </c>
      <c r="BM52" s="761">
        <f>BM47</f>
        <v>80.900000000000006</v>
      </c>
      <c r="BN52" s="198">
        <f>BO51+BN47</f>
        <v>135</v>
      </c>
      <c r="BO52" s="198">
        <f>BN52+BO47</f>
        <v>150</v>
      </c>
    </row>
    <row r="53" spans="2:67" ht="12.75" customHeight="1" outlineLevel="1" x14ac:dyDescent="0.2">
      <c r="B53" s="851"/>
      <c r="C53" s="851"/>
      <c r="D53" s="27">
        <f t="shared" si="36"/>
        <v>7</v>
      </c>
      <c r="E53" s="191" t="str">
        <f t="shared" si="37"/>
        <v>Mo</v>
      </c>
      <c r="F53" s="191">
        <f t="shared" si="38"/>
        <v>2025</v>
      </c>
      <c r="G53" s="191">
        <f t="shared" si="39"/>
        <v>2</v>
      </c>
      <c r="H53" s="191">
        <f t="shared" si="45"/>
        <v>10</v>
      </c>
      <c r="I53" s="192">
        <f t="shared" si="40"/>
        <v>44236</v>
      </c>
      <c r="J53" s="191">
        <f t="shared" si="24"/>
        <v>1</v>
      </c>
      <c r="K53" s="193">
        <f t="shared" si="25"/>
        <v>7</v>
      </c>
      <c r="L53" s="194">
        <f t="shared" si="25"/>
        <v>0</v>
      </c>
      <c r="M53" s="193">
        <f t="shared" si="25"/>
        <v>13</v>
      </c>
      <c r="N53" s="194">
        <f t="shared" si="25"/>
        <v>0</v>
      </c>
      <c r="O53" s="193">
        <f t="shared" si="25"/>
        <v>13</v>
      </c>
      <c r="P53" s="194">
        <f t="shared" si="25"/>
        <v>30</v>
      </c>
      <c r="Q53" s="193">
        <f t="shared" si="25"/>
        <v>15</v>
      </c>
      <c r="R53" s="194">
        <f t="shared" si="25"/>
        <v>55</v>
      </c>
      <c r="S53" s="193">
        <f t="shared" si="26"/>
        <v>15</v>
      </c>
      <c r="T53" s="194">
        <f t="shared" si="26"/>
        <v>55</v>
      </c>
      <c r="U53" s="193">
        <f t="shared" si="26"/>
        <v>15</v>
      </c>
      <c r="V53" s="194">
        <f t="shared" si="26"/>
        <v>55</v>
      </c>
      <c r="W53" s="195">
        <f t="shared" si="27"/>
        <v>0.29166666666666669</v>
      </c>
      <c r="X53" s="195">
        <f t="shared" si="28"/>
        <v>0.54166666666666663</v>
      </c>
      <c r="Y53" s="195">
        <f t="shared" si="29"/>
        <v>0.5625</v>
      </c>
      <c r="Z53" s="195">
        <f t="shared" si="30"/>
        <v>0.66319444444444442</v>
      </c>
      <c r="AA53" s="195">
        <f t="shared" si="31"/>
        <v>0.66319444444444442</v>
      </c>
      <c r="AB53" s="195">
        <f t="shared" si="32"/>
        <v>0.66319444444444442</v>
      </c>
      <c r="AC53" s="667"/>
      <c r="AD53" s="196">
        <f t="shared" si="33"/>
        <v>0.35069444444444442</v>
      </c>
      <c r="AE53" s="667"/>
      <c r="AF53" s="196">
        <f t="shared" si="34"/>
        <v>0.35069444444444436</v>
      </c>
      <c r="AG53" s="196"/>
      <c r="AH53" s="196"/>
      <c r="AI53" s="196"/>
      <c r="AJ53" s="710"/>
      <c r="AK53" s="709">
        <f t="shared" si="41"/>
        <v>0</v>
      </c>
      <c r="AL53" s="709">
        <f t="shared" si="42"/>
        <v>0</v>
      </c>
      <c r="AM53" s="709">
        <f t="shared" si="43"/>
        <v>0</v>
      </c>
      <c r="AN53" s="709"/>
      <c r="AO53" s="709">
        <f t="shared" si="44"/>
        <v>0</v>
      </c>
      <c r="AP53" s="709">
        <f t="shared" si="35"/>
        <v>1</v>
      </c>
      <c r="AS53" s="184"/>
      <c r="AW53" s="225"/>
      <c r="AX53" s="79"/>
      <c r="AZ53" s="176"/>
      <c r="BD53" s="225"/>
      <c r="BG53" s="774" t="s">
        <v>1777</v>
      </c>
      <c r="BI53" s="722" t="s">
        <v>1767</v>
      </c>
      <c r="BJ53" s="722" t="s">
        <v>1767</v>
      </c>
      <c r="BK53" s="722"/>
      <c r="BL53" s="760">
        <v>60</v>
      </c>
      <c r="BM53" s="756">
        <f>SUM(BL48:BL52)+SUM(BM48:BM52)</f>
        <v>809</v>
      </c>
      <c r="BN53" s="198"/>
      <c r="BO53" s="198"/>
    </row>
    <row r="54" spans="2:67" ht="12.75" customHeight="1" outlineLevel="1" x14ac:dyDescent="0.2">
      <c r="B54" s="851"/>
      <c r="C54" s="851"/>
      <c r="D54" s="27" t="str">
        <f t="shared" si="36"/>
        <v/>
      </c>
      <c r="E54" s="191" t="str">
        <f t="shared" si="37"/>
        <v>Di</v>
      </c>
      <c r="F54" s="191">
        <f t="shared" si="38"/>
        <v>2025</v>
      </c>
      <c r="G54" s="191">
        <f t="shared" si="39"/>
        <v>2</v>
      </c>
      <c r="H54" s="191">
        <f t="shared" si="45"/>
        <v>11</v>
      </c>
      <c r="I54" s="192">
        <f t="shared" si="40"/>
        <v>44237</v>
      </c>
      <c r="J54" s="191">
        <f t="shared" si="24"/>
        <v>1</v>
      </c>
      <c r="K54" s="193">
        <f t="shared" ref="K54:R63" si="46">IF(OR($E54="Sa",$E54="So",$J54=0),K$4,K$5)</f>
        <v>7</v>
      </c>
      <c r="L54" s="194">
        <f t="shared" si="46"/>
        <v>0</v>
      </c>
      <c r="M54" s="193">
        <f t="shared" si="46"/>
        <v>13</v>
      </c>
      <c r="N54" s="194">
        <f t="shared" si="46"/>
        <v>0</v>
      </c>
      <c r="O54" s="193">
        <f t="shared" si="46"/>
        <v>13</v>
      </c>
      <c r="P54" s="194">
        <f t="shared" si="46"/>
        <v>30</v>
      </c>
      <c r="Q54" s="193">
        <f t="shared" si="46"/>
        <v>15</v>
      </c>
      <c r="R54" s="194">
        <f t="shared" si="46"/>
        <v>55</v>
      </c>
      <c r="S54" s="193">
        <f t="shared" si="26"/>
        <v>15</v>
      </c>
      <c r="T54" s="194">
        <f t="shared" si="26"/>
        <v>55</v>
      </c>
      <c r="U54" s="193">
        <f t="shared" si="26"/>
        <v>15</v>
      </c>
      <c r="V54" s="194">
        <f t="shared" si="26"/>
        <v>55</v>
      </c>
      <c r="W54" s="195">
        <f t="shared" si="27"/>
        <v>0.29166666666666669</v>
      </c>
      <c r="X54" s="195">
        <f t="shared" si="28"/>
        <v>0.54166666666666663</v>
      </c>
      <c r="Y54" s="195">
        <f t="shared" si="29"/>
        <v>0.5625</v>
      </c>
      <c r="Z54" s="195">
        <f t="shared" si="30"/>
        <v>0.66319444444444442</v>
      </c>
      <c r="AA54" s="195">
        <f t="shared" si="31"/>
        <v>0.66319444444444442</v>
      </c>
      <c r="AB54" s="195">
        <f t="shared" si="32"/>
        <v>0.66319444444444442</v>
      </c>
      <c r="AC54" s="667"/>
      <c r="AD54" s="196">
        <f t="shared" si="33"/>
        <v>0.35069444444444442</v>
      </c>
      <c r="AE54" s="667"/>
      <c r="AF54" s="196">
        <f t="shared" si="34"/>
        <v>0.35069444444444436</v>
      </c>
      <c r="AG54" s="196"/>
      <c r="AH54" s="196"/>
      <c r="AI54" s="196"/>
      <c r="AJ54" s="710"/>
      <c r="AK54" s="709">
        <f t="shared" si="41"/>
        <v>0</v>
      </c>
      <c r="AL54" s="709">
        <f t="shared" si="42"/>
        <v>0</v>
      </c>
      <c r="AM54" s="709">
        <f t="shared" si="43"/>
        <v>0</v>
      </c>
      <c r="AN54" s="709"/>
      <c r="AO54" s="709">
        <f t="shared" si="44"/>
        <v>0</v>
      </c>
      <c r="AP54" s="709">
        <f t="shared" si="35"/>
        <v>1</v>
      </c>
      <c r="AS54" s="184"/>
      <c r="AW54" s="225"/>
      <c r="AX54" s="79"/>
      <c r="AZ54" s="176"/>
      <c r="BD54" s="225"/>
      <c r="BG54" s="775">
        <f>INDEX($BF$2:$BG$8,MATCH(BG53,$BF$2:$BF$8,0),2)</f>
        <v>80.900000000000006</v>
      </c>
      <c r="BH54" s="775">
        <f>INDEX($BF$2:$BG$8,MATCH(BG53,$BF$2:$BF$8,0),2)</f>
        <v>80.900000000000006</v>
      </c>
      <c r="BI54" s="775">
        <v>15</v>
      </c>
      <c r="BJ54" s="775">
        <v>15</v>
      </c>
      <c r="BK54" s="722"/>
      <c r="BL54" s="758">
        <f>BM54/BL53</f>
        <v>26.966666666666665</v>
      </c>
      <c r="BM54" s="757">
        <f>SUM(BM46,BM53)</f>
        <v>1618</v>
      </c>
      <c r="BN54" s="198"/>
      <c r="BO54" s="198"/>
    </row>
    <row r="55" spans="2:67" ht="12.75" customHeight="1" outlineLevel="1" x14ac:dyDescent="0.2">
      <c r="B55" s="851"/>
      <c r="C55" s="851"/>
      <c r="D55" s="27" t="str">
        <f t="shared" si="36"/>
        <v/>
      </c>
      <c r="E55" s="191" t="str">
        <f t="shared" si="37"/>
        <v>Mi</v>
      </c>
      <c r="F55" s="191">
        <f t="shared" si="38"/>
        <v>2025</v>
      </c>
      <c r="G55" s="191">
        <f t="shared" si="39"/>
        <v>2</v>
      </c>
      <c r="H55" s="191">
        <f t="shared" si="45"/>
        <v>12</v>
      </c>
      <c r="I55" s="192">
        <f t="shared" si="40"/>
        <v>44238</v>
      </c>
      <c r="J55" s="191">
        <f t="shared" si="24"/>
        <v>1</v>
      </c>
      <c r="K55" s="193">
        <f t="shared" si="46"/>
        <v>7</v>
      </c>
      <c r="L55" s="194">
        <f t="shared" si="46"/>
        <v>0</v>
      </c>
      <c r="M55" s="193">
        <f t="shared" si="46"/>
        <v>13</v>
      </c>
      <c r="N55" s="194">
        <f t="shared" si="46"/>
        <v>0</v>
      </c>
      <c r="O55" s="193">
        <f t="shared" si="46"/>
        <v>13</v>
      </c>
      <c r="P55" s="194">
        <f t="shared" si="46"/>
        <v>30</v>
      </c>
      <c r="Q55" s="193">
        <f t="shared" si="46"/>
        <v>15</v>
      </c>
      <c r="R55" s="194">
        <f t="shared" si="46"/>
        <v>55</v>
      </c>
      <c r="S55" s="193">
        <f t="shared" si="26"/>
        <v>15</v>
      </c>
      <c r="T55" s="194">
        <f t="shared" si="26"/>
        <v>55</v>
      </c>
      <c r="U55" s="193">
        <f t="shared" si="26"/>
        <v>15</v>
      </c>
      <c r="V55" s="194">
        <f t="shared" si="26"/>
        <v>55</v>
      </c>
      <c r="W55" s="195">
        <f t="shared" si="27"/>
        <v>0.29166666666666669</v>
      </c>
      <c r="X55" s="195">
        <f t="shared" si="28"/>
        <v>0.54166666666666663</v>
      </c>
      <c r="Y55" s="195">
        <f t="shared" si="29"/>
        <v>0.5625</v>
      </c>
      <c r="Z55" s="195">
        <f t="shared" si="30"/>
        <v>0.66319444444444442</v>
      </c>
      <c r="AA55" s="195">
        <f t="shared" si="31"/>
        <v>0.66319444444444442</v>
      </c>
      <c r="AB55" s="195">
        <f t="shared" si="32"/>
        <v>0.66319444444444442</v>
      </c>
      <c r="AC55" s="667"/>
      <c r="AD55" s="196">
        <f t="shared" si="33"/>
        <v>0.35069444444444442</v>
      </c>
      <c r="AE55" s="667"/>
      <c r="AF55" s="196">
        <f t="shared" si="34"/>
        <v>0.35069444444444436</v>
      </c>
      <c r="AG55" s="196"/>
      <c r="AH55" s="196"/>
      <c r="AI55" s="196"/>
      <c r="AJ55" s="710"/>
      <c r="AK55" s="709">
        <f t="shared" si="41"/>
        <v>0</v>
      </c>
      <c r="AL55" s="709">
        <f t="shared" si="42"/>
        <v>0</v>
      </c>
      <c r="AM55" s="709">
        <f t="shared" si="43"/>
        <v>0</v>
      </c>
      <c r="AN55" s="709"/>
      <c r="AO55" s="709">
        <f t="shared" si="44"/>
        <v>0</v>
      </c>
      <c r="AP55" s="709">
        <f t="shared" si="35"/>
        <v>1</v>
      </c>
      <c r="AS55" s="184"/>
      <c r="AW55" s="225"/>
      <c r="AX55" s="79"/>
      <c r="AZ55" s="176"/>
      <c r="BD55" s="225"/>
      <c r="BG55" s="818">
        <f>BG54</f>
        <v>80.900000000000006</v>
      </c>
      <c r="BH55" s="818">
        <f>BH54</f>
        <v>80.900000000000006</v>
      </c>
      <c r="BI55" s="198">
        <f>BI54</f>
        <v>15</v>
      </c>
      <c r="BJ55" s="198">
        <f>BI55+BJ54</f>
        <v>30</v>
      </c>
      <c r="BL55" s="759">
        <f>100*BL53/BM54</f>
        <v>3.7082818294190361</v>
      </c>
      <c r="BM55" s="198"/>
      <c r="BN55" s="198"/>
      <c r="BO55" s="198"/>
    </row>
    <row r="56" spans="2:67" ht="12.75" customHeight="1" outlineLevel="1" x14ac:dyDescent="0.2">
      <c r="B56" s="851"/>
      <c r="C56" s="851"/>
      <c r="D56" s="27" t="str">
        <f t="shared" si="36"/>
        <v/>
      </c>
      <c r="E56" s="191" t="str">
        <f t="shared" si="37"/>
        <v>Do</v>
      </c>
      <c r="F56" s="191">
        <f t="shared" si="38"/>
        <v>2025</v>
      </c>
      <c r="G56" s="191">
        <f t="shared" si="39"/>
        <v>2</v>
      </c>
      <c r="H56" s="191">
        <f t="shared" si="45"/>
        <v>13</v>
      </c>
      <c r="I56" s="192">
        <f t="shared" si="40"/>
        <v>44239</v>
      </c>
      <c r="J56" s="191">
        <f t="shared" si="24"/>
        <v>1</v>
      </c>
      <c r="K56" s="193">
        <f t="shared" si="46"/>
        <v>7</v>
      </c>
      <c r="L56" s="194">
        <f t="shared" si="46"/>
        <v>0</v>
      </c>
      <c r="M56" s="193">
        <f t="shared" si="46"/>
        <v>13</v>
      </c>
      <c r="N56" s="194">
        <f t="shared" si="46"/>
        <v>0</v>
      </c>
      <c r="O56" s="193">
        <f t="shared" si="46"/>
        <v>13</v>
      </c>
      <c r="P56" s="194">
        <f t="shared" si="46"/>
        <v>30</v>
      </c>
      <c r="Q56" s="193">
        <f t="shared" si="46"/>
        <v>15</v>
      </c>
      <c r="R56" s="194">
        <f t="shared" si="46"/>
        <v>55</v>
      </c>
      <c r="S56" s="193">
        <f t="shared" si="26"/>
        <v>15</v>
      </c>
      <c r="T56" s="194">
        <f t="shared" si="26"/>
        <v>55</v>
      </c>
      <c r="U56" s="193">
        <f t="shared" si="26"/>
        <v>15</v>
      </c>
      <c r="V56" s="194">
        <f t="shared" si="26"/>
        <v>55</v>
      </c>
      <c r="W56" s="195">
        <f t="shared" si="27"/>
        <v>0.29166666666666669</v>
      </c>
      <c r="X56" s="195">
        <f t="shared" si="28"/>
        <v>0.54166666666666663</v>
      </c>
      <c r="Y56" s="195">
        <f t="shared" si="29"/>
        <v>0.5625</v>
      </c>
      <c r="Z56" s="195">
        <f t="shared" si="30"/>
        <v>0.66319444444444442</v>
      </c>
      <c r="AA56" s="195">
        <f t="shared" si="31"/>
        <v>0.66319444444444442</v>
      </c>
      <c r="AB56" s="195">
        <f t="shared" si="32"/>
        <v>0.66319444444444442</v>
      </c>
      <c r="AC56" s="667"/>
      <c r="AD56" s="196">
        <f t="shared" si="33"/>
        <v>0.35069444444444442</v>
      </c>
      <c r="AE56" s="667"/>
      <c r="AF56" s="196">
        <f t="shared" si="34"/>
        <v>0.35069444444444436</v>
      </c>
      <c r="AG56" s="196"/>
      <c r="AH56" s="196"/>
      <c r="AI56" s="196"/>
      <c r="AJ56" s="710"/>
      <c r="AK56" s="709">
        <f t="shared" si="41"/>
        <v>0</v>
      </c>
      <c r="AL56" s="709">
        <f t="shared" si="42"/>
        <v>0</v>
      </c>
      <c r="AM56" s="709">
        <f t="shared" si="43"/>
        <v>0</v>
      </c>
      <c r="AN56" s="709"/>
      <c r="AO56" s="709">
        <f t="shared" si="44"/>
        <v>0</v>
      </c>
      <c r="AP56" s="709">
        <f t="shared" si="35"/>
        <v>1</v>
      </c>
      <c r="AS56" s="184"/>
      <c r="AW56" s="225"/>
      <c r="AX56" s="79"/>
      <c r="AZ56" s="176"/>
      <c r="BD56" s="225"/>
      <c r="BG56" s="761">
        <f>BG54</f>
        <v>80.900000000000006</v>
      </c>
      <c r="BH56" s="761">
        <f>BH54</f>
        <v>80.900000000000006</v>
      </c>
      <c r="BI56" s="198">
        <f>BJ55+BI54</f>
        <v>45</v>
      </c>
      <c r="BJ56" s="198">
        <f>BI56+BJ54</f>
        <v>60</v>
      </c>
    </row>
    <row r="57" spans="2:67" ht="12.75" customHeight="1" outlineLevel="1" x14ac:dyDescent="0.2">
      <c r="B57" s="851"/>
      <c r="C57" s="851"/>
      <c r="D57" s="27" t="str">
        <f t="shared" si="36"/>
        <v/>
      </c>
      <c r="E57" s="191" t="str">
        <f t="shared" si="37"/>
        <v>Fr</v>
      </c>
      <c r="F57" s="191">
        <f t="shared" si="38"/>
        <v>2025</v>
      </c>
      <c r="G57" s="191">
        <f t="shared" si="39"/>
        <v>2</v>
      </c>
      <c r="H57" s="191">
        <f t="shared" si="45"/>
        <v>14</v>
      </c>
      <c r="I57" s="192">
        <f t="shared" si="40"/>
        <v>44240</v>
      </c>
      <c r="J57" s="191">
        <f t="shared" si="24"/>
        <v>1</v>
      </c>
      <c r="K57" s="193">
        <f t="shared" si="46"/>
        <v>7</v>
      </c>
      <c r="L57" s="194">
        <f t="shared" si="46"/>
        <v>0</v>
      </c>
      <c r="M57" s="193">
        <f t="shared" si="46"/>
        <v>13</v>
      </c>
      <c r="N57" s="194">
        <f t="shared" si="46"/>
        <v>0</v>
      </c>
      <c r="O57" s="193">
        <f t="shared" si="46"/>
        <v>13</v>
      </c>
      <c r="P57" s="194">
        <f t="shared" si="46"/>
        <v>30</v>
      </c>
      <c r="Q57" s="193">
        <f t="shared" si="46"/>
        <v>15</v>
      </c>
      <c r="R57" s="194">
        <f t="shared" si="46"/>
        <v>55</v>
      </c>
      <c r="S57" s="193">
        <f t="shared" si="26"/>
        <v>15</v>
      </c>
      <c r="T57" s="194">
        <f t="shared" si="26"/>
        <v>55</v>
      </c>
      <c r="U57" s="193">
        <f t="shared" si="26"/>
        <v>15</v>
      </c>
      <c r="V57" s="194">
        <f t="shared" si="26"/>
        <v>55</v>
      </c>
      <c r="W57" s="195">
        <f t="shared" si="27"/>
        <v>0.29166666666666669</v>
      </c>
      <c r="X57" s="195">
        <f t="shared" si="28"/>
        <v>0.54166666666666663</v>
      </c>
      <c r="Y57" s="195">
        <f t="shared" si="29"/>
        <v>0.5625</v>
      </c>
      <c r="Z57" s="195">
        <f t="shared" si="30"/>
        <v>0.66319444444444442</v>
      </c>
      <c r="AA57" s="195">
        <f t="shared" si="31"/>
        <v>0.66319444444444442</v>
      </c>
      <c r="AB57" s="195">
        <f t="shared" si="32"/>
        <v>0.66319444444444442</v>
      </c>
      <c r="AC57" s="667"/>
      <c r="AD57" s="196">
        <f t="shared" si="33"/>
        <v>0.35069444444444442</v>
      </c>
      <c r="AE57" s="667"/>
      <c r="AF57" s="196">
        <f t="shared" si="34"/>
        <v>0.35069444444444436</v>
      </c>
      <c r="AG57" s="196"/>
      <c r="AH57" s="196"/>
      <c r="AI57" s="196"/>
      <c r="AJ57" s="710"/>
      <c r="AK57" s="709">
        <f t="shared" si="41"/>
        <v>0</v>
      </c>
      <c r="AL57" s="709">
        <f t="shared" si="42"/>
        <v>0</v>
      </c>
      <c r="AM57" s="709">
        <f t="shared" si="43"/>
        <v>0</v>
      </c>
      <c r="AN57" s="709"/>
      <c r="AO57" s="709">
        <f t="shared" si="44"/>
        <v>0</v>
      </c>
      <c r="AP57" s="709">
        <f t="shared" si="35"/>
        <v>1</v>
      </c>
      <c r="AS57" s="184"/>
      <c r="AW57" s="225"/>
      <c r="AX57" s="79"/>
      <c r="AZ57" s="176"/>
      <c r="BD57" s="225"/>
      <c r="BG57" s="761">
        <f>BG54</f>
        <v>80.900000000000006</v>
      </c>
      <c r="BH57" s="761">
        <f>BH54</f>
        <v>80.900000000000006</v>
      </c>
      <c r="BI57" s="198">
        <f>BJ56+BI54</f>
        <v>75</v>
      </c>
      <c r="BJ57" s="198">
        <f>BI57+BJ54</f>
        <v>90</v>
      </c>
    </row>
    <row r="58" spans="2:67" ht="12.75" customHeight="1" outlineLevel="1" x14ac:dyDescent="0.2">
      <c r="B58" s="851"/>
      <c r="C58" s="851"/>
      <c r="D58" s="27" t="str">
        <f t="shared" si="36"/>
        <v/>
      </c>
      <c r="E58" s="191" t="str">
        <f t="shared" si="37"/>
        <v>Sa</v>
      </c>
      <c r="F58" s="191">
        <f t="shared" si="38"/>
        <v>2025</v>
      </c>
      <c r="G58" s="191">
        <f t="shared" si="39"/>
        <v>2</v>
      </c>
      <c r="H58" s="191">
        <f t="shared" si="45"/>
        <v>15</v>
      </c>
      <c r="I58" s="192">
        <f t="shared" si="40"/>
        <v>44241</v>
      </c>
      <c r="J58" s="191">
        <f t="shared" si="24"/>
        <v>1</v>
      </c>
      <c r="K58" s="193">
        <f t="shared" si="46"/>
        <v>0</v>
      </c>
      <c r="L58" s="194">
        <f t="shared" si="46"/>
        <v>0</v>
      </c>
      <c r="M58" s="193">
        <f t="shared" si="46"/>
        <v>0</v>
      </c>
      <c r="N58" s="194">
        <f t="shared" si="46"/>
        <v>0</v>
      </c>
      <c r="O58" s="193">
        <f t="shared" si="46"/>
        <v>0</v>
      </c>
      <c r="P58" s="194">
        <f t="shared" si="46"/>
        <v>0</v>
      </c>
      <c r="Q58" s="193">
        <f t="shared" si="46"/>
        <v>0</v>
      </c>
      <c r="R58" s="194">
        <f t="shared" si="46"/>
        <v>0</v>
      </c>
      <c r="S58" s="193">
        <f t="shared" si="26"/>
        <v>0</v>
      </c>
      <c r="T58" s="194">
        <f t="shared" si="26"/>
        <v>0</v>
      </c>
      <c r="U58" s="193">
        <f t="shared" si="26"/>
        <v>0</v>
      </c>
      <c r="V58" s="194">
        <f t="shared" si="26"/>
        <v>0</v>
      </c>
      <c r="W58" s="195">
        <f t="shared" si="27"/>
        <v>0</v>
      </c>
      <c r="X58" s="195">
        <f t="shared" si="28"/>
        <v>0</v>
      </c>
      <c r="Y58" s="195">
        <f t="shared" si="29"/>
        <v>0</v>
      </c>
      <c r="Z58" s="195">
        <f t="shared" si="30"/>
        <v>0</v>
      </c>
      <c r="AA58" s="195">
        <f t="shared" si="31"/>
        <v>0</v>
      </c>
      <c r="AB58" s="195">
        <f t="shared" si="32"/>
        <v>0</v>
      </c>
      <c r="AC58" s="667"/>
      <c r="AD58" s="196">
        <f t="shared" si="33"/>
        <v>0</v>
      </c>
      <c r="AE58" s="667"/>
      <c r="AF58" s="196">
        <f t="shared" si="34"/>
        <v>0</v>
      </c>
      <c r="AG58" s="196"/>
      <c r="AH58" s="196"/>
      <c r="AI58" s="196"/>
      <c r="AJ58" s="710"/>
      <c r="AK58" s="709">
        <f t="shared" si="41"/>
        <v>0</v>
      </c>
      <c r="AL58" s="709">
        <f t="shared" si="42"/>
        <v>0</v>
      </c>
      <c r="AM58" s="709">
        <f t="shared" si="43"/>
        <v>0</v>
      </c>
      <c r="AN58" s="709"/>
      <c r="AO58" s="709">
        <f t="shared" si="44"/>
        <v>0</v>
      </c>
      <c r="AP58" s="709">
        <f t="shared" si="35"/>
        <v>0</v>
      </c>
      <c r="AS58" s="184"/>
      <c r="AW58" s="225"/>
      <c r="AX58" s="79"/>
      <c r="AZ58" s="176"/>
      <c r="BD58" s="225"/>
      <c r="BG58" s="761">
        <f>BG54</f>
        <v>80.900000000000006</v>
      </c>
      <c r="BH58" s="761">
        <f>BH54</f>
        <v>80.900000000000006</v>
      </c>
      <c r="BI58" s="198">
        <f>BJ57+BI54</f>
        <v>105</v>
      </c>
      <c r="BJ58" s="198">
        <f>BI58+BJ54</f>
        <v>120</v>
      </c>
    </row>
    <row r="59" spans="2:67" ht="12.75" customHeight="1" outlineLevel="1" x14ac:dyDescent="0.2">
      <c r="B59" s="851"/>
      <c r="C59" s="851"/>
      <c r="D59" s="27" t="str">
        <f t="shared" si="36"/>
        <v/>
      </c>
      <c r="E59" s="191" t="str">
        <f t="shared" si="37"/>
        <v>So</v>
      </c>
      <c r="F59" s="191">
        <f t="shared" si="38"/>
        <v>2025</v>
      </c>
      <c r="G59" s="191">
        <f t="shared" si="39"/>
        <v>2</v>
      </c>
      <c r="H59" s="191">
        <f t="shared" si="45"/>
        <v>16</v>
      </c>
      <c r="I59" s="192">
        <f t="shared" si="40"/>
        <v>44242</v>
      </c>
      <c r="J59" s="191">
        <f t="shared" si="24"/>
        <v>1</v>
      </c>
      <c r="K59" s="193">
        <f t="shared" si="46"/>
        <v>0</v>
      </c>
      <c r="L59" s="194">
        <f t="shared" si="46"/>
        <v>0</v>
      </c>
      <c r="M59" s="193">
        <f t="shared" si="46"/>
        <v>0</v>
      </c>
      <c r="N59" s="194">
        <f t="shared" si="46"/>
        <v>0</v>
      </c>
      <c r="O59" s="193">
        <f t="shared" si="46"/>
        <v>0</v>
      </c>
      <c r="P59" s="194">
        <f t="shared" si="46"/>
        <v>0</v>
      </c>
      <c r="Q59" s="193">
        <f t="shared" si="46"/>
        <v>0</v>
      </c>
      <c r="R59" s="194">
        <f t="shared" si="46"/>
        <v>0</v>
      </c>
      <c r="S59" s="193">
        <f t="shared" si="26"/>
        <v>0</v>
      </c>
      <c r="T59" s="194">
        <f t="shared" si="26"/>
        <v>0</v>
      </c>
      <c r="U59" s="193">
        <f t="shared" si="26"/>
        <v>0</v>
      </c>
      <c r="V59" s="194">
        <f t="shared" si="26"/>
        <v>0</v>
      </c>
      <c r="W59" s="195">
        <f t="shared" si="27"/>
        <v>0</v>
      </c>
      <c r="X59" s="195">
        <f t="shared" si="28"/>
        <v>0</v>
      </c>
      <c r="Y59" s="195">
        <f t="shared" si="29"/>
        <v>0</v>
      </c>
      <c r="Z59" s="195">
        <f t="shared" si="30"/>
        <v>0</v>
      </c>
      <c r="AA59" s="195">
        <f t="shared" si="31"/>
        <v>0</v>
      </c>
      <c r="AB59" s="195">
        <f t="shared" si="32"/>
        <v>0</v>
      </c>
      <c r="AC59" s="667"/>
      <c r="AD59" s="196">
        <f t="shared" si="33"/>
        <v>0</v>
      </c>
      <c r="AE59" s="667"/>
      <c r="AF59" s="196">
        <f t="shared" si="34"/>
        <v>0</v>
      </c>
      <c r="AG59" s="196"/>
      <c r="AH59" s="196"/>
      <c r="AI59" s="196"/>
      <c r="AJ59" s="709"/>
      <c r="AK59" s="709">
        <f t="shared" si="41"/>
        <v>0</v>
      </c>
      <c r="AL59" s="709">
        <f t="shared" si="42"/>
        <v>0</v>
      </c>
      <c r="AM59" s="709">
        <f t="shared" si="43"/>
        <v>0</v>
      </c>
      <c r="AN59" s="709"/>
      <c r="AO59" s="709">
        <f t="shared" si="44"/>
        <v>0</v>
      </c>
      <c r="AP59" s="709">
        <f t="shared" si="35"/>
        <v>0</v>
      </c>
      <c r="AS59" s="184"/>
      <c r="AW59" s="225"/>
      <c r="AX59" s="79"/>
      <c r="AZ59" s="176"/>
      <c r="BD59" s="225"/>
      <c r="BG59" s="762">
        <f>BG54</f>
        <v>80.900000000000006</v>
      </c>
      <c r="BH59" s="761">
        <f>BH54</f>
        <v>80.900000000000006</v>
      </c>
      <c r="BI59" s="198">
        <f>BJ58+BI54</f>
        <v>135</v>
      </c>
      <c r="BJ59" s="198">
        <f>BI59+BJ54</f>
        <v>150</v>
      </c>
    </row>
    <row r="60" spans="2:67" ht="12.75" customHeight="1" outlineLevel="1" x14ac:dyDescent="0.2">
      <c r="B60" s="851"/>
      <c r="C60" s="851"/>
      <c r="D60" s="27">
        <f t="shared" si="36"/>
        <v>8</v>
      </c>
      <c r="E60" s="191" t="str">
        <f t="shared" si="37"/>
        <v>Mo</v>
      </c>
      <c r="F60" s="191">
        <f t="shared" si="38"/>
        <v>2025</v>
      </c>
      <c r="G60" s="191">
        <f t="shared" si="39"/>
        <v>2</v>
      </c>
      <c r="H60" s="191">
        <f t="shared" si="45"/>
        <v>17</v>
      </c>
      <c r="I60" s="192">
        <f t="shared" si="40"/>
        <v>44243</v>
      </c>
      <c r="J60" s="191">
        <f t="shared" si="24"/>
        <v>1</v>
      </c>
      <c r="K60" s="193">
        <f t="shared" si="46"/>
        <v>7</v>
      </c>
      <c r="L60" s="194">
        <f t="shared" si="46"/>
        <v>0</v>
      </c>
      <c r="M60" s="193">
        <f t="shared" si="46"/>
        <v>13</v>
      </c>
      <c r="N60" s="194">
        <f t="shared" si="46"/>
        <v>0</v>
      </c>
      <c r="O60" s="193">
        <f t="shared" si="46"/>
        <v>13</v>
      </c>
      <c r="P60" s="194">
        <f t="shared" si="46"/>
        <v>30</v>
      </c>
      <c r="Q60" s="193">
        <f t="shared" si="46"/>
        <v>15</v>
      </c>
      <c r="R60" s="194">
        <f t="shared" si="46"/>
        <v>55</v>
      </c>
      <c r="S60" s="193">
        <f t="shared" ref="S60:V74" si="47">Q60</f>
        <v>15</v>
      </c>
      <c r="T60" s="194">
        <f t="shared" si="47"/>
        <v>55</v>
      </c>
      <c r="U60" s="193">
        <f t="shared" si="47"/>
        <v>15</v>
      </c>
      <c r="V60" s="194">
        <f t="shared" si="47"/>
        <v>55</v>
      </c>
      <c r="W60" s="195">
        <f t="shared" si="27"/>
        <v>0.29166666666666669</v>
      </c>
      <c r="X60" s="195">
        <f t="shared" si="28"/>
        <v>0.54166666666666663</v>
      </c>
      <c r="Y60" s="195">
        <f t="shared" si="29"/>
        <v>0.5625</v>
      </c>
      <c r="Z60" s="195">
        <f t="shared" si="30"/>
        <v>0.66319444444444442</v>
      </c>
      <c r="AA60" s="195">
        <f t="shared" si="31"/>
        <v>0.66319444444444442</v>
      </c>
      <c r="AB60" s="195">
        <f t="shared" si="32"/>
        <v>0.66319444444444442</v>
      </c>
      <c r="AC60" s="667"/>
      <c r="AD60" s="196">
        <f t="shared" si="33"/>
        <v>0.35069444444444442</v>
      </c>
      <c r="AE60" s="667"/>
      <c r="AF60" s="196">
        <f t="shared" si="34"/>
        <v>0.35069444444444436</v>
      </c>
      <c r="AG60" s="196"/>
      <c r="AH60" s="196"/>
      <c r="AI60" s="196"/>
      <c r="AJ60" s="709"/>
      <c r="AK60" s="709">
        <f t="shared" si="41"/>
        <v>0</v>
      </c>
      <c r="AL60" s="709">
        <f t="shared" si="42"/>
        <v>0</v>
      </c>
      <c r="AM60" s="709">
        <f t="shared" si="43"/>
        <v>0</v>
      </c>
      <c r="AN60" s="709"/>
      <c r="AO60" s="709">
        <f t="shared" si="44"/>
        <v>0</v>
      </c>
      <c r="AP60" s="709">
        <f t="shared" si="35"/>
        <v>1</v>
      </c>
      <c r="AS60" s="184"/>
      <c r="AW60" s="225"/>
      <c r="AX60" s="79"/>
      <c r="AZ60" s="176"/>
      <c r="BD60" s="225"/>
      <c r="BG60" s="774" t="s">
        <v>1777</v>
      </c>
      <c r="BH60" s="756">
        <f>SUM(BG55:BG59)+SUM(BH55:BH59)</f>
        <v>809</v>
      </c>
      <c r="BI60" s="722" t="s">
        <v>1767</v>
      </c>
      <c r="BJ60" s="722" t="s">
        <v>1767</v>
      </c>
      <c r="BK60" s="722"/>
    </row>
    <row r="61" spans="2:67" ht="12.75" customHeight="1" outlineLevel="1" x14ac:dyDescent="0.2">
      <c r="B61" s="851"/>
      <c r="C61" s="851"/>
      <c r="D61" s="27" t="str">
        <f t="shared" si="36"/>
        <v/>
      </c>
      <c r="E61" s="191" t="str">
        <f t="shared" si="37"/>
        <v>Di</v>
      </c>
      <c r="F61" s="191">
        <f t="shared" si="38"/>
        <v>2025</v>
      </c>
      <c r="G61" s="191">
        <f t="shared" si="39"/>
        <v>2</v>
      </c>
      <c r="H61" s="191">
        <f t="shared" si="45"/>
        <v>18</v>
      </c>
      <c r="I61" s="192">
        <f t="shared" si="40"/>
        <v>44244</v>
      </c>
      <c r="J61" s="191">
        <f t="shared" si="24"/>
        <v>1</v>
      </c>
      <c r="K61" s="193">
        <f t="shared" si="46"/>
        <v>7</v>
      </c>
      <c r="L61" s="194">
        <f t="shared" si="46"/>
        <v>0</v>
      </c>
      <c r="M61" s="193">
        <f t="shared" si="46"/>
        <v>13</v>
      </c>
      <c r="N61" s="194">
        <f t="shared" si="46"/>
        <v>0</v>
      </c>
      <c r="O61" s="193">
        <f t="shared" si="46"/>
        <v>13</v>
      </c>
      <c r="P61" s="194">
        <f t="shared" si="46"/>
        <v>30</v>
      </c>
      <c r="Q61" s="193">
        <f t="shared" si="46"/>
        <v>15</v>
      </c>
      <c r="R61" s="194">
        <f t="shared" si="46"/>
        <v>55</v>
      </c>
      <c r="S61" s="193">
        <f t="shared" si="47"/>
        <v>15</v>
      </c>
      <c r="T61" s="194">
        <f t="shared" si="47"/>
        <v>55</v>
      </c>
      <c r="U61" s="193">
        <f t="shared" si="47"/>
        <v>15</v>
      </c>
      <c r="V61" s="194">
        <f t="shared" si="47"/>
        <v>55</v>
      </c>
      <c r="W61" s="195">
        <f t="shared" si="27"/>
        <v>0.29166666666666669</v>
      </c>
      <c r="X61" s="195">
        <f t="shared" si="28"/>
        <v>0.54166666666666663</v>
      </c>
      <c r="Y61" s="195">
        <f t="shared" si="29"/>
        <v>0.5625</v>
      </c>
      <c r="Z61" s="195">
        <f t="shared" si="30"/>
        <v>0.66319444444444442</v>
      </c>
      <c r="AA61" s="195">
        <f t="shared" si="31"/>
        <v>0.66319444444444442</v>
      </c>
      <c r="AB61" s="195">
        <f t="shared" si="32"/>
        <v>0.66319444444444442</v>
      </c>
      <c r="AC61" s="667"/>
      <c r="AD61" s="196">
        <f t="shared" si="33"/>
        <v>0.35069444444444442</v>
      </c>
      <c r="AE61" s="667"/>
      <c r="AF61" s="196">
        <f t="shared" si="34"/>
        <v>0.35069444444444436</v>
      </c>
      <c r="AG61" s="196"/>
      <c r="AH61" s="196"/>
      <c r="AI61" s="196"/>
      <c r="AJ61" s="709"/>
      <c r="AK61" s="709">
        <f t="shared" si="41"/>
        <v>0</v>
      </c>
      <c r="AL61" s="709">
        <f t="shared" si="42"/>
        <v>0</v>
      </c>
      <c r="AM61" s="709">
        <f t="shared" si="43"/>
        <v>0</v>
      </c>
      <c r="AN61" s="709"/>
      <c r="AO61" s="709">
        <f t="shared" si="44"/>
        <v>0</v>
      </c>
      <c r="AP61" s="709">
        <f t="shared" si="35"/>
        <v>1</v>
      </c>
      <c r="AS61" s="184"/>
      <c r="AW61" s="225"/>
      <c r="AX61" s="79"/>
      <c r="AZ61" s="176"/>
      <c r="BD61" s="225"/>
      <c r="BG61" s="775">
        <f>INDEX($BF$2:$BG$8,MATCH(BG60,$BF$2:$BF$8,0),2)</f>
        <v>80.900000000000006</v>
      </c>
      <c r="BH61" s="775">
        <f>INDEX($BF$2:$BG$8,MATCH(BG60,$BF$2:$BF$8,0),2)</f>
        <v>80.900000000000006</v>
      </c>
      <c r="BI61" s="775">
        <v>15</v>
      </c>
      <c r="BJ61" s="775">
        <v>15</v>
      </c>
      <c r="BK61" s="722"/>
    </row>
    <row r="62" spans="2:67" ht="12.75" customHeight="1" outlineLevel="1" x14ac:dyDescent="0.2">
      <c r="B62" s="851"/>
      <c r="C62" s="851"/>
      <c r="D62" s="27" t="str">
        <f t="shared" si="36"/>
        <v/>
      </c>
      <c r="E62" s="191" t="str">
        <f t="shared" si="37"/>
        <v>Mi</v>
      </c>
      <c r="F62" s="191">
        <f t="shared" si="38"/>
        <v>2025</v>
      </c>
      <c r="G62" s="191">
        <f t="shared" si="39"/>
        <v>2</v>
      </c>
      <c r="H62" s="191">
        <f t="shared" si="45"/>
        <v>19</v>
      </c>
      <c r="I62" s="192">
        <f t="shared" si="40"/>
        <v>44245</v>
      </c>
      <c r="J62" s="191">
        <f t="shared" si="24"/>
        <v>1</v>
      </c>
      <c r="K62" s="193">
        <f t="shared" si="46"/>
        <v>7</v>
      </c>
      <c r="L62" s="194">
        <f t="shared" si="46"/>
        <v>0</v>
      </c>
      <c r="M62" s="193">
        <f t="shared" si="46"/>
        <v>13</v>
      </c>
      <c r="N62" s="194">
        <f t="shared" si="46"/>
        <v>0</v>
      </c>
      <c r="O62" s="193">
        <f t="shared" si="46"/>
        <v>13</v>
      </c>
      <c r="P62" s="194">
        <f t="shared" si="46"/>
        <v>30</v>
      </c>
      <c r="Q62" s="193">
        <f t="shared" si="46"/>
        <v>15</v>
      </c>
      <c r="R62" s="194">
        <f t="shared" si="46"/>
        <v>55</v>
      </c>
      <c r="S62" s="193">
        <f t="shared" si="47"/>
        <v>15</v>
      </c>
      <c r="T62" s="194">
        <f t="shared" si="47"/>
        <v>55</v>
      </c>
      <c r="U62" s="193">
        <f t="shared" si="47"/>
        <v>15</v>
      </c>
      <c r="V62" s="194">
        <f t="shared" si="47"/>
        <v>55</v>
      </c>
      <c r="W62" s="195">
        <f t="shared" si="27"/>
        <v>0.29166666666666669</v>
      </c>
      <c r="X62" s="195">
        <f t="shared" si="28"/>
        <v>0.54166666666666663</v>
      </c>
      <c r="Y62" s="195">
        <f t="shared" si="29"/>
        <v>0.5625</v>
      </c>
      <c r="Z62" s="195">
        <f t="shared" si="30"/>
        <v>0.66319444444444442</v>
      </c>
      <c r="AA62" s="195">
        <f t="shared" si="31"/>
        <v>0.66319444444444442</v>
      </c>
      <c r="AB62" s="195">
        <f t="shared" si="32"/>
        <v>0.66319444444444442</v>
      </c>
      <c r="AC62" s="667"/>
      <c r="AD62" s="196">
        <f t="shared" si="33"/>
        <v>0.35069444444444442</v>
      </c>
      <c r="AE62" s="667"/>
      <c r="AF62" s="196">
        <f t="shared" si="34"/>
        <v>0.35069444444444436</v>
      </c>
      <c r="AG62" s="196"/>
      <c r="AH62" s="196"/>
      <c r="AI62" s="196"/>
      <c r="AJ62" s="709"/>
      <c r="AK62" s="709">
        <f t="shared" si="41"/>
        <v>0</v>
      </c>
      <c r="AL62" s="709">
        <f t="shared" si="42"/>
        <v>0</v>
      </c>
      <c r="AM62" s="709">
        <f t="shared" si="43"/>
        <v>0</v>
      </c>
      <c r="AN62" s="709"/>
      <c r="AO62" s="709">
        <f t="shared" si="44"/>
        <v>0</v>
      </c>
      <c r="AP62" s="709">
        <f t="shared" si="35"/>
        <v>1</v>
      </c>
      <c r="AS62" s="184"/>
      <c r="AW62" s="225"/>
      <c r="AX62" s="79"/>
      <c r="AZ62" s="176"/>
      <c r="BD62" s="225"/>
      <c r="BG62" s="818">
        <f>BG61</f>
        <v>80.900000000000006</v>
      </c>
      <c r="BH62" s="818">
        <f>BH61</f>
        <v>80.900000000000006</v>
      </c>
      <c r="BI62" s="198">
        <f>BI61</f>
        <v>15</v>
      </c>
      <c r="BJ62" s="198">
        <f>BI62+BJ61</f>
        <v>30</v>
      </c>
    </row>
    <row r="63" spans="2:67" ht="12.75" customHeight="1" outlineLevel="1" x14ac:dyDescent="0.2">
      <c r="B63" s="851"/>
      <c r="C63" s="851"/>
      <c r="D63" s="27" t="str">
        <f t="shared" si="36"/>
        <v/>
      </c>
      <c r="E63" s="191" t="str">
        <f t="shared" si="37"/>
        <v>Do</v>
      </c>
      <c r="F63" s="191">
        <f t="shared" si="38"/>
        <v>2025</v>
      </c>
      <c r="G63" s="191">
        <f t="shared" si="39"/>
        <v>2</v>
      </c>
      <c r="H63" s="191">
        <f t="shared" si="45"/>
        <v>20</v>
      </c>
      <c r="I63" s="192">
        <f t="shared" si="40"/>
        <v>44246</v>
      </c>
      <c r="J63" s="191">
        <f t="shared" si="24"/>
        <v>1</v>
      </c>
      <c r="K63" s="193">
        <f t="shared" si="46"/>
        <v>7</v>
      </c>
      <c r="L63" s="194">
        <f t="shared" si="46"/>
        <v>0</v>
      </c>
      <c r="M63" s="193">
        <f t="shared" si="46"/>
        <v>13</v>
      </c>
      <c r="N63" s="194">
        <f t="shared" si="46"/>
        <v>0</v>
      </c>
      <c r="O63" s="193">
        <f t="shared" si="46"/>
        <v>13</v>
      </c>
      <c r="P63" s="194">
        <f t="shared" si="46"/>
        <v>30</v>
      </c>
      <c r="Q63" s="193">
        <f t="shared" si="46"/>
        <v>15</v>
      </c>
      <c r="R63" s="194">
        <f t="shared" si="46"/>
        <v>55</v>
      </c>
      <c r="S63" s="193">
        <f t="shared" si="47"/>
        <v>15</v>
      </c>
      <c r="T63" s="194">
        <f t="shared" si="47"/>
        <v>55</v>
      </c>
      <c r="U63" s="193">
        <f t="shared" si="47"/>
        <v>15</v>
      </c>
      <c r="V63" s="194">
        <f t="shared" si="47"/>
        <v>55</v>
      </c>
      <c r="W63" s="195">
        <f t="shared" si="27"/>
        <v>0.29166666666666669</v>
      </c>
      <c r="X63" s="195">
        <f t="shared" si="28"/>
        <v>0.54166666666666663</v>
      </c>
      <c r="Y63" s="195">
        <f t="shared" si="29"/>
        <v>0.5625</v>
      </c>
      <c r="Z63" s="195">
        <f t="shared" si="30"/>
        <v>0.66319444444444442</v>
      </c>
      <c r="AA63" s="195">
        <f t="shared" si="31"/>
        <v>0.66319444444444442</v>
      </c>
      <c r="AB63" s="195">
        <f t="shared" si="32"/>
        <v>0.66319444444444442</v>
      </c>
      <c r="AC63" s="667"/>
      <c r="AD63" s="196">
        <f t="shared" si="33"/>
        <v>0.35069444444444442</v>
      </c>
      <c r="AE63" s="667"/>
      <c r="AF63" s="196">
        <f t="shared" si="34"/>
        <v>0.35069444444444436</v>
      </c>
      <c r="AG63" s="196"/>
      <c r="AH63" s="196"/>
      <c r="AI63" s="196"/>
      <c r="AJ63" s="709"/>
      <c r="AK63" s="709">
        <f t="shared" si="41"/>
        <v>0</v>
      </c>
      <c r="AL63" s="709">
        <f t="shared" si="42"/>
        <v>0</v>
      </c>
      <c r="AM63" s="709">
        <f t="shared" si="43"/>
        <v>0</v>
      </c>
      <c r="AN63" s="709"/>
      <c r="AO63" s="709">
        <f t="shared" si="44"/>
        <v>0</v>
      </c>
      <c r="AP63" s="709">
        <f t="shared" si="35"/>
        <v>1</v>
      </c>
      <c r="AS63" s="184"/>
      <c r="AW63" s="225"/>
      <c r="AX63" s="79"/>
      <c r="AZ63" s="176"/>
      <c r="BD63" s="225"/>
      <c r="BG63" s="761">
        <f>BG61</f>
        <v>80.900000000000006</v>
      </c>
      <c r="BH63" s="761">
        <f>BH61</f>
        <v>80.900000000000006</v>
      </c>
      <c r="BI63" s="198">
        <f>BJ62+BI61</f>
        <v>45</v>
      </c>
      <c r="BJ63" s="198">
        <f>BI63+BJ61</f>
        <v>60</v>
      </c>
    </row>
    <row r="64" spans="2:67" ht="12.75" customHeight="1" outlineLevel="1" x14ac:dyDescent="0.2">
      <c r="B64" s="851"/>
      <c r="C64" s="851"/>
      <c r="D64" s="27" t="str">
        <f t="shared" si="36"/>
        <v/>
      </c>
      <c r="E64" s="191" t="str">
        <f t="shared" si="37"/>
        <v>Fr</v>
      </c>
      <c r="F64" s="191">
        <f t="shared" si="38"/>
        <v>2025</v>
      </c>
      <c r="G64" s="191">
        <f t="shared" si="39"/>
        <v>2</v>
      </c>
      <c r="H64" s="191">
        <f t="shared" si="45"/>
        <v>21</v>
      </c>
      <c r="I64" s="192">
        <f t="shared" si="40"/>
        <v>44247</v>
      </c>
      <c r="J64" s="191">
        <f t="shared" si="24"/>
        <v>1</v>
      </c>
      <c r="K64" s="193">
        <f t="shared" ref="K64:R74" si="48">IF(OR($E64="Sa",$E64="So",$J64=0),K$4,K$5)</f>
        <v>7</v>
      </c>
      <c r="L64" s="194">
        <f t="shared" si="48"/>
        <v>0</v>
      </c>
      <c r="M64" s="193">
        <f t="shared" si="48"/>
        <v>13</v>
      </c>
      <c r="N64" s="194">
        <f t="shared" si="48"/>
        <v>0</v>
      </c>
      <c r="O64" s="193">
        <f t="shared" si="48"/>
        <v>13</v>
      </c>
      <c r="P64" s="194">
        <f t="shared" si="48"/>
        <v>30</v>
      </c>
      <c r="Q64" s="193">
        <f t="shared" si="48"/>
        <v>15</v>
      </c>
      <c r="R64" s="194">
        <f t="shared" si="48"/>
        <v>55</v>
      </c>
      <c r="S64" s="193">
        <f t="shared" si="47"/>
        <v>15</v>
      </c>
      <c r="T64" s="194">
        <f t="shared" si="47"/>
        <v>55</v>
      </c>
      <c r="U64" s="193">
        <f t="shared" si="47"/>
        <v>15</v>
      </c>
      <c r="V64" s="194">
        <f t="shared" si="47"/>
        <v>55</v>
      </c>
      <c r="W64" s="195">
        <f t="shared" si="27"/>
        <v>0.29166666666666669</v>
      </c>
      <c r="X64" s="195">
        <f t="shared" si="28"/>
        <v>0.54166666666666663</v>
      </c>
      <c r="Y64" s="195">
        <f t="shared" si="29"/>
        <v>0.5625</v>
      </c>
      <c r="Z64" s="195">
        <f t="shared" si="30"/>
        <v>0.66319444444444442</v>
      </c>
      <c r="AA64" s="195">
        <f t="shared" si="31"/>
        <v>0.66319444444444442</v>
      </c>
      <c r="AB64" s="195">
        <f t="shared" si="32"/>
        <v>0.66319444444444442</v>
      </c>
      <c r="AC64" s="667"/>
      <c r="AD64" s="196">
        <f t="shared" si="33"/>
        <v>0.35069444444444442</v>
      </c>
      <c r="AE64" s="667"/>
      <c r="AF64" s="196">
        <f t="shared" si="34"/>
        <v>0.35069444444444436</v>
      </c>
      <c r="AG64" s="196"/>
      <c r="AH64" s="196"/>
      <c r="AI64" s="196"/>
      <c r="AJ64" s="709"/>
      <c r="AK64" s="709">
        <f t="shared" si="41"/>
        <v>0</v>
      </c>
      <c r="AL64" s="709">
        <f t="shared" si="42"/>
        <v>0</v>
      </c>
      <c r="AM64" s="709">
        <f t="shared" si="43"/>
        <v>0</v>
      </c>
      <c r="AN64" s="709"/>
      <c r="AO64" s="709">
        <f t="shared" si="44"/>
        <v>0</v>
      </c>
      <c r="AP64" s="709">
        <f t="shared" si="35"/>
        <v>1</v>
      </c>
      <c r="AS64" s="184"/>
      <c r="AW64" s="225"/>
      <c r="AX64" s="79"/>
      <c r="AZ64" s="176"/>
      <c r="BC64" s="29"/>
      <c r="BD64" s="225"/>
      <c r="BG64" s="761">
        <f>BG61</f>
        <v>80.900000000000006</v>
      </c>
      <c r="BH64" s="761">
        <f>BH61</f>
        <v>80.900000000000006</v>
      </c>
      <c r="BI64" s="198">
        <f>BJ63+BI61</f>
        <v>75</v>
      </c>
      <c r="BJ64" s="198">
        <f>BI64+BJ61</f>
        <v>90</v>
      </c>
    </row>
    <row r="65" spans="1:67" ht="12.75" customHeight="1" outlineLevel="1" x14ac:dyDescent="0.2">
      <c r="B65" s="851"/>
      <c r="C65" s="851"/>
      <c r="D65" s="27" t="str">
        <f t="shared" si="36"/>
        <v/>
      </c>
      <c r="E65" s="191" t="str">
        <f t="shared" si="37"/>
        <v>Sa</v>
      </c>
      <c r="F65" s="191">
        <f t="shared" si="38"/>
        <v>2025</v>
      </c>
      <c r="G65" s="191">
        <f t="shared" si="39"/>
        <v>2</v>
      </c>
      <c r="H65" s="191">
        <f t="shared" si="45"/>
        <v>22</v>
      </c>
      <c r="I65" s="192">
        <f t="shared" si="40"/>
        <v>44248</v>
      </c>
      <c r="J65" s="191">
        <f t="shared" si="24"/>
        <v>1</v>
      </c>
      <c r="K65" s="193">
        <f t="shared" si="48"/>
        <v>0</v>
      </c>
      <c r="L65" s="194">
        <f t="shared" si="48"/>
        <v>0</v>
      </c>
      <c r="M65" s="193">
        <f t="shared" si="48"/>
        <v>0</v>
      </c>
      <c r="N65" s="194">
        <f t="shared" si="48"/>
        <v>0</v>
      </c>
      <c r="O65" s="193">
        <f t="shared" si="48"/>
        <v>0</v>
      </c>
      <c r="P65" s="194">
        <f t="shared" si="48"/>
        <v>0</v>
      </c>
      <c r="Q65" s="193">
        <f t="shared" si="48"/>
        <v>0</v>
      </c>
      <c r="R65" s="194">
        <f t="shared" si="48"/>
        <v>0</v>
      </c>
      <c r="S65" s="193">
        <f t="shared" si="47"/>
        <v>0</v>
      </c>
      <c r="T65" s="194">
        <f t="shared" si="47"/>
        <v>0</v>
      </c>
      <c r="U65" s="193">
        <f t="shared" si="47"/>
        <v>0</v>
      </c>
      <c r="V65" s="194">
        <f t="shared" si="47"/>
        <v>0</v>
      </c>
      <c r="W65" s="195">
        <f t="shared" si="27"/>
        <v>0</v>
      </c>
      <c r="X65" s="195">
        <f t="shared" si="28"/>
        <v>0</v>
      </c>
      <c r="Y65" s="195">
        <f t="shared" si="29"/>
        <v>0</v>
      </c>
      <c r="Z65" s="195">
        <f t="shared" si="30"/>
        <v>0</v>
      </c>
      <c r="AA65" s="195">
        <f t="shared" si="31"/>
        <v>0</v>
      </c>
      <c r="AB65" s="195">
        <f t="shared" si="32"/>
        <v>0</v>
      </c>
      <c r="AC65" s="667"/>
      <c r="AD65" s="196">
        <f t="shared" si="33"/>
        <v>0</v>
      </c>
      <c r="AE65" s="667"/>
      <c r="AF65" s="196">
        <f t="shared" si="34"/>
        <v>0</v>
      </c>
      <c r="AG65" s="196"/>
      <c r="AH65" s="196"/>
      <c r="AI65" s="196"/>
      <c r="AJ65" s="709"/>
      <c r="AK65" s="709">
        <f t="shared" si="41"/>
        <v>0</v>
      </c>
      <c r="AL65" s="709">
        <f t="shared" si="42"/>
        <v>0</v>
      </c>
      <c r="AM65" s="709">
        <f t="shared" si="43"/>
        <v>0</v>
      </c>
      <c r="AN65" s="709"/>
      <c r="AO65" s="709">
        <f t="shared" si="44"/>
        <v>0</v>
      </c>
      <c r="AP65" s="709">
        <f t="shared" si="35"/>
        <v>0</v>
      </c>
      <c r="AS65" s="184"/>
      <c r="AW65" s="225"/>
      <c r="AX65" s="79"/>
      <c r="AZ65" s="176"/>
      <c r="BD65" s="225"/>
      <c r="BG65" s="761">
        <f>BG61</f>
        <v>80.900000000000006</v>
      </c>
      <c r="BH65" s="761">
        <f>BH61</f>
        <v>80.900000000000006</v>
      </c>
      <c r="BI65" s="198">
        <f>BJ64+BI61</f>
        <v>105</v>
      </c>
      <c r="BJ65" s="198">
        <f>BI65+BJ61</f>
        <v>120</v>
      </c>
    </row>
    <row r="66" spans="1:67" ht="12.75" customHeight="1" outlineLevel="1" x14ac:dyDescent="0.2">
      <c r="B66" s="851"/>
      <c r="C66" s="851"/>
      <c r="D66" s="27" t="str">
        <f t="shared" si="36"/>
        <v/>
      </c>
      <c r="E66" s="191" t="str">
        <f t="shared" si="37"/>
        <v>So</v>
      </c>
      <c r="F66" s="191">
        <f t="shared" si="38"/>
        <v>2025</v>
      </c>
      <c r="G66" s="191">
        <f t="shared" si="39"/>
        <v>2</v>
      </c>
      <c r="H66" s="191">
        <f t="shared" si="45"/>
        <v>23</v>
      </c>
      <c r="I66" s="192">
        <f t="shared" si="40"/>
        <v>44249</v>
      </c>
      <c r="J66" s="191">
        <f t="shared" si="24"/>
        <v>1</v>
      </c>
      <c r="K66" s="193">
        <f t="shared" si="48"/>
        <v>0</v>
      </c>
      <c r="L66" s="194">
        <f t="shared" si="48"/>
        <v>0</v>
      </c>
      <c r="M66" s="193">
        <f t="shared" si="48"/>
        <v>0</v>
      </c>
      <c r="N66" s="194">
        <f t="shared" si="48"/>
        <v>0</v>
      </c>
      <c r="O66" s="193">
        <f t="shared" si="48"/>
        <v>0</v>
      </c>
      <c r="P66" s="194">
        <f t="shared" si="48"/>
        <v>0</v>
      </c>
      <c r="Q66" s="193">
        <f t="shared" si="48"/>
        <v>0</v>
      </c>
      <c r="R66" s="194">
        <f t="shared" si="48"/>
        <v>0</v>
      </c>
      <c r="S66" s="193">
        <f t="shared" si="47"/>
        <v>0</v>
      </c>
      <c r="T66" s="194">
        <f t="shared" si="47"/>
        <v>0</v>
      </c>
      <c r="U66" s="193">
        <f t="shared" si="47"/>
        <v>0</v>
      </c>
      <c r="V66" s="194">
        <f t="shared" si="47"/>
        <v>0</v>
      </c>
      <c r="W66" s="195">
        <f t="shared" si="27"/>
        <v>0</v>
      </c>
      <c r="X66" s="195">
        <f t="shared" si="28"/>
        <v>0</v>
      </c>
      <c r="Y66" s="195">
        <f t="shared" si="29"/>
        <v>0</v>
      </c>
      <c r="Z66" s="195">
        <f t="shared" si="30"/>
        <v>0</v>
      </c>
      <c r="AA66" s="195">
        <f t="shared" si="31"/>
        <v>0</v>
      </c>
      <c r="AB66" s="195">
        <f t="shared" si="32"/>
        <v>0</v>
      </c>
      <c r="AC66" s="667"/>
      <c r="AD66" s="196">
        <f t="shared" si="33"/>
        <v>0</v>
      </c>
      <c r="AE66" s="667"/>
      <c r="AF66" s="196">
        <f t="shared" si="34"/>
        <v>0</v>
      </c>
      <c r="AG66" s="196"/>
      <c r="AH66" s="196"/>
      <c r="AI66" s="196"/>
      <c r="AJ66" s="710"/>
      <c r="AK66" s="709">
        <f t="shared" si="41"/>
        <v>0</v>
      </c>
      <c r="AL66" s="709">
        <f t="shared" si="42"/>
        <v>0</v>
      </c>
      <c r="AM66" s="709">
        <f t="shared" si="43"/>
        <v>0</v>
      </c>
      <c r="AN66" s="709"/>
      <c r="AO66" s="709">
        <f t="shared" si="44"/>
        <v>0</v>
      </c>
      <c r="AP66" s="709">
        <f t="shared" si="35"/>
        <v>0</v>
      </c>
      <c r="AS66" s="184"/>
      <c r="AW66" s="225"/>
      <c r="AX66" s="79"/>
      <c r="AZ66" s="176"/>
      <c r="BD66" s="225"/>
      <c r="BG66" s="762">
        <f>BG61</f>
        <v>80.900000000000006</v>
      </c>
      <c r="BH66" s="761">
        <f>BH61</f>
        <v>80.900000000000006</v>
      </c>
      <c r="BI66" s="198">
        <f>BJ65+BI61</f>
        <v>135</v>
      </c>
      <c r="BJ66" s="198">
        <f>BI66+BJ61</f>
        <v>150</v>
      </c>
    </row>
    <row r="67" spans="1:67" ht="12.75" customHeight="1" outlineLevel="1" x14ac:dyDescent="0.2">
      <c r="B67" s="851"/>
      <c r="C67" s="851"/>
      <c r="D67" s="27">
        <f t="shared" si="36"/>
        <v>9</v>
      </c>
      <c r="E67" s="191" t="str">
        <f t="shared" si="37"/>
        <v>Mo</v>
      </c>
      <c r="F67" s="191">
        <f t="shared" si="38"/>
        <v>2025</v>
      </c>
      <c r="G67" s="191">
        <f t="shared" si="39"/>
        <v>2</v>
      </c>
      <c r="H67" s="191">
        <f t="shared" si="45"/>
        <v>24</v>
      </c>
      <c r="I67" s="192">
        <f t="shared" si="40"/>
        <v>44250</v>
      </c>
      <c r="J67" s="191">
        <f t="shared" si="24"/>
        <v>1</v>
      </c>
      <c r="K67" s="193">
        <f t="shared" si="48"/>
        <v>7</v>
      </c>
      <c r="L67" s="194">
        <f t="shared" si="48"/>
        <v>0</v>
      </c>
      <c r="M67" s="193">
        <f t="shared" si="48"/>
        <v>13</v>
      </c>
      <c r="N67" s="194">
        <f t="shared" si="48"/>
        <v>0</v>
      </c>
      <c r="O67" s="193">
        <f t="shared" si="48"/>
        <v>13</v>
      </c>
      <c r="P67" s="194">
        <f t="shared" si="48"/>
        <v>30</v>
      </c>
      <c r="Q67" s="193">
        <f t="shared" si="48"/>
        <v>15</v>
      </c>
      <c r="R67" s="194">
        <f t="shared" si="48"/>
        <v>55</v>
      </c>
      <c r="S67" s="193">
        <f t="shared" si="47"/>
        <v>15</v>
      </c>
      <c r="T67" s="194">
        <f t="shared" si="47"/>
        <v>55</v>
      </c>
      <c r="U67" s="193">
        <f t="shared" si="47"/>
        <v>15</v>
      </c>
      <c r="V67" s="194">
        <f t="shared" si="47"/>
        <v>55</v>
      </c>
      <c r="W67" s="195">
        <f t="shared" si="27"/>
        <v>0.29166666666666669</v>
      </c>
      <c r="X67" s="195">
        <f t="shared" si="28"/>
        <v>0.54166666666666663</v>
      </c>
      <c r="Y67" s="195">
        <f t="shared" si="29"/>
        <v>0.5625</v>
      </c>
      <c r="Z67" s="195">
        <f t="shared" si="30"/>
        <v>0.66319444444444442</v>
      </c>
      <c r="AA67" s="195">
        <f t="shared" si="31"/>
        <v>0.66319444444444442</v>
      </c>
      <c r="AB67" s="195">
        <f t="shared" si="32"/>
        <v>0.66319444444444442</v>
      </c>
      <c r="AC67" s="667"/>
      <c r="AD67" s="196">
        <f t="shared" si="33"/>
        <v>0.35069444444444442</v>
      </c>
      <c r="AE67" s="667"/>
      <c r="AF67" s="196">
        <f t="shared" si="34"/>
        <v>0.35069444444444436</v>
      </c>
      <c r="AG67" s="196"/>
      <c r="AH67" s="196"/>
      <c r="AI67" s="196"/>
      <c r="AJ67" s="710"/>
      <c r="AK67" s="709">
        <f t="shared" si="41"/>
        <v>0</v>
      </c>
      <c r="AL67" s="709">
        <f t="shared" si="42"/>
        <v>0</v>
      </c>
      <c r="AM67" s="709">
        <f t="shared" si="43"/>
        <v>0</v>
      </c>
      <c r="AN67" s="709"/>
      <c r="AO67" s="709">
        <f t="shared" si="44"/>
        <v>0</v>
      </c>
      <c r="AP67" s="709">
        <f t="shared" si="35"/>
        <v>1</v>
      </c>
      <c r="AS67" s="184"/>
      <c r="AW67" s="225"/>
      <c r="AX67" s="79"/>
      <c r="AZ67" s="176"/>
      <c r="BD67" s="225"/>
      <c r="BG67" s="760">
        <v>60</v>
      </c>
      <c r="BH67" s="756">
        <f>SUM(BG62:BG66)+SUM(BH62:BH66)</f>
        <v>809</v>
      </c>
      <c r="BL67" s="774" t="s">
        <v>1777</v>
      </c>
      <c r="BM67" s="198"/>
      <c r="BN67" s="722" t="s">
        <v>1767</v>
      </c>
      <c r="BO67" s="722" t="s">
        <v>1767</v>
      </c>
    </row>
    <row r="68" spans="1:67" ht="12.75" customHeight="1" outlineLevel="1" x14ac:dyDescent="0.2">
      <c r="B68" s="851"/>
      <c r="C68" s="851"/>
      <c r="D68" s="27" t="str">
        <f t="shared" si="36"/>
        <v/>
      </c>
      <c r="E68" s="191" t="str">
        <f t="shared" si="37"/>
        <v>Di</v>
      </c>
      <c r="F68" s="191">
        <f t="shared" si="38"/>
        <v>2025</v>
      </c>
      <c r="G68" s="191">
        <f t="shared" si="39"/>
        <v>2</v>
      </c>
      <c r="H68" s="191">
        <f t="shared" si="45"/>
        <v>25</v>
      </c>
      <c r="I68" s="192">
        <f t="shared" si="40"/>
        <v>44251</v>
      </c>
      <c r="J68" s="191">
        <f t="shared" si="24"/>
        <v>1</v>
      </c>
      <c r="K68" s="193">
        <f t="shared" si="48"/>
        <v>7</v>
      </c>
      <c r="L68" s="194">
        <f t="shared" si="48"/>
        <v>0</v>
      </c>
      <c r="M68" s="193">
        <f t="shared" si="48"/>
        <v>13</v>
      </c>
      <c r="N68" s="194">
        <f t="shared" si="48"/>
        <v>0</v>
      </c>
      <c r="O68" s="193">
        <f t="shared" si="48"/>
        <v>13</v>
      </c>
      <c r="P68" s="194">
        <f t="shared" si="48"/>
        <v>30</v>
      </c>
      <c r="Q68" s="193">
        <f t="shared" si="48"/>
        <v>15</v>
      </c>
      <c r="R68" s="194">
        <f t="shared" si="48"/>
        <v>55</v>
      </c>
      <c r="S68" s="193">
        <f t="shared" si="47"/>
        <v>15</v>
      </c>
      <c r="T68" s="194">
        <f t="shared" si="47"/>
        <v>55</v>
      </c>
      <c r="U68" s="193">
        <f t="shared" si="47"/>
        <v>15</v>
      </c>
      <c r="V68" s="194">
        <f t="shared" si="47"/>
        <v>55</v>
      </c>
      <c r="W68" s="195">
        <f t="shared" si="27"/>
        <v>0.29166666666666669</v>
      </c>
      <c r="X68" s="195">
        <f t="shared" si="28"/>
        <v>0.54166666666666663</v>
      </c>
      <c r="Y68" s="195">
        <f t="shared" si="29"/>
        <v>0.5625</v>
      </c>
      <c r="Z68" s="195">
        <f t="shared" si="30"/>
        <v>0.66319444444444442</v>
      </c>
      <c r="AA68" s="195">
        <f t="shared" si="31"/>
        <v>0.66319444444444442</v>
      </c>
      <c r="AB68" s="195">
        <f t="shared" si="32"/>
        <v>0.66319444444444442</v>
      </c>
      <c r="AC68" s="667"/>
      <c r="AD68" s="196">
        <f t="shared" si="33"/>
        <v>0.35069444444444442</v>
      </c>
      <c r="AE68" s="667"/>
      <c r="AF68" s="196">
        <f t="shared" si="34"/>
        <v>0.35069444444444436</v>
      </c>
      <c r="AG68" s="196"/>
      <c r="AH68" s="196"/>
      <c r="AI68" s="196"/>
      <c r="AJ68" s="710"/>
      <c r="AK68" s="709">
        <f t="shared" si="41"/>
        <v>0</v>
      </c>
      <c r="AL68" s="709">
        <f t="shared" si="42"/>
        <v>0</v>
      </c>
      <c r="AM68" s="709">
        <f t="shared" si="43"/>
        <v>0</v>
      </c>
      <c r="AN68" s="709"/>
      <c r="AO68" s="709">
        <f t="shared" si="44"/>
        <v>0</v>
      </c>
      <c r="AP68" s="709">
        <f t="shared" si="35"/>
        <v>1</v>
      </c>
      <c r="AS68" s="184"/>
      <c r="AW68" s="225"/>
      <c r="AX68" s="79"/>
      <c r="AZ68" s="176"/>
      <c r="BD68" s="225"/>
      <c r="BG68" s="758">
        <f>BH68/BG67</f>
        <v>26.966666666666665</v>
      </c>
      <c r="BH68" s="757">
        <f>SUM(BH60,BH67)</f>
        <v>1618</v>
      </c>
      <c r="BL68" s="775">
        <f>INDEX($BF$2:$BG$8,MATCH(BL67,$BF$2:$BF$8,0),2)</f>
        <v>80.900000000000006</v>
      </c>
      <c r="BM68" s="775">
        <f>INDEX($BF$2:$BG$8,MATCH(BL67,$BF$2:$BF$8,0),2)</f>
        <v>80.900000000000006</v>
      </c>
      <c r="BN68" s="775">
        <v>15</v>
      </c>
      <c r="BO68" s="775">
        <v>15</v>
      </c>
    </row>
    <row r="69" spans="1:67" ht="12.75" customHeight="1" outlineLevel="1" x14ac:dyDescent="0.2">
      <c r="B69" s="851"/>
      <c r="C69" s="851"/>
      <c r="D69" s="27" t="str">
        <f t="shared" si="36"/>
        <v/>
      </c>
      <c r="E69" s="191" t="str">
        <f t="shared" si="37"/>
        <v>Mi</v>
      </c>
      <c r="F69" s="191">
        <f t="shared" si="38"/>
        <v>2025</v>
      </c>
      <c r="G69" s="191">
        <f t="shared" si="39"/>
        <v>2</v>
      </c>
      <c r="H69" s="191">
        <f t="shared" si="45"/>
        <v>26</v>
      </c>
      <c r="I69" s="192">
        <f t="shared" si="40"/>
        <v>44252</v>
      </c>
      <c r="J69" s="191">
        <f t="shared" si="24"/>
        <v>1</v>
      </c>
      <c r="K69" s="193">
        <f t="shared" si="48"/>
        <v>7</v>
      </c>
      <c r="L69" s="194">
        <f t="shared" si="48"/>
        <v>0</v>
      </c>
      <c r="M69" s="193">
        <f t="shared" si="48"/>
        <v>13</v>
      </c>
      <c r="N69" s="194">
        <f t="shared" si="48"/>
        <v>0</v>
      </c>
      <c r="O69" s="193">
        <f t="shared" si="48"/>
        <v>13</v>
      </c>
      <c r="P69" s="194">
        <f t="shared" si="48"/>
        <v>30</v>
      </c>
      <c r="Q69" s="193">
        <f t="shared" si="48"/>
        <v>15</v>
      </c>
      <c r="R69" s="194">
        <f t="shared" si="48"/>
        <v>55</v>
      </c>
      <c r="S69" s="193">
        <f t="shared" si="47"/>
        <v>15</v>
      </c>
      <c r="T69" s="194">
        <f t="shared" si="47"/>
        <v>55</v>
      </c>
      <c r="U69" s="193">
        <f t="shared" si="47"/>
        <v>15</v>
      </c>
      <c r="V69" s="194">
        <f t="shared" si="47"/>
        <v>55</v>
      </c>
      <c r="W69" s="195">
        <f t="shared" si="27"/>
        <v>0.29166666666666669</v>
      </c>
      <c r="X69" s="195">
        <f t="shared" si="28"/>
        <v>0.54166666666666663</v>
      </c>
      <c r="Y69" s="195">
        <f t="shared" si="29"/>
        <v>0.5625</v>
      </c>
      <c r="Z69" s="195">
        <f t="shared" si="30"/>
        <v>0.66319444444444442</v>
      </c>
      <c r="AA69" s="195">
        <f t="shared" si="31"/>
        <v>0.66319444444444442</v>
      </c>
      <c r="AB69" s="195">
        <f t="shared" si="32"/>
        <v>0.66319444444444442</v>
      </c>
      <c r="AC69" s="667"/>
      <c r="AD69" s="196">
        <f t="shared" si="33"/>
        <v>0.35069444444444442</v>
      </c>
      <c r="AE69" s="667"/>
      <c r="AF69" s="196">
        <f t="shared" si="34"/>
        <v>0.35069444444444436</v>
      </c>
      <c r="AG69" s="196"/>
      <c r="AH69" s="196"/>
      <c r="AI69" s="196"/>
      <c r="AJ69" s="710"/>
      <c r="AK69" s="709">
        <f t="shared" si="41"/>
        <v>0</v>
      </c>
      <c r="AL69" s="709">
        <f t="shared" si="42"/>
        <v>0</v>
      </c>
      <c r="AM69" s="709">
        <f t="shared" si="43"/>
        <v>0</v>
      </c>
      <c r="AN69" s="709"/>
      <c r="AO69" s="709">
        <f t="shared" si="44"/>
        <v>0</v>
      </c>
      <c r="AP69" s="709">
        <f t="shared" si="35"/>
        <v>1</v>
      </c>
      <c r="AS69" s="184"/>
      <c r="AW69" s="225"/>
      <c r="AX69" s="79"/>
      <c r="AZ69" s="176"/>
      <c r="BD69" s="225"/>
      <c r="BG69" s="759">
        <f>100*BG67/BH68</f>
        <v>3.7082818294190361</v>
      </c>
      <c r="BL69" s="818">
        <f>BL68</f>
        <v>80.900000000000006</v>
      </c>
      <c r="BM69" s="818">
        <f>BM68</f>
        <v>80.900000000000006</v>
      </c>
      <c r="BN69" s="198">
        <f>BN68</f>
        <v>15</v>
      </c>
      <c r="BO69" s="198">
        <f>BN69+BO68</f>
        <v>30</v>
      </c>
    </row>
    <row r="70" spans="1:67" ht="12.75" customHeight="1" outlineLevel="1" x14ac:dyDescent="0.2">
      <c r="B70" s="851"/>
      <c r="C70" s="851"/>
      <c r="D70" s="27" t="str">
        <f t="shared" si="36"/>
        <v/>
      </c>
      <c r="E70" s="191" t="str">
        <f t="shared" si="37"/>
        <v>Do</v>
      </c>
      <c r="F70" s="191">
        <f t="shared" si="38"/>
        <v>2025</v>
      </c>
      <c r="G70" s="191">
        <f t="shared" si="39"/>
        <v>2</v>
      </c>
      <c r="H70" s="191">
        <f t="shared" si="45"/>
        <v>27</v>
      </c>
      <c r="I70" s="192">
        <f t="shared" si="40"/>
        <v>44253</v>
      </c>
      <c r="J70" s="191">
        <f t="shared" si="24"/>
        <v>1</v>
      </c>
      <c r="K70" s="193">
        <f t="shared" si="48"/>
        <v>7</v>
      </c>
      <c r="L70" s="194">
        <f t="shared" si="48"/>
        <v>0</v>
      </c>
      <c r="M70" s="193">
        <f t="shared" si="48"/>
        <v>13</v>
      </c>
      <c r="N70" s="194">
        <f t="shared" si="48"/>
        <v>0</v>
      </c>
      <c r="O70" s="193">
        <f t="shared" si="48"/>
        <v>13</v>
      </c>
      <c r="P70" s="194">
        <f t="shared" si="48"/>
        <v>30</v>
      </c>
      <c r="Q70" s="193">
        <f t="shared" si="48"/>
        <v>15</v>
      </c>
      <c r="R70" s="194">
        <f t="shared" si="48"/>
        <v>55</v>
      </c>
      <c r="S70" s="193">
        <f t="shared" si="47"/>
        <v>15</v>
      </c>
      <c r="T70" s="194">
        <f t="shared" si="47"/>
        <v>55</v>
      </c>
      <c r="U70" s="193">
        <f t="shared" si="47"/>
        <v>15</v>
      </c>
      <c r="V70" s="194">
        <f t="shared" si="47"/>
        <v>55</v>
      </c>
      <c r="W70" s="195">
        <f t="shared" si="27"/>
        <v>0.29166666666666669</v>
      </c>
      <c r="X70" s="195">
        <f t="shared" si="28"/>
        <v>0.54166666666666663</v>
      </c>
      <c r="Y70" s="195">
        <f t="shared" si="29"/>
        <v>0.5625</v>
      </c>
      <c r="Z70" s="195">
        <f t="shared" si="30"/>
        <v>0.66319444444444442</v>
      </c>
      <c r="AA70" s="195">
        <f t="shared" si="31"/>
        <v>0.66319444444444442</v>
      </c>
      <c r="AB70" s="195">
        <f t="shared" si="32"/>
        <v>0.66319444444444442</v>
      </c>
      <c r="AC70" s="667"/>
      <c r="AD70" s="196">
        <f t="shared" si="33"/>
        <v>0.35069444444444442</v>
      </c>
      <c r="AE70" s="667"/>
      <c r="AF70" s="196">
        <f t="shared" si="34"/>
        <v>0.35069444444444436</v>
      </c>
      <c r="AG70" s="196"/>
      <c r="AH70" s="196"/>
      <c r="AI70" s="196"/>
      <c r="AJ70" s="710"/>
      <c r="AK70" s="709">
        <f t="shared" si="41"/>
        <v>0</v>
      </c>
      <c r="AL70" s="709">
        <f t="shared" si="42"/>
        <v>0</v>
      </c>
      <c r="AM70" s="709">
        <f t="shared" si="43"/>
        <v>0</v>
      </c>
      <c r="AN70" s="709"/>
      <c r="AO70" s="709">
        <f t="shared" si="44"/>
        <v>0</v>
      </c>
      <c r="AP70" s="709">
        <f t="shared" si="35"/>
        <v>1</v>
      </c>
      <c r="AS70" s="184"/>
      <c r="AW70" s="225"/>
      <c r="AX70" s="79"/>
      <c r="AZ70" s="176"/>
      <c r="BD70" s="225"/>
      <c r="BG70" s="754"/>
      <c r="BL70" s="761">
        <f>BL68</f>
        <v>80.900000000000006</v>
      </c>
      <c r="BM70" s="761">
        <f>BM68</f>
        <v>80.900000000000006</v>
      </c>
      <c r="BN70" s="198">
        <f>BO69+BN68</f>
        <v>45</v>
      </c>
      <c r="BO70" s="198">
        <f>BN70+BO68</f>
        <v>60</v>
      </c>
    </row>
    <row r="71" spans="1:67" ht="12.75" customHeight="1" outlineLevel="1" x14ac:dyDescent="0.2">
      <c r="B71" s="851"/>
      <c r="C71" s="851"/>
      <c r="D71" s="27" t="str">
        <f t="shared" si="36"/>
        <v/>
      </c>
      <c r="E71" s="191" t="str">
        <f t="shared" si="37"/>
        <v>Fr</v>
      </c>
      <c r="F71" s="191">
        <f t="shared" si="38"/>
        <v>2025</v>
      </c>
      <c r="G71" s="191">
        <f t="shared" si="39"/>
        <v>2</v>
      </c>
      <c r="H71" s="191">
        <f t="shared" si="45"/>
        <v>28</v>
      </c>
      <c r="I71" s="192">
        <f t="shared" si="40"/>
        <v>44254</v>
      </c>
      <c r="J71" s="191">
        <f t="shared" si="24"/>
        <v>1</v>
      </c>
      <c r="K71" s="193">
        <f t="shared" si="48"/>
        <v>7</v>
      </c>
      <c r="L71" s="194">
        <f t="shared" si="48"/>
        <v>0</v>
      </c>
      <c r="M71" s="193">
        <f t="shared" si="48"/>
        <v>13</v>
      </c>
      <c r="N71" s="194">
        <f t="shared" si="48"/>
        <v>0</v>
      </c>
      <c r="O71" s="193">
        <f t="shared" si="48"/>
        <v>13</v>
      </c>
      <c r="P71" s="194">
        <f t="shared" si="48"/>
        <v>30</v>
      </c>
      <c r="Q71" s="193">
        <f t="shared" si="48"/>
        <v>15</v>
      </c>
      <c r="R71" s="194">
        <f t="shared" si="48"/>
        <v>55</v>
      </c>
      <c r="S71" s="193">
        <f t="shared" si="47"/>
        <v>15</v>
      </c>
      <c r="T71" s="194">
        <f t="shared" si="47"/>
        <v>55</v>
      </c>
      <c r="U71" s="193">
        <f t="shared" si="47"/>
        <v>15</v>
      </c>
      <c r="V71" s="194">
        <f t="shared" si="47"/>
        <v>55</v>
      </c>
      <c r="W71" s="195">
        <f t="shared" si="27"/>
        <v>0.29166666666666669</v>
      </c>
      <c r="X71" s="195">
        <f t="shared" si="28"/>
        <v>0.54166666666666663</v>
      </c>
      <c r="Y71" s="195">
        <f t="shared" si="29"/>
        <v>0.5625</v>
      </c>
      <c r="Z71" s="195">
        <f t="shared" si="30"/>
        <v>0.66319444444444442</v>
      </c>
      <c r="AA71" s="195">
        <f t="shared" si="31"/>
        <v>0.66319444444444442</v>
      </c>
      <c r="AB71" s="195">
        <f t="shared" si="32"/>
        <v>0.66319444444444442</v>
      </c>
      <c r="AC71" s="667"/>
      <c r="AD71" s="196">
        <f t="shared" si="33"/>
        <v>0.35069444444444442</v>
      </c>
      <c r="AE71" s="667"/>
      <c r="AF71" s="196">
        <f t="shared" si="34"/>
        <v>0.35069444444444436</v>
      </c>
      <c r="AG71" s="196"/>
      <c r="AH71" s="196"/>
      <c r="AI71" s="196"/>
      <c r="AJ71" s="709"/>
      <c r="AK71" s="709">
        <f t="shared" si="41"/>
        <v>0</v>
      </c>
      <c r="AL71" s="709">
        <f t="shared" si="42"/>
        <v>0</v>
      </c>
      <c r="AM71" s="709">
        <f t="shared" si="43"/>
        <v>0</v>
      </c>
      <c r="AN71" s="709"/>
      <c r="AO71" s="709">
        <f t="shared" si="44"/>
        <v>0</v>
      </c>
      <c r="AP71" s="709">
        <f t="shared" si="35"/>
        <v>1</v>
      </c>
      <c r="AS71" s="184"/>
      <c r="AW71" s="225"/>
      <c r="AX71" s="79"/>
      <c r="AZ71" s="176"/>
      <c r="BD71" s="225"/>
      <c r="BG71" s="754"/>
      <c r="BL71" s="761">
        <f>BL68</f>
        <v>80.900000000000006</v>
      </c>
      <c r="BM71" s="761">
        <f>BM68</f>
        <v>80.900000000000006</v>
      </c>
      <c r="BN71" s="198">
        <f>BO70+BN68</f>
        <v>75</v>
      </c>
      <c r="BO71" s="198">
        <f>BN71+BO68</f>
        <v>90</v>
      </c>
    </row>
    <row r="72" spans="1:67" ht="12.75" customHeight="1" outlineLevel="1" x14ac:dyDescent="0.2">
      <c r="B72" s="851"/>
      <c r="C72" s="851"/>
      <c r="D72" s="27" t="str">
        <f t="shared" si="36"/>
        <v/>
      </c>
      <c r="E72" s="191" t="str">
        <f t="shared" si="37"/>
        <v>Sa</v>
      </c>
      <c r="F72" s="191">
        <f t="shared" si="38"/>
        <v>2025</v>
      </c>
      <c r="G72" s="191">
        <f t="shared" si="39"/>
        <v>2</v>
      </c>
      <c r="H72" s="191">
        <f t="shared" si="45"/>
        <v>29</v>
      </c>
      <c r="I72" s="192">
        <f t="shared" si="40"/>
        <v>44255</v>
      </c>
      <c r="J72" s="191">
        <f t="shared" si="24"/>
        <v>0</v>
      </c>
      <c r="K72" s="193">
        <f t="shared" si="48"/>
        <v>0</v>
      </c>
      <c r="L72" s="194">
        <f t="shared" si="48"/>
        <v>0</v>
      </c>
      <c r="M72" s="193">
        <f t="shared" si="48"/>
        <v>0</v>
      </c>
      <c r="N72" s="194">
        <f t="shared" si="48"/>
        <v>0</v>
      </c>
      <c r="O72" s="193">
        <f t="shared" si="48"/>
        <v>0</v>
      </c>
      <c r="P72" s="194">
        <f t="shared" si="48"/>
        <v>0</v>
      </c>
      <c r="Q72" s="193">
        <f t="shared" si="48"/>
        <v>0</v>
      </c>
      <c r="R72" s="194">
        <f t="shared" si="48"/>
        <v>0</v>
      </c>
      <c r="S72" s="193">
        <f t="shared" si="47"/>
        <v>0</v>
      </c>
      <c r="T72" s="194">
        <f t="shared" si="47"/>
        <v>0</v>
      </c>
      <c r="U72" s="193">
        <f t="shared" si="47"/>
        <v>0</v>
      </c>
      <c r="V72" s="194">
        <f t="shared" si="47"/>
        <v>0</v>
      </c>
      <c r="W72" s="195">
        <f t="shared" si="27"/>
        <v>0</v>
      </c>
      <c r="X72" s="195">
        <f t="shared" si="28"/>
        <v>0</v>
      </c>
      <c r="Y72" s="195">
        <f t="shared" si="29"/>
        <v>0</v>
      </c>
      <c r="Z72" s="195">
        <f t="shared" si="30"/>
        <v>0</v>
      </c>
      <c r="AA72" s="195">
        <f t="shared" si="31"/>
        <v>0</v>
      </c>
      <c r="AB72" s="195">
        <f t="shared" si="32"/>
        <v>0</v>
      </c>
      <c r="AC72" s="667"/>
      <c r="AD72" s="196">
        <f t="shared" si="33"/>
        <v>0</v>
      </c>
      <c r="AE72" s="667"/>
      <c r="AF72" s="196">
        <f t="shared" si="34"/>
        <v>0</v>
      </c>
      <c r="AG72" s="196"/>
      <c r="AH72" s="196"/>
      <c r="AI72" s="196"/>
      <c r="AJ72" s="709"/>
      <c r="AK72" s="709">
        <f t="shared" si="41"/>
        <v>0</v>
      </c>
      <c r="AL72" s="709">
        <f t="shared" si="42"/>
        <v>0</v>
      </c>
      <c r="AM72" s="709">
        <f t="shared" si="43"/>
        <v>0</v>
      </c>
      <c r="AN72" s="709"/>
      <c r="AO72" s="709">
        <f t="shared" si="44"/>
        <v>0</v>
      </c>
      <c r="AP72" s="709">
        <f t="shared" si="35"/>
        <v>0</v>
      </c>
      <c r="AS72" s="184"/>
      <c r="AW72" s="225"/>
      <c r="AX72" s="79"/>
      <c r="AZ72" s="176"/>
      <c r="BD72" s="225"/>
      <c r="BG72" s="754"/>
      <c r="BL72" s="761">
        <f>BL68</f>
        <v>80.900000000000006</v>
      </c>
      <c r="BM72" s="761">
        <f>BM68</f>
        <v>80.900000000000006</v>
      </c>
      <c r="BN72" s="198">
        <f>BO71+BN68</f>
        <v>105</v>
      </c>
      <c r="BO72" s="198">
        <f>BN72+BO68</f>
        <v>120</v>
      </c>
    </row>
    <row r="73" spans="1:67" ht="12.75" customHeight="1" outlineLevel="1" x14ac:dyDescent="0.2">
      <c r="B73" s="851"/>
      <c r="C73" s="851"/>
      <c r="D73" s="27" t="str">
        <f t="shared" si="36"/>
        <v/>
      </c>
      <c r="E73" s="191" t="str">
        <f t="shared" si="37"/>
        <v>So</v>
      </c>
      <c r="F73" s="191">
        <f t="shared" si="38"/>
        <v>2025</v>
      </c>
      <c r="G73" s="191">
        <f t="shared" si="39"/>
        <v>2</v>
      </c>
      <c r="H73" s="191">
        <f t="shared" si="45"/>
        <v>30</v>
      </c>
      <c r="I73" s="192">
        <f t="shared" si="40"/>
        <v>44256</v>
      </c>
      <c r="J73" s="191">
        <f t="shared" si="24"/>
        <v>0</v>
      </c>
      <c r="K73" s="193">
        <f t="shared" si="48"/>
        <v>0</v>
      </c>
      <c r="L73" s="194">
        <f t="shared" si="48"/>
        <v>0</v>
      </c>
      <c r="M73" s="193">
        <f t="shared" si="48"/>
        <v>0</v>
      </c>
      <c r="N73" s="194">
        <f t="shared" si="48"/>
        <v>0</v>
      </c>
      <c r="O73" s="193">
        <f t="shared" si="48"/>
        <v>0</v>
      </c>
      <c r="P73" s="194">
        <f t="shared" si="48"/>
        <v>0</v>
      </c>
      <c r="Q73" s="193">
        <f t="shared" si="48"/>
        <v>0</v>
      </c>
      <c r="R73" s="194">
        <f t="shared" si="48"/>
        <v>0</v>
      </c>
      <c r="S73" s="193">
        <f t="shared" si="47"/>
        <v>0</v>
      </c>
      <c r="T73" s="194">
        <f t="shared" si="47"/>
        <v>0</v>
      </c>
      <c r="U73" s="193">
        <f t="shared" si="47"/>
        <v>0</v>
      </c>
      <c r="V73" s="194">
        <f t="shared" si="47"/>
        <v>0</v>
      </c>
      <c r="W73" s="195">
        <f t="shared" si="27"/>
        <v>0</v>
      </c>
      <c r="X73" s="195">
        <f t="shared" si="28"/>
        <v>0</v>
      </c>
      <c r="Y73" s="195">
        <f t="shared" si="29"/>
        <v>0</v>
      </c>
      <c r="Z73" s="195">
        <f t="shared" si="30"/>
        <v>0</v>
      </c>
      <c r="AA73" s="195">
        <f t="shared" si="31"/>
        <v>0</v>
      </c>
      <c r="AB73" s="195">
        <f t="shared" si="32"/>
        <v>0</v>
      </c>
      <c r="AC73" s="667"/>
      <c r="AD73" s="196">
        <f t="shared" si="33"/>
        <v>0</v>
      </c>
      <c r="AE73" s="667"/>
      <c r="AF73" s="196">
        <f t="shared" si="34"/>
        <v>0</v>
      </c>
      <c r="AG73" s="196"/>
      <c r="AH73" s="196"/>
      <c r="AI73" s="196"/>
      <c r="AJ73" s="710"/>
      <c r="AK73" s="709">
        <f t="shared" si="41"/>
        <v>0</v>
      </c>
      <c r="AL73" s="709">
        <f t="shared" si="42"/>
        <v>0</v>
      </c>
      <c r="AM73" s="709">
        <f t="shared" si="43"/>
        <v>0</v>
      </c>
      <c r="AN73" s="709"/>
      <c r="AO73" s="709">
        <f t="shared" si="44"/>
        <v>0</v>
      </c>
      <c r="AP73" s="709">
        <f t="shared" si="35"/>
        <v>0</v>
      </c>
      <c r="AS73" s="184"/>
      <c r="AW73" s="225"/>
      <c r="AX73" s="79"/>
      <c r="AZ73" s="176"/>
      <c r="BD73" s="225"/>
    </row>
    <row r="74" spans="1:67" ht="12.75" customHeight="1" outlineLevel="1" x14ac:dyDescent="0.2">
      <c r="B74" s="851"/>
      <c r="C74" s="851"/>
      <c r="D74" s="27">
        <f t="shared" si="36"/>
        <v>10</v>
      </c>
      <c r="E74" s="191" t="str">
        <f t="shared" si="37"/>
        <v>Mo</v>
      </c>
      <c r="F74" s="191">
        <f t="shared" si="38"/>
        <v>2025</v>
      </c>
      <c r="G74" s="191">
        <f t="shared" si="39"/>
        <v>2</v>
      </c>
      <c r="H74" s="191">
        <f t="shared" si="45"/>
        <v>31</v>
      </c>
      <c r="I74" s="192">
        <f t="shared" si="40"/>
        <v>44257</v>
      </c>
      <c r="J74" s="191">
        <f t="shared" si="24"/>
        <v>0</v>
      </c>
      <c r="K74" s="193">
        <f t="shared" si="48"/>
        <v>0</v>
      </c>
      <c r="L74" s="194">
        <f t="shared" si="48"/>
        <v>0</v>
      </c>
      <c r="M74" s="193">
        <f t="shared" si="48"/>
        <v>0</v>
      </c>
      <c r="N74" s="194">
        <f t="shared" si="48"/>
        <v>0</v>
      </c>
      <c r="O74" s="193">
        <f t="shared" si="48"/>
        <v>0</v>
      </c>
      <c r="P74" s="194">
        <f t="shared" si="48"/>
        <v>0</v>
      </c>
      <c r="Q74" s="193">
        <f t="shared" si="48"/>
        <v>0</v>
      </c>
      <c r="R74" s="194">
        <f t="shared" si="48"/>
        <v>0</v>
      </c>
      <c r="S74" s="193">
        <f t="shared" si="47"/>
        <v>0</v>
      </c>
      <c r="T74" s="194">
        <f t="shared" si="47"/>
        <v>0</v>
      </c>
      <c r="U74" s="193">
        <f t="shared" si="47"/>
        <v>0</v>
      </c>
      <c r="V74" s="194">
        <f t="shared" si="47"/>
        <v>0</v>
      </c>
      <c r="W74" s="195">
        <f t="shared" si="27"/>
        <v>0</v>
      </c>
      <c r="X74" s="195">
        <f t="shared" si="28"/>
        <v>0</v>
      </c>
      <c r="Y74" s="195">
        <f t="shared" si="29"/>
        <v>0</v>
      </c>
      <c r="Z74" s="195">
        <f t="shared" si="30"/>
        <v>0</v>
      </c>
      <c r="AA74" s="195">
        <f t="shared" si="31"/>
        <v>0</v>
      </c>
      <c r="AB74" s="195">
        <f t="shared" si="32"/>
        <v>0</v>
      </c>
      <c r="AC74" s="667"/>
      <c r="AD74" s="196">
        <f t="shared" si="33"/>
        <v>0</v>
      </c>
      <c r="AE74" s="667"/>
      <c r="AF74" s="196">
        <f t="shared" si="34"/>
        <v>0</v>
      </c>
      <c r="AG74" s="196"/>
      <c r="AH74" s="196"/>
      <c r="AI74" s="196"/>
      <c r="AJ74" s="710"/>
      <c r="AK74" s="709">
        <f t="shared" si="41"/>
        <v>0</v>
      </c>
      <c r="AL74" s="709">
        <f t="shared" si="42"/>
        <v>0</v>
      </c>
      <c r="AM74" s="709">
        <f t="shared" si="43"/>
        <v>0</v>
      </c>
      <c r="AN74" s="709"/>
      <c r="AO74" s="709">
        <f t="shared" si="44"/>
        <v>0</v>
      </c>
      <c r="AP74" s="709">
        <f>IF(OR(E74="Sa",E74="So",E74="",J74=0,AH74="FT"),0,1)</f>
        <v>0</v>
      </c>
      <c r="AS74" s="184"/>
      <c r="AW74" s="225"/>
      <c r="AX74" s="79"/>
      <c r="AZ74" s="176"/>
      <c r="BD74" s="225"/>
      <c r="BG74" s="754"/>
    </row>
    <row r="75" spans="1:67" ht="12.75" customHeight="1" outlineLevel="1" x14ac:dyDescent="0.2">
      <c r="B75" s="851"/>
      <c r="C75" s="851"/>
      <c r="D75" s="749" t="s">
        <v>1716</v>
      </c>
      <c r="E75" s="9"/>
      <c r="F75" s="9"/>
      <c r="G75" s="9"/>
      <c r="H75" s="191"/>
      <c r="I75" s="13"/>
      <c r="J75" s="191">
        <f>IF(OR(G75="",G75=MONTH(I75)),1,0)</f>
        <v>1</v>
      </c>
      <c r="Q75" s="4" t="s">
        <v>21</v>
      </c>
      <c r="R75" s="4"/>
      <c r="S75" s="4"/>
      <c r="T75" s="4"/>
      <c r="U75" s="4"/>
      <c r="V75" s="4"/>
      <c r="W75" s="4"/>
      <c r="X75" s="4"/>
      <c r="Y75" s="4"/>
      <c r="Z75" s="4"/>
      <c r="AA75" s="4"/>
      <c r="AB75" s="4"/>
      <c r="AC75" s="667"/>
      <c r="AD75" s="18">
        <f>SUM(AD44:AD74)</f>
        <v>7.0138888888888911</v>
      </c>
      <c r="AE75" s="667"/>
      <c r="AF75" s="18">
        <f>SUM(AF44:AF74)</f>
        <v>7.0138888888888884</v>
      </c>
      <c r="AG75" s="18"/>
      <c r="AH75" s="18"/>
      <c r="AI75" s="20">
        <f>IF(AF75-AD75&lt;0,0,1)</f>
        <v>0</v>
      </c>
      <c r="AJ75" s="190">
        <f>IF(AF75-AD75&lt;0,AD75-AF75,AF75-AD75)</f>
        <v>2.6645352591003757E-15</v>
      </c>
      <c r="AK75" s="190">
        <f>8.425*SUM(AK44:AK74)/24</f>
        <v>0</v>
      </c>
      <c r="AL75" s="190">
        <f>8.425*SUM(AL44:AL74)/24</f>
        <v>0</v>
      </c>
      <c r="AM75" s="190">
        <f>8.425*SUM(AM44:AM74)/24</f>
        <v>0</v>
      </c>
      <c r="AO75" s="151">
        <f>SUM(AO44:AO74)</f>
        <v>0</v>
      </c>
      <c r="AP75" s="151">
        <f>SUM(AP44:AP74)</f>
        <v>20</v>
      </c>
      <c r="AS75" s="184"/>
      <c r="AW75" s="225"/>
      <c r="AX75" s="79"/>
      <c r="AZ75" s="176"/>
      <c r="BD75" s="225"/>
      <c r="BG75" s="754"/>
    </row>
    <row r="76" spans="1:67" ht="12.75" customHeight="1" x14ac:dyDescent="0.2">
      <c r="B76" s="852"/>
      <c r="C76" s="852"/>
      <c r="D76" s="49"/>
      <c r="E76" s="50"/>
      <c r="F76" s="50"/>
      <c r="G76" s="50"/>
      <c r="H76" s="50"/>
      <c r="I76" s="51"/>
      <c r="J76" s="51"/>
      <c r="K76" s="52"/>
      <c r="L76" s="52"/>
      <c r="M76" s="52"/>
      <c r="N76" s="52"/>
      <c r="O76" s="52"/>
      <c r="P76" s="52"/>
      <c r="Q76" s="52"/>
      <c r="R76" s="52"/>
      <c r="S76" s="52"/>
      <c r="T76" s="52"/>
      <c r="U76" s="52"/>
      <c r="V76" s="52"/>
      <c r="W76" s="52"/>
      <c r="X76" s="52"/>
      <c r="Y76" s="52"/>
      <c r="Z76" s="52"/>
      <c r="AA76" s="52"/>
      <c r="AB76" s="52"/>
      <c r="AC76" s="53"/>
      <c r="AD76" s="53"/>
      <c r="AE76" s="53"/>
      <c r="AF76" s="54"/>
      <c r="AG76" s="26"/>
      <c r="AH76" s="26"/>
      <c r="AI76" s="26"/>
      <c r="AJ76" s="203">
        <f>IF(AI75=1,AJ42+AJ75,IF(AI75=0,AJ42-AJ75,"Error"))</f>
        <v>-6.2172489379008766E-15</v>
      </c>
      <c r="AK76" s="202">
        <f>AK42+SUM(AK43:AK74)</f>
        <v>0</v>
      </c>
      <c r="AL76" s="202">
        <f>AL42+SUM(AL43:AL74)</f>
        <v>0</v>
      </c>
      <c r="AM76" s="202">
        <f>AM42+SUM(AM43:AM74)</f>
        <v>0</v>
      </c>
      <c r="AN76" s="202"/>
      <c r="AO76" s="202">
        <f>AO75*8</f>
        <v>0</v>
      </c>
      <c r="AP76" s="202">
        <f>AP75*8</f>
        <v>160</v>
      </c>
      <c r="AQ76" s="152"/>
      <c r="AR76" s="173"/>
      <c r="AS76" s="185"/>
      <c r="AT76" s="152"/>
      <c r="AU76" s="152"/>
      <c r="AV76" s="173"/>
      <c r="AW76" s="226"/>
      <c r="AX76" s="80"/>
      <c r="AY76" s="55"/>
      <c r="AZ76" s="178"/>
      <c r="BA76" s="55"/>
      <c r="BB76" s="49"/>
      <c r="BC76" s="55"/>
      <c r="BD76" s="226"/>
      <c r="BE76" s="4"/>
    </row>
    <row r="77" spans="1:67" ht="12.75" customHeight="1" outlineLevel="1" x14ac:dyDescent="0.2">
      <c r="B77" s="850">
        <f>$F$5</f>
        <v>2025</v>
      </c>
      <c r="C77" s="850" t="str">
        <f>TEXT(I78,"MMM")</f>
        <v>Mär</v>
      </c>
      <c r="D77" s="41"/>
      <c r="E77" s="62"/>
      <c r="F77" s="62"/>
      <c r="G77" s="62"/>
      <c r="H77" s="62"/>
      <c r="I77" s="42"/>
      <c r="J77" s="42"/>
      <c r="K77" s="43"/>
      <c r="L77" s="43"/>
      <c r="M77" s="43"/>
      <c r="N77" s="43"/>
      <c r="O77" s="43"/>
      <c r="P77" s="43"/>
      <c r="Q77" s="43"/>
      <c r="R77" s="43"/>
      <c r="S77" s="43"/>
      <c r="T77" s="43"/>
      <c r="U77" s="43"/>
      <c r="V77" s="43"/>
      <c r="W77" s="43"/>
      <c r="X77" s="43"/>
      <c r="Y77" s="43"/>
      <c r="Z77" s="43"/>
      <c r="AA77" s="43"/>
      <c r="AB77" s="43"/>
      <c r="AC77" s="63"/>
      <c r="AD77" s="63"/>
      <c r="AE77" s="63"/>
      <c r="AF77" s="64"/>
      <c r="AG77" s="64"/>
      <c r="AH77" s="64"/>
      <c r="AI77" s="64"/>
      <c r="AJ77" s="148"/>
      <c r="AK77" s="148"/>
      <c r="AL77" s="148"/>
      <c r="AM77" s="148"/>
      <c r="AN77" s="148"/>
      <c r="AO77" s="148"/>
      <c r="AP77" s="148"/>
      <c r="AQ77" s="148"/>
      <c r="AR77" s="170"/>
      <c r="AS77" s="182"/>
      <c r="AT77" s="148"/>
      <c r="AU77" s="148"/>
      <c r="AV77" s="170"/>
      <c r="AW77" s="224"/>
      <c r="AX77" s="78"/>
      <c r="AY77" s="45"/>
      <c r="AZ77" s="177"/>
      <c r="BA77" s="45"/>
      <c r="BB77" s="41"/>
      <c r="BC77" s="45"/>
      <c r="BD77" s="224"/>
      <c r="BE77" s="3"/>
    </row>
    <row r="78" spans="1:67" ht="12.75" customHeight="1" outlineLevel="1" x14ac:dyDescent="0.2">
      <c r="A78" s="198">
        <f>A44+1</f>
        <v>3</v>
      </c>
      <c r="B78" s="851"/>
      <c r="C78" s="851"/>
      <c r="D78" s="27" t="str">
        <f>IF(E78="Mo",WEEKNUM(I78),"")</f>
        <v/>
      </c>
      <c r="E78" s="191" t="str">
        <f>TEXT(I78,"TTT")</f>
        <v>Sa</v>
      </c>
      <c r="F78" s="191">
        <f>$F$5</f>
        <v>2025</v>
      </c>
      <c r="G78" s="191">
        <f>$A$78</f>
        <v>3</v>
      </c>
      <c r="H78" s="191">
        <f>$H$5</f>
        <v>1</v>
      </c>
      <c r="I78" s="192">
        <f>DATE(F78,G78,H78)</f>
        <v>44255</v>
      </c>
      <c r="J78" s="191">
        <f t="shared" ref="J78:J108" si="49">IF(OR(G78="",G78=MONTH(I78)),1,0)</f>
        <v>1</v>
      </c>
      <c r="K78" s="193">
        <f t="shared" ref="K78:R87" si="50">IF(OR($E78="Sa",$E78="So",$J78=0),K$4,K$5)</f>
        <v>0</v>
      </c>
      <c r="L78" s="194">
        <f t="shared" si="50"/>
        <v>0</v>
      </c>
      <c r="M78" s="193">
        <f t="shared" si="50"/>
        <v>0</v>
      </c>
      <c r="N78" s="194">
        <f t="shared" si="50"/>
        <v>0</v>
      </c>
      <c r="O78" s="193">
        <f t="shared" si="50"/>
        <v>0</v>
      </c>
      <c r="P78" s="194">
        <f t="shared" si="50"/>
        <v>0</v>
      </c>
      <c r="Q78" s="193">
        <f t="shared" si="50"/>
        <v>0</v>
      </c>
      <c r="R78" s="194">
        <f t="shared" si="50"/>
        <v>0</v>
      </c>
      <c r="S78" s="193">
        <f t="shared" ref="S78:V108" si="51">Q78</f>
        <v>0</v>
      </c>
      <c r="T78" s="194">
        <f t="shared" si="51"/>
        <v>0</v>
      </c>
      <c r="U78" s="193">
        <f t="shared" si="51"/>
        <v>0</v>
      </c>
      <c r="V78" s="194">
        <f t="shared" si="51"/>
        <v>0</v>
      </c>
      <c r="W78" s="195">
        <f t="shared" ref="W78:W108" si="52">TIME(K78,L78,0)</f>
        <v>0</v>
      </c>
      <c r="X78" s="195">
        <f t="shared" ref="X78:X108" si="53">TIME(M78,N78,0)</f>
        <v>0</v>
      </c>
      <c r="Y78" s="195">
        <f t="shared" ref="Y78:Y108" si="54">TIME(O78,P78,0)</f>
        <v>0</v>
      </c>
      <c r="Z78" s="195">
        <f t="shared" ref="Z78:Z108" si="55">TIME(Q78,R78,0)</f>
        <v>0</v>
      </c>
      <c r="AA78" s="195">
        <f t="shared" ref="AA78:AA108" si="56">TIME(S78,T78,0)</f>
        <v>0</v>
      </c>
      <c r="AB78" s="195">
        <f t="shared" ref="AB78:AB108" si="57">TIME(U78,V78,0)</f>
        <v>0</v>
      </c>
      <c r="AC78" s="667"/>
      <c r="AD78" s="196">
        <f t="shared" ref="AD78:AD108" si="58">IF(J78=0,0,IF(OR(E78="Sa",E78="So"),TIME($AD$4,$AF$4,0),TIME($AD$5,$AF$5,0)))</f>
        <v>0</v>
      </c>
      <c r="AE78" s="667"/>
      <c r="AF78" s="196">
        <f t="shared" ref="AF78:AF108" si="59">IF(J78=0,0,Z78-W78-(Y78-X78))</f>
        <v>0</v>
      </c>
      <c r="AG78" s="196"/>
      <c r="AH78" s="196"/>
      <c r="AI78" s="196"/>
      <c r="AJ78" s="709"/>
      <c r="AK78" s="709">
        <f>IF(AH78=$AH$3,1,0)</f>
        <v>0</v>
      </c>
      <c r="AL78" s="709">
        <f>IF(AH78=$AH$7,1,0)</f>
        <v>0</v>
      </c>
      <c r="AM78" s="709">
        <f>IF(AI78=$AH$4,1,0)</f>
        <v>0</v>
      </c>
      <c r="AN78" s="709"/>
      <c r="AO78" s="709">
        <f>IF(OR(AH78=$AH$2,AH78=$AH$5),1,IF(AH78=$AH$6,0.5,0))</f>
        <v>0</v>
      </c>
      <c r="AP78" s="709">
        <f t="shared" ref="AP78:AP107" si="60">IF(OR(E78="Sa",E78="So",E78="",J78=0,AH78="FT"),0,1)</f>
        <v>0</v>
      </c>
      <c r="AS78" s="184"/>
      <c r="AW78" s="225"/>
      <c r="AX78" s="79"/>
      <c r="AZ78" s="176"/>
      <c r="BD78" s="225"/>
      <c r="BE78" s="4"/>
      <c r="BL78" s="762">
        <f>BL68</f>
        <v>80.900000000000006</v>
      </c>
      <c r="BM78" s="761">
        <f>BM68</f>
        <v>80.900000000000006</v>
      </c>
      <c r="BN78" s="198">
        <f>BO72+BN68</f>
        <v>135</v>
      </c>
      <c r="BO78" s="198">
        <f>BN78+BO68</f>
        <v>150</v>
      </c>
    </row>
    <row r="79" spans="1:67" ht="12.75" customHeight="1" outlineLevel="1" x14ac:dyDescent="0.2">
      <c r="B79" s="851"/>
      <c r="C79" s="851"/>
      <c r="D79" s="27" t="str">
        <f t="shared" ref="D79:D108" si="61">IF(E79="Mo",WEEKNUM(I79),"")</f>
        <v/>
      </c>
      <c r="E79" s="191" t="str">
        <f t="shared" ref="E79:E108" si="62">TEXT(I79,"TTT")</f>
        <v>So</v>
      </c>
      <c r="F79" s="191">
        <f t="shared" ref="F79:F108" si="63">$F$5</f>
        <v>2025</v>
      </c>
      <c r="G79" s="191">
        <f t="shared" ref="G79:G108" si="64">$A$78</f>
        <v>3</v>
      </c>
      <c r="H79" s="191">
        <f>H78+1</f>
        <v>2</v>
      </c>
      <c r="I79" s="192">
        <f t="shared" ref="I79:I108" si="65">DATE(F79,G79,H79)</f>
        <v>44256</v>
      </c>
      <c r="J79" s="191">
        <f t="shared" si="49"/>
        <v>1</v>
      </c>
      <c r="K79" s="193">
        <f t="shared" si="50"/>
        <v>0</v>
      </c>
      <c r="L79" s="194">
        <f t="shared" si="50"/>
        <v>0</v>
      </c>
      <c r="M79" s="193">
        <f t="shared" si="50"/>
        <v>0</v>
      </c>
      <c r="N79" s="194">
        <f t="shared" si="50"/>
        <v>0</v>
      </c>
      <c r="O79" s="193">
        <f t="shared" si="50"/>
        <v>0</v>
      </c>
      <c r="P79" s="194">
        <f t="shared" si="50"/>
        <v>0</v>
      </c>
      <c r="Q79" s="193">
        <f t="shared" si="50"/>
        <v>0</v>
      </c>
      <c r="R79" s="194">
        <f t="shared" si="50"/>
        <v>0</v>
      </c>
      <c r="S79" s="193">
        <f t="shared" si="51"/>
        <v>0</v>
      </c>
      <c r="T79" s="194">
        <f t="shared" si="51"/>
        <v>0</v>
      </c>
      <c r="U79" s="193">
        <f t="shared" si="51"/>
        <v>0</v>
      </c>
      <c r="V79" s="194">
        <f t="shared" si="51"/>
        <v>0</v>
      </c>
      <c r="W79" s="195">
        <f t="shared" si="52"/>
        <v>0</v>
      </c>
      <c r="X79" s="195">
        <f t="shared" si="53"/>
        <v>0</v>
      </c>
      <c r="Y79" s="195">
        <f t="shared" si="54"/>
        <v>0</v>
      </c>
      <c r="Z79" s="195">
        <f t="shared" si="55"/>
        <v>0</v>
      </c>
      <c r="AA79" s="195">
        <f t="shared" si="56"/>
        <v>0</v>
      </c>
      <c r="AB79" s="195">
        <f t="shared" si="57"/>
        <v>0</v>
      </c>
      <c r="AC79" s="667"/>
      <c r="AD79" s="196">
        <f t="shared" si="58"/>
        <v>0</v>
      </c>
      <c r="AE79" s="667"/>
      <c r="AF79" s="196">
        <f t="shared" si="59"/>
        <v>0</v>
      </c>
      <c r="AG79" s="196"/>
      <c r="AH79" s="196"/>
      <c r="AI79" s="196"/>
      <c r="AJ79" s="710"/>
      <c r="AK79" s="709">
        <f t="shared" ref="AK79:AK108" si="66">IF(AH79=$AH$3,1,0)</f>
        <v>0</v>
      </c>
      <c r="AL79" s="709">
        <f t="shared" ref="AL79:AL108" si="67">IF(AH79=$AH$7,1,0)</f>
        <v>0</v>
      </c>
      <c r="AM79" s="709">
        <f t="shared" ref="AM79:AM108" si="68">IF(AI79=$AH$4,1,0)</f>
        <v>0</v>
      </c>
      <c r="AN79" s="709"/>
      <c r="AO79" s="709">
        <f t="shared" ref="AO79:AO108" si="69">IF(OR(AH79=$AH$2,AH79=$AH$5),1,IF(AH79=$AH$6,0.5,0))</f>
        <v>0</v>
      </c>
      <c r="AP79" s="709">
        <f t="shared" si="60"/>
        <v>0</v>
      </c>
      <c r="AS79" s="184"/>
      <c r="AW79" s="225"/>
      <c r="AX79" s="79"/>
      <c r="AZ79" s="176"/>
      <c r="BD79" s="225"/>
      <c r="BE79" s="4"/>
      <c r="BL79" s="774" t="s">
        <v>1777</v>
      </c>
      <c r="BM79" s="756">
        <f>SUM(BL69:BL78)+SUM(BM69:BM78)</f>
        <v>809</v>
      </c>
      <c r="BN79" s="722" t="s">
        <v>1767</v>
      </c>
      <c r="BO79" s="722" t="s">
        <v>1767</v>
      </c>
    </row>
    <row r="80" spans="1:67" ht="12.75" customHeight="1" outlineLevel="1" x14ac:dyDescent="0.2">
      <c r="B80" s="851"/>
      <c r="C80" s="851"/>
      <c r="D80" s="27">
        <f t="shared" si="61"/>
        <v>10</v>
      </c>
      <c r="E80" s="191" t="str">
        <f t="shared" si="62"/>
        <v>Mo</v>
      </c>
      <c r="F80" s="191">
        <f t="shared" si="63"/>
        <v>2025</v>
      </c>
      <c r="G80" s="191">
        <f t="shared" si="64"/>
        <v>3</v>
      </c>
      <c r="H80" s="191">
        <f t="shared" ref="H80:H108" si="70">H79+1</f>
        <v>3</v>
      </c>
      <c r="I80" s="192">
        <f t="shared" si="65"/>
        <v>44257</v>
      </c>
      <c r="J80" s="191">
        <f t="shared" si="49"/>
        <v>1</v>
      </c>
      <c r="K80" s="193">
        <f t="shared" si="50"/>
        <v>7</v>
      </c>
      <c r="L80" s="194">
        <f t="shared" si="50"/>
        <v>0</v>
      </c>
      <c r="M80" s="193">
        <f t="shared" si="50"/>
        <v>13</v>
      </c>
      <c r="N80" s="194">
        <f t="shared" si="50"/>
        <v>0</v>
      </c>
      <c r="O80" s="193">
        <f t="shared" si="50"/>
        <v>13</v>
      </c>
      <c r="P80" s="194">
        <f t="shared" si="50"/>
        <v>30</v>
      </c>
      <c r="Q80" s="193">
        <f t="shared" si="50"/>
        <v>15</v>
      </c>
      <c r="R80" s="194">
        <f t="shared" si="50"/>
        <v>55</v>
      </c>
      <c r="S80" s="193">
        <f t="shared" si="51"/>
        <v>15</v>
      </c>
      <c r="T80" s="194">
        <f t="shared" si="51"/>
        <v>55</v>
      </c>
      <c r="U80" s="193">
        <f t="shared" si="51"/>
        <v>15</v>
      </c>
      <c r="V80" s="194">
        <f t="shared" si="51"/>
        <v>55</v>
      </c>
      <c r="W80" s="195">
        <f t="shared" si="52"/>
        <v>0.29166666666666669</v>
      </c>
      <c r="X80" s="195">
        <f t="shared" si="53"/>
        <v>0.54166666666666663</v>
      </c>
      <c r="Y80" s="195">
        <f t="shared" si="54"/>
        <v>0.5625</v>
      </c>
      <c r="Z80" s="195">
        <f t="shared" si="55"/>
        <v>0.66319444444444442</v>
      </c>
      <c r="AA80" s="195">
        <f t="shared" si="56"/>
        <v>0.66319444444444442</v>
      </c>
      <c r="AB80" s="195">
        <f t="shared" si="57"/>
        <v>0.66319444444444442</v>
      </c>
      <c r="AC80" s="667"/>
      <c r="AD80" s="196">
        <f t="shared" si="58"/>
        <v>0.35069444444444442</v>
      </c>
      <c r="AE80" s="667"/>
      <c r="AF80" s="196">
        <f t="shared" si="59"/>
        <v>0.35069444444444436</v>
      </c>
      <c r="AG80" s="196"/>
      <c r="AH80" s="196"/>
      <c r="AI80" s="196"/>
      <c r="AJ80" s="710"/>
      <c r="AK80" s="709">
        <f t="shared" si="66"/>
        <v>0</v>
      </c>
      <c r="AL80" s="709">
        <f t="shared" si="67"/>
        <v>0</v>
      </c>
      <c r="AM80" s="709">
        <f t="shared" si="68"/>
        <v>0</v>
      </c>
      <c r="AN80" s="709"/>
      <c r="AO80" s="709">
        <f t="shared" si="69"/>
        <v>0</v>
      </c>
      <c r="AP80" s="709">
        <f t="shared" si="60"/>
        <v>1</v>
      </c>
      <c r="AS80" s="184"/>
      <c r="AW80" s="225"/>
      <c r="AX80" s="79"/>
      <c r="AZ80" s="176"/>
      <c r="BD80" s="225"/>
      <c r="BE80" s="4"/>
      <c r="BL80" s="775">
        <f>INDEX($BF$2:$BG$8,MATCH(BL79,$BF$2:$BF$8,0),2)</f>
        <v>80.900000000000006</v>
      </c>
      <c r="BM80" s="775">
        <f>INDEX($BF$2:$BG$8,MATCH(BL79,$BF$2:$BF$8,0),2)</f>
        <v>80.900000000000006</v>
      </c>
      <c r="BN80" s="775">
        <v>15</v>
      </c>
      <c r="BO80" s="775">
        <v>15</v>
      </c>
    </row>
    <row r="81" spans="2:67" ht="12.75" customHeight="1" outlineLevel="1" x14ac:dyDescent="0.2">
      <c r="B81" s="851"/>
      <c r="C81" s="851"/>
      <c r="D81" s="27" t="str">
        <f t="shared" si="61"/>
        <v/>
      </c>
      <c r="E81" s="191" t="str">
        <f t="shared" si="62"/>
        <v>Di</v>
      </c>
      <c r="F81" s="191">
        <f t="shared" si="63"/>
        <v>2025</v>
      </c>
      <c r="G81" s="191">
        <f t="shared" si="64"/>
        <v>3</v>
      </c>
      <c r="H81" s="191">
        <f t="shared" si="70"/>
        <v>4</v>
      </c>
      <c r="I81" s="192">
        <f t="shared" si="65"/>
        <v>44258</v>
      </c>
      <c r="J81" s="191">
        <f t="shared" si="49"/>
        <v>1</v>
      </c>
      <c r="K81" s="193">
        <f t="shared" si="50"/>
        <v>7</v>
      </c>
      <c r="L81" s="194">
        <f t="shared" si="50"/>
        <v>0</v>
      </c>
      <c r="M81" s="193">
        <f t="shared" si="50"/>
        <v>13</v>
      </c>
      <c r="N81" s="194">
        <f t="shared" si="50"/>
        <v>0</v>
      </c>
      <c r="O81" s="193">
        <f t="shared" si="50"/>
        <v>13</v>
      </c>
      <c r="P81" s="194">
        <f t="shared" si="50"/>
        <v>30</v>
      </c>
      <c r="Q81" s="193">
        <f t="shared" si="50"/>
        <v>15</v>
      </c>
      <c r="R81" s="194">
        <f t="shared" si="50"/>
        <v>55</v>
      </c>
      <c r="S81" s="193">
        <f t="shared" si="51"/>
        <v>15</v>
      </c>
      <c r="T81" s="194">
        <f t="shared" si="51"/>
        <v>55</v>
      </c>
      <c r="U81" s="193">
        <f t="shared" si="51"/>
        <v>15</v>
      </c>
      <c r="V81" s="194">
        <f t="shared" si="51"/>
        <v>55</v>
      </c>
      <c r="W81" s="195">
        <f t="shared" si="52"/>
        <v>0.29166666666666669</v>
      </c>
      <c r="X81" s="195">
        <f t="shared" si="53"/>
        <v>0.54166666666666663</v>
      </c>
      <c r="Y81" s="195">
        <f t="shared" si="54"/>
        <v>0.5625</v>
      </c>
      <c r="Z81" s="195">
        <f t="shared" si="55"/>
        <v>0.66319444444444442</v>
      </c>
      <c r="AA81" s="195">
        <f t="shared" si="56"/>
        <v>0.66319444444444442</v>
      </c>
      <c r="AB81" s="195">
        <f t="shared" si="57"/>
        <v>0.66319444444444442</v>
      </c>
      <c r="AC81" s="667"/>
      <c r="AD81" s="196">
        <f t="shared" si="58"/>
        <v>0.35069444444444442</v>
      </c>
      <c r="AE81" s="667"/>
      <c r="AF81" s="196">
        <f t="shared" si="59"/>
        <v>0.35069444444444436</v>
      </c>
      <c r="AG81" s="196"/>
      <c r="AH81" s="196"/>
      <c r="AI81" s="196"/>
      <c r="AJ81" s="710"/>
      <c r="AK81" s="709">
        <f t="shared" si="66"/>
        <v>0</v>
      </c>
      <c r="AL81" s="709">
        <f t="shared" si="67"/>
        <v>0</v>
      </c>
      <c r="AM81" s="709">
        <f t="shared" si="68"/>
        <v>0</v>
      </c>
      <c r="AN81" s="709"/>
      <c r="AO81" s="709">
        <f t="shared" si="69"/>
        <v>0</v>
      </c>
      <c r="AP81" s="709">
        <f t="shared" si="60"/>
        <v>1</v>
      </c>
      <c r="AS81" s="184"/>
      <c r="AW81" s="225"/>
      <c r="AX81" s="79"/>
      <c r="AZ81" s="176"/>
      <c r="BD81" s="225"/>
      <c r="BE81" s="4"/>
      <c r="BL81" s="818">
        <f>BL80</f>
        <v>80.900000000000006</v>
      </c>
      <c r="BM81" s="818">
        <f>BM80</f>
        <v>80.900000000000006</v>
      </c>
      <c r="BN81" s="198">
        <f>BN80</f>
        <v>15</v>
      </c>
      <c r="BO81" s="198">
        <f>BN81+BO80</f>
        <v>30</v>
      </c>
    </row>
    <row r="82" spans="2:67" ht="12.75" customHeight="1" outlineLevel="1" x14ac:dyDescent="0.2">
      <c r="B82" s="851"/>
      <c r="C82" s="851"/>
      <c r="D82" s="27" t="str">
        <f t="shared" si="61"/>
        <v/>
      </c>
      <c r="E82" s="191" t="str">
        <f t="shared" si="62"/>
        <v>Mi</v>
      </c>
      <c r="F82" s="191">
        <f t="shared" si="63"/>
        <v>2025</v>
      </c>
      <c r="G82" s="191">
        <f t="shared" si="64"/>
        <v>3</v>
      </c>
      <c r="H82" s="191">
        <f t="shared" si="70"/>
        <v>5</v>
      </c>
      <c r="I82" s="192">
        <f t="shared" si="65"/>
        <v>44259</v>
      </c>
      <c r="J82" s="191">
        <f t="shared" si="49"/>
        <v>1</v>
      </c>
      <c r="K82" s="193">
        <f t="shared" si="50"/>
        <v>7</v>
      </c>
      <c r="L82" s="194">
        <f t="shared" si="50"/>
        <v>0</v>
      </c>
      <c r="M82" s="193">
        <f t="shared" si="50"/>
        <v>13</v>
      </c>
      <c r="N82" s="194">
        <f t="shared" si="50"/>
        <v>0</v>
      </c>
      <c r="O82" s="193">
        <f t="shared" si="50"/>
        <v>13</v>
      </c>
      <c r="P82" s="194">
        <f t="shared" si="50"/>
        <v>30</v>
      </c>
      <c r="Q82" s="193">
        <f t="shared" si="50"/>
        <v>15</v>
      </c>
      <c r="R82" s="194">
        <f t="shared" si="50"/>
        <v>55</v>
      </c>
      <c r="S82" s="193">
        <f t="shared" si="51"/>
        <v>15</v>
      </c>
      <c r="T82" s="194">
        <f t="shared" si="51"/>
        <v>55</v>
      </c>
      <c r="U82" s="193">
        <f t="shared" si="51"/>
        <v>15</v>
      </c>
      <c r="V82" s="194">
        <f t="shared" si="51"/>
        <v>55</v>
      </c>
      <c r="W82" s="195">
        <f t="shared" si="52"/>
        <v>0.29166666666666669</v>
      </c>
      <c r="X82" s="195">
        <f t="shared" si="53"/>
        <v>0.54166666666666663</v>
      </c>
      <c r="Y82" s="195">
        <f t="shared" si="54"/>
        <v>0.5625</v>
      </c>
      <c r="Z82" s="195">
        <f t="shared" si="55"/>
        <v>0.66319444444444442</v>
      </c>
      <c r="AA82" s="195">
        <f t="shared" si="56"/>
        <v>0.66319444444444442</v>
      </c>
      <c r="AB82" s="195">
        <f t="shared" si="57"/>
        <v>0.66319444444444442</v>
      </c>
      <c r="AC82" s="667"/>
      <c r="AD82" s="196">
        <f t="shared" si="58"/>
        <v>0.35069444444444442</v>
      </c>
      <c r="AE82" s="667"/>
      <c r="AF82" s="196">
        <f t="shared" si="59"/>
        <v>0.35069444444444436</v>
      </c>
      <c r="AG82" s="196"/>
      <c r="AH82" s="196"/>
      <c r="AI82" s="196"/>
      <c r="AJ82" s="710"/>
      <c r="AK82" s="709">
        <f t="shared" si="66"/>
        <v>0</v>
      </c>
      <c r="AL82" s="709">
        <f t="shared" si="67"/>
        <v>0</v>
      </c>
      <c r="AM82" s="709">
        <f t="shared" si="68"/>
        <v>0</v>
      </c>
      <c r="AN82" s="709"/>
      <c r="AO82" s="709">
        <f t="shared" si="69"/>
        <v>0</v>
      </c>
      <c r="AP82" s="709">
        <f t="shared" si="60"/>
        <v>1</v>
      </c>
      <c r="AS82" s="184"/>
      <c r="AW82" s="225"/>
      <c r="AX82" s="79"/>
      <c r="AZ82" s="176"/>
      <c r="BD82" s="225"/>
      <c r="BE82" s="4"/>
      <c r="BL82" s="761">
        <f>BL80</f>
        <v>80.900000000000006</v>
      </c>
      <c r="BM82" s="761">
        <f>BM80</f>
        <v>80.900000000000006</v>
      </c>
      <c r="BN82" s="198">
        <f>BO81+BN80</f>
        <v>45</v>
      </c>
      <c r="BO82" s="198">
        <f>BN82+BO80</f>
        <v>60</v>
      </c>
    </row>
    <row r="83" spans="2:67" ht="12.75" customHeight="1" outlineLevel="1" x14ac:dyDescent="0.2">
      <c r="B83" s="851"/>
      <c r="C83" s="851"/>
      <c r="D83" s="27" t="str">
        <f t="shared" si="61"/>
        <v/>
      </c>
      <c r="E83" s="191" t="str">
        <f t="shared" si="62"/>
        <v>Do</v>
      </c>
      <c r="F83" s="191">
        <f t="shared" si="63"/>
        <v>2025</v>
      </c>
      <c r="G83" s="191">
        <f t="shared" si="64"/>
        <v>3</v>
      </c>
      <c r="H83" s="191">
        <f t="shared" si="70"/>
        <v>6</v>
      </c>
      <c r="I83" s="192">
        <f t="shared" si="65"/>
        <v>44260</v>
      </c>
      <c r="J83" s="191">
        <f t="shared" si="49"/>
        <v>1</v>
      </c>
      <c r="K83" s="193">
        <f t="shared" si="50"/>
        <v>7</v>
      </c>
      <c r="L83" s="194">
        <f t="shared" si="50"/>
        <v>0</v>
      </c>
      <c r="M83" s="193">
        <f t="shared" si="50"/>
        <v>13</v>
      </c>
      <c r="N83" s="194">
        <f t="shared" si="50"/>
        <v>0</v>
      </c>
      <c r="O83" s="193">
        <f t="shared" si="50"/>
        <v>13</v>
      </c>
      <c r="P83" s="194">
        <f t="shared" si="50"/>
        <v>30</v>
      </c>
      <c r="Q83" s="193">
        <f t="shared" si="50"/>
        <v>15</v>
      </c>
      <c r="R83" s="194">
        <f t="shared" si="50"/>
        <v>55</v>
      </c>
      <c r="S83" s="193">
        <f t="shared" si="51"/>
        <v>15</v>
      </c>
      <c r="T83" s="194">
        <f t="shared" si="51"/>
        <v>55</v>
      </c>
      <c r="U83" s="193">
        <f t="shared" si="51"/>
        <v>15</v>
      </c>
      <c r="V83" s="194">
        <f t="shared" si="51"/>
        <v>55</v>
      </c>
      <c r="W83" s="195">
        <f t="shared" si="52"/>
        <v>0.29166666666666669</v>
      </c>
      <c r="X83" s="195">
        <f t="shared" si="53"/>
        <v>0.54166666666666663</v>
      </c>
      <c r="Y83" s="195">
        <f t="shared" si="54"/>
        <v>0.5625</v>
      </c>
      <c r="Z83" s="195">
        <f t="shared" si="55"/>
        <v>0.66319444444444442</v>
      </c>
      <c r="AA83" s="195">
        <f t="shared" si="56"/>
        <v>0.66319444444444442</v>
      </c>
      <c r="AB83" s="195">
        <f t="shared" si="57"/>
        <v>0.66319444444444442</v>
      </c>
      <c r="AC83" s="667"/>
      <c r="AD83" s="196">
        <f t="shared" si="58"/>
        <v>0.35069444444444442</v>
      </c>
      <c r="AE83" s="667"/>
      <c r="AF83" s="196">
        <f t="shared" si="59"/>
        <v>0.35069444444444436</v>
      </c>
      <c r="AG83" s="196"/>
      <c r="AH83" s="196"/>
      <c r="AI83" s="196"/>
      <c r="AJ83" s="710"/>
      <c r="AK83" s="709">
        <f t="shared" si="66"/>
        <v>0</v>
      </c>
      <c r="AL83" s="709">
        <f t="shared" si="67"/>
        <v>0</v>
      </c>
      <c r="AM83" s="709">
        <f t="shared" si="68"/>
        <v>0</v>
      </c>
      <c r="AN83" s="709"/>
      <c r="AO83" s="709">
        <f t="shared" si="69"/>
        <v>0</v>
      </c>
      <c r="AP83" s="709">
        <f t="shared" si="60"/>
        <v>1</v>
      </c>
      <c r="AS83" s="184"/>
      <c r="AW83" s="225"/>
      <c r="AX83" s="79"/>
      <c r="AZ83" s="176"/>
      <c r="BC83" s="29"/>
      <c r="BD83" s="225"/>
      <c r="BE83" s="4"/>
      <c r="BL83" s="761">
        <f>BL80</f>
        <v>80.900000000000006</v>
      </c>
      <c r="BM83" s="761">
        <f>BM80</f>
        <v>80.900000000000006</v>
      </c>
      <c r="BN83" s="198">
        <f>BO82+BN80</f>
        <v>75</v>
      </c>
      <c r="BO83" s="198">
        <f>BN83+BO80</f>
        <v>90</v>
      </c>
    </row>
    <row r="84" spans="2:67" ht="12.75" customHeight="1" outlineLevel="1" x14ac:dyDescent="0.2">
      <c r="B84" s="851"/>
      <c r="C84" s="851"/>
      <c r="D84" s="27" t="str">
        <f t="shared" si="61"/>
        <v/>
      </c>
      <c r="E84" s="191" t="str">
        <f t="shared" si="62"/>
        <v>Fr</v>
      </c>
      <c r="F84" s="191">
        <f t="shared" si="63"/>
        <v>2025</v>
      </c>
      <c r="G84" s="191">
        <f t="shared" si="64"/>
        <v>3</v>
      </c>
      <c r="H84" s="191">
        <f t="shared" si="70"/>
        <v>7</v>
      </c>
      <c r="I84" s="192">
        <f t="shared" si="65"/>
        <v>44261</v>
      </c>
      <c r="J84" s="191">
        <f t="shared" si="49"/>
        <v>1</v>
      </c>
      <c r="K84" s="193">
        <f t="shared" si="50"/>
        <v>7</v>
      </c>
      <c r="L84" s="194">
        <f t="shared" si="50"/>
        <v>0</v>
      </c>
      <c r="M84" s="193">
        <f t="shared" si="50"/>
        <v>13</v>
      </c>
      <c r="N84" s="194">
        <f t="shared" si="50"/>
        <v>0</v>
      </c>
      <c r="O84" s="193">
        <f t="shared" si="50"/>
        <v>13</v>
      </c>
      <c r="P84" s="194">
        <f t="shared" si="50"/>
        <v>30</v>
      </c>
      <c r="Q84" s="193">
        <f t="shared" si="50"/>
        <v>15</v>
      </c>
      <c r="R84" s="194">
        <f t="shared" si="50"/>
        <v>55</v>
      </c>
      <c r="S84" s="193">
        <f t="shared" si="51"/>
        <v>15</v>
      </c>
      <c r="T84" s="194">
        <f t="shared" si="51"/>
        <v>55</v>
      </c>
      <c r="U84" s="193">
        <f t="shared" si="51"/>
        <v>15</v>
      </c>
      <c r="V84" s="194">
        <f t="shared" si="51"/>
        <v>55</v>
      </c>
      <c r="W84" s="195">
        <f t="shared" si="52"/>
        <v>0.29166666666666669</v>
      </c>
      <c r="X84" s="195">
        <f t="shared" si="53"/>
        <v>0.54166666666666663</v>
      </c>
      <c r="Y84" s="195">
        <f t="shared" si="54"/>
        <v>0.5625</v>
      </c>
      <c r="Z84" s="195">
        <f t="shared" si="55"/>
        <v>0.66319444444444442</v>
      </c>
      <c r="AA84" s="195">
        <f t="shared" si="56"/>
        <v>0.66319444444444442</v>
      </c>
      <c r="AB84" s="195">
        <f t="shared" si="57"/>
        <v>0.66319444444444442</v>
      </c>
      <c r="AC84" s="667"/>
      <c r="AD84" s="196">
        <f t="shared" si="58"/>
        <v>0.35069444444444442</v>
      </c>
      <c r="AE84" s="667"/>
      <c r="AF84" s="196">
        <f t="shared" si="59"/>
        <v>0.35069444444444436</v>
      </c>
      <c r="AG84" s="196"/>
      <c r="AH84" s="196"/>
      <c r="AI84" s="196"/>
      <c r="AJ84" s="710"/>
      <c r="AK84" s="709">
        <f t="shared" si="66"/>
        <v>0</v>
      </c>
      <c r="AL84" s="709">
        <f t="shared" si="67"/>
        <v>0</v>
      </c>
      <c r="AM84" s="709">
        <f t="shared" si="68"/>
        <v>0</v>
      </c>
      <c r="AN84" s="709"/>
      <c r="AO84" s="709">
        <f t="shared" si="69"/>
        <v>0</v>
      </c>
      <c r="AP84" s="709">
        <f t="shared" si="60"/>
        <v>1</v>
      </c>
      <c r="AS84" s="184"/>
      <c r="AW84" s="225"/>
      <c r="AX84" s="79"/>
      <c r="AZ84" s="176"/>
      <c r="BD84" s="225"/>
      <c r="BE84" s="4"/>
      <c r="BL84" s="761">
        <f>BL80</f>
        <v>80.900000000000006</v>
      </c>
      <c r="BM84" s="761">
        <f>BM80</f>
        <v>80.900000000000006</v>
      </c>
      <c r="BN84" s="198">
        <f>BO83+BN80</f>
        <v>105</v>
      </c>
      <c r="BO84" s="198">
        <f>BN84+BO80</f>
        <v>120</v>
      </c>
    </row>
    <row r="85" spans="2:67" ht="12.75" customHeight="1" outlineLevel="1" x14ac:dyDescent="0.2">
      <c r="B85" s="851"/>
      <c r="C85" s="851"/>
      <c r="D85" s="27" t="str">
        <f t="shared" si="61"/>
        <v/>
      </c>
      <c r="E85" s="191" t="str">
        <f t="shared" si="62"/>
        <v>Sa</v>
      </c>
      <c r="F85" s="191">
        <f t="shared" si="63"/>
        <v>2025</v>
      </c>
      <c r="G85" s="191">
        <f t="shared" si="64"/>
        <v>3</v>
      </c>
      <c r="H85" s="191">
        <f t="shared" si="70"/>
        <v>8</v>
      </c>
      <c r="I85" s="192">
        <f t="shared" si="65"/>
        <v>44262</v>
      </c>
      <c r="J85" s="191">
        <f t="shared" si="49"/>
        <v>1</v>
      </c>
      <c r="K85" s="193">
        <f t="shared" si="50"/>
        <v>0</v>
      </c>
      <c r="L85" s="194">
        <f t="shared" si="50"/>
        <v>0</v>
      </c>
      <c r="M85" s="193">
        <f t="shared" si="50"/>
        <v>0</v>
      </c>
      <c r="N85" s="194">
        <f t="shared" si="50"/>
        <v>0</v>
      </c>
      <c r="O85" s="193">
        <f t="shared" si="50"/>
        <v>0</v>
      </c>
      <c r="P85" s="194">
        <f t="shared" si="50"/>
        <v>0</v>
      </c>
      <c r="Q85" s="193">
        <f t="shared" si="50"/>
        <v>0</v>
      </c>
      <c r="R85" s="194">
        <f t="shared" si="50"/>
        <v>0</v>
      </c>
      <c r="S85" s="193">
        <f t="shared" si="51"/>
        <v>0</v>
      </c>
      <c r="T85" s="194">
        <f t="shared" si="51"/>
        <v>0</v>
      </c>
      <c r="U85" s="193">
        <f t="shared" si="51"/>
        <v>0</v>
      </c>
      <c r="V85" s="194">
        <f t="shared" si="51"/>
        <v>0</v>
      </c>
      <c r="W85" s="195">
        <f t="shared" si="52"/>
        <v>0</v>
      </c>
      <c r="X85" s="195">
        <f t="shared" si="53"/>
        <v>0</v>
      </c>
      <c r="Y85" s="195">
        <f t="shared" si="54"/>
        <v>0</v>
      </c>
      <c r="Z85" s="195">
        <f t="shared" si="55"/>
        <v>0</v>
      </c>
      <c r="AA85" s="195">
        <f t="shared" si="56"/>
        <v>0</v>
      </c>
      <c r="AB85" s="195">
        <f t="shared" si="57"/>
        <v>0</v>
      </c>
      <c r="AC85" s="667"/>
      <c r="AD85" s="196">
        <f t="shared" si="58"/>
        <v>0</v>
      </c>
      <c r="AE85" s="667"/>
      <c r="AF85" s="196">
        <f t="shared" si="59"/>
        <v>0</v>
      </c>
      <c r="AG85" s="196"/>
      <c r="AH85" s="196"/>
      <c r="AI85" s="196"/>
      <c r="AJ85" s="710"/>
      <c r="AK85" s="709">
        <f t="shared" si="66"/>
        <v>0</v>
      </c>
      <c r="AL85" s="709">
        <f t="shared" si="67"/>
        <v>0</v>
      </c>
      <c r="AM85" s="709">
        <f t="shared" si="68"/>
        <v>0</v>
      </c>
      <c r="AN85" s="709"/>
      <c r="AO85" s="709">
        <f t="shared" si="69"/>
        <v>0</v>
      </c>
      <c r="AP85" s="709">
        <f t="shared" si="60"/>
        <v>0</v>
      </c>
      <c r="AS85" s="184"/>
      <c r="AW85" s="225"/>
      <c r="AX85" s="79"/>
      <c r="AZ85" s="176"/>
      <c r="BC85" s="29"/>
      <c r="BD85" s="225"/>
      <c r="BE85" s="4"/>
      <c r="BL85" s="762">
        <f>BL80</f>
        <v>80.900000000000006</v>
      </c>
      <c r="BM85" s="761">
        <f>BM80</f>
        <v>80.900000000000006</v>
      </c>
      <c r="BN85" s="198">
        <f>BO84+BN80</f>
        <v>135</v>
      </c>
      <c r="BO85" s="198">
        <f>BN85+BO80</f>
        <v>150</v>
      </c>
    </row>
    <row r="86" spans="2:67" ht="12.75" customHeight="1" outlineLevel="1" x14ac:dyDescent="0.2">
      <c r="B86" s="851"/>
      <c r="C86" s="851"/>
      <c r="D86" s="27" t="str">
        <f t="shared" si="61"/>
        <v/>
      </c>
      <c r="E86" s="191" t="str">
        <f t="shared" si="62"/>
        <v>So</v>
      </c>
      <c r="F86" s="191">
        <f t="shared" si="63"/>
        <v>2025</v>
      </c>
      <c r="G86" s="191">
        <f t="shared" si="64"/>
        <v>3</v>
      </c>
      <c r="H86" s="191">
        <f t="shared" si="70"/>
        <v>9</v>
      </c>
      <c r="I86" s="192">
        <f t="shared" si="65"/>
        <v>44263</v>
      </c>
      <c r="J86" s="191">
        <f t="shared" si="49"/>
        <v>1</v>
      </c>
      <c r="K86" s="193">
        <f t="shared" si="50"/>
        <v>0</v>
      </c>
      <c r="L86" s="194">
        <f t="shared" si="50"/>
        <v>0</v>
      </c>
      <c r="M86" s="193">
        <f t="shared" si="50"/>
        <v>0</v>
      </c>
      <c r="N86" s="194">
        <f t="shared" si="50"/>
        <v>0</v>
      </c>
      <c r="O86" s="193">
        <f t="shared" si="50"/>
        <v>0</v>
      </c>
      <c r="P86" s="194">
        <f t="shared" si="50"/>
        <v>0</v>
      </c>
      <c r="Q86" s="193">
        <f t="shared" si="50"/>
        <v>0</v>
      </c>
      <c r="R86" s="194">
        <f t="shared" si="50"/>
        <v>0</v>
      </c>
      <c r="S86" s="193">
        <f t="shared" si="51"/>
        <v>0</v>
      </c>
      <c r="T86" s="194">
        <f t="shared" si="51"/>
        <v>0</v>
      </c>
      <c r="U86" s="193">
        <f t="shared" si="51"/>
        <v>0</v>
      </c>
      <c r="V86" s="194">
        <f t="shared" si="51"/>
        <v>0</v>
      </c>
      <c r="W86" s="195">
        <f t="shared" si="52"/>
        <v>0</v>
      </c>
      <c r="X86" s="195">
        <f t="shared" si="53"/>
        <v>0</v>
      </c>
      <c r="Y86" s="195">
        <f t="shared" si="54"/>
        <v>0</v>
      </c>
      <c r="Z86" s="195">
        <f t="shared" si="55"/>
        <v>0</v>
      </c>
      <c r="AA86" s="195">
        <f t="shared" si="56"/>
        <v>0</v>
      </c>
      <c r="AB86" s="195">
        <f t="shared" si="57"/>
        <v>0</v>
      </c>
      <c r="AC86" s="667"/>
      <c r="AD86" s="196">
        <f t="shared" si="58"/>
        <v>0</v>
      </c>
      <c r="AE86" s="667"/>
      <c r="AF86" s="196">
        <f t="shared" si="59"/>
        <v>0</v>
      </c>
      <c r="AG86" s="196"/>
      <c r="AH86" s="196"/>
      <c r="AI86" s="196"/>
      <c r="AJ86" s="710"/>
      <c r="AK86" s="709">
        <f t="shared" si="66"/>
        <v>0</v>
      </c>
      <c r="AL86" s="709">
        <f t="shared" si="67"/>
        <v>0</v>
      </c>
      <c r="AM86" s="709">
        <f t="shared" si="68"/>
        <v>0</v>
      </c>
      <c r="AN86" s="709"/>
      <c r="AO86" s="709">
        <f t="shared" si="69"/>
        <v>0</v>
      </c>
      <c r="AP86" s="709">
        <f t="shared" si="60"/>
        <v>0</v>
      </c>
      <c r="AS86" s="184"/>
      <c r="AW86" s="225"/>
      <c r="AX86" s="79"/>
      <c r="AZ86" s="176"/>
      <c r="BD86" s="225"/>
      <c r="BE86" s="4"/>
      <c r="BG86" s="774" t="s">
        <v>1777</v>
      </c>
      <c r="BI86" s="722" t="s">
        <v>1767</v>
      </c>
      <c r="BJ86" s="722" t="s">
        <v>1767</v>
      </c>
      <c r="BL86" s="760">
        <v>60</v>
      </c>
      <c r="BM86" s="756">
        <f>SUM(BL81:BL85)+SUM(BM81:BM85)</f>
        <v>809</v>
      </c>
      <c r="BN86" s="198"/>
      <c r="BO86" s="198"/>
    </row>
    <row r="87" spans="2:67" ht="12.75" customHeight="1" outlineLevel="1" x14ac:dyDescent="0.2">
      <c r="B87" s="851"/>
      <c r="C87" s="851"/>
      <c r="D87" s="27">
        <f t="shared" si="61"/>
        <v>11</v>
      </c>
      <c r="E87" s="191" t="str">
        <f t="shared" si="62"/>
        <v>Mo</v>
      </c>
      <c r="F87" s="191">
        <f t="shared" si="63"/>
        <v>2025</v>
      </c>
      <c r="G87" s="191">
        <f t="shared" si="64"/>
        <v>3</v>
      </c>
      <c r="H87" s="191">
        <f t="shared" si="70"/>
        <v>10</v>
      </c>
      <c r="I87" s="192">
        <f t="shared" si="65"/>
        <v>44264</v>
      </c>
      <c r="J87" s="191">
        <f t="shared" si="49"/>
        <v>1</v>
      </c>
      <c r="K87" s="193">
        <f t="shared" si="50"/>
        <v>7</v>
      </c>
      <c r="L87" s="194">
        <f t="shared" si="50"/>
        <v>0</v>
      </c>
      <c r="M87" s="193">
        <f t="shared" si="50"/>
        <v>13</v>
      </c>
      <c r="N87" s="194">
        <f t="shared" si="50"/>
        <v>0</v>
      </c>
      <c r="O87" s="193">
        <f t="shared" si="50"/>
        <v>13</v>
      </c>
      <c r="P87" s="194">
        <f t="shared" si="50"/>
        <v>30</v>
      </c>
      <c r="Q87" s="193">
        <f t="shared" si="50"/>
        <v>15</v>
      </c>
      <c r="R87" s="194">
        <f t="shared" si="50"/>
        <v>55</v>
      </c>
      <c r="S87" s="193">
        <f t="shared" si="51"/>
        <v>15</v>
      </c>
      <c r="T87" s="194">
        <f t="shared" si="51"/>
        <v>55</v>
      </c>
      <c r="U87" s="193">
        <f t="shared" si="51"/>
        <v>15</v>
      </c>
      <c r="V87" s="194">
        <f t="shared" si="51"/>
        <v>55</v>
      </c>
      <c r="W87" s="195">
        <f t="shared" si="52"/>
        <v>0.29166666666666669</v>
      </c>
      <c r="X87" s="195">
        <f t="shared" si="53"/>
        <v>0.54166666666666663</v>
      </c>
      <c r="Y87" s="195">
        <f t="shared" si="54"/>
        <v>0.5625</v>
      </c>
      <c r="Z87" s="195">
        <f t="shared" si="55"/>
        <v>0.66319444444444442</v>
      </c>
      <c r="AA87" s="195">
        <f t="shared" si="56"/>
        <v>0.66319444444444442</v>
      </c>
      <c r="AB87" s="195">
        <f t="shared" si="57"/>
        <v>0.66319444444444442</v>
      </c>
      <c r="AC87" s="667"/>
      <c r="AD87" s="196">
        <f t="shared" si="58"/>
        <v>0.35069444444444442</v>
      </c>
      <c r="AE87" s="667"/>
      <c r="AF87" s="196">
        <f t="shared" si="59"/>
        <v>0.35069444444444436</v>
      </c>
      <c r="AG87" s="196"/>
      <c r="AH87" s="196"/>
      <c r="AI87" s="196"/>
      <c r="AJ87" s="710"/>
      <c r="AK87" s="709">
        <f t="shared" si="66"/>
        <v>0</v>
      </c>
      <c r="AL87" s="709">
        <f t="shared" si="67"/>
        <v>0</v>
      </c>
      <c r="AM87" s="709">
        <f t="shared" si="68"/>
        <v>0</v>
      </c>
      <c r="AN87" s="709"/>
      <c r="AO87" s="709">
        <f t="shared" si="69"/>
        <v>0</v>
      </c>
      <c r="AP87" s="709">
        <f t="shared" si="60"/>
        <v>1</v>
      </c>
      <c r="AS87" s="184"/>
      <c r="AW87" s="225"/>
      <c r="AX87" s="79"/>
      <c r="AZ87" s="176"/>
      <c r="BD87" s="225"/>
      <c r="BE87" s="3"/>
      <c r="BG87" s="775">
        <f>INDEX($BF$2:$BG$8,MATCH(BG86,$BF$2:$BF$8,0),2)</f>
        <v>80.900000000000006</v>
      </c>
      <c r="BH87" s="775">
        <f>INDEX($BF$2:$BG$8,MATCH(BG86,$BF$2:$BF$8,0),2)</f>
        <v>80.900000000000006</v>
      </c>
      <c r="BI87" s="775">
        <v>15</v>
      </c>
      <c r="BJ87" s="775">
        <v>15</v>
      </c>
      <c r="BL87" s="758">
        <f>BM87/BL86</f>
        <v>26.966666666666665</v>
      </c>
      <c r="BM87" s="757">
        <f>SUM(BM79,BM86)</f>
        <v>1618</v>
      </c>
      <c r="BN87" s="198"/>
      <c r="BO87" s="198"/>
    </row>
    <row r="88" spans="2:67" ht="12.75" customHeight="1" outlineLevel="1" x14ac:dyDescent="0.2">
      <c r="B88" s="851"/>
      <c r="C88" s="851"/>
      <c r="D88" s="27" t="str">
        <f t="shared" si="61"/>
        <v/>
      </c>
      <c r="E88" s="191" t="str">
        <f t="shared" si="62"/>
        <v>Di</v>
      </c>
      <c r="F88" s="191">
        <f t="shared" si="63"/>
        <v>2025</v>
      </c>
      <c r="G88" s="191">
        <f t="shared" si="64"/>
        <v>3</v>
      </c>
      <c r="H88" s="191">
        <f t="shared" si="70"/>
        <v>11</v>
      </c>
      <c r="I88" s="192">
        <f t="shared" si="65"/>
        <v>44265</v>
      </c>
      <c r="J88" s="191">
        <f t="shared" si="49"/>
        <v>1</v>
      </c>
      <c r="K88" s="193">
        <f t="shared" ref="K88:R97" si="71">IF(OR($E88="Sa",$E88="So",$J88=0),K$4,K$5)</f>
        <v>7</v>
      </c>
      <c r="L88" s="194">
        <f t="shared" si="71"/>
        <v>0</v>
      </c>
      <c r="M88" s="193">
        <f t="shared" si="71"/>
        <v>13</v>
      </c>
      <c r="N88" s="194">
        <f t="shared" si="71"/>
        <v>0</v>
      </c>
      <c r="O88" s="193">
        <f t="shared" si="71"/>
        <v>13</v>
      </c>
      <c r="P88" s="194">
        <f t="shared" si="71"/>
        <v>30</v>
      </c>
      <c r="Q88" s="193">
        <f t="shared" si="71"/>
        <v>15</v>
      </c>
      <c r="R88" s="194">
        <f t="shared" si="71"/>
        <v>55</v>
      </c>
      <c r="S88" s="193">
        <f t="shared" si="51"/>
        <v>15</v>
      </c>
      <c r="T88" s="194">
        <f t="shared" si="51"/>
        <v>55</v>
      </c>
      <c r="U88" s="193">
        <f t="shared" si="51"/>
        <v>15</v>
      </c>
      <c r="V88" s="194">
        <f t="shared" si="51"/>
        <v>55</v>
      </c>
      <c r="W88" s="195">
        <f t="shared" si="52"/>
        <v>0.29166666666666669</v>
      </c>
      <c r="X88" s="195">
        <f t="shared" si="53"/>
        <v>0.54166666666666663</v>
      </c>
      <c r="Y88" s="195">
        <f t="shared" si="54"/>
        <v>0.5625</v>
      </c>
      <c r="Z88" s="195">
        <f t="shared" si="55"/>
        <v>0.66319444444444442</v>
      </c>
      <c r="AA88" s="195">
        <f t="shared" si="56"/>
        <v>0.66319444444444442</v>
      </c>
      <c r="AB88" s="195">
        <f t="shared" si="57"/>
        <v>0.66319444444444442</v>
      </c>
      <c r="AC88" s="667"/>
      <c r="AD88" s="196">
        <f t="shared" si="58"/>
        <v>0.35069444444444442</v>
      </c>
      <c r="AE88" s="667"/>
      <c r="AF88" s="196">
        <f t="shared" si="59"/>
        <v>0.35069444444444436</v>
      </c>
      <c r="AG88" s="196"/>
      <c r="AH88" s="196"/>
      <c r="AI88" s="196"/>
      <c r="AJ88" s="710"/>
      <c r="AK88" s="709">
        <f t="shared" si="66"/>
        <v>0</v>
      </c>
      <c r="AL88" s="709">
        <f t="shared" si="67"/>
        <v>0</v>
      </c>
      <c r="AM88" s="709">
        <f t="shared" si="68"/>
        <v>0</v>
      </c>
      <c r="AN88" s="709"/>
      <c r="AO88" s="709">
        <f t="shared" si="69"/>
        <v>0</v>
      </c>
      <c r="AP88" s="709">
        <f t="shared" si="60"/>
        <v>1</v>
      </c>
      <c r="AS88" s="184"/>
      <c r="AW88" s="225"/>
      <c r="AX88" s="79"/>
      <c r="AZ88" s="176"/>
      <c r="BD88" s="225"/>
      <c r="BE88" s="3"/>
      <c r="BG88" s="818">
        <f>BG87</f>
        <v>80.900000000000006</v>
      </c>
      <c r="BH88" s="818">
        <f>BH87</f>
        <v>80.900000000000006</v>
      </c>
      <c r="BI88" s="198">
        <f>BI87</f>
        <v>15</v>
      </c>
      <c r="BJ88" s="198">
        <f>BI88+BJ87</f>
        <v>30</v>
      </c>
      <c r="BL88" s="759">
        <f>100*BL86/BM87</f>
        <v>3.7082818294190361</v>
      </c>
      <c r="BM88" s="198"/>
      <c r="BN88" s="198"/>
      <c r="BO88" s="198"/>
    </row>
    <row r="89" spans="2:67" ht="12.75" customHeight="1" outlineLevel="1" x14ac:dyDescent="0.2">
      <c r="B89" s="851"/>
      <c r="C89" s="851"/>
      <c r="D89" s="27" t="str">
        <f t="shared" si="61"/>
        <v/>
      </c>
      <c r="E89" s="191" t="str">
        <f t="shared" si="62"/>
        <v>Mi</v>
      </c>
      <c r="F89" s="191">
        <f t="shared" si="63"/>
        <v>2025</v>
      </c>
      <c r="G89" s="191">
        <f t="shared" si="64"/>
        <v>3</v>
      </c>
      <c r="H89" s="191">
        <f t="shared" si="70"/>
        <v>12</v>
      </c>
      <c r="I89" s="192">
        <f t="shared" si="65"/>
        <v>44266</v>
      </c>
      <c r="J89" s="191">
        <f t="shared" si="49"/>
        <v>1</v>
      </c>
      <c r="K89" s="193">
        <f t="shared" si="71"/>
        <v>7</v>
      </c>
      <c r="L89" s="194">
        <f t="shared" si="71"/>
        <v>0</v>
      </c>
      <c r="M89" s="193">
        <f t="shared" si="71"/>
        <v>13</v>
      </c>
      <c r="N89" s="194">
        <f t="shared" si="71"/>
        <v>0</v>
      </c>
      <c r="O89" s="193">
        <f t="shared" si="71"/>
        <v>13</v>
      </c>
      <c r="P89" s="194">
        <f t="shared" si="71"/>
        <v>30</v>
      </c>
      <c r="Q89" s="193">
        <f t="shared" si="71"/>
        <v>15</v>
      </c>
      <c r="R89" s="194">
        <f t="shared" si="71"/>
        <v>55</v>
      </c>
      <c r="S89" s="193">
        <f t="shared" si="51"/>
        <v>15</v>
      </c>
      <c r="T89" s="194">
        <f t="shared" si="51"/>
        <v>55</v>
      </c>
      <c r="U89" s="193">
        <f t="shared" si="51"/>
        <v>15</v>
      </c>
      <c r="V89" s="194">
        <f t="shared" si="51"/>
        <v>55</v>
      </c>
      <c r="W89" s="195">
        <f t="shared" si="52"/>
        <v>0.29166666666666669</v>
      </c>
      <c r="X89" s="195">
        <f t="shared" si="53"/>
        <v>0.54166666666666663</v>
      </c>
      <c r="Y89" s="195">
        <f t="shared" si="54"/>
        <v>0.5625</v>
      </c>
      <c r="Z89" s="195">
        <f t="shared" si="55"/>
        <v>0.66319444444444442</v>
      </c>
      <c r="AA89" s="195">
        <f t="shared" si="56"/>
        <v>0.66319444444444442</v>
      </c>
      <c r="AB89" s="195">
        <f t="shared" si="57"/>
        <v>0.66319444444444442</v>
      </c>
      <c r="AC89" s="667"/>
      <c r="AD89" s="196">
        <f t="shared" si="58"/>
        <v>0.35069444444444442</v>
      </c>
      <c r="AE89" s="667"/>
      <c r="AF89" s="196">
        <f t="shared" si="59"/>
        <v>0.35069444444444436</v>
      </c>
      <c r="AG89" s="196"/>
      <c r="AH89" s="196"/>
      <c r="AI89" s="196"/>
      <c r="AJ89" s="710"/>
      <c r="AK89" s="709">
        <f t="shared" si="66"/>
        <v>0</v>
      </c>
      <c r="AL89" s="709">
        <f t="shared" si="67"/>
        <v>0</v>
      </c>
      <c r="AM89" s="709">
        <f t="shared" si="68"/>
        <v>0</v>
      </c>
      <c r="AN89" s="709"/>
      <c r="AO89" s="709">
        <f t="shared" si="69"/>
        <v>0</v>
      </c>
      <c r="AP89" s="709">
        <f t="shared" si="60"/>
        <v>1</v>
      </c>
      <c r="AS89" s="184"/>
      <c r="AW89" s="225"/>
      <c r="AX89" s="79"/>
      <c r="AZ89" s="176"/>
      <c r="BD89" s="225"/>
      <c r="BE89" s="3"/>
      <c r="BG89" s="761">
        <f>BG87</f>
        <v>80.900000000000006</v>
      </c>
      <c r="BH89" s="761">
        <f>BH87</f>
        <v>80.900000000000006</v>
      </c>
      <c r="BI89" s="198">
        <f>BJ88+BI87</f>
        <v>45</v>
      </c>
      <c r="BJ89" s="198">
        <f>BI89+BJ87</f>
        <v>60</v>
      </c>
    </row>
    <row r="90" spans="2:67" ht="12.75" customHeight="1" outlineLevel="1" x14ac:dyDescent="0.2">
      <c r="B90" s="851"/>
      <c r="C90" s="851"/>
      <c r="D90" s="27" t="str">
        <f t="shared" si="61"/>
        <v/>
      </c>
      <c r="E90" s="191" t="str">
        <f t="shared" si="62"/>
        <v>Do</v>
      </c>
      <c r="F90" s="191">
        <f t="shared" si="63"/>
        <v>2025</v>
      </c>
      <c r="G90" s="191">
        <f t="shared" si="64"/>
        <v>3</v>
      </c>
      <c r="H90" s="191">
        <f t="shared" si="70"/>
        <v>13</v>
      </c>
      <c r="I90" s="192">
        <f t="shared" si="65"/>
        <v>44267</v>
      </c>
      <c r="J90" s="191">
        <f t="shared" si="49"/>
        <v>1</v>
      </c>
      <c r="K90" s="193">
        <f t="shared" si="71"/>
        <v>7</v>
      </c>
      <c r="L90" s="194">
        <f t="shared" si="71"/>
        <v>0</v>
      </c>
      <c r="M90" s="193">
        <f t="shared" si="71"/>
        <v>13</v>
      </c>
      <c r="N90" s="194">
        <f t="shared" si="71"/>
        <v>0</v>
      </c>
      <c r="O90" s="193">
        <f t="shared" si="71"/>
        <v>13</v>
      </c>
      <c r="P90" s="194">
        <f t="shared" si="71"/>
        <v>30</v>
      </c>
      <c r="Q90" s="193">
        <f t="shared" si="71"/>
        <v>15</v>
      </c>
      <c r="R90" s="194">
        <f t="shared" si="71"/>
        <v>55</v>
      </c>
      <c r="S90" s="193">
        <f t="shared" si="51"/>
        <v>15</v>
      </c>
      <c r="T90" s="194">
        <f t="shared" si="51"/>
        <v>55</v>
      </c>
      <c r="U90" s="193">
        <f t="shared" si="51"/>
        <v>15</v>
      </c>
      <c r="V90" s="194">
        <f t="shared" si="51"/>
        <v>55</v>
      </c>
      <c r="W90" s="195">
        <f t="shared" si="52"/>
        <v>0.29166666666666669</v>
      </c>
      <c r="X90" s="195">
        <f t="shared" si="53"/>
        <v>0.54166666666666663</v>
      </c>
      <c r="Y90" s="195">
        <f t="shared" si="54"/>
        <v>0.5625</v>
      </c>
      <c r="Z90" s="195">
        <f t="shared" si="55"/>
        <v>0.66319444444444442</v>
      </c>
      <c r="AA90" s="195">
        <f t="shared" si="56"/>
        <v>0.66319444444444442</v>
      </c>
      <c r="AB90" s="195">
        <f t="shared" si="57"/>
        <v>0.66319444444444442</v>
      </c>
      <c r="AC90" s="667"/>
      <c r="AD90" s="196">
        <f t="shared" si="58"/>
        <v>0.35069444444444442</v>
      </c>
      <c r="AE90" s="667"/>
      <c r="AF90" s="196">
        <f t="shared" si="59"/>
        <v>0.35069444444444436</v>
      </c>
      <c r="AG90" s="196"/>
      <c r="AH90" s="196"/>
      <c r="AI90" s="196"/>
      <c r="AJ90" s="710"/>
      <c r="AK90" s="709">
        <f t="shared" si="66"/>
        <v>0</v>
      </c>
      <c r="AL90" s="709">
        <f t="shared" si="67"/>
        <v>0</v>
      </c>
      <c r="AM90" s="709">
        <f t="shared" si="68"/>
        <v>0</v>
      </c>
      <c r="AN90" s="709"/>
      <c r="AO90" s="709">
        <f t="shared" si="69"/>
        <v>0</v>
      </c>
      <c r="AP90" s="709">
        <f t="shared" si="60"/>
        <v>1</v>
      </c>
      <c r="AS90" s="184"/>
      <c r="AW90" s="225"/>
      <c r="AX90" s="79"/>
      <c r="AZ90" s="176"/>
      <c r="BD90" s="225"/>
      <c r="BE90" s="3"/>
      <c r="BG90" s="761">
        <f>BG87</f>
        <v>80.900000000000006</v>
      </c>
      <c r="BH90" s="761">
        <f>BH87</f>
        <v>80.900000000000006</v>
      </c>
      <c r="BI90" s="198">
        <f>BJ89+BI87</f>
        <v>75</v>
      </c>
      <c r="BJ90" s="198">
        <f>BI90+BJ87</f>
        <v>90</v>
      </c>
    </row>
    <row r="91" spans="2:67" ht="12.75" customHeight="1" outlineLevel="1" x14ac:dyDescent="0.2">
      <c r="B91" s="851"/>
      <c r="C91" s="851"/>
      <c r="D91" s="27" t="str">
        <f t="shared" si="61"/>
        <v/>
      </c>
      <c r="E91" s="191" t="str">
        <f t="shared" si="62"/>
        <v>Fr</v>
      </c>
      <c r="F91" s="191">
        <f t="shared" si="63"/>
        <v>2025</v>
      </c>
      <c r="G91" s="191">
        <f t="shared" si="64"/>
        <v>3</v>
      </c>
      <c r="H91" s="191">
        <f t="shared" si="70"/>
        <v>14</v>
      </c>
      <c r="I91" s="192">
        <f t="shared" si="65"/>
        <v>44268</v>
      </c>
      <c r="J91" s="191">
        <f t="shared" si="49"/>
        <v>1</v>
      </c>
      <c r="K91" s="193">
        <f t="shared" si="71"/>
        <v>7</v>
      </c>
      <c r="L91" s="194">
        <f t="shared" si="71"/>
        <v>0</v>
      </c>
      <c r="M91" s="193">
        <f t="shared" si="71"/>
        <v>13</v>
      </c>
      <c r="N91" s="194">
        <f t="shared" si="71"/>
        <v>0</v>
      </c>
      <c r="O91" s="193">
        <f t="shared" si="71"/>
        <v>13</v>
      </c>
      <c r="P91" s="194">
        <f t="shared" si="71"/>
        <v>30</v>
      </c>
      <c r="Q91" s="193">
        <f t="shared" si="71"/>
        <v>15</v>
      </c>
      <c r="R91" s="194">
        <f t="shared" si="71"/>
        <v>55</v>
      </c>
      <c r="S91" s="193">
        <f t="shared" si="51"/>
        <v>15</v>
      </c>
      <c r="T91" s="194">
        <f t="shared" si="51"/>
        <v>55</v>
      </c>
      <c r="U91" s="193">
        <f t="shared" si="51"/>
        <v>15</v>
      </c>
      <c r="V91" s="194">
        <f t="shared" si="51"/>
        <v>55</v>
      </c>
      <c r="W91" s="195">
        <f t="shared" si="52"/>
        <v>0.29166666666666669</v>
      </c>
      <c r="X91" s="195">
        <f t="shared" si="53"/>
        <v>0.54166666666666663</v>
      </c>
      <c r="Y91" s="195">
        <f t="shared" si="54"/>
        <v>0.5625</v>
      </c>
      <c r="Z91" s="195">
        <f t="shared" si="55"/>
        <v>0.66319444444444442</v>
      </c>
      <c r="AA91" s="195">
        <f t="shared" si="56"/>
        <v>0.66319444444444442</v>
      </c>
      <c r="AB91" s="195">
        <f t="shared" si="57"/>
        <v>0.66319444444444442</v>
      </c>
      <c r="AC91" s="667"/>
      <c r="AD91" s="196">
        <f t="shared" si="58"/>
        <v>0.35069444444444442</v>
      </c>
      <c r="AE91" s="667"/>
      <c r="AF91" s="196">
        <f t="shared" si="59"/>
        <v>0.35069444444444436</v>
      </c>
      <c r="AG91" s="196"/>
      <c r="AH91" s="196"/>
      <c r="AI91" s="196"/>
      <c r="AJ91" s="710"/>
      <c r="AK91" s="709">
        <f t="shared" si="66"/>
        <v>0</v>
      </c>
      <c r="AL91" s="709">
        <f t="shared" si="67"/>
        <v>0</v>
      </c>
      <c r="AM91" s="709">
        <f t="shared" si="68"/>
        <v>0</v>
      </c>
      <c r="AN91" s="709"/>
      <c r="AO91" s="709">
        <f t="shared" si="69"/>
        <v>0</v>
      </c>
      <c r="AP91" s="709">
        <f t="shared" si="60"/>
        <v>1</v>
      </c>
      <c r="AS91" s="184"/>
      <c r="AW91" s="225"/>
      <c r="AX91" s="79"/>
      <c r="AZ91" s="176"/>
      <c r="BC91" s="77" t="s">
        <v>1714</v>
      </c>
      <c r="BD91" s="225"/>
      <c r="BE91" s="3"/>
      <c r="BG91" s="761">
        <f>BG87</f>
        <v>80.900000000000006</v>
      </c>
      <c r="BH91" s="761">
        <f>BH87</f>
        <v>80.900000000000006</v>
      </c>
      <c r="BI91" s="198">
        <f>BJ90+BI87</f>
        <v>105</v>
      </c>
      <c r="BJ91" s="198">
        <f>BI91+BJ87</f>
        <v>120</v>
      </c>
    </row>
    <row r="92" spans="2:67" ht="12.75" customHeight="1" outlineLevel="1" x14ac:dyDescent="0.2">
      <c r="B92" s="851"/>
      <c r="C92" s="851"/>
      <c r="D92" s="27" t="str">
        <f t="shared" si="61"/>
        <v/>
      </c>
      <c r="E92" s="191" t="str">
        <f t="shared" si="62"/>
        <v>Sa</v>
      </c>
      <c r="F92" s="191">
        <f t="shared" si="63"/>
        <v>2025</v>
      </c>
      <c r="G92" s="191">
        <f t="shared" si="64"/>
        <v>3</v>
      </c>
      <c r="H92" s="191">
        <f t="shared" si="70"/>
        <v>15</v>
      </c>
      <c r="I92" s="192">
        <f t="shared" si="65"/>
        <v>44269</v>
      </c>
      <c r="J92" s="191">
        <f t="shared" si="49"/>
        <v>1</v>
      </c>
      <c r="K92" s="193">
        <f t="shared" si="71"/>
        <v>0</v>
      </c>
      <c r="L92" s="194">
        <f t="shared" si="71"/>
        <v>0</v>
      </c>
      <c r="M92" s="193">
        <f t="shared" si="71"/>
        <v>0</v>
      </c>
      <c r="N92" s="194">
        <f t="shared" si="71"/>
        <v>0</v>
      </c>
      <c r="O92" s="193">
        <f t="shared" si="71"/>
        <v>0</v>
      </c>
      <c r="P92" s="194">
        <f t="shared" si="71"/>
        <v>0</v>
      </c>
      <c r="Q92" s="193">
        <f t="shared" si="71"/>
        <v>0</v>
      </c>
      <c r="R92" s="194">
        <f t="shared" si="71"/>
        <v>0</v>
      </c>
      <c r="S92" s="193">
        <f t="shared" si="51"/>
        <v>0</v>
      </c>
      <c r="T92" s="194">
        <f t="shared" si="51"/>
        <v>0</v>
      </c>
      <c r="U92" s="193">
        <f t="shared" si="51"/>
        <v>0</v>
      </c>
      <c r="V92" s="194">
        <f t="shared" si="51"/>
        <v>0</v>
      </c>
      <c r="W92" s="195">
        <f t="shared" si="52"/>
        <v>0</v>
      </c>
      <c r="X92" s="195">
        <f t="shared" si="53"/>
        <v>0</v>
      </c>
      <c r="Y92" s="195">
        <f t="shared" si="54"/>
        <v>0</v>
      </c>
      <c r="Z92" s="195">
        <f t="shared" si="55"/>
        <v>0</v>
      </c>
      <c r="AA92" s="195">
        <f t="shared" si="56"/>
        <v>0</v>
      </c>
      <c r="AB92" s="195">
        <f t="shared" si="57"/>
        <v>0</v>
      </c>
      <c r="AC92" s="667"/>
      <c r="AD92" s="196">
        <f t="shared" si="58"/>
        <v>0</v>
      </c>
      <c r="AE92" s="667"/>
      <c r="AF92" s="196">
        <f t="shared" si="59"/>
        <v>0</v>
      </c>
      <c r="AG92" s="196"/>
      <c r="AH92" s="196"/>
      <c r="AI92" s="196"/>
      <c r="AJ92" s="710"/>
      <c r="AK92" s="709">
        <f t="shared" si="66"/>
        <v>0</v>
      </c>
      <c r="AL92" s="709">
        <f t="shared" si="67"/>
        <v>0</v>
      </c>
      <c r="AM92" s="709">
        <f t="shared" si="68"/>
        <v>0</v>
      </c>
      <c r="AN92" s="709"/>
      <c r="AO92" s="709">
        <f t="shared" si="69"/>
        <v>0</v>
      </c>
      <c r="AP92" s="709">
        <f t="shared" si="60"/>
        <v>0</v>
      </c>
      <c r="AS92" s="184"/>
      <c r="AW92" s="225"/>
      <c r="AX92" s="79"/>
      <c r="AZ92" s="176"/>
      <c r="BD92" s="225"/>
      <c r="BE92" s="3"/>
      <c r="BG92" s="762">
        <f>BG87</f>
        <v>80.900000000000006</v>
      </c>
      <c r="BH92" s="761">
        <f>BH87</f>
        <v>80.900000000000006</v>
      </c>
      <c r="BI92" s="198">
        <f>BJ91+BI87</f>
        <v>135</v>
      </c>
      <c r="BJ92" s="198">
        <f>BI92+BJ87</f>
        <v>150</v>
      </c>
    </row>
    <row r="93" spans="2:67" ht="12.75" customHeight="1" outlineLevel="1" x14ac:dyDescent="0.2">
      <c r="B93" s="851"/>
      <c r="C93" s="851"/>
      <c r="D93" s="27" t="str">
        <f t="shared" si="61"/>
        <v/>
      </c>
      <c r="E93" s="191" t="str">
        <f t="shared" si="62"/>
        <v>So</v>
      </c>
      <c r="F93" s="191">
        <f t="shared" si="63"/>
        <v>2025</v>
      </c>
      <c r="G93" s="191">
        <f t="shared" si="64"/>
        <v>3</v>
      </c>
      <c r="H93" s="191">
        <f t="shared" si="70"/>
        <v>16</v>
      </c>
      <c r="I93" s="192">
        <f t="shared" si="65"/>
        <v>44270</v>
      </c>
      <c r="J93" s="191">
        <f t="shared" si="49"/>
        <v>1</v>
      </c>
      <c r="K93" s="193">
        <f t="shared" si="71"/>
        <v>0</v>
      </c>
      <c r="L93" s="194">
        <f t="shared" si="71"/>
        <v>0</v>
      </c>
      <c r="M93" s="193">
        <f t="shared" si="71"/>
        <v>0</v>
      </c>
      <c r="N93" s="194">
        <f t="shared" si="71"/>
        <v>0</v>
      </c>
      <c r="O93" s="193">
        <f t="shared" si="71"/>
        <v>0</v>
      </c>
      <c r="P93" s="194">
        <f t="shared" si="71"/>
        <v>0</v>
      </c>
      <c r="Q93" s="193">
        <f t="shared" si="71"/>
        <v>0</v>
      </c>
      <c r="R93" s="194">
        <f t="shared" si="71"/>
        <v>0</v>
      </c>
      <c r="S93" s="193">
        <f t="shared" si="51"/>
        <v>0</v>
      </c>
      <c r="T93" s="194">
        <f t="shared" si="51"/>
        <v>0</v>
      </c>
      <c r="U93" s="193">
        <f t="shared" si="51"/>
        <v>0</v>
      </c>
      <c r="V93" s="194">
        <f t="shared" si="51"/>
        <v>0</v>
      </c>
      <c r="W93" s="195">
        <f t="shared" si="52"/>
        <v>0</v>
      </c>
      <c r="X93" s="195">
        <f t="shared" si="53"/>
        <v>0</v>
      </c>
      <c r="Y93" s="195">
        <f t="shared" si="54"/>
        <v>0</v>
      </c>
      <c r="Z93" s="195">
        <f t="shared" si="55"/>
        <v>0</v>
      </c>
      <c r="AA93" s="195">
        <f t="shared" si="56"/>
        <v>0</v>
      </c>
      <c r="AB93" s="195">
        <f t="shared" si="57"/>
        <v>0</v>
      </c>
      <c r="AC93" s="667"/>
      <c r="AD93" s="196">
        <f t="shared" si="58"/>
        <v>0</v>
      </c>
      <c r="AE93" s="667"/>
      <c r="AF93" s="196">
        <f t="shared" si="59"/>
        <v>0</v>
      </c>
      <c r="AG93" s="196"/>
      <c r="AH93" s="196"/>
      <c r="AI93" s="196"/>
      <c r="AJ93" s="709"/>
      <c r="AK93" s="709">
        <f t="shared" si="66"/>
        <v>0</v>
      </c>
      <c r="AL93" s="709">
        <f t="shared" si="67"/>
        <v>0</v>
      </c>
      <c r="AM93" s="709">
        <f t="shared" si="68"/>
        <v>0</v>
      </c>
      <c r="AN93" s="709"/>
      <c r="AO93" s="709">
        <f t="shared" si="69"/>
        <v>0</v>
      </c>
      <c r="AP93" s="709">
        <f t="shared" si="60"/>
        <v>0</v>
      </c>
      <c r="AS93" s="184"/>
      <c r="AW93" s="225"/>
      <c r="AX93" s="79"/>
      <c r="AZ93" s="176"/>
      <c r="BD93" s="225"/>
      <c r="BE93" s="3"/>
      <c r="BG93" s="774" t="s">
        <v>1777</v>
      </c>
      <c r="BH93" s="756">
        <f>SUM(BG88:BG92)+SUM(BH88:BH92)</f>
        <v>809</v>
      </c>
      <c r="BI93" s="722" t="s">
        <v>1767</v>
      </c>
      <c r="BJ93" s="722" t="s">
        <v>1767</v>
      </c>
    </row>
    <row r="94" spans="2:67" ht="12.75" customHeight="1" outlineLevel="1" x14ac:dyDescent="0.2">
      <c r="B94" s="851"/>
      <c r="C94" s="851"/>
      <c r="D94" s="27">
        <f t="shared" si="61"/>
        <v>12</v>
      </c>
      <c r="E94" s="191" t="str">
        <f t="shared" si="62"/>
        <v>Mo</v>
      </c>
      <c r="F94" s="191">
        <f t="shared" si="63"/>
        <v>2025</v>
      </c>
      <c r="G94" s="191">
        <f t="shared" si="64"/>
        <v>3</v>
      </c>
      <c r="H94" s="191">
        <f t="shared" si="70"/>
        <v>17</v>
      </c>
      <c r="I94" s="192">
        <f t="shared" si="65"/>
        <v>44271</v>
      </c>
      <c r="J94" s="191">
        <f t="shared" si="49"/>
        <v>1</v>
      </c>
      <c r="K94" s="193">
        <f t="shared" si="71"/>
        <v>7</v>
      </c>
      <c r="L94" s="194">
        <f t="shared" si="71"/>
        <v>0</v>
      </c>
      <c r="M94" s="193">
        <f t="shared" si="71"/>
        <v>13</v>
      </c>
      <c r="N94" s="194">
        <f t="shared" si="71"/>
        <v>0</v>
      </c>
      <c r="O94" s="193">
        <f t="shared" si="71"/>
        <v>13</v>
      </c>
      <c r="P94" s="194">
        <f t="shared" si="71"/>
        <v>30</v>
      </c>
      <c r="Q94" s="193">
        <f t="shared" si="71"/>
        <v>15</v>
      </c>
      <c r="R94" s="194">
        <f t="shared" si="71"/>
        <v>55</v>
      </c>
      <c r="S94" s="193">
        <f t="shared" si="51"/>
        <v>15</v>
      </c>
      <c r="T94" s="194">
        <f t="shared" si="51"/>
        <v>55</v>
      </c>
      <c r="U94" s="193">
        <f t="shared" si="51"/>
        <v>15</v>
      </c>
      <c r="V94" s="194">
        <f t="shared" si="51"/>
        <v>55</v>
      </c>
      <c r="W94" s="195">
        <f t="shared" si="52"/>
        <v>0.29166666666666669</v>
      </c>
      <c r="X94" s="195">
        <f t="shared" si="53"/>
        <v>0.54166666666666663</v>
      </c>
      <c r="Y94" s="195">
        <f t="shared" si="54"/>
        <v>0.5625</v>
      </c>
      <c r="Z94" s="195">
        <f t="shared" si="55"/>
        <v>0.66319444444444442</v>
      </c>
      <c r="AA94" s="195">
        <f t="shared" si="56"/>
        <v>0.66319444444444442</v>
      </c>
      <c r="AB94" s="195">
        <f t="shared" si="57"/>
        <v>0.66319444444444442</v>
      </c>
      <c r="AC94" s="667"/>
      <c r="AD94" s="196">
        <f t="shared" si="58"/>
        <v>0.35069444444444442</v>
      </c>
      <c r="AE94" s="667"/>
      <c r="AF94" s="196">
        <f t="shared" si="59"/>
        <v>0.35069444444444436</v>
      </c>
      <c r="AG94" s="196"/>
      <c r="AH94" s="196"/>
      <c r="AI94" s="196"/>
      <c r="AJ94" s="709"/>
      <c r="AK94" s="709">
        <f t="shared" si="66"/>
        <v>0</v>
      </c>
      <c r="AL94" s="709">
        <f t="shared" si="67"/>
        <v>0</v>
      </c>
      <c r="AM94" s="709">
        <f t="shared" si="68"/>
        <v>0</v>
      </c>
      <c r="AN94" s="709"/>
      <c r="AO94" s="709">
        <f t="shared" si="69"/>
        <v>0</v>
      </c>
      <c r="AP94" s="709">
        <f t="shared" si="60"/>
        <v>1</v>
      </c>
      <c r="AS94" s="184"/>
      <c r="AW94" s="225"/>
      <c r="AX94" s="79"/>
      <c r="AZ94" s="176"/>
      <c r="BD94" s="225"/>
      <c r="BG94" s="775">
        <f>INDEX($BF$2:$BG$8,MATCH(BG93,$BF$2:$BF$8,0),2)</f>
        <v>80.900000000000006</v>
      </c>
      <c r="BH94" s="775">
        <f>INDEX($BF$2:$BG$8,MATCH(BG93,$BF$2:$BF$8,0),2)</f>
        <v>80.900000000000006</v>
      </c>
      <c r="BI94" s="775">
        <v>15</v>
      </c>
      <c r="BJ94" s="775">
        <v>15</v>
      </c>
    </row>
    <row r="95" spans="2:67" ht="12.75" customHeight="1" outlineLevel="1" x14ac:dyDescent="0.2">
      <c r="B95" s="851"/>
      <c r="C95" s="851"/>
      <c r="D95" s="27" t="str">
        <f t="shared" si="61"/>
        <v/>
      </c>
      <c r="E95" s="191" t="str">
        <f t="shared" si="62"/>
        <v>Di</v>
      </c>
      <c r="F95" s="191">
        <f t="shared" si="63"/>
        <v>2025</v>
      </c>
      <c r="G95" s="191">
        <f t="shared" si="64"/>
        <v>3</v>
      </c>
      <c r="H95" s="191">
        <f t="shared" si="70"/>
        <v>18</v>
      </c>
      <c r="I95" s="192">
        <f t="shared" si="65"/>
        <v>44272</v>
      </c>
      <c r="J95" s="191">
        <f t="shared" si="49"/>
        <v>1</v>
      </c>
      <c r="K95" s="193">
        <f t="shared" si="71"/>
        <v>7</v>
      </c>
      <c r="L95" s="194">
        <f t="shared" si="71"/>
        <v>0</v>
      </c>
      <c r="M95" s="193">
        <f t="shared" si="71"/>
        <v>13</v>
      </c>
      <c r="N95" s="194">
        <f t="shared" si="71"/>
        <v>0</v>
      </c>
      <c r="O95" s="193">
        <f t="shared" si="71"/>
        <v>13</v>
      </c>
      <c r="P95" s="194">
        <f t="shared" si="71"/>
        <v>30</v>
      </c>
      <c r="Q95" s="193">
        <f t="shared" si="71"/>
        <v>15</v>
      </c>
      <c r="R95" s="194">
        <f t="shared" si="71"/>
        <v>55</v>
      </c>
      <c r="S95" s="193">
        <f t="shared" si="51"/>
        <v>15</v>
      </c>
      <c r="T95" s="194">
        <f t="shared" si="51"/>
        <v>55</v>
      </c>
      <c r="U95" s="193">
        <f t="shared" si="51"/>
        <v>15</v>
      </c>
      <c r="V95" s="194">
        <f t="shared" si="51"/>
        <v>55</v>
      </c>
      <c r="W95" s="195">
        <f t="shared" si="52"/>
        <v>0.29166666666666669</v>
      </c>
      <c r="X95" s="195">
        <f t="shared" si="53"/>
        <v>0.54166666666666663</v>
      </c>
      <c r="Y95" s="195">
        <f t="shared" si="54"/>
        <v>0.5625</v>
      </c>
      <c r="Z95" s="195">
        <f t="shared" si="55"/>
        <v>0.66319444444444442</v>
      </c>
      <c r="AA95" s="195">
        <f t="shared" si="56"/>
        <v>0.66319444444444442</v>
      </c>
      <c r="AB95" s="195">
        <f t="shared" si="57"/>
        <v>0.66319444444444442</v>
      </c>
      <c r="AC95" s="667"/>
      <c r="AD95" s="196">
        <f t="shared" si="58"/>
        <v>0.35069444444444442</v>
      </c>
      <c r="AE95" s="667"/>
      <c r="AF95" s="196">
        <f t="shared" si="59"/>
        <v>0.35069444444444436</v>
      </c>
      <c r="AG95" s="196"/>
      <c r="AH95" s="196"/>
      <c r="AI95" s="196"/>
      <c r="AJ95" s="709"/>
      <c r="AK95" s="709">
        <f t="shared" si="66"/>
        <v>0</v>
      </c>
      <c r="AL95" s="709">
        <f t="shared" si="67"/>
        <v>0</v>
      </c>
      <c r="AM95" s="709">
        <f t="shared" si="68"/>
        <v>0</v>
      </c>
      <c r="AN95" s="709"/>
      <c r="AO95" s="709">
        <f t="shared" si="69"/>
        <v>0</v>
      </c>
      <c r="AP95" s="709">
        <f t="shared" si="60"/>
        <v>1</v>
      </c>
      <c r="AS95" s="184"/>
      <c r="AW95" s="225"/>
      <c r="AX95" s="79"/>
      <c r="AZ95" s="176"/>
      <c r="BD95" s="225"/>
      <c r="BG95" s="818">
        <f>BG94</f>
        <v>80.900000000000006</v>
      </c>
      <c r="BH95" s="818">
        <f>BH94</f>
        <v>80.900000000000006</v>
      </c>
      <c r="BI95" s="198">
        <f>BI94</f>
        <v>15</v>
      </c>
      <c r="BJ95" s="198">
        <f>BI95+BJ94</f>
        <v>30</v>
      </c>
    </row>
    <row r="96" spans="2:67" ht="12.75" customHeight="1" outlineLevel="1" x14ac:dyDescent="0.2">
      <c r="B96" s="851"/>
      <c r="C96" s="851"/>
      <c r="D96" s="27" t="str">
        <f t="shared" si="61"/>
        <v/>
      </c>
      <c r="E96" s="191" t="str">
        <f t="shared" si="62"/>
        <v>Mi</v>
      </c>
      <c r="F96" s="191">
        <f t="shared" si="63"/>
        <v>2025</v>
      </c>
      <c r="G96" s="191">
        <f t="shared" si="64"/>
        <v>3</v>
      </c>
      <c r="H96" s="191">
        <f t="shared" si="70"/>
        <v>19</v>
      </c>
      <c r="I96" s="192">
        <f t="shared" si="65"/>
        <v>44273</v>
      </c>
      <c r="J96" s="191">
        <f t="shared" si="49"/>
        <v>1</v>
      </c>
      <c r="K96" s="193">
        <f t="shared" si="71"/>
        <v>7</v>
      </c>
      <c r="L96" s="194">
        <f t="shared" si="71"/>
        <v>0</v>
      </c>
      <c r="M96" s="193">
        <f t="shared" si="71"/>
        <v>13</v>
      </c>
      <c r="N96" s="194">
        <f t="shared" si="71"/>
        <v>0</v>
      </c>
      <c r="O96" s="193">
        <f t="shared" si="71"/>
        <v>13</v>
      </c>
      <c r="P96" s="194">
        <f t="shared" si="71"/>
        <v>30</v>
      </c>
      <c r="Q96" s="193">
        <f t="shared" si="71"/>
        <v>15</v>
      </c>
      <c r="R96" s="194">
        <f t="shared" si="71"/>
        <v>55</v>
      </c>
      <c r="S96" s="193">
        <f t="shared" si="51"/>
        <v>15</v>
      </c>
      <c r="T96" s="194">
        <f t="shared" si="51"/>
        <v>55</v>
      </c>
      <c r="U96" s="193">
        <f t="shared" si="51"/>
        <v>15</v>
      </c>
      <c r="V96" s="194">
        <f t="shared" si="51"/>
        <v>55</v>
      </c>
      <c r="W96" s="195">
        <f t="shared" si="52"/>
        <v>0.29166666666666669</v>
      </c>
      <c r="X96" s="195">
        <f t="shared" si="53"/>
        <v>0.54166666666666663</v>
      </c>
      <c r="Y96" s="195">
        <f t="shared" si="54"/>
        <v>0.5625</v>
      </c>
      <c r="Z96" s="195">
        <f t="shared" si="55"/>
        <v>0.66319444444444442</v>
      </c>
      <c r="AA96" s="195">
        <f t="shared" si="56"/>
        <v>0.66319444444444442</v>
      </c>
      <c r="AB96" s="195">
        <f t="shared" si="57"/>
        <v>0.66319444444444442</v>
      </c>
      <c r="AC96" s="667"/>
      <c r="AD96" s="196">
        <f t="shared" si="58"/>
        <v>0.35069444444444442</v>
      </c>
      <c r="AE96" s="667"/>
      <c r="AF96" s="196">
        <f t="shared" si="59"/>
        <v>0.35069444444444436</v>
      </c>
      <c r="AG96" s="196"/>
      <c r="AH96" s="196"/>
      <c r="AI96" s="196"/>
      <c r="AJ96" s="709"/>
      <c r="AK96" s="709">
        <f t="shared" si="66"/>
        <v>0</v>
      </c>
      <c r="AL96" s="709">
        <f t="shared" si="67"/>
        <v>0</v>
      </c>
      <c r="AM96" s="709">
        <f t="shared" si="68"/>
        <v>0</v>
      </c>
      <c r="AN96" s="709"/>
      <c r="AO96" s="709">
        <f t="shared" si="69"/>
        <v>0</v>
      </c>
      <c r="AP96" s="709">
        <f t="shared" si="60"/>
        <v>1</v>
      </c>
      <c r="AS96" s="184"/>
      <c r="AW96" s="225"/>
      <c r="AX96" s="79"/>
      <c r="AZ96" s="176"/>
      <c r="BD96" s="225"/>
      <c r="BG96" s="761">
        <f>BG94</f>
        <v>80.900000000000006</v>
      </c>
      <c r="BH96" s="761">
        <f>BH94</f>
        <v>80.900000000000006</v>
      </c>
      <c r="BI96" s="198">
        <f>BJ95+BI94</f>
        <v>45</v>
      </c>
      <c r="BJ96" s="198">
        <f>BI96+BJ94</f>
        <v>60</v>
      </c>
    </row>
    <row r="97" spans="1:67" ht="12.75" customHeight="1" outlineLevel="1" x14ac:dyDescent="0.2">
      <c r="B97" s="851"/>
      <c r="C97" s="851"/>
      <c r="D97" s="27" t="str">
        <f t="shared" si="61"/>
        <v/>
      </c>
      <c r="E97" s="191" t="str">
        <f t="shared" si="62"/>
        <v>Do</v>
      </c>
      <c r="F97" s="191">
        <f t="shared" si="63"/>
        <v>2025</v>
      </c>
      <c r="G97" s="191">
        <f t="shared" si="64"/>
        <v>3</v>
      </c>
      <c r="H97" s="191">
        <f t="shared" si="70"/>
        <v>20</v>
      </c>
      <c r="I97" s="192">
        <f t="shared" si="65"/>
        <v>44274</v>
      </c>
      <c r="J97" s="191">
        <f t="shared" si="49"/>
        <v>1</v>
      </c>
      <c r="K97" s="193">
        <f t="shared" si="71"/>
        <v>7</v>
      </c>
      <c r="L97" s="194">
        <f t="shared" si="71"/>
        <v>0</v>
      </c>
      <c r="M97" s="193">
        <f t="shared" si="71"/>
        <v>13</v>
      </c>
      <c r="N97" s="194">
        <f t="shared" si="71"/>
        <v>0</v>
      </c>
      <c r="O97" s="193">
        <f t="shared" si="71"/>
        <v>13</v>
      </c>
      <c r="P97" s="194">
        <f t="shared" si="71"/>
        <v>30</v>
      </c>
      <c r="Q97" s="193">
        <f t="shared" si="71"/>
        <v>15</v>
      </c>
      <c r="R97" s="194">
        <f t="shared" si="71"/>
        <v>55</v>
      </c>
      <c r="S97" s="193">
        <f t="shared" si="51"/>
        <v>15</v>
      </c>
      <c r="T97" s="194">
        <f t="shared" si="51"/>
        <v>55</v>
      </c>
      <c r="U97" s="193">
        <f t="shared" si="51"/>
        <v>15</v>
      </c>
      <c r="V97" s="194">
        <f t="shared" si="51"/>
        <v>55</v>
      </c>
      <c r="W97" s="195">
        <f t="shared" si="52"/>
        <v>0.29166666666666669</v>
      </c>
      <c r="X97" s="195">
        <f t="shared" si="53"/>
        <v>0.54166666666666663</v>
      </c>
      <c r="Y97" s="195">
        <f t="shared" si="54"/>
        <v>0.5625</v>
      </c>
      <c r="Z97" s="195">
        <f t="shared" si="55"/>
        <v>0.66319444444444442</v>
      </c>
      <c r="AA97" s="195">
        <f t="shared" si="56"/>
        <v>0.66319444444444442</v>
      </c>
      <c r="AB97" s="195">
        <f t="shared" si="57"/>
        <v>0.66319444444444442</v>
      </c>
      <c r="AC97" s="667"/>
      <c r="AD97" s="196">
        <f t="shared" si="58"/>
        <v>0.35069444444444442</v>
      </c>
      <c r="AE97" s="667"/>
      <c r="AF97" s="196">
        <f t="shared" si="59"/>
        <v>0.35069444444444436</v>
      </c>
      <c r="AG97" s="196"/>
      <c r="AH97" s="196"/>
      <c r="AI97" s="196"/>
      <c r="AJ97" s="709"/>
      <c r="AK97" s="709">
        <f t="shared" si="66"/>
        <v>0</v>
      </c>
      <c r="AL97" s="709">
        <f t="shared" si="67"/>
        <v>0</v>
      </c>
      <c r="AM97" s="709">
        <f t="shared" si="68"/>
        <v>0</v>
      </c>
      <c r="AN97" s="709"/>
      <c r="AO97" s="709">
        <f t="shared" si="69"/>
        <v>0</v>
      </c>
      <c r="AP97" s="709">
        <f t="shared" si="60"/>
        <v>1</v>
      </c>
      <c r="AS97" s="184"/>
      <c r="AW97" s="225"/>
      <c r="AX97" s="79"/>
      <c r="AZ97" s="176"/>
      <c r="BC97" s="77" t="s">
        <v>1714</v>
      </c>
      <c r="BD97" s="225"/>
      <c r="BG97" s="761">
        <f>BG94</f>
        <v>80.900000000000006</v>
      </c>
      <c r="BH97" s="761">
        <f>BH94</f>
        <v>80.900000000000006</v>
      </c>
      <c r="BI97" s="198">
        <f>BJ96+BI94</f>
        <v>75</v>
      </c>
      <c r="BJ97" s="198">
        <f>BI97+BJ94</f>
        <v>90</v>
      </c>
    </row>
    <row r="98" spans="1:67" ht="12.75" customHeight="1" outlineLevel="1" x14ac:dyDescent="0.2">
      <c r="B98" s="851"/>
      <c r="C98" s="851"/>
      <c r="D98" s="27" t="str">
        <f t="shared" si="61"/>
        <v/>
      </c>
      <c r="E98" s="191" t="str">
        <f t="shared" si="62"/>
        <v>Fr</v>
      </c>
      <c r="F98" s="191">
        <f t="shared" si="63"/>
        <v>2025</v>
      </c>
      <c r="G98" s="191">
        <f t="shared" si="64"/>
        <v>3</v>
      </c>
      <c r="H98" s="191">
        <f t="shared" si="70"/>
        <v>21</v>
      </c>
      <c r="I98" s="192">
        <f t="shared" si="65"/>
        <v>44275</v>
      </c>
      <c r="J98" s="191">
        <f t="shared" si="49"/>
        <v>1</v>
      </c>
      <c r="K98" s="193">
        <f t="shared" ref="K98:R108" si="72">IF(OR($E98="Sa",$E98="So",$J98=0),K$4,K$5)</f>
        <v>7</v>
      </c>
      <c r="L98" s="194">
        <f t="shared" si="72"/>
        <v>0</v>
      </c>
      <c r="M98" s="193">
        <f t="shared" si="72"/>
        <v>13</v>
      </c>
      <c r="N98" s="194">
        <f t="shared" si="72"/>
        <v>0</v>
      </c>
      <c r="O98" s="193">
        <f t="shared" si="72"/>
        <v>13</v>
      </c>
      <c r="P98" s="194">
        <f t="shared" si="72"/>
        <v>30</v>
      </c>
      <c r="Q98" s="193">
        <f t="shared" si="72"/>
        <v>15</v>
      </c>
      <c r="R98" s="194">
        <f t="shared" si="72"/>
        <v>55</v>
      </c>
      <c r="S98" s="193">
        <f t="shared" si="51"/>
        <v>15</v>
      </c>
      <c r="T98" s="194">
        <f t="shared" si="51"/>
        <v>55</v>
      </c>
      <c r="U98" s="193">
        <f t="shared" si="51"/>
        <v>15</v>
      </c>
      <c r="V98" s="194">
        <f t="shared" si="51"/>
        <v>55</v>
      </c>
      <c r="W98" s="195">
        <f t="shared" si="52"/>
        <v>0.29166666666666669</v>
      </c>
      <c r="X98" s="195">
        <f t="shared" si="53"/>
        <v>0.54166666666666663</v>
      </c>
      <c r="Y98" s="195">
        <f t="shared" si="54"/>
        <v>0.5625</v>
      </c>
      <c r="Z98" s="195">
        <f t="shared" si="55"/>
        <v>0.66319444444444442</v>
      </c>
      <c r="AA98" s="195">
        <f t="shared" si="56"/>
        <v>0.66319444444444442</v>
      </c>
      <c r="AB98" s="195">
        <f t="shared" si="57"/>
        <v>0.66319444444444442</v>
      </c>
      <c r="AC98" s="667"/>
      <c r="AD98" s="196">
        <f t="shared" si="58"/>
        <v>0.35069444444444442</v>
      </c>
      <c r="AE98" s="667"/>
      <c r="AF98" s="196">
        <f t="shared" si="59"/>
        <v>0.35069444444444436</v>
      </c>
      <c r="AG98" s="196"/>
      <c r="AH98" s="196"/>
      <c r="AI98" s="196"/>
      <c r="AJ98" s="709"/>
      <c r="AK98" s="709">
        <f t="shared" si="66"/>
        <v>0</v>
      </c>
      <c r="AL98" s="709">
        <f t="shared" si="67"/>
        <v>0</v>
      </c>
      <c r="AM98" s="709">
        <f t="shared" si="68"/>
        <v>0</v>
      </c>
      <c r="AN98" s="709"/>
      <c r="AO98" s="709">
        <f t="shared" si="69"/>
        <v>0</v>
      </c>
      <c r="AP98" s="709">
        <f t="shared" si="60"/>
        <v>1</v>
      </c>
      <c r="AS98" s="184"/>
      <c r="AW98" s="225"/>
      <c r="AX98" s="79"/>
      <c r="AZ98" s="176"/>
      <c r="BC98" s="29"/>
      <c r="BD98" s="225"/>
      <c r="BG98" s="761">
        <f>BG94</f>
        <v>80.900000000000006</v>
      </c>
      <c r="BH98" s="761">
        <f>BH94</f>
        <v>80.900000000000006</v>
      </c>
      <c r="BI98" s="198">
        <f>BJ97+BI94</f>
        <v>105</v>
      </c>
      <c r="BJ98" s="198">
        <f>BI98+BJ94</f>
        <v>120</v>
      </c>
    </row>
    <row r="99" spans="1:67" ht="12.75" customHeight="1" outlineLevel="1" x14ac:dyDescent="0.2">
      <c r="B99" s="851"/>
      <c r="C99" s="851"/>
      <c r="D99" s="27" t="str">
        <f t="shared" si="61"/>
        <v/>
      </c>
      <c r="E99" s="191" t="str">
        <f t="shared" si="62"/>
        <v>Sa</v>
      </c>
      <c r="F99" s="191">
        <f t="shared" si="63"/>
        <v>2025</v>
      </c>
      <c r="G99" s="191">
        <f t="shared" si="64"/>
        <v>3</v>
      </c>
      <c r="H99" s="191">
        <f t="shared" si="70"/>
        <v>22</v>
      </c>
      <c r="I99" s="192">
        <f t="shared" si="65"/>
        <v>44276</v>
      </c>
      <c r="J99" s="191">
        <f t="shared" si="49"/>
        <v>1</v>
      </c>
      <c r="K99" s="193">
        <f t="shared" si="72"/>
        <v>0</v>
      </c>
      <c r="L99" s="194">
        <f t="shared" si="72"/>
        <v>0</v>
      </c>
      <c r="M99" s="193">
        <f t="shared" si="72"/>
        <v>0</v>
      </c>
      <c r="N99" s="194">
        <f t="shared" si="72"/>
        <v>0</v>
      </c>
      <c r="O99" s="193">
        <f t="shared" si="72"/>
        <v>0</v>
      </c>
      <c r="P99" s="194">
        <f t="shared" si="72"/>
        <v>0</v>
      </c>
      <c r="Q99" s="193">
        <f t="shared" si="72"/>
        <v>0</v>
      </c>
      <c r="R99" s="194">
        <f t="shared" si="72"/>
        <v>0</v>
      </c>
      <c r="S99" s="193">
        <f t="shared" si="51"/>
        <v>0</v>
      </c>
      <c r="T99" s="194">
        <f t="shared" si="51"/>
        <v>0</v>
      </c>
      <c r="U99" s="193">
        <f t="shared" si="51"/>
        <v>0</v>
      </c>
      <c r="V99" s="194">
        <f t="shared" si="51"/>
        <v>0</v>
      </c>
      <c r="W99" s="195">
        <f t="shared" si="52"/>
        <v>0</v>
      </c>
      <c r="X99" s="195">
        <f t="shared" si="53"/>
        <v>0</v>
      </c>
      <c r="Y99" s="195">
        <f t="shared" si="54"/>
        <v>0</v>
      </c>
      <c r="Z99" s="195">
        <f t="shared" si="55"/>
        <v>0</v>
      </c>
      <c r="AA99" s="195">
        <f t="shared" si="56"/>
        <v>0</v>
      </c>
      <c r="AB99" s="195">
        <f t="shared" si="57"/>
        <v>0</v>
      </c>
      <c r="AC99" s="667"/>
      <c r="AD99" s="196">
        <f t="shared" si="58"/>
        <v>0</v>
      </c>
      <c r="AE99" s="667"/>
      <c r="AF99" s="196">
        <f t="shared" si="59"/>
        <v>0</v>
      </c>
      <c r="AG99" s="196"/>
      <c r="AH99" s="196"/>
      <c r="AI99" s="196"/>
      <c r="AJ99" s="709"/>
      <c r="AK99" s="709">
        <f t="shared" si="66"/>
        <v>0</v>
      </c>
      <c r="AL99" s="709">
        <f t="shared" si="67"/>
        <v>0</v>
      </c>
      <c r="AM99" s="709">
        <f t="shared" si="68"/>
        <v>0</v>
      </c>
      <c r="AN99" s="709"/>
      <c r="AO99" s="709">
        <f t="shared" si="69"/>
        <v>0</v>
      </c>
      <c r="AP99" s="709">
        <f t="shared" si="60"/>
        <v>0</v>
      </c>
      <c r="AS99" s="184"/>
      <c r="AW99" s="225"/>
      <c r="AX99" s="79"/>
      <c r="AZ99" s="176"/>
      <c r="BD99" s="225"/>
      <c r="BG99" s="762">
        <f>BG94</f>
        <v>80.900000000000006</v>
      </c>
      <c r="BH99" s="761">
        <f>BH94</f>
        <v>80.900000000000006</v>
      </c>
      <c r="BI99" s="198">
        <f>BJ98+BI94</f>
        <v>135</v>
      </c>
      <c r="BJ99" s="198">
        <f>BI99+BJ94</f>
        <v>150</v>
      </c>
    </row>
    <row r="100" spans="1:67" ht="12.75" customHeight="1" outlineLevel="1" x14ac:dyDescent="0.2">
      <c r="B100" s="851"/>
      <c r="C100" s="851"/>
      <c r="D100" s="27" t="str">
        <f t="shared" si="61"/>
        <v/>
      </c>
      <c r="E100" s="191" t="str">
        <f t="shared" si="62"/>
        <v>So</v>
      </c>
      <c r="F100" s="191">
        <f t="shared" si="63"/>
        <v>2025</v>
      </c>
      <c r="G100" s="191">
        <f t="shared" si="64"/>
        <v>3</v>
      </c>
      <c r="H100" s="191">
        <f t="shared" si="70"/>
        <v>23</v>
      </c>
      <c r="I100" s="192">
        <f t="shared" si="65"/>
        <v>44277</v>
      </c>
      <c r="J100" s="191">
        <f t="shared" si="49"/>
        <v>1</v>
      </c>
      <c r="K100" s="193">
        <f t="shared" si="72"/>
        <v>0</v>
      </c>
      <c r="L100" s="194">
        <f t="shared" si="72"/>
        <v>0</v>
      </c>
      <c r="M100" s="193">
        <f t="shared" si="72"/>
        <v>0</v>
      </c>
      <c r="N100" s="194">
        <f t="shared" si="72"/>
        <v>0</v>
      </c>
      <c r="O100" s="193">
        <f t="shared" si="72"/>
        <v>0</v>
      </c>
      <c r="P100" s="194">
        <f t="shared" si="72"/>
        <v>0</v>
      </c>
      <c r="Q100" s="193">
        <f t="shared" si="72"/>
        <v>0</v>
      </c>
      <c r="R100" s="194">
        <f t="shared" si="72"/>
        <v>0</v>
      </c>
      <c r="S100" s="193">
        <f t="shared" si="51"/>
        <v>0</v>
      </c>
      <c r="T100" s="194">
        <f t="shared" si="51"/>
        <v>0</v>
      </c>
      <c r="U100" s="193">
        <f t="shared" si="51"/>
        <v>0</v>
      </c>
      <c r="V100" s="194">
        <f t="shared" si="51"/>
        <v>0</v>
      </c>
      <c r="W100" s="195">
        <f t="shared" si="52"/>
        <v>0</v>
      </c>
      <c r="X100" s="195">
        <f t="shared" si="53"/>
        <v>0</v>
      </c>
      <c r="Y100" s="195">
        <f t="shared" si="54"/>
        <v>0</v>
      </c>
      <c r="Z100" s="195">
        <f t="shared" si="55"/>
        <v>0</v>
      </c>
      <c r="AA100" s="195">
        <f t="shared" si="56"/>
        <v>0</v>
      </c>
      <c r="AB100" s="195">
        <f t="shared" si="57"/>
        <v>0</v>
      </c>
      <c r="AC100" s="667"/>
      <c r="AD100" s="196">
        <f t="shared" si="58"/>
        <v>0</v>
      </c>
      <c r="AE100" s="667"/>
      <c r="AF100" s="196">
        <f t="shared" si="59"/>
        <v>0</v>
      </c>
      <c r="AG100" s="196"/>
      <c r="AH100" s="196"/>
      <c r="AI100" s="196"/>
      <c r="AJ100" s="710"/>
      <c r="AK100" s="709">
        <f t="shared" si="66"/>
        <v>0</v>
      </c>
      <c r="AL100" s="709">
        <f t="shared" si="67"/>
        <v>0</v>
      </c>
      <c r="AM100" s="709">
        <f t="shared" si="68"/>
        <v>0</v>
      </c>
      <c r="AN100" s="709"/>
      <c r="AO100" s="709">
        <f t="shared" si="69"/>
        <v>0</v>
      </c>
      <c r="AP100" s="709">
        <f t="shared" si="60"/>
        <v>0</v>
      </c>
      <c r="AS100" s="184"/>
      <c r="AW100" s="225"/>
      <c r="AX100" s="79"/>
      <c r="AZ100" s="176"/>
      <c r="BD100" s="225"/>
      <c r="BG100" s="760">
        <v>60</v>
      </c>
      <c r="BH100" s="756">
        <f>SUM(BG95:BG99)+SUM(BH95:BH99)</f>
        <v>809</v>
      </c>
      <c r="BL100" s="774" t="s">
        <v>1777</v>
      </c>
      <c r="BM100" s="198"/>
      <c r="BN100" s="722" t="s">
        <v>1767</v>
      </c>
      <c r="BO100" s="722" t="s">
        <v>1767</v>
      </c>
    </row>
    <row r="101" spans="1:67" ht="12.75" customHeight="1" outlineLevel="1" x14ac:dyDescent="0.2">
      <c r="B101" s="851"/>
      <c r="C101" s="851"/>
      <c r="D101" s="27">
        <f t="shared" si="61"/>
        <v>13</v>
      </c>
      <c r="E101" s="191" t="str">
        <f t="shared" si="62"/>
        <v>Mo</v>
      </c>
      <c r="F101" s="191">
        <f t="shared" si="63"/>
        <v>2025</v>
      </c>
      <c r="G101" s="191">
        <f t="shared" si="64"/>
        <v>3</v>
      </c>
      <c r="H101" s="191">
        <f t="shared" si="70"/>
        <v>24</v>
      </c>
      <c r="I101" s="192">
        <f t="shared" si="65"/>
        <v>44278</v>
      </c>
      <c r="J101" s="191">
        <f t="shared" si="49"/>
        <v>1</v>
      </c>
      <c r="K101" s="193">
        <f t="shared" si="72"/>
        <v>7</v>
      </c>
      <c r="L101" s="194">
        <f t="shared" si="72"/>
        <v>0</v>
      </c>
      <c r="M101" s="193">
        <f t="shared" si="72"/>
        <v>13</v>
      </c>
      <c r="N101" s="194">
        <f t="shared" si="72"/>
        <v>0</v>
      </c>
      <c r="O101" s="193">
        <f t="shared" si="72"/>
        <v>13</v>
      </c>
      <c r="P101" s="194">
        <f t="shared" si="72"/>
        <v>30</v>
      </c>
      <c r="Q101" s="193">
        <f t="shared" si="72"/>
        <v>15</v>
      </c>
      <c r="R101" s="194">
        <f t="shared" si="72"/>
        <v>55</v>
      </c>
      <c r="S101" s="193">
        <f t="shared" si="51"/>
        <v>15</v>
      </c>
      <c r="T101" s="194">
        <f t="shared" si="51"/>
        <v>55</v>
      </c>
      <c r="U101" s="193">
        <f t="shared" si="51"/>
        <v>15</v>
      </c>
      <c r="V101" s="194">
        <f t="shared" si="51"/>
        <v>55</v>
      </c>
      <c r="W101" s="195">
        <f t="shared" si="52"/>
        <v>0.29166666666666669</v>
      </c>
      <c r="X101" s="195">
        <f t="shared" si="53"/>
        <v>0.54166666666666663</v>
      </c>
      <c r="Y101" s="195">
        <f t="shared" si="54"/>
        <v>0.5625</v>
      </c>
      <c r="Z101" s="195">
        <f t="shared" si="55"/>
        <v>0.66319444444444442</v>
      </c>
      <c r="AA101" s="195">
        <f t="shared" si="56"/>
        <v>0.66319444444444442</v>
      </c>
      <c r="AB101" s="195">
        <f t="shared" si="57"/>
        <v>0.66319444444444442</v>
      </c>
      <c r="AC101" s="667"/>
      <c r="AD101" s="196">
        <f t="shared" si="58"/>
        <v>0.35069444444444442</v>
      </c>
      <c r="AE101" s="667"/>
      <c r="AF101" s="196">
        <f t="shared" si="59"/>
        <v>0.35069444444444436</v>
      </c>
      <c r="AG101" s="196"/>
      <c r="AH101" s="196"/>
      <c r="AI101" s="196"/>
      <c r="AJ101" s="710"/>
      <c r="AK101" s="709">
        <f t="shared" si="66"/>
        <v>0</v>
      </c>
      <c r="AL101" s="709">
        <f t="shared" si="67"/>
        <v>0</v>
      </c>
      <c r="AM101" s="709">
        <f t="shared" si="68"/>
        <v>0</v>
      </c>
      <c r="AN101" s="709"/>
      <c r="AO101" s="709">
        <f t="shared" si="69"/>
        <v>0</v>
      </c>
      <c r="AP101" s="709">
        <f t="shared" si="60"/>
        <v>1</v>
      </c>
      <c r="AS101" s="184"/>
      <c r="AW101" s="225"/>
      <c r="AX101" s="79"/>
      <c r="AZ101" s="176"/>
      <c r="BD101" s="225"/>
      <c r="BG101" s="758">
        <f>BH101/BG100</f>
        <v>26.966666666666665</v>
      </c>
      <c r="BH101" s="757">
        <f>SUM(BH93,BH100)</f>
        <v>1618</v>
      </c>
      <c r="BL101" s="775">
        <f>INDEX($BF$2:$BG$8,MATCH(BL100,$BF$2:$BF$8,0),2)</f>
        <v>80.900000000000006</v>
      </c>
      <c r="BM101" s="775">
        <f>INDEX($BF$2:$BG$8,MATCH(BL100,$BF$2:$BF$8,0),2)</f>
        <v>80.900000000000006</v>
      </c>
      <c r="BN101" s="775">
        <v>15</v>
      </c>
      <c r="BO101" s="775">
        <v>15</v>
      </c>
    </row>
    <row r="102" spans="1:67" ht="12.75" customHeight="1" outlineLevel="1" x14ac:dyDescent="0.2">
      <c r="B102" s="851"/>
      <c r="C102" s="851"/>
      <c r="D102" s="27" t="str">
        <f t="shared" si="61"/>
        <v/>
      </c>
      <c r="E102" s="191" t="str">
        <f t="shared" si="62"/>
        <v>Di</v>
      </c>
      <c r="F102" s="191">
        <f t="shared" si="63"/>
        <v>2025</v>
      </c>
      <c r="G102" s="191">
        <f t="shared" si="64"/>
        <v>3</v>
      </c>
      <c r="H102" s="191">
        <f t="shared" si="70"/>
        <v>25</v>
      </c>
      <c r="I102" s="192">
        <f t="shared" si="65"/>
        <v>44279</v>
      </c>
      <c r="J102" s="191">
        <f t="shared" si="49"/>
        <v>1</v>
      </c>
      <c r="K102" s="193">
        <f t="shared" si="72"/>
        <v>7</v>
      </c>
      <c r="L102" s="194">
        <f t="shared" si="72"/>
        <v>0</v>
      </c>
      <c r="M102" s="193">
        <f t="shared" si="72"/>
        <v>13</v>
      </c>
      <c r="N102" s="194">
        <f t="shared" si="72"/>
        <v>0</v>
      </c>
      <c r="O102" s="193">
        <f t="shared" si="72"/>
        <v>13</v>
      </c>
      <c r="P102" s="194">
        <f t="shared" si="72"/>
        <v>30</v>
      </c>
      <c r="Q102" s="193">
        <f t="shared" si="72"/>
        <v>15</v>
      </c>
      <c r="R102" s="194">
        <f t="shared" si="72"/>
        <v>55</v>
      </c>
      <c r="S102" s="193">
        <f t="shared" si="51"/>
        <v>15</v>
      </c>
      <c r="T102" s="194">
        <f t="shared" si="51"/>
        <v>55</v>
      </c>
      <c r="U102" s="193">
        <f t="shared" si="51"/>
        <v>15</v>
      </c>
      <c r="V102" s="194">
        <f t="shared" si="51"/>
        <v>55</v>
      </c>
      <c r="W102" s="195">
        <f t="shared" si="52"/>
        <v>0.29166666666666669</v>
      </c>
      <c r="X102" s="195">
        <f t="shared" si="53"/>
        <v>0.54166666666666663</v>
      </c>
      <c r="Y102" s="195">
        <f t="shared" si="54"/>
        <v>0.5625</v>
      </c>
      <c r="Z102" s="195">
        <f t="shared" si="55"/>
        <v>0.66319444444444442</v>
      </c>
      <c r="AA102" s="195">
        <f t="shared" si="56"/>
        <v>0.66319444444444442</v>
      </c>
      <c r="AB102" s="195">
        <f t="shared" si="57"/>
        <v>0.66319444444444442</v>
      </c>
      <c r="AC102" s="667"/>
      <c r="AD102" s="196">
        <f t="shared" si="58"/>
        <v>0.35069444444444442</v>
      </c>
      <c r="AE102" s="667"/>
      <c r="AF102" s="196">
        <f t="shared" si="59"/>
        <v>0.35069444444444436</v>
      </c>
      <c r="AG102" s="196"/>
      <c r="AH102" s="196"/>
      <c r="AI102" s="196"/>
      <c r="AJ102" s="710"/>
      <c r="AK102" s="709">
        <f t="shared" si="66"/>
        <v>0</v>
      </c>
      <c r="AL102" s="709">
        <f t="shared" si="67"/>
        <v>0</v>
      </c>
      <c r="AM102" s="709">
        <f t="shared" si="68"/>
        <v>0</v>
      </c>
      <c r="AN102" s="709"/>
      <c r="AO102" s="709">
        <f t="shared" si="69"/>
        <v>0</v>
      </c>
      <c r="AP102" s="709">
        <f t="shared" si="60"/>
        <v>1</v>
      </c>
      <c r="AS102" s="184"/>
      <c r="AW102" s="225"/>
      <c r="AX102" s="79"/>
      <c r="AZ102" s="176"/>
      <c r="BD102" s="225"/>
      <c r="BG102" s="759">
        <f>100*BG100/BH101</f>
        <v>3.7082818294190361</v>
      </c>
      <c r="BL102" s="818">
        <f>BL101</f>
        <v>80.900000000000006</v>
      </c>
      <c r="BM102" s="818">
        <f>BM101</f>
        <v>80.900000000000006</v>
      </c>
      <c r="BN102" s="198">
        <f>BN101</f>
        <v>15</v>
      </c>
      <c r="BO102" s="198">
        <f>BN102+BO101</f>
        <v>30</v>
      </c>
    </row>
    <row r="103" spans="1:67" ht="12.75" customHeight="1" outlineLevel="1" x14ac:dyDescent="0.2">
      <c r="B103" s="851"/>
      <c r="C103" s="851"/>
      <c r="D103" s="27" t="str">
        <f t="shared" si="61"/>
        <v/>
      </c>
      <c r="E103" s="191" t="str">
        <f t="shared" si="62"/>
        <v>Mi</v>
      </c>
      <c r="F103" s="191">
        <f t="shared" si="63"/>
        <v>2025</v>
      </c>
      <c r="G103" s="191">
        <f t="shared" si="64"/>
        <v>3</v>
      </c>
      <c r="H103" s="191">
        <f t="shared" si="70"/>
        <v>26</v>
      </c>
      <c r="I103" s="192">
        <f t="shared" si="65"/>
        <v>44280</v>
      </c>
      <c r="J103" s="191">
        <f t="shared" si="49"/>
        <v>1</v>
      </c>
      <c r="K103" s="193">
        <f t="shared" si="72"/>
        <v>7</v>
      </c>
      <c r="L103" s="194">
        <f t="shared" si="72"/>
        <v>0</v>
      </c>
      <c r="M103" s="193">
        <f t="shared" si="72"/>
        <v>13</v>
      </c>
      <c r="N103" s="194">
        <f t="shared" si="72"/>
        <v>0</v>
      </c>
      <c r="O103" s="193">
        <f t="shared" si="72"/>
        <v>13</v>
      </c>
      <c r="P103" s="194">
        <f t="shared" si="72"/>
        <v>30</v>
      </c>
      <c r="Q103" s="193">
        <f t="shared" si="72"/>
        <v>15</v>
      </c>
      <c r="R103" s="194">
        <f t="shared" si="72"/>
        <v>55</v>
      </c>
      <c r="S103" s="193">
        <f t="shared" si="51"/>
        <v>15</v>
      </c>
      <c r="T103" s="194">
        <f t="shared" si="51"/>
        <v>55</v>
      </c>
      <c r="U103" s="193">
        <f t="shared" si="51"/>
        <v>15</v>
      </c>
      <c r="V103" s="194">
        <f t="shared" si="51"/>
        <v>55</v>
      </c>
      <c r="W103" s="195">
        <f t="shared" si="52"/>
        <v>0.29166666666666669</v>
      </c>
      <c r="X103" s="195">
        <f t="shared" si="53"/>
        <v>0.54166666666666663</v>
      </c>
      <c r="Y103" s="195">
        <f t="shared" si="54"/>
        <v>0.5625</v>
      </c>
      <c r="Z103" s="195">
        <f t="shared" si="55"/>
        <v>0.66319444444444442</v>
      </c>
      <c r="AA103" s="195">
        <f t="shared" si="56"/>
        <v>0.66319444444444442</v>
      </c>
      <c r="AB103" s="195">
        <f t="shared" si="57"/>
        <v>0.66319444444444442</v>
      </c>
      <c r="AC103" s="667"/>
      <c r="AD103" s="196">
        <f t="shared" si="58"/>
        <v>0.35069444444444442</v>
      </c>
      <c r="AE103" s="667"/>
      <c r="AF103" s="196">
        <f t="shared" si="59"/>
        <v>0.35069444444444436</v>
      </c>
      <c r="AG103" s="196"/>
      <c r="AH103" s="196"/>
      <c r="AI103" s="196"/>
      <c r="AJ103" s="710"/>
      <c r="AK103" s="709">
        <f t="shared" si="66"/>
        <v>0</v>
      </c>
      <c r="AL103" s="709">
        <f t="shared" si="67"/>
        <v>0</v>
      </c>
      <c r="AM103" s="709">
        <f t="shared" si="68"/>
        <v>0</v>
      </c>
      <c r="AN103" s="709"/>
      <c r="AO103" s="709">
        <f t="shared" si="69"/>
        <v>0</v>
      </c>
      <c r="AP103" s="709">
        <f t="shared" si="60"/>
        <v>1</v>
      </c>
      <c r="AS103" s="184"/>
      <c r="AW103" s="225"/>
      <c r="AX103" s="79"/>
      <c r="AZ103" s="176"/>
      <c r="BD103" s="225"/>
      <c r="BL103" s="761">
        <f>BL101</f>
        <v>80.900000000000006</v>
      </c>
      <c r="BM103" s="761">
        <f>BM101</f>
        <v>80.900000000000006</v>
      </c>
      <c r="BN103" s="198">
        <f>BO102+BN101</f>
        <v>45</v>
      </c>
      <c r="BO103" s="198">
        <f>BN103+BO101</f>
        <v>60</v>
      </c>
    </row>
    <row r="104" spans="1:67" ht="12.75" customHeight="1" outlineLevel="1" x14ac:dyDescent="0.2">
      <c r="B104" s="851"/>
      <c r="C104" s="851"/>
      <c r="D104" s="27" t="str">
        <f t="shared" si="61"/>
        <v/>
      </c>
      <c r="E104" s="191" t="str">
        <f t="shared" si="62"/>
        <v>Do</v>
      </c>
      <c r="F104" s="191">
        <f t="shared" si="63"/>
        <v>2025</v>
      </c>
      <c r="G104" s="191">
        <f t="shared" si="64"/>
        <v>3</v>
      </c>
      <c r="H104" s="191">
        <f t="shared" si="70"/>
        <v>27</v>
      </c>
      <c r="I104" s="192">
        <f t="shared" si="65"/>
        <v>44281</v>
      </c>
      <c r="J104" s="191">
        <f t="shared" si="49"/>
        <v>1</v>
      </c>
      <c r="K104" s="193">
        <f t="shared" si="72"/>
        <v>7</v>
      </c>
      <c r="L104" s="194">
        <f t="shared" si="72"/>
        <v>0</v>
      </c>
      <c r="M104" s="193">
        <f t="shared" si="72"/>
        <v>13</v>
      </c>
      <c r="N104" s="194">
        <f t="shared" si="72"/>
        <v>0</v>
      </c>
      <c r="O104" s="193">
        <f t="shared" si="72"/>
        <v>13</v>
      </c>
      <c r="P104" s="194">
        <f t="shared" si="72"/>
        <v>30</v>
      </c>
      <c r="Q104" s="193">
        <f t="shared" si="72"/>
        <v>15</v>
      </c>
      <c r="R104" s="194">
        <f t="shared" si="72"/>
        <v>55</v>
      </c>
      <c r="S104" s="193">
        <f t="shared" si="51"/>
        <v>15</v>
      </c>
      <c r="T104" s="194">
        <f t="shared" si="51"/>
        <v>55</v>
      </c>
      <c r="U104" s="193">
        <f t="shared" si="51"/>
        <v>15</v>
      </c>
      <c r="V104" s="194">
        <f t="shared" si="51"/>
        <v>55</v>
      </c>
      <c r="W104" s="195">
        <f t="shared" si="52"/>
        <v>0.29166666666666669</v>
      </c>
      <c r="X104" s="195">
        <f t="shared" si="53"/>
        <v>0.54166666666666663</v>
      </c>
      <c r="Y104" s="195">
        <f t="shared" si="54"/>
        <v>0.5625</v>
      </c>
      <c r="Z104" s="195">
        <f t="shared" si="55"/>
        <v>0.66319444444444442</v>
      </c>
      <c r="AA104" s="195">
        <f t="shared" si="56"/>
        <v>0.66319444444444442</v>
      </c>
      <c r="AB104" s="195">
        <f t="shared" si="57"/>
        <v>0.66319444444444442</v>
      </c>
      <c r="AC104" s="667"/>
      <c r="AD104" s="196">
        <f t="shared" si="58"/>
        <v>0.35069444444444442</v>
      </c>
      <c r="AE104" s="667"/>
      <c r="AF104" s="196">
        <f t="shared" si="59"/>
        <v>0.35069444444444436</v>
      </c>
      <c r="AG104" s="196"/>
      <c r="AH104" s="196"/>
      <c r="AI104" s="196"/>
      <c r="AJ104" s="710"/>
      <c r="AK104" s="709">
        <f t="shared" si="66"/>
        <v>0</v>
      </c>
      <c r="AL104" s="709">
        <f t="shared" si="67"/>
        <v>0</v>
      </c>
      <c r="AM104" s="709">
        <f t="shared" si="68"/>
        <v>0</v>
      </c>
      <c r="AN104" s="709"/>
      <c r="AO104" s="709">
        <f t="shared" si="69"/>
        <v>0</v>
      </c>
      <c r="AP104" s="709">
        <f t="shared" si="60"/>
        <v>1</v>
      </c>
      <c r="AS104" s="184"/>
      <c r="AW104" s="225"/>
      <c r="AX104" s="79"/>
      <c r="AZ104" s="176"/>
      <c r="BD104" s="225"/>
      <c r="BL104" s="761">
        <f>BL101</f>
        <v>80.900000000000006</v>
      </c>
      <c r="BM104" s="761">
        <f>BM101</f>
        <v>80.900000000000006</v>
      </c>
      <c r="BN104" s="198">
        <f>BO103+BN101</f>
        <v>75</v>
      </c>
      <c r="BO104" s="198">
        <f>BN104+BO101</f>
        <v>90</v>
      </c>
    </row>
    <row r="105" spans="1:67" ht="12.75" customHeight="1" outlineLevel="1" x14ac:dyDescent="0.2">
      <c r="B105" s="851"/>
      <c r="C105" s="851"/>
      <c r="D105" s="27" t="str">
        <f t="shared" si="61"/>
        <v/>
      </c>
      <c r="E105" s="191" t="str">
        <f t="shared" si="62"/>
        <v>Fr</v>
      </c>
      <c r="F105" s="191">
        <f t="shared" si="63"/>
        <v>2025</v>
      </c>
      <c r="G105" s="191">
        <f t="shared" si="64"/>
        <v>3</v>
      </c>
      <c r="H105" s="191">
        <f t="shared" si="70"/>
        <v>28</v>
      </c>
      <c r="I105" s="192">
        <f t="shared" si="65"/>
        <v>44282</v>
      </c>
      <c r="J105" s="191">
        <f t="shared" si="49"/>
        <v>1</v>
      </c>
      <c r="K105" s="193">
        <f t="shared" si="72"/>
        <v>7</v>
      </c>
      <c r="L105" s="194">
        <f t="shared" si="72"/>
        <v>0</v>
      </c>
      <c r="M105" s="193">
        <f t="shared" si="72"/>
        <v>13</v>
      </c>
      <c r="N105" s="194">
        <f t="shared" si="72"/>
        <v>0</v>
      </c>
      <c r="O105" s="193">
        <f t="shared" si="72"/>
        <v>13</v>
      </c>
      <c r="P105" s="194">
        <f t="shared" si="72"/>
        <v>30</v>
      </c>
      <c r="Q105" s="193">
        <f t="shared" si="72"/>
        <v>15</v>
      </c>
      <c r="R105" s="194">
        <f t="shared" si="72"/>
        <v>55</v>
      </c>
      <c r="S105" s="193">
        <f t="shared" si="51"/>
        <v>15</v>
      </c>
      <c r="T105" s="194">
        <f t="shared" si="51"/>
        <v>55</v>
      </c>
      <c r="U105" s="193">
        <f t="shared" si="51"/>
        <v>15</v>
      </c>
      <c r="V105" s="194">
        <f t="shared" si="51"/>
        <v>55</v>
      </c>
      <c r="W105" s="195">
        <f t="shared" si="52"/>
        <v>0.29166666666666669</v>
      </c>
      <c r="X105" s="195">
        <f t="shared" si="53"/>
        <v>0.54166666666666663</v>
      </c>
      <c r="Y105" s="195">
        <f t="shared" si="54"/>
        <v>0.5625</v>
      </c>
      <c r="Z105" s="195">
        <f t="shared" si="55"/>
        <v>0.66319444444444442</v>
      </c>
      <c r="AA105" s="195">
        <f t="shared" si="56"/>
        <v>0.66319444444444442</v>
      </c>
      <c r="AB105" s="195">
        <f t="shared" si="57"/>
        <v>0.66319444444444442</v>
      </c>
      <c r="AC105" s="667"/>
      <c r="AD105" s="196">
        <f t="shared" si="58"/>
        <v>0.35069444444444442</v>
      </c>
      <c r="AE105" s="667"/>
      <c r="AF105" s="196">
        <f t="shared" si="59"/>
        <v>0.35069444444444436</v>
      </c>
      <c r="AG105" s="196"/>
      <c r="AH105" s="196"/>
      <c r="AI105" s="196"/>
      <c r="AJ105" s="709"/>
      <c r="AK105" s="709">
        <f t="shared" si="66"/>
        <v>0</v>
      </c>
      <c r="AL105" s="709">
        <f t="shared" si="67"/>
        <v>0</v>
      </c>
      <c r="AM105" s="709">
        <f t="shared" si="68"/>
        <v>0</v>
      </c>
      <c r="AN105" s="709"/>
      <c r="AO105" s="709">
        <f t="shared" si="69"/>
        <v>0</v>
      </c>
      <c r="AP105" s="709">
        <f t="shared" si="60"/>
        <v>1</v>
      </c>
      <c r="AS105" s="184"/>
      <c r="AW105" s="225"/>
      <c r="AX105" s="79"/>
      <c r="AZ105" s="176"/>
      <c r="BD105" s="225"/>
      <c r="BL105" s="761">
        <f>BL101</f>
        <v>80.900000000000006</v>
      </c>
      <c r="BM105" s="761">
        <f>BM101</f>
        <v>80.900000000000006</v>
      </c>
      <c r="BN105" s="198">
        <f>BO104+BN101</f>
        <v>105</v>
      </c>
      <c r="BO105" s="198">
        <f>BN105+BO101</f>
        <v>120</v>
      </c>
    </row>
    <row r="106" spans="1:67" ht="12.75" customHeight="1" outlineLevel="1" x14ac:dyDescent="0.2">
      <c r="B106" s="851"/>
      <c r="C106" s="851"/>
      <c r="D106" s="27" t="str">
        <f t="shared" si="61"/>
        <v/>
      </c>
      <c r="E106" s="191" t="str">
        <f t="shared" si="62"/>
        <v>Sa</v>
      </c>
      <c r="F106" s="191">
        <f t="shared" si="63"/>
        <v>2025</v>
      </c>
      <c r="G106" s="191">
        <f t="shared" si="64"/>
        <v>3</v>
      </c>
      <c r="H106" s="191">
        <f t="shared" si="70"/>
        <v>29</v>
      </c>
      <c r="I106" s="192">
        <f t="shared" si="65"/>
        <v>44283</v>
      </c>
      <c r="J106" s="191">
        <f t="shared" si="49"/>
        <v>1</v>
      </c>
      <c r="K106" s="193">
        <f t="shared" si="72"/>
        <v>0</v>
      </c>
      <c r="L106" s="194">
        <f t="shared" si="72"/>
        <v>0</v>
      </c>
      <c r="M106" s="193">
        <f t="shared" si="72"/>
        <v>0</v>
      </c>
      <c r="N106" s="194">
        <f t="shared" si="72"/>
        <v>0</v>
      </c>
      <c r="O106" s="193">
        <f t="shared" si="72"/>
        <v>0</v>
      </c>
      <c r="P106" s="194">
        <f t="shared" si="72"/>
        <v>0</v>
      </c>
      <c r="Q106" s="193">
        <f t="shared" si="72"/>
        <v>0</v>
      </c>
      <c r="R106" s="194">
        <f t="shared" si="72"/>
        <v>0</v>
      </c>
      <c r="S106" s="193">
        <f t="shared" si="51"/>
        <v>0</v>
      </c>
      <c r="T106" s="194">
        <f t="shared" si="51"/>
        <v>0</v>
      </c>
      <c r="U106" s="193">
        <f t="shared" si="51"/>
        <v>0</v>
      </c>
      <c r="V106" s="194">
        <f t="shared" si="51"/>
        <v>0</v>
      </c>
      <c r="W106" s="195">
        <f t="shared" si="52"/>
        <v>0</v>
      </c>
      <c r="X106" s="195">
        <f t="shared" si="53"/>
        <v>0</v>
      </c>
      <c r="Y106" s="195">
        <f t="shared" si="54"/>
        <v>0</v>
      </c>
      <c r="Z106" s="195">
        <f t="shared" si="55"/>
        <v>0</v>
      </c>
      <c r="AA106" s="195">
        <f t="shared" si="56"/>
        <v>0</v>
      </c>
      <c r="AB106" s="195">
        <f t="shared" si="57"/>
        <v>0</v>
      </c>
      <c r="AC106" s="667"/>
      <c r="AD106" s="196">
        <f t="shared" si="58"/>
        <v>0</v>
      </c>
      <c r="AE106" s="667"/>
      <c r="AF106" s="196">
        <f t="shared" si="59"/>
        <v>0</v>
      </c>
      <c r="AG106" s="196"/>
      <c r="AH106" s="196"/>
      <c r="AI106" s="196"/>
      <c r="AJ106" s="709"/>
      <c r="AK106" s="709">
        <f t="shared" si="66"/>
        <v>0</v>
      </c>
      <c r="AL106" s="709">
        <f t="shared" si="67"/>
        <v>0</v>
      </c>
      <c r="AM106" s="709">
        <f t="shared" si="68"/>
        <v>0</v>
      </c>
      <c r="AN106" s="709"/>
      <c r="AO106" s="709">
        <f t="shared" si="69"/>
        <v>0</v>
      </c>
      <c r="AP106" s="709">
        <f t="shared" si="60"/>
        <v>0</v>
      </c>
      <c r="AS106" s="184"/>
      <c r="AW106" s="225"/>
      <c r="AX106" s="79"/>
      <c r="AZ106" s="176"/>
      <c r="BD106" s="225"/>
      <c r="BL106" s="762">
        <f>BL101</f>
        <v>80.900000000000006</v>
      </c>
      <c r="BM106" s="761">
        <f>BM101</f>
        <v>80.900000000000006</v>
      </c>
      <c r="BN106" s="198">
        <f>BO105+BN101</f>
        <v>135</v>
      </c>
      <c r="BO106" s="198">
        <f>BN106+BO101</f>
        <v>150</v>
      </c>
    </row>
    <row r="107" spans="1:67" ht="12.75" customHeight="1" outlineLevel="1" x14ac:dyDescent="0.2">
      <c r="B107" s="851"/>
      <c r="C107" s="851"/>
      <c r="D107" s="27" t="str">
        <f t="shared" si="61"/>
        <v/>
      </c>
      <c r="E107" s="191" t="str">
        <f t="shared" si="62"/>
        <v>So</v>
      </c>
      <c r="F107" s="191">
        <f t="shared" si="63"/>
        <v>2025</v>
      </c>
      <c r="G107" s="191">
        <f t="shared" si="64"/>
        <v>3</v>
      </c>
      <c r="H107" s="191">
        <f t="shared" si="70"/>
        <v>30</v>
      </c>
      <c r="I107" s="192">
        <f t="shared" si="65"/>
        <v>44284</v>
      </c>
      <c r="J107" s="191">
        <f t="shared" si="49"/>
        <v>1</v>
      </c>
      <c r="K107" s="193">
        <f t="shared" si="72"/>
        <v>0</v>
      </c>
      <c r="L107" s="194">
        <f t="shared" si="72"/>
        <v>0</v>
      </c>
      <c r="M107" s="193">
        <f t="shared" si="72"/>
        <v>0</v>
      </c>
      <c r="N107" s="194">
        <f t="shared" si="72"/>
        <v>0</v>
      </c>
      <c r="O107" s="193">
        <f t="shared" si="72"/>
        <v>0</v>
      </c>
      <c r="P107" s="194">
        <f t="shared" si="72"/>
        <v>0</v>
      </c>
      <c r="Q107" s="193">
        <f t="shared" si="72"/>
        <v>0</v>
      </c>
      <c r="R107" s="194">
        <f t="shared" si="72"/>
        <v>0</v>
      </c>
      <c r="S107" s="193">
        <f t="shared" si="51"/>
        <v>0</v>
      </c>
      <c r="T107" s="194">
        <f t="shared" si="51"/>
        <v>0</v>
      </c>
      <c r="U107" s="193">
        <f t="shared" si="51"/>
        <v>0</v>
      </c>
      <c r="V107" s="194">
        <f t="shared" si="51"/>
        <v>0</v>
      </c>
      <c r="W107" s="195">
        <f t="shared" si="52"/>
        <v>0</v>
      </c>
      <c r="X107" s="195">
        <f t="shared" si="53"/>
        <v>0</v>
      </c>
      <c r="Y107" s="195">
        <f t="shared" si="54"/>
        <v>0</v>
      </c>
      <c r="Z107" s="195">
        <f t="shared" si="55"/>
        <v>0</v>
      </c>
      <c r="AA107" s="195">
        <f t="shared" si="56"/>
        <v>0</v>
      </c>
      <c r="AB107" s="195">
        <f t="shared" si="57"/>
        <v>0</v>
      </c>
      <c r="AC107" s="667"/>
      <c r="AD107" s="196">
        <f t="shared" si="58"/>
        <v>0</v>
      </c>
      <c r="AE107" s="667"/>
      <c r="AF107" s="196">
        <f t="shared" si="59"/>
        <v>0</v>
      </c>
      <c r="AG107" s="196"/>
      <c r="AH107" s="196"/>
      <c r="AI107" s="196"/>
      <c r="AJ107" s="710"/>
      <c r="AK107" s="709">
        <f t="shared" si="66"/>
        <v>0</v>
      </c>
      <c r="AL107" s="709">
        <f t="shared" si="67"/>
        <v>0</v>
      </c>
      <c r="AM107" s="709">
        <f t="shared" si="68"/>
        <v>0</v>
      </c>
      <c r="AN107" s="709"/>
      <c r="AO107" s="709">
        <f t="shared" si="69"/>
        <v>0</v>
      </c>
      <c r="AP107" s="709">
        <f t="shared" si="60"/>
        <v>0</v>
      </c>
      <c r="AS107" s="184"/>
      <c r="AW107" s="225"/>
      <c r="AX107" s="79"/>
      <c r="AZ107" s="176"/>
      <c r="BD107" s="225"/>
      <c r="BL107" s="774" t="s">
        <v>1777</v>
      </c>
      <c r="BM107" s="756">
        <f>SUM(BL102:BL106)+SUM(BM102:BM106)</f>
        <v>809</v>
      </c>
      <c r="BN107" s="722" t="s">
        <v>1767</v>
      </c>
      <c r="BO107" s="722" t="s">
        <v>1767</v>
      </c>
    </row>
    <row r="108" spans="1:67" ht="12.75" customHeight="1" outlineLevel="1" x14ac:dyDescent="0.2">
      <c r="B108" s="851"/>
      <c r="C108" s="851"/>
      <c r="D108" s="27">
        <f t="shared" si="61"/>
        <v>14</v>
      </c>
      <c r="E108" s="191" t="str">
        <f t="shared" si="62"/>
        <v>Mo</v>
      </c>
      <c r="F108" s="191">
        <f t="shared" si="63"/>
        <v>2025</v>
      </c>
      <c r="G108" s="191">
        <f t="shared" si="64"/>
        <v>3</v>
      </c>
      <c r="H108" s="191">
        <f t="shared" si="70"/>
        <v>31</v>
      </c>
      <c r="I108" s="192">
        <f t="shared" si="65"/>
        <v>44285</v>
      </c>
      <c r="J108" s="191">
        <f t="shared" si="49"/>
        <v>1</v>
      </c>
      <c r="K108" s="193">
        <f t="shared" si="72"/>
        <v>7</v>
      </c>
      <c r="L108" s="194">
        <f t="shared" si="72"/>
        <v>0</v>
      </c>
      <c r="M108" s="193">
        <f t="shared" si="72"/>
        <v>13</v>
      </c>
      <c r="N108" s="194">
        <f t="shared" si="72"/>
        <v>0</v>
      </c>
      <c r="O108" s="193">
        <f t="shared" si="72"/>
        <v>13</v>
      </c>
      <c r="P108" s="194">
        <f t="shared" si="72"/>
        <v>30</v>
      </c>
      <c r="Q108" s="193">
        <f t="shared" si="72"/>
        <v>15</v>
      </c>
      <c r="R108" s="194">
        <f t="shared" si="72"/>
        <v>55</v>
      </c>
      <c r="S108" s="193">
        <f t="shared" si="51"/>
        <v>15</v>
      </c>
      <c r="T108" s="194">
        <f t="shared" si="51"/>
        <v>55</v>
      </c>
      <c r="U108" s="193">
        <f t="shared" si="51"/>
        <v>15</v>
      </c>
      <c r="V108" s="194">
        <f t="shared" si="51"/>
        <v>55</v>
      </c>
      <c r="W108" s="195">
        <f t="shared" si="52"/>
        <v>0.29166666666666669</v>
      </c>
      <c r="X108" s="195">
        <f t="shared" si="53"/>
        <v>0.54166666666666663</v>
      </c>
      <c r="Y108" s="195">
        <f t="shared" si="54"/>
        <v>0.5625</v>
      </c>
      <c r="Z108" s="195">
        <f t="shared" si="55"/>
        <v>0.66319444444444442</v>
      </c>
      <c r="AA108" s="195">
        <f t="shared" si="56"/>
        <v>0.66319444444444442</v>
      </c>
      <c r="AB108" s="195">
        <f t="shared" si="57"/>
        <v>0.66319444444444442</v>
      </c>
      <c r="AC108" s="667"/>
      <c r="AD108" s="196">
        <f t="shared" si="58"/>
        <v>0.35069444444444442</v>
      </c>
      <c r="AE108" s="667"/>
      <c r="AF108" s="196">
        <f t="shared" si="59"/>
        <v>0.35069444444444436</v>
      </c>
      <c r="AG108" s="196"/>
      <c r="AH108" s="196"/>
      <c r="AI108" s="196"/>
      <c r="AJ108" s="710"/>
      <c r="AK108" s="709">
        <f t="shared" si="66"/>
        <v>0</v>
      </c>
      <c r="AL108" s="709">
        <f t="shared" si="67"/>
        <v>0</v>
      </c>
      <c r="AM108" s="709">
        <f t="shared" si="68"/>
        <v>0</v>
      </c>
      <c r="AN108" s="709"/>
      <c r="AO108" s="709">
        <f t="shared" si="69"/>
        <v>0</v>
      </c>
      <c r="AP108" s="709">
        <f>IF(OR(E108="Sa",E108="So",E108="",J108=0,AH108="FT"),0,1)</f>
        <v>1</v>
      </c>
      <c r="AS108" s="184"/>
      <c r="AW108" s="225"/>
      <c r="AX108" s="79"/>
      <c r="AZ108" s="176"/>
      <c r="BD108" s="225"/>
      <c r="BL108" s="775">
        <f>INDEX($BF$2:$BG$8,MATCH(BL107,$BF$2:$BF$8,0),2)</f>
        <v>80.900000000000006</v>
      </c>
      <c r="BM108" s="775">
        <f>INDEX($BF$2:$BG$8,MATCH(BL107,$BF$2:$BF$8,0),2)</f>
        <v>80.900000000000006</v>
      </c>
      <c r="BN108" s="775">
        <v>15</v>
      </c>
      <c r="BO108" s="775">
        <v>15</v>
      </c>
    </row>
    <row r="109" spans="1:67" ht="12.75" customHeight="1" outlineLevel="1" x14ac:dyDescent="0.2">
      <c r="B109" s="851"/>
      <c r="C109" s="851"/>
      <c r="D109" s="749" t="s">
        <v>1716</v>
      </c>
      <c r="E109" s="9"/>
      <c r="F109" s="9"/>
      <c r="G109" s="9"/>
      <c r="H109" s="191"/>
      <c r="I109" s="13"/>
      <c r="J109" s="191">
        <f>IF(OR(G109="",G109=MONTH(I109)),1,0)</f>
        <v>1</v>
      </c>
      <c r="Q109" s="4" t="s">
        <v>21</v>
      </c>
      <c r="R109" s="4"/>
      <c r="S109" s="4"/>
      <c r="T109" s="4"/>
      <c r="U109" s="4"/>
      <c r="V109" s="4"/>
      <c r="W109" s="4"/>
      <c r="X109" s="4"/>
      <c r="Y109" s="4"/>
      <c r="Z109" s="4"/>
      <c r="AA109" s="4"/>
      <c r="AB109" s="4"/>
      <c r="AC109" s="667"/>
      <c r="AD109" s="18">
        <f>SUM(AD78:AD108)</f>
        <v>7.3645833333333357</v>
      </c>
      <c r="AE109" s="667"/>
      <c r="AF109" s="18">
        <f>SUM(AF78:AF108)</f>
        <v>7.364583333333333</v>
      </c>
      <c r="AG109" s="18"/>
      <c r="AH109" s="18"/>
      <c r="AI109" s="20">
        <f>IF(AF109-AD109&lt;0,0,1)</f>
        <v>0</v>
      </c>
      <c r="AJ109" s="190">
        <f>IF(AF109-AD109&lt;0,AD109-AF109,AF109-AD109)</f>
        <v>2.6645352591003757E-15</v>
      </c>
      <c r="AK109" s="190">
        <f>8.425*SUM(AK78:AK108)/24</f>
        <v>0</v>
      </c>
      <c r="AL109" s="190">
        <f>8.425*SUM(AL78:AL108)/24</f>
        <v>0</v>
      </c>
      <c r="AM109" s="190">
        <f>8.425*SUM(AM78:AM108)/24</f>
        <v>0</v>
      </c>
      <c r="AO109" s="151">
        <f>SUM(AO78:AO108)</f>
        <v>0</v>
      </c>
      <c r="AP109" s="151">
        <f>SUM(AP78:AP108)</f>
        <v>21</v>
      </c>
      <c r="AS109" s="184"/>
      <c r="AW109" s="225"/>
      <c r="AX109" s="79"/>
      <c r="AZ109" s="176"/>
      <c r="BD109" s="225"/>
    </row>
    <row r="110" spans="1:67" ht="12.75" customHeight="1" x14ac:dyDescent="0.2">
      <c r="B110" s="852"/>
      <c r="C110" s="852"/>
      <c r="D110" s="49"/>
      <c r="E110" s="51"/>
      <c r="F110" s="51"/>
      <c r="G110" s="51"/>
      <c r="H110" s="51"/>
      <c r="I110" s="51"/>
      <c r="J110" s="51"/>
      <c r="K110" s="52"/>
      <c r="L110" s="52"/>
      <c r="M110" s="52"/>
      <c r="N110" s="52"/>
      <c r="O110" s="52"/>
      <c r="P110" s="52"/>
      <c r="Q110" s="52"/>
      <c r="R110" s="52"/>
      <c r="S110" s="52"/>
      <c r="T110" s="52"/>
      <c r="U110" s="52"/>
      <c r="V110" s="52"/>
      <c r="W110" s="52"/>
      <c r="X110" s="52"/>
      <c r="Y110" s="52"/>
      <c r="Z110" s="52"/>
      <c r="AA110" s="52"/>
      <c r="AB110" s="52"/>
      <c r="AC110" s="53"/>
      <c r="AD110" s="53"/>
      <c r="AE110" s="53"/>
      <c r="AF110" s="54"/>
      <c r="AG110" s="26"/>
      <c r="AH110" s="26"/>
      <c r="AI110" s="26"/>
      <c r="AJ110" s="203">
        <f>IF(AI109=1,AJ76+AJ109,IF(AI109=0,AJ76-AJ109,"Error"))</f>
        <v>-8.8817841970012523E-15</v>
      </c>
      <c r="AK110" s="202">
        <f>AK76+SUM(AK77:AK108)</f>
        <v>0</v>
      </c>
      <c r="AL110" s="202">
        <f>AL76+SUM(AL77:AL108)</f>
        <v>0</v>
      </c>
      <c r="AM110" s="202">
        <f>AM76+SUM(AM77:AM108)</f>
        <v>0</v>
      </c>
      <c r="AN110" s="202"/>
      <c r="AO110" s="202">
        <f>AO109*8</f>
        <v>0</v>
      </c>
      <c r="AP110" s="202">
        <f>AP109*8</f>
        <v>168</v>
      </c>
      <c r="AQ110" s="152"/>
      <c r="AR110" s="173"/>
      <c r="AS110" s="185"/>
      <c r="AT110" s="152"/>
      <c r="AU110" s="152"/>
      <c r="AV110" s="173"/>
      <c r="AW110" s="226"/>
      <c r="AX110" s="80"/>
      <c r="AY110" s="55"/>
      <c r="AZ110" s="178"/>
      <c r="BA110" s="55"/>
      <c r="BB110" s="49"/>
      <c r="BC110" s="55"/>
      <c r="BD110" s="226"/>
    </row>
    <row r="111" spans="1:67" ht="12.75" customHeight="1" outlineLevel="1" x14ac:dyDescent="0.2">
      <c r="B111" s="850">
        <f>$F$5</f>
        <v>2025</v>
      </c>
      <c r="C111" s="850" t="str">
        <f>TEXT(I112,"MMM")</f>
        <v>Apr</v>
      </c>
      <c r="D111" s="78"/>
      <c r="E111" s="42"/>
      <c r="F111" s="42"/>
      <c r="G111" s="42"/>
      <c r="H111" s="42"/>
      <c r="I111" s="42"/>
      <c r="J111" s="42"/>
      <c r="K111" s="43"/>
      <c r="L111" s="43"/>
      <c r="M111" s="43"/>
      <c r="N111" s="43"/>
      <c r="O111" s="43"/>
      <c r="P111" s="43"/>
      <c r="Q111" s="43"/>
      <c r="R111" s="43"/>
      <c r="S111" s="43"/>
      <c r="T111" s="43"/>
      <c r="U111" s="43"/>
      <c r="V111" s="43"/>
      <c r="W111" s="43"/>
      <c r="X111" s="43"/>
      <c r="Y111" s="43"/>
      <c r="Z111" s="43"/>
      <c r="AA111" s="43"/>
      <c r="AB111" s="43"/>
      <c r="AC111" s="63"/>
      <c r="AD111" s="63"/>
      <c r="AE111" s="63"/>
      <c r="AF111" s="42"/>
      <c r="AG111" s="42"/>
      <c r="AH111" s="42"/>
      <c r="AI111" s="42"/>
      <c r="AJ111" s="148"/>
      <c r="AK111" s="148"/>
      <c r="AL111" s="148"/>
      <c r="AM111" s="148"/>
      <c r="AN111" s="148"/>
      <c r="AO111" s="148"/>
      <c r="AP111" s="148"/>
      <c r="AQ111" s="148"/>
      <c r="AR111" s="170"/>
      <c r="AS111" s="182"/>
      <c r="AT111" s="148"/>
      <c r="AU111" s="148"/>
      <c r="AV111" s="170"/>
      <c r="AW111" s="224"/>
      <c r="AX111" s="78"/>
      <c r="AY111" s="45"/>
      <c r="AZ111" s="177"/>
      <c r="BA111" s="45"/>
      <c r="BB111" s="41"/>
      <c r="BC111" s="45"/>
      <c r="BD111" s="224"/>
    </row>
    <row r="112" spans="1:67" ht="12.75" customHeight="1" outlineLevel="1" x14ac:dyDescent="0.2">
      <c r="A112" s="198">
        <f>A78+1</f>
        <v>4</v>
      </c>
      <c r="B112" s="851"/>
      <c r="C112" s="851"/>
      <c r="D112" s="27" t="str">
        <f>IF(E112="Mo",WEEKNUM(I112),"")</f>
        <v/>
      </c>
      <c r="E112" s="191" t="str">
        <f>TEXT(I112,"TTT")</f>
        <v>Di</v>
      </c>
      <c r="F112" s="191">
        <f>$F$5</f>
        <v>2025</v>
      </c>
      <c r="G112" s="191">
        <f>$A$112</f>
        <v>4</v>
      </c>
      <c r="H112" s="191">
        <f>$H$5</f>
        <v>1</v>
      </c>
      <c r="I112" s="192">
        <f>DATE(F112,G112,H112)</f>
        <v>44286</v>
      </c>
      <c r="J112" s="191">
        <f t="shared" ref="J112:J142" si="73">IF(OR(G112="",G112=MONTH(I112)),1,0)</f>
        <v>1</v>
      </c>
      <c r="K112" s="193">
        <f t="shared" ref="K112:R121" si="74">IF(OR($E112="Sa",$E112="So",$J112=0),K$4,K$5)</f>
        <v>7</v>
      </c>
      <c r="L112" s="194">
        <f t="shared" si="74"/>
        <v>0</v>
      </c>
      <c r="M112" s="193">
        <f t="shared" si="74"/>
        <v>13</v>
      </c>
      <c r="N112" s="194">
        <f t="shared" si="74"/>
        <v>0</v>
      </c>
      <c r="O112" s="193">
        <f t="shared" si="74"/>
        <v>13</v>
      </c>
      <c r="P112" s="194">
        <f t="shared" si="74"/>
        <v>30</v>
      </c>
      <c r="Q112" s="193">
        <f t="shared" si="74"/>
        <v>15</v>
      </c>
      <c r="R112" s="194">
        <f t="shared" si="74"/>
        <v>55</v>
      </c>
      <c r="S112" s="193">
        <f t="shared" ref="S112:V142" si="75">Q112</f>
        <v>15</v>
      </c>
      <c r="T112" s="194">
        <f t="shared" si="75"/>
        <v>55</v>
      </c>
      <c r="U112" s="193">
        <f t="shared" si="75"/>
        <v>15</v>
      </c>
      <c r="V112" s="194">
        <f t="shared" si="75"/>
        <v>55</v>
      </c>
      <c r="W112" s="195">
        <f t="shared" ref="W112:W142" si="76">TIME(K112,L112,0)</f>
        <v>0.29166666666666669</v>
      </c>
      <c r="X112" s="195">
        <f t="shared" ref="X112:X142" si="77">TIME(M112,N112,0)</f>
        <v>0.54166666666666663</v>
      </c>
      <c r="Y112" s="195">
        <f t="shared" ref="Y112:Y142" si="78">TIME(O112,P112,0)</f>
        <v>0.5625</v>
      </c>
      <c r="Z112" s="195">
        <f t="shared" ref="Z112:Z142" si="79">TIME(Q112,R112,0)</f>
        <v>0.66319444444444442</v>
      </c>
      <c r="AA112" s="195">
        <f t="shared" ref="AA112:AA142" si="80">TIME(S112,T112,0)</f>
        <v>0.66319444444444442</v>
      </c>
      <c r="AB112" s="195">
        <f t="shared" ref="AB112:AB142" si="81">TIME(U112,V112,0)</f>
        <v>0.66319444444444442</v>
      </c>
      <c r="AC112" s="667"/>
      <c r="AD112" s="196">
        <f t="shared" ref="AD112:AD142" si="82">IF(J112=0,0,IF(OR(E112="Sa",E112="So"),TIME($AD$4,$AF$4,0),TIME($AD$5,$AF$5,0)))</f>
        <v>0.35069444444444442</v>
      </c>
      <c r="AE112" s="667"/>
      <c r="AF112" s="196">
        <f t="shared" ref="AF112:AF142" si="83">IF(J112=0,0,Z112-W112-(Y112-X112))</f>
        <v>0.35069444444444436</v>
      </c>
      <c r="AG112" s="196"/>
      <c r="AH112" s="196"/>
      <c r="AI112" s="196"/>
      <c r="AJ112" s="709"/>
      <c r="AK112" s="709">
        <f>IF(AH112=$AH$3,1,0)</f>
        <v>0</v>
      </c>
      <c r="AL112" s="709">
        <f>IF(AH112=$AH$7,1,0)</f>
        <v>0</v>
      </c>
      <c r="AM112" s="709">
        <f>IF(AI112=$AH$4,1,0)</f>
        <v>0</v>
      </c>
      <c r="AN112" s="709"/>
      <c r="AO112" s="709">
        <f t="shared" ref="AO112:AO142" si="84">IF(OR(AH112=$AH$2,AH112=$AH$5),1,IF(AH112=$AH$6,0.5,0))</f>
        <v>0</v>
      </c>
      <c r="AP112" s="709">
        <f t="shared" ref="AP112:AP141" si="85">IF(OR(E112="Sa",E112="So",E112="",J112=0,AH112="FT"),0,1)</f>
        <v>1</v>
      </c>
      <c r="AS112" s="184"/>
      <c r="AW112" s="225"/>
      <c r="AX112" s="79"/>
      <c r="AZ112" s="176"/>
      <c r="BD112" s="225"/>
      <c r="BL112" s="818">
        <f>BL108</f>
        <v>80.900000000000006</v>
      </c>
      <c r="BM112" s="818">
        <f>BM108</f>
        <v>80.900000000000006</v>
      </c>
      <c r="BN112" s="198">
        <f>BN108</f>
        <v>15</v>
      </c>
      <c r="BO112" s="198">
        <f>BN112+BO108</f>
        <v>30</v>
      </c>
    </row>
    <row r="113" spans="2:67" ht="12.75" customHeight="1" outlineLevel="1" x14ac:dyDescent="0.2">
      <c r="B113" s="851"/>
      <c r="C113" s="851"/>
      <c r="D113" s="27" t="str">
        <f t="shared" ref="D113:D142" si="86">IF(E113="Mo",WEEKNUM(I113),"")</f>
        <v/>
      </c>
      <c r="E113" s="191" t="str">
        <f t="shared" ref="E113:E142" si="87">TEXT(I113,"TTT")</f>
        <v>Mi</v>
      </c>
      <c r="F113" s="191">
        <f t="shared" ref="F113:F142" si="88">$F$5</f>
        <v>2025</v>
      </c>
      <c r="G113" s="191">
        <f t="shared" ref="G113:G142" si="89">$A$112</f>
        <v>4</v>
      </c>
      <c r="H113" s="191">
        <f>H112+1</f>
        <v>2</v>
      </c>
      <c r="I113" s="192">
        <f t="shared" ref="I113:I142" si="90">DATE(F113,G113,H113)</f>
        <v>44287</v>
      </c>
      <c r="J113" s="191">
        <f t="shared" si="73"/>
        <v>1</v>
      </c>
      <c r="K113" s="193">
        <f t="shared" si="74"/>
        <v>7</v>
      </c>
      <c r="L113" s="194">
        <f t="shared" si="74"/>
        <v>0</v>
      </c>
      <c r="M113" s="193">
        <f t="shared" si="74"/>
        <v>13</v>
      </c>
      <c r="N113" s="194">
        <f t="shared" si="74"/>
        <v>0</v>
      </c>
      <c r="O113" s="193">
        <f t="shared" si="74"/>
        <v>13</v>
      </c>
      <c r="P113" s="194">
        <f t="shared" si="74"/>
        <v>30</v>
      </c>
      <c r="Q113" s="193">
        <f t="shared" si="74"/>
        <v>15</v>
      </c>
      <c r="R113" s="194">
        <f t="shared" si="74"/>
        <v>55</v>
      </c>
      <c r="S113" s="193">
        <f t="shared" si="75"/>
        <v>15</v>
      </c>
      <c r="T113" s="194">
        <f t="shared" si="75"/>
        <v>55</v>
      </c>
      <c r="U113" s="193">
        <f t="shared" si="75"/>
        <v>15</v>
      </c>
      <c r="V113" s="194">
        <f t="shared" si="75"/>
        <v>55</v>
      </c>
      <c r="W113" s="195">
        <f t="shared" si="76"/>
        <v>0.29166666666666669</v>
      </c>
      <c r="X113" s="195">
        <f t="shared" si="77"/>
        <v>0.54166666666666663</v>
      </c>
      <c r="Y113" s="195">
        <f t="shared" si="78"/>
        <v>0.5625</v>
      </c>
      <c r="Z113" s="195">
        <f t="shared" si="79"/>
        <v>0.66319444444444442</v>
      </c>
      <c r="AA113" s="195">
        <f t="shared" si="80"/>
        <v>0.66319444444444442</v>
      </c>
      <c r="AB113" s="195">
        <f t="shared" si="81"/>
        <v>0.66319444444444442</v>
      </c>
      <c r="AC113" s="667"/>
      <c r="AD113" s="196">
        <f t="shared" si="82"/>
        <v>0.35069444444444442</v>
      </c>
      <c r="AE113" s="667"/>
      <c r="AF113" s="196">
        <f t="shared" si="83"/>
        <v>0.35069444444444436</v>
      </c>
      <c r="AG113" s="196"/>
      <c r="AH113" s="196"/>
      <c r="AI113" s="196"/>
      <c r="AJ113" s="710"/>
      <c r="AK113" s="709">
        <f t="shared" ref="AK113:AK142" si="91">IF(AH113=$AH$3,1,0)</f>
        <v>0</v>
      </c>
      <c r="AL113" s="709">
        <f t="shared" ref="AL113:AL142" si="92">IF(AH113=$AH$7,1,0)</f>
        <v>0</v>
      </c>
      <c r="AM113" s="709">
        <f t="shared" ref="AM113:AM142" si="93">IF(AI113=$AH$4,1,0)</f>
        <v>0</v>
      </c>
      <c r="AN113" s="709"/>
      <c r="AO113" s="709">
        <f t="shared" si="84"/>
        <v>0</v>
      </c>
      <c r="AP113" s="709">
        <f t="shared" si="85"/>
        <v>1</v>
      </c>
      <c r="AS113" s="184"/>
      <c r="AW113" s="225"/>
      <c r="AX113" s="79"/>
      <c r="AZ113" s="176"/>
      <c r="BD113" s="225"/>
      <c r="BL113" s="761">
        <f>BL108</f>
        <v>80.900000000000006</v>
      </c>
      <c r="BM113" s="761">
        <f>BM108</f>
        <v>80.900000000000006</v>
      </c>
      <c r="BN113" s="198">
        <f>BO112+BN108</f>
        <v>45</v>
      </c>
      <c r="BO113" s="198">
        <f>BN113+BO108</f>
        <v>60</v>
      </c>
    </row>
    <row r="114" spans="2:67" ht="12.75" customHeight="1" outlineLevel="1" x14ac:dyDescent="0.2">
      <c r="B114" s="851"/>
      <c r="C114" s="851"/>
      <c r="D114" s="27" t="str">
        <f t="shared" si="86"/>
        <v/>
      </c>
      <c r="E114" s="191" t="str">
        <f t="shared" si="87"/>
        <v>Do</v>
      </c>
      <c r="F114" s="191">
        <f t="shared" si="88"/>
        <v>2025</v>
      </c>
      <c r="G114" s="191">
        <f t="shared" si="89"/>
        <v>4</v>
      </c>
      <c r="H114" s="191">
        <f t="shared" ref="H114:H142" si="94">H113+1</f>
        <v>3</v>
      </c>
      <c r="I114" s="192">
        <f t="shared" si="90"/>
        <v>44288</v>
      </c>
      <c r="J114" s="191">
        <f t="shared" si="73"/>
        <v>1</v>
      </c>
      <c r="K114" s="193">
        <f t="shared" si="74"/>
        <v>7</v>
      </c>
      <c r="L114" s="194">
        <f t="shared" si="74"/>
        <v>0</v>
      </c>
      <c r="M114" s="193">
        <f t="shared" si="74"/>
        <v>13</v>
      </c>
      <c r="N114" s="194">
        <f t="shared" si="74"/>
        <v>0</v>
      </c>
      <c r="O114" s="193">
        <f t="shared" si="74"/>
        <v>13</v>
      </c>
      <c r="P114" s="194">
        <f t="shared" si="74"/>
        <v>30</v>
      </c>
      <c r="Q114" s="193">
        <f t="shared" si="74"/>
        <v>15</v>
      </c>
      <c r="R114" s="194">
        <f t="shared" si="74"/>
        <v>55</v>
      </c>
      <c r="S114" s="193">
        <f t="shared" si="75"/>
        <v>15</v>
      </c>
      <c r="T114" s="194">
        <f t="shared" si="75"/>
        <v>55</v>
      </c>
      <c r="U114" s="193">
        <f t="shared" si="75"/>
        <v>15</v>
      </c>
      <c r="V114" s="194">
        <f t="shared" si="75"/>
        <v>55</v>
      </c>
      <c r="W114" s="195">
        <f t="shared" si="76"/>
        <v>0.29166666666666669</v>
      </c>
      <c r="X114" s="195">
        <f t="shared" si="77"/>
        <v>0.54166666666666663</v>
      </c>
      <c r="Y114" s="195">
        <f t="shared" si="78"/>
        <v>0.5625</v>
      </c>
      <c r="Z114" s="195">
        <f t="shared" si="79"/>
        <v>0.66319444444444442</v>
      </c>
      <c r="AA114" s="195">
        <f t="shared" si="80"/>
        <v>0.66319444444444442</v>
      </c>
      <c r="AB114" s="195">
        <f t="shared" si="81"/>
        <v>0.66319444444444442</v>
      </c>
      <c r="AC114" s="667"/>
      <c r="AD114" s="196">
        <f t="shared" si="82"/>
        <v>0.35069444444444442</v>
      </c>
      <c r="AE114" s="667"/>
      <c r="AF114" s="196">
        <f t="shared" si="83"/>
        <v>0.35069444444444436</v>
      </c>
      <c r="AG114" s="196"/>
      <c r="AH114" s="196"/>
      <c r="AI114" s="196"/>
      <c r="AJ114" s="710"/>
      <c r="AK114" s="709">
        <f t="shared" si="91"/>
        <v>0</v>
      </c>
      <c r="AL114" s="709">
        <f t="shared" si="92"/>
        <v>0</v>
      </c>
      <c r="AM114" s="709">
        <f t="shared" si="93"/>
        <v>0</v>
      </c>
      <c r="AN114" s="709"/>
      <c r="AO114" s="709">
        <f t="shared" si="84"/>
        <v>0</v>
      </c>
      <c r="AP114" s="709">
        <f t="shared" si="85"/>
        <v>1</v>
      </c>
      <c r="AS114" s="184"/>
      <c r="AW114" s="225"/>
      <c r="AX114" s="79"/>
      <c r="AZ114" s="176"/>
      <c r="BD114" s="225"/>
      <c r="BL114" s="761">
        <f>BL108</f>
        <v>80.900000000000006</v>
      </c>
      <c r="BM114" s="761">
        <f>BM108</f>
        <v>80.900000000000006</v>
      </c>
      <c r="BN114" s="198">
        <f>BO113+BN108</f>
        <v>75</v>
      </c>
      <c r="BO114" s="198">
        <f>BN114+BO108</f>
        <v>90</v>
      </c>
    </row>
    <row r="115" spans="2:67" ht="12.75" customHeight="1" outlineLevel="1" x14ac:dyDescent="0.2">
      <c r="B115" s="851"/>
      <c r="C115" s="851"/>
      <c r="D115" s="27" t="str">
        <f t="shared" si="86"/>
        <v/>
      </c>
      <c r="E115" s="191" t="str">
        <f t="shared" si="87"/>
        <v>Fr</v>
      </c>
      <c r="F115" s="191">
        <f t="shared" si="88"/>
        <v>2025</v>
      </c>
      <c r="G115" s="191">
        <f t="shared" si="89"/>
        <v>4</v>
      </c>
      <c r="H115" s="191">
        <f t="shared" si="94"/>
        <v>4</v>
      </c>
      <c r="I115" s="192">
        <f t="shared" si="90"/>
        <v>44289</v>
      </c>
      <c r="J115" s="191">
        <f t="shared" si="73"/>
        <v>1</v>
      </c>
      <c r="K115" s="193">
        <f t="shared" si="74"/>
        <v>7</v>
      </c>
      <c r="L115" s="194">
        <f t="shared" si="74"/>
        <v>0</v>
      </c>
      <c r="M115" s="193">
        <f t="shared" si="74"/>
        <v>13</v>
      </c>
      <c r="N115" s="194">
        <f t="shared" si="74"/>
        <v>0</v>
      </c>
      <c r="O115" s="193">
        <f t="shared" si="74"/>
        <v>13</v>
      </c>
      <c r="P115" s="194">
        <f t="shared" si="74"/>
        <v>30</v>
      </c>
      <c r="Q115" s="193">
        <f t="shared" si="74"/>
        <v>15</v>
      </c>
      <c r="R115" s="194">
        <f t="shared" si="74"/>
        <v>55</v>
      </c>
      <c r="S115" s="193">
        <f t="shared" si="75"/>
        <v>15</v>
      </c>
      <c r="T115" s="194">
        <f t="shared" si="75"/>
        <v>55</v>
      </c>
      <c r="U115" s="193">
        <f t="shared" si="75"/>
        <v>15</v>
      </c>
      <c r="V115" s="194">
        <f t="shared" si="75"/>
        <v>55</v>
      </c>
      <c r="W115" s="195">
        <f t="shared" si="76"/>
        <v>0.29166666666666669</v>
      </c>
      <c r="X115" s="195">
        <f t="shared" si="77"/>
        <v>0.54166666666666663</v>
      </c>
      <c r="Y115" s="195">
        <f t="shared" si="78"/>
        <v>0.5625</v>
      </c>
      <c r="Z115" s="195">
        <f t="shared" si="79"/>
        <v>0.66319444444444442</v>
      </c>
      <c r="AA115" s="195">
        <f t="shared" si="80"/>
        <v>0.66319444444444442</v>
      </c>
      <c r="AB115" s="195">
        <f t="shared" si="81"/>
        <v>0.66319444444444442</v>
      </c>
      <c r="AC115" s="667"/>
      <c r="AD115" s="196">
        <f t="shared" si="82"/>
        <v>0.35069444444444442</v>
      </c>
      <c r="AE115" s="667"/>
      <c r="AF115" s="196">
        <f t="shared" si="83"/>
        <v>0.35069444444444436</v>
      </c>
      <c r="AG115" s="196"/>
      <c r="AH115" s="196"/>
      <c r="AI115" s="196"/>
      <c r="AJ115" s="710"/>
      <c r="AK115" s="709">
        <f t="shared" si="91"/>
        <v>0</v>
      </c>
      <c r="AL115" s="709">
        <f t="shared" si="92"/>
        <v>0</v>
      </c>
      <c r="AM115" s="709">
        <f t="shared" si="93"/>
        <v>0</v>
      </c>
      <c r="AN115" s="709"/>
      <c r="AO115" s="709">
        <f t="shared" si="84"/>
        <v>0</v>
      </c>
      <c r="AP115" s="709">
        <f t="shared" si="85"/>
        <v>1</v>
      </c>
      <c r="AS115" s="184"/>
      <c r="AW115" s="225"/>
      <c r="AX115" s="79"/>
      <c r="AZ115" s="176"/>
      <c r="BD115" s="225"/>
      <c r="BL115" s="761">
        <f>BL108</f>
        <v>80.900000000000006</v>
      </c>
      <c r="BM115" s="761">
        <f>BM108</f>
        <v>80.900000000000006</v>
      </c>
      <c r="BN115" s="198">
        <f>BO114+BN108</f>
        <v>105</v>
      </c>
      <c r="BO115" s="198">
        <f>BN115+BO108</f>
        <v>120</v>
      </c>
    </row>
    <row r="116" spans="2:67" ht="12.75" customHeight="1" outlineLevel="1" x14ac:dyDescent="0.2">
      <c r="B116" s="851"/>
      <c r="C116" s="851"/>
      <c r="D116" s="27" t="str">
        <f t="shared" si="86"/>
        <v/>
      </c>
      <c r="E116" s="191" t="str">
        <f t="shared" si="87"/>
        <v>Sa</v>
      </c>
      <c r="F116" s="191">
        <f t="shared" si="88"/>
        <v>2025</v>
      </c>
      <c r="G116" s="191">
        <f t="shared" si="89"/>
        <v>4</v>
      </c>
      <c r="H116" s="191">
        <f t="shared" si="94"/>
        <v>5</v>
      </c>
      <c r="I116" s="192">
        <f t="shared" si="90"/>
        <v>44290</v>
      </c>
      <c r="J116" s="191">
        <f t="shared" si="73"/>
        <v>1</v>
      </c>
      <c r="K116" s="193">
        <f t="shared" si="74"/>
        <v>0</v>
      </c>
      <c r="L116" s="194">
        <f t="shared" si="74"/>
        <v>0</v>
      </c>
      <c r="M116" s="193">
        <f t="shared" si="74"/>
        <v>0</v>
      </c>
      <c r="N116" s="194">
        <f t="shared" si="74"/>
        <v>0</v>
      </c>
      <c r="O116" s="193">
        <f t="shared" si="74"/>
        <v>0</v>
      </c>
      <c r="P116" s="194">
        <f t="shared" si="74"/>
        <v>0</v>
      </c>
      <c r="Q116" s="193">
        <f t="shared" si="74"/>
        <v>0</v>
      </c>
      <c r="R116" s="194">
        <f t="shared" si="74"/>
        <v>0</v>
      </c>
      <c r="S116" s="193">
        <f t="shared" si="75"/>
        <v>0</v>
      </c>
      <c r="T116" s="194">
        <f t="shared" si="75"/>
        <v>0</v>
      </c>
      <c r="U116" s="193">
        <f t="shared" si="75"/>
        <v>0</v>
      </c>
      <c r="V116" s="194">
        <f t="shared" si="75"/>
        <v>0</v>
      </c>
      <c r="W116" s="195">
        <f t="shared" si="76"/>
        <v>0</v>
      </c>
      <c r="X116" s="195">
        <f t="shared" si="77"/>
        <v>0</v>
      </c>
      <c r="Y116" s="195">
        <f t="shared" si="78"/>
        <v>0</v>
      </c>
      <c r="Z116" s="195">
        <f t="shared" si="79"/>
        <v>0</v>
      </c>
      <c r="AA116" s="195">
        <f t="shared" si="80"/>
        <v>0</v>
      </c>
      <c r="AB116" s="195">
        <f t="shared" si="81"/>
        <v>0</v>
      </c>
      <c r="AC116" s="667"/>
      <c r="AD116" s="196">
        <f t="shared" si="82"/>
        <v>0</v>
      </c>
      <c r="AE116" s="667"/>
      <c r="AF116" s="196">
        <f t="shared" si="83"/>
        <v>0</v>
      </c>
      <c r="AG116" s="196"/>
      <c r="AH116" s="196"/>
      <c r="AI116" s="196"/>
      <c r="AJ116" s="710"/>
      <c r="AK116" s="709">
        <f t="shared" si="91"/>
        <v>0</v>
      </c>
      <c r="AL116" s="709">
        <f t="shared" si="92"/>
        <v>0</v>
      </c>
      <c r="AM116" s="709">
        <f t="shared" si="93"/>
        <v>0</v>
      </c>
      <c r="AN116" s="709"/>
      <c r="AO116" s="709">
        <f t="shared" si="84"/>
        <v>0</v>
      </c>
      <c r="AP116" s="709">
        <f t="shared" si="85"/>
        <v>0</v>
      </c>
      <c r="AS116" s="184"/>
      <c r="AW116" s="225"/>
      <c r="AX116" s="79"/>
      <c r="AZ116" s="176"/>
      <c r="BD116" s="225"/>
      <c r="BL116" s="762">
        <f>BL108</f>
        <v>80.900000000000006</v>
      </c>
      <c r="BM116" s="761">
        <f>BM108</f>
        <v>80.900000000000006</v>
      </c>
      <c r="BN116" s="198">
        <f>BO115+BN108</f>
        <v>135</v>
      </c>
      <c r="BO116" s="198">
        <f>BN116+BO108</f>
        <v>150</v>
      </c>
    </row>
    <row r="117" spans="2:67" ht="12.75" customHeight="1" outlineLevel="1" x14ac:dyDescent="0.2">
      <c r="B117" s="851"/>
      <c r="C117" s="851"/>
      <c r="D117" s="27" t="str">
        <f t="shared" si="86"/>
        <v/>
      </c>
      <c r="E117" s="191" t="str">
        <f t="shared" si="87"/>
        <v>So</v>
      </c>
      <c r="F117" s="191">
        <f t="shared" si="88"/>
        <v>2025</v>
      </c>
      <c r="G117" s="191">
        <f t="shared" si="89"/>
        <v>4</v>
      </c>
      <c r="H117" s="191">
        <f t="shared" si="94"/>
        <v>6</v>
      </c>
      <c r="I117" s="192">
        <f t="shared" si="90"/>
        <v>44291</v>
      </c>
      <c r="J117" s="191">
        <f t="shared" si="73"/>
        <v>1</v>
      </c>
      <c r="K117" s="193">
        <f t="shared" si="74"/>
        <v>0</v>
      </c>
      <c r="L117" s="194">
        <f t="shared" si="74"/>
        <v>0</v>
      </c>
      <c r="M117" s="193">
        <f t="shared" si="74"/>
        <v>0</v>
      </c>
      <c r="N117" s="194">
        <f t="shared" si="74"/>
        <v>0</v>
      </c>
      <c r="O117" s="193">
        <f t="shared" si="74"/>
        <v>0</v>
      </c>
      <c r="P117" s="194">
        <f t="shared" si="74"/>
        <v>0</v>
      </c>
      <c r="Q117" s="193">
        <f t="shared" si="74"/>
        <v>0</v>
      </c>
      <c r="R117" s="194">
        <f t="shared" si="74"/>
        <v>0</v>
      </c>
      <c r="S117" s="193">
        <f t="shared" si="75"/>
        <v>0</v>
      </c>
      <c r="T117" s="194">
        <f t="shared" si="75"/>
        <v>0</v>
      </c>
      <c r="U117" s="193">
        <f t="shared" si="75"/>
        <v>0</v>
      </c>
      <c r="V117" s="194">
        <f t="shared" si="75"/>
        <v>0</v>
      </c>
      <c r="W117" s="195">
        <f t="shared" si="76"/>
        <v>0</v>
      </c>
      <c r="X117" s="195">
        <f t="shared" si="77"/>
        <v>0</v>
      </c>
      <c r="Y117" s="195">
        <f t="shared" si="78"/>
        <v>0</v>
      </c>
      <c r="Z117" s="195">
        <f t="shared" si="79"/>
        <v>0</v>
      </c>
      <c r="AA117" s="195">
        <f t="shared" si="80"/>
        <v>0</v>
      </c>
      <c r="AB117" s="195">
        <f t="shared" si="81"/>
        <v>0</v>
      </c>
      <c r="AC117" s="667"/>
      <c r="AD117" s="196">
        <f t="shared" si="82"/>
        <v>0</v>
      </c>
      <c r="AE117" s="667"/>
      <c r="AF117" s="196">
        <f t="shared" si="83"/>
        <v>0</v>
      </c>
      <c r="AG117" s="196"/>
      <c r="AH117" s="196"/>
      <c r="AI117" s="196"/>
      <c r="AJ117" s="710"/>
      <c r="AK117" s="709">
        <f t="shared" si="91"/>
        <v>0</v>
      </c>
      <c r="AL117" s="709">
        <f t="shared" si="92"/>
        <v>0</v>
      </c>
      <c r="AM117" s="709">
        <f t="shared" si="93"/>
        <v>0</v>
      </c>
      <c r="AN117" s="709"/>
      <c r="AO117" s="709">
        <f t="shared" si="84"/>
        <v>0</v>
      </c>
      <c r="AP117" s="709">
        <f t="shared" si="85"/>
        <v>0</v>
      </c>
      <c r="AS117" s="184"/>
      <c r="AW117" s="225"/>
      <c r="AX117" s="79"/>
      <c r="AZ117" s="176"/>
      <c r="BC117" s="29"/>
      <c r="BD117" s="225"/>
      <c r="BG117" s="774" t="s">
        <v>1777</v>
      </c>
      <c r="BI117" s="722" t="s">
        <v>1767</v>
      </c>
      <c r="BJ117" s="722" t="s">
        <v>1767</v>
      </c>
      <c r="BL117" s="760">
        <v>60</v>
      </c>
      <c r="BM117" s="756">
        <f>SUM(BL112:BL116)+SUM(BM112:BM116)</f>
        <v>809</v>
      </c>
      <c r="BN117" s="198"/>
      <c r="BO117" s="198"/>
    </row>
    <row r="118" spans="2:67" ht="12.75" customHeight="1" outlineLevel="1" x14ac:dyDescent="0.2">
      <c r="B118" s="851"/>
      <c r="C118" s="851"/>
      <c r="D118" s="27">
        <f t="shared" si="86"/>
        <v>15</v>
      </c>
      <c r="E118" s="191" t="str">
        <f t="shared" si="87"/>
        <v>Mo</v>
      </c>
      <c r="F118" s="191">
        <f t="shared" si="88"/>
        <v>2025</v>
      </c>
      <c r="G118" s="191">
        <f t="shared" si="89"/>
        <v>4</v>
      </c>
      <c r="H118" s="191">
        <f t="shared" si="94"/>
        <v>7</v>
      </c>
      <c r="I118" s="192">
        <f t="shared" si="90"/>
        <v>44292</v>
      </c>
      <c r="J118" s="191">
        <f t="shared" si="73"/>
        <v>1</v>
      </c>
      <c r="K118" s="193">
        <f t="shared" si="74"/>
        <v>7</v>
      </c>
      <c r="L118" s="194">
        <f t="shared" si="74"/>
        <v>0</v>
      </c>
      <c r="M118" s="193">
        <f t="shared" si="74"/>
        <v>13</v>
      </c>
      <c r="N118" s="194">
        <f t="shared" si="74"/>
        <v>0</v>
      </c>
      <c r="O118" s="193">
        <f t="shared" si="74"/>
        <v>13</v>
      </c>
      <c r="P118" s="194">
        <f t="shared" si="74"/>
        <v>30</v>
      </c>
      <c r="Q118" s="193">
        <f t="shared" si="74"/>
        <v>15</v>
      </c>
      <c r="R118" s="194">
        <f t="shared" si="74"/>
        <v>55</v>
      </c>
      <c r="S118" s="193">
        <f t="shared" si="75"/>
        <v>15</v>
      </c>
      <c r="T118" s="194">
        <f t="shared" si="75"/>
        <v>55</v>
      </c>
      <c r="U118" s="193">
        <f t="shared" si="75"/>
        <v>15</v>
      </c>
      <c r="V118" s="194">
        <f t="shared" si="75"/>
        <v>55</v>
      </c>
      <c r="W118" s="195">
        <f t="shared" si="76"/>
        <v>0.29166666666666669</v>
      </c>
      <c r="X118" s="195">
        <f t="shared" si="77"/>
        <v>0.54166666666666663</v>
      </c>
      <c r="Y118" s="195">
        <f t="shared" si="78"/>
        <v>0.5625</v>
      </c>
      <c r="Z118" s="195">
        <f t="shared" si="79"/>
        <v>0.66319444444444442</v>
      </c>
      <c r="AA118" s="195">
        <f t="shared" si="80"/>
        <v>0.66319444444444442</v>
      </c>
      <c r="AB118" s="195">
        <f t="shared" si="81"/>
        <v>0.66319444444444442</v>
      </c>
      <c r="AC118" s="667"/>
      <c r="AD118" s="196">
        <f t="shared" si="82"/>
        <v>0.35069444444444442</v>
      </c>
      <c r="AE118" s="667"/>
      <c r="AF118" s="196">
        <f t="shared" si="83"/>
        <v>0.35069444444444436</v>
      </c>
      <c r="AG118" s="196"/>
      <c r="AH118" s="196"/>
      <c r="AI118" s="196"/>
      <c r="AJ118" s="710"/>
      <c r="AK118" s="709">
        <f t="shared" si="91"/>
        <v>0</v>
      </c>
      <c r="AL118" s="709">
        <f t="shared" si="92"/>
        <v>0</v>
      </c>
      <c r="AM118" s="709">
        <f t="shared" si="93"/>
        <v>0</v>
      </c>
      <c r="AN118" s="709"/>
      <c r="AO118" s="709">
        <f t="shared" si="84"/>
        <v>0</v>
      </c>
      <c r="AP118" s="709">
        <f t="shared" si="85"/>
        <v>1</v>
      </c>
      <c r="AS118" s="184"/>
      <c r="AW118" s="225"/>
      <c r="AX118" s="79"/>
      <c r="AZ118" s="176"/>
      <c r="BD118" s="225"/>
      <c r="BG118" s="775">
        <f>INDEX($BF$2:$BG$8,MATCH(BG117,$BF$2:$BF$8,0),2)</f>
        <v>80.900000000000006</v>
      </c>
      <c r="BH118" s="775">
        <f>INDEX($BF$2:$BG$8,MATCH(BG117,$BF$2:$BF$8,0),2)</f>
        <v>80.900000000000006</v>
      </c>
      <c r="BI118" s="775">
        <v>15</v>
      </c>
      <c r="BJ118" s="775">
        <v>15</v>
      </c>
      <c r="BL118" s="758">
        <f>BM118/BL117</f>
        <v>26.966666666666665</v>
      </c>
      <c r="BM118" s="757">
        <f>SUM(BM107,BM117)</f>
        <v>1618</v>
      </c>
      <c r="BN118" s="198"/>
      <c r="BO118" s="198"/>
    </row>
    <row r="119" spans="2:67" ht="12.75" customHeight="1" outlineLevel="1" x14ac:dyDescent="0.2">
      <c r="B119" s="851"/>
      <c r="C119" s="851"/>
      <c r="D119" s="27" t="str">
        <f t="shared" si="86"/>
        <v/>
      </c>
      <c r="E119" s="191" t="str">
        <f t="shared" si="87"/>
        <v>Di</v>
      </c>
      <c r="F119" s="191">
        <f t="shared" si="88"/>
        <v>2025</v>
      </c>
      <c r="G119" s="191">
        <f t="shared" si="89"/>
        <v>4</v>
      </c>
      <c r="H119" s="191">
        <f t="shared" si="94"/>
        <v>8</v>
      </c>
      <c r="I119" s="192">
        <f t="shared" si="90"/>
        <v>44293</v>
      </c>
      <c r="J119" s="191">
        <f t="shared" si="73"/>
        <v>1</v>
      </c>
      <c r="K119" s="193">
        <f t="shared" si="74"/>
        <v>7</v>
      </c>
      <c r="L119" s="194">
        <f t="shared" si="74"/>
        <v>0</v>
      </c>
      <c r="M119" s="193">
        <f t="shared" si="74"/>
        <v>13</v>
      </c>
      <c r="N119" s="194">
        <f t="shared" si="74"/>
        <v>0</v>
      </c>
      <c r="O119" s="193">
        <f t="shared" si="74"/>
        <v>13</v>
      </c>
      <c r="P119" s="194">
        <f t="shared" si="74"/>
        <v>30</v>
      </c>
      <c r="Q119" s="193">
        <f t="shared" si="74"/>
        <v>15</v>
      </c>
      <c r="R119" s="194">
        <f t="shared" si="74"/>
        <v>55</v>
      </c>
      <c r="S119" s="193">
        <f t="shared" si="75"/>
        <v>15</v>
      </c>
      <c r="T119" s="194">
        <f t="shared" si="75"/>
        <v>55</v>
      </c>
      <c r="U119" s="193">
        <f t="shared" si="75"/>
        <v>15</v>
      </c>
      <c r="V119" s="194">
        <f t="shared" si="75"/>
        <v>55</v>
      </c>
      <c r="W119" s="195">
        <f t="shared" si="76"/>
        <v>0.29166666666666669</v>
      </c>
      <c r="X119" s="195">
        <f t="shared" si="77"/>
        <v>0.54166666666666663</v>
      </c>
      <c r="Y119" s="195">
        <f t="shared" si="78"/>
        <v>0.5625</v>
      </c>
      <c r="Z119" s="195">
        <f t="shared" si="79"/>
        <v>0.66319444444444442</v>
      </c>
      <c r="AA119" s="195">
        <f t="shared" si="80"/>
        <v>0.66319444444444442</v>
      </c>
      <c r="AB119" s="195">
        <f t="shared" si="81"/>
        <v>0.66319444444444442</v>
      </c>
      <c r="AC119" s="667"/>
      <c r="AD119" s="196">
        <f t="shared" si="82"/>
        <v>0.35069444444444442</v>
      </c>
      <c r="AE119" s="667"/>
      <c r="AF119" s="196">
        <f t="shared" si="83"/>
        <v>0.35069444444444436</v>
      </c>
      <c r="AG119" s="196"/>
      <c r="AH119" s="196"/>
      <c r="AI119" s="196"/>
      <c r="AJ119" s="710"/>
      <c r="AK119" s="709">
        <f t="shared" si="91"/>
        <v>0</v>
      </c>
      <c r="AL119" s="709">
        <f t="shared" si="92"/>
        <v>0</v>
      </c>
      <c r="AM119" s="709">
        <f t="shared" si="93"/>
        <v>0</v>
      </c>
      <c r="AN119" s="709"/>
      <c r="AO119" s="709">
        <f t="shared" si="84"/>
        <v>0</v>
      </c>
      <c r="AP119" s="709">
        <f t="shared" si="85"/>
        <v>1</v>
      </c>
      <c r="AS119" s="184"/>
      <c r="AW119" s="225"/>
      <c r="AX119" s="79"/>
      <c r="AZ119" s="176"/>
      <c r="BC119" s="29"/>
      <c r="BD119" s="225"/>
      <c r="BG119" s="818">
        <f>BG118</f>
        <v>80.900000000000006</v>
      </c>
      <c r="BH119" s="818">
        <f>BH118</f>
        <v>80.900000000000006</v>
      </c>
      <c r="BI119" s="198">
        <f>BI118</f>
        <v>15</v>
      </c>
      <c r="BJ119" s="198">
        <f>BI119+BJ118</f>
        <v>30</v>
      </c>
      <c r="BL119" s="759">
        <f>100*BL117/BM118</f>
        <v>3.7082818294190361</v>
      </c>
      <c r="BM119" s="198"/>
      <c r="BN119" s="198"/>
      <c r="BO119" s="198"/>
    </row>
    <row r="120" spans="2:67" ht="12.75" customHeight="1" outlineLevel="1" x14ac:dyDescent="0.2">
      <c r="B120" s="851"/>
      <c r="C120" s="851"/>
      <c r="D120" s="27" t="str">
        <f t="shared" si="86"/>
        <v/>
      </c>
      <c r="E120" s="191" t="str">
        <f t="shared" si="87"/>
        <v>Mi</v>
      </c>
      <c r="F120" s="191">
        <f t="shared" si="88"/>
        <v>2025</v>
      </c>
      <c r="G120" s="191">
        <f t="shared" si="89"/>
        <v>4</v>
      </c>
      <c r="H120" s="191">
        <f t="shared" si="94"/>
        <v>9</v>
      </c>
      <c r="I120" s="192">
        <f t="shared" si="90"/>
        <v>44294</v>
      </c>
      <c r="J120" s="191">
        <f t="shared" si="73"/>
        <v>1</v>
      </c>
      <c r="K120" s="193">
        <f t="shared" si="74"/>
        <v>7</v>
      </c>
      <c r="L120" s="194">
        <f t="shared" si="74"/>
        <v>0</v>
      </c>
      <c r="M120" s="193">
        <f t="shared" si="74"/>
        <v>13</v>
      </c>
      <c r="N120" s="194">
        <f t="shared" si="74"/>
        <v>0</v>
      </c>
      <c r="O120" s="193">
        <f t="shared" si="74"/>
        <v>13</v>
      </c>
      <c r="P120" s="194">
        <f t="shared" si="74"/>
        <v>30</v>
      </c>
      <c r="Q120" s="193">
        <f t="shared" si="74"/>
        <v>15</v>
      </c>
      <c r="R120" s="194">
        <f t="shared" si="74"/>
        <v>55</v>
      </c>
      <c r="S120" s="193">
        <f t="shared" si="75"/>
        <v>15</v>
      </c>
      <c r="T120" s="194">
        <f t="shared" si="75"/>
        <v>55</v>
      </c>
      <c r="U120" s="193">
        <f t="shared" si="75"/>
        <v>15</v>
      </c>
      <c r="V120" s="194">
        <f t="shared" si="75"/>
        <v>55</v>
      </c>
      <c r="W120" s="195">
        <f t="shared" si="76"/>
        <v>0.29166666666666669</v>
      </c>
      <c r="X120" s="195">
        <f t="shared" si="77"/>
        <v>0.54166666666666663</v>
      </c>
      <c r="Y120" s="195">
        <f t="shared" si="78"/>
        <v>0.5625</v>
      </c>
      <c r="Z120" s="195">
        <f t="shared" si="79"/>
        <v>0.66319444444444442</v>
      </c>
      <c r="AA120" s="195">
        <f t="shared" si="80"/>
        <v>0.66319444444444442</v>
      </c>
      <c r="AB120" s="195">
        <f t="shared" si="81"/>
        <v>0.66319444444444442</v>
      </c>
      <c r="AC120" s="667"/>
      <c r="AD120" s="196">
        <f t="shared" si="82"/>
        <v>0.35069444444444442</v>
      </c>
      <c r="AE120" s="667"/>
      <c r="AF120" s="196">
        <f t="shared" si="83"/>
        <v>0.35069444444444436</v>
      </c>
      <c r="AG120" s="196"/>
      <c r="AH120" s="196"/>
      <c r="AI120" s="196"/>
      <c r="AJ120" s="710"/>
      <c r="AK120" s="709">
        <f t="shared" si="91"/>
        <v>0</v>
      </c>
      <c r="AL120" s="709">
        <f t="shared" si="92"/>
        <v>0</v>
      </c>
      <c r="AM120" s="709">
        <f t="shared" si="93"/>
        <v>0</v>
      </c>
      <c r="AN120" s="709"/>
      <c r="AO120" s="709">
        <f t="shared" si="84"/>
        <v>0</v>
      </c>
      <c r="AP120" s="709">
        <f t="shared" si="85"/>
        <v>1</v>
      </c>
      <c r="AS120" s="184"/>
      <c r="AW120" s="225"/>
      <c r="AX120" s="79"/>
      <c r="AZ120" s="176"/>
      <c r="BD120" s="225"/>
      <c r="BG120" s="761">
        <f>BG118</f>
        <v>80.900000000000006</v>
      </c>
      <c r="BH120" s="761">
        <f>BH118</f>
        <v>80.900000000000006</v>
      </c>
      <c r="BI120" s="198">
        <f>BJ119+BI118</f>
        <v>45</v>
      </c>
      <c r="BJ120" s="198">
        <f>BI120+BJ118</f>
        <v>60</v>
      </c>
    </row>
    <row r="121" spans="2:67" ht="12.75" customHeight="1" outlineLevel="1" x14ac:dyDescent="0.2">
      <c r="B121" s="851"/>
      <c r="C121" s="851"/>
      <c r="D121" s="27" t="str">
        <f t="shared" si="86"/>
        <v/>
      </c>
      <c r="E121" s="191" t="str">
        <f t="shared" si="87"/>
        <v>Do</v>
      </c>
      <c r="F121" s="191">
        <f t="shared" si="88"/>
        <v>2025</v>
      </c>
      <c r="G121" s="191">
        <f t="shared" si="89"/>
        <v>4</v>
      </c>
      <c r="H121" s="191">
        <f t="shared" si="94"/>
        <v>10</v>
      </c>
      <c r="I121" s="192">
        <f t="shared" si="90"/>
        <v>44295</v>
      </c>
      <c r="J121" s="191">
        <f t="shared" si="73"/>
        <v>1</v>
      </c>
      <c r="K121" s="193">
        <f t="shared" si="74"/>
        <v>7</v>
      </c>
      <c r="L121" s="194">
        <f t="shared" si="74"/>
        <v>0</v>
      </c>
      <c r="M121" s="193">
        <f t="shared" si="74"/>
        <v>13</v>
      </c>
      <c r="N121" s="194">
        <f t="shared" si="74"/>
        <v>0</v>
      </c>
      <c r="O121" s="193">
        <f t="shared" si="74"/>
        <v>13</v>
      </c>
      <c r="P121" s="194">
        <f t="shared" si="74"/>
        <v>30</v>
      </c>
      <c r="Q121" s="193">
        <f t="shared" si="74"/>
        <v>15</v>
      </c>
      <c r="R121" s="194">
        <f t="shared" si="74"/>
        <v>55</v>
      </c>
      <c r="S121" s="193">
        <f t="shared" si="75"/>
        <v>15</v>
      </c>
      <c r="T121" s="194">
        <f t="shared" si="75"/>
        <v>55</v>
      </c>
      <c r="U121" s="193">
        <f t="shared" si="75"/>
        <v>15</v>
      </c>
      <c r="V121" s="194">
        <f t="shared" si="75"/>
        <v>55</v>
      </c>
      <c r="W121" s="195">
        <f t="shared" si="76"/>
        <v>0.29166666666666669</v>
      </c>
      <c r="X121" s="195">
        <f t="shared" si="77"/>
        <v>0.54166666666666663</v>
      </c>
      <c r="Y121" s="195">
        <f t="shared" si="78"/>
        <v>0.5625</v>
      </c>
      <c r="Z121" s="195">
        <f t="shared" si="79"/>
        <v>0.66319444444444442</v>
      </c>
      <c r="AA121" s="195">
        <f t="shared" si="80"/>
        <v>0.66319444444444442</v>
      </c>
      <c r="AB121" s="195">
        <f t="shared" si="81"/>
        <v>0.66319444444444442</v>
      </c>
      <c r="AC121" s="667"/>
      <c r="AD121" s="196">
        <f t="shared" si="82"/>
        <v>0.35069444444444442</v>
      </c>
      <c r="AE121" s="667"/>
      <c r="AF121" s="196">
        <f t="shared" si="83"/>
        <v>0.35069444444444436</v>
      </c>
      <c r="AG121" s="196"/>
      <c r="AH121" s="196"/>
      <c r="AI121" s="196"/>
      <c r="AJ121" s="710"/>
      <c r="AK121" s="709">
        <f t="shared" si="91"/>
        <v>0</v>
      </c>
      <c r="AL121" s="709">
        <f t="shared" si="92"/>
        <v>0</v>
      </c>
      <c r="AM121" s="709">
        <f t="shared" si="93"/>
        <v>0</v>
      </c>
      <c r="AN121" s="709"/>
      <c r="AO121" s="709">
        <f t="shared" si="84"/>
        <v>0</v>
      </c>
      <c r="AP121" s="709">
        <f t="shared" si="85"/>
        <v>1</v>
      </c>
      <c r="AS121" s="184"/>
      <c r="AW121" s="225"/>
      <c r="AX121" s="79"/>
      <c r="AZ121" s="176"/>
      <c r="BD121" s="225"/>
      <c r="BG121" s="761">
        <f>BG118</f>
        <v>80.900000000000006</v>
      </c>
      <c r="BH121" s="761">
        <f>BH118</f>
        <v>80.900000000000006</v>
      </c>
      <c r="BI121" s="198">
        <f>BJ120+BI118</f>
        <v>75</v>
      </c>
      <c r="BJ121" s="198">
        <f>BI121+BJ118</f>
        <v>90</v>
      </c>
    </row>
    <row r="122" spans="2:67" ht="12.75" customHeight="1" outlineLevel="1" x14ac:dyDescent="0.2">
      <c r="B122" s="851"/>
      <c r="C122" s="851"/>
      <c r="D122" s="27" t="str">
        <f t="shared" si="86"/>
        <v/>
      </c>
      <c r="E122" s="191" t="str">
        <f t="shared" si="87"/>
        <v>Fr</v>
      </c>
      <c r="F122" s="191">
        <f t="shared" si="88"/>
        <v>2025</v>
      </c>
      <c r="G122" s="191">
        <f t="shared" si="89"/>
        <v>4</v>
      </c>
      <c r="H122" s="191">
        <f t="shared" si="94"/>
        <v>11</v>
      </c>
      <c r="I122" s="192">
        <f t="shared" si="90"/>
        <v>44296</v>
      </c>
      <c r="J122" s="191">
        <f t="shared" si="73"/>
        <v>1</v>
      </c>
      <c r="K122" s="193">
        <f t="shared" ref="K122:R131" si="95">IF(OR($E122="Sa",$E122="So",$J122=0),K$4,K$5)</f>
        <v>7</v>
      </c>
      <c r="L122" s="194">
        <f t="shared" si="95"/>
        <v>0</v>
      </c>
      <c r="M122" s="193">
        <f t="shared" si="95"/>
        <v>13</v>
      </c>
      <c r="N122" s="194">
        <f t="shared" si="95"/>
        <v>0</v>
      </c>
      <c r="O122" s="193">
        <f t="shared" si="95"/>
        <v>13</v>
      </c>
      <c r="P122" s="194">
        <f t="shared" si="95"/>
        <v>30</v>
      </c>
      <c r="Q122" s="193">
        <f t="shared" si="95"/>
        <v>15</v>
      </c>
      <c r="R122" s="194">
        <f t="shared" si="95"/>
        <v>55</v>
      </c>
      <c r="S122" s="193">
        <f t="shared" si="75"/>
        <v>15</v>
      </c>
      <c r="T122" s="194">
        <f t="shared" si="75"/>
        <v>55</v>
      </c>
      <c r="U122" s="193">
        <f t="shared" si="75"/>
        <v>15</v>
      </c>
      <c r="V122" s="194">
        <f t="shared" si="75"/>
        <v>55</v>
      </c>
      <c r="W122" s="195">
        <f t="shared" si="76"/>
        <v>0.29166666666666669</v>
      </c>
      <c r="X122" s="195">
        <f t="shared" si="77"/>
        <v>0.54166666666666663</v>
      </c>
      <c r="Y122" s="195">
        <f t="shared" si="78"/>
        <v>0.5625</v>
      </c>
      <c r="Z122" s="195">
        <f t="shared" si="79"/>
        <v>0.66319444444444442</v>
      </c>
      <c r="AA122" s="195">
        <f t="shared" si="80"/>
        <v>0.66319444444444442</v>
      </c>
      <c r="AB122" s="195">
        <f t="shared" si="81"/>
        <v>0.66319444444444442</v>
      </c>
      <c r="AC122" s="667"/>
      <c r="AD122" s="196">
        <f t="shared" si="82"/>
        <v>0.35069444444444442</v>
      </c>
      <c r="AE122" s="667"/>
      <c r="AF122" s="196">
        <f t="shared" si="83"/>
        <v>0.35069444444444436</v>
      </c>
      <c r="AG122" s="196"/>
      <c r="AH122" s="196"/>
      <c r="AI122" s="196"/>
      <c r="AJ122" s="710"/>
      <c r="AK122" s="709">
        <f t="shared" si="91"/>
        <v>0</v>
      </c>
      <c r="AL122" s="709">
        <f t="shared" si="92"/>
        <v>0</v>
      </c>
      <c r="AM122" s="709">
        <f t="shared" si="93"/>
        <v>0</v>
      </c>
      <c r="AN122" s="709"/>
      <c r="AO122" s="709">
        <f t="shared" si="84"/>
        <v>0</v>
      </c>
      <c r="AP122" s="709">
        <f t="shared" si="85"/>
        <v>1</v>
      </c>
      <c r="AS122" s="184"/>
      <c r="AW122" s="225"/>
      <c r="AX122" s="79"/>
      <c r="AZ122" s="176"/>
      <c r="BD122" s="225"/>
      <c r="BG122" s="761">
        <f>BG118</f>
        <v>80.900000000000006</v>
      </c>
      <c r="BH122" s="761">
        <f>BH118</f>
        <v>80.900000000000006</v>
      </c>
      <c r="BI122" s="198">
        <f>BJ121+BI118</f>
        <v>105</v>
      </c>
      <c r="BJ122" s="198">
        <f>BI122+BJ118</f>
        <v>120</v>
      </c>
    </row>
    <row r="123" spans="2:67" ht="12.75" customHeight="1" outlineLevel="1" x14ac:dyDescent="0.2">
      <c r="B123" s="851"/>
      <c r="C123" s="851"/>
      <c r="D123" s="27" t="str">
        <f t="shared" si="86"/>
        <v/>
      </c>
      <c r="E123" s="191" t="str">
        <f t="shared" si="87"/>
        <v>Sa</v>
      </c>
      <c r="F123" s="191">
        <f t="shared" si="88"/>
        <v>2025</v>
      </c>
      <c r="G123" s="191">
        <f t="shared" si="89"/>
        <v>4</v>
      </c>
      <c r="H123" s="191">
        <f t="shared" si="94"/>
        <v>12</v>
      </c>
      <c r="I123" s="192">
        <f t="shared" si="90"/>
        <v>44297</v>
      </c>
      <c r="J123" s="191">
        <f t="shared" si="73"/>
        <v>1</v>
      </c>
      <c r="K123" s="193">
        <f t="shared" si="95"/>
        <v>0</v>
      </c>
      <c r="L123" s="194">
        <f t="shared" si="95"/>
        <v>0</v>
      </c>
      <c r="M123" s="193">
        <f t="shared" si="95"/>
        <v>0</v>
      </c>
      <c r="N123" s="194">
        <f t="shared" si="95"/>
        <v>0</v>
      </c>
      <c r="O123" s="193">
        <f t="shared" si="95"/>
        <v>0</v>
      </c>
      <c r="P123" s="194">
        <f t="shared" si="95"/>
        <v>0</v>
      </c>
      <c r="Q123" s="193">
        <f t="shared" si="95"/>
        <v>0</v>
      </c>
      <c r="R123" s="194">
        <f t="shared" si="95"/>
        <v>0</v>
      </c>
      <c r="S123" s="193">
        <f t="shared" si="75"/>
        <v>0</v>
      </c>
      <c r="T123" s="194">
        <f t="shared" si="75"/>
        <v>0</v>
      </c>
      <c r="U123" s="193">
        <f t="shared" si="75"/>
        <v>0</v>
      </c>
      <c r="V123" s="194">
        <f t="shared" si="75"/>
        <v>0</v>
      </c>
      <c r="W123" s="195">
        <f t="shared" si="76"/>
        <v>0</v>
      </c>
      <c r="X123" s="195">
        <f t="shared" si="77"/>
        <v>0</v>
      </c>
      <c r="Y123" s="195">
        <f t="shared" si="78"/>
        <v>0</v>
      </c>
      <c r="Z123" s="195">
        <f t="shared" si="79"/>
        <v>0</v>
      </c>
      <c r="AA123" s="195">
        <f t="shared" si="80"/>
        <v>0</v>
      </c>
      <c r="AB123" s="195">
        <f t="shared" si="81"/>
        <v>0</v>
      </c>
      <c r="AC123" s="667"/>
      <c r="AD123" s="196">
        <f t="shared" si="82"/>
        <v>0</v>
      </c>
      <c r="AE123" s="667"/>
      <c r="AF123" s="196">
        <f t="shared" si="83"/>
        <v>0</v>
      </c>
      <c r="AG123" s="196"/>
      <c r="AH123" s="196"/>
      <c r="AI123" s="196"/>
      <c r="AJ123" s="710"/>
      <c r="AK123" s="709">
        <f t="shared" si="91"/>
        <v>0</v>
      </c>
      <c r="AL123" s="709">
        <f t="shared" si="92"/>
        <v>0</v>
      </c>
      <c r="AM123" s="709">
        <f t="shared" si="93"/>
        <v>0</v>
      </c>
      <c r="AN123" s="709"/>
      <c r="AO123" s="709">
        <f t="shared" si="84"/>
        <v>0</v>
      </c>
      <c r="AP123" s="709">
        <f t="shared" si="85"/>
        <v>0</v>
      </c>
      <c r="AS123" s="184"/>
      <c r="AW123" s="225"/>
      <c r="AX123" s="79"/>
      <c r="AZ123" s="176"/>
      <c r="BD123" s="225"/>
      <c r="BG123" s="762">
        <f>BG118</f>
        <v>80.900000000000006</v>
      </c>
      <c r="BH123" s="761">
        <f>BH118</f>
        <v>80.900000000000006</v>
      </c>
      <c r="BI123" s="198">
        <f>BJ122+BI118</f>
        <v>135</v>
      </c>
      <c r="BJ123" s="198">
        <f>BI123+BJ118</f>
        <v>150</v>
      </c>
    </row>
    <row r="124" spans="2:67" ht="12.75" customHeight="1" outlineLevel="1" x14ac:dyDescent="0.2">
      <c r="B124" s="851"/>
      <c r="C124" s="851"/>
      <c r="D124" s="27" t="str">
        <f t="shared" si="86"/>
        <v/>
      </c>
      <c r="E124" s="191" t="str">
        <f t="shared" si="87"/>
        <v>So</v>
      </c>
      <c r="F124" s="191">
        <f t="shared" si="88"/>
        <v>2025</v>
      </c>
      <c r="G124" s="191">
        <f t="shared" si="89"/>
        <v>4</v>
      </c>
      <c r="H124" s="191">
        <f t="shared" si="94"/>
        <v>13</v>
      </c>
      <c r="I124" s="192">
        <f t="shared" si="90"/>
        <v>44298</v>
      </c>
      <c r="J124" s="191">
        <f t="shared" si="73"/>
        <v>1</v>
      </c>
      <c r="K124" s="193">
        <f t="shared" si="95"/>
        <v>0</v>
      </c>
      <c r="L124" s="194">
        <f t="shared" si="95"/>
        <v>0</v>
      </c>
      <c r="M124" s="193">
        <f t="shared" si="95"/>
        <v>0</v>
      </c>
      <c r="N124" s="194">
        <f t="shared" si="95"/>
        <v>0</v>
      </c>
      <c r="O124" s="193">
        <f t="shared" si="95"/>
        <v>0</v>
      </c>
      <c r="P124" s="194">
        <f t="shared" si="95"/>
        <v>0</v>
      </c>
      <c r="Q124" s="193">
        <f t="shared" si="95"/>
        <v>0</v>
      </c>
      <c r="R124" s="194">
        <f t="shared" si="95"/>
        <v>0</v>
      </c>
      <c r="S124" s="193">
        <f t="shared" si="75"/>
        <v>0</v>
      </c>
      <c r="T124" s="194">
        <f t="shared" si="75"/>
        <v>0</v>
      </c>
      <c r="U124" s="193">
        <f t="shared" si="75"/>
        <v>0</v>
      </c>
      <c r="V124" s="194">
        <f t="shared" si="75"/>
        <v>0</v>
      </c>
      <c r="W124" s="195">
        <f t="shared" si="76"/>
        <v>0</v>
      </c>
      <c r="X124" s="195">
        <f t="shared" si="77"/>
        <v>0</v>
      </c>
      <c r="Y124" s="195">
        <f t="shared" si="78"/>
        <v>0</v>
      </c>
      <c r="Z124" s="195">
        <f t="shared" si="79"/>
        <v>0</v>
      </c>
      <c r="AA124" s="195">
        <f t="shared" si="80"/>
        <v>0</v>
      </c>
      <c r="AB124" s="195">
        <f t="shared" si="81"/>
        <v>0</v>
      </c>
      <c r="AC124" s="667"/>
      <c r="AD124" s="196">
        <f t="shared" si="82"/>
        <v>0</v>
      </c>
      <c r="AE124" s="667"/>
      <c r="AF124" s="196">
        <f t="shared" si="83"/>
        <v>0</v>
      </c>
      <c r="AG124" s="196"/>
      <c r="AH124" s="196"/>
      <c r="AI124" s="196"/>
      <c r="AJ124" s="710"/>
      <c r="AK124" s="709">
        <f t="shared" si="91"/>
        <v>0</v>
      </c>
      <c r="AL124" s="709">
        <f t="shared" si="92"/>
        <v>0</v>
      </c>
      <c r="AM124" s="709">
        <f t="shared" si="93"/>
        <v>0</v>
      </c>
      <c r="AN124" s="709"/>
      <c r="AO124" s="709">
        <f t="shared" si="84"/>
        <v>0</v>
      </c>
      <c r="AP124" s="709">
        <f t="shared" si="85"/>
        <v>0</v>
      </c>
      <c r="AS124" s="184"/>
      <c r="AW124" s="225"/>
      <c r="AX124" s="79"/>
      <c r="AZ124" s="176"/>
      <c r="BD124" s="225"/>
      <c r="BG124" s="774" t="s">
        <v>1777</v>
      </c>
      <c r="BH124" s="756">
        <f>SUM(BG119:BG123)+SUM(BH119:BH123)</f>
        <v>809</v>
      </c>
      <c r="BI124" s="722" t="s">
        <v>1767</v>
      </c>
      <c r="BJ124" s="722" t="s">
        <v>1767</v>
      </c>
    </row>
    <row r="125" spans="2:67" ht="12.75" customHeight="1" outlineLevel="1" x14ac:dyDescent="0.2">
      <c r="B125" s="851"/>
      <c r="C125" s="851"/>
      <c r="D125" s="27">
        <f t="shared" si="86"/>
        <v>16</v>
      </c>
      <c r="E125" s="191" t="str">
        <f t="shared" si="87"/>
        <v>Mo</v>
      </c>
      <c r="F125" s="191">
        <f t="shared" si="88"/>
        <v>2025</v>
      </c>
      <c r="G125" s="191">
        <f t="shared" si="89"/>
        <v>4</v>
      </c>
      <c r="H125" s="191">
        <f t="shared" si="94"/>
        <v>14</v>
      </c>
      <c r="I125" s="192">
        <f t="shared" si="90"/>
        <v>44299</v>
      </c>
      <c r="J125" s="191">
        <f t="shared" si="73"/>
        <v>1</v>
      </c>
      <c r="K125" s="193">
        <f t="shared" si="95"/>
        <v>7</v>
      </c>
      <c r="L125" s="194">
        <f t="shared" si="95"/>
        <v>0</v>
      </c>
      <c r="M125" s="193">
        <f t="shared" si="95"/>
        <v>13</v>
      </c>
      <c r="N125" s="194">
        <f t="shared" si="95"/>
        <v>0</v>
      </c>
      <c r="O125" s="193">
        <f t="shared" si="95"/>
        <v>13</v>
      </c>
      <c r="P125" s="194">
        <f t="shared" si="95"/>
        <v>30</v>
      </c>
      <c r="Q125" s="193">
        <f t="shared" si="95"/>
        <v>15</v>
      </c>
      <c r="R125" s="194">
        <f t="shared" si="95"/>
        <v>55</v>
      </c>
      <c r="S125" s="193">
        <f t="shared" si="75"/>
        <v>15</v>
      </c>
      <c r="T125" s="194">
        <f t="shared" si="75"/>
        <v>55</v>
      </c>
      <c r="U125" s="193">
        <f t="shared" si="75"/>
        <v>15</v>
      </c>
      <c r="V125" s="194">
        <f t="shared" si="75"/>
        <v>55</v>
      </c>
      <c r="W125" s="195">
        <f t="shared" si="76"/>
        <v>0.29166666666666669</v>
      </c>
      <c r="X125" s="195">
        <f t="shared" si="77"/>
        <v>0.54166666666666663</v>
      </c>
      <c r="Y125" s="195">
        <f t="shared" si="78"/>
        <v>0.5625</v>
      </c>
      <c r="Z125" s="195">
        <f t="shared" si="79"/>
        <v>0.66319444444444442</v>
      </c>
      <c r="AA125" s="195">
        <f t="shared" si="80"/>
        <v>0.66319444444444442</v>
      </c>
      <c r="AB125" s="195">
        <f t="shared" si="81"/>
        <v>0.66319444444444442</v>
      </c>
      <c r="AC125" s="667"/>
      <c r="AD125" s="196">
        <f t="shared" si="82"/>
        <v>0.35069444444444442</v>
      </c>
      <c r="AE125" s="667"/>
      <c r="AF125" s="196">
        <f t="shared" si="83"/>
        <v>0.35069444444444436</v>
      </c>
      <c r="AG125" s="196"/>
      <c r="AH125" s="196"/>
      <c r="AI125" s="196"/>
      <c r="AJ125" s="710"/>
      <c r="AK125" s="709">
        <f t="shared" si="91"/>
        <v>0</v>
      </c>
      <c r="AL125" s="709">
        <f t="shared" si="92"/>
        <v>0</v>
      </c>
      <c r="AM125" s="709">
        <f t="shared" si="93"/>
        <v>0</v>
      </c>
      <c r="AN125" s="709"/>
      <c r="AO125" s="709">
        <f t="shared" si="84"/>
        <v>0</v>
      </c>
      <c r="AP125" s="709">
        <f t="shared" si="85"/>
        <v>1</v>
      </c>
      <c r="AS125" s="184"/>
      <c r="AW125" s="225"/>
      <c r="AX125" s="79"/>
      <c r="AZ125" s="176"/>
      <c r="BD125" s="225"/>
      <c r="BG125" s="775">
        <f>INDEX($BF$2:$BG$8,MATCH(BG124,$BF$2:$BF$8,0),2)</f>
        <v>80.900000000000006</v>
      </c>
      <c r="BH125" s="775">
        <f>INDEX($BF$2:$BG$8,MATCH(BG124,$BF$2:$BF$8,0),2)</f>
        <v>80.900000000000006</v>
      </c>
      <c r="BI125" s="775">
        <v>15</v>
      </c>
      <c r="BJ125" s="775">
        <v>15</v>
      </c>
    </row>
    <row r="126" spans="2:67" ht="12.75" customHeight="1" outlineLevel="1" x14ac:dyDescent="0.2">
      <c r="B126" s="851"/>
      <c r="C126" s="851"/>
      <c r="D126" s="27" t="str">
        <f t="shared" si="86"/>
        <v/>
      </c>
      <c r="E126" s="191" t="str">
        <f t="shared" si="87"/>
        <v>Di</v>
      </c>
      <c r="F126" s="191">
        <f t="shared" si="88"/>
        <v>2025</v>
      </c>
      <c r="G126" s="191">
        <f t="shared" si="89"/>
        <v>4</v>
      </c>
      <c r="H126" s="191">
        <f t="shared" si="94"/>
        <v>15</v>
      </c>
      <c r="I126" s="192">
        <f t="shared" si="90"/>
        <v>44300</v>
      </c>
      <c r="J126" s="191">
        <f t="shared" si="73"/>
        <v>1</v>
      </c>
      <c r="K126" s="193">
        <f t="shared" si="95"/>
        <v>7</v>
      </c>
      <c r="L126" s="194">
        <f t="shared" si="95"/>
        <v>0</v>
      </c>
      <c r="M126" s="193">
        <f t="shared" si="95"/>
        <v>13</v>
      </c>
      <c r="N126" s="194">
        <f t="shared" si="95"/>
        <v>0</v>
      </c>
      <c r="O126" s="193">
        <f t="shared" si="95"/>
        <v>13</v>
      </c>
      <c r="P126" s="194">
        <f t="shared" si="95"/>
        <v>30</v>
      </c>
      <c r="Q126" s="193">
        <f t="shared" si="95"/>
        <v>15</v>
      </c>
      <c r="R126" s="194">
        <f t="shared" si="95"/>
        <v>55</v>
      </c>
      <c r="S126" s="193">
        <f t="shared" si="75"/>
        <v>15</v>
      </c>
      <c r="T126" s="194">
        <f t="shared" si="75"/>
        <v>55</v>
      </c>
      <c r="U126" s="193">
        <f t="shared" si="75"/>
        <v>15</v>
      </c>
      <c r="V126" s="194">
        <f t="shared" si="75"/>
        <v>55</v>
      </c>
      <c r="W126" s="195">
        <f t="shared" si="76"/>
        <v>0.29166666666666669</v>
      </c>
      <c r="X126" s="195">
        <f t="shared" si="77"/>
        <v>0.54166666666666663</v>
      </c>
      <c r="Y126" s="195">
        <f t="shared" si="78"/>
        <v>0.5625</v>
      </c>
      <c r="Z126" s="195">
        <f t="shared" si="79"/>
        <v>0.66319444444444442</v>
      </c>
      <c r="AA126" s="195">
        <f t="shared" si="80"/>
        <v>0.66319444444444442</v>
      </c>
      <c r="AB126" s="195">
        <f t="shared" si="81"/>
        <v>0.66319444444444442</v>
      </c>
      <c r="AC126" s="667"/>
      <c r="AD126" s="196">
        <f t="shared" si="82"/>
        <v>0.35069444444444442</v>
      </c>
      <c r="AE126" s="667"/>
      <c r="AF126" s="196">
        <f t="shared" si="83"/>
        <v>0.35069444444444436</v>
      </c>
      <c r="AG126" s="196"/>
      <c r="AH126" s="196"/>
      <c r="AI126" s="196"/>
      <c r="AJ126" s="710"/>
      <c r="AK126" s="709">
        <f t="shared" si="91"/>
        <v>0</v>
      </c>
      <c r="AL126" s="709">
        <f t="shared" si="92"/>
        <v>0</v>
      </c>
      <c r="AM126" s="709">
        <f t="shared" si="93"/>
        <v>0</v>
      </c>
      <c r="AN126" s="709"/>
      <c r="AO126" s="709">
        <f t="shared" si="84"/>
        <v>0</v>
      </c>
      <c r="AP126" s="709">
        <f t="shared" si="85"/>
        <v>1</v>
      </c>
      <c r="AS126" s="184"/>
      <c r="AW126" s="225"/>
      <c r="AX126" s="79"/>
      <c r="AZ126" s="176"/>
      <c r="BD126" s="225"/>
      <c r="BG126" s="818">
        <f>BG125</f>
        <v>80.900000000000006</v>
      </c>
      <c r="BH126" s="818">
        <f>BH125</f>
        <v>80.900000000000006</v>
      </c>
      <c r="BI126" s="198">
        <f>BI125</f>
        <v>15</v>
      </c>
      <c r="BJ126" s="198">
        <f>BI126+BJ125</f>
        <v>30</v>
      </c>
    </row>
    <row r="127" spans="2:67" ht="12.75" customHeight="1" outlineLevel="1" x14ac:dyDescent="0.2">
      <c r="B127" s="851"/>
      <c r="C127" s="851"/>
      <c r="D127" s="27" t="str">
        <f t="shared" si="86"/>
        <v/>
      </c>
      <c r="E127" s="191" t="str">
        <f t="shared" si="87"/>
        <v>Mi</v>
      </c>
      <c r="F127" s="191">
        <f t="shared" si="88"/>
        <v>2025</v>
      </c>
      <c r="G127" s="191">
        <f t="shared" si="89"/>
        <v>4</v>
      </c>
      <c r="H127" s="191">
        <f t="shared" si="94"/>
        <v>16</v>
      </c>
      <c r="I127" s="192">
        <f t="shared" si="90"/>
        <v>44301</v>
      </c>
      <c r="J127" s="191">
        <f t="shared" si="73"/>
        <v>1</v>
      </c>
      <c r="K127" s="193">
        <f t="shared" si="95"/>
        <v>7</v>
      </c>
      <c r="L127" s="194">
        <f t="shared" si="95"/>
        <v>0</v>
      </c>
      <c r="M127" s="193">
        <f t="shared" si="95"/>
        <v>13</v>
      </c>
      <c r="N127" s="194">
        <f t="shared" si="95"/>
        <v>0</v>
      </c>
      <c r="O127" s="193">
        <f t="shared" si="95"/>
        <v>13</v>
      </c>
      <c r="P127" s="194">
        <f t="shared" si="95"/>
        <v>30</v>
      </c>
      <c r="Q127" s="193">
        <f t="shared" si="95"/>
        <v>15</v>
      </c>
      <c r="R127" s="194">
        <f t="shared" si="95"/>
        <v>55</v>
      </c>
      <c r="S127" s="193">
        <f t="shared" si="75"/>
        <v>15</v>
      </c>
      <c r="T127" s="194">
        <f t="shared" si="75"/>
        <v>55</v>
      </c>
      <c r="U127" s="193">
        <f t="shared" si="75"/>
        <v>15</v>
      </c>
      <c r="V127" s="194">
        <f t="shared" si="75"/>
        <v>55</v>
      </c>
      <c r="W127" s="195">
        <f t="shared" si="76"/>
        <v>0.29166666666666669</v>
      </c>
      <c r="X127" s="195">
        <f t="shared" si="77"/>
        <v>0.54166666666666663</v>
      </c>
      <c r="Y127" s="195">
        <f t="shared" si="78"/>
        <v>0.5625</v>
      </c>
      <c r="Z127" s="195">
        <f t="shared" si="79"/>
        <v>0.66319444444444442</v>
      </c>
      <c r="AA127" s="195">
        <f t="shared" si="80"/>
        <v>0.66319444444444442</v>
      </c>
      <c r="AB127" s="195">
        <f t="shared" si="81"/>
        <v>0.66319444444444442</v>
      </c>
      <c r="AC127" s="667"/>
      <c r="AD127" s="196">
        <f t="shared" si="82"/>
        <v>0.35069444444444442</v>
      </c>
      <c r="AE127" s="667"/>
      <c r="AF127" s="196">
        <f t="shared" si="83"/>
        <v>0.35069444444444436</v>
      </c>
      <c r="AG127" s="196"/>
      <c r="AH127" s="196"/>
      <c r="AI127" s="196"/>
      <c r="AJ127" s="709"/>
      <c r="AK127" s="709">
        <f t="shared" si="91"/>
        <v>0</v>
      </c>
      <c r="AL127" s="709">
        <f t="shared" si="92"/>
        <v>0</v>
      </c>
      <c r="AM127" s="709">
        <f t="shared" si="93"/>
        <v>0</v>
      </c>
      <c r="AN127" s="709"/>
      <c r="AO127" s="709">
        <f t="shared" si="84"/>
        <v>0</v>
      </c>
      <c r="AP127" s="709">
        <f t="shared" si="85"/>
        <v>1</v>
      </c>
      <c r="AS127" s="184"/>
      <c r="AW127" s="225"/>
      <c r="AX127" s="79"/>
      <c r="AZ127" s="176"/>
      <c r="BD127" s="225"/>
      <c r="BG127" s="761">
        <f>BG125</f>
        <v>80.900000000000006</v>
      </c>
      <c r="BH127" s="761">
        <f>BH125</f>
        <v>80.900000000000006</v>
      </c>
      <c r="BI127" s="198">
        <f>BJ126+BI125</f>
        <v>45</v>
      </c>
      <c r="BJ127" s="198">
        <f>BI127+BJ125</f>
        <v>60</v>
      </c>
    </row>
    <row r="128" spans="2:67" ht="12.75" customHeight="1" outlineLevel="1" x14ac:dyDescent="0.2">
      <c r="B128" s="851"/>
      <c r="C128" s="851"/>
      <c r="D128" s="27" t="str">
        <f t="shared" si="86"/>
        <v/>
      </c>
      <c r="E128" s="191" t="str">
        <f t="shared" si="87"/>
        <v>Do</v>
      </c>
      <c r="F128" s="191">
        <f t="shared" si="88"/>
        <v>2025</v>
      </c>
      <c r="G128" s="191">
        <f t="shared" si="89"/>
        <v>4</v>
      </c>
      <c r="H128" s="191">
        <f t="shared" si="94"/>
        <v>17</v>
      </c>
      <c r="I128" s="192">
        <f t="shared" si="90"/>
        <v>44302</v>
      </c>
      <c r="J128" s="191">
        <f t="shared" si="73"/>
        <v>1</v>
      </c>
      <c r="K128" s="193">
        <f t="shared" si="95"/>
        <v>7</v>
      </c>
      <c r="L128" s="194">
        <f t="shared" si="95"/>
        <v>0</v>
      </c>
      <c r="M128" s="193">
        <f t="shared" si="95"/>
        <v>13</v>
      </c>
      <c r="N128" s="194">
        <f t="shared" si="95"/>
        <v>0</v>
      </c>
      <c r="O128" s="193">
        <f t="shared" si="95"/>
        <v>13</v>
      </c>
      <c r="P128" s="194">
        <f t="shared" si="95"/>
        <v>30</v>
      </c>
      <c r="Q128" s="193">
        <f t="shared" si="95"/>
        <v>15</v>
      </c>
      <c r="R128" s="194">
        <f t="shared" si="95"/>
        <v>55</v>
      </c>
      <c r="S128" s="193">
        <f t="shared" si="75"/>
        <v>15</v>
      </c>
      <c r="T128" s="194">
        <f t="shared" si="75"/>
        <v>55</v>
      </c>
      <c r="U128" s="193">
        <f t="shared" si="75"/>
        <v>15</v>
      </c>
      <c r="V128" s="194">
        <f t="shared" si="75"/>
        <v>55</v>
      </c>
      <c r="W128" s="195">
        <f t="shared" si="76"/>
        <v>0.29166666666666669</v>
      </c>
      <c r="X128" s="195">
        <f t="shared" si="77"/>
        <v>0.54166666666666663</v>
      </c>
      <c r="Y128" s="195">
        <f t="shared" si="78"/>
        <v>0.5625</v>
      </c>
      <c r="Z128" s="195">
        <f t="shared" si="79"/>
        <v>0.66319444444444442</v>
      </c>
      <c r="AA128" s="195">
        <f t="shared" si="80"/>
        <v>0.66319444444444442</v>
      </c>
      <c r="AB128" s="195">
        <f t="shared" si="81"/>
        <v>0.66319444444444442</v>
      </c>
      <c r="AC128" s="667"/>
      <c r="AD128" s="196">
        <f t="shared" si="82"/>
        <v>0.35069444444444442</v>
      </c>
      <c r="AE128" s="667"/>
      <c r="AF128" s="196">
        <f t="shared" si="83"/>
        <v>0.35069444444444436</v>
      </c>
      <c r="AG128" s="196"/>
      <c r="AH128" s="196"/>
      <c r="AI128" s="196"/>
      <c r="AJ128" s="709"/>
      <c r="AK128" s="709">
        <f t="shared" si="91"/>
        <v>0</v>
      </c>
      <c r="AL128" s="709">
        <f t="shared" si="92"/>
        <v>0</v>
      </c>
      <c r="AM128" s="709">
        <f t="shared" si="93"/>
        <v>0</v>
      </c>
      <c r="AN128" s="709"/>
      <c r="AO128" s="709">
        <f t="shared" si="84"/>
        <v>0</v>
      </c>
      <c r="AP128" s="709">
        <f t="shared" si="85"/>
        <v>1</v>
      </c>
      <c r="AS128" s="184"/>
      <c r="AW128" s="225"/>
      <c r="AX128" s="79"/>
      <c r="AZ128" s="176"/>
      <c r="BD128" s="225"/>
      <c r="BG128" s="761">
        <f>BG125</f>
        <v>80.900000000000006</v>
      </c>
      <c r="BH128" s="761">
        <f>BH125</f>
        <v>80.900000000000006</v>
      </c>
      <c r="BI128" s="198">
        <f>BJ127+BI125</f>
        <v>75</v>
      </c>
      <c r="BJ128" s="198">
        <f>BI128+BJ125</f>
        <v>90</v>
      </c>
    </row>
    <row r="129" spans="2:67" ht="12.75" customHeight="1" outlineLevel="1" x14ac:dyDescent="0.2">
      <c r="B129" s="851"/>
      <c r="C129" s="851"/>
      <c r="D129" s="27" t="str">
        <f t="shared" si="86"/>
        <v/>
      </c>
      <c r="E129" s="191" t="str">
        <f t="shared" si="87"/>
        <v>Fr</v>
      </c>
      <c r="F129" s="191">
        <f t="shared" si="88"/>
        <v>2025</v>
      </c>
      <c r="G129" s="191">
        <f t="shared" si="89"/>
        <v>4</v>
      </c>
      <c r="H129" s="191">
        <f t="shared" si="94"/>
        <v>18</v>
      </c>
      <c r="I129" s="192">
        <f t="shared" si="90"/>
        <v>44303</v>
      </c>
      <c r="J129" s="191">
        <f t="shared" si="73"/>
        <v>1</v>
      </c>
      <c r="K129" s="193">
        <f t="shared" si="95"/>
        <v>7</v>
      </c>
      <c r="L129" s="194">
        <f t="shared" si="95"/>
        <v>0</v>
      </c>
      <c r="M129" s="193">
        <f t="shared" si="95"/>
        <v>13</v>
      </c>
      <c r="N129" s="194">
        <f t="shared" si="95"/>
        <v>0</v>
      </c>
      <c r="O129" s="193">
        <f t="shared" si="95"/>
        <v>13</v>
      </c>
      <c r="P129" s="194">
        <f t="shared" si="95"/>
        <v>30</v>
      </c>
      <c r="Q129" s="193">
        <f t="shared" si="95"/>
        <v>15</v>
      </c>
      <c r="R129" s="194">
        <f t="shared" si="95"/>
        <v>55</v>
      </c>
      <c r="S129" s="193">
        <f t="shared" si="75"/>
        <v>15</v>
      </c>
      <c r="T129" s="194">
        <f t="shared" si="75"/>
        <v>55</v>
      </c>
      <c r="U129" s="193">
        <f t="shared" si="75"/>
        <v>15</v>
      </c>
      <c r="V129" s="194">
        <f t="shared" si="75"/>
        <v>55</v>
      </c>
      <c r="W129" s="195">
        <f t="shared" si="76"/>
        <v>0.29166666666666669</v>
      </c>
      <c r="X129" s="195">
        <f t="shared" si="77"/>
        <v>0.54166666666666663</v>
      </c>
      <c r="Y129" s="195">
        <f t="shared" si="78"/>
        <v>0.5625</v>
      </c>
      <c r="Z129" s="195">
        <f t="shared" si="79"/>
        <v>0.66319444444444442</v>
      </c>
      <c r="AA129" s="195">
        <f t="shared" si="80"/>
        <v>0.66319444444444442</v>
      </c>
      <c r="AB129" s="195">
        <f t="shared" si="81"/>
        <v>0.66319444444444442</v>
      </c>
      <c r="AC129" s="667"/>
      <c r="AD129" s="196">
        <f t="shared" si="82"/>
        <v>0.35069444444444442</v>
      </c>
      <c r="AE129" s="667"/>
      <c r="AF129" s="196">
        <f t="shared" si="83"/>
        <v>0.35069444444444436</v>
      </c>
      <c r="AG129" s="196"/>
      <c r="AH129" s="196"/>
      <c r="AI129" s="196"/>
      <c r="AJ129" s="709"/>
      <c r="AK129" s="709">
        <f t="shared" si="91"/>
        <v>0</v>
      </c>
      <c r="AL129" s="709">
        <f t="shared" si="92"/>
        <v>0</v>
      </c>
      <c r="AM129" s="709">
        <f t="shared" si="93"/>
        <v>0</v>
      </c>
      <c r="AN129" s="709"/>
      <c r="AO129" s="709">
        <f t="shared" si="84"/>
        <v>0</v>
      </c>
      <c r="AP129" s="709">
        <f t="shared" si="85"/>
        <v>1</v>
      </c>
      <c r="AS129" s="184"/>
      <c r="AW129" s="225"/>
      <c r="AX129" s="79"/>
      <c r="AZ129" s="176"/>
      <c r="BD129" s="225"/>
      <c r="BG129" s="761">
        <f>BG125</f>
        <v>80.900000000000006</v>
      </c>
      <c r="BH129" s="761">
        <f>BH125</f>
        <v>80.900000000000006</v>
      </c>
      <c r="BI129" s="198">
        <f>BJ128+BI125</f>
        <v>105</v>
      </c>
      <c r="BJ129" s="198">
        <f>BI129+BJ125</f>
        <v>120</v>
      </c>
    </row>
    <row r="130" spans="2:67" ht="12.75" customHeight="1" outlineLevel="1" x14ac:dyDescent="0.2">
      <c r="B130" s="851"/>
      <c r="C130" s="851"/>
      <c r="D130" s="27" t="str">
        <f t="shared" si="86"/>
        <v/>
      </c>
      <c r="E130" s="191" t="str">
        <f t="shared" si="87"/>
        <v>Sa</v>
      </c>
      <c r="F130" s="191">
        <f t="shared" si="88"/>
        <v>2025</v>
      </c>
      <c r="G130" s="191">
        <f t="shared" si="89"/>
        <v>4</v>
      </c>
      <c r="H130" s="191">
        <f t="shared" si="94"/>
        <v>19</v>
      </c>
      <c r="I130" s="192">
        <f t="shared" si="90"/>
        <v>44304</v>
      </c>
      <c r="J130" s="191">
        <f t="shared" si="73"/>
        <v>1</v>
      </c>
      <c r="K130" s="193">
        <f t="shared" si="95"/>
        <v>0</v>
      </c>
      <c r="L130" s="194">
        <f t="shared" si="95"/>
        <v>0</v>
      </c>
      <c r="M130" s="193">
        <f t="shared" si="95"/>
        <v>0</v>
      </c>
      <c r="N130" s="194">
        <f t="shared" si="95"/>
        <v>0</v>
      </c>
      <c r="O130" s="193">
        <f t="shared" si="95"/>
        <v>0</v>
      </c>
      <c r="P130" s="194">
        <f t="shared" si="95"/>
        <v>0</v>
      </c>
      <c r="Q130" s="193">
        <f t="shared" si="95"/>
        <v>0</v>
      </c>
      <c r="R130" s="194">
        <f t="shared" si="95"/>
        <v>0</v>
      </c>
      <c r="S130" s="193">
        <f t="shared" si="75"/>
        <v>0</v>
      </c>
      <c r="T130" s="194">
        <f t="shared" si="75"/>
        <v>0</v>
      </c>
      <c r="U130" s="193">
        <f t="shared" si="75"/>
        <v>0</v>
      </c>
      <c r="V130" s="194">
        <f t="shared" si="75"/>
        <v>0</v>
      </c>
      <c r="W130" s="195">
        <f t="shared" si="76"/>
        <v>0</v>
      </c>
      <c r="X130" s="195">
        <f t="shared" si="77"/>
        <v>0</v>
      </c>
      <c r="Y130" s="195">
        <f t="shared" si="78"/>
        <v>0</v>
      </c>
      <c r="Z130" s="195">
        <f t="shared" si="79"/>
        <v>0</v>
      </c>
      <c r="AA130" s="195">
        <f t="shared" si="80"/>
        <v>0</v>
      </c>
      <c r="AB130" s="195">
        <f t="shared" si="81"/>
        <v>0</v>
      </c>
      <c r="AC130" s="667"/>
      <c r="AD130" s="196">
        <f t="shared" si="82"/>
        <v>0</v>
      </c>
      <c r="AE130" s="667"/>
      <c r="AF130" s="196">
        <f t="shared" si="83"/>
        <v>0</v>
      </c>
      <c r="AG130" s="196"/>
      <c r="AH130" s="196"/>
      <c r="AI130" s="196"/>
      <c r="AJ130" s="709"/>
      <c r="AK130" s="709">
        <f t="shared" si="91"/>
        <v>0</v>
      </c>
      <c r="AL130" s="709">
        <f t="shared" si="92"/>
        <v>0</v>
      </c>
      <c r="AM130" s="709">
        <f t="shared" si="93"/>
        <v>0</v>
      </c>
      <c r="AN130" s="709"/>
      <c r="AO130" s="709">
        <f t="shared" si="84"/>
        <v>0</v>
      </c>
      <c r="AP130" s="709">
        <f t="shared" si="85"/>
        <v>0</v>
      </c>
      <c r="AS130" s="184"/>
      <c r="AW130" s="225"/>
      <c r="AX130" s="79"/>
      <c r="AZ130" s="176"/>
      <c r="BD130" s="225"/>
      <c r="BG130" s="762">
        <f>BG125</f>
        <v>80.900000000000006</v>
      </c>
      <c r="BH130" s="761">
        <f>BH125</f>
        <v>80.900000000000006</v>
      </c>
      <c r="BI130" s="198">
        <f>BJ129+BI125</f>
        <v>135</v>
      </c>
      <c r="BJ130" s="198">
        <f>BI130+BJ125</f>
        <v>150</v>
      </c>
    </row>
    <row r="131" spans="2:67" ht="12.75" customHeight="1" outlineLevel="1" x14ac:dyDescent="0.2">
      <c r="B131" s="851"/>
      <c r="C131" s="851"/>
      <c r="D131" s="27" t="str">
        <f t="shared" si="86"/>
        <v/>
      </c>
      <c r="E131" s="191" t="str">
        <f t="shared" si="87"/>
        <v>So</v>
      </c>
      <c r="F131" s="191">
        <f t="shared" si="88"/>
        <v>2025</v>
      </c>
      <c r="G131" s="191">
        <f t="shared" si="89"/>
        <v>4</v>
      </c>
      <c r="H131" s="191">
        <f t="shared" si="94"/>
        <v>20</v>
      </c>
      <c r="I131" s="192">
        <f t="shared" si="90"/>
        <v>44305</v>
      </c>
      <c r="J131" s="191">
        <f t="shared" si="73"/>
        <v>1</v>
      </c>
      <c r="K131" s="193">
        <f t="shared" si="95"/>
        <v>0</v>
      </c>
      <c r="L131" s="194">
        <f t="shared" si="95"/>
        <v>0</v>
      </c>
      <c r="M131" s="193">
        <f t="shared" si="95"/>
        <v>0</v>
      </c>
      <c r="N131" s="194">
        <f t="shared" si="95"/>
        <v>0</v>
      </c>
      <c r="O131" s="193">
        <f t="shared" si="95"/>
        <v>0</v>
      </c>
      <c r="P131" s="194">
        <f t="shared" si="95"/>
        <v>0</v>
      </c>
      <c r="Q131" s="193">
        <f t="shared" si="95"/>
        <v>0</v>
      </c>
      <c r="R131" s="194">
        <f t="shared" si="95"/>
        <v>0</v>
      </c>
      <c r="S131" s="193">
        <f t="shared" si="75"/>
        <v>0</v>
      </c>
      <c r="T131" s="194">
        <f t="shared" si="75"/>
        <v>0</v>
      </c>
      <c r="U131" s="193">
        <f t="shared" si="75"/>
        <v>0</v>
      </c>
      <c r="V131" s="194">
        <f t="shared" si="75"/>
        <v>0</v>
      </c>
      <c r="W131" s="195">
        <f t="shared" si="76"/>
        <v>0</v>
      </c>
      <c r="X131" s="195">
        <f t="shared" si="77"/>
        <v>0</v>
      </c>
      <c r="Y131" s="195">
        <f t="shared" si="78"/>
        <v>0</v>
      </c>
      <c r="Z131" s="195">
        <f t="shared" si="79"/>
        <v>0</v>
      </c>
      <c r="AA131" s="195">
        <f t="shared" si="80"/>
        <v>0</v>
      </c>
      <c r="AB131" s="195">
        <f t="shared" si="81"/>
        <v>0</v>
      </c>
      <c r="AC131" s="667"/>
      <c r="AD131" s="196">
        <f t="shared" si="82"/>
        <v>0</v>
      </c>
      <c r="AE131" s="667"/>
      <c r="AF131" s="196">
        <f t="shared" si="83"/>
        <v>0</v>
      </c>
      <c r="AG131" s="196"/>
      <c r="AH131" s="196"/>
      <c r="AI131" s="196"/>
      <c r="AJ131" s="709"/>
      <c r="AK131" s="709">
        <f t="shared" si="91"/>
        <v>0</v>
      </c>
      <c r="AL131" s="709">
        <f t="shared" si="92"/>
        <v>0</v>
      </c>
      <c r="AM131" s="709">
        <f t="shared" si="93"/>
        <v>0</v>
      </c>
      <c r="AN131" s="709"/>
      <c r="AO131" s="709">
        <f t="shared" si="84"/>
        <v>0</v>
      </c>
      <c r="AP131" s="709">
        <f t="shared" si="85"/>
        <v>0</v>
      </c>
      <c r="AS131" s="184"/>
      <c r="AW131" s="225"/>
      <c r="AX131" s="79"/>
      <c r="AZ131" s="176"/>
      <c r="BD131" s="225"/>
      <c r="BG131" s="760">
        <v>60</v>
      </c>
      <c r="BH131" s="756">
        <f>SUM(BG126:BG130)+SUM(BH126:BH130)</f>
        <v>809</v>
      </c>
      <c r="BL131" s="774" t="s">
        <v>1777</v>
      </c>
      <c r="BM131" s="198"/>
      <c r="BN131" s="722" t="s">
        <v>1767</v>
      </c>
      <c r="BO131" s="722" t="s">
        <v>1767</v>
      </c>
    </row>
    <row r="132" spans="2:67" ht="12.75" customHeight="1" outlineLevel="1" x14ac:dyDescent="0.2">
      <c r="B132" s="851"/>
      <c r="C132" s="851"/>
      <c r="D132" s="27">
        <f t="shared" si="86"/>
        <v>17</v>
      </c>
      <c r="E132" s="191" t="str">
        <f t="shared" si="87"/>
        <v>Mo</v>
      </c>
      <c r="F132" s="191">
        <f t="shared" si="88"/>
        <v>2025</v>
      </c>
      <c r="G132" s="191">
        <f t="shared" si="89"/>
        <v>4</v>
      </c>
      <c r="H132" s="191">
        <f t="shared" si="94"/>
        <v>21</v>
      </c>
      <c r="I132" s="192">
        <f t="shared" si="90"/>
        <v>44306</v>
      </c>
      <c r="J132" s="191">
        <f t="shared" si="73"/>
        <v>1</v>
      </c>
      <c r="K132" s="193">
        <f t="shared" ref="K132:R142" si="96">IF(OR($E132="Sa",$E132="So",$J132=0),K$4,K$5)</f>
        <v>7</v>
      </c>
      <c r="L132" s="194">
        <f t="shared" si="96"/>
        <v>0</v>
      </c>
      <c r="M132" s="193">
        <f t="shared" si="96"/>
        <v>13</v>
      </c>
      <c r="N132" s="194">
        <f t="shared" si="96"/>
        <v>0</v>
      </c>
      <c r="O132" s="193">
        <f t="shared" si="96"/>
        <v>13</v>
      </c>
      <c r="P132" s="194">
        <f t="shared" si="96"/>
        <v>30</v>
      </c>
      <c r="Q132" s="193">
        <f t="shared" si="96"/>
        <v>15</v>
      </c>
      <c r="R132" s="194">
        <f t="shared" si="96"/>
        <v>55</v>
      </c>
      <c r="S132" s="193">
        <f t="shared" si="75"/>
        <v>15</v>
      </c>
      <c r="T132" s="194">
        <f t="shared" si="75"/>
        <v>55</v>
      </c>
      <c r="U132" s="193">
        <f t="shared" si="75"/>
        <v>15</v>
      </c>
      <c r="V132" s="194">
        <f t="shared" si="75"/>
        <v>55</v>
      </c>
      <c r="W132" s="195">
        <f t="shared" si="76"/>
        <v>0.29166666666666669</v>
      </c>
      <c r="X132" s="195">
        <f t="shared" si="77"/>
        <v>0.54166666666666663</v>
      </c>
      <c r="Y132" s="195">
        <f t="shared" si="78"/>
        <v>0.5625</v>
      </c>
      <c r="Z132" s="195">
        <f t="shared" si="79"/>
        <v>0.66319444444444442</v>
      </c>
      <c r="AA132" s="195">
        <f t="shared" si="80"/>
        <v>0.66319444444444442</v>
      </c>
      <c r="AB132" s="195">
        <f t="shared" si="81"/>
        <v>0.66319444444444442</v>
      </c>
      <c r="AC132" s="667"/>
      <c r="AD132" s="196">
        <f t="shared" si="82"/>
        <v>0.35069444444444442</v>
      </c>
      <c r="AE132" s="667"/>
      <c r="AF132" s="196">
        <f t="shared" si="83"/>
        <v>0.35069444444444436</v>
      </c>
      <c r="AG132" s="196"/>
      <c r="AH132" s="196"/>
      <c r="AI132" s="196"/>
      <c r="AJ132" s="709"/>
      <c r="AK132" s="709">
        <f t="shared" si="91"/>
        <v>0</v>
      </c>
      <c r="AL132" s="709">
        <f t="shared" si="92"/>
        <v>0</v>
      </c>
      <c r="AM132" s="709">
        <f t="shared" si="93"/>
        <v>0</v>
      </c>
      <c r="AN132" s="709"/>
      <c r="AO132" s="709">
        <f t="shared" si="84"/>
        <v>0</v>
      </c>
      <c r="AP132" s="709">
        <f t="shared" si="85"/>
        <v>1</v>
      </c>
      <c r="AS132" s="184"/>
      <c r="AW132" s="225"/>
      <c r="AX132" s="79"/>
      <c r="AZ132" s="176"/>
      <c r="BC132" s="29"/>
      <c r="BD132" s="225"/>
      <c r="BG132" s="758">
        <f>BH132/BG131</f>
        <v>26.966666666666665</v>
      </c>
      <c r="BH132" s="757">
        <f>SUM(BH124,BH131)</f>
        <v>1618</v>
      </c>
      <c r="BL132" s="775">
        <f>INDEX($BF$2:$BG$8,MATCH(BL131,$BF$2:$BF$8,0),2)</f>
        <v>80.900000000000006</v>
      </c>
      <c r="BM132" s="775">
        <f>INDEX($BF$2:$BG$8,MATCH(BL131,$BF$2:$BF$8,0),2)</f>
        <v>80.900000000000006</v>
      </c>
      <c r="BN132" s="775">
        <v>15</v>
      </c>
      <c r="BO132" s="775">
        <v>15</v>
      </c>
    </row>
    <row r="133" spans="2:67" ht="12.75" customHeight="1" outlineLevel="1" x14ac:dyDescent="0.2">
      <c r="B133" s="851"/>
      <c r="C133" s="851"/>
      <c r="D133" s="27" t="str">
        <f t="shared" si="86"/>
        <v/>
      </c>
      <c r="E133" s="191" t="str">
        <f t="shared" si="87"/>
        <v>Di</v>
      </c>
      <c r="F133" s="191">
        <f t="shared" si="88"/>
        <v>2025</v>
      </c>
      <c r="G133" s="191">
        <f t="shared" si="89"/>
        <v>4</v>
      </c>
      <c r="H133" s="191">
        <f t="shared" si="94"/>
        <v>22</v>
      </c>
      <c r="I133" s="192">
        <f t="shared" si="90"/>
        <v>44307</v>
      </c>
      <c r="J133" s="191">
        <f t="shared" si="73"/>
        <v>1</v>
      </c>
      <c r="K133" s="193">
        <f t="shared" si="96"/>
        <v>7</v>
      </c>
      <c r="L133" s="194">
        <f t="shared" si="96"/>
        <v>0</v>
      </c>
      <c r="M133" s="193">
        <f t="shared" si="96"/>
        <v>13</v>
      </c>
      <c r="N133" s="194">
        <f t="shared" si="96"/>
        <v>0</v>
      </c>
      <c r="O133" s="193">
        <f t="shared" si="96"/>
        <v>13</v>
      </c>
      <c r="P133" s="194">
        <f t="shared" si="96"/>
        <v>30</v>
      </c>
      <c r="Q133" s="193">
        <f t="shared" si="96"/>
        <v>15</v>
      </c>
      <c r="R133" s="194">
        <f t="shared" si="96"/>
        <v>55</v>
      </c>
      <c r="S133" s="193">
        <f t="shared" si="75"/>
        <v>15</v>
      </c>
      <c r="T133" s="194">
        <f t="shared" si="75"/>
        <v>55</v>
      </c>
      <c r="U133" s="193">
        <f t="shared" si="75"/>
        <v>15</v>
      </c>
      <c r="V133" s="194">
        <f t="shared" si="75"/>
        <v>55</v>
      </c>
      <c r="W133" s="195">
        <f t="shared" si="76"/>
        <v>0.29166666666666669</v>
      </c>
      <c r="X133" s="195">
        <f t="shared" si="77"/>
        <v>0.54166666666666663</v>
      </c>
      <c r="Y133" s="195">
        <f t="shared" si="78"/>
        <v>0.5625</v>
      </c>
      <c r="Z133" s="195">
        <f t="shared" si="79"/>
        <v>0.66319444444444442</v>
      </c>
      <c r="AA133" s="195">
        <f t="shared" si="80"/>
        <v>0.66319444444444442</v>
      </c>
      <c r="AB133" s="195">
        <f t="shared" si="81"/>
        <v>0.66319444444444442</v>
      </c>
      <c r="AC133" s="667"/>
      <c r="AD133" s="196">
        <f t="shared" si="82"/>
        <v>0.35069444444444442</v>
      </c>
      <c r="AE133" s="667"/>
      <c r="AF133" s="196">
        <f t="shared" si="83"/>
        <v>0.35069444444444436</v>
      </c>
      <c r="AG133" s="196"/>
      <c r="AH133" s="196"/>
      <c r="AI133" s="196"/>
      <c r="AJ133" s="709"/>
      <c r="AK133" s="709">
        <f t="shared" si="91"/>
        <v>0</v>
      </c>
      <c r="AL133" s="709">
        <f t="shared" si="92"/>
        <v>0</v>
      </c>
      <c r="AM133" s="709">
        <f t="shared" si="93"/>
        <v>0</v>
      </c>
      <c r="AN133" s="709"/>
      <c r="AO133" s="709">
        <f t="shared" si="84"/>
        <v>0</v>
      </c>
      <c r="AP133" s="709">
        <f t="shared" si="85"/>
        <v>1</v>
      </c>
      <c r="AS133" s="184"/>
      <c r="AW133" s="225"/>
      <c r="AX133" s="79"/>
      <c r="AZ133" s="176"/>
      <c r="BD133" s="225"/>
      <c r="BG133" s="759">
        <f>100*BG131/BH132</f>
        <v>3.7082818294190361</v>
      </c>
      <c r="BL133" s="818">
        <f>BL132</f>
        <v>80.900000000000006</v>
      </c>
      <c r="BM133" s="818">
        <f>BM132</f>
        <v>80.900000000000006</v>
      </c>
      <c r="BN133" s="198">
        <f>BN132</f>
        <v>15</v>
      </c>
      <c r="BO133" s="198">
        <f>BN133+BO132</f>
        <v>30</v>
      </c>
    </row>
    <row r="134" spans="2:67" ht="12.75" customHeight="1" outlineLevel="1" x14ac:dyDescent="0.2">
      <c r="B134" s="851"/>
      <c r="C134" s="851"/>
      <c r="D134" s="27" t="str">
        <f t="shared" si="86"/>
        <v/>
      </c>
      <c r="E134" s="191" t="str">
        <f t="shared" si="87"/>
        <v>Mi</v>
      </c>
      <c r="F134" s="191">
        <f t="shared" si="88"/>
        <v>2025</v>
      </c>
      <c r="G134" s="191">
        <f t="shared" si="89"/>
        <v>4</v>
      </c>
      <c r="H134" s="191">
        <f t="shared" si="94"/>
        <v>23</v>
      </c>
      <c r="I134" s="192">
        <f t="shared" si="90"/>
        <v>44308</v>
      </c>
      <c r="J134" s="191">
        <f t="shared" si="73"/>
        <v>1</v>
      </c>
      <c r="K134" s="193">
        <f t="shared" si="96"/>
        <v>7</v>
      </c>
      <c r="L134" s="194">
        <f t="shared" si="96"/>
        <v>0</v>
      </c>
      <c r="M134" s="193">
        <f t="shared" si="96"/>
        <v>13</v>
      </c>
      <c r="N134" s="194">
        <f t="shared" si="96"/>
        <v>0</v>
      </c>
      <c r="O134" s="193">
        <f t="shared" si="96"/>
        <v>13</v>
      </c>
      <c r="P134" s="194">
        <f t="shared" si="96"/>
        <v>30</v>
      </c>
      <c r="Q134" s="193">
        <f t="shared" si="96"/>
        <v>15</v>
      </c>
      <c r="R134" s="194">
        <f t="shared" si="96"/>
        <v>55</v>
      </c>
      <c r="S134" s="193">
        <f t="shared" si="75"/>
        <v>15</v>
      </c>
      <c r="T134" s="194">
        <f t="shared" si="75"/>
        <v>55</v>
      </c>
      <c r="U134" s="193">
        <f t="shared" si="75"/>
        <v>15</v>
      </c>
      <c r="V134" s="194">
        <f t="shared" si="75"/>
        <v>55</v>
      </c>
      <c r="W134" s="195">
        <f t="shared" si="76"/>
        <v>0.29166666666666669</v>
      </c>
      <c r="X134" s="195">
        <f t="shared" si="77"/>
        <v>0.54166666666666663</v>
      </c>
      <c r="Y134" s="195">
        <f t="shared" si="78"/>
        <v>0.5625</v>
      </c>
      <c r="Z134" s="195">
        <f t="shared" si="79"/>
        <v>0.66319444444444442</v>
      </c>
      <c r="AA134" s="195">
        <f t="shared" si="80"/>
        <v>0.66319444444444442</v>
      </c>
      <c r="AB134" s="195">
        <f t="shared" si="81"/>
        <v>0.66319444444444442</v>
      </c>
      <c r="AC134" s="667"/>
      <c r="AD134" s="196">
        <f t="shared" si="82"/>
        <v>0.35069444444444442</v>
      </c>
      <c r="AE134" s="667"/>
      <c r="AF134" s="196">
        <f t="shared" si="83"/>
        <v>0.35069444444444436</v>
      </c>
      <c r="AG134" s="196"/>
      <c r="AH134" s="196"/>
      <c r="AI134" s="196"/>
      <c r="AJ134" s="710"/>
      <c r="AK134" s="709">
        <f t="shared" si="91"/>
        <v>0</v>
      </c>
      <c r="AL134" s="709">
        <f t="shared" si="92"/>
        <v>0</v>
      </c>
      <c r="AM134" s="709">
        <f t="shared" si="93"/>
        <v>0</v>
      </c>
      <c r="AN134" s="709"/>
      <c r="AO134" s="709">
        <f t="shared" si="84"/>
        <v>0</v>
      </c>
      <c r="AP134" s="709">
        <f t="shared" si="85"/>
        <v>1</v>
      </c>
      <c r="AS134" s="184"/>
      <c r="AW134" s="225"/>
      <c r="AX134" s="79"/>
      <c r="AZ134" s="176"/>
      <c r="BD134" s="225"/>
      <c r="BL134" s="761">
        <f>BL132</f>
        <v>80.900000000000006</v>
      </c>
      <c r="BM134" s="761">
        <f>BM132</f>
        <v>80.900000000000006</v>
      </c>
      <c r="BN134" s="198">
        <f>BO133+BN132</f>
        <v>45</v>
      </c>
      <c r="BO134" s="198">
        <f>BN134+BO132</f>
        <v>60</v>
      </c>
    </row>
    <row r="135" spans="2:67" ht="12.75" customHeight="1" outlineLevel="1" x14ac:dyDescent="0.2">
      <c r="B135" s="851"/>
      <c r="C135" s="851"/>
      <c r="D135" s="27" t="str">
        <f t="shared" si="86"/>
        <v/>
      </c>
      <c r="E135" s="191" t="str">
        <f t="shared" si="87"/>
        <v>Do</v>
      </c>
      <c r="F135" s="191">
        <f t="shared" si="88"/>
        <v>2025</v>
      </c>
      <c r="G135" s="191">
        <f t="shared" si="89"/>
        <v>4</v>
      </c>
      <c r="H135" s="191">
        <f t="shared" si="94"/>
        <v>24</v>
      </c>
      <c r="I135" s="192">
        <f t="shared" si="90"/>
        <v>44309</v>
      </c>
      <c r="J135" s="191">
        <f t="shared" si="73"/>
        <v>1</v>
      </c>
      <c r="K135" s="193">
        <f t="shared" si="96"/>
        <v>7</v>
      </c>
      <c r="L135" s="194">
        <f t="shared" si="96"/>
        <v>0</v>
      </c>
      <c r="M135" s="193">
        <f t="shared" si="96"/>
        <v>13</v>
      </c>
      <c r="N135" s="194">
        <f t="shared" si="96"/>
        <v>0</v>
      </c>
      <c r="O135" s="193">
        <f t="shared" si="96"/>
        <v>13</v>
      </c>
      <c r="P135" s="194">
        <f t="shared" si="96"/>
        <v>30</v>
      </c>
      <c r="Q135" s="193">
        <f t="shared" si="96"/>
        <v>15</v>
      </c>
      <c r="R135" s="194">
        <f t="shared" si="96"/>
        <v>55</v>
      </c>
      <c r="S135" s="193">
        <f t="shared" si="75"/>
        <v>15</v>
      </c>
      <c r="T135" s="194">
        <f t="shared" si="75"/>
        <v>55</v>
      </c>
      <c r="U135" s="193">
        <f t="shared" si="75"/>
        <v>15</v>
      </c>
      <c r="V135" s="194">
        <f t="shared" si="75"/>
        <v>55</v>
      </c>
      <c r="W135" s="195">
        <f t="shared" si="76"/>
        <v>0.29166666666666669</v>
      </c>
      <c r="X135" s="195">
        <f t="shared" si="77"/>
        <v>0.54166666666666663</v>
      </c>
      <c r="Y135" s="195">
        <f t="shared" si="78"/>
        <v>0.5625</v>
      </c>
      <c r="Z135" s="195">
        <f t="shared" si="79"/>
        <v>0.66319444444444442</v>
      </c>
      <c r="AA135" s="195">
        <f t="shared" si="80"/>
        <v>0.66319444444444442</v>
      </c>
      <c r="AB135" s="195">
        <f t="shared" si="81"/>
        <v>0.66319444444444442</v>
      </c>
      <c r="AC135" s="667"/>
      <c r="AD135" s="196">
        <f t="shared" si="82"/>
        <v>0.35069444444444442</v>
      </c>
      <c r="AE135" s="667"/>
      <c r="AF135" s="196">
        <f t="shared" si="83"/>
        <v>0.35069444444444436</v>
      </c>
      <c r="AG135" s="196"/>
      <c r="AH135" s="196"/>
      <c r="AI135" s="196"/>
      <c r="AJ135" s="710"/>
      <c r="AK135" s="709">
        <f t="shared" si="91"/>
        <v>0</v>
      </c>
      <c r="AL135" s="709">
        <f t="shared" si="92"/>
        <v>0</v>
      </c>
      <c r="AM135" s="709">
        <f t="shared" si="93"/>
        <v>0</v>
      </c>
      <c r="AN135" s="709"/>
      <c r="AO135" s="709">
        <f t="shared" si="84"/>
        <v>0</v>
      </c>
      <c r="AP135" s="709">
        <f t="shared" si="85"/>
        <v>1</v>
      </c>
      <c r="AS135" s="184"/>
      <c r="AW135" s="225"/>
      <c r="AX135" s="79"/>
      <c r="AZ135" s="176"/>
      <c r="BD135" s="225"/>
      <c r="BL135" s="761">
        <f>BL132</f>
        <v>80.900000000000006</v>
      </c>
      <c r="BM135" s="761">
        <f>BM132</f>
        <v>80.900000000000006</v>
      </c>
      <c r="BN135" s="198">
        <f>BO134+BN132</f>
        <v>75</v>
      </c>
      <c r="BO135" s="198">
        <f>BN135+BO132</f>
        <v>90</v>
      </c>
    </row>
    <row r="136" spans="2:67" ht="12.75" customHeight="1" outlineLevel="1" x14ac:dyDescent="0.2">
      <c r="B136" s="851"/>
      <c r="C136" s="851"/>
      <c r="D136" s="27" t="str">
        <f t="shared" si="86"/>
        <v/>
      </c>
      <c r="E136" s="191" t="str">
        <f t="shared" si="87"/>
        <v>Fr</v>
      </c>
      <c r="F136" s="191">
        <f t="shared" si="88"/>
        <v>2025</v>
      </c>
      <c r="G136" s="191">
        <f t="shared" si="89"/>
        <v>4</v>
      </c>
      <c r="H136" s="191">
        <f t="shared" si="94"/>
        <v>25</v>
      </c>
      <c r="I136" s="192">
        <f t="shared" si="90"/>
        <v>44310</v>
      </c>
      <c r="J136" s="191">
        <f t="shared" si="73"/>
        <v>1</v>
      </c>
      <c r="K136" s="193">
        <f t="shared" si="96"/>
        <v>7</v>
      </c>
      <c r="L136" s="194">
        <f t="shared" si="96"/>
        <v>0</v>
      </c>
      <c r="M136" s="193">
        <f t="shared" si="96"/>
        <v>13</v>
      </c>
      <c r="N136" s="194">
        <f t="shared" si="96"/>
        <v>0</v>
      </c>
      <c r="O136" s="193">
        <f t="shared" si="96"/>
        <v>13</v>
      </c>
      <c r="P136" s="194">
        <f t="shared" si="96"/>
        <v>30</v>
      </c>
      <c r="Q136" s="193">
        <f t="shared" si="96"/>
        <v>15</v>
      </c>
      <c r="R136" s="194">
        <f t="shared" si="96"/>
        <v>55</v>
      </c>
      <c r="S136" s="193">
        <f t="shared" si="75"/>
        <v>15</v>
      </c>
      <c r="T136" s="194">
        <f t="shared" si="75"/>
        <v>55</v>
      </c>
      <c r="U136" s="193">
        <f t="shared" si="75"/>
        <v>15</v>
      </c>
      <c r="V136" s="194">
        <f t="shared" si="75"/>
        <v>55</v>
      </c>
      <c r="W136" s="195">
        <f t="shared" si="76"/>
        <v>0.29166666666666669</v>
      </c>
      <c r="X136" s="195">
        <f t="shared" si="77"/>
        <v>0.54166666666666663</v>
      </c>
      <c r="Y136" s="195">
        <f t="shared" si="78"/>
        <v>0.5625</v>
      </c>
      <c r="Z136" s="195">
        <f t="shared" si="79"/>
        <v>0.66319444444444442</v>
      </c>
      <c r="AA136" s="195">
        <f t="shared" si="80"/>
        <v>0.66319444444444442</v>
      </c>
      <c r="AB136" s="195">
        <f t="shared" si="81"/>
        <v>0.66319444444444442</v>
      </c>
      <c r="AC136" s="667"/>
      <c r="AD136" s="196">
        <f t="shared" si="82"/>
        <v>0.35069444444444442</v>
      </c>
      <c r="AE136" s="667"/>
      <c r="AF136" s="196">
        <f t="shared" si="83"/>
        <v>0.35069444444444436</v>
      </c>
      <c r="AG136" s="196"/>
      <c r="AH136" s="196"/>
      <c r="AI136" s="196"/>
      <c r="AJ136" s="710"/>
      <c r="AK136" s="709">
        <f t="shared" si="91"/>
        <v>0</v>
      </c>
      <c r="AL136" s="709">
        <f t="shared" si="92"/>
        <v>0</v>
      </c>
      <c r="AM136" s="709">
        <f t="shared" si="93"/>
        <v>0</v>
      </c>
      <c r="AN136" s="709"/>
      <c r="AO136" s="709">
        <f t="shared" si="84"/>
        <v>0</v>
      </c>
      <c r="AP136" s="709">
        <f t="shared" si="85"/>
        <v>1</v>
      </c>
      <c r="AS136" s="184"/>
      <c r="AW136" s="225"/>
      <c r="AX136" s="79"/>
      <c r="AZ136" s="176"/>
      <c r="BD136" s="225"/>
      <c r="BL136" s="761">
        <f>BL132</f>
        <v>80.900000000000006</v>
      </c>
      <c r="BM136" s="761">
        <f>BM132</f>
        <v>80.900000000000006</v>
      </c>
      <c r="BN136" s="198">
        <f>BO135+BN132</f>
        <v>105</v>
      </c>
      <c r="BO136" s="198">
        <f>BN136+BO132</f>
        <v>120</v>
      </c>
    </row>
    <row r="137" spans="2:67" ht="12.75" customHeight="1" outlineLevel="1" x14ac:dyDescent="0.2">
      <c r="B137" s="851"/>
      <c r="C137" s="851"/>
      <c r="D137" s="27" t="str">
        <f t="shared" si="86"/>
        <v/>
      </c>
      <c r="E137" s="191" t="str">
        <f t="shared" si="87"/>
        <v>Sa</v>
      </c>
      <c r="F137" s="191">
        <f t="shared" si="88"/>
        <v>2025</v>
      </c>
      <c r="G137" s="191">
        <f t="shared" si="89"/>
        <v>4</v>
      </c>
      <c r="H137" s="191">
        <f t="shared" si="94"/>
        <v>26</v>
      </c>
      <c r="I137" s="192">
        <f t="shared" si="90"/>
        <v>44311</v>
      </c>
      <c r="J137" s="191">
        <f t="shared" si="73"/>
        <v>1</v>
      </c>
      <c r="K137" s="193">
        <f t="shared" si="96"/>
        <v>0</v>
      </c>
      <c r="L137" s="194">
        <f t="shared" si="96"/>
        <v>0</v>
      </c>
      <c r="M137" s="193">
        <f t="shared" si="96"/>
        <v>0</v>
      </c>
      <c r="N137" s="194">
        <f t="shared" si="96"/>
        <v>0</v>
      </c>
      <c r="O137" s="193">
        <f t="shared" si="96"/>
        <v>0</v>
      </c>
      <c r="P137" s="194">
        <f t="shared" si="96"/>
        <v>0</v>
      </c>
      <c r="Q137" s="193">
        <f t="shared" si="96"/>
        <v>0</v>
      </c>
      <c r="R137" s="194">
        <f t="shared" si="96"/>
        <v>0</v>
      </c>
      <c r="S137" s="193">
        <f t="shared" si="75"/>
        <v>0</v>
      </c>
      <c r="T137" s="194">
        <f t="shared" si="75"/>
        <v>0</v>
      </c>
      <c r="U137" s="193">
        <f t="shared" si="75"/>
        <v>0</v>
      </c>
      <c r="V137" s="194">
        <f t="shared" si="75"/>
        <v>0</v>
      </c>
      <c r="W137" s="195">
        <f t="shared" si="76"/>
        <v>0</v>
      </c>
      <c r="X137" s="195">
        <f t="shared" si="77"/>
        <v>0</v>
      </c>
      <c r="Y137" s="195">
        <f t="shared" si="78"/>
        <v>0</v>
      </c>
      <c r="Z137" s="195">
        <f t="shared" si="79"/>
        <v>0</v>
      </c>
      <c r="AA137" s="195">
        <f t="shared" si="80"/>
        <v>0</v>
      </c>
      <c r="AB137" s="195">
        <f t="shared" si="81"/>
        <v>0</v>
      </c>
      <c r="AC137" s="667"/>
      <c r="AD137" s="196">
        <f t="shared" si="82"/>
        <v>0</v>
      </c>
      <c r="AE137" s="667"/>
      <c r="AF137" s="196">
        <f t="shared" si="83"/>
        <v>0</v>
      </c>
      <c r="AG137" s="196"/>
      <c r="AH137" s="196"/>
      <c r="AI137" s="196"/>
      <c r="AJ137" s="710"/>
      <c r="AK137" s="709">
        <f t="shared" si="91"/>
        <v>0</v>
      </c>
      <c r="AL137" s="709">
        <f t="shared" si="92"/>
        <v>0</v>
      </c>
      <c r="AM137" s="709">
        <f t="shared" si="93"/>
        <v>0</v>
      </c>
      <c r="AN137" s="709"/>
      <c r="AO137" s="709">
        <f t="shared" si="84"/>
        <v>0</v>
      </c>
      <c r="AP137" s="709">
        <f t="shared" si="85"/>
        <v>0</v>
      </c>
      <c r="AS137" s="184"/>
      <c r="AW137" s="225"/>
      <c r="AX137" s="79"/>
      <c r="AZ137" s="176"/>
      <c r="BD137" s="225"/>
      <c r="BL137" s="762">
        <f>BL132</f>
        <v>80.900000000000006</v>
      </c>
      <c r="BM137" s="761">
        <f>BM132</f>
        <v>80.900000000000006</v>
      </c>
      <c r="BN137" s="198">
        <f>BO136+BN132</f>
        <v>135</v>
      </c>
      <c r="BO137" s="198">
        <f>BN137+BO132</f>
        <v>150</v>
      </c>
    </row>
    <row r="138" spans="2:67" ht="12.75" customHeight="1" outlineLevel="1" x14ac:dyDescent="0.2">
      <c r="B138" s="851"/>
      <c r="C138" s="851"/>
      <c r="D138" s="27" t="str">
        <f t="shared" si="86"/>
        <v/>
      </c>
      <c r="E138" s="191" t="str">
        <f t="shared" si="87"/>
        <v>So</v>
      </c>
      <c r="F138" s="191">
        <f t="shared" si="88"/>
        <v>2025</v>
      </c>
      <c r="G138" s="191">
        <f t="shared" si="89"/>
        <v>4</v>
      </c>
      <c r="H138" s="191">
        <f t="shared" si="94"/>
        <v>27</v>
      </c>
      <c r="I138" s="192">
        <f t="shared" si="90"/>
        <v>44312</v>
      </c>
      <c r="J138" s="191">
        <f t="shared" si="73"/>
        <v>1</v>
      </c>
      <c r="K138" s="193">
        <f t="shared" si="96"/>
        <v>0</v>
      </c>
      <c r="L138" s="194">
        <f t="shared" si="96"/>
        <v>0</v>
      </c>
      <c r="M138" s="193">
        <f t="shared" si="96"/>
        <v>0</v>
      </c>
      <c r="N138" s="194">
        <f t="shared" si="96"/>
        <v>0</v>
      </c>
      <c r="O138" s="193">
        <f t="shared" si="96"/>
        <v>0</v>
      </c>
      <c r="P138" s="194">
        <f t="shared" si="96"/>
        <v>0</v>
      </c>
      <c r="Q138" s="193">
        <f t="shared" si="96"/>
        <v>0</v>
      </c>
      <c r="R138" s="194">
        <f t="shared" si="96"/>
        <v>0</v>
      </c>
      <c r="S138" s="193">
        <f t="shared" si="75"/>
        <v>0</v>
      </c>
      <c r="T138" s="194">
        <f t="shared" si="75"/>
        <v>0</v>
      </c>
      <c r="U138" s="193">
        <f t="shared" si="75"/>
        <v>0</v>
      </c>
      <c r="V138" s="194">
        <f t="shared" si="75"/>
        <v>0</v>
      </c>
      <c r="W138" s="195">
        <f t="shared" si="76"/>
        <v>0</v>
      </c>
      <c r="X138" s="195">
        <f t="shared" si="77"/>
        <v>0</v>
      </c>
      <c r="Y138" s="195">
        <f t="shared" si="78"/>
        <v>0</v>
      </c>
      <c r="Z138" s="195">
        <f t="shared" si="79"/>
        <v>0</v>
      </c>
      <c r="AA138" s="195">
        <f t="shared" si="80"/>
        <v>0</v>
      </c>
      <c r="AB138" s="195">
        <f t="shared" si="81"/>
        <v>0</v>
      </c>
      <c r="AC138" s="667"/>
      <c r="AD138" s="196">
        <f t="shared" si="82"/>
        <v>0</v>
      </c>
      <c r="AE138" s="667"/>
      <c r="AF138" s="196">
        <f t="shared" si="83"/>
        <v>0</v>
      </c>
      <c r="AG138" s="196"/>
      <c r="AH138" s="196"/>
      <c r="AI138" s="196"/>
      <c r="AJ138" s="710"/>
      <c r="AK138" s="709">
        <f t="shared" si="91"/>
        <v>0</v>
      </c>
      <c r="AL138" s="709">
        <f t="shared" si="92"/>
        <v>0</v>
      </c>
      <c r="AM138" s="709">
        <f t="shared" si="93"/>
        <v>0</v>
      </c>
      <c r="AN138" s="709"/>
      <c r="AO138" s="709">
        <f t="shared" si="84"/>
        <v>0</v>
      </c>
      <c r="AP138" s="709">
        <f t="shared" si="85"/>
        <v>0</v>
      </c>
      <c r="AS138" s="184"/>
      <c r="AW138" s="225"/>
      <c r="AX138" s="79"/>
      <c r="AZ138" s="176"/>
      <c r="BD138" s="225"/>
      <c r="BL138" s="774" t="s">
        <v>1777</v>
      </c>
      <c r="BM138" s="756">
        <f>SUM(BL133:BL137)+SUM(BM133:BM137)</f>
        <v>809</v>
      </c>
      <c r="BN138" s="722" t="s">
        <v>1767</v>
      </c>
      <c r="BO138" s="722" t="s">
        <v>1767</v>
      </c>
    </row>
    <row r="139" spans="2:67" ht="12.75" customHeight="1" outlineLevel="1" x14ac:dyDescent="0.2">
      <c r="B139" s="851"/>
      <c r="C139" s="851"/>
      <c r="D139" s="27">
        <f t="shared" si="86"/>
        <v>18</v>
      </c>
      <c r="E139" s="191" t="str">
        <f t="shared" si="87"/>
        <v>Mo</v>
      </c>
      <c r="F139" s="191">
        <f t="shared" si="88"/>
        <v>2025</v>
      </c>
      <c r="G139" s="191">
        <f t="shared" si="89"/>
        <v>4</v>
      </c>
      <c r="H139" s="191">
        <f t="shared" si="94"/>
        <v>28</v>
      </c>
      <c r="I139" s="192">
        <f t="shared" si="90"/>
        <v>44313</v>
      </c>
      <c r="J139" s="191">
        <f t="shared" si="73"/>
        <v>1</v>
      </c>
      <c r="K139" s="193">
        <f t="shared" si="96"/>
        <v>7</v>
      </c>
      <c r="L139" s="194">
        <f t="shared" si="96"/>
        <v>0</v>
      </c>
      <c r="M139" s="193">
        <f t="shared" si="96"/>
        <v>13</v>
      </c>
      <c r="N139" s="194">
        <f t="shared" si="96"/>
        <v>0</v>
      </c>
      <c r="O139" s="193">
        <f t="shared" si="96"/>
        <v>13</v>
      </c>
      <c r="P139" s="194">
        <f t="shared" si="96"/>
        <v>30</v>
      </c>
      <c r="Q139" s="193">
        <f t="shared" si="96"/>
        <v>15</v>
      </c>
      <c r="R139" s="194">
        <f t="shared" si="96"/>
        <v>55</v>
      </c>
      <c r="S139" s="193">
        <f t="shared" si="75"/>
        <v>15</v>
      </c>
      <c r="T139" s="194">
        <f t="shared" si="75"/>
        <v>55</v>
      </c>
      <c r="U139" s="193">
        <f t="shared" si="75"/>
        <v>15</v>
      </c>
      <c r="V139" s="194">
        <f t="shared" si="75"/>
        <v>55</v>
      </c>
      <c r="W139" s="195">
        <f t="shared" si="76"/>
        <v>0.29166666666666669</v>
      </c>
      <c r="X139" s="195">
        <f t="shared" si="77"/>
        <v>0.54166666666666663</v>
      </c>
      <c r="Y139" s="195">
        <f t="shared" si="78"/>
        <v>0.5625</v>
      </c>
      <c r="Z139" s="195">
        <f t="shared" si="79"/>
        <v>0.66319444444444442</v>
      </c>
      <c r="AA139" s="195">
        <f t="shared" si="80"/>
        <v>0.66319444444444442</v>
      </c>
      <c r="AB139" s="195">
        <f t="shared" si="81"/>
        <v>0.66319444444444442</v>
      </c>
      <c r="AC139" s="667"/>
      <c r="AD139" s="196">
        <f t="shared" si="82"/>
        <v>0.35069444444444442</v>
      </c>
      <c r="AE139" s="667"/>
      <c r="AF139" s="196">
        <f t="shared" si="83"/>
        <v>0.35069444444444436</v>
      </c>
      <c r="AG139" s="196"/>
      <c r="AH139" s="196"/>
      <c r="AI139" s="196"/>
      <c r="AJ139" s="709"/>
      <c r="AK139" s="709">
        <f t="shared" si="91"/>
        <v>0</v>
      </c>
      <c r="AL139" s="709">
        <f t="shared" si="92"/>
        <v>0</v>
      </c>
      <c r="AM139" s="709">
        <f t="shared" si="93"/>
        <v>0</v>
      </c>
      <c r="AN139" s="709"/>
      <c r="AO139" s="709">
        <f t="shared" si="84"/>
        <v>0</v>
      </c>
      <c r="AP139" s="709">
        <f t="shared" si="85"/>
        <v>1</v>
      </c>
      <c r="AS139" s="184"/>
      <c r="AW139" s="225"/>
      <c r="AX139" s="79"/>
      <c r="AZ139" s="176"/>
      <c r="BD139" s="225"/>
      <c r="BL139" s="775">
        <f>INDEX($BF$2:$BG$8,MATCH(BL138,$BF$2:$BF$8,0),2)</f>
        <v>80.900000000000006</v>
      </c>
      <c r="BM139" s="775">
        <f>INDEX($BF$2:$BG$8,MATCH(BL138,$BF$2:$BF$8,0),2)</f>
        <v>80.900000000000006</v>
      </c>
      <c r="BN139" s="775">
        <v>15</v>
      </c>
      <c r="BO139" s="775">
        <v>15</v>
      </c>
    </row>
    <row r="140" spans="2:67" ht="12.75" customHeight="1" outlineLevel="1" x14ac:dyDescent="0.2">
      <c r="B140" s="851"/>
      <c r="C140" s="851"/>
      <c r="D140" s="27" t="str">
        <f t="shared" si="86"/>
        <v/>
      </c>
      <c r="E140" s="191" t="str">
        <f t="shared" si="87"/>
        <v>Di</v>
      </c>
      <c r="F140" s="191">
        <f t="shared" si="88"/>
        <v>2025</v>
      </c>
      <c r="G140" s="191">
        <f t="shared" si="89"/>
        <v>4</v>
      </c>
      <c r="H140" s="191">
        <f t="shared" si="94"/>
        <v>29</v>
      </c>
      <c r="I140" s="192">
        <f t="shared" si="90"/>
        <v>44314</v>
      </c>
      <c r="J140" s="191">
        <f t="shared" si="73"/>
        <v>1</v>
      </c>
      <c r="K140" s="193">
        <f t="shared" si="96"/>
        <v>7</v>
      </c>
      <c r="L140" s="194">
        <f t="shared" si="96"/>
        <v>0</v>
      </c>
      <c r="M140" s="193">
        <f t="shared" si="96"/>
        <v>13</v>
      </c>
      <c r="N140" s="194">
        <f t="shared" si="96"/>
        <v>0</v>
      </c>
      <c r="O140" s="193">
        <f t="shared" si="96"/>
        <v>13</v>
      </c>
      <c r="P140" s="194">
        <f t="shared" si="96"/>
        <v>30</v>
      </c>
      <c r="Q140" s="193">
        <f t="shared" si="96"/>
        <v>15</v>
      </c>
      <c r="R140" s="194">
        <f t="shared" si="96"/>
        <v>55</v>
      </c>
      <c r="S140" s="193">
        <f t="shared" si="75"/>
        <v>15</v>
      </c>
      <c r="T140" s="194">
        <f t="shared" si="75"/>
        <v>55</v>
      </c>
      <c r="U140" s="193">
        <f t="shared" si="75"/>
        <v>15</v>
      </c>
      <c r="V140" s="194">
        <f t="shared" si="75"/>
        <v>55</v>
      </c>
      <c r="W140" s="195">
        <f t="shared" si="76"/>
        <v>0.29166666666666669</v>
      </c>
      <c r="X140" s="195">
        <f t="shared" si="77"/>
        <v>0.54166666666666663</v>
      </c>
      <c r="Y140" s="195">
        <f t="shared" si="78"/>
        <v>0.5625</v>
      </c>
      <c r="Z140" s="195">
        <f t="shared" si="79"/>
        <v>0.66319444444444442</v>
      </c>
      <c r="AA140" s="195">
        <f t="shared" si="80"/>
        <v>0.66319444444444442</v>
      </c>
      <c r="AB140" s="195">
        <f t="shared" si="81"/>
        <v>0.66319444444444442</v>
      </c>
      <c r="AC140" s="667"/>
      <c r="AD140" s="196">
        <f t="shared" si="82"/>
        <v>0.35069444444444442</v>
      </c>
      <c r="AE140" s="667"/>
      <c r="AF140" s="196">
        <f t="shared" si="83"/>
        <v>0.35069444444444436</v>
      </c>
      <c r="AG140" s="196"/>
      <c r="AH140" s="196"/>
      <c r="AI140" s="196"/>
      <c r="AJ140" s="709"/>
      <c r="AK140" s="709">
        <f t="shared" si="91"/>
        <v>0</v>
      </c>
      <c r="AL140" s="709">
        <f t="shared" si="92"/>
        <v>0</v>
      </c>
      <c r="AM140" s="709">
        <f t="shared" si="93"/>
        <v>0</v>
      </c>
      <c r="AN140" s="709"/>
      <c r="AO140" s="709">
        <f t="shared" si="84"/>
        <v>0</v>
      </c>
      <c r="AP140" s="709">
        <f t="shared" si="85"/>
        <v>1</v>
      </c>
      <c r="AS140" s="184"/>
      <c r="AW140" s="225"/>
      <c r="AX140" s="79"/>
      <c r="AZ140" s="176"/>
      <c r="BD140" s="225"/>
      <c r="BL140" s="818">
        <f>BL139</f>
        <v>80.900000000000006</v>
      </c>
      <c r="BM140" s="818">
        <f>BM139</f>
        <v>80.900000000000006</v>
      </c>
      <c r="BN140" s="198">
        <f>BN139</f>
        <v>15</v>
      </c>
      <c r="BO140" s="198">
        <f>BN140+BO139</f>
        <v>30</v>
      </c>
    </row>
    <row r="141" spans="2:67" ht="12.75" customHeight="1" outlineLevel="1" x14ac:dyDescent="0.2">
      <c r="B141" s="851"/>
      <c r="C141" s="851"/>
      <c r="D141" s="27" t="str">
        <f t="shared" si="86"/>
        <v/>
      </c>
      <c r="E141" s="191" t="str">
        <f t="shared" si="87"/>
        <v>Mi</v>
      </c>
      <c r="F141" s="191">
        <f t="shared" si="88"/>
        <v>2025</v>
      </c>
      <c r="G141" s="191">
        <f t="shared" si="89"/>
        <v>4</v>
      </c>
      <c r="H141" s="191">
        <f t="shared" si="94"/>
        <v>30</v>
      </c>
      <c r="I141" s="192">
        <f t="shared" si="90"/>
        <v>44315</v>
      </c>
      <c r="J141" s="191">
        <f t="shared" si="73"/>
        <v>1</v>
      </c>
      <c r="K141" s="193">
        <f t="shared" si="96"/>
        <v>7</v>
      </c>
      <c r="L141" s="194">
        <f t="shared" si="96"/>
        <v>0</v>
      </c>
      <c r="M141" s="193">
        <f t="shared" si="96"/>
        <v>13</v>
      </c>
      <c r="N141" s="194">
        <f t="shared" si="96"/>
        <v>0</v>
      </c>
      <c r="O141" s="193">
        <f t="shared" si="96"/>
        <v>13</v>
      </c>
      <c r="P141" s="194">
        <f t="shared" si="96"/>
        <v>30</v>
      </c>
      <c r="Q141" s="193">
        <f t="shared" si="96"/>
        <v>15</v>
      </c>
      <c r="R141" s="194">
        <f t="shared" si="96"/>
        <v>55</v>
      </c>
      <c r="S141" s="193">
        <f t="shared" si="75"/>
        <v>15</v>
      </c>
      <c r="T141" s="194">
        <f t="shared" si="75"/>
        <v>55</v>
      </c>
      <c r="U141" s="193">
        <f t="shared" si="75"/>
        <v>15</v>
      </c>
      <c r="V141" s="194">
        <f t="shared" si="75"/>
        <v>55</v>
      </c>
      <c r="W141" s="195">
        <f t="shared" si="76"/>
        <v>0.29166666666666669</v>
      </c>
      <c r="X141" s="195">
        <f t="shared" si="77"/>
        <v>0.54166666666666663</v>
      </c>
      <c r="Y141" s="195">
        <f t="shared" si="78"/>
        <v>0.5625</v>
      </c>
      <c r="Z141" s="195">
        <f t="shared" si="79"/>
        <v>0.66319444444444442</v>
      </c>
      <c r="AA141" s="195">
        <f t="shared" si="80"/>
        <v>0.66319444444444442</v>
      </c>
      <c r="AB141" s="195">
        <f t="shared" si="81"/>
        <v>0.66319444444444442</v>
      </c>
      <c r="AC141" s="667"/>
      <c r="AD141" s="196">
        <f t="shared" si="82"/>
        <v>0.35069444444444442</v>
      </c>
      <c r="AE141" s="667"/>
      <c r="AF141" s="196">
        <f t="shared" si="83"/>
        <v>0.35069444444444436</v>
      </c>
      <c r="AG141" s="196"/>
      <c r="AH141" s="196"/>
      <c r="AI141" s="196"/>
      <c r="AJ141" s="710"/>
      <c r="AK141" s="709">
        <f t="shared" si="91"/>
        <v>0</v>
      </c>
      <c r="AL141" s="709">
        <f t="shared" si="92"/>
        <v>0</v>
      </c>
      <c r="AM141" s="709">
        <f t="shared" si="93"/>
        <v>0</v>
      </c>
      <c r="AN141" s="709"/>
      <c r="AO141" s="709">
        <f t="shared" si="84"/>
        <v>0</v>
      </c>
      <c r="AP141" s="709">
        <f t="shared" si="85"/>
        <v>1</v>
      </c>
      <c r="AS141" s="184"/>
      <c r="AW141" s="225"/>
      <c r="AX141" s="79"/>
      <c r="AZ141" s="176"/>
      <c r="BD141" s="225"/>
      <c r="BL141" s="761">
        <f>BL139</f>
        <v>80.900000000000006</v>
      </c>
      <c r="BM141" s="761">
        <f>BM139</f>
        <v>80.900000000000006</v>
      </c>
      <c r="BN141" s="198">
        <f>BO140+BN139</f>
        <v>45</v>
      </c>
      <c r="BO141" s="198">
        <f>BN141+BO139</f>
        <v>60</v>
      </c>
    </row>
    <row r="142" spans="2:67" ht="12.75" customHeight="1" outlineLevel="1" x14ac:dyDescent="0.2">
      <c r="B142" s="851"/>
      <c r="C142" s="851"/>
      <c r="D142" s="27" t="str">
        <f t="shared" si="86"/>
        <v/>
      </c>
      <c r="E142" s="191" t="str">
        <f t="shared" si="87"/>
        <v>Do</v>
      </c>
      <c r="F142" s="191">
        <f t="shared" si="88"/>
        <v>2025</v>
      </c>
      <c r="G142" s="191">
        <f t="shared" si="89"/>
        <v>4</v>
      </c>
      <c r="H142" s="191">
        <f t="shared" si="94"/>
        <v>31</v>
      </c>
      <c r="I142" s="192">
        <f t="shared" si="90"/>
        <v>44316</v>
      </c>
      <c r="J142" s="191">
        <f t="shared" si="73"/>
        <v>0</v>
      </c>
      <c r="K142" s="193">
        <f t="shared" si="96"/>
        <v>0</v>
      </c>
      <c r="L142" s="194">
        <f t="shared" si="96"/>
        <v>0</v>
      </c>
      <c r="M142" s="193">
        <f t="shared" si="96"/>
        <v>0</v>
      </c>
      <c r="N142" s="194">
        <f t="shared" si="96"/>
        <v>0</v>
      </c>
      <c r="O142" s="193">
        <f t="shared" si="96"/>
        <v>0</v>
      </c>
      <c r="P142" s="194">
        <f t="shared" si="96"/>
        <v>0</v>
      </c>
      <c r="Q142" s="193">
        <f t="shared" si="96"/>
        <v>0</v>
      </c>
      <c r="R142" s="194">
        <f t="shared" si="96"/>
        <v>0</v>
      </c>
      <c r="S142" s="193">
        <f t="shared" si="75"/>
        <v>0</v>
      </c>
      <c r="T142" s="194">
        <f t="shared" si="75"/>
        <v>0</v>
      </c>
      <c r="U142" s="193">
        <f t="shared" si="75"/>
        <v>0</v>
      </c>
      <c r="V142" s="194">
        <f t="shared" si="75"/>
        <v>0</v>
      </c>
      <c r="W142" s="195">
        <f t="shared" si="76"/>
        <v>0</v>
      </c>
      <c r="X142" s="195">
        <f t="shared" si="77"/>
        <v>0</v>
      </c>
      <c r="Y142" s="195">
        <f t="shared" si="78"/>
        <v>0</v>
      </c>
      <c r="Z142" s="195">
        <f t="shared" si="79"/>
        <v>0</v>
      </c>
      <c r="AA142" s="195">
        <f t="shared" si="80"/>
        <v>0</v>
      </c>
      <c r="AB142" s="195">
        <f t="shared" si="81"/>
        <v>0</v>
      </c>
      <c r="AC142" s="667"/>
      <c r="AD142" s="196">
        <f t="shared" si="82"/>
        <v>0</v>
      </c>
      <c r="AE142" s="667"/>
      <c r="AF142" s="196">
        <f t="shared" si="83"/>
        <v>0</v>
      </c>
      <c r="AG142" s="196"/>
      <c r="AH142" s="196"/>
      <c r="AI142" s="196"/>
      <c r="AJ142" s="710"/>
      <c r="AK142" s="709">
        <f t="shared" si="91"/>
        <v>0</v>
      </c>
      <c r="AL142" s="709">
        <f t="shared" si="92"/>
        <v>0</v>
      </c>
      <c r="AM142" s="709">
        <f t="shared" si="93"/>
        <v>0</v>
      </c>
      <c r="AN142" s="709"/>
      <c r="AO142" s="709">
        <f t="shared" si="84"/>
        <v>0</v>
      </c>
      <c r="AP142" s="709">
        <f>IF(OR(E142="Sa",E142="So",E142="",J142=0,AH142="FT"),0,1)</f>
        <v>0</v>
      </c>
      <c r="AS142" s="184"/>
      <c r="AW142" s="225"/>
      <c r="AX142" s="79"/>
      <c r="AZ142" s="176"/>
      <c r="BD142" s="225"/>
    </row>
    <row r="143" spans="2:67" ht="12.75" customHeight="1" outlineLevel="1" x14ac:dyDescent="0.2">
      <c r="B143" s="851"/>
      <c r="C143" s="851"/>
      <c r="D143" s="749" t="s">
        <v>1716</v>
      </c>
      <c r="E143" s="9"/>
      <c r="F143" s="9"/>
      <c r="G143" s="9"/>
      <c r="H143" s="191"/>
      <c r="I143" s="13"/>
      <c r="J143" s="191">
        <f>IF(OR(G143="",G143=MONTH(I143)),1,0)</f>
        <v>1</v>
      </c>
      <c r="Q143" s="4" t="s">
        <v>21</v>
      </c>
      <c r="R143" s="4"/>
      <c r="S143" s="4"/>
      <c r="T143" s="4"/>
      <c r="U143" s="4"/>
      <c r="V143" s="4"/>
      <c r="W143" s="4"/>
      <c r="X143" s="4"/>
      <c r="Y143" s="4"/>
      <c r="Z143" s="4"/>
      <c r="AA143" s="4"/>
      <c r="AB143" s="4"/>
      <c r="AC143" s="667"/>
      <c r="AD143" s="18">
        <f>SUM(AD112:AD142)</f>
        <v>7.7152777777777803</v>
      </c>
      <c r="AE143" s="667"/>
      <c r="AF143" s="18">
        <f>SUM(AF112:AF142)</f>
        <v>7.7152777777777777</v>
      </c>
      <c r="AG143" s="18"/>
      <c r="AH143" s="18"/>
      <c r="AI143" s="20">
        <f>IF(AF143-AD143&lt;0,0,1)</f>
        <v>0</v>
      </c>
      <c r="AJ143" s="190">
        <f>IF(AF143-AD143&lt;0,AD143-AF143,AF143-AD143)</f>
        <v>2.6645352591003757E-15</v>
      </c>
      <c r="AK143" s="190">
        <f>8.425*SUM(AK112:AK142)/24</f>
        <v>0</v>
      </c>
      <c r="AL143" s="190">
        <f>8.425*SUM(AL112:AL142)/24</f>
        <v>0</v>
      </c>
      <c r="AM143" s="190">
        <f>8.425*SUM(AM112:AM142)/24</f>
        <v>0</v>
      </c>
      <c r="AO143" s="151">
        <f>SUM(AO112:AO142)</f>
        <v>0</v>
      </c>
      <c r="AP143" s="151">
        <f>SUM(AP112:AP142)</f>
        <v>22</v>
      </c>
      <c r="AS143" s="184"/>
      <c r="AW143" s="225"/>
      <c r="AX143" s="79"/>
      <c r="AZ143" s="176"/>
      <c r="BD143" s="225"/>
    </row>
    <row r="144" spans="2:67" ht="12.75" customHeight="1" x14ac:dyDescent="0.2">
      <c r="B144" s="852"/>
      <c r="C144" s="852"/>
      <c r="D144" s="80"/>
      <c r="E144" s="51"/>
      <c r="F144" s="51"/>
      <c r="G144" s="51"/>
      <c r="H144" s="51"/>
      <c r="I144" s="51"/>
      <c r="J144" s="51"/>
      <c r="K144" s="52"/>
      <c r="L144" s="52"/>
      <c r="M144" s="52"/>
      <c r="N144" s="52"/>
      <c r="O144" s="52"/>
      <c r="P144" s="52"/>
      <c r="Q144" s="52"/>
      <c r="R144" s="52"/>
      <c r="S144" s="52"/>
      <c r="T144" s="52"/>
      <c r="U144" s="52"/>
      <c r="V144" s="52"/>
      <c r="W144" s="52"/>
      <c r="X144" s="52"/>
      <c r="Y144" s="52"/>
      <c r="Z144" s="52"/>
      <c r="AA144" s="52"/>
      <c r="AB144" s="52"/>
      <c r="AC144" s="53"/>
      <c r="AD144" s="53"/>
      <c r="AE144" s="53"/>
      <c r="AF144" s="54"/>
      <c r="AG144" s="26"/>
      <c r="AH144" s="26"/>
      <c r="AI144" s="26"/>
      <c r="AJ144" s="203">
        <f>IF(AI143=1,AJ110+AJ143,IF(AI143=0,AJ110-AJ143,"Error"))</f>
        <v>-1.1546319456101628E-14</v>
      </c>
      <c r="AK144" s="202">
        <f>AK110+SUM(AK111:AK142)</f>
        <v>0</v>
      </c>
      <c r="AL144" s="202">
        <f>AL110+SUM(AL111:AL142)</f>
        <v>0</v>
      </c>
      <c r="AM144" s="202">
        <f>AM110+SUM(AM111:AM142)</f>
        <v>0</v>
      </c>
      <c r="AN144" s="202"/>
      <c r="AO144" s="202">
        <f>AO143*8</f>
        <v>0</v>
      </c>
      <c r="AP144" s="202">
        <f>AP143*8</f>
        <v>176</v>
      </c>
      <c r="AQ144" s="152"/>
      <c r="AR144" s="173"/>
      <c r="AS144" s="185"/>
      <c r="AT144" s="152"/>
      <c r="AU144" s="152"/>
      <c r="AV144" s="173"/>
      <c r="AW144" s="226"/>
      <c r="AX144" s="80"/>
      <c r="AY144" s="55"/>
      <c r="AZ144" s="178"/>
      <c r="BA144" s="55"/>
      <c r="BB144" s="49"/>
      <c r="BC144" s="55"/>
      <c r="BD144" s="226"/>
    </row>
    <row r="145" spans="1:67" ht="12.75" customHeight="1" outlineLevel="1" x14ac:dyDescent="0.2">
      <c r="B145" s="850">
        <f>$F$5</f>
        <v>2025</v>
      </c>
      <c r="C145" s="850" t="str">
        <f>TEXT(I146,"MMM")</f>
        <v>Mai</v>
      </c>
      <c r="D145" s="41"/>
      <c r="E145" s="42"/>
      <c r="F145" s="42"/>
      <c r="G145" s="42"/>
      <c r="H145" s="42"/>
      <c r="I145" s="42"/>
      <c r="J145" s="42"/>
      <c r="K145" s="43"/>
      <c r="L145" s="43"/>
      <c r="M145" s="43"/>
      <c r="N145" s="43"/>
      <c r="O145" s="43"/>
      <c r="P145" s="43"/>
      <c r="Q145" s="43"/>
      <c r="R145" s="43"/>
      <c r="S145" s="43"/>
      <c r="T145" s="43"/>
      <c r="U145" s="43"/>
      <c r="V145" s="43"/>
      <c r="W145" s="43"/>
      <c r="X145" s="43"/>
      <c r="Y145" s="43"/>
      <c r="Z145" s="43"/>
      <c r="AA145" s="43"/>
      <c r="AB145" s="43"/>
      <c r="AC145" s="44"/>
      <c r="AD145" s="44"/>
      <c r="AE145" s="44"/>
      <c r="AF145" s="42"/>
      <c r="AG145" s="42"/>
      <c r="AH145" s="42"/>
      <c r="AI145" s="42"/>
      <c r="AJ145" s="148"/>
      <c r="AK145" s="148"/>
      <c r="AL145" s="148"/>
      <c r="AM145" s="148"/>
      <c r="AN145" s="148"/>
      <c r="AO145" s="148"/>
      <c r="AP145" s="148"/>
      <c r="AQ145" s="148"/>
      <c r="AR145" s="170"/>
      <c r="AS145" s="182"/>
      <c r="AT145" s="148"/>
      <c r="AU145" s="148"/>
      <c r="AV145" s="170"/>
      <c r="AW145" s="224"/>
      <c r="AX145" s="78"/>
      <c r="AY145" s="45"/>
      <c r="AZ145" s="177"/>
      <c r="BA145" s="45"/>
      <c r="BB145" s="41"/>
      <c r="BC145" s="45"/>
      <c r="BD145" s="224"/>
    </row>
    <row r="146" spans="1:67" ht="12.75" customHeight="1" outlineLevel="1" x14ac:dyDescent="0.2">
      <c r="A146" s="198">
        <f>A112+1</f>
        <v>5</v>
      </c>
      <c r="B146" s="851"/>
      <c r="C146" s="851"/>
      <c r="D146" s="27" t="str">
        <f>IF(E146="Mo",WEEKNUM(I146),"")</f>
        <v/>
      </c>
      <c r="E146" s="191" t="str">
        <f>TEXT(I146,"TTT")</f>
        <v>Do</v>
      </c>
      <c r="F146" s="191">
        <f>$F$5</f>
        <v>2025</v>
      </c>
      <c r="G146" s="191">
        <f>$A$146</f>
        <v>5</v>
      </c>
      <c r="H146" s="191">
        <f>$H$5</f>
        <v>1</v>
      </c>
      <c r="I146" s="192">
        <f>DATE(F146,G146,H146)</f>
        <v>44316</v>
      </c>
      <c r="J146" s="191">
        <f t="shared" ref="J146:J176" si="97">IF(OR(G146="",G146=MONTH(I146)),1,0)</f>
        <v>1</v>
      </c>
      <c r="K146" s="193">
        <f t="shared" ref="K146:R155" si="98">IF(OR($E146="Sa",$E146="So",$J146=0),K$4,K$5)</f>
        <v>7</v>
      </c>
      <c r="L146" s="194">
        <f t="shared" si="98"/>
        <v>0</v>
      </c>
      <c r="M146" s="193">
        <f t="shared" si="98"/>
        <v>13</v>
      </c>
      <c r="N146" s="194">
        <f t="shared" si="98"/>
        <v>0</v>
      </c>
      <c r="O146" s="193">
        <f t="shared" si="98"/>
        <v>13</v>
      </c>
      <c r="P146" s="194">
        <f t="shared" si="98"/>
        <v>30</v>
      </c>
      <c r="Q146" s="193">
        <f t="shared" si="98"/>
        <v>15</v>
      </c>
      <c r="R146" s="194">
        <f t="shared" si="98"/>
        <v>55</v>
      </c>
      <c r="S146" s="193">
        <f t="shared" ref="S146:V176" si="99">Q146</f>
        <v>15</v>
      </c>
      <c r="T146" s="194">
        <f t="shared" si="99"/>
        <v>55</v>
      </c>
      <c r="U146" s="193">
        <f t="shared" si="99"/>
        <v>15</v>
      </c>
      <c r="V146" s="194">
        <f t="shared" si="99"/>
        <v>55</v>
      </c>
      <c r="W146" s="195">
        <f t="shared" ref="W146:W176" si="100">TIME(K146,L146,0)</f>
        <v>0.29166666666666669</v>
      </c>
      <c r="X146" s="195">
        <f t="shared" ref="X146:X176" si="101">TIME(M146,N146,0)</f>
        <v>0.54166666666666663</v>
      </c>
      <c r="Y146" s="195">
        <f t="shared" ref="Y146:Y176" si="102">TIME(O146,P146,0)</f>
        <v>0.5625</v>
      </c>
      <c r="Z146" s="195">
        <f t="shared" ref="Z146:Z176" si="103">TIME(Q146,R146,0)</f>
        <v>0.66319444444444442</v>
      </c>
      <c r="AA146" s="195">
        <f t="shared" ref="AA146:AA176" si="104">TIME(S146,T146,0)</f>
        <v>0.66319444444444442</v>
      </c>
      <c r="AB146" s="195">
        <f t="shared" ref="AB146:AB176" si="105">TIME(U146,V146,0)</f>
        <v>0.66319444444444442</v>
      </c>
      <c r="AC146" s="667"/>
      <c r="AD146" s="196">
        <f t="shared" ref="AD146:AD176" si="106">IF(J146=0,0,IF(OR(E146="Sa",E146="So"),TIME($AD$4,$AF$4,0),TIME($AD$5,$AF$5,0)))</f>
        <v>0.35069444444444442</v>
      </c>
      <c r="AE146" s="667"/>
      <c r="AF146" s="196">
        <f t="shared" ref="AF146:AF176" si="107">IF(J146=0,0,Z146-W146-(Y146-X146))</f>
        <v>0.35069444444444436</v>
      </c>
      <c r="AG146" s="196"/>
      <c r="AH146" s="196"/>
      <c r="AI146" s="196"/>
      <c r="AJ146" s="709"/>
      <c r="AK146" s="709">
        <f>IF(AH146=$AH$3,1,0)</f>
        <v>0</v>
      </c>
      <c r="AL146" s="709">
        <f>IF(AH146=$AH$7,1,0)</f>
        <v>0</v>
      </c>
      <c r="AM146" s="709">
        <f>IF(AI146=$AH$4,1,0)</f>
        <v>0</v>
      </c>
      <c r="AN146" s="709"/>
      <c r="AO146" s="709">
        <f t="shared" ref="AO146:AO176" si="108">IF(OR(AH146=$AH$2,AH146=$AH$5),1,IF(AH146=$AH$6,0.5,0))</f>
        <v>0</v>
      </c>
      <c r="AP146" s="709">
        <f t="shared" ref="AP146:AP175" si="109">IF(OR(E146="Sa",E146="So",E146="",J146=0,AH146="FT"),0,1)</f>
        <v>1</v>
      </c>
      <c r="AS146" s="184"/>
      <c r="AW146" s="225"/>
      <c r="AX146" s="79"/>
      <c r="AZ146" s="176"/>
      <c r="BD146" s="225"/>
      <c r="BL146" s="761">
        <f>BL139</f>
        <v>80.900000000000006</v>
      </c>
      <c r="BM146" s="761">
        <f>BM139</f>
        <v>80.900000000000006</v>
      </c>
      <c r="BN146" s="198">
        <f>BO141+BN139</f>
        <v>75</v>
      </c>
      <c r="BO146" s="198">
        <f>BN146+BO139</f>
        <v>90</v>
      </c>
    </row>
    <row r="147" spans="1:67" ht="12.75" customHeight="1" outlineLevel="1" x14ac:dyDescent="0.2">
      <c r="B147" s="851"/>
      <c r="C147" s="851"/>
      <c r="D147" s="27" t="str">
        <f t="shared" ref="D147:D176" si="110">IF(E147="Mo",WEEKNUM(I147),"")</f>
        <v/>
      </c>
      <c r="E147" s="191" t="str">
        <f t="shared" ref="E147:E176" si="111">TEXT(I147,"TTT")</f>
        <v>Fr</v>
      </c>
      <c r="F147" s="191">
        <f t="shared" ref="F147:F176" si="112">$F$5</f>
        <v>2025</v>
      </c>
      <c r="G147" s="191">
        <f t="shared" ref="G147:G176" si="113">$A$146</f>
        <v>5</v>
      </c>
      <c r="H147" s="191">
        <f>H146+1</f>
        <v>2</v>
      </c>
      <c r="I147" s="192">
        <f t="shared" ref="I147:I176" si="114">DATE(F147,G147,H147)</f>
        <v>44317</v>
      </c>
      <c r="J147" s="191">
        <f t="shared" si="97"/>
        <v>1</v>
      </c>
      <c r="K147" s="193">
        <f t="shared" si="98"/>
        <v>7</v>
      </c>
      <c r="L147" s="194">
        <f t="shared" si="98"/>
        <v>0</v>
      </c>
      <c r="M147" s="193">
        <f t="shared" si="98"/>
        <v>13</v>
      </c>
      <c r="N147" s="194">
        <f t="shared" si="98"/>
        <v>0</v>
      </c>
      <c r="O147" s="193">
        <f t="shared" si="98"/>
        <v>13</v>
      </c>
      <c r="P147" s="194">
        <f t="shared" si="98"/>
        <v>30</v>
      </c>
      <c r="Q147" s="193">
        <f t="shared" si="98"/>
        <v>15</v>
      </c>
      <c r="R147" s="194">
        <f t="shared" si="98"/>
        <v>55</v>
      </c>
      <c r="S147" s="193">
        <f t="shared" si="99"/>
        <v>15</v>
      </c>
      <c r="T147" s="194">
        <f t="shared" si="99"/>
        <v>55</v>
      </c>
      <c r="U147" s="193">
        <f t="shared" si="99"/>
        <v>15</v>
      </c>
      <c r="V147" s="194">
        <f t="shared" si="99"/>
        <v>55</v>
      </c>
      <c r="W147" s="195">
        <f t="shared" si="100"/>
        <v>0.29166666666666669</v>
      </c>
      <c r="X147" s="195">
        <f t="shared" si="101"/>
        <v>0.54166666666666663</v>
      </c>
      <c r="Y147" s="195">
        <f t="shared" si="102"/>
        <v>0.5625</v>
      </c>
      <c r="Z147" s="195">
        <f t="shared" si="103"/>
        <v>0.66319444444444442</v>
      </c>
      <c r="AA147" s="195">
        <f t="shared" si="104"/>
        <v>0.66319444444444442</v>
      </c>
      <c r="AB147" s="195">
        <f t="shared" si="105"/>
        <v>0.66319444444444442</v>
      </c>
      <c r="AC147" s="667"/>
      <c r="AD147" s="196">
        <f t="shared" si="106"/>
        <v>0.35069444444444442</v>
      </c>
      <c r="AE147" s="667"/>
      <c r="AF147" s="196">
        <f t="shared" si="107"/>
        <v>0.35069444444444436</v>
      </c>
      <c r="AG147" s="196"/>
      <c r="AH147" s="196"/>
      <c r="AI147" s="196"/>
      <c r="AJ147" s="710"/>
      <c r="AK147" s="709">
        <f t="shared" ref="AK147:AK176" si="115">IF(AH147=$AH$3,1,0)</f>
        <v>0</v>
      </c>
      <c r="AL147" s="709">
        <f t="shared" ref="AL147:AL176" si="116">IF(AH147=$AH$7,1,0)</f>
        <v>0</v>
      </c>
      <c r="AM147" s="709">
        <f t="shared" ref="AM147:AM176" si="117">IF(AI147=$AH$4,1,0)</f>
        <v>0</v>
      </c>
      <c r="AN147" s="709"/>
      <c r="AO147" s="709">
        <f t="shared" si="108"/>
        <v>0</v>
      </c>
      <c r="AP147" s="709">
        <f t="shared" si="109"/>
        <v>1</v>
      </c>
      <c r="AS147" s="184"/>
      <c r="AW147" s="225"/>
      <c r="AX147" s="79"/>
      <c r="AZ147" s="176"/>
      <c r="BD147" s="225"/>
      <c r="BL147" s="761">
        <f>BL139</f>
        <v>80.900000000000006</v>
      </c>
      <c r="BM147" s="761">
        <f>BM139</f>
        <v>80.900000000000006</v>
      </c>
      <c r="BN147" s="198">
        <f>BO146+BN139</f>
        <v>105</v>
      </c>
      <c r="BO147" s="198">
        <f>BN147+BO139</f>
        <v>120</v>
      </c>
    </row>
    <row r="148" spans="1:67" ht="12.75" customHeight="1" outlineLevel="1" x14ac:dyDescent="0.2">
      <c r="B148" s="851"/>
      <c r="C148" s="851"/>
      <c r="D148" s="27" t="str">
        <f t="shared" si="110"/>
        <v/>
      </c>
      <c r="E148" s="191" t="str">
        <f t="shared" si="111"/>
        <v>Sa</v>
      </c>
      <c r="F148" s="191">
        <f t="shared" si="112"/>
        <v>2025</v>
      </c>
      <c r="G148" s="191">
        <f t="shared" si="113"/>
        <v>5</v>
      </c>
      <c r="H148" s="191">
        <f t="shared" ref="H148:H176" si="118">H147+1</f>
        <v>3</v>
      </c>
      <c r="I148" s="192">
        <f t="shared" si="114"/>
        <v>44318</v>
      </c>
      <c r="J148" s="191">
        <f t="shared" si="97"/>
        <v>1</v>
      </c>
      <c r="K148" s="193">
        <f t="shared" si="98"/>
        <v>0</v>
      </c>
      <c r="L148" s="194">
        <f t="shared" si="98"/>
        <v>0</v>
      </c>
      <c r="M148" s="193">
        <f t="shared" si="98"/>
        <v>0</v>
      </c>
      <c r="N148" s="194">
        <f t="shared" si="98"/>
        <v>0</v>
      </c>
      <c r="O148" s="193">
        <f t="shared" si="98"/>
        <v>0</v>
      </c>
      <c r="P148" s="194">
        <f t="shared" si="98"/>
        <v>0</v>
      </c>
      <c r="Q148" s="193">
        <f t="shared" si="98"/>
        <v>0</v>
      </c>
      <c r="R148" s="194">
        <f t="shared" si="98"/>
        <v>0</v>
      </c>
      <c r="S148" s="193">
        <f t="shared" si="99"/>
        <v>0</v>
      </c>
      <c r="T148" s="194">
        <f t="shared" si="99"/>
        <v>0</v>
      </c>
      <c r="U148" s="193">
        <f t="shared" si="99"/>
        <v>0</v>
      </c>
      <c r="V148" s="194">
        <f t="shared" si="99"/>
        <v>0</v>
      </c>
      <c r="W148" s="195">
        <f t="shared" si="100"/>
        <v>0</v>
      </c>
      <c r="X148" s="195">
        <f t="shared" si="101"/>
        <v>0</v>
      </c>
      <c r="Y148" s="195">
        <f t="shared" si="102"/>
        <v>0</v>
      </c>
      <c r="Z148" s="195">
        <f t="shared" si="103"/>
        <v>0</v>
      </c>
      <c r="AA148" s="195">
        <f t="shared" si="104"/>
        <v>0</v>
      </c>
      <c r="AB148" s="195">
        <f t="shared" si="105"/>
        <v>0</v>
      </c>
      <c r="AC148" s="667"/>
      <c r="AD148" s="196">
        <f t="shared" si="106"/>
        <v>0</v>
      </c>
      <c r="AE148" s="667"/>
      <c r="AF148" s="196">
        <f t="shared" si="107"/>
        <v>0</v>
      </c>
      <c r="AG148" s="196"/>
      <c r="AH148" s="196"/>
      <c r="AI148" s="196"/>
      <c r="AJ148" s="710"/>
      <c r="AK148" s="709">
        <f t="shared" si="115"/>
        <v>0</v>
      </c>
      <c r="AL148" s="709">
        <f t="shared" si="116"/>
        <v>0</v>
      </c>
      <c r="AM148" s="709">
        <f t="shared" si="117"/>
        <v>0</v>
      </c>
      <c r="AN148" s="709"/>
      <c r="AO148" s="709">
        <f t="shared" si="108"/>
        <v>0</v>
      </c>
      <c r="AP148" s="709">
        <f t="shared" si="109"/>
        <v>0</v>
      </c>
      <c r="AS148" s="184"/>
      <c r="AW148" s="225"/>
      <c r="AX148" s="79"/>
      <c r="AZ148" s="176"/>
      <c r="BD148" s="225"/>
      <c r="BL148" s="762">
        <f>BL139</f>
        <v>80.900000000000006</v>
      </c>
      <c r="BM148" s="761">
        <f>BM139</f>
        <v>80.900000000000006</v>
      </c>
      <c r="BN148" s="198">
        <f>BO147+BN139</f>
        <v>135</v>
      </c>
      <c r="BO148" s="198">
        <f>BN148+BO139</f>
        <v>150</v>
      </c>
    </row>
    <row r="149" spans="1:67" ht="12.75" customHeight="1" outlineLevel="1" x14ac:dyDescent="0.2">
      <c r="B149" s="851"/>
      <c r="C149" s="851"/>
      <c r="D149" s="27" t="str">
        <f t="shared" si="110"/>
        <v/>
      </c>
      <c r="E149" s="191" t="str">
        <f t="shared" si="111"/>
        <v>So</v>
      </c>
      <c r="F149" s="191">
        <f t="shared" si="112"/>
        <v>2025</v>
      </c>
      <c r="G149" s="191">
        <f t="shared" si="113"/>
        <v>5</v>
      </c>
      <c r="H149" s="191">
        <f t="shared" si="118"/>
        <v>4</v>
      </c>
      <c r="I149" s="192">
        <f t="shared" si="114"/>
        <v>44319</v>
      </c>
      <c r="J149" s="191">
        <f t="shared" si="97"/>
        <v>1</v>
      </c>
      <c r="K149" s="193">
        <f t="shared" si="98"/>
        <v>0</v>
      </c>
      <c r="L149" s="194">
        <f t="shared" si="98"/>
        <v>0</v>
      </c>
      <c r="M149" s="193">
        <f t="shared" si="98"/>
        <v>0</v>
      </c>
      <c r="N149" s="194">
        <f t="shared" si="98"/>
        <v>0</v>
      </c>
      <c r="O149" s="193">
        <f t="shared" si="98"/>
        <v>0</v>
      </c>
      <c r="P149" s="194">
        <f t="shared" si="98"/>
        <v>0</v>
      </c>
      <c r="Q149" s="193">
        <f t="shared" si="98"/>
        <v>0</v>
      </c>
      <c r="R149" s="194">
        <f t="shared" si="98"/>
        <v>0</v>
      </c>
      <c r="S149" s="193">
        <f t="shared" si="99"/>
        <v>0</v>
      </c>
      <c r="T149" s="194">
        <f t="shared" si="99"/>
        <v>0</v>
      </c>
      <c r="U149" s="193">
        <f t="shared" si="99"/>
        <v>0</v>
      </c>
      <c r="V149" s="194">
        <f t="shared" si="99"/>
        <v>0</v>
      </c>
      <c r="W149" s="195">
        <f t="shared" si="100"/>
        <v>0</v>
      </c>
      <c r="X149" s="195">
        <f t="shared" si="101"/>
        <v>0</v>
      </c>
      <c r="Y149" s="195">
        <f t="shared" si="102"/>
        <v>0</v>
      </c>
      <c r="Z149" s="195">
        <f t="shared" si="103"/>
        <v>0</v>
      </c>
      <c r="AA149" s="195">
        <f t="shared" si="104"/>
        <v>0</v>
      </c>
      <c r="AB149" s="195">
        <f t="shared" si="105"/>
        <v>0</v>
      </c>
      <c r="AC149" s="667"/>
      <c r="AD149" s="196">
        <f t="shared" si="106"/>
        <v>0</v>
      </c>
      <c r="AE149" s="667"/>
      <c r="AF149" s="196">
        <f t="shared" si="107"/>
        <v>0</v>
      </c>
      <c r="AG149" s="196"/>
      <c r="AH149" s="196"/>
      <c r="AI149" s="196"/>
      <c r="AJ149" s="710"/>
      <c r="AK149" s="709">
        <f t="shared" si="115"/>
        <v>0</v>
      </c>
      <c r="AL149" s="709">
        <f t="shared" si="116"/>
        <v>0</v>
      </c>
      <c r="AM149" s="709">
        <f t="shared" si="117"/>
        <v>0</v>
      </c>
      <c r="AN149" s="709"/>
      <c r="AO149" s="709">
        <f t="shared" si="108"/>
        <v>0</v>
      </c>
      <c r="AP149" s="709">
        <f t="shared" si="109"/>
        <v>0</v>
      </c>
      <c r="AS149" s="184"/>
      <c r="AW149" s="225"/>
      <c r="AX149" s="79"/>
      <c r="AZ149" s="176"/>
      <c r="BD149" s="225"/>
      <c r="BG149" s="774" t="s">
        <v>1777</v>
      </c>
      <c r="BI149" s="722" t="s">
        <v>1767</v>
      </c>
      <c r="BJ149" s="722" t="s">
        <v>1767</v>
      </c>
      <c r="BL149" s="760">
        <v>60</v>
      </c>
      <c r="BM149" s="756">
        <f>SUM(BL140:BL148)+SUM(BM140:BM148)</f>
        <v>809</v>
      </c>
      <c r="BN149" s="198"/>
      <c r="BO149" s="198"/>
    </row>
    <row r="150" spans="1:67" ht="12.75" customHeight="1" outlineLevel="1" x14ac:dyDescent="0.2">
      <c r="B150" s="851"/>
      <c r="C150" s="851"/>
      <c r="D150" s="27">
        <f t="shared" si="110"/>
        <v>19</v>
      </c>
      <c r="E150" s="191" t="str">
        <f t="shared" si="111"/>
        <v>Mo</v>
      </c>
      <c r="F150" s="191">
        <f t="shared" si="112"/>
        <v>2025</v>
      </c>
      <c r="G150" s="191">
        <f t="shared" si="113"/>
        <v>5</v>
      </c>
      <c r="H150" s="191">
        <f t="shared" si="118"/>
        <v>5</v>
      </c>
      <c r="I150" s="192">
        <f t="shared" si="114"/>
        <v>44320</v>
      </c>
      <c r="J150" s="191">
        <f t="shared" si="97"/>
        <v>1</v>
      </c>
      <c r="K150" s="193">
        <f t="shared" si="98"/>
        <v>7</v>
      </c>
      <c r="L150" s="194">
        <f t="shared" si="98"/>
        <v>0</v>
      </c>
      <c r="M150" s="193">
        <f t="shared" si="98"/>
        <v>13</v>
      </c>
      <c r="N150" s="194">
        <f t="shared" si="98"/>
        <v>0</v>
      </c>
      <c r="O150" s="193">
        <f t="shared" si="98"/>
        <v>13</v>
      </c>
      <c r="P150" s="194">
        <f t="shared" si="98"/>
        <v>30</v>
      </c>
      <c r="Q150" s="193">
        <f t="shared" si="98"/>
        <v>15</v>
      </c>
      <c r="R150" s="194">
        <f t="shared" si="98"/>
        <v>55</v>
      </c>
      <c r="S150" s="193">
        <f t="shared" si="99"/>
        <v>15</v>
      </c>
      <c r="T150" s="194">
        <f t="shared" si="99"/>
        <v>55</v>
      </c>
      <c r="U150" s="193">
        <f t="shared" si="99"/>
        <v>15</v>
      </c>
      <c r="V150" s="194">
        <f t="shared" si="99"/>
        <v>55</v>
      </c>
      <c r="W150" s="195">
        <f t="shared" si="100"/>
        <v>0.29166666666666669</v>
      </c>
      <c r="X150" s="195">
        <f t="shared" si="101"/>
        <v>0.54166666666666663</v>
      </c>
      <c r="Y150" s="195">
        <f t="shared" si="102"/>
        <v>0.5625</v>
      </c>
      <c r="Z150" s="195">
        <f t="shared" si="103"/>
        <v>0.66319444444444442</v>
      </c>
      <c r="AA150" s="195">
        <f t="shared" si="104"/>
        <v>0.66319444444444442</v>
      </c>
      <c r="AB150" s="195">
        <f t="shared" si="105"/>
        <v>0.66319444444444442</v>
      </c>
      <c r="AC150" s="667"/>
      <c r="AD150" s="196">
        <f t="shared" si="106"/>
        <v>0.35069444444444442</v>
      </c>
      <c r="AE150" s="667"/>
      <c r="AF150" s="196">
        <f t="shared" si="107"/>
        <v>0.35069444444444436</v>
      </c>
      <c r="AG150" s="196"/>
      <c r="AH150" s="196"/>
      <c r="AI150" s="196"/>
      <c r="AJ150" s="710"/>
      <c r="AK150" s="709">
        <f t="shared" si="115"/>
        <v>0</v>
      </c>
      <c r="AL150" s="709">
        <f t="shared" si="116"/>
        <v>0</v>
      </c>
      <c r="AM150" s="709">
        <f t="shared" si="117"/>
        <v>0</v>
      </c>
      <c r="AN150" s="709"/>
      <c r="AO150" s="709">
        <f t="shared" si="108"/>
        <v>0</v>
      </c>
      <c r="AP150" s="709">
        <f t="shared" si="109"/>
        <v>1</v>
      </c>
      <c r="AS150" s="184"/>
      <c r="AW150" s="225"/>
      <c r="AX150" s="79"/>
      <c r="AZ150" s="176"/>
      <c r="BD150" s="225"/>
      <c r="BG150" s="775">
        <f>INDEX($BF$2:$BG$8,MATCH(BG149,$BF$2:$BF$8,0),2)</f>
        <v>80.900000000000006</v>
      </c>
      <c r="BH150" s="775">
        <f>INDEX($BF$2:$BG$8,MATCH(BG149,$BF$2:$BF$8,0),2)</f>
        <v>80.900000000000006</v>
      </c>
      <c r="BI150" s="775">
        <v>15</v>
      </c>
      <c r="BJ150" s="775">
        <v>15</v>
      </c>
      <c r="BL150" s="758">
        <f>BM150/BL149</f>
        <v>26.966666666666665</v>
      </c>
      <c r="BM150" s="757">
        <f>SUM(BM138,BM149)</f>
        <v>1618</v>
      </c>
      <c r="BN150" s="198"/>
      <c r="BO150" s="198"/>
    </row>
    <row r="151" spans="1:67" ht="12.75" customHeight="1" outlineLevel="1" x14ac:dyDescent="0.2">
      <c r="B151" s="851"/>
      <c r="C151" s="851"/>
      <c r="D151" s="27" t="str">
        <f t="shared" si="110"/>
        <v/>
      </c>
      <c r="E151" s="191" t="str">
        <f t="shared" si="111"/>
        <v>Di</v>
      </c>
      <c r="F151" s="191">
        <f t="shared" si="112"/>
        <v>2025</v>
      </c>
      <c r="G151" s="191">
        <f t="shared" si="113"/>
        <v>5</v>
      </c>
      <c r="H151" s="191">
        <f t="shared" si="118"/>
        <v>6</v>
      </c>
      <c r="I151" s="192">
        <f t="shared" si="114"/>
        <v>44321</v>
      </c>
      <c r="J151" s="191">
        <f t="shared" si="97"/>
        <v>1</v>
      </c>
      <c r="K151" s="193">
        <f t="shared" si="98"/>
        <v>7</v>
      </c>
      <c r="L151" s="194">
        <f t="shared" si="98"/>
        <v>0</v>
      </c>
      <c r="M151" s="193">
        <f t="shared" si="98"/>
        <v>13</v>
      </c>
      <c r="N151" s="194">
        <f t="shared" si="98"/>
        <v>0</v>
      </c>
      <c r="O151" s="193">
        <f t="shared" si="98"/>
        <v>13</v>
      </c>
      <c r="P151" s="194">
        <f t="shared" si="98"/>
        <v>30</v>
      </c>
      <c r="Q151" s="193">
        <f t="shared" si="98"/>
        <v>15</v>
      </c>
      <c r="R151" s="194">
        <f t="shared" si="98"/>
        <v>55</v>
      </c>
      <c r="S151" s="193">
        <f t="shared" si="99"/>
        <v>15</v>
      </c>
      <c r="T151" s="194">
        <f t="shared" si="99"/>
        <v>55</v>
      </c>
      <c r="U151" s="193">
        <f t="shared" si="99"/>
        <v>15</v>
      </c>
      <c r="V151" s="194">
        <f t="shared" si="99"/>
        <v>55</v>
      </c>
      <c r="W151" s="195">
        <f t="shared" si="100"/>
        <v>0.29166666666666669</v>
      </c>
      <c r="X151" s="195">
        <f t="shared" si="101"/>
        <v>0.54166666666666663</v>
      </c>
      <c r="Y151" s="195">
        <f t="shared" si="102"/>
        <v>0.5625</v>
      </c>
      <c r="Z151" s="195">
        <f t="shared" si="103"/>
        <v>0.66319444444444442</v>
      </c>
      <c r="AA151" s="195">
        <f t="shared" si="104"/>
        <v>0.66319444444444442</v>
      </c>
      <c r="AB151" s="195">
        <f t="shared" si="105"/>
        <v>0.66319444444444442</v>
      </c>
      <c r="AC151" s="667"/>
      <c r="AD151" s="196">
        <f t="shared" si="106"/>
        <v>0.35069444444444442</v>
      </c>
      <c r="AE151" s="667"/>
      <c r="AF151" s="196">
        <f t="shared" si="107"/>
        <v>0.35069444444444436</v>
      </c>
      <c r="AG151" s="196"/>
      <c r="AH151" s="196"/>
      <c r="AI151" s="196"/>
      <c r="AJ151" s="710"/>
      <c r="AK151" s="709">
        <f t="shared" si="115"/>
        <v>0</v>
      </c>
      <c r="AL151" s="709">
        <f t="shared" si="116"/>
        <v>0</v>
      </c>
      <c r="AM151" s="709">
        <f t="shared" si="117"/>
        <v>0</v>
      </c>
      <c r="AN151" s="709"/>
      <c r="AO151" s="709">
        <f t="shared" si="108"/>
        <v>0</v>
      </c>
      <c r="AP151" s="709">
        <f t="shared" si="109"/>
        <v>1</v>
      </c>
      <c r="AS151" s="184"/>
      <c r="AW151" s="225"/>
      <c r="AX151" s="79"/>
      <c r="AZ151" s="176"/>
      <c r="BC151" s="29"/>
      <c r="BD151" s="225"/>
      <c r="BG151" s="818">
        <f>BG150</f>
        <v>80.900000000000006</v>
      </c>
      <c r="BH151" s="818">
        <f>BH150</f>
        <v>80.900000000000006</v>
      </c>
      <c r="BI151" s="198">
        <f>BI150</f>
        <v>15</v>
      </c>
      <c r="BJ151" s="198">
        <f>BI151+BJ150</f>
        <v>30</v>
      </c>
      <c r="BL151" s="759">
        <f>100*BL149/BM150</f>
        <v>3.7082818294190361</v>
      </c>
      <c r="BM151" s="198"/>
      <c r="BN151" s="198"/>
      <c r="BO151" s="198"/>
    </row>
    <row r="152" spans="1:67" ht="12.75" customHeight="1" outlineLevel="1" x14ac:dyDescent="0.2">
      <c r="B152" s="851"/>
      <c r="C152" s="851"/>
      <c r="D152" s="27" t="str">
        <f t="shared" si="110"/>
        <v/>
      </c>
      <c r="E152" s="191" t="str">
        <f t="shared" si="111"/>
        <v>Mi</v>
      </c>
      <c r="F152" s="191">
        <f t="shared" si="112"/>
        <v>2025</v>
      </c>
      <c r="G152" s="191">
        <f t="shared" si="113"/>
        <v>5</v>
      </c>
      <c r="H152" s="191">
        <f t="shared" si="118"/>
        <v>7</v>
      </c>
      <c r="I152" s="192">
        <f t="shared" si="114"/>
        <v>44322</v>
      </c>
      <c r="J152" s="191">
        <f t="shared" si="97"/>
        <v>1</v>
      </c>
      <c r="K152" s="193">
        <f t="shared" si="98"/>
        <v>7</v>
      </c>
      <c r="L152" s="194">
        <f t="shared" si="98"/>
        <v>0</v>
      </c>
      <c r="M152" s="193">
        <f t="shared" si="98"/>
        <v>13</v>
      </c>
      <c r="N152" s="194">
        <f t="shared" si="98"/>
        <v>0</v>
      </c>
      <c r="O152" s="193">
        <f t="shared" si="98"/>
        <v>13</v>
      </c>
      <c r="P152" s="194">
        <f t="shared" si="98"/>
        <v>30</v>
      </c>
      <c r="Q152" s="193">
        <f t="shared" si="98"/>
        <v>15</v>
      </c>
      <c r="R152" s="194">
        <f t="shared" si="98"/>
        <v>55</v>
      </c>
      <c r="S152" s="193">
        <f t="shared" si="99"/>
        <v>15</v>
      </c>
      <c r="T152" s="194">
        <f t="shared" si="99"/>
        <v>55</v>
      </c>
      <c r="U152" s="193">
        <f t="shared" si="99"/>
        <v>15</v>
      </c>
      <c r="V152" s="194">
        <f t="shared" si="99"/>
        <v>55</v>
      </c>
      <c r="W152" s="195">
        <f t="shared" si="100"/>
        <v>0.29166666666666669</v>
      </c>
      <c r="X152" s="195">
        <f t="shared" si="101"/>
        <v>0.54166666666666663</v>
      </c>
      <c r="Y152" s="195">
        <f t="shared" si="102"/>
        <v>0.5625</v>
      </c>
      <c r="Z152" s="195">
        <f t="shared" si="103"/>
        <v>0.66319444444444442</v>
      </c>
      <c r="AA152" s="195">
        <f t="shared" si="104"/>
        <v>0.66319444444444442</v>
      </c>
      <c r="AB152" s="195">
        <f t="shared" si="105"/>
        <v>0.66319444444444442</v>
      </c>
      <c r="AC152" s="667"/>
      <c r="AD152" s="196">
        <f t="shared" si="106"/>
        <v>0.35069444444444442</v>
      </c>
      <c r="AE152" s="667"/>
      <c r="AF152" s="196">
        <f t="shared" si="107"/>
        <v>0.35069444444444436</v>
      </c>
      <c r="AG152" s="196"/>
      <c r="AH152" s="196"/>
      <c r="AI152" s="196"/>
      <c r="AJ152" s="710"/>
      <c r="AK152" s="709">
        <f t="shared" si="115"/>
        <v>0</v>
      </c>
      <c r="AL152" s="709">
        <f t="shared" si="116"/>
        <v>0</v>
      </c>
      <c r="AM152" s="709">
        <f t="shared" si="117"/>
        <v>0</v>
      </c>
      <c r="AN152" s="709"/>
      <c r="AO152" s="709">
        <f t="shared" si="108"/>
        <v>0</v>
      </c>
      <c r="AP152" s="709">
        <f t="shared" si="109"/>
        <v>1</v>
      </c>
      <c r="AS152" s="184"/>
      <c r="AW152" s="225"/>
      <c r="AX152" s="79"/>
      <c r="AZ152" s="176"/>
      <c r="BD152" s="225"/>
      <c r="BG152" s="761">
        <f>BG150</f>
        <v>80.900000000000006</v>
      </c>
      <c r="BH152" s="761">
        <f>BH150</f>
        <v>80.900000000000006</v>
      </c>
      <c r="BI152" s="198">
        <f>BJ151+BI150</f>
        <v>45</v>
      </c>
      <c r="BJ152" s="198">
        <f>BI152+BJ150</f>
        <v>60</v>
      </c>
    </row>
    <row r="153" spans="1:67" ht="12.75" customHeight="1" outlineLevel="1" x14ac:dyDescent="0.2">
      <c r="B153" s="851"/>
      <c r="C153" s="851"/>
      <c r="D153" s="27" t="str">
        <f t="shared" si="110"/>
        <v/>
      </c>
      <c r="E153" s="191" t="str">
        <f t="shared" si="111"/>
        <v>Do</v>
      </c>
      <c r="F153" s="191">
        <f t="shared" si="112"/>
        <v>2025</v>
      </c>
      <c r="G153" s="191">
        <f t="shared" si="113"/>
        <v>5</v>
      </c>
      <c r="H153" s="191">
        <f t="shared" si="118"/>
        <v>8</v>
      </c>
      <c r="I153" s="192">
        <f t="shared" si="114"/>
        <v>44323</v>
      </c>
      <c r="J153" s="191">
        <f t="shared" si="97"/>
        <v>1</v>
      </c>
      <c r="K153" s="193">
        <f t="shared" si="98"/>
        <v>7</v>
      </c>
      <c r="L153" s="194">
        <f t="shared" si="98"/>
        <v>0</v>
      </c>
      <c r="M153" s="193">
        <f t="shared" si="98"/>
        <v>13</v>
      </c>
      <c r="N153" s="194">
        <f t="shared" si="98"/>
        <v>0</v>
      </c>
      <c r="O153" s="193">
        <f t="shared" si="98"/>
        <v>13</v>
      </c>
      <c r="P153" s="194">
        <f t="shared" si="98"/>
        <v>30</v>
      </c>
      <c r="Q153" s="193">
        <f t="shared" si="98"/>
        <v>15</v>
      </c>
      <c r="R153" s="194">
        <f t="shared" si="98"/>
        <v>55</v>
      </c>
      <c r="S153" s="193">
        <f t="shared" si="99"/>
        <v>15</v>
      </c>
      <c r="T153" s="194">
        <f t="shared" si="99"/>
        <v>55</v>
      </c>
      <c r="U153" s="193">
        <f t="shared" si="99"/>
        <v>15</v>
      </c>
      <c r="V153" s="194">
        <f t="shared" si="99"/>
        <v>55</v>
      </c>
      <c r="W153" s="195">
        <f t="shared" si="100"/>
        <v>0.29166666666666669</v>
      </c>
      <c r="X153" s="195">
        <f t="shared" si="101"/>
        <v>0.54166666666666663</v>
      </c>
      <c r="Y153" s="195">
        <f t="shared" si="102"/>
        <v>0.5625</v>
      </c>
      <c r="Z153" s="195">
        <f t="shared" si="103"/>
        <v>0.66319444444444442</v>
      </c>
      <c r="AA153" s="195">
        <f t="shared" si="104"/>
        <v>0.66319444444444442</v>
      </c>
      <c r="AB153" s="195">
        <f t="shared" si="105"/>
        <v>0.66319444444444442</v>
      </c>
      <c r="AC153" s="667"/>
      <c r="AD153" s="196">
        <f t="shared" si="106"/>
        <v>0.35069444444444442</v>
      </c>
      <c r="AE153" s="667"/>
      <c r="AF153" s="196">
        <f t="shared" si="107"/>
        <v>0.35069444444444436</v>
      </c>
      <c r="AG153" s="196"/>
      <c r="AH153" s="196"/>
      <c r="AI153" s="196"/>
      <c r="AJ153" s="710"/>
      <c r="AK153" s="709">
        <f t="shared" si="115"/>
        <v>0</v>
      </c>
      <c r="AL153" s="709">
        <f t="shared" si="116"/>
        <v>0</v>
      </c>
      <c r="AM153" s="709">
        <f t="shared" si="117"/>
        <v>0</v>
      </c>
      <c r="AN153" s="709"/>
      <c r="AO153" s="709">
        <f t="shared" si="108"/>
        <v>0</v>
      </c>
      <c r="AP153" s="709">
        <f t="shared" si="109"/>
        <v>1</v>
      </c>
      <c r="AS153" s="184"/>
      <c r="AW153" s="225"/>
      <c r="AX153" s="79"/>
      <c r="AZ153" s="176"/>
      <c r="BC153" s="29"/>
      <c r="BD153" s="225"/>
      <c r="BG153" s="761">
        <f>BG150</f>
        <v>80.900000000000006</v>
      </c>
      <c r="BH153" s="761">
        <f>BH150</f>
        <v>80.900000000000006</v>
      </c>
      <c r="BI153" s="198">
        <f>BJ152+BI150</f>
        <v>75</v>
      </c>
      <c r="BJ153" s="198">
        <f>BI153+BJ150</f>
        <v>90</v>
      </c>
    </row>
    <row r="154" spans="1:67" ht="12.75" customHeight="1" outlineLevel="1" x14ac:dyDescent="0.2">
      <c r="B154" s="851"/>
      <c r="C154" s="851"/>
      <c r="D154" s="27" t="str">
        <f t="shared" si="110"/>
        <v/>
      </c>
      <c r="E154" s="191" t="str">
        <f t="shared" si="111"/>
        <v>Fr</v>
      </c>
      <c r="F154" s="191">
        <f t="shared" si="112"/>
        <v>2025</v>
      </c>
      <c r="G154" s="191">
        <f t="shared" si="113"/>
        <v>5</v>
      </c>
      <c r="H154" s="191">
        <f t="shared" si="118"/>
        <v>9</v>
      </c>
      <c r="I154" s="192">
        <f t="shared" si="114"/>
        <v>44324</v>
      </c>
      <c r="J154" s="191">
        <f t="shared" si="97"/>
        <v>1</v>
      </c>
      <c r="K154" s="193">
        <f t="shared" si="98"/>
        <v>7</v>
      </c>
      <c r="L154" s="194">
        <f t="shared" si="98"/>
        <v>0</v>
      </c>
      <c r="M154" s="193">
        <f t="shared" si="98"/>
        <v>13</v>
      </c>
      <c r="N154" s="194">
        <f t="shared" si="98"/>
        <v>0</v>
      </c>
      <c r="O154" s="193">
        <f t="shared" si="98"/>
        <v>13</v>
      </c>
      <c r="P154" s="194">
        <f t="shared" si="98"/>
        <v>30</v>
      </c>
      <c r="Q154" s="193">
        <f t="shared" si="98"/>
        <v>15</v>
      </c>
      <c r="R154" s="194">
        <f t="shared" si="98"/>
        <v>55</v>
      </c>
      <c r="S154" s="193">
        <f t="shared" si="99"/>
        <v>15</v>
      </c>
      <c r="T154" s="194">
        <f t="shared" si="99"/>
        <v>55</v>
      </c>
      <c r="U154" s="193">
        <f t="shared" si="99"/>
        <v>15</v>
      </c>
      <c r="V154" s="194">
        <f t="shared" si="99"/>
        <v>55</v>
      </c>
      <c r="W154" s="195">
        <f t="shared" si="100"/>
        <v>0.29166666666666669</v>
      </c>
      <c r="X154" s="195">
        <f t="shared" si="101"/>
        <v>0.54166666666666663</v>
      </c>
      <c r="Y154" s="195">
        <f t="shared" si="102"/>
        <v>0.5625</v>
      </c>
      <c r="Z154" s="195">
        <f t="shared" si="103"/>
        <v>0.66319444444444442</v>
      </c>
      <c r="AA154" s="195">
        <f t="shared" si="104"/>
        <v>0.66319444444444442</v>
      </c>
      <c r="AB154" s="195">
        <f t="shared" si="105"/>
        <v>0.66319444444444442</v>
      </c>
      <c r="AC154" s="667"/>
      <c r="AD154" s="196">
        <f t="shared" si="106"/>
        <v>0.35069444444444442</v>
      </c>
      <c r="AE154" s="667"/>
      <c r="AF154" s="196">
        <f t="shared" si="107"/>
        <v>0.35069444444444436</v>
      </c>
      <c r="AG154" s="196"/>
      <c r="AH154" s="196"/>
      <c r="AI154" s="196"/>
      <c r="AJ154" s="710"/>
      <c r="AK154" s="709">
        <f t="shared" si="115"/>
        <v>0</v>
      </c>
      <c r="AL154" s="709">
        <f t="shared" si="116"/>
        <v>0</v>
      </c>
      <c r="AM154" s="709">
        <f t="shared" si="117"/>
        <v>0</v>
      </c>
      <c r="AN154" s="709"/>
      <c r="AO154" s="709">
        <f t="shared" si="108"/>
        <v>0</v>
      </c>
      <c r="AP154" s="709">
        <f t="shared" si="109"/>
        <v>1</v>
      </c>
      <c r="AS154" s="184"/>
      <c r="AW154" s="225"/>
      <c r="AX154" s="79"/>
      <c r="AZ154" s="176"/>
      <c r="BD154" s="225"/>
      <c r="BG154" s="761">
        <f>BG150</f>
        <v>80.900000000000006</v>
      </c>
      <c r="BH154" s="761">
        <f>BH150</f>
        <v>80.900000000000006</v>
      </c>
      <c r="BI154" s="198">
        <f>BJ153+BI150</f>
        <v>105</v>
      </c>
      <c r="BJ154" s="198">
        <f>BI154+BJ150</f>
        <v>120</v>
      </c>
    </row>
    <row r="155" spans="1:67" ht="12.75" customHeight="1" outlineLevel="1" x14ac:dyDescent="0.2">
      <c r="B155" s="851"/>
      <c r="C155" s="851"/>
      <c r="D155" s="27" t="str">
        <f t="shared" si="110"/>
        <v/>
      </c>
      <c r="E155" s="191" t="str">
        <f t="shared" si="111"/>
        <v>Sa</v>
      </c>
      <c r="F155" s="191">
        <f t="shared" si="112"/>
        <v>2025</v>
      </c>
      <c r="G155" s="191">
        <f t="shared" si="113"/>
        <v>5</v>
      </c>
      <c r="H155" s="191">
        <f t="shared" si="118"/>
        <v>10</v>
      </c>
      <c r="I155" s="192">
        <f t="shared" si="114"/>
        <v>44325</v>
      </c>
      <c r="J155" s="191">
        <f t="shared" si="97"/>
        <v>1</v>
      </c>
      <c r="K155" s="193">
        <f t="shared" si="98"/>
        <v>0</v>
      </c>
      <c r="L155" s="194">
        <f t="shared" si="98"/>
        <v>0</v>
      </c>
      <c r="M155" s="193">
        <f t="shared" si="98"/>
        <v>0</v>
      </c>
      <c r="N155" s="194">
        <f t="shared" si="98"/>
        <v>0</v>
      </c>
      <c r="O155" s="193">
        <f t="shared" si="98"/>
        <v>0</v>
      </c>
      <c r="P155" s="194">
        <f t="shared" si="98"/>
        <v>0</v>
      </c>
      <c r="Q155" s="193">
        <f t="shared" si="98"/>
        <v>0</v>
      </c>
      <c r="R155" s="194">
        <f t="shared" si="98"/>
        <v>0</v>
      </c>
      <c r="S155" s="193">
        <f t="shared" si="99"/>
        <v>0</v>
      </c>
      <c r="T155" s="194">
        <f t="shared" si="99"/>
        <v>0</v>
      </c>
      <c r="U155" s="193">
        <f t="shared" si="99"/>
        <v>0</v>
      </c>
      <c r="V155" s="194">
        <f t="shared" si="99"/>
        <v>0</v>
      </c>
      <c r="W155" s="195">
        <f t="shared" si="100"/>
        <v>0</v>
      </c>
      <c r="X155" s="195">
        <f t="shared" si="101"/>
        <v>0</v>
      </c>
      <c r="Y155" s="195">
        <f t="shared" si="102"/>
        <v>0</v>
      </c>
      <c r="Z155" s="195">
        <f t="shared" si="103"/>
        <v>0</v>
      </c>
      <c r="AA155" s="195">
        <f t="shared" si="104"/>
        <v>0</v>
      </c>
      <c r="AB155" s="195">
        <f t="shared" si="105"/>
        <v>0</v>
      </c>
      <c r="AC155" s="667"/>
      <c r="AD155" s="196">
        <f t="shared" si="106"/>
        <v>0</v>
      </c>
      <c r="AE155" s="667"/>
      <c r="AF155" s="196">
        <f t="shared" si="107"/>
        <v>0</v>
      </c>
      <c r="AG155" s="196"/>
      <c r="AH155" s="196"/>
      <c r="AI155" s="196"/>
      <c r="AJ155" s="710"/>
      <c r="AK155" s="709">
        <f t="shared" si="115"/>
        <v>0</v>
      </c>
      <c r="AL155" s="709">
        <f t="shared" si="116"/>
        <v>0</v>
      </c>
      <c r="AM155" s="709">
        <f t="shared" si="117"/>
        <v>0</v>
      </c>
      <c r="AN155" s="709"/>
      <c r="AO155" s="709">
        <f t="shared" si="108"/>
        <v>0</v>
      </c>
      <c r="AP155" s="709">
        <f t="shared" si="109"/>
        <v>0</v>
      </c>
      <c r="AS155" s="184"/>
      <c r="AW155" s="225"/>
      <c r="AX155" s="79"/>
      <c r="AZ155" s="176"/>
      <c r="BD155" s="225"/>
      <c r="BG155" s="762">
        <f>BG150</f>
        <v>80.900000000000006</v>
      </c>
      <c r="BH155" s="761">
        <f>BH150</f>
        <v>80.900000000000006</v>
      </c>
      <c r="BI155" s="198">
        <f>BJ154+BI150</f>
        <v>135</v>
      </c>
      <c r="BJ155" s="198">
        <f>BI155+BJ150</f>
        <v>150</v>
      </c>
    </row>
    <row r="156" spans="1:67" ht="12.75" customHeight="1" outlineLevel="1" x14ac:dyDescent="0.2">
      <c r="B156" s="851"/>
      <c r="C156" s="851"/>
      <c r="D156" s="27" t="str">
        <f t="shared" si="110"/>
        <v/>
      </c>
      <c r="E156" s="191" t="str">
        <f t="shared" si="111"/>
        <v>So</v>
      </c>
      <c r="F156" s="191">
        <f t="shared" si="112"/>
        <v>2025</v>
      </c>
      <c r="G156" s="191">
        <f t="shared" si="113"/>
        <v>5</v>
      </c>
      <c r="H156" s="191">
        <f t="shared" si="118"/>
        <v>11</v>
      </c>
      <c r="I156" s="192">
        <f t="shared" si="114"/>
        <v>44326</v>
      </c>
      <c r="J156" s="191">
        <f t="shared" si="97"/>
        <v>1</v>
      </c>
      <c r="K156" s="193">
        <f t="shared" ref="K156:R165" si="119">IF(OR($E156="Sa",$E156="So",$J156=0),K$4,K$5)</f>
        <v>0</v>
      </c>
      <c r="L156" s="194">
        <f t="shared" si="119"/>
        <v>0</v>
      </c>
      <c r="M156" s="193">
        <f t="shared" si="119"/>
        <v>0</v>
      </c>
      <c r="N156" s="194">
        <f t="shared" si="119"/>
        <v>0</v>
      </c>
      <c r="O156" s="193">
        <f t="shared" si="119"/>
        <v>0</v>
      </c>
      <c r="P156" s="194">
        <f t="shared" si="119"/>
        <v>0</v>
      </c>
      <c r="Q156" s="193">
        <f t="shared" si="119"/>
        <v>0</v>
      </c>
      <c r="R156" s="194">
        <f t="shared" si="119"/>
        <v>0</v>
      </c>
      <c r="S156" s="193">
        <f t="shared" si="99"/>
        <v>0</v>
      </c>
      <c r="T156" s="194">
        <f t="shared" si="99"/>
        <v>0</v>
      </c>
      <c r="U156" s="193">
        <f t="shared" si="99"/>
        <v>0</v>
      </c>
      <c r="V156" s="194">
        <f t="shared" si="99"/>
        <v>0</v>
      </c>
      <c r="W156" s="195">
        <f t="shared" si="100"/>
        <v>0</v>
      </c>
      <c r="X156" s="195">
        <f t="shared" si="101"/>
        <v>0</v>
      </c>
      <c r="Y156" s="195">
        <f t="shared" si="102"/>
        <v>0</v>
      </c>
      <c r="Z156" s="195">
        <f t="shared" si="103"/>
        <v>0</v>
      </c>
      <c r="AA156" s="195">
        <f t="shared" si="104"/>
        <v>0</v>
      </c>
      <c r="AB156" s="195">
        <f t="shared" si="105"/>
        <v>0</v>
      </c>
      <c r="AC156" s="667"/>
      <c r="AD156" s="196">
        <f t="shared" si="106"/>
        <v>0</v>
      </c>
      <c r="AE156" s="667"/>
      <c r="AF156" s="196">
        <f t="shared" si="107"/>
        <v>0</v>
      </c>
      <c r="AG156" s="196"/>
      <c r="AH156" s="196"/>
      <c r="AI156" s="196"/>
      <c r="AJ156" s="710"/>
      <c r="AK156" s="709">
        <f t="shared" si="115"/>
        <v>0</v>
      </c>
      <c r="AL156" s="709">
        <f t="shared" si="116"/>
        <v>0</v>
      </c>
      <c r="AM156" s="709">
        <f t="shared" si="117"/>
        <v>0</v>
      </c>
      <c r="AN156" s="709"/>
      <c r="AO156" s="709">
        <f t="shared" si="108"/>
        <v>0</v>
      </c>
      <c r="AP156" s="709">
        <f t="shared" si="109"/>
        <v>0</v>
      </c>
      <c r="AS156" s="184"/>
      <c r="AW156" s="225"/>
      <c r="AX156" s="79"/>
      <c r="AZ156" s="176"/>
      <c r="BD156" s="225"/>
      <c r="BG156" s="774" t="s">
        <v>1777</v>
      </c>
      <c r="BH156" s="756">
        <f>SUM(BG151:BG155)+SUM(BH151:BH155)</f>
        <v>809</v>
      </c>
      <c r="BI156" s="722" t="s">
        <v>1767</v>
      </c>
      <c r="BJ156" s="722" t="s">
        <v>1767</v>
      </c>
    </row>
    <row r="157" spans="1:67" ht="12.75" customHeight="1" outlineLevel="1" x14ac:dyDescent="0.2">
      <c r="B157" s="851"/>
      <c r="C157" s="851"/>
      <c r="D157" s="27">
        <f t="shared" si="110"/>
        <v>20</v>
      </c>
      <c r="E157" s="191" t="str">
        <f t="shared" si="111"/>
        <v>Mo</v>
      </c>
      <c r="F157" s="191">
        <f t="shared" si="112"/>
        <v>2025</v>
      </c>
      <c r="G157" s="191">
        <f t="shared" si="113"/>
        <v>5</v>
      </c>
      <c r="H157" s="191">
        <f t="shared" si="118"/>
        <v>12</v>
      </c>
      <c r="I157" s="192">
        <f t="shared" si="114"/>
        <v>44327</v>
      </c>
      <c r="J157" s="191">
        <f t="shared" si="97"/>
        <v>1</v>
      </c>
      <c r="K157" s="193">
        <f t="shared" si="119"/>
        <v>7</v>
      </c>
      <c r="L157" s="194">
        <f t="shared" si="119"/>
        <v>0</v>
      </c>
      <c r="M157" s="193">
        <f t="shared" si="119"/>
        <v>13</v>
      </c>
      <c r="N157" s="194">
        <f t="shared" si="119"/>
        <v>0</v>
      </c>
      <c r="O157" s="193">
        <f t="shared" si="119"/>
        <v>13</v>
      </c>
      <c r="P157" s="194">
        <f t="shared" si="119"/>
        <v>30</v>
      </c>
      <c r="Q157" s="193">
        <f t="shared" si="119"/>
        <v>15</v>
      </c>
      <c r="R157" s="194">
        <f t="shared" si="119"/>
        <v>55</v>
      </c>
      <c r="S157" s="193">
        <f t="shared" si="99"/>
        <v>15</v>
      </c>
      <c r="T157" s="194">
        <f t="shared" si="99"/>
        <v>55</v>
      </c>
      <c r="U157" s="193">
        <f t="shared" si="99"/>
        <v>15</v>
      </c>
      <c r="V157" s="194">
        <f t="shared" si="99"/>
        <v>55</v>
      </c>
      <c r="W157" s="195">
        <f t="shared" si="100"/>
        <v>0.29166666666666669</v>
      </c>
      <c r="X157" s="195">
        <f t="shared" si="101"/>
        <v>0.54166666666666663</v>
      </c>
      <c r="Y157" s="195">
        <f t="shared" si="102"/>
        <v>0.5625</v>
      </c>
      <c r="Z157" s="195">
        <f t="shared" si="103"/>
        <v>0.66319444444444442</v>
      </c>
      <c r="AA157" s="195">
        <f t="shared" si="104"/>
        <v>0.66319444444444442</v>
      </c>
      <c r="AB157" s="195">
        <f t="shared" si="105"/>
        <v>0.66319444444444442</v>
      </c>
      <c r="AC157" s="667"/>
      <c r="AD157" s="196">
        <f t="shared" si="106"/>
        <v>0.35069444444444442</v>
      </c>
      <c r="AE157" s="667"/>
      <c r="AF157" s="196">
        <f t="shared" si="107"/>
        <v>0.35069444444444436</v>
      </c>
      <c r="AG157" s="196"/>
      <c r="AH157" s="196"/>
      <c r="AI157" s="196"/>
      <c r="AJ157" s="710"/>
      <c r="AK157" s="709">
        <f t="shared" si="115"/>
        <v>0</v>
      </c>
      <c r="AL157" s="709">
        <f t="shared" si="116"/>
        <v>0</v>
      </c>
      <c r="AM157" s="709">
        <f t="shared" si="117"/>
        <v>0</v>
      </c>
      <c r="AN157" s="709"/>
      <c r="AO157" s="709">
        <f t="shared" si="108"/>
        <v>0</v>
      </c>
      <c r="AP157" s="709">
        <f t="shared" si="109"/>
        <v>1</v>
      </c>
      <c r="AS157" s="184"/>
      <c r="AW157" s="225"/>
      <c r="AX157" s="79"/>
      <c r="AZ157" s="176"/>
      <c r="BD157" s="225"/>
      <c r="BG157" s="775">
        <f>INDEX($BF$2:$BG$8,MATCH(BG156,$BF$2:$BF$8,0),2)</f>
        <v>80.900000000000006</v>
      </c>
      <c r="BH157" s="775">
        <f>INDEX($BF$2:$BG$8,MATCH(BG156,$BF$2:$BF$8,0),2)</f>
        <v>80.900000000000006</v>
      </c>
      <c r="BI157" s="775">
        <v>15</v>
      </c>
      <c r="BJ157" s="775">
        <v>15</v>
      </c>
    </row>
    <row r="158" spans="1:67" ht="12.75" customHeight="1" outlineLevel="1" x14ac:dyDescent="0.2">
      <c r="B158" s="851"/>
      <c r="C158" s="851"/>
      <c r="D158" s="27" t="str">
        <f t="shared" si="110"/>
        <v/>
      </c>
      <c r="E158" s="191" t="str">
        <f t="shared" si="111"/>
        <v>Di</v>
      </c>
      <c r="F158" s="191">
        <f t="shared" si="112"/>
        <v>2025</v>
      </c>
      <c r="G158" s="191">
        <f t="shared" si="113"/>
        <v>5</v>
      </c>
      <c r="H158" s="191">
        <f t="shared" si="118"/>
        <v>13</v>
      </c>
      <c r="I158" s="192">
        <f t="shared" si="114"/>
        <v>44328</v>
      </c>
      <c r="J158" s="191">
        <f t="shared" si="97"/>
        <v>1</v>
      </c>
      <c r="K158" s="193">
        <f t="shared" si="119"/>
        <v>7</v>
      </c>
      <c r="L158" s="194">
        <f t="shared" si="119"/>
        <v>0</v>
      </c>
      <c r="M158" s="193">
        <f t="shared" si="119"/>
        <v>13</v>
      </c>
      <c r="N158" s="194">
        <f t="shared" si="119"/>
        <v>0</v>
      </c>
      <c r="O158" s="193">
        <f t="shared" si="119"/>
        <v>13</v>
      </c>
      <c r="P158" s="194">
        <f t="shared" si="119"/>
        <v>30</v>
      </c>
      <c r="Q158" s="193">
        <f t="shared" si="119"/>
        <v>15</v>
      </c>
      <c r="R158" s="194">
        <f t="shared" si="119"/>
        <v>55</v>
      </c>
      <c r="S158" s="193">
        <f t="shared" si="99"/>
        <v>15</v>
      </c>
      <c r="T158" s="194">
        <f t="shared" si="99"/>
        <v>55</v>
      </c>
      <c r="U158" s="193">
        <f t="shared" si="99"/>
        <v>15</v>
      </c>
      <c r="V158" s="194">
        <f t="shared" si="99"/>
        <v>55</v>
      </c>
      <c r="W158" s="195">
        <f t="shared" si="100"/>
        <v>0.29166666666666669</v>
      </c>
      <c r="X158" s="195">
        <f t="shared" si="101"/>
        <v>0.54166666666666663</v>
      </c>
      <c r="Y158" s="195">
        <f t="shared" si="102"/>
        <v>0.5625</v>
      </c>
      <c r="Z158" s="195">
        <f t="shared" si="103"/>
        <v>0.66319444444444442</v>
      </c>
      <c r="AA158" s="195">
        <f t="shared" si="104"/>
        <v>0.66319444444444442</v>
      </c>
      <c r="AB158" s="195">
        <f t="shared" si="105"/>
        <v>0.66319444444444442</v>
      </c>
      <c r="AC158" s="667"/>
      <c r="AD158" s="196">
        <f t="shared" si="106"/>
        <v>0.35069444444444442</v>
      </c>
      <c r="AE158" s="667"/>
      <c r="AF158" s="196">
        <f t="shared" si="107"/>
        <v>0.35069444444444436</v>
      </c>
      <c r="AG158" s="196"/>
      <c r="AH158" s="196"/>
      <c r="AI158" s="196"/>
      <c r="AJ158" s="710"/>
      <c r="AK158" s="709">
        <f t="shared" si="115"/>
        <v>0</v>
      </c>
      <c r="AL158" s="709">
        <f t="shared" si="116"/>
        <v>0</v>
      </c>
      <c r="AM158" s="709">
        <f t="shared" si="117"/>
        <v>0</v>
      </c>
      <c r="AN158" s="709"/>
      <c r="AO158" s="709">
        <f t="shared" si="108"/>
        <v>0</v>
      </c>
      <c r="AP158" s="709">
        <f t="shared" si="109"/>
        <v>1</v>
      </c>
      <c r="AS158" s="184"/>
      <c r="AW158" s="225"/>
      <c r="AX158" s="79"/>
      <c r="AZ158" s="176"/>
      <c r="BD158" s="225"/>
      <c r="BG158" s="818">
        <f>BG157</f>
        <v>80.900000000000006</v>
      </c>
      <c r="BH158" s="818">
        <f>BH157</f>
        <v>80.900000000000006</v>
      </c>
      <c r="BI158" s="198">
        <f>BI157</f>
        <v>15</v>
      </c>
      <c r="BJ158" s="198">
        <f>BI158+BJ157</f>
        <v>30</v>
      </c>
    </row>
    <row r="159" spans="1:67" ht="12.75" customHeight="1" outlineLevel="1" x14ac:dyDescent="0.2">
      <c r="B159" s="851"/>
      <c r="C159" s="851"/>
      <c r="D159" s="27" t="str">
        <f t="shared" si="110"/>
        <v/>
      </c>
      <c r="E159" s="191" t="str">
        <f t="shared" si="111"/>
        <v>Mi</v>
      </c>
      <c r="F159" s="191">
        <f t="shared" si="112"/>
        <v>2025</v>
      </c>
      <c r="G159" s="191">
        <f t="shared" si="113"/>
        <v>5</v>
      </c>
      <c r="H159" s="191">
        <f t="shared" si="118"/>
        <v>14</v>
      </c>
      <c r="I159" s="192">
        <f t="shared" si="114"/>
        <v>44329</v>
      </c>
      <c r="J159" s="191">
        <f t="shared" si="97"/>
        <v>1</v>
      </c>
      <c r="K159" s="193">
        <f t="shared" si="119"/>
        <v>7</v>
      </c>
      <c r="L159" s="194">
        <f t="shared" si="119"/>
        <v>0</v>
      </c>
      <c r="M159" s="193">
        <f t="shared" si="119"/>
        <v>13</v>
      </c>
      <c r="N159" s="194">
        <f t="shared" si="119"/>
        <v>0</v>
      </c>
      <c r="O159" s="193">
        <f t="shared" si="119"/>
        <v>13</v>
      </c>
      <c r="P159" s="194">
        <f t="shared" si="119"/>
        <v>30</v>
      </c>
      <c r="Q159" s="193">
        <f t="shared" si="119"/>
        <v>15</v>
      </c>
      <c r="R159" s="194">
        <f t="shared" si="119"/>
        <v>55</v>
      </c>
      <c r="S159" s="193">
        <f t="shared" si="99"/>
        <v>15</v>
      </c>
      <c r="T159" s="194">
        <f t="shared" si="99"/>
        <v>55</v>
      </c>
      <c r="U159" s="193">
        <f t="shared" si="99"/>
        <v>15</v>
      </c>
      <c r="V159" s="194">
        <f t="shared" si="99"/>
        <v>55</v>
      </c>
      <c r="W159" s="195">
        <f t="shared" si="100"/>
        <v>0.29166666666666669</v>
      </c>
      <c r="X159" s="195">
        <f t="shared" si="101"/>
        <v>0.54166666666666663</v>
      </c>
      <c r="Y159" s="195">
        <f t="shared" si="102"/>
        <v>0.5625</v>
      </c>
      <c r="Z159" s="195">
        <f t="shared" si="103"/>
        <v>0.66319444444444442</v>
      </c>
      <c r="AA159" s="195">
        <f t="shared" si="104"/>
        <v>0.66319444444444442</v>
      </c>
      <c r="AB159" s="195">
        <f t="shared" si="105"/>
        <v>0.66319444444444442</v>
      </c>
      <c r="AC159" s="667"/>
      <c r="AD159" s="196">
        <f t="shared" si="106"/>
        <v>0.35069444444444442</v>
      </c>
      <c r="AE159" s="667"/>
      <c r="AF159" s="196">
        <f t="shared" si="107"/>
        <v>0.35069444444444436</v>
      </c>
      <c r="AG159" s="196"/>
      <c r="AH159" s="196"/>
      <c r="AI159" s="196"/>
      <c r="AJ159" s="710"/>
      <c r="AK159" s="709">
        <f t="shared" si="115"/>
        <v>0</v>
      </c>
      <c r="AL159" s="709">
        <f t="shared" si="116"/>
        <v>0</v>
      </c>
      <c r="AM159" s="709">
        <f t="shared" si="117"/>
        <v>0</v>
      </c>
      <c r="AN159" s="709"/>
      <c r="AO159" s="709">
        <f t="shared" si="108"/>
        <v>0</v>
      </c>
      <c r="AP159" s="709">
        <f t="shared" si="109"/>
        <v>1</v>
      </c>
      <c r="AS159" s="184"/>
      <c r="AW159" s="225"/>
      <c r="AX159" s="79"/>
      <c r="AZ159" s="176"/>
      <c r="BD159" s="225"/>
      <c r="BG159" s="761">
        <f>BG157</f>
        <v>80.900000000000006</v>
      </c>
      <c r="BH159" s="761">
        <f>BH157</f>
        <v>80.900000000000006</v>
      </c>
      <c r="BI159" s="198">
        <f>BJ158+BI157</f>
        <v>45</v>
      </c>
      <c r="BJ159" s="198">
        <f>BI159+BJ157</f>
        <v>60</v>
      </c>
    </row>
    <row r="160" spans="1:67" ht="12.75" customHeight="1" outlineLevel="1" x14ac:dyDescent="0.2">
      <c r="B160" s="851"/>
      <c r="C160" s="851"/>
      <c r="D160" s="27" t="str">
        <f t="shared" si="110"/>
        <v/>
      </c>
      <c r="E160" s="191" t="str">
        <f t="shared" si="111"/>
        <v>Do</v>
      </c>
      <c r="F160" s="191">
        <f t="shared" si="112"/>
        <v>2025</v>
      </c>
      <c r="G160" s="191">
        <f t="shared" si="113"/>
        <v>5</v>
      </c>
      <c r="H160" s="191">
        <f t="shared" si="118"/>
        <v>15</v>
      </c>
      <c r="I160" s="192">
        <f t="shared" si="114"/>
        <v>44330</v>
      </c>
      <c r="J160" s="191">
        <f t="shared" si="97"/>
        <v>1</v>
      </c>
      <c r="K160" s="193">
        <f t="shared" si="119"/>
        <v>7</v>
      </c>
      <c r="L160" s="194">
        <f t="shared" si="119"/>
        <v>0</v>
      </c>
      <c r="M160" s="193">
        <f t="shared" si="119"/>
        <v>13</v>
      </c>
      <c r="N160" s="194">
        <f t="shared" si="119"/>
        <v>0</v>
      </c>
      <c r="O160" s="193">
        <f t="shared" si="119"/>
        <v>13</v>
      </c>
      <c r="P160" s="194">
        <f t="shared" si="119"/>
        <v>30</v>
      </c>
      <c r="Q160" s="193">
        <f t="shared" si="119"/>
        <v>15</v>
      </c>
      <c r="R160" s="194">
        <f t="shared" si="119"/>
        <v>55</v>
      </c>
      <c r="S160" s="193">
        <f t="shared" si="99"/>
        <v>15</v>
      </c>
      <c r="T160" s="194">
        <f t="shared" si="99"/>
        <v>55</v>
      </c>
      <c r="U160" s="193">
        <f t="shared" si="99"/>
        <v>15</v>
      </c>
      <c r="V160" s="194">
        <f t="shared" si="99"/>
        <v>55</v>
      </c>
      <c r="W160" s="195">
        <f t="shared" si="100"/>
        <v>0.29166666666666669</v>
      </c>
      <c r="X160" s="195">
        <f t="shared" si="101"/>
        <v>0.54166666666666663</v>
      </c>
      <c r="Y160" s="195">
        <f t="shared" si="102"/>
        <v>0.5625</v>
      </c>
      <c r="Z160" s="195">
        <f t="shared" si="103"/>
        <v>0.66319444444444442</v>
      </c>
      <c r="AA160" s="195">
        <f t="shared" si="104"/>
        <v>0.66319444444444442</v>
      </c>
      <c r="AB160" s="195">
        <f t="shared" si="105"/>
        <v>0.66319444444444442</v>
      </c>
      <c r="AC160" s="667"/>
      <c r="AD160" s="196">
        <f t="shared" si="106"/>
        <v>0.35069444444444442</v>
      </c>
      <c r="AE160" s="667"/>
      <c r="AF160" s="196">
        <f t="shared" si="107"/>
        <v>0.35069444444444436</v>
      </c>
      <c r="AG160" s="196"/>
      <c r="AH160" s="196"/>
      <c r="AI160" s="196"/>
      <c r="AJ160" s="710"/>
      <c r="AK160" s="709">
        <f t="shared" si="115"/>
        <v>0</v>
      </c>
      <c r="AL160" s="709">
        <f t="shared" si="116"/>
        <v>0</v>
      </c>
      <c r="AM160" s="709">
        <f t="shared" si="117"/>
        <v>0</v>
      </c>
      <c r="AN160" s="709"/>
      <c r="AO160" s="709">
        <f t="shared" si="108"/>
        <v>0</v>
      </c>
      <c r="AP160" s="709">
        <f t="shared" si="109"/>
        <v>1</v>
      </c>
      <c r="AS160" s="184"/>
      <c r="AW160" s="225"/>
      <c r="AX160" s="79"/>
      <c r="AZ160" s="176"/>
      <c r="BD160" s="225"/>
      <c r="BG160" s="761">
        <f>BG157</f>
        <v>80.900000000000006</v>
      </c>
      <c r="BH160" s="761">
        <f>BH157</f>
        <v>80.900000000000006</v>
      </c>
      <c r="BI160" s="198">
        <f>BJ159+BI157</f>
        <v>75</v>
      </c>
      <c r="BJ160" s="198">
        <f>BI160+BJ157</f>
        <v>90</v>
      </c>
    </row>
    <row r="161" spans="2:67" ht="12.75" customHeight="1" outlineLevel="1" x14ac:dyDescent="0.2">
      <c r="B161" s="851"/>
      <c r="C161" s="851"/>
      <c r="D161" s="27" t="str">
        <f t="shared" si="110"/>
        <v/>
      </c>
      <c r="E161" s="191" t="str">
        <f t="shared" si="111"/>
        <v>Fr</v>
      </c>
      <c r="F161" s="191">
        <f t="shared" si="112"/>
        <v>2025</v>
      </c>
      <c r="G161" s="191">
        <f t="shared" si="113"/>
        <v>5</v>
      </c>
      <c r="H161" s="191">
        <f t="shared" si="118"/>
        <v>16</v>
      </c>
      <c r="I161" s="192">
        <f t="shared" si="114"/>
        <v>44331</v>
      </c>
      <c r="J161" s="191">
        <f t="shared" si="97"/>
        <v>1</v>
      </c>
      <c r="K161" s="193">
        <f t="shared" si="119"/>
        <v>7</v>
      </c>
      <c r="L161" s="194">
        <f t="shared" si="119"/>
        <v>0</v>
      </c>
      <c r="M161" s="193">
        <f t="shared" si="119"/>
        <v>13</v>
      </c>
      <c r="N161" s="194">
        <f t="shared" si="119"/>
        <v>0</v>
      </c>
      <c r="O161" s="193">
        <f t="shared" si="119"/>
        <v>13</v>
      </c>
      <c r="P161" s="194">
        <f t="shared" si="119"/>
        <v>30</v>
      </c>
      <c r="Q161" s="193">
        <f t="shared" si="119"/>
        <v>15</v>
      </c>
      <c r="R161" s="194">
        <f t="shared" si="119"/>
        <v>55</v>
      </c>
      <c r="S161" s="193">
        <f t="shared" si="99"/>
        <v>15</v>
      </c>
      <c r="T161" s="194">
        <f t="shared" si="99"/>
        <v>55</v>
      </c>
      <c r="U161" s="193">
        <f t="shared" si="99"/>
        <v>15</v>
      </c>
      <c r="V161" s="194">
        <f t="shared" si="99"/>
        <v>55</v>
      </c>
      <c r="W161" s="195">
        <f t="shared" si="100"/>
        <v>0.29166666666666669</v>
      </c>
      <c r="X161" s="195">
        <f t="shared" si="101"/>
        <v>0.54166666666666663</v>
      </c>
      <c r="Y161" s="195">
        <f t="shared" si="102"/>
        <v>0.5625</v>
      </c>
      <c r="Z161" s="195">
        <f t="shared" si="103"/>
        <v>0.66319444444444442</v>
      </c>
      <c r="AA161" s="195">
        <f t="shared" si="104"/>
        <v>0.66319444444444442</v>
      </c>
      <c r="AB161" s="195">
        <f t="shared" si="105"/>
        <v>0.66319444444444442</v>
      </c>
      <c r="AC161" s="667"/>
      <c r="AD161" s="196">
        <f t="shared" si="106"/>
        <v>0.35069444444444442</v>
      </c>
      <c r="AE161" s="667"/>
      <c r="AF161" s="196">
        <f t="shared" si="107"/>
        <v>0.35069444444444436</v>
      </c>
      <c r="AG161" s="196"/>
      <c r="AH161" s="196"/>
      <c r="AI161" s="196"/>
      <c r="AJ161" s="709"/>
      <c r="AK161" s="709">
        <f t="shared" si="115"/>
        <v>0</v>
      </c>
      <c r="AL161" s="709">
        <f t="shared" si="116"/>
        <v>0</v>
      </c>
      <c r="AM161" s="709">
        <f t="shared" si="117"/>
        <v>0</v>
      </c>
      <c r="AN161" s="709"/>
      <c r="AO161" s="709">
        <f t="shared" si="108"/>
        <v>0</v>
      </c>
      <c r="AP161" s="709">
        <f t="shared" si="109"/>
        <v>1</v>
      </c>
      <c r="AS161" s="184"/>
      <c r="AW161" s="225"/>
      <c r="AX161" s="79"/>
      <c r="AZ161" s="176"/>
      <c r="BD161" s="225"/>
      <c r="BG161" s="761">
        <f>BG157</f>
        <v>80.900000000000006</v>
      </c>
      <c r="BH161" s="761">
        <f>BH157</f>
        <v>80.900000000000006</v>
      </c>
      <c r="BI161" s="198">
        <f>BJ160+BI157</f>
        <v>105</v>
      </c>
      <c r="BJ161" s="198">
        <f>BI161+BJ157</f>
        <v>120</v>
      </c>
    </row>
    <row r="162" spans="2:67" ht="12.75" customHeight="1" outlineLevel="1" x14ac:dyDescent="0.2">
      <c r="B162" s="851"/>
      <c r="C162" s="851"/>
      <c r="D162" s="27" t="str">
        <f t="shared" si="110"/>
        <v/>
      </c>
      <c r="E162" s="191" t="str">
        <f t="shared" si="111"/>
        <v>Sa</v>
      </c>
      <c r="F162" s="191">
        <f t="shared" si="112"/>
        <v>2025</v>
      </c>
      <c r="G162" s="191">
        <f t="shared" si="113"/>
        <v>5</v>
      </c>
      <c r="H162" s="191">
        <f t="shared" si="118"/>
        <v>17</v>
      </c>
      <c r="I162" s="192">
        <f t="shared" si="114"/>
        <v>44332</v>
      </c>
      <c r="J162" s="191">
        <f t="shared" si="97"/>
        <v>1</v>
      </c>
      <c r="K162" s="193">
        <f t="shared" si="119"/>
        <v>0</v>
      </c>
      <c r="L162" s="194">
        <f t="shared" si="119"/>
        <v>0</v>
      </c>
      <c r="M162" s="193">
        <f t="shared" si="119"/>
        <v>0</v>
      </c>
      <c r="N162" s="194">
        <f t="shared" si="119"/>
        <v>0</v>
      </c>
      <c r="O162" s="193">
        <f t="shared" si="119"/>
        <v>0</v>
      </c>
      <c r="P162" s="194">
        <f t="shared" si="119"/>
        <v>0</v>
      </c>
      <c r="Q162" s="193">
        <f t="shared" si="119"/>
        <v>0</v>
      </c>
      <c r="R162" s="194">
        <f t="shared" si="119"/>
        <v>0</v>
      </c>
      <c r="S162" s="193">
        <f t="shared" si="99"/>
        <v>0</v>
      </c>
      <c r="T162" s="194">
        <f t="shared" si="99"/>
        <v>0</v>
      </c>
      <c r="U162" s="193">
        <f t="shared" si="99"/>
        <v>0</v>
      </c>
      <c r="V162" s="194">
        <f t="shared" si="99"/>
        <v>0</v>
      </c>
      <c r="W162" s="195">
        <f t="shared" si="100"/>
        <v>0</v>
      </c>
      <c r="X162" s="195">
        <f t="shared" si="101"/>
        <v>0</v>
      </c>
      <c r="Y162" s="195">
        <f t="shared" si="102"/>
        <v>0</v>
      </c>
      <c r="Z162" s="195">
        <f t="shared" si="103"/>
        <v>0</v>
      </c>
      <c r="AA162" s="195">
        <f t="shared" si="104"/>
        <v>0</v>
      </c>
      <c r="AB162" s="195">
        <f t="shared" si="105"/>
        <v>0</v>
      </c>
      <c r="AC162" s="667"/>
      <c r="AD162" s="196">
        <f t="shared" si="106"/>
        <v>0</v>
      </c>
      <c r="AE162" s="667"/>
      <c r="AF162" s="196">
        <f t="shared" si="107"/>
        <v>0</v>
      </c>
      <c r="AG162" s="196"/>
      <c r="AH162" s="196"/>
      <c r="AI162" s="196"/>
      <c r="AJ162" s="709"/>
      <c r="AK162" s="709">
        <f t="shared" si="115"/>
        <v>0</v>
      </c>
      <c r="AL162" s="709">
        <f t="shared" si="116"/>
        <v>0</v>
      </c>
      <c r="AM162" s="709">
        <f t="shared" si="117"/>
        <v>0</v>
      </c>
      <c r="AN162" s="709"/>
      <c r="AO162" s="709">
        <f t="shared" si="108"/>
        <v>0</v>
      </c>
      <c r="AP162" s="709">
        <f t="shared" si="109"/>
        <v>0</v>
      </c>
      <c r="AS162" s="184"/>
      <c r="AW162" s="225"/>
      <c r="AX162" s="79"/>
      <c r="AZ162" s="176"/>
      <c r="BD162" s="225"/>
      <c r="BG162" s="762">
        <f>BG157</f>
        <v>80.900000000000006</v>
      </c>
      <c r="BH162" s="761">
        <f>BH157</f>
        <v>80.900000000000006</v>
      </c>
      <c r="BI162" s="198">
        <f>BJ161+BI157</f>
        <v>135</v>
      </c>
      <c r="BJ162" s="198">
        <f>BI162+BJ157</f>
        <v>150</v>
      </c>
    </row>
    <row r="163" spans="2:67" ht="12.75" customHeight="1" outlineLevel="1" x14ac:dyDescent="0.2">
      <c r="B163" s="851"/>
      <c r="C163" s="851"/>
      <c r="D163" s="27" t="str">
        <f t="shared" si="110"/>
        <v/>
      </c>
      <c r="E163" s="191" t="str">
        <f t="shared" si="111"/>
        <v>So</v>
      </c>
      <c r="F163" s="191">
        <f t="shared" si="112"/>
        <v>2025</v>
      </c>
      <c r="G163" s="191">
        <f t="shared" si="113"/>
        <v>5</v>
      </c>
      <c r="H163" s="191">
        <f t="shared" si="118"/>
        <v>18</v>
      </c>
      <c r="I163" s="192">
        <f t="shared" si="114"/>
        <v>44333</v>
      </c>
      <c r="J163" s="191">
        <f t="shared" si="97"/>
        <v>1</v>
      </c>
      <c r="K163" s="193">
        <f t="shared" si="119"/>
        <v>0</v>
      </c>
      <c r="L163" s="194">
        <f t="shared" si="119"/>
        <v>0</v>
      </c>
      <c r="M163" s="193">
        <f t="shared" si="119"/>
        <v>0</v>
      </c>
      <c r="N163" s="194">
        <f t="shared" si="119"/>
        <v>0</v>
      </c>
      <c r="O163" s="193">
        <f t="shared" si="119"/>
        <v>0</v>
      </c>
      <c r="P163" s="194">
        <f t="shared" si="119"/>
        <v>0</v>
      </c>
      <c r="Q163" s="193">
        <f t="shared" si="119"/>
        <v>0</v>
      </c>
      <c r="R163" s="194">
        <f t="shared" si="119"/>
        <v>0</v>
      </c>
      <c r="S163" s="193">
        <f t="shared" si="99"/>
        <v>0</v>
      </c>
      <c r="T163" s="194">
        <f t="shared" si="99"/>
        <v>0</v>
      </c>
      <c r="U163" s="193">
        <f t="shared" si="99"/>
        <v>0</v>
      </c>
      <c r="V163" s="194">
        <f t="shared" si="99"/>
        <v>0</v>
      </c>
      <c r="W163" s="195">
        <f t="shared" si="100"/>
        <v>0</v>
      </c>
      <c r="X163" s="195">
        <f t="shared" si="101"/>
        <v>0</v>
      </c>
      <c r="Y163" s="195">
        <f t="shared" si="102"/>
        <v>0</v>
      </c>
      <c r="Z163" s="195">
        <f t="shared" si="103"/>
        <v>0</v>
      </c>
      <c r="AA163" s="195">
        <f t="shared" si="104"/>
        <v>0</v>
      </c>
      <c r="AB163" s="195">
        <f t="shared" si="105"/>
        <v>0</v>
      </c>
      <c r="AC163" s="667"/>
      <c r="AD163" s="196">
        <f t="shared" si="106"/>
        <v>0</v>
      </c>
      <c r="AE163" s="667"/>
      <c r="AF163" s="196">
        <f t="shared" si="107"/>
        <v>0</v>
      </c>
      <c r="AG163" s="196"/>
      <c r="AH163" s="196"/>
      <c r="AI163" s="196"/>
      <c r="AJ163" s="709"/>
      <c r="AK163" s="709">
        <f t="shared" si="115"/>
        <v>0</v>
      </c>
      <c r="AL163" s="709">
        <f t="shared" si="116"/>
        <v>0</v>
      </c>
      <c r="AM163" s="709">
        <f t="shared" si="117"/>
        <v>0</v>
      </c>
      <c r="AN163" s="709"/>
      <c r="AO163" s="709">
        <f t="shared" si="108"/>
        <v>0</v>
      </c>
      <c r="AP163" s="709">
        <f t="shared" si="109"/>
        <v>0</v>
      </c>
      <c r="AS163" s="184"/>
      <c r="AW163" s="225"/>
      <c r="AX163" s="79"/>
      <c r="AZ163" s="176"/>
      <c r="BD163" s="225"/>
      <c r="BG163" s="760">
        <v>60</v>
      </c>
      <c r="BH163" s="756">
        <f>SUM(BG158:BG162)+SUM(BH158:BH162)</f>
        <v>809</v>
      </c>
      <c r="BL163" s="774" t="s">
        <v>1777</v>
      </c>
      <c r="BM163" s="198"/>
      <c r="BN163" s="722" t="s">
        <v>1767</v>
      </c>
      <c r="BO163" s="722" t="s">
        <v>1767</v>
      </c>
    </row>
    <row r="164" spans="2:67" ht="12.75" customHeight="1" outlineLevel="1" x14ac:dyDescent="0.2">
      <c r="B164" s="851"/>
      <c r="C164" s="851"/>
      <c r="D164" s="27">
        <f t="shared" si="110"/>
        <v>21</v>
      </c>
      <c r="E164" s="191" t="str">
        <f t="shared" si="111"/>
        <v>Mo</v>
      </c>
      <c r="F164" s="191">
        <f t="shared" si="112"/>
        <v>2025</v>
      </c>
      <c r="G164" s="191">
        <f t="shared" si="113"/>
        <v>5</v>
      </c>
      <c r="H164" s="191">
        <f t="shared" si="118"/>
        <v>19</v>
      </c>
      <c r="I164" s="192">
        <f t="shared" si="114"/>
        <v>44334</v>
      </c>
      <c r="J164" s="191">
        <f t="shared" si="97"/>
        <v>1</v>
      </c>
      <c r="K164" s="193">
        <f t="shared" si="119"/>
        <v>7</v>
      </c>
      <c r="L164" s="194">
        <f t="shared" si="119"/>
        <v>0</v>
      </c>
      <c r="M164" s="193">
        <f t="shared" si="119"/>
        <v>13</v>
      </c>
      <c r="N164" s="194">
        <f t="shared" si="119"/>
        <v>0</v>
      </c>
      <c r="O164" s="193">
        <f t="shared" si="119"/>
        <v>13</v>
      </c>
      <c r="P164" s="194">
        <f t="shared" si="119"/>
        <v>30</v>
      </c>
      <c r="Q164" s="193">
        <f t="shared" si="119"/>
        <v>15</v>
      </c>
      <c r="R164" s="194">
        <f t="shared" si="119"/>
        <v>55</v>
      </c>
      <c r="S164" s="193">
        <f t="shared" si="99"/>
        <v>15</v>
      </c>
      <c r="T164" s="194">
        <f t="shared" si="99"/>
        <v>55</v>
      </c>
      <c r="U164" s="193">
        <f t="shared" si="99"/>
        <v>15</v>
      </c>
      <c r="V164" s="194">
        <f t="shared" si="99"/>
        <v>55</v>
      </c>
      <c r="W164" s="195">
        <f t="shared" si="100"/>
        <v>0.29166666666666669</v>
      </c>
      <c r="X164" s="195">
        <f t="shared" si="101"/>
        <v>0.54166666666666663</v>
      </c>
      <c r="Y164" s="195">
        <f t="shared" si="102"/>
        <v>0.5625</v>
      </c>
      <c r="Z164" s="195">
        <f t="shared" si="103"/>
        <v>0.66319444444444442</v>
      </c>
      <c r="AA164" s="195">
        <f t="shared" si="104"/>
        <v>0.66319444444444442</v>
      </c>
      <c r="AB164" s="195">
        <f t="shared" si="105"/>
        <v>0.66319444444444442</v>
      </c>
      <c r="AC164" s="667"/>
      <c r="AD164" s="196">
        <f t="shared" si="106"/>
        <v>0.35069444444444442</v>
      </c>
      <c r="AE164" s="667"/>
      <c r="AF164" s="196">
        <f t="shared" si="107"/>
        <v>0.35069444444444436</v>
      </c>
      <c r="AG164" s="196"/>
      <c r="AH164" s="196"/>
      <c r="AI164" s="196"/>
      <c r="AJ164" s="709"/>
      <c r="AK164" s="709">
        <f t="shared" si="115"/>
        <v>0</v>
      </c>
      <c r="AL164" s="709">
        <f t="shared" si="116"/>
        <v>0</v>
      </c>
      <c r="AM164" s="709">
        <f t="shared" si="117"/>
        <v>0</v>
      </c>
      <c r="AN164" s="709"/>
      <c r="AO164" s="709">
        <f t="shared" si="108"/>
        <v>0</v>
      </c>
      <c r="AP164" s="709">
        <f t="shared" si="109"/>
        <v>1</v>
      </c>
      <c r="AS164" s="184"/>
      <c r="AW164" s="225"/>
      <c r="AX164" s="79"/>
      <c r="AZ164" s="176"/>
      <c r="BD164" s="225"/>
      <c r="BG164" s="758">
        <f>BH164/BG163</f>
        <v>26.966666666666665</v>
      </c>
      <c r="BH164" s="757">
        <f>SUM(BH156,BH163)</f>
        <v>1618</v>
      </c>
      <c r="BL164" s="775">
        <f>INDEX($BF$2:$BG$8,MATCH(BL163,$BF$2:$BF$8,0),2)</f>
        <v>80.900000000000006</v>
      </c>
      <c r="BM164" s="775">
        <f>INDEX($BF$2:$BG$8,MATCH(BL163,$BF$2:$BF$8,0),2)</f>
        <v>80.900000000000006</v>
      </c>
      <c r="BN164" s="775">
        <v>15</v>
      </c>
      <c r="BO164" s="775">
        <v>15</v>
      </c>
    </row>
    <row r="165" spans="2:67" ht="12.75" customHeight="1" outlineLevel="1" x14ac:dyDescent="0.2">
      <c r="B165" s="851"/>
      <c r="C165" s="851"/>
      <c r="D165" s="27" t="str">
        <f t="shared" si="110"/>
        <v/>
      </c>
      <c r="E165" s="191" t="str">
        <f t="shared" si="111"/>
        <v>Di</v>
      </c>
      <c r="F165" s="191">
        <f t="shared" si="112"/>
        <v>2025</v>
      </c>
      <c r="G165" s="191">
        <f t="shared" si="113"/>
        <v>5</v>
      </c>
      <c r="H165" s="191">
        <f t="shared" si="118"/>
        <v>20</v>
      </c>
      <c r="I165" s="192">
        <f t="shared" si="114"/>
        <v>44335</v>
      </c>
      <c r="J165" s="191">
        <f t="shared" si="97"/>
        <v>1</v>
      </c>
      <c r="K165" s="193">
        <f t="shared" si="119"/>
        <v>7</v>
      </c>
      <c r="L165" s="194">
        <f t="shared" si="119"/>
        <v>0</v>
      </c>
      <c r="M165" s="193">
        <f t="shared" si="119"/>
        <v>13</v>
      </c>
      <c r="N165" s="194">
        <f t="shared" si="119"/>
        <v>0</v>
      </c>
      <c r="O165" s="193">
        <f t="shared" si="119"/>
        <v>13</v>
      </c>
      <c r="P165" s="194">
        <f t="shared" si="119"/>
        <v>30</v>
      </c>
      <c r="Q165" s="193">
        <f t="shared" si="119"/>
        <v>15</v>
      </c>
      <c r="R165" s="194">
        <f t="shared" si="119"/>
        <v>55</v>
      </c>
      <c r="S165" s="193">
        <f t="shared" si="99"/>
        <v>15</v>
      </c>
      <c r="T165" s="194">
        <f t="shared" si="99"/>
        <v>55</v>
      </c>
      <c r="U165" s="193">
        <f t="shared" si="99"/>
        <v>15</v>
      </c>
      <c r="V165" s="194">
        <f t="shared" si="99"/>
        <v>55</v>
      </c>
      <c r="W165" s="195">
        <f t="shared" si="100"/>
        <v>0.29166666666666669</v>
      </c>
      <c r="X165" s="195">
        <f t="shared" si="101"/>
        <v>0.54166666666666663</v>
      </c>
      <c r="Y165" s="195">
        <f t="shared" si="102"/>
        <v>0.5625</v>
      </c>
      <c r="Z165" s="195">
        <f t="shared" si="103"/>
        <v>0.66319444444444442</v>
      </c>
      <c r="AA165" s="195">
        <f t="shared" si="104"/>
        <v>0.66319444444444442</v>
      </c>
      <c r="AB165" s="195">
        <f t="shared" si="105"/>
        <v>0.66319444444444442</v>
      </c>
      <c r="AC165" s="667"/>
      <c r="AD165" s="196">
        <f t="shared" si="106"/>
        <v>0.35069444444444442</v>
      </c>
      <c r="AE165" s="667"/>
      <c r="AF165" s="196">
        <f t="shared" si="107"/>
        <v>0.35069444444444436</v>
      </c>
      <c r="AG165" s="196"/>
      <c r="AH165" s="196"/>
      <c r="AI165" s="196"/>
      <c r="AJ165" s="709"/>
      <c r="AK165" s="709">
        <f t="shared" si="115"/>
        <v>0</v>
      </c>
      <c r="AL165" s="709">
        <f t="shared" si="116"/>
        <v>0</v>
      </c>
      <c r="AM165" s="709">
        <f t="shared" si="117"/>
        <v>0</v>
      </c>
      <c r="AN165" s="709"/>
      <c r="AO165" s="709">
        <f t="shared" si="108"/>
        <v>0</v>
      </c>
      <c r="AP165" s="709">
        <f t="shared" si="109"/>
        <v>1</v>
      </c>
      <c r="AS165" s="184"/>
      <c r="AW165" s="225"/>
      <c r="AX165" s="79"/>
      <c r="AZ165" s="176"/>
      <c r="BD165" s="225"/>
      <c r="BG165" s="759">
        <f>100*BG163/BH164</f>
        <v>3.7082818294190361</v>
      </c>
      <c r="BL165" s="818">
        <f>BL164</f>
        <v>80.900000000000006</v>
      </c>
      <c r="BM165" s="818">
        <f>BM164</f>
        <v>80.900000000000006</v>
      </c>
      <c r="BN165" s="198">
        <f>BN164</f>
        <v>15</v>
      </c>
      <c r="BO165" s="198">
        <f>BN165+BO164</f>
        <v>30</v>
      </c>
    </row>
    <row r="166" spans="2:67" ht="12.75" customHeight="1" outlineLevel="1" x14ac:dyDescent="0.2">
      <c r="B166" s="851"/>
      <c r="C166" s="851"/>
      <c r="D166" s="27" t="str">
        <f t="shared" si="110"/>
        <v/>
      </c>
      <c r="E166" s="191" t="str">
        <f t="shared" si="111"/>
        <v>Mi</v>
      </c>
      <c r="F166" s="191">
        <f t="shared" si="112"/>
        <v>2025</v>
      </c>
      <c r="G166" s="191">
        <f t="shared" si="113"/>
        <v>5</v>
      </c>
      <c r="H166" s="191">
        <f t="shared" si="118"/>
        <v>21</v>
      </c>
      <c r="I166" s="192">
        <f t="shared" si="114"/>
        <v>44336</v>
      </c>
      <c r="J166" s="191">
        <f t="shared" si="97"/>
        <v>1</v>
      </c>
      <c r="K166" s="193">
        <f t="shared" ref="K166:R176" si="120">IF(OR($E166="Sa",$E166="So",$J166=0),K$4,K$5)</f>
        <v>7</v>
      </c>
      <c r="L166" s="194">
        <f t="shared" si="120"/>
        <v>0</v>
      </c>
      <c r="M166" s="193">
        <f t="shared" si="120"/>
        <v>13</v>
      </c>
      <c r="N166" s="194">
        <f t="shared" si="120"/>
        <v>0</v>
      </c>
      <c r="O166" s="193">
        <f t="shared" si="120"/>
        <v>13</v>
      </c>
      <c r="P166" s="194">
        <f t="shared" si="120"/>
        <v>30</v>
      </c>
      <c r="Q166" s="193">
        <f t="shared" si="120"/>
        <v>15</v>
      </c>
      <c r="R166" s="194">
        <f t="shared" si="120"/>
        <v>55</v>
      </c>
      <c r="S166" s="193">
        <f t="shared" si="99"/>
        <v>15</v>
      </c>
      <c r="T166" s="194">
        <f t="shared" si="99"/>
        <v>55</v>
      </c>
      <c r="U166" s="193">
        <f t="shared" si="99"/>
        <v>15</v>
      </c>
      <c r="V166" s="194">
        <f t="shared" si="99"/>
        <v>55</v>
      </c>
      <c r="W166" s="195">
        <f t="shared" si="100"/>
        <v>0.29166666666666669</v>
      </c>
      <c r="X166" s="195">
        <f t="shared" si="101"/>
        <v>0.54166666666666663</v>
      </c>
      <c r="Y166" s="195">
        <f t="shared" si="102"/>
        <v>0.5625</v>
      </c>
      <c r="Z166" s="195">
        <f t="shared" si="103"/>
        <v>0.66319444444444442</v>
      </c>
      <c r="AA166" s="195">
        <f t="shared" si="104"/>
        <v>0.66319444444444442</v>
      </c>
      <c r="AB166" s="195">
        <f t="shared" si="105"/>
        <v>0.66319444444444442</v>
      </c>
      <c r="AC166" s="667"/>
      <c r="AD166" s="196">
        <f t="shared" si="106"/>
        <v>0.35069444444444442</v>
      </c>
      <c r="AE166" s="667"/>
      <c r="AF166" s="196">
        <f t="shared" si="107"/>
        <v>0.35069444444444436</v>
      </c>
      <c r="AG166" s="196"/>
      <c r="AH166" s="196"/>
      <c r="AI166" s="196"/>
      <c r="AJ166" s="709"/>
      <c r="AK166" s="709">
        <f t="shared" si="115"/>
        <v>0</v>
      </c>
      <c r="AL166" s="709">
        <f t="shared" si="116"/>
        <v>0</v>
      </c>
      <c r="AM166" s="709">
        <f t="shared" si="117"/>
        <v>0</v>
      </c>
      <c r="AN166" s="709"/>
      <c r="AO166" s="709">
        <f t="shared" si="108"/>
        <v>0</v>
      </c>
      <c r="AP166" s="709">
        <f t="shared" si="109"/>
        <v>1</v>
      </c>
      <c r="AS166" s="184"/>
      <c r="AW166" s="225"/>
      <c r="AX166" s="79"/>
      <c r="AZ166" s="176"/>
      <c r="BC166" s="29"/>
      <c r="BD166" s="225"/>
      <c r="BL166" s="761">
        <f>BL164</f>
        <v>80.900000000000006</v>
      </c>
      <c r="BM166" s="761">
        <f>BM164</f>
        <v>80.900000000000006</v>
      </c>
      <c r="BN166" s="198">
        <f>BO165+BN164</f>
        <v>45</v>
      </c>
      <c r="BO166" s="198">
        <f>BN166+BO164</f>
        <v>60</v>
      </c>
    </row>
    <row r="167" spans="2:67" ht="12.75" customHeight="1" outlineLevel="1" x14ac:dyDescent="0.2">
      <c r="B167" s="851"/>
      <c r="C167" s="851"/>
      <c r="D167" s="27" t="str">
        <f t="shared" si="110"/>
        <v/>
      </c>
      <c r="E167" s="191" t="str">
        <f t="shared" si="111"/>
        <v>Do</v>
      </c>
      <c r="F167" s="191">
        <f t="shared" si="112"/>
        <v>2025</v>
      </c>
      <c r="G167" s="191">
        <f t="shared" si="113"/>
        <v>5</v>
      </c>
      <c r="H167" s="191">
        <f t="shared" si="118"/>
        <v>22</v>
      </c>
      <c r="I167" s="192">
        <f t="shared" si="114"/>
        <v>44337</v>
      </c>
      <c r="J167" s="191">
        <f t="shared" si="97"/>
        <v>1</v>
      </c>
      <c r="K167" s="193">
        <f t="shared" si="120"/>
        <v>7</v>
      </c>
      <c r="L167" s="194">
        <f t="shared" si="120"/>
        <v>0</v>
      </c>
      <c r="M167" s="193">
        <f t="shared" si="120"/>
        <v>13</v>
      </c>
      <c r="N167" s="194">
        <f t="shared" si="120"/>
        <v>0</v>
      </c>
      <c r="O167" s="193">
        <f t="shared" si="120"/>
        <v>13</v>
      </c>
      <c r="P167" s="194">
        <f t="shared" si="120"/>
        <v>30</v>
      </c>
      <c r="Q167" s="193">
        <f t="shared" si="120"/>
        <v>15</v>
      </c>
      <c r="R167" s="194">
        <f t="shared" si="120"/>
        <v>55</v>
      </c>
      <c r="S167" s="193">
        <f t="shared" si="99"/>
        <v>15</v>
      </c>
      <c r="T167" s="194">
        <f t="shared" si="99"/>
        <v>55</v>
      </c>
      <c r="U167" s="193">
        <f t="shared" si="99"/>
        <v>15</v>
      </c>
      <c r="V167" s="194">
        <f t="shared" si="99"/>
        <v>55</v>
      </c>
      <c r="W167" s="195">
        <f t="shared" si="100"/>
        <v>0.29166666666666669</v>
      </c>
      <c r="X167" s="195">
        <f t="shared" si="101"/>
        <v>0.54166666666666663</v>
      </c>
      <c r="Y167" s="195">
        <f t="shared" si="102"/>
        <v>0.5625</v>
      </c>
      <c r="Z167" s="195">
        <f t="shared" si="103"/>
        <v>0.66319444444444442</v>
      </c>
      <c r="AA167" s="195">
        <f t="shared" si="104"/>
        <v>0.66319444444444442</v>
      </c>
      <c r="AB167" s="195">
        <f t="shared" si="105"/>
        <v>0.66319444444444442</v>
      </c>
      <c r="AC167" s="667"/>
      <c r="AD167" s="196">
        <f t="shared" si="106"/>
        <v>0.35069444444444442</v>
      </c>
      <c r="AE167" s="667"/>
      <c r="AF167" s="196">
        <f t="shared" si="107"/>
        <v>0.35069444444444436</v>
      </c>
      <c r="AG167" s="196"/>
      <c r="AH167" s="196"/>
      <c r="AI167" s="196"/>
      <c r="AJ167" s="709"/>
      <c r="AK167" s="709">
        <f t="shared" si="115"/>
        <v>0</v>
      </c>
      <c r="AL167" s="709">
        <f t="shared" si="116"/>
        <v>0</v>
      </c>
      <c r="AM167" s="709">
        <f t="shared" si="117"/>
        <v>0</v>
      </c>
      <c r="AN167" s="709"/>
      <c r="AO167" s="709">
        <f t="shared" si="108"/>
        <v>0</v>
      </c>
      <c r="AP167" s="709">
        <f t="shared" si="109"/>
        <v>1</v>
      </c>
      <c r="AS167" s="184"/>
      <c r="AW167" s="225"/>
      <c r="AX167" s="79"/>
      <c r="AZ167" s="176"/>
      <c r="BD167" s="225"/>
      <c r="BL167" s="761">
        <f>BL164</f>
        <v>80.900000000000006</v>
      </c>
      <c r="BM167" s="761">
        <f>BM164</f>
        <v>80.900000000000006</v>
      </c>
      <c r="BN167" s="198">
        <f>BO166+BN164</f>
        <v>75</v>
      </c>
      <c r="BO167" s="198">
        <f>BN167+BO164</f>
        <v>90</v>
      </c>
    </row>
    <row r="168" spans="2:67" ht="12.75" customHeight="1" outlineLevel="1" x14ac:dyDescent="0.2">
      <c r="B168" s="851"/>
      <c r="C168" s="851"/>
      <c r="D168" s="27" t="str">
        <f t="shared" si="110"/>
        <v/>
      </c>
      <c r="E168" s="191" t="str">
        <f t="shared" si="111"/>
        <v>Fr</v>
      </c>
      <c r="F168" s="191">
        <f t="shared" si="112"/>
        <v>2025</v>
      </c>
      <c r="G168" s="191">
        <f t="shared" si="113"/>
        <v>5</v>
      </c>
      <c r="H168" s="191">
        <f t="shared" si="118"/>
        <v>23</v>
      </c>
      <c r="I168" s="192">
        <f t="shared" si="114"/>
        <v>44338</v>
      </c>
      <c r="J168" s="191">
        <f t="shared" si="97"/>
        <v>1</v>
      </c>
      <c r="K168" s="193">
        <f t="shared" si="120"/>
        <v>7</v>
      </c>
      <c r="L168" s="194">
        <f t="shared" si="120"/>
        <v>0</v>
      </c>
      <c r="M168" s="193">
        <f t="shared" si="120"/>
        <v>13</v>
      </c>
      <c r="N168" s="194">
        <f t="shared" si="120"/>
        <v>0</v>
      </c>
      <c r="O168" s="193">
        <f t="shared" si="120"/>
        <v>13</v>
      </c>
      <c r="P168" s="194">
        <f t="shared" si="120"/>
        <v>30</v>
      </c>
      <c r="Q168" s="193">
        <f t="shared" si="120"/>
        <v>15</v>
      </c>
      <c r="R168" s="194">
        <f t="shared" si="120"/>
        <v>55</v>
      </c>
      <c r="S168" s="193">
        <f t="shared" si="99"/>
        <v>15</v>
      </c>
      <c r="T168" s="194">
        <f t="shared" si="99"/>
        <v>55</v>
      </c>
      <c r="U168" s="193">
        <f t="shared" si="99"/>
        <v>15</v>
      </c>
      <c r="V168" s="194">
        <f t="shared" si="99"/>
        <v>55</v>
      </c>
      <c r="W168" s="195">
        <f t="shared" si="100"/>
        <v>0.29166666666666669</v>
      </c>
      <c r="X168" s="195">
        <f t="shared" si="101"/>
        <v>0.54166666666666663</v>
      </c>
      <c r="Y168" s="195">
        <f t="shared" si="102"/>
        <v>0.5625</v>
      </c>
      <c r="Z168" s="195">
        <f t="shared" si="103"/>
        <v>0.66319444444444442</v>
      </c>
      <c r="AA168" s="195">
        <f t="shared" si="104"/>
        <v>0.66319444444444442</v>
      </c>
      <c r="AB168" s="195">
        <f t="shared" si="105"/>
        <v>0.66319444444444442</v>
      </c>
      <c r="AC168" s="667"/>
      <c r="AD168" s="196">
        <f t="shared" si="106"/>
        <v>0.35069444444444442</v>
      </c>
      <c r="AE168" s="667"/>
      <c r="AF168" s="196">
        <f t="shared" si="107"/>
        <v>0.35069444444444436</v>
      </c>
      <c r="AG168" s="196"/>
      <c r="AH168" s="196"/>
      <c r="AI168" s="196"/>
      <c r="AJ168" s="710"/>
      <c r="AK168" s="709">
        <f t="shared" si="115"/>
        <v>0</v>
      </c>
      <c r="AL168" s="709">
        <f t="shared" si="116"/>
        <v>0</v>
      </c>
      <c r="AM168" s="709">
        <f t="shared" si="117"/>
        <v>0</v>
      </c>
      <c r="AN168" s="709"/>
      <c r="AO168" s="709">
        <f t="shared" si="108"/>
        <v>0</v>
      </c>
      <c r="AP168" s="709">
        <f t="shared" si="109"/>
        <v>1</v>
      </c>
      <c r="AS168" s="184"/>
      <c r="AW168" s="225"/>
      <c r="AX168" s="79"/>
      <c r="AZ168" s="176"/>
      <c r="BD168" s="225"/>
      <c r="BL168" s="761">
        <f>BL164</f>
        <v>80.900000000000006</v>
      </c>
      <c r="BM168" s="761">
        <f>BM164</f>
        <v>80.900000000000006</v>
      </c>
      <c r="BN168" s="198">
        <f>BO167+BN164</f>
        <v>105</v>
      </c>
      <c r="BO168" s="198">
        <f>BN168+BO164</f>
        <v>120</v>
      </c>
    </row>
    <row r="169" spans="2:67" ht="12.75" customHeight="1" outlineLevel="1" x14ac:dyDescent="0.2">
      <c r="B169" s="851"/>
      <c r="C169" s="851"/>
      <c r="D169" s="27" t="str">
        <f t="shared" si="110"/>
        <v/>
      </c>
      <c r="E169" s="191" t="str">
        <f t="shared" si="111"/>
        <v>Sa</v>
      </c>
      <c r="F169" s="191">
        <f t="shared" si="112"/>
        <v>2025</v>
      </c>
      <c r="G169" s="191">
        <f t="shared" si="113"/>
        <v>5</v>
      </c>
      <c r="H169" s="191">
        <f t="shared" si="118"/>
        <v>24</v>
      </c>
      <c r="I169" s="192">
        <f t="shared" si="114"/>
        <v>44339</v>
      </c>
      <c r="J169" s="191">
        <f t="shared" si="97"/>
        <v>1</v>
      </c>
      <c r="K169" s="193">
        <f t="shared" si="120"/>
        <v>0</v>
      </c>
      <c r="L169" s="194">
        <f t="shared" si="120"/>
        <v>0</v>
      </c>
      <c r="M169" s="193">
        <f t="shared" si="120"/>
        <v>0</v>
      </c>
      <c r="N169" s="194">
        <f t="shared" si="120"/>
        <v>0</v>
      </c>
      <c r="O169" s="193">
        <f t="shared" si="120"/>
        <v>0</v>
      </c>
      <c r="P169" s="194">
        <f t="shared" si="120"/>
        <v>0</v>
      </c>
      <c r="Q169" s="193">
        <f t="shared" si="120"/>
        <v>0</v>
      </c>
      <c r="R169" s="194">
        <f t="shared" si="120"/>
        <v>0</v>
      </c>
      <c r="S169" s="193">
        <f t="shared" si="99"/>
        <v>0</v>
      </c>
      <c r="T169" s="194">
        <f t="shared" si="99"/>
        <v>0</v>
      </c>
      <c r="U169" s="193">
        <f t="shared" si="99"/>
        <v>0</v>
      </c>
      <c r="V169" s="194">
        <f t="shared" si="99"/>
        <v>0</v>
      </c>
      <c r="W169" s="195">
        <f t="shared" si="100"/>
        <v>0</v>
      </c>
      <c r="X169" s="195">
        <f t="shared" si="101"/>
        <v>0</v>
      </c>
      <c r="Y169" s="195">
        <f t="shared" si="102"/>
        <v>0</v>
      </c>
      <c r="Z169" s="195">
        <f t="shared" si="103"/>
        <v>0</v>
      </c>
      <c r="AA169" s="195">
        <f t="shared" si="104"/>
        <v>0</v>
      </c>
      <c r="AB169" s="195">
        <f t="shared" si="105"/>
        <v>0</v>
      </c>
      <c r="AC169" s="667"/>
      <c r="AD169" s="196">
        <f t="shared" si="106"/>
        <v>0</v>
      </c>
      <c r="AE169" s="667"/>
      <c r="AF169" s="196">
        <f t="shared" si="107"/>
        <v>0</v>
      </c>
      <c r="AG169" s="196"/>
      <c r="AH169" s="196"/>
      <c r="AI169" s="196"/>
      <c r="AJ169" s="710"/>
      <c r="AK169" s="709">
        <f t="shared" si="115"/>
        <v>0</v>
      </c>
      <c r="AL169" s="709">
        <f t="shared" si="116"/>
        <v>0</v>
      </c>
      <c r="AM169" s="709">
        <f t="shared" si="117"/>
        <v>0</v>
      </c>
      <c r="AN169" s="709"/>
      <c r="AO169" s="709">
        <f t="shared" si="108"/>
        <v>0</v>
      </c>
      <c r="AP169" s="709">
        <f t="shared" si="109"/>
        <v>0</v>
      </c>
      <c r="AS169" s="184"/>
      <c r="AW169" s="225"/>
      <c r="AX169" s="79"/>
      <c r="AZ169" s="176"/>
      <c r="BD169" s="225"/>
      <c r="BL169" s="762">
        <f>BL164</f>
        <v>80.900000000000006</v>
      </c>
      <c r="BM169" s="761">
        <f>BM164</f>
        <v>80.900000000000006</v>
      </c>
      <c r="BN169" s="198">
        <f>BO168+BN164</f>
        <v>135</v>
      </c>
      <c r="BO169" s="198">
        <f>BN169+BO164</f>
        <v>150</v>
      </c>
    </row>
    <row r="170" spans="2:67" ht="12.75" customHeight="1" outlineLevel="1" x14ac:dyDescent="0.2">
      <c r="B170" s="851"/>
      <c r="C170" s="851"/>
      <c r="D170" s="27" t="str">
        <f t="shared" si="110"/>
        <v/>
      </c>
      <c r="E170" s="191" t="str">
        <f t="shared" si="111"/>
        <v>So</v>
      </c>
      <c r="F170" s="191">
        <f t="shared" si="112"/>
        <v>2025</v>
      </c>
      <c r="G170" s="191">
        <f t="shared" si="113"/>
        <v>5</v>
      </c>
      <c r="H170" s="191">
        <f t="shared" si="118"/>
        <v>25</v>
      </c>
      <c r="I170" s="192">
        <f t="shared" si="114"/>
        <v>44340</v>
      </c>
      <c r="J170" s="191">
        <f t="shared" si="97"/>
        <v>1</v>
      </c>
      <c r="K170" s="193">
        <f t="shared" si="120"/>
        <v>0</v>
      </c>
      <c r="L170" s="194">
        <f t="shared" si="120"/>
        <v>0</v>
      </c>
      <c r="M170" s="193">
        <f t="shared" si="120"/>
        <v>0</v>
      </c>
      <c r="N170" s="194">
        <f t="shared" si="120"/>
        <v>0</v>
      </c>
      <c r="O170" s="193">
        <f t="shared" si="120"/>
        <v>0</v>
      </c>
      <c r="P170" s="194">
        <f t="shared" si="120"/>
        <v>0</v>
      </c>
      <c r="Q170" s="193">
        <f t="shared" si="120"/>
        <v>0</v>
      </c>
      <c r="R170" s="194">
        <f t="shared" si="120"/>
        <v>0</v>
      </c>
      <c r="S170" s="193">
        <f t="shared" si="99"/>
        <v>0</v>
      </c>
      <c r="T170" s="194">
        <f t="shared" si="99"/>
        <v>0</v>
      </c>
      <c r="U170" s="193">
        <f t="shared" si="99"/>
        <v>0</v>
      </c>
      <c r="V170" s="194">
        <f t="shared" si="99"/>
        <v>0</v>
      </c>
      <c r="W170" s="195">
        <f t="shared" si="100"/>
        <v>0</v>
      </c>
      <c r="X170" s="195">
        <f t="shared" si="101"/>
        <v>0</v>
      </c>
      <c r="Y170" s="195">
        <f t="shared" si="102"/>
        <v>0</v>
      </c>
      <c r="Z170" s="195">
        <f t="shared" si="103"/>
        <v>0</v>
      </c>
      <c r="AA170" s="195">
        <f t="shared" si="104"/>
        <v>0</v>
      </c>
      <c r="AB170" s="195">
        <f t="shared" si="105"/>
        <v>0</v>
      </c>
      <c r="AC170" s="667"/>
      <c r="AD170" s="196">
        <f t="shared" si="106"/>
        <v>0</v>
      </c>
      <c r="AE170" s="667"/>
      <c r="AF170" s="196">
        <f t="shared" si="107"/>
        <v>0</v>
      </c>
      <c r="AG170" s="196"/>
      <c r="AH170" s="196"/>
      <c r="AI170" s="196"/>
      <c r="AJ170" s="710"/>
      <c r="AK170" s="709">
        <f t="shared" si="115"/>
        <v>0</v>
      </c>
      <c r="AL170" s="709">
        <f t="shared" si="116"/>
        <v>0</v>
      </c>
      <c r="AM170" s="709">
        <f t="shared" si="117"/>
        <v>0</v>
      </c>
      <c r="AN170" s="709"/>
      <c r="AO170" s="709">
        <f t="shared" si="108"/>
        <v>0</v>
      </c>
      <c r="AP170" s="709">
        <f t="shared" si="109"/>
        <v>0</v>
      </c>
      <c r="AS170" s="184"/>
      <c r="AW170" s="225"/>
      <c r="AX170" s="79"/>
      <c r="AZ170" s="176"/>
      <c r="BD170" s="225"/>
      <c r="BL170" s="774" t="s">
        <v>1777</v>
      </c>
      <c r="BM170" s="756">
        <f>SUM(BL165:BL169)+SUM(BM165:BM169)</f>
        <v>809</v>
      </c>
      <c r="BN170" s="722" t="s">
        <v>1767</v>
      </c>
      <c r="BO170" s="722" t="s">
        <v>1767</v>
      </c>
    </row>
    <row r="171" spans="2:67" ht="12.75" customHeight="1" outlineLevel="1" x14ac:dyDescent="0.2">
      <c r="B171" s="851"/>
      <c r="C171" s="851"/>
      <c r="D171" s="27">
        <f t="shared" si="110"/>
        <v>22</v>
      </c>
      <c r="E171" s="191" t="str">
        <f t="shared" si="111"/>
        <v>Mo</v>
      </c>
      <c r="F171" s="191">
        <f t="shared" si="112"/>
        <v>2025</v>
      </c>
      <c r="G171" s="191">
        <f t="shared" si="113"/>
        <v>5</v>
      </c>
      <c r="H171" s="191">
        <f t="shared" si="118"/>
        <v>26</v>
      </c>
      <c r="I171" s="192">
        <f t="shared" si="114"/>
        <v>44341</v>
      </c>
      <c r="J171" s="191">
        <f t="shared" si="97"/>
        <v>1</v>
      </c>
      <c r="K171" s="193">
        <f t="shared" si="120"/>
        <v>7</v>
      </c>
      <c r="L171" s="194">
        <f t="shared" si="120"/>
        <v>0</v>
      </c>
      <c r="M171" s="193">
        <f t="shared" si="120"/>
        <v>13</v>
      </c>
      <c r="N171" s="194">
        <f t="shared" si="120"/>
        <v>0</v>
      </c>
      <c r="O171" s="193">
        <f t="shared" si="120"/>
        <v>13</v>
      </c>
      <c r="P171" s="194">
        <f t="shared" si="120"/>
        <v>30</v>
      </c>
      <c r="Q171" s="193">
        <f t="shared" si="120"/>
        <v>15</v>
      </c>
      <c r="R171" s="194">
        <f t="shared" si="120"/>
        <v>55</v>
      </c>
      <c r="S171" s="193">
        <f t="shared" si="99"/>
        <v>15</v>
      </c>
      <c r="T171" s="194">
        <f t="shared" si="99"/>
        <v>55</v>
      </c>
      <c r="U171" s="193">
        <f t="shared" si="99"/>
        <v>15</v>
      </c>
      <c r="V171" s="194">
        <f t="shared" si="99"/>
        <v>55</v>
      </c>
      <c r="W171" s="195">
        <f t="shared" si="100"/>
        <v>0.29166666666666669</v>
      </c>
      <c r="X171" s="195">
        <f t="shared" si="101"/>
        <v>0.54166666666666663</v>
      </c>
      <c r="Y171" s="195">
        <f t="shared" si="102"/>
        <v>0.5625</v>
      </c>
      <c r="Z171" s="195">
        <f t="shared" si="103"/>
        <v>0.66319444444444442</v>
      </c>
      <c r="AA171" s="195">
        <f t="shared" si="104"/>
        <v>0.66319444444444442</v>
      </c>
      <c r="AB171" s="195">
        <f t="shared" si="105"/>
        <v>0.66319444444444442</v>
      </c>
      <c r="AC171" s="667"/>
      <c r="AD171" s="196">
        <f t="shared" si="106"/>
        <v>0.35069444444444442</v>
      </c>
      <c r="AE171" s="667"/>
      <c r="AF171" s="196">
        <f t="shared" si="107"/>
        <v>0.35069444444444436</v>
      </c>
      <c r="AG171" s="196"/>
      <c r="AH171" s="196"/>
      <c r="AI171" s="196"/>
      <c r="AJ171" s="710"/>
      <c r="AK171" s="709">
        <f t="shared" si="115"/>
        <v>0</v>
      </c>
      <c r="AL171" s="709">
        <f t="shared" si="116"/>
        <v>0</v>
      </c>
      <c r="AM171" s="709">
        <f t="shared" si="117"/>
        <v>0</v>
      </c>
      <c r="AN171" s="709"/>
      <c r="AO171" s="709">
        <f t="shared" si="108"/>
        <v>0</v>
      </c>
      <c r="AP171" s="709">
        <f t="shared" si="109"/>
        <v>1</v>
      </c>
      <c r="AS171" s="184"/>
      <c r="AW171" s="225"/>
      <c r="AX171" s="79"/>
      <c r="AZ171" s="176"/>
      <c r="BD171" s="225"/>
      <c r="BL171" s="775">
        <f>INDEX($BF$2:$BG$8,MATCH(BL170,$BF$2:$BF$8,0),2)</f>
        <v>80.900000000000006</v>
      </c>
      <c r="BM171" s="775">
        <f>INDEX($BF$2:$BG$8,MATCH(BL170,$BF$2:$BF$8,0),2)</f>
        <v>80.900000000000006</v>
      </c>
      <c r="BN171" s="775">
        <v>15</v>
      </c>
      <c r="BO171" s="775">
        <v>15</v>
      </c>
    </row>
    <row r="172" spans="2:67" ht="12.75" customHeight="1" outlineLevel="1" x14ac:dyDescent="0.2">
      <c r="B172" s="851"/>
      <c r="C172" s="851"/>
      <c r="D172" s="27" t="str">
        <f t="shared" si="110"/>
        <v/>
      </c>
      <c r="E172" s="191" t="str">
        <f t="shared" si="111"/>
        <v>Di</v>
      </c>
      <c r="F172" s="191">
        <f t="shared" si="112"/>
        <v>2025</v>
      </c>
      <c r="G172" s="191">
        <f t="shared" si="113"/>
        <v>5</v>
      </c>
      <c r="H172" s="191">
        <f t="shared" si="118"/>
        <v>27</v>
      </c>
      <c r="I172" s="192">
        <f t="shared" si="114"/>
        <v>44342</v>
      </c>
      <c r="J172" s="191">
        <f t="shared" si="97"/>
        <v>1</v>
      </c>
      <c r="K172" s="193">
        <f t="shared" si="120"/>
        <v>7</v>
      </c>
      <c r="L172" s="194">
        <f t="shared" si="120"/>
        <v>0</v>
      </c>
      <c r="M172" s="193">
        <f t="shared" si="120"/>
        <v>13</v>
      </c>
      <c r="N172" s="194">
        <f t="shared" si="120"/>
        <v>0</v>
      </c>
      <c r="O172" s="193">
        <f t="shared" si="120"/>
        <v>13</v>
      </c>
      <c r="P172" s="194">
        <f t="shared" si="120"/>
        <v>30</v>
      </c>
      <c r="Q172" s="193">
        <f t="shared" si="120"/>
        <v>15</v>
      </c>
      <c r="R172" s="194">
        <f t="shared" si="120"/>
        <v>55</v>
      </c>
      <c r="S172" s="193">
        <f t="shared" si="99"/>
        <v>15</v>
      </c>
      <c r="T172" s="194">
        <f t="shared" si="99"/>
        <v>55</v>
      </c>
      <c r="U172" s="193">
        <f t="shared" si="99"/>
        <v>15</v>
      </c>
      <c r="V172" s="194">
        <f t="shared" si="99"/>
        <v>55</v>
      </c>
      <c r="W172" s="195">
        <f t="shared" si="100"/>
        <v>0.29166666666666669</v>
      </c>
      <c r="X172" s="195">
        <f t="shared" si="101"/>
        <v>0.54166666666666663</v>
      </c>
      <c r="Y172" s="195">
        <f t="shared" si="102"/>
        <v>0.5625</v>
      </c>
      <c r="Z172" s="195">
        <f t="shared" si="103"/>
        <v>0.66319444444444442</v>
      </c>
      <c r="AA172" s="195">
        <f t="shared" si="104"/>
        <v>0.66319444444444442</v>
      </c>
      <c r="AB172" s="195">
        <f t="shared" si="105"/>
        <v>0.66319444444444442</v>
      </c>
      <c r="AC172" s="667"/>
      <c r="AD172" s="196">
        <f t="shared" si="106"/>
        <v>0.35069444444444442</v>
      </c>
      <c r="AE172" s="667"/>
      <c r="AF172" s="196">
        <f t="shared" si="107"/>
        <v>0.35069444444444436</v>
      </c>
      <c r="AG172" s="196"/>
      <c r="AH172" s="196"/>
      <c r="AI172" s="196"/>
      <c r="AJ172" s="710"/>
      <c r="AK172" s="709">
        <f t="shared" si="115"/>
        <v>0</v>
      </c>
      <c r="AL172" s="709">
        <f t="shared" si="116"/>
        <v>0</v>
      </c>
      <c r="AM172" s="709">
        <f t="shared" si="117"/>
        <v>0</v>
      </c>
      <c r="AN172" s="709"/>
      <c r="AO172" s="709">
        <f t="shared" si="108"/>
        <v>0</v>
      </c>
      <c r="AP172" s="709">
        <f t="shared" si="109"/>
        <v>1</v>
      </c>
      <c r="AS172" s="184"/>
      <c r="AW172" s="225"/>
      <c r="AX172" s="79"/>
      <c r="AZ172" s="176"/>
      <c r="BD172" s="225"/>
      <c r="BL172" s="818">
        <f>BL171</f>
        <v>80.900000000000006</v>
      </c>
      <c r="BM172" s="818">
        <f>BM171</f>
        <v>80.900000000000006</v>
      </c>
      <c r="BN172" s="198">
        <f>BN171</f>
        <v>15</v>
      </c>
      <c r="BO172" s="198">
        <f>BN172+BO171</f>
        <v>30</v>
      </c>
    </row>
    <row r="173" spans="2:67" ht="12.75" customHeight="1" outlineLevel="1" x14ac:dyDescent="0.2">
      <c r="B173" s="851"/>
      <c r="C173" s="851"/>
      <c r="D173" s="27" t="str">
        <f t="shared" si="110"/>
        <v/>
      </c>
      <c r="E173" s="191" t="str">
        <f t="shared" si="111"/>
        <v>Mi</v>
      </c>
      <c r="F173" s="191">
        <f t="shared" si="112"/>
        <v>2025</v>
      </c>
      <c r="G173" s="191">
        <f t="shared" si="113"/>
        <v>5</v>
      </c>
      <c r="H173" s="191">
        <f t="shared" si="118"/>
        <v>28</v>
      </c>
      <c r="I173" s="192">
        <f t="shared" si="114"/>
        <v>44343</v>
      </c>
      <c r="J173" s="191">
        <f t="shared" si="97"/>
        <v>1</v>
      </c>
      <c r="K173" s="193">
        <f t="shared" si="120"/>
        <v>7</v>
      </c>
      <c r="L173" s="194">
        <f t="shared" si="120"/>
        <v>0</v>
      </c>
      <c r="M173" s="193">
        <f t="shared" si="120"/>
        <v>13</v>
      </c>
      <c r="N173" s="194">
        <f t="shared" si="120"/>
        <v>0</v>
      </c>
      <c r="O173" s="193">
        <f t="shared" si="120"/>
        <v>13</v>
      </c>
      <c r="P173" s="194">
        <f t="shared" si="120"/>
        <v>30</v>
      </c>
      <c r="Q173" s="193">
        <f t="shared" si="120"/>
        <v>15</v>
      </c>
      <c r="R173" s="194">
        <f t="shared" si="120"/>
        <v>55</v>
      </c>
      <c r="S173" s="193">
        <f t="shared" si="99"/>
        <v>15</v>
      </c>
      <c r="T173" s="194">
        <f t="shared" si="99"/>
        <v>55</v>
      </c>
      <c r="U173" s="193">
        <f t="shared" si="99"/>
        <v>15</v>
      </c>
      <c r="V173" s="194">
        <f t="shared" si="99"/>
        <v>55</v>
      </c>
      <c r="W173" s="195">
        <f t="shared" si="100"/>
        <v>0.29166666666666669</v>
      </c>
      <c r="X173" s="195">
        <f t="shared" si="101"/>
        <v>0.54166666666666663</v>
      </c>
      <c r="Y173" s="195">
        <f t="shared" si="102"/>
        <v>0.5625</v>
      </c>
      <c r="Z173" s="195">
        <f t="shared" si="103"/>
        <v>0.66319444444444442</v>
      </c>
      <c r="AA173" s="195">
        <f t="shared" si="104"/>
        <v>0.66319444444444442</v>
      </c>
      <c r="AB173" s="195">
        <f t="shared" si="105"/>
        <v>0.66319444444444442</v>
      </c>
      <c r="AC173" s="667"/>
      <c r="AD173" s="196">
        <f t="shared" si="106"/>
        <v>0.35069444444444442</v>
      </c>
      <c r="AE173" s="667"/>
      <c r="AF173" s="196">
        <f t="shared" si="107"/>
        <v>0.35069444444444436</v>
      </c>
      <c r="AG173" s="196"/>
      <c r="AH173" s="196"/>
      <c r="AI173" s="196"/>
      <c r="AJ173" s="709"/>
      <c r="AK173" s="709">
        <f t="shared" si="115"/>
        <v>0</v>
      </c>
      <c r="AL173" s="709">
        <f t="shared" si="116"/>
        <v>0</v>
      </c>
      <c r="AM173" s="709">
        <f t="shared" si="117"/>
        <v>0</v>
      </c>
      <c r="AN173" s="709"/>
      <c r="AO173" s="709">
        <f t="shared" si="108"/>
        <v>0</v>
      </c>
      <c r="AP173" s="709">
        <f t="shared" si="109"/>
        <v>1</v>
      </c>
      <c r="AS173" s="184"/>
      <c r="AW173" s="225"/>
      <c r="AX173" s="79"/>
      <c r="AZ173" s="176"/>
      <c r="BD173" s="225"/>
      <c r="BL173" s="761">
        <f>BL171</f>
        <v>80.900000000000006</v>
      </c>
      <c r="BM173" s="761">
        <f>BM171</f>
        <v>80.900000000000006</v>
      </c>
      <c r="BN173" s="198">
        <f>BO172+BN171</f>
        <v>45</v>
      </c>
      <c r="BO173" s="198">
        <f>BN173+BO171</f>
        <v>60</v>
      </c>
    </row>
    <row r="174" spans="2:67" ht="12.75" customHeight="1" outlineLevel="1" x14ac:dyDescent="0.2">
      <c r="B174" s="851"/>
      <c r="C174" s="851"/>
      <c r="D174" s="27" t="str">
        <f t="shared" si="110"/>
        <v/>
      </c>
      <c r="E174" s="191" t="str">
        <f t="shared" si="111"/>
        <v>Do</v>
      </c>
      <c r="F174" s="191">
        <f t="shared" si="112"/>
        <v>2025</v>
      </c>
      <c r="G174" s="191">
        <f t="shared" si="113"/>
        <v>5</v>
      </c>
      <c r="H174" s="191">
        <f t="shared" si="118"/>
        <v>29</v>
      </c>
      <c r="I174" s="192">
        <f t="shared" si="114"/>
        <v>44344</v>
      </c>
      <c r="J174" s="191">
        <f t="shared" si="97"/>
        <v>1</v>
      </c>
      <c r="K174" s="193">
        <f t="shared" si="120"/>
        <v>7</v>
      </c>
      <c r="L174" s="194">
        <f t="shared" si="120"/>
        <v>0</v>
      </c>
      <c r="M174" s="193">
        <f t="shared" si="120"/>
        <v>13</v>
      </c>
      <c r="N174" s="194">
        <f t="shared" si="120"/>
        <v>0</v>
      </c>
      <c r="O174" s="193">
        <f t="shared" si="120"/>
        <v>13</v>
      </c>
      <c r="P174" s="194">
        <f t="shared" si="120"/>
        <v>30</v>
      </c>
      <c r="Q174" s="193">
        <f t="shared" si="120"/>
        <v>15</v>
      </c>
      <c r="R174" s="194">
        <f t="shared" si="120"/>
        <v>55</v>
      </c>
      <c r="S174" s="193">
        <f t="shared" si="99"/>
        <v>15</v>
      </c>
      <c r="T174" s="194">
        <f t="shared" si="99"/>
        <v>55</v>
      </c>
      <c r="U174" s="193">
        <f t="shared" si="99"/>
        <v>15</v>
      </c>
      <c r="V174" s="194">
        <f t="shared" si="99"/>
        <v>55</v>
      </c>
      <c r="W174" s="195">
        <f t="shared" si="100"/>
        <v>0.29166666666666669</v>
      </c>
      <c r="X174" s="195">
        <f t="shared" si="101"/>
        <v>0.54166666666666663</v>
      </c>
      <c r="Y174" s="195">
        <f t="shared" si="102"/>
        <v>0.5625</v>
      </c>
      <c r="Z174" s="195">
        <f t="shared" si="103"/>
        <v>0.66319444444444442</v>
      </c>
      <c r="AA174" s="195">
        <f t="shared" si="104"/>
        <v>0.66319444444444442</v>
      </c>
      <c r="AB174" s="195">
        <f t="shared" si="105"/>
        <v>0.66319444444444442</v>
      </c>
      <c r="AC174" s="667"/>
      <c r="AD174" s="196">
        <f t="shared" si="106"/>
        <v>0.35069444444444442</v>
      </c>
      <c r="AE174" s="667"/>
      <c r="AF174" s="196">
        <f t="shared" si="107"/>
        <v>0.35069444444444436</v>
      </c>
      <c r="AG174" s="196"/>
      <c r="AH174" s="196"/>
      <c r="AI174" s="196"/>
      <c r="AJ174" s="709"/>
      <c r="AK174" s="709">
        <f t="shared" si="115"/>
        <v>0</v>
      </c>
      <c r="AL174" s="709">
        <f t="shared" si="116"/>
        <v>0</v>
      </c>
      <c r="AM174" s="709">
        <f t="shared" si="117"/>
        <v>0</v>
      </c>
      <c r="AN174" s="709"/>
      <c r="AO174" s="709">
        <f t="shared" si="108"/>
        <v>0</v>
      </c>
      <c r="AP174" s="709">
        <f t="shared" si="109"/>
        <v>1</v>
      </c>
      <c r="AS174" s="184"/>
      <c r="AW174" s="225"/>
      <c r="AX174" s="79"/>
      <c r="AZ174" s="176"/>
      <c r="BD174" s="225"/>
      <c r="BL174" s="761">
        <f>BL171</f>
        <v>80.900000000000006</v>
      </c>
      <c r="BM174" s="761">
        <f>BM171</f>
        <v>80.900000000000006</v>
      </c>
      <c r="BN174" s="198">
        <f>BO173+BN171</f>
        <v>75</v>
      </c>
      <c r="BO174" s="198">
        <f>BN174+BO171</f>
        <v>90</v>
      </c>
    </row>
    <row r="175" spans="2:67" ht="12.75" customHeight="1" outlineLevel="1" x14ac:dyDescent="0.2">
      <c r="B175" s="851"/>
      <c r="C175" s="851"/>
      <c r="D175" s="27" t="str">
        <f t="shared" si="110"/>
        <v/>
      </c>
      <c r="E175" s="191" t="str">
        <f t="shared" si="111"/>
        <v>Fr</v>
      </c>
      <c r="F175" s="191">
        <f t="shared" si="112"/>
        <v>2025</v>
      </c>
      <c r="G175" s="191">
        <f t="shared" si="113"/>
        <v>5</v>
      </c>
      <c r="H175" s="191">
        <f t="shared" si="118"/>
        <v>30</v>
      </c>
      <c r="I175" s="192">
        <f t="shared" si="114"/>
        <v>44345</v>
      </c>
      <c r="J175" s="191">
        <f t="shared" si="97"/>
        <v>1</v>
      </c>
      <c r="K175" s="193">
        <f t="shared" si="120"/>
        <v>7</v>
      </c>
      <c r="L175" s="194">
        <f t="shared" si="120"/>
        <v>0</v>
      </c>
      <c r="M175" s="193">
        <f t="shared" si="120"/>
        <v>13</v>
      </c>
      <c r="N175" s="194">
        <f t="shared" si="120"/>
        <v>0</v>
      </c>
      <c r="O175" s="193">
        <f t="shared" si="120"/>
        <v>13</v>
      </c>
      <c r="P175" s="194">
        <f t="shared" si="120"/>
        <v>30</v>
      </c>
      <c r="Q175" s="193">
        <f t="shared" si="120"/>
        <v>15</v>
      </c>
      <c r="R175" s="194">
        <f t="shared" si="120"/>
        <v>55</v>
      </c>
      <c r="S175" s="193">
        <f t="shared" si="99"/>
        <v>15</v>
      </c>
      <c r="T175" s="194">
        <f t="shared" si="99"/>
        <v>55</v>
      </c>
      <c r="U175" s="193">
        <f t="shared" si="99"/>
        <v>15</v>
      </c>
      <c r="V175" s="194">
        <f t="shared" si="99"/>
        <v>55</v>
      </c>
      <c r="W175" s="195">
        <f t="shared" si="100"/>
        <v>0.29166666666666669</v>
      </c>
      <c r="X175" s="195">
        <f t="shared" si="101"/>
        <v>0.54166666666666663</v>
      </c>
      <c r="Y175" s="195">
        <f t="shared" si="102"/>
        <v>0.5625</v>
      </c>
      <c r="Z175" s="195">
        <f t="shared" si="103"/>
        <v>0.66319444444444442</v>
      </c>
      <c r="AA175" s="195">
        <f t="shared" si="104"/>
        <v>0.66319444444444442</v>
      </c>
      <c r="AB175" s="195">
        <f t="shared" si="105"/>
        <v>0.66319444444444442</v>
      </c>
      <c r="AC175" s="667"/>
      <c r="AD175" s="196">
        <f t="shared" si="106"/>
        <v>0.35069444444444442</v>
      </c>
      <c r="AE175" s="667"/>
      <c r="AF175" s="196">
        <f t="shared" si="107"/>
        <v>0.35069444444444436</v>
      </c>
      <c r="AG175" s="196"/>
      <c r="AH175" s="196"/>
      <c r="AI175" s="196"/>
      <c r="AJ175" s="710"/>
      <c r="AK175" s="709">
        <f t="shared" si="115"/>
        <v>0</v>
      </c>
      <c r="AL175" s="709">
        <f t="shared" si="116"/>
        <v>0</v>
      </c>
      <c r="AM175" s="709">
        <f t="shared" si="117"/>
        <v>0</v>
      </c>
      <c r="AN175" s="709"/>
      <c r="AO175" s="709">
        <f t="shared" si="108"/>
        <v>0</v>
      </c>
      <c r="AP175" s="709">
        <f t="shared" si="109"/>
        <v>1</v>
      </c>
      <c r="AS175" s="184"/>
      <c r="AW175" s="225"/>
      <c r="AX175" s="79"/>
      <c r="AZ175" s="176"/>
      <c r="BD175" s="225"/>
      <c r="BL175" s="761">
        <f>BL171</f>
        <v>80.900000000000006</v>
      </c>
      <c r="BM175" s="761">
        <f>BM171</f>
        <v>80.900000000000006</v>
      </c>
      <c r="BN175" s="198">
        <f>BO174+BN171</f>
        <v>105</v>
      </c>
      <c r="BO175" s="198">
        <f>BN175+BO171</f>
        <v>120</v>
      </c>
    </row>
    <row r="176" spans="2:67" ht="12.75" customHeight="1" outlineLevel="1" x14ac:dyDescent="0.2">
      <c r="B176" s="851"/>
      <c r="C176" s="851"/>
      <c r="D176" s="27" t="str">
        <f t="shared" si="110"/>
        <v/>
      </c>
      <c r="E176" s="191" t="str">
        <f t="shared" si="111"/>
        <v>Sa</v>
      </c>
      <c r="F176" s="191">
        <f t="shared" si="112"/>
        <v>2025</v>
      </c>
      <c r="G176" s="191">
        <f t="shared" si="113"/>
        <v>5</v>
      </c>
      <c r="H176" s="191">
        <f t="shared" si="118"/>
        <v>31</v>
      </c>
      <c r="I176" s="192">
        <f t="shared" si="114"/>
        <v>44346</v>
      </c>
      <c r="J176" s="191">
        <f t="shared" si="97"/>
        <v>1</v>
      </c>
      <c r="K176" s="193">
        <f t="shared" si="120"/>
        <v>0</v>
      </c>
      <c r="L176" s="194">
        <f t="shared" si="120"/>
        <v>0</v>
      </c>
      <c r="M176" s="193">
        <f t="shared" si="120"/>
        <v>0</v>
      </c>
      <c r="N176" s="194">
        <f t="shared" si="120"/>
        <v>0</v>
      </c>
      <c r="O176" s="193">
        <f t="shared" si="120"/>
        <v>0</v>
      </c>
      <c r="P176" s="194">
        <f t="shared" si="120"/>
        <v>0</v>
      </c>
      <c r="Q176" s="193">
        <f t="shared" si="120"/>
        <v>0</v>
      </c>
      <c r="R176" s="194">
        <f t="shared" si="120"/>
        <v>0</v>
      </c>
      <c r="S176" s="193">
        <f t="shared" si="99"/>
        <v>0</v>
      </c>
      <c r="T176" s="194">
        <f t="shared" si="99"/>
        <v>0</v>
      </c>
      <c r="U176" s="193">
        <f t="shared" si="99"/>
        <v>0</v>
      </c>
      <c r="V176" s="194">
        <f t="shared" si="99"/>
        <v>0</v>
      </c>
      <c r="W176" s="195">
        <f t="shared" si="100"/>
        <v>0</v>
      </c>
      <c r="X176" s="195">
        <f t="shared" si="101"/>
        <v>0</v>
      </c>
      <c r="Y176" s="195">
        <f t="shared" si="102"/>
        <v>0</v>
      </c>
      <c r="Z176" s="195">
        <f t="shared" si="103"/>
        <v>0</v>
      </c>
      <c r="AA176" s="195">
        <f t="shared" si="104"/>
        <v>0</v>
      </c>
      <c r="AB176" s="195">
        <f t="shared" si="105"/>
        <v>0</v>
      </c>
      <c r="AC176" s="667"/>
      <c r="AD176" s="196">
        <f t="shared" si="106"/>
        <v>0</v>
      </c>
      <c r="AE176" s="667"/>
      <c r="AF176" s="196">
        <f t="shared" si="107"/>
        <v>0</v>
      </c>
      <c r="AG176" s="196"/>
      <c r="AH176" s="196"/>
      <c r="AI176" s="196"/>
      <c r="AJ176" s="710"/>
      <c r="AK176" s="709">
        <f t="shared" si="115"/>
        <v>0</v>
      </c>
      <c r="AL176" s="709">
        <f t="shared" si="116"/>
        <v>0</v>
      </c>
      <c r="AM176" s="709">
        <f t="shared" si="117"/>
        <v>0</v>
      </c>
      <c r="AN176" s="709"/>
      <c r="AO176" s="709">
        <f t="shared" si="108"/>
        <v>0</v>
      </c>
      <c r="AP176" s="709">
        <f>IF(OR(E176="Sa",E176="So",E176="",J176=0,AH176="FT"),0,1)</f>
        <v>0</v>
      </c>
      <c r="AS176" s="184"/>
      <c r="AW176" s="225"/>
      <c r="AX176" s="79"/>
      <c r="AZ176" s="176"/>
      <c r="BD176" s="225"/>
      <c r="BL176" s="762">
        <f>BL171</f>
        <v>80.900000000000006</v>
      </c>
      <c r="BM176" s="761">
        <f>BM171</f>
        <v>80.900000000000006</v>
      </c>
      <c r="BN176" s="198">
        <f>BO175+BN171</f>
        <v>135</v>
      </c>
      <c r="BO176" s="198">
        <f>BN176+BO171</f>
        <v>150</v>
      </c>
    </row>
    <row r="177" spans="1:67" ht="12.75" customHeight="1" outlineLevel="1" x14ac:dyDescent="0.2">
      <c r="B177" s="851"/>
      <c r="C177" s="851"/>
      <c r="D177" s="749" t="s">
        <v>1716</v>
      </c>
      <c r="E177" s="9"/>
      <c r="F177" s="9"/>
      <c r="G177" s="9"/>
      <c r="H177" s="191"/>
      <c r="I177" s="13"/>
      <c r="J177" s="191">
        <f>IF(OR(G177="",G177=MONTH(I177)),1,0)</f>
        <v>1</v>
      </c>
      <c r="Q177" s="4" t="s">
        <v>21</v>
      </c>
      <c r="R177" s="4"/>
      <c r="S177" s="4"/>
      <c r="T177" s="4"/>
      <c r="U177" s="4"/>
      <c r="V177" s="4"/>
      <c r="W177" s="4"/>
      <c r="X177" s="4"/>
      <c r="Y177" s="4"/>
      <c r="Z177" s="4"/>
      <c r="AA177" s="4"/>
      <c r="AB177" s="4"/>
      <c r="AC177" s="667"/>
      <c r="AD177" s="18">
        <f>SUM(AD146:AD176)</f>
        <v>7.7152777777777803</v>
      </c>
      <c r="AE177" s="667"/>
      <c r="AF177" s="18">
        <f>SUM(AF146:AF176)</f>
        <v>7.7152777777777777</v>
      </c>
      <c r="AG177" s="18"/>
      <c r="AH177" s="18"/>
      <c r="AI177" s="20">
        <f>IF(AF177-AD177&lt;0,0,1)</f>
        <v>0</v>
      </c>
      <c r="AJ177" s="190">
        <f>IF(AF177-AD177&lt;0,AD177-AF177,AF177-AD177)</f>
        <v>2.6645352591003757E-15</v>
      </c>
      <c r="AK177" s="190">
        <f>8.425*SUM(AK146:AK176)/24</f>
        <v>0</v>
      </c>
      <c r="AL177" s="190">
        <f>8.425*SUM(AL146:AL176)/24</f>
        <v>0</v>
      </c>
      <c r="AM177" s="190">
        <f>8.425*SUM(AM146:AM176)/24</f>
        <v>0</v>
      </c>
      <c r="AO177" s="151">
        <f>SUM(AO146:AO176)</f>
        <v>0</v>
      </c>
      <c r="AP177" s="151">
        <f>SUM(AP146:AP176)</f>
        <v>22</v>
      </c>
      <c r="AS177" s="184"/>
      <c r="AW177" s="225"/>
      <c r="AX177" s="79"/>
      <c r="AZ177" s="176"/>
      <c r="BD177" s="225"/>
      <c r="BL177" s="760">
        <v>60</v>
      </c>
      <c r="BM177" s="756">
        <f>SUM(BL172:BL176)+SUM(BM172:BM176)</f>
        <v>809</v>
      </c>
      <c r="BN177" s="198"/>
      <c r="BO177" s="198"/>
    </row>
    <row r="178" spans="1:67" ht="12.75" customHeight="1" x14ac:dyDescent="0.2">
      <c r="B178" s="852"/>
      <c r="C178" s="852"/>
      <c r="D178" s="49"/>
      <c r="E178" s="51"/>
      <c r="F178" s="51"/>
      <c r="G178" s="51"/>
      <c r="H178" s="51"/>
      <c r="I178" s="51"/>
      <c r="J178" s="51"/>
      <c r="K178" s="52"/>
      <c r="L178" s="52"/>
      <c r="M178" s="52"/>
      <c r="N178" s="52"/>
      <c r="O178" s="52"/>
      <c r="P178" s="52"/>
      <c r="Q178" s="52"/>
      <c r="R178" s="52"/>
      <c r="S178" s="52"/>
      <c r="T178" s="52"/>
      <c r="U178" s="52"/>
      <c r="V178" s="52"/>
      <c r="W178" s="52"/>
      <c r="X178" s="52"/>
      <c r="Y178" s="52"/>
      <c r="Z178" s="52"/>
      <c r="AA178" s="52"/>
      <c r="AB178" s="52"/>
      <c r="AC178" s="53"/>
      <c r="AD178" s="53"/>
      <c r="AE178" s="53"/>
      <c r="AF178" s="54"/>
      <c r="AG178" s="26"/>
      <c r="AH178" s="26"/>
      <c r="AI178" s="26"/>
      <c r="AJ178" s="203">
        <f>IF(AI177=1,AJ144+AJ177,IF(AI177=0,AJ144-AJ177,"Error"))</f>
        <v>-1.4210854715202004E-14</v>
      </c>
      <c r="AK178" s="202">
        <f>AK144+SUM(AK145:AK176)</f>
        <v>0</v>
      </c>
      <c r="AL178" s="202">
        <f>AL144+SUM(AL145:AL176)</f>
        <v>0</v>
      </c>
      <c r="AM178" s="202">
        <f>AM144+SUM(AM145:AM176)</f>
        <v>0</v>
      </c>
      <c r="AN178" s="202"/>
      <c r="AO178" s="202">
        <f>AO177*8</f>
        <v>0</v>
      </c>
      <c r="AP178" s="202">
        <f>AP177*8</f>
        <v>176</v>
      </c>
      <c r="AQ178" s="152"/>
      <c r="AR178" s="173"/>
      <c r="AS178" s="185"/>
      <c r="AT178" s="152"/>
      <c r="AU178" s="152"/>
      <c r="AV178" s="173"/>
      <c r="AW178" s="226"/>
      <c r="AX178" s="80"/>
      <c r="AY178" s="55"/>
      <c r="AZ178" s="178"/>
      <c r="BA178" s="55"/>
      <c r="BB178" s="49"/>
      <c r="BC178" s="55"/>
      <c r="BD178" s="226"/>
      <c r="BL178" s="758">
        <f>BM178/BL177</f>
        <v>26.966666666666665</v>
      </c>
      <c r="BM178" s="757">
        <f>SUM(BM170,BM177)</f>
        <v>1618</v>
      </c>
      <c r="BN178" s="198"/>
      <c r="BO178" s="198"/>
    </row>
    <row r="179" spans="1:67" ht="12.75" customHeight="1" outlineLevel="1" x14ac:dyDescent="0.2">
      <c r="B179" s="850">
        <f>$F$5</f>
        <v>2025</v>
      </c>
      <c r="C179" s="850" t="str">
        <f>TEXT(I180,"MMM")</f>
        <v>Jun</v>
      </c>
      <c r="D179" s="41"/>
      <c r="E179" s="42"/>
      <c r="F179" s="42"/>
      <c r="G179" s="42"/>
      <c r="H179" s="42"/>
      <c r="I179" s="42"/>
      <c r="J179" s="42"/>
      <c r="K179" s="43"/>
      <c r="L179" s="43"/>
      <c r="M179" s="43"/>
      <c r="N179" s="43"/>
      <c r="O179" s="43"/>
      <c r="P179" s="43"/>
      <c r="Q179" s="43"/>
      <c r="R179" s="43"/>
      <c r="S179" s="43"/>
      <c r="T179" s="43"/>
      <c r="U179" s="43"/>
      <c r="V179" s="43"/>
      <c r="W179" s="43"/>
      <c r="X179" s="43"/>
      <c r="Y179" s="43"/>
      <c r="Z179" s="43"/>
      <c r="AA179" s="43"/>
      <c r="AB179" s="43"/>
      <c r="AC179" s="44"/>
      <c r="AD179" s="44"/>
      <c r="AE179" s="44"/>
      <c r="AF179" s="42"/>
      <c r="AG179" s="42"/>
      <c r="AH179" s="42"/>
      <c r="AI179" s="42"/>
      <c r="AJ179" s="148"/>
      <c r="AK179" s="148"/>
      <c r="AL179" s="148"/>
      <c r="AM179" s="148"/>
      <c r="AN179" s="148"/>
      <c r="AO179" s="148"/>
      <c r="AP179" s="148"/>
      <c r="AQ179" s="148"/>
      <c r="AR179" s="170"/>
      <c r="AS179" s="182"/>
      <c r="AT179" s="148"/>
      <c r="AU179" s="148"/>
      <c r="AV179" s="170"/>
      <c r="AW179" s="224"/>
      <c r="AX179" s="78"/>
      <c r="AY179" s="45"/>
      <c r="AZ179" s="177"/>
      <c r="BA179" s="45"/>
      <c r="BB179" s="41"/>
      <c r="BC179" s="45"/>
      <c r="BD179" s="224"/>
      <c r="BL179" s="759">
        <f>100*BL177/BM178</f>
        <v>3.7082818294190361</v>
      </c>
      <c r="BM179" s="198"/>
      <c r="BN179" s="198"/>
      <c r="BO179" s="198"/>
    </row>
    <row r="180" spans="1:67" ht="12.75" customHeight="1" outlineLevel="1" x14ac:dyDescent="0.2">
      <c r="A180" s="198">
        <f>A146+1</f>
        <v>6</v>
      </c>
      <c r="B180" s="851"/>
      <c r="C180" s="851"/>
      <c r="D180" s="27" t="str">
        <f>IF(E180="Mo",WEEKNUM(I180),"")</f>
        <v/>
      </c>
      <c r="E180" s="191" t="str">
        <f>TEXT(I180,"TTT")</f>
        <v>So</v>
      </c>
      <c r="F180" s="191">
        <f>$F$5</f>
        <v>2025</v>
      </c>
      <c r="G180" s="191">
        <f>$A$180</f>
        <v>6</v>
      </c>
      <c r="H180" s="191">
        <f>$H$5</f>
        <v>1</v>
      </c>
      <c r="I180" s="192">
        <f>DATE(F180,G180,H180)</f>
        <v>44347</v>
      </c>
      <c r="J180" s="191">
        <f t="shared" ref="J180:J210" si="121">IF(OR(G180="",G180=MONTH(I180)),1,0)</f>
        <v>1</v>
      </c>
      <c r="K180" s="193">
        <f t="shared" ref="K180:R189" si="122">IF(OR($E180="Sa",$E180="So",$J180=0),K$4,K$5)</f>
        <v>0</v>
      </c>
      <c r="L180" s="194">
        <f t="shared" si="122"/>
        <v>0</v>
      </c>
      <c r="M180" s="193">
        <f t="shared" si="122"/>
        <v>0</v>
      </c>
      <c r="N180" s="194">
        <f t="shared" si="122"/>
        <v>0</v>
      </c>
      <c r="O180" s="193">
        <f t="shared" si="122"/>
        <v>0</v>
      </c>
      <c r="P180" s="194">
        <f t="shared" si="122"/>
        <v>0</v>
      </c>
      <c r="Q180" s="193">
        <f t="shared" si="122"/>
        <v>0</v>
      </c>
      <c r="R180" s="194">
        <f t="shared" si="122"/>
        <v>0</v>
      </c>
      <c r="S180" s="193">
        <f t="shared" ref="S180:V210" si="123">Q180</f>
        <v>0</v>
      </c>
      <c r="T180" s="194">
        <f t="shared" si="123"/>
        <v>0</v>
      </c>
      <c r="U180" s="193">
        <f t="shared" si="123"/>
        <v>0</v>
      </c>
      <c r="V180" s="194">
        <f t="shared" si="123"/>
        <v>0</v>
      </c>
      <c r="W180" s="195">
        <f t="shared" ref="W180:W210" si="124">TIME(K180,L180,0)</f>
        <v>0</v>
      </c>
      <c r="X180" s="195">
        <f t="shared" ref="X180:X210" si="125">TIME(M180,N180,0)</f>
        <v>0</v>
      </c>
      <c r="Y180" s="195">
        <f t="shared" ref="Y180:Y210" si="126">TIME(O180,P180,0)</f>
        <v>0</v>
      </c>
      <c r="Z180" s="195">
        <f t="shared" ref="Z180:Z210" si="127">TIME(Q180,R180,0)</f>
        <v>0</v>
      </c>
      <c r="AA180" s="195">
        <f t="shared" ref="AA180:AA210" si="128">TIME(S180,T180,0)</f>
        <v>0</v>
      </c>
      <c r="AB180" s="195">
        <f t="shared" ref="AB180:AB210" si="129">TIME(U180,V180,0)</f>
        <v>0</v>
      </c>
      <c r="AC180" s="667"/>
      <c r="AD180" s="196">
        <f t="shared" ref="AD180:AD210" si="130">IF(J180=0,0,IF(OR(E180="Sa",E180="So"),TIME($AD$4,$AF$4,0),TIME($AD$5,$AF$5,0)))</f>
        <v>0</v>
      </c>
      <c r="AE180" s="667"/>
      <c r="AF180" s="196">
        <f t="shared" ref="AF180:AF210" si="131">IF(J180=0,0,Z180-W180-(Y180-X180))</f>
        <v>0</v>
      </c>
      <c r="AG180" s="196"/>
      <c r="AH180" s="196"/>
      <c r="AI180" s="196"/>
      <c r="AJ180" s="709"/>
      <c r="AK180" s="709">
        <f>IF(AH180=$AH$3,1,0)</f>
        <v>0</v>
      </c>
      <c r="AL180" s="709">
        <f>IF(AH180=$AH$7,1,0)</f>
        <v>0</v>
      </c>
      <c r="AM180" s="709">
        <f>IF(AI180=$AH$4,1,0)</f>
        <v>0</v>
      </c>
      <c r="AN180" s="709"/>
      <c r="AO180" s="709">
        <f t="shared" ref="AO180:AO210" si="132">IF(OR(AH180=$AH$2,AH180=$AH$5),1,IF(AH180=$AH$6,0.5,0))</f>
        <v>0</v>
      </c>
      <c r="AP180" s="709">
        <f t="shared" ref="AP180:AP209" si="133">IF(OR(E180="Sa",E180="So",E180="",J180=0,AH180="FT"),0,1)</f>
        <v>0</v>
      </c>
      <c r="AS180" s="184"/>
      <c r="AW180" s="225"/>
      <c r="AX180" s="79"/>
      <c r="AZ180" s="176"/>
      <c r="BD180" s="225"/>
      <c r="BG180" s="774" t="s">
        <v>1777</v>
      </c>
      <c r="BI180" s="722" t="s">
        <v>1767</v>
      </c>
      <c r="BJ180" s="722" t="s">
        <v>1767</v>
      </c>
    </row>
    <row r="181" spans="1:67" ht="12.75" customHeight="1" outlineLevel="1" x14ac:dyDescent="0.2">
      <c r="B181" s="851"/>
      <c r="C181" s="851"/>
      <c r="D181" s="27">
        <f t="shared" ref="D181:D210" si="134">IF(E181="Mo",WEEKNUM(I181),"")</f>
        <v>23</v>
      </c>
      <c r="E181" s="191" t="str">
        <f t="shared" ref="E181:E210" si="135">TEXT(I181,"TTT")</f>
        <v>Mo</v>
      </c>
      <c r="F181" s="191">
        <f t="shared" ref="F181:F210" si="136">$F$5</f>
        <v>2025</v>
      </c>
      <c r="G181" s="191">
        <f t="shared" ref="G181:G210" si="137">$A$180</f>
        <v>6</v>
      </c>
      <c r="H181" s="191">
        <f>H180+1</f>
        <v>2</v>
      </c>
      <c r="I181" s="192">
        <f t="shared" ref="I181:I210" si="138">DATE(F181,G181,H181)</f>
        <v>44348</v>
      </c>
      <c r="J181" s="191">
        <f t="shared" si="121"/>
        <v>1</v>
      </c>
      <c r="K181" s="193">
        <f t="shared" si="122"/>
        <v>7</v>
      </c>
      <c r="L181" s="194">
        <f t="shared" si="122"/>
        <v>0</v>
      </c>
      <c r="M181" s="193">
        <f t="shared" si="122"/>
        <v>13</v>
      </c>
      <c r="N181" s="194">
        <f t="shared" si="122"/>
        <v>0</v>
      </c>
      <c r="O181" s="193">
        <f t="shared" si="122"/>
        <v>13</v>
      </c>
      <c r="P181" s="194">
        <f t="shared" si="122"/>
        <v>30</v>
      </c>
      <c r="Q181" s="193">
        <f t="shared" si="122"/>
        <v>15</v>
      </c>
      <c r="R181" s="194">
        <f t="shared" si="122"/>
        <v>55</v>
      </c>
      <c r="S181" s="193">
        <f t="shared" si="123"/>
        <v>15</v>
      </c>
      <c r="T181" s="194">
        <f t="shared" si="123"/>
        <v>55</v>
      </c>
      <c r="U181" s="193">
        <f t="shared" si="123"/>
        <v>15</v>
      </c>
      <c r="V181" s="194">
        <f t="shared" si="123"/>
        <v>55</v>
      </c>
      <c r="W181" s="195">
        <f t="shared" si="124"/>
        <v>0.29166666666666669</v>
      </c>
      <c r="X181" s="195">
        <f t="shared" si="125"/>
        <v>0.54166666666666663</v>
      </c>
      <c r="Y181" s="195">
        <f t="shared" si="126"/>
        <v>0.5625</v>
      </c>
      <c r="Z181" s="195">
        <f t="shared" si="127"/>
        <v>0.66319444444444442</v>
      </c>
      <c r="AA181" s="195">
        <f t="shared" si="128"/>
        <v>0.66319444444444442</v>
      </c>
      <c r="AB181" s="195">
        <f t="shared" si="129"/>
        <v>0.66319444444444442</v>
      </c>
      <c r="AC181" s="667"/>
      <c r="AD181" s="196">
        <f t="shared" si="130"/>
        <v>0.35069444444444442</v>
      </c>
      <c r="AE181" s="667"/>
      <c r="AF181" s="196">
        <f t="shared" si="131"/>
        <v>0.35069444444444436</v>
      </c>
      <c r="AG181" s="196"/>
      <c r="AH181" s="196"/>
      <c r="AI181" s="196"/>
      <c r="AJ181" s="710"/>
      <c r="AK181" s="709">
        <f t="shared" ref="AK181:AK210" si="139">IF(AH181=$AH$3,1,0)</f>
        <v>0</v>
      </c>
      <c r="AL181" s="709">
        <f t="shared" ref="AL181:AL210" si="140">IF(AH181=$AH$7,1,0)</f>
        <v>0</v>
      </c>
      <c r="AM181" s="709">
        <f t="shared" ref="AM181:AM210" si="141">IF(AI181=$AH$4,1,0)</f>
        <v>0</v>
      </c>
      <c r="AN181" s="709"/>
      <c r="AO181" s="709">
        <f t="shared" si="132"/>
        <v>0</v>
      </c>
      <c r="AP181" s="709">
        <f t="shared" si="133"/>
        <v>1</v>
      </c>
      <c r="AS181" s="184"/>
      <c r="AW181" s="225"/>
      <c r="AX181" s="79"/>
      <c r="AZ181" s="176"/>
      <c r="BD181" s="225"/>
      <c r="BG181" s="775">
        <f>INDEX($BF$2:$BG$8,MATCH(BG180,$BF$2:$BF$8,0),2)</f>
        <v>80.900000000000006</v>
      </c>
      <c r="BH181" s="775">
        <f>INDEX($BF$2:$BG$8,MATCH(BG180,$BF$2:$BF$8,0),2)</f>
        <v>80.900000000000006</v>
      </c>
      <c r="BI181" s="775">
        <v>15</v>
      </c>
      <c r="BJ181" s="775">
        <v>15</v>
      </c>
    </row>
    <row r="182" spans="1:67" ht="12.75" customHeight="1" outlineLevel="1" x14ac:dyDescent="0.2">
      <c r="B182" s="851"/>
      <c r="C182" s="851"/>
      <c r="D182" s="27" t="str">
        <f t="shared" si="134"/>
        <v/>
      </c>
      <c r="E182" s="191" t="str">
        <f t="shared" si="135"/>
        <v>Di</v>
      </c>
      <c r="F182" s="191">
        <f t="shared" si="136"/>
        <v>2025</v>
      </c>
      <c r="G182" s="191">
        <f t="shared" si="137"/>
        <v>6</v>
      </c>
      <c r="H182" s="191">
        <f t="shared" ref="H182:H210" si="142">H181+1</f>
        <v>3</v>
      </c>
      <c r="I182" s="192">
        <f t="shared" si="138"/>
        <v>44349</v>
      </c>
      <c r="J182" s="191">
        <f t="shared" si="121"/>
        <v>1</v>
      </c>
      <c r="K182" s="193">
        <f t="shared" si="122"/>
        <v>7</v>
      </c>
      <c r="L182" s="194">
        <f t="shared" si="122"/>
        <v>0</v>
      </c>
      <c r="M182" s="193">
        <f t="shared" si="122"/>
        <v>13</v>
      </c>
      <c r="N182" s="194">
        <f t="shared" si="122"/>
        <v>0</v>
      </c>
      <c r="O182" s="193">
        <f t="shared" si="122"/>
        <v>13</v>
      </c>
      <c r="P182" s="194">
        <f t="shared" si="122"/>
        <v>30</v>
      </c>
      <c r="Q182" s="193">
        <f t="shared" si="122"/>
        <v>15</v>
      </c>
      <c r="R182" s="194">
        <f t="shared" si="122"/>
        <v>55</v>
      </c>
      <c r="S182" s="193">
        <f t="shared" si="123"/>
        <v>15</v>
      </c>
      <c r="T182" s="194">
        <f t="shared" si="123"/>
        <v>55</v>
      </c>
      <c r="U182" s="193">
        <f t="shared" si="123"/>
        <v>15</v>
      </c>
      <c r="V182" s="194">
        <f t="shared" si="123"/>
        <v>55</v>
      </c>
      <c r="W182" s="195">
        <f t="shared" si="124"/>
        <v>0.29166666666666669</v>
      </c>
      <c r="X182" s="195">
        <f t="shared" si="125"/>
        <v>0.54166666666666663</v>
      </c>
      <c r="Y182" s="195">
        <f t="shared" si="126"/>
        <v>0.5625</v>
      </c>
      <c r="Z182" s="195">
        <f t="shared" si="127"/>
        <v>0.66319444444444442</v>
      </c>
      <c r="AA182" s="195">
        <f t="shared" si="128"/>
        <v>0.66319444444444442</v>
      </c>
      <c r="AB182" s="195">
        <f t="shared" si="129"/>
        <v>0.66319444444444442</v>
      </c>
      <c r="AC182" s="667"/>
      <c r="AD182" s="196">
        <f t="shared" si="130"/>
        <v>0.35069444444444442</v>
      </c>
      <c r="AE182" s="667"/>
      <c r="AF182" s="196">
        <f t="shared" si="131"/>
        <v>0.35069444444444436</v>
      </c>
      <c r="AG182" s="196"/>
      <c r="AH182" s="196"/>
      <c r="AI182" s="196"/>
      <c r="AJ182" s="710"/>
      <c r="AK182" s="709">
        <f t="shared" si="139"/>
        <v>0</v>
      </c>
      <c r="AL182" s="709">
        <f t="shared" si="140"/>
        <v>0</v>
      </c>
      <c r="AM182" s="709">
        <f t="shared" si="141"/>
        <v>0</v>
      </c>
      <c r="AN182" s="709"/>
      <c r="AO182" s="709">
        <f t="shared" si="132"/>
        <v>0</v>
      </c>
      <c r="AP182" s="709">
        <f t="shared" si="133"/>
        <v>1</v>
      </c>
      <c r="AS182" s="184"/>
      <c r="AW182" s="225"/>
      <c r="AX182" s="79"/>
      <c r="AZ182" s="176"/>
      <c r="BD182" s="225"/>
      <c r="BG182" s="818">
        <f>BG181</f>
        <v>80.900000000000006</v>
      </c>
      <c r="BH182" s="818">
        <f>BH181</f>
        <v>80.900000000000006</v>
      </c>
      <c r="BI182" s="198">
        <f>BI181</f>
        <v>15</v>
      </c>
      <c r="BJ182" s="198">
        <f>BI182+BJ181</f>
        <v>30</v>
      </c>
    </row>
    <row r="183" spans="1:67" ht="12.75" customHeight="1" outlineLevel="1" x14ac:dyDescent="0.2">
      <c r="B183" s="851"/>
      <c r="C183" s="851"/>
      <c r="D183" s="27" t="str">
        <f t="shared" si="134"/>
        <v/>
      </c>
      <c r="E183" s="191" t="str">
        <f t="shared" si="135"/>
        <v>Mi</v>
      </c>
      <c r="F183" s="191">
        <f t="shared" si="136"/>
        <v>2025</v>
      </c>
      <c r="G183" s="191">
        <f t="shared" si="137"/>
        <v>6</v>
      </c>
      <c r="H183" s="191">
        <f t="shared" si="142"/>
        <v>4</v>
      </c>
      <c r="I183" s="192">
        <f t="shared" si="138"/>
        <v>44350</v>
      </c>
      <c r="J183" s="191">
        <f t="shared" si="121"/>
        <v>1</v>
      </c>
      <c r="K183" s="193">
        <f t="shared" si="122"/>
        <v>7</v>
      </c>
      <c r="L183" s="194">
        <f t="shared" si="122"/>
        <v>0</v>
      </c>
      <c r="M183" s="193">
        <f t="shared" si="122"/>
        <v>13</v>
      </c>
      <c r="N183" s="194">
        <f t="shared" si="122"/>
        <v>0</v>
      </c>
      <c r="O183" s="193">
        <f t="shared" si="122"/>
        <v>13</v>
      </c>
      <c r="P183" s="194">
        <f t="shared" si="122"/>
        <v>30</v>
      </c>
      <c r="Q183" s="193">
        <f t="shared" si="122"/>
        <v>15</v>
      </c>
      <c r="R183" s="194">
        <f t="shared" si="122"/>
        <v>55</v>
      </c>
      <c r="S183" s="193">
        <f t="shared" si="123"/>
        <v>15</v>
      </c>
      <c r="T183" s="194">
        <f t="shared" si="123"/>
        <v>55</v>
      </c>
      <c r="U183" s="193">
        <f t="shared" si="123"/>
        <v>15</v>
      </c>
      <c r="V183" s="194">
        <f t="shared" si="123"/>
        <v>55</v>
      </c>
      <c r="W183" s="195">
        <f t="shared" si="124"/>
        <v>0.29166666666666669</v>
      </c>
      <c r="X183" s="195">
        <f t="shared" si="125"/>
        <v>0.54166666666666663</v>
      </c>
      <c r="Y183" s="195">
        <f t="shared" si="126"/>
        <v>0.5625</v>
      </c>
      <c r="Z183" s="195">
        <f t="shared" si="127"/>
        <v>0.66319444444444442</v>
      </c>
      <c r="AA183" s="195">
        <f t="shared" si="128"/>
        <v>0.66319444444444442</v>
      </c>
      <c r="AB183" s="195">
        <f t="shared" si="129"/>
        <v>0.66319444444444442</v>
      </c>
      <c r="AC183" s="667"/>
      <c r="AD183" s="196">
        <f t="shared" si="130"/>
        <v>0.35069444444444442</v>
      </c>
      <c r="AE183" s="667"/>
      <c r="AF183" s="196">
        <f t="shared" si="131"/>
        <v>0.35069444444444436</v>
      </c>
      <c r="AG183" s="196"/>
      <c r="AH183" s="196"/>
      <c r="AI183" s="196"/>
      <c r="AJ183" s="710"/>
      <c r="AK183" s="709">
        <f t="shared" si="139"/>
        <v>0</v>
      </c>
      <c r="AL183" s="709">
        <f t="shared" si="140"/>
        <v>0</v>
      </c>
      <c r="AM183" s="709">
        <f t="shared" si="141"/>
        <v>0</v>
      </c>
      <c r="AN183" s="709"/>
      <c r="AO183" s="709">
        <f t="shared" si="132"/>
        <v>0</v>
      </c>
      <c r="AP183" s="709">
        <f t="shared" si="133"/>
        <v>1</v>
      </c>
      <c r="AS183" s="184"/>
      <c r="AW183" s="225"/>
      <c r="AX183" s="79"/>
      <c r="AZ183" s="176"/>
      <c r="BD183" s="225"/>
      <c r="BG183" s="761">
        <f>BG181</f>
        <v>80.900000000000006</v>
      </c>
      <c r="BH183" s="761">
        <f>BH181</f>
        <v>80.900000000000006</v>
      </c>
      <c r="BI183" s="198">
        <f>BJ182+BI181</f>
        <v>45</v>
      </c>
      <c r="BJ183" s="198">
        <f>BI183+BJ181</f>
        <v>60</v>
      </c>
    </row>
    <row r="184" spans="1:67" ht="12.75" customHeight="1" outlineLevel="1" x14ac:dyDescent="0.2">
      <c r="B184" s="851"/>
      <c r="C184" s="851"/>
      <c r="D184" s="27" t="str">
        <f t="shared" si="134"/>
        <v/>
      </c>
      <c r="E184" s="191" t="str">
        <f t="shared" si="135"/>
        <v>Do</v>
      </c>
      <c r="F184" s="191">
        <f t="shared" si="136"/>
        <v>2025</v>
      </c>
      <c r="G184" s="191">
        <f t="shared" si="137"/>
        <v>6</v>
      </c>
      <c r="H184" s="191">
        <f t="shared" si="142"/>
        <v>5</v>
      </c>
      <c r="I184" s="192">
        <f t="shared" si="138"/>
        <v>44351</v>
      </c>
      <c r="J184" s="191">
        <f t="shared" si="121"/>
        <v>1</v>
      </c>
      <c r="K184" s="193">
        <f t="shared" si="122"/>
        <v>7</v>
      </c>
      <c r="L184" s="194">
        <f t="shared" si="122"/>
        <v>0</v>
      </c>
      <c r="M184" s="193">
        <f t="shared" si="122"/>
        <v>13</v>
      </c>
      <c r="N184" s="194">
        <f t="shared" si="122"/>
        <v>0</v>
      </c>
      <c r="O184" s="193">
        <f t="shared" si="122"/>
        <v>13</v>
      </c>
      <c r="P184" s="194">
        <f t="shared" si="122"/>
        <v>30</v>
      </c>
      <c r="Q184" s="193">
        <f t="shared" si="122"/>
        <v>15</v>
      </c>
      <c r="R184" s="194">
        <f t="shared" si="122"/>
        <v>55</v>
      </c>
      <c r="S184" s="193">
        <f t="shared" si="123"/>
        <v>15</v>
      </c>
      <c r="T184" s="194">
        <f t="shared" si="123"/>
        <v>55</v>
      </c>
      <c r="U184" s="193">
        <f t="shared" si="123"/>
        <v>15</v>
      </c>
      <c r="V184" s="194">
        <f t="shared" si="123"/>
        <v>55</v>
      </c>
      <c r="W184" s="195">
        <f t="shared" si="124"/>
        <v>0.29166666666666669</v>
      </c>
      <c r="X184" s="195">
        <f t="shared" si="125"/>
        <v>0.54166666666666663</v>
      </c>
      <c r="Y184" s="195">
        <f t="shared" si="126"/>
        <v>0.5625</v>
      </c>
      <c r="Z184" s="195">
        <f t="shared" si="127"/>
        <v>0.66319444444444442</v>
      </c>
      <c r="AA184" s="195">
        <f t="shared" si="128"/>
        <v>0.66319444444444442</v>
      </c>
      <c r="AB184" s="195">
        <f t="shared" si="129"/>
        <v>0.66319444444444442</v>
      </c>
      <c r="AC184" s="667"/>
      <c r="AD184" s="196">
        <f t="shared" si="130"/>
        <v>0.35069444444444442</v>
      </c>
      <c r="AE184" s="667"/>
      <c r="AF184" s="196">
        <f t="shared" si="131"/>
        <v>0.35069444444444436</v>
      </c>
      <c r="AG184" s="196"/>
      <c r="AH184" s="196"/>
      <c r="AI184" s="196"/>
      <c r="AJ184" s="710"/>
      <c r="AK184" s="709">
        <f t="shared" si="139"/>
        <v>0</v>
      </c>
      <c r="AL184" s="709">
        <f t="shared" si="140"/>
        <v>0</v>
      </c>
      <c r="AM184" s="709">
        <f t="shared" si="141"/>
        <v>0</v>
      </c>
      <c r="AN184" s="709"/>
      <c r="AO184" s="709">
        <f t="shared" si="132"/>
        <v>0</v>
      </c>
      <c r="AP184" s="709">
        <f t="shared" si="133"/>
        <v>1</v>
      </c>
      <c r="AS184" s="184"/>
      <c r="AW184" s="225"/>
      <c r="AX184" s="79"/>
      <c r="AZ184" s="176"/>
      <c r="BD184" s="225"/>
      <c r="BG184" s="761">
        <f>BG181</f>
        <v>80.900000000000006</v>
      </c>
      <c r="BH184" s="761">
        <f>BH181</f>
        <v>80.900000000000006</v>
      </c>
      <c r="BI184" s="198">
        <f>BJ183+BI181</f>
        <v>75</v>
      </c>
      <c r="BJ184" s="198">
        <f>BI184+BJ181</f>
        <v>90</v>
      </c>
    </row>
    <row r="185" spans="1:67" ht="12.75" customHeight="1" outlineLevel="1" x14ac:dyDescent="0.2">
      <c r="B185" s="851"/>
      <c r="C185" s="851"/>
      <c r="D185" s="27" t="str">
        <f t="shared" si="134"/>
        <v/>
      </c>
      <c r="E185" s="191" t="str">
        <f t="shared" si="135"/>
        <v>Fr</v>
      </c>
      <c r="F185" s="191">
        <f t="shared" si="136"/>
        <v>2025</v>
      </c>
      <c r="G185" s="191">
        <f t="shared" si="137"/>
        <v>6</v>
      </c>
      <c r="H185" s="191">
        <f t="shared" si="142"/>
        <v>6</v>
      </c>
      <c r="I185" s="192">
        <f t="shared" si="138"/>
        <v>44352</v>
      </c>
      <c r="J185" s="191">
        <f t="shared" si="121"/>
        <v>1</v>
      </c>
      <c r="K185" s="193">
        <f t="shared" si="122"/>
        <v>7</v>
      </c>
      <c r="L185" s="194">
        <f t="shared" si="122"/>
        <v>0</v>
      </c>
      <c r="M185" s="193">
        <f t="shared" si="122"/>
        <v>13</v>
      </c>
      <c r="N185" s="194">
        <f t="shared" si="122"/>
        <v>0</v>
      </c>
      <c r="O185" s="193">
        <f t="shared" si="122"/>
        <v>13</v>
      </c>
      <c r="P185" s="194">
        <f t="shared" si="122"/>
        <v>30</v>
      </c>
      <c r="Q185" s="193">
        <f t="shared" si="122"/>
        <v>15</v>
      </c>
      <c r="R185" s="194">
        <f t="shared" si="122"/>
        <v>55</v>
      </c>
      <c r="S185" s="193">
        <f t="shared" si="123"/>
        <v>15</v>
      </c>
      <c r="T185" s="194">
        <f t="shared" si="123"/>
        <v>55</v>
      </c>
      <c r="U185" s="193">
        <f t="shared" si="123"/>
        <v>15</v>
      </c>
      <c r="V185" s="194">
        <f t="shared" si="123"/>
        <v>55</v>
      </c>
      <c r="W185" s="195">
        <f t="shared" si="124"/>
        <v>0.29166666666666669</v>
      </c>
      <c r="X185" s="195">
        <f t="shared" si="125"/>
        <v>0.54166666666666663</v>
      </c>
      <c r="Y185" s="195">
        <f t="shared" si="126"/>
        <v>0.5625</v>
      </c>
      <c r="Z185" s="195">
        <f t="shared" si="127"/>
        <v>0.66319444444444442</v>
      </c>
      <c r="AA185" s="195">
        <f t="shared" si="128"/>
        <v>0.66319444444444442</v>
      </c>
      <c r="AB185" s="195">
        <f t="shared" si="129"/>
        <v>0.66319444444444442</v>
      </c>
      <c r="AC185" s="667"/>
      <c r="AD185" s="196">
        <f t="shared" si="130"/>
        <v>0.35069444444444442</v>
      </c>
      <c r="AE185" s="667"/>
      <c r="AF185" s="196">
        <f t="shared" si="131"/>
        <v>0.35069444444444436</v>
      </c>
      <c r="AG185" s="196"/>
      <c r="AH185" s="196"/>
      <c r="AI185" s="196"/>
      <c r="AJ185" s="710"/>
      <c r="AK185" s="709">
        <f t="shared" si="139"/>
        <v>0</v>
      </c>
      <c r="AL185" s="709">
        <f t="shared" si="140"/>
        <v>0</v>
      </c>
      <c r="AM185" s="709">
        <f t="shared" si="141"/>
        <v>0</v>
      </c>
      <c r="AN185" s="709"/>
      <c r="AO185" s="709">
        <f t="shared" si="132"/>
        <v>0</v>
      </c>
      <c r="AP185" s="709">
        <f t="shared" si="133"/>
        <v>1</v>
      </c>
      <c r="AS185" s="184"/>
      <c r="AW185" s="225"/>
      <c r="AX185" s="79"/>
      <c r="AZ185" s="176"/>
      <c r="BC185" s="29"/>
      <c r="BD185" s="225"/>
      <c r="BG185" s="761">
        <f>BG181</f>
        <v>80.900000000000006</v>
      </c>
      <c r="BH185" s="761">
        <f>BH181</f>
        <v>80.900000000000006</v>
      </c>
      <c r="BI185" s="198">
        <f>BJ184+BI181</f>
        <v>105</v>
      </c>
      <c r="BJ185" s="198">
        <f>BI185+BJ181</f>
        <v>120</v>
      </c>
    </row>
    <row r="186" spans="1:67" ht="12.75" customHeight="1" outlineLevel="1" x14ac:dyDescent="0.2">
      <c r="B186" s="851"/>
      <c r="C186" s="851"/>
      <c r="D186" s="27" t="str">
        <f t="shared" si="134"/>
        <v/>
      </c>
      <c r="E186" s="191" t="str">
        <f t="shared" si="135"/>
        <v>Sa</v>
      </c>
      <c r="F186" s="191">
        <f t="shared" si="136"/>
        <v>2025</v>
      </c>
      <c r="G186" s="191">
        <f t="shared" si="137"/>
        <v>6</v>
      </c>
      <c r="H186" s="191">
        <f t="shared" si="142"/>
        <v>7</v>
      </c>
      <c r="I186" s="192">
        <f t="shared" si="138"/>
        <v>44353</v>
      </c>
      <c r="J186" s="191">
        <f t="shared" si="121"/>
        <v>1</v>
      </c>
      <c r="K186" s="193">
        <f t="shared" si="122"/>
        <v>0</v>
      </c>
      <c r="L186" s="194">
        <f t="shared" si="122"/>
        <v>0</v>
      </c>
      <c r="M186" s="193">
        <f t="shared" si="122"/>
        <v>0</v>
      </c>
      <c r="N186" s="194">
        <f t="shared" si="122"/>
        <v>0</v>
      </c>
      <c r="O186" s="193">
        <f t="shared" si="122"/>
        <v>0</v>
      </c>
      <c r="P186" s="194">
        <f t="shared" si="122"/>
        <v>0</v>
      </c>
      <c r="Q186" s="193">
        <f t="shared" si="122"/>
        <v>0</v>
      </c>
      <c r="R186" s="194">
        <f t="shared" si="122"/>
        <v>0</v>
      </c>
      <c r="S186" s="193">
        <f t="shared" si="123"/>
        <v>0</v>
      </c>
      <c r="T186" s="194">
        <f t="shared" si="123"/>
        <v>0</v>
      </c>
      <c r="U186" s="193">
        <f t="shared" si="123"/>
        <v>0</v>
      </c>
      <c r="V186" s="194">
        <f t="shared" si="123"/>
        <v>0</v>
      </c>
      <c r="W186" s="195">
        <f t="shared" si="124"/>
        <v>0</v>
      </c>
      <c r="X186" s="195">
        <f t="shared" si="125"/>
        <v>0</v>
      </c>
      <c r="Y186" s="195">
        <f t="shared" si="126"/>
        <v>0</v>
      </c>
      <c r="Z186" s="195">
        <f t="shared" si="127"/>
        <v>0</v>
      </c>
      <c r="AA186" s="195">
        <f t="shared" si="128"/>
        <v>0</v>
      </c>
      <c r="AB186" s="195">
        <f t="shared" si="129"/>
        <v>0</v>
      </c>
      <c r="AC186" s="667"/>
      <c r="AD186" s="196">
        <f t="shared" si="130"/>
        <v>0</v>
      </c>
      <c r="AE186" s="667"/>
      <c r="AF186" s="196">
        <f t="shared" si="131"/>
        <v>0</v>
      </c>
      <c r="AG186" s="196"/>
      <c r="AH186" s="196"/>
      <c r="AI186" s="196"/>
      <c r="AJ186" s="710"/>
      <c r="AK186" s="709">
        <f t="shared" si="139"/>
        <v>0</v>
      </c>
      <c r="AL186" s="709">
        <f t="shared" si="140"/>
        <v>0</v>
      </c>
      <c r="AM186" s="709">
        <f t="shared" si="141"/>
        <v>0</v>
      </c>
      <c r="AN186" s="709"/>
      <c r="AO186" s="709">
        <f t="shared" si="132"/>
        <v>0</v>
      </c>
      <c r="AP186" s="709">
        <f t="shared" si="133"/>
        <v>0</v>
      </c>
      <c r="AS186" s="184"/>
      <c r="AW186" s="225"/>
      <c r="AX186" s="79"/>
      <c r="AZ186" s="176"/>
      <c r="BD186" s="225"/>
      <c r="BG186" s="762">
        <f>BG181</f>
        <v>80.900000000000006</v>
      </c>
      <c r="BH186" s="761">
        <f>BH181</f>
        <v>80.900000000000006</v>
      </c>
      <c r="BI186" s="198">
        <f>BJ185+BI181</f>
        <v>135</v>
      </c>
      <c r="BJ186" s="198">
        <f>BI186+BJ181</f>
        <v>150</v>
      </c>
    </row>
    <row r="187" spans="1:67" ht="12.75" customHeight="1" outlineLevel="1" x14ac:dyDescent="0.2">
      <c r="B187" s="851"/>
      <c r="C187" s="851"/>
      <c r="D187" s="27" t="str">
        <f t="shared" si="134"/>
        <v/>
      </c>
      <c r="E187" s="191" t="str">
        <f t="shared" si="135"/>
        <v>So</v>
      </c>
      <c r="F187" s="191">
        <f t="shared" si="136"/>
        <v>2025</v>
      </c>
      <c r="G187" s="191">
        <f t="shared" si="137"/>
        <v>6</v>
      </c>
      <c r="H187" s="191">
        <f t="shared" si="142"/>
        <v>8</v>
      </c>
      <c r="I187" s="192">
        <f t="shared" si="138"/>
        <v>44354</v>
      </c>
      <c r="J187" s="191">
        <f t="shared" si="121"/>
        <v>1</v>
      </c>
      <c r="K187" s="193">
        <f t="shared" si="122"/>
        <v>0</v>
      </c>
      <c r="L187" s="194">
        <f t="shared" si="122"/>
        <v>0</v>
      </c>
      <c r="M187" s="193">
        <f t="shared" si="122"/>
        <v>0</v>
      </c>
      <c r="N187" s="194">
        <f t="shared" si="122"/>
        <v>0</v>
      </c>
      <c r="O187" s="193">
        <f t="shared" si="122"/>
        <v>0</v>
      </c>
      <c r="P187" s="194">
        <f t="shared" si="122"/>
        <v>0</v>
      </c>
      <c r="Q187" s="193">
        <f t="shared" si="122"/>
        <v>0</v>
      </c>
      <c r="R187" s="194">
        <f t="shared" si="122"/>
        <v>0</v>
      </c>
      <c r="S187" s="193">
        <f t="shared" si="123"/>
        <v>0</v>
      </c>
      <c r="T187" s="194">
        <f t="shared" si="123"/>
        <v>0</v>
      </c>
      <c r="U187" s="193">
        <f t="shared" si="123"/>
        <v>0</v>
      </c>
      <c r="V187" s="194">
        <f t="shared" si="123"/>
        <v>0</v>
      </c>
      <c r="W187" s="195">
        <f t="shared" si="124"/>
        <v>0</v>
      </c>
      <c r="X187" s="195">
        <f t="shared" si="125"/>
        <v>0</v>
      </c>
      <c r="Y187" s="195">
        <f t="shared" si="126"/>
        <v>0</v>
      </c>
      <c r="Z187" s="195">
        <f t="shared" si="127"/>
        <v>0</v>
      </c>
      <c r="AA187" s="195">
        <f t="shared" si="128"/>
        <v>0</v>
      </c>
      <c r="AB187" s="195">
        <f t="shared" si="129"/>
        <v>0</v>
      </c>
      <c r="AC187" s="667"/>
      <c r="AD187" s="196">
        <f t="shared" si="130"/>
        <v>0</v>
      </c>
      <c r="AE187" s="667"/>
      <c r="AF187" s="196">
        <f t="shared" si="131"/>
        <v>0</v>
      </c>
      <c r="AG187" s="196"/>
      <c r="AH187" s="196"/>
      <c r="AI187" s="196"/>
      <c r="AJ187" s="710"/>
      <c r="AK187" s="709">
        <f t="shared" si="139"/>
        <v>0</v>
      </c>
      <c r="AL187" s="709">
        <f t="shared" si="140"/>
        <v>0</v>
      </c>
      <c r="AM187" s="709">
        <f t="shared" si="141"/>
        <v>0</v>
      </c>
      <c r="AN187" s="709"/>
      <c r="AO187" s="709">
        <f t="shared" si="132"/>
        <v>0</v>
      </c>
      <c r="AP187" s="709">
        <f t="shared" si="133"/>
        <v>0</v>
      </c>
      <c r="AS187" s="184"/>
      <c r="AW187" s="225"/>
      <c r="AX187" s="79"/>
      <c r="AZ187" s="176"/>
      <c r="BC187" s="29"/>
      <c r="BD187" s="225"/>
      <c r="BG187" s="774" t="s">
        <v>1777</v>
      </c>
      <c r="BH187" s="756">
        <f>SUM(BG182:BG186)+SUM(BH182:BH186)</f>
        <v>809</v>
      </c>
      <c r="BI187" s="722" t="s">
        <v>1767</v>
      </c>
      <c r="BJ187" s="722" t="s">
        <v>1767</v>
      </c>
    </row>
    <row r="188" spans="1:67" ht="12.75" customHeight="1" outlineLevel="1" x14ac:dyDescent="0.2">
      <c r="B188" s="851"/>
      <c r="C188" s="851"/>
      <c r="D188" s="27">
        <f t="shared" si="134"/>
        <v>24</v>
      </c>
      <c r="E188" s="191" t="str">
        <f t="shared" si="135"/>
        <v>Mo</v>
      </c>
      <c r="F188" s="191">
        <f t="shared" si="136"/>
        <v>2025</v>
      </c>
      <c r="G188" s="191">
        <f t="shared" si="137"/>
        <v>6</v>
      </c>
      <c r="H188" s="191">
        <f t="shared" si="142"/>
        <v>9</v>
      </c>
      <c r="I188" s="192">
        <f t="shared" si="138"/>
        <v>44355</v>
      </c>
      <c r="J188" s="191">
        <f t="shared" si="121"/>
        <v>1</v>
      </c>
      <c r="K188" s="193">
        <f t="shared" si="122"/>
        <v>7</v>
      </c>
      <c r="L188" s="194">
        <f t="shared" si="122"/>
        <v>0</v>
      </c>
      <c r="M188" s="193">
        <f t="shared" si="122"/>
        <v>13</v>
      </c>
      <c r="N188" s="194">
        <f t="shared" si="122"/>
        <v>0</v>
      </c>
      <c r="O188" s="193">
        <f t="shared" si="122"/>
        <v>13</v>
      </c>
      <c r="P188" s="194">
        <f t="shared" si="122"/>
        <v>30</v>
      </c>
      <c r="Q188" s="193">
        <f t="shared" si="122"/>
        <v>15</v>
      </c>
      <c r="R188" s="194">
        <f t="shared" si="122"/>
        <v>55</v>
      </c>
      <c r="S188" s="193">
        <f t="shared" si="123"/>
        <v>15</v>
      </c>
      <c r="T188" s="194">
        <f t="shared" si="123"/>
        <v>55</v>
      </c>
      <c r="U188" s="193">
        <f t="shared" si="123"/>
        <v>15</v>
      </c>
      <c r="V188" s="194">
        <f t="shared" si="123"/>
        <v>55</v>
      </c>
      <c r="W188" s="195">
        <f t="shared" si="124"/>
        <v>0.29166666666666669</v>
      </c>
      <c r="X188" s="195">
        <f t="shared" si="125"/>
        <v>0.54166666666666663</v>
      </c>
      <c r="Y188" s="195">
        <f t="shared" si="126"/>
        <v>0.5625</v>
      </c>
      <c r="Z188" s="195">
        <f t="shared" si="127"/>
        <v>0.66319444444444442</v>
      </c>
      <c r="AA188" s="195">
        <f t="shared" si="128"/>
        <v>0.66319444444444442</v>
      </c>
      <c r="AB188" s="195">
        <f t="shared" si="129"/>
        <v>0.66319444444444442</v>
      </c>
      <c r="AC188" s="667"/>
      <c r="AD188" s="196">
        <f t="shared" si="130"/>
        <v>0.35069444444444442</v>
      </c>
      <c r="AE188" s="667"/>
      <c r="AF188" s="196">
        <f t="shared" si="131"/>
        <v>0.35069444444444436</v>
      </c>
      <c r="AG188" s="196"/>
      <c r="AH188" s="196"/>
      <c r="AI188" s="196"/>
      <c r="AJ188" s="710"/>
      <c r="AK188" s="709">
        <f t="shared" si="139"/>
        <v>0</v>
      </c>
      <c r="AL188" s="709">
        <f t="shared" si="140"/>
        <v>0</v>
      </c>
      <c r="AM188" s="709">
        <f t="shared" si="141"/>
        <v>0</v>
      </c>
      <c r="AN188" s="709"/>
      <c r="AO188" s="709">
        <f t="shared" si="132"/>
        <v>0</v>
      </c>
      <c r="AP188" s="709">
        <f t="shared" si="133"/>
        <v>1</v>
      </c>
      <c r="AS188" s="184"/>
      <c r="AW188" s="225"/>
      <c r="AX188" s="79"/>
      <c r="AZ188" s="176"/>
      <c r="BD188" s="225"/>
      <c r="BG188" s="775">
        <f>INDEX($BF$2:$BG$8,MATCH(BG187,$BF$2:$BF$8,0),2)</f>
        <v>80.900000000000006</v>
      </c>
      <c r="BH188" s="775">
        <f>INDEX($BF$2:$BG$8,MATCH(BG187,$BF$2:$BF$8,0),2)</f>
        <v>80.900000000000006</v>
      </c>
      <c r="BI188" s="775">
        <v>15</v>
      </c>
      <c r="BJ188" s="775">
        <v>15</v>
      </c>
    </row>
    <row r="189" spans="1:67" ht="12.75" customHeight="1" outlineLevel="1" x14ac:dyDescent="0.2">
      <c r="B189" s="851"/>
      <c r="C189" s="851"/>
      <c r="D189" s="27" t="str">
        <f t="shared" si="134"/>
        <v/>
      </c>
      <c r="E189" s="191" t="str">
        <f t="shared" si="135"/>
        <v>Di</v>
      </c>
      <c r="F189" s="191">
        <f t="shared" si="136"/>
        <v>2025</v>
      </c>
      <c r="G189" s="191">
        <f t="shared" si="137"/>
        <v>6</v>
      </c>
      <c r="H189" s="191">
        <f t="shared" si="142"/>
        <v>10</v>
      </c>
      <c r="I189" s="192">
        <f t="shared" si="138"/>
        <v>44356</v>
      </c>
      <c r="J189" s="191">
        <f t="shared" si="121"/>
        <v>1</v>
      </c>
      <c r="K189" s="193">
        <f t="shared" si="122"/>
        <v>7</v>
      </c>
      <c r="L189" s="194">
        <f t="shared" si="122"/>
        <v>0</v>
      </c>
      <c r="M189" s="193">
        <f t="shared" si="122"/>
        <v>13</v>
      </c>
      <c r="N189" s="194">
        <f t="shared" si="122"/>
        <v>0</v>
      </c>
      <c r="O189" s="193">
        <f t="shared" si="122"/>
        <v>13</v>
      </c>
      <c r="P189" s="194">
        <f t="shared" si="122"/>
        <v>30</v>
      </c>
      <c r="Q189" s="193">
        <f t="shared" si="122"/>
        <v>15</v>
      </c>
      <c r="R189" s="194">
        <f t="shared" si="122"/>
        <v>55</v>
      </c>
      <c r="S189" s="193">
        <f t="shared" si="123"/>
        <v>15</v>
      </c>
      <c r="T189" s="194">
        <f t="shared" si="123"/>
        <v>55</v>
      </c>
      <c r="U189" s="193">
        <f t="shared" si="123"/>
        <v>15</v>
      </c>
      <c r="V189" s="194">
        <f t="shared" si="123"/>
        <v>55</v>
      </c>
      <c r="W189" s="195">
        <f t="shared" si="124"/>
        <v>0.29166666666666669</v>
      </c>
      <c r="X189" s="195">
        <f t="shared" si="125"/>
        <v>0.54166666666666663</v>
      </c>
      <c r="Y189" s="195">
        <f t="shared" si="126"/>
        <v>0.5625</v>
      </c>
      <c r="Z189" s="195">
        <f t="shared" si="127"/>
        <v>0.66319444444444442</v>
      </c>
      <c r="AA189" s="195">
        <f t="shared" si="128"/>
        <v>0.66319444444444442</v>
      </c>
      <c r="AB189" s="195">
        <f t="shared" si="129"/>
        <v>0.66319444444444442</v>
      </c>
      <c r="AC189" s="667"/>
      <c r="AD189" s="196">
        <f t="shared" si="130"/>
        <v>0.35069444444444442</v>
      </c>
      <c r="AE189" s="667"/>
      <c r="AF189" s="196">
        <f t="shared" si="131"/>
        <v>0.35069444444444436</v>
      </c>
      <c r="AG189" s="196"/>
      <c r="AH189" s="196"/>
      <c r="AI189" s="196"/>
      <c r="AJ189" s="710"/>
      <c r="AK189" s="709">
        <f t="shared" si="139"/>
        <v>0</v>
      </c>
      <c r="AL189" s="709">
        <f t="shared" si="140"/>
        <v>0</v>
      </c>
      <c r="AM189" s="709">
        <f t="shared" si="141"/>
        <v>0</v>
      </c>
      <c r="AN189" s="709"/>
      <c r="AO189" s="709">
        <f t="shared" si="132"/>
        <v>0</v>
      </c>
      <c r="AP189" s="709">
        <f t="shared" si="133"/>
        <v>1</v>
      </c>
      <c r="AS189" s="184"/>
      <c r="AW189" s="225"/>
      <c r="AX189" s="79"/>
      <c r="AZ189" s="176"/>
      <c r="BD189" s="225"/>
      <c r="BG189" s="818">
        <f>BG188</f>
        <v>80.900000000000006</v>
      </c>
      <c r="BH189" s="818">
        <f>BH188</f>
        <v>80.900000000000006</v>
      </c>
      <c r="BI189" s="198">
        <f>BI188</f>
        <v>15</v>
      </c>
      <c r="BJ189" s="198">
        <f>BI189+BJ188</f>
        <v>30</v>
      </c>
    </row>
    <row r="190" spans="1:67" ht="12.75" customHeight="1" outlineLevel="1" x14ac:dyDescent="0.2">
      <c r="B190" s="851"/>
      <c r="C190" s="851"/>
      <c r="D190" s="27" t="str">
        <f t="shared" si="134"/>
        <v/>
      </c>
      <c r="E190" s="191" t="str">
        <f t="shared" si="135"/>
        <v>Mi</v>
      </c>
      <c r="F190" s="191">
        <f t="shared" si="136"/>
        <v>2025</v>
      </c>
      <c r="G190" s="191">
        <f t="shared" si="137"/>
        <v>6</v>
      </c>
      <c r="H190" s="191">
        <f t="shared" si="142"/>
        <v>11</v>
      </c>
      <c r="I190" s="192">
        <f t="shared" si="138"/>
        <v>44357</v>
      </c>
      <c r="J190" s="191">
        <f t="shared" si="121"/>
        <v>1</v>
      </c>
      <c r="K190" s="193">
        <f t="shared" ref="K190:R199" si="143">IF(OR($E190="Sa",$E190="So",$J190=0),K$4,K$5)</f>
        <v>7</v>
      </c>
      <c r="L190" s="194">
        <f t="shared" si="143"/>
        <v>0</v>
      </c>
      <c r="M190" s="193">
        <f t="shared" si="143"/>
        <v>13</v>
      </c>
      <c r="N190" s="194">
        <f t="shared" si="143"/>
        <v>0</v>
      </c>
      <c r="O190" s="193">
        <f t="shared" si="143"/>
        <v>13</v>
      </c>
      <c r="P190" s="194">
        <f t="shared" si="143"/>
        <v>30</v>
      </c>
      <c r="Q190" s="193">
        <f t="shared" si="143"/>
        <v>15</v>
      </c>
      <c r="R190" s="194">
        <f t="shared" si="143"/>
        <v>55</v>
      </c>
      <c r="S190" s="193">
        <f t="shared" si="123"/>
        <v>15</v>
      </c>
      <c r="T190" s="194">
        <f t="shared" si="123"/>
        <v>55</v>
      </c>
      <c r="U190" s="193">
        <f t="shared" si="123"/>
        <v>15</v>
      </c>
      <c r="V190" s="194">
        <f t="shared" si="123"/>
        <v>55</v>
      </c>
      <c r="W190" s="195">
        <f t="shared" si="124"/>
        <v>0.29166666666666669</v>
      </c>
      <c r="X190" s="195">
        <f t="shared" si="125"/>
        <v>0.54166666666666663</v>
      </c>
      <c r="Y190" s="195">
        <f t="shared" si="126"/>
        <v>0.5625</v>
      </c>
      <c r="Z190" s="195">
        <f t="shared" si="127"/>
        <v>0.66319444444444442</v>
      </c>
      <c r="AA190" s="195">
        <f t="shared" si="128"/>
        <v>0.66319444444444442</v>
      </c>
      <c r="AB190" s="195">
        <f t="shared" si="129"/>
        <v>0.66319444444444442</v>
      </c>
      <c r="AC190" s="667"/>
      <c r="AD190" s="196">
        <f t="shared" si="130"/>
        <v>0.35069444444444442</v>
      </c>
      <c r="AE190" s="667"/>
      <c r="AF190" s="196">
        <f t="shared" si="131"/>
        <v>0.35069444444444436</v>
      </c>
      <c r="AG190" s="196"/>
      <c r="AH190" s="196"/>
      <c r="AI190" s="196"/>
      <c r="AJ190" s="710"/>
      <c r="AK190" s="709">
        <f t="shared" si="139"/>
        <v>0</v>
      </c>
      <c r="AL190" s="709">
        <f t="shared" si="140"/>
        <v>0</v>
      </c>
      <c r="AM190" s="709">
        <f t="shared" si="141"/>
        <v>0</v>
      </c>
      <c r="AN190" s="709"/>
      <c r="AO190" s="709">
        <f t="shared" si="132"/>
        <v>0</v>
      </c>
      <c r="AP190" s="709">
        <f t="shared" si="133"/>
        <v>1</v>
      </c>
      <c r="AS190" s="184"/>
      <c r="AW190" s="225"/>
      <c r="AX190" s="79"/>
      <c r="AZ190" s="176"/>
      <c r="BD190" s="225"/>
      <c r="BG190" s="761">
        <f>BG188</f>
        <v>80.900000000000006</v>
      </c>
      <c r="BH190" s="761">
        <f>BH188</f>
        <v>80.900000000000006</v>
      </c>
      <c r="BI190" s="198">
        <f>BJ189+BI188</f>
        <v>45</v>
      </c>
      <c r="BJ190" s="198">
        <f>BI190+BJ188</f>
        <v>60</v>
      </c>
    </row>
    <row r="191" spans="1:67" ht="12.75" customHeight="1" outlineLevel="1" x14ac:dyDescent="0.2">
      <c r="B191" s="851"/>
      <c r="C191" s="851"/>
      <c r="D191" s="27" t="str">
        <f t="shared" si="134"/>
        <v/>
      </c>
      <c r="E191" s="191" t="str">
        <f t="shared" si="135"/>
        <v>Do</v>
      </c>
      <c r="F191" s="191">
        <f t="shared" si="136"/>
        <v>2025</v>
      </c>
      <c r="G191" s="191">
        <f t="shared" si="137"/>
        <v>6</v>
      </c>
      <c r="H191" s="191">
        <f t="shared" si="142"/>
        <v>12</v>
      </c>
      <c r="I191" s="192">
        <f t="shared" si="138"/>
        <v>44358</v>
      </c>
      <c r="J191" s="191">
        <f t="shared" si="121"/>
        <v>1</v>
      </c>
      <c r="K191" s="193">
        <f t="shared" si="143"/>
        <v>7</v>
      </c>
      <c r="L191" s="194">
        <f t="shared" si="143"/>
        <v>0</v>
      </c>
      <c r="M191" s="193">
        <f t="shared" si="143"/>
        <v>13</v>
      </c>
      <c r="N191" s="194">
        <f t="shared" si="143"/>
        <v>0</v>
      </c>
      <c r="O191" s="193">
        <f t="shared" si="143"/>
        <v>13</v>
      </c>
      <c r="P191" s="194">
        <f t="shared" si="143"/>
        <v>30</v>
      </c>
      <c r="Q191" s="193">
        <f t="shared" si="143"/>
        <v>15</v>
      </c>
      <c r="R191" s="194">
        <f t="shared" si="143"/>
        <v>55</v>
      </c>
      <c r="S191" s="193">
        <f t="shared" si="123"/>
        <v>15</v>
      </c>
      <c r="T191" s="194">
        <f t="shared" si="123"/>
        <v>55</v>
      </c>
      <c r="U191" s="193">
        <f t="shared" si="123"/>
        <v>15</v>
      </c>
      <c r="V191" s="194">
        <f t="shared" si="123"/>
        <v>55</v>
      </c>
      <c r="W191" s="195">
        <f t="shared" si="124"/>
        <v>0.29166666666666669</v>
      </c>
      <c r="X191" s="195">
        <f t="shared" si="125"/>
        <v>0.54166666666666663</v>
      </c>
      <c r="Y191" s="195">
        <f t="shared" si="126"/>
        <v>0.5625</v>
      </c>
      <c r="Z191" s="195">
        <f t="shared" si="127"/>
        <v>0.66319444444444442</v>
      </c>
      <c r="AA191" s="195">
        <f t="shared" si="128"/>
        <v>0.66319444444444442</v>
      </c>
      <c r="AB191" s="195">
        <f t="shared" si="129"/>
        <v>0.66319444444444442</v>
      </c>
      <c r="AC191" s="667"/>
      <c r="AD191" s="196">
        <f t="shared" si="130"/>
        <v>0.35069444444444442</v>
      </c>
      <c r="AE191" s="667"/>
      <c r="AF191" s="196">
        <f t="shared" si="131"/>
        <v>0.35069444444444436</v>
      </c>
      <c r="AG191" s="196"/>
      <c r="AH191" s="196"/>
      <c r="AI191" s="196"/>
      <c r="AJ191" s="710"/>
      <c r="AK191" s="709">
        <f t="shared" si="139"/>
        <v>0</v>
      </c>
      <c r="AL191" s="709">
        <f t="shared" si="140"/>
        <v>0</v>
      </c>
      <c r="AM191" s="709">
        <f t="shared" si="141"/>
        <v>0</v>
      </c>
      <c r="AN191" s="709"/>
      <c r="AO191" s="709">
        <f t="shared" si="132"/>
        <v>0</v>
      </c>
      <c r="AP191" s="709">
        <f t="shared" si="133"/>
        <v>1</v>
      </c>
      <c r="AS191" s="184"/>
      <c r="AW191" s="225"/>
      <c r="AX191" s="79"/>
      <c r="AZ191" s="176"/>
      <c r="BD191" s="225"/>
      <c r="BG191" s="761">
        <f>BG188</f>
        <v>80.900000000000006</v>
      </c>
      <c r="BH191" s="761">
        <f>BH188</f>
        <v>80.900000000000006</v>
      </c>
      <c r="BI191" s="198">
        <f>BJ190+BI188</f>
        <v>75</v>
      </c>
      <c r="BJ191" s="198">
        <f>BI191+BJ188</f>
        <v>90</v>
      </c>
    </row>
    <row r="192" spans="1:67" ht="12.75" customHeight="1" outlineLevel="1" x14ac:dyDescent="0.2">
      <c r="B192" s="851"/>
      <c r="C192" s="851"/>
      <c r="D192" s="27" t="str">
        <f t="shared" si="134"/>
        <v/>
      </c>
      <c r="E192" s="191" t="str">
        <f t="shared" si="135"/>
        <v>Fr</v>
      </c>
      <c r="F192" s="191">
        <f t="shared" si="136"/>
        <v>2025</v>
      </c>
      <c r="G192" s="191">
        <f t="shared" si="137"/>
        <v>6</v>
      </c>
      <c r="H192" s="191">
        <f t="shared" si="142"/>
        <v>13</v>
      </c>
      <c r="I192" s="192">
        <f t="shared" si="138"/>
        <v>44359</v>
      </c>
      <c r="J192" s="191">
        <f t="shared" si="121"/>
        <v>1</v>
      </c>
      <c r="K192" s="193">
        <f t="shared" si="143"/>
        <v>7</v>
      </c>
      <c r="L192" s="194">
        <f t="shared" si="143"/>
        <v>0</v>
      </c>
      <c r="M192" s="193">
        <f t="shared" si="143"/>
        <v>13</v>
      </c>
      <c r="N192" s="194">
        <f t="shared" si="143"/>
        <v>0</v>
      </c>
      <c r="O192" s="193">
        <f t="shared" si="143"/>
        <v>13</v>
      </c>
      <c r="P192" s="194">
        <f t="shared" si="143"/>
        <v>30</v>
      </c>
      <c r="Q192" s="193">
        <f t="shared" si="143"/>
        <v>15</v>
      </c>
      <c r="R192" s="194">
        <f t="shared" si="143"/>
        <v>55</v>
      </c>
      <c r="S192" s="193">
        <f t="shared" si="123"/>
        <v>15</v>
      </c>
      <c r="T192" s="194">
        <f t="shared" si="123"/>
        <v>55</v>
      </c>
      <c r="U192" s="193">
        <f t="shared" si="123"/>
        <v>15</v>
      </c>
      <c r="V192" s="194">
        <f t="shared" si="123"/>
        <v>55</v>
      </c>
      <c r="W192" s="195">
        <f t="shared" si="124"/>
        <v>0.29166666666666669</v>
      </c>
      <c r="X192" s="195">
        <f t="shared" si="125"/>
        <v>0.54166666666666663</v>
      </c>
      <c r="Y192" s="195">
        <f t="shared" si="126"/>
        <v>0.5625</v>
      </c>
      <c r="Z192" s="195">
        <f t="shared" si="127"/>
        <v>0.66319444444444442</v>
      </c>
      <c r="AA192" s="195">
        <f t="shared" si="128"/>
        <v>0.66319444444444442</v>
      </c>
      <c r="AB192" s="195">
        <f t="shared" si="129"/>
        <v>0.66319444444444442</v>
      </c>
      <c r="AC192" s="667"/>
      <c r="AD192" s="196">
        <f t="shared" si="130"/>
        <v>0.35069444444444442</v>
      </c>
      <c r="AE192" s="667"/>
      <c r="AF192" s="196">
        <f t="shared" si="131"/>
        <v>0.35069444444444436</v>
      </c>
      <c r="AG192" s="196"/>
      <c r="AH192" s="196"/>
      <c r="AI192" s="196"/>
      <c r="AJ192" s="710"/>
      <c r="AK192" s="709">
        <f t="shared" si="139"/>
        <v>0</v>
      </c>
      <c r="AL192" s="709">
        <f t="shared" si="140"/>
        <v>0</v>
      </c>
      <c r="AM192" s="709">
        <f t="shared" si="141"/>
        <v>0</v>
      </c>
      <c r="AN192" s="709"/>
      <c r="AO192" s="709">
        <f t="shared" si="132"/>
        <v>0</v>
      </c>
      <c r="AP192" s="709">
        <f t="shared" si="133"/>
        <v>1</v>
      </c>
      <c r="AS192" s="184"/>
      <c r="AW192" s="225"/>
      <c r="AX192" s="79"/>
      <c r="AZ192" s="176"/>
      <c r="BD192" s="225"/>
      <c r="BG192" s="761">
        <f>BG188</f>
        <v>80.900000000000006</v>
      </c>
      <c r="BH192" s="761">
        <f>BH188</f>
        <v>80.900000000000006</v>
      </c>
      <c r="BI192" s="198">
        <f>BJ191+BI188</f>
        <v>105</v>
      </c>
      <c r="BJ192" s="198">
        <f>BI192+BJ188</f>
        <v>120</v>
      </c>
    </row>
    <row r="193" spans="2:67" ht="12.75" customHeight="1" outlineLevel="1" x14ac:dyDescent="0.2">
      <c r="B193" s="851"/>
      <c r="C193" s="851"/>
      <c r="D193" s="27" t="str">
        <f t="shared" si="134"/>
        <v/>
      </c>
      <c r="E193" s="191" t="str">
        <f t="shared" si="135"/>
        <v>Sa</v>
      </c>
      <c r="F193" s="191">
        <f t="shared" si="136"/>
        <v>2025</v>
      </c>
      <c r="G193" s="191">
        <f t="shared" si="137"/>
        <v>6</v>
      </c>
      <c r="H193" s="191">
        <f t="shared" si="142"/>
        <v>14</v>
      </c>
      <c r="I193" s="192">
        <f t="shared" si="138"/>
        <v>44360</v>
      </c>
      <c r="J193" s="191">
        <f t="shared" si="121"/>
        <v>1</v>
      </c>
      <c r="K193" s="193">
        <f t="shared" si="143"/>
        <v>0</v>
      </c>
      <c r="L193" s="194">
        <f t="shared" si="143"/>
        <v>0</v>
      </c>
      <c r="M193" s="193">
        <f t="shared" si="143"/>
        <v>0</v>
      </c>
      <c r="N193" s="194">
        <f t="shared" si="143"/>
        <v>0</v>
      </c>
      <c r="O193" s="193">
        <f t="shared" si="143"/>
        <v>0</v>
      </c>
      <c r="P193" s="194">
        <f t="shared" si="143"/>
        <v>0</v>
      </c>
      <c r="Q193" s="193">
        <f t="shared" si="143"/>
        <v>0</v>
      </c>
      <c r="R193" s="194">
        <f t="shared" si="143"/>
        <v>0</v>
      </c>
      <c r="S193" s="193">
        <f t="shared" si="123"/>
        <v>0</v>
      </c>
      <c r="T193" s="194">
        <f t="shared" si="123"/>
        <v>0</v>
      </c>
      <c r="U193" s="193">
        <f t="shared" si="123"/>
        <v>0</v>
      </c>
      <c r="V193" s="194">
        <f t="shared" si="123"/>
        <v>0</v>
      </c>
      <c r="W193" s="195">
        <f t="shared" si="124"/>
        <v>0</v>
      </c>
      <c r="X193" s="195">
        <f t="shared" si="125"/>
        <v>0</v>
      </c>
      <c r="Y193" s="195">
        <f t="shared" si="126"/>
        <v>0</v>
      </c>
      <c r="Z193" s="195">
        <f t="shared" si="127"/>
        <v>0</v>
      </c>
      <c r="AA193" s="195">
        <f t="shared" si="128"/>
        <v>0</v>
      </c>
      <c r="AB193" s="195">
        <f t="shared" si="129"/>
        <v>0</v>
      </c>
      <c r="AC193" s="667"/>
      <c r="AD193" s="196">
        <f t="shared" si="130"/>
        <v>0</v>
      </c>
      <c r="AE193" s="667"/>
      <c r="AF193" s="196">
        <f t="shared" si="131"/>
        <v>0</v>
      </c>
      <c r="AG193" s="196"/>
      <c r="AH193" s="196"/>
      <c r="AI193" s="196"/>
      <c r="AJ193" s="710"/>
      <c r="AK193" s="709">
        <f t="shared" si="139"/>
        <v>0</v>
      </c>
      <c r="AL193" s="709">
        <f t="shared" si="140"/>
        <v>0</v>
      </c>
      <c r="AM193" s="709">
        <f t="shared" si="141"/>
        <v>0</v>
      </c>
      <c r="AN193" s="709"/>
      <c r="AO193" s="709">
        <f t="shared" si="132"/>
        <v>0</v>
      </c>
      <c r="AP193" s="709">
        <f t="shared" si="133"/>
        <v>0</v>
      </c>
      <c r="AS193" s="184"/>
      <c r="AW193" s="225"/>
      <c r="AX193" s="79"/>
      <c r="AZ193" s="176"/>
      <c r="BD193" s="225"/>
      <c r="BG193" s="762">
        <f>BG188</f>
        <v>80.900000000000006</v>
      </c>
      <c r="BH193" s="761">
        <f>BH188</f>
        <v>80.900000000000006</v>
      </c>
      <c r="BI193" s="198">
        <f>BJ192+BI188</f>
        <v>135</v>
      </c>
      <c r="BJ193" s="198">
        <f>BI193+BJ188</f>
        <v>150</v>
      </c>
    </row>
    <row r="194" spans="2:67" ht="12.75" customHeight="1" outlineLevel="1" x14ac:dyDescent="0.2">
      <c r="B194" s="851"/>
      <c r="C194" s="851"/>
      <c r="D194" s="27" t="str">
        <f t="shared" si="134"/>
        <v/>
      </c>
      <c r="E194" s="191" t="str">
        <f t="shared" si="135"/>
        <v>So</v>
      </c>
      <c r="F194" s="191">
        <f t="shared" si="136"/>
        <v>2025</v>
      </c>
      <c r="G194" s="191">
        <f t="shared" si="137"/>
        <v>6</v>
      </c>
      <c r="H194" s="191">
        <f t="shared" si="142"/>
        <v>15</v>
      </c>
      <c r="I194" s="192">
        <f t="shared" si="138"/>
        <v>44361</v>
      </c>
      <c r="J194" s="191">
        <f t="shared" si="121"/>
        <v>1</v>
      </c>
      <c r="K194" s="193">
        <f t="shared" si="143"/>
        <v>0</v>
      </c>
      <c r="L194" s="194">
        <f t="shared" si="143"/>
        <v>0</v>
      </c>
      <c r="M194" s="193">
        <f t="shared" si="143"/>
        <v>0</v>
      </c>
      <c r="N194" s="194">
        <f t="shared" si="143"/>
        <v>0</v>
      </c>
      <c r="O194" s="193">
        <f t="shared" si="143"/>
        <v>0</v>
      </c>
      <c r="P194" s="194">
        <f t="shared" si="143"/>
        <v>0</v>
      </c>
      <c r="Q194" s="193">
        <f t="shared" si="143"/>
        <v>0</v>
      </c>
      <c r="R194" s="194">
        <f t="shared" si="143"/>
        <v>0</v>
      </c>
      <c r="S194" s="193">
        <f t="shared" si="123"/>
        <v>0</v>
      </c>
      <c r="T194" s="194">
        <f t="shared" si="123"/>
        <v>0</v>
      </c>
      <c r="U194" s="193">
        <f t="shared" si="123"/>
        <v>0</v>
      </c>
      <c r="V194" s="194">
        <f t="shared" si="123"/>
        <v>0</v>
      </c>
      <c r="W194" s="195">
        <f t="shared" si="124"/>
        <v>0</v>
      </c>
      <c r="X194" s="195">
        <f t="shared" si="125"/>
        <v>0</v>
      </c>
      <c r="Y194" s="195">
        <f t="shared" si="126"/>
        <v>0</v>
      </c>
      <c r="Z194" s="195">
        <f t="shared" si="127"/>
        <v>0</v>
      </c>
      <c r="AA194" s="195">
        <f t="shared" si="128"/>
        <v>0</v>
      </c>
      <c r="AB194" s="195">
        <f t="shared" si="129"/>
        <v>0</v>
      </c>
      <c r="AC194" s="667"/>
      <c r="AD194" s="196">
        <f t="shared" si="130"/>
        <v>0</v>
      </c>
      <c r="AE194" s="667"/>
      <c r="AF194" s="196">
        <f t="shared" si="131"/>
        <v>0</v>
      </c>
      <c r="AG194" s="196"/>
      <c r="AH194" s="196"/>
      <c r="AI194" s="196"/>
      <c r="AJ194" s="710"/>
      <c r="AK194" s="709">
        <f t="shared" si="139"/>
        <v>0</v>
      </c>
      <c r="AL194" s="709">
        <f t="shared" si="140"/>
        <v>0</v>
      </c>
      <c r="AM194" s="709">
        <f t="shared" si="141"/>
        <v>0</v>
      </c>
      <c r="AN194" s="709"/>
      <c r="AO194" s="709">
        <f t="shared" si="132"/>
        <v>0</v>
      </c>
      <c r="AP194" s="709">
        <f t="shared" si="133"/>
        <v>0</v>
      </c>
      <c r="AS194" s="184"/>
      <c r="AW194" s="225"/>
      <c r="AX194" s="79"/>
      <c r="AZ194" s="176"/>
      <c r="BD194" s="225"/>
      <c r="BG194" s="760">
        <v>60</v>
      </c>
      <c r="BH194" s="756">
        <f>SUM(BG189:BG193)+SUM(BH189:BH193)</f>
        <v>809</v>
      </c>
      <c r="BL194" s="774" t="s">
        <v>1777</v>
      </c>
      <c r="BM194" s="198"/>
      <c r="BN194" s="722" t="s">
        <v>1767</v>
      </c>
      <c r="BO194" s="722" t="s">
        <v>1767</v>
      </c>
    </row>
    <row r="195" spans="2:67" ht="12.75" customHeight="1" outlineLevel="1" x14ac:dyDescent="0.2">
      <c r="B195" s="851"/>
      <c r="C195" s="851"/>
      <c r="D195" s="27">
        <f t="shared" si="134"/>
        <v>25</v>
      </c>
      <c r="E195" s="191" t="str">
        <f t="shared" si="135"/>
        <v>Mo</v>
      </c>
      <c r="F195" s="191">
        <f t="shared" si="136"/>
        <v>2025</v>
      </c>
      <c r="G195" s="191">
        <f t="shared" si="137"/>
        <v>6</v>
      </c>
      <c r="H195" s="191">
        <f t="shared" si="142"/>
        <v>16</v>
      </c>
      <c r="I195" s="192">
        <f t="shared" si="138"/>
        <v>44362</v>
      </c>
      <c r="J195" s="191">
        <f t="shared" si="121"/>
        <v>1</v>
      </c>
      <c r="K195" s="193">
        <f t="shared" si="143"/>
        <v>7</v>
      </c>
      <c r="L195" s="194">
        <f t="shared" si="143"/>
        <v>0</v>
      </c>
      <c r="M195" s="193">
        <f t="shared" si="143"/>
        <v>13</v>
      </c>
      <c r="N195" s="194">
        <f t="shared" si="143"/>
        <v>0</v>
      </c>
      <c r="O195" s="193">
        <f t="shared" si="143"/>
        <v>13</v>
      </c>
      <c r="P195" s="194">
        <f t="shared" si="143"/>
        <v>30</v>
      </c>
      <c r="Q195" s="193">
        <f t="shared" si="143"/>
        <v>15</v>
      </c>
      <c r="R195" s="194">
        <f t="shared" si="143"/>
        <v>55</v>
      </c>
      <c r="S195" s="193">
        <f t="shared" si="123"/>
        <v>15</v>
      </c>
      <c r="T195" s="194">
        <f t="shared" si="123"/>
        <v>55</v>
      </c>
      <c r="U195" s="193">
        <f t="shared" si="123"/>
        <v>15</v>
      </c>
      <c r="V195" s="194">
        <f t="shared" si="123"/>
        <v>55</v>
      </c>
      <c r="W195" s="195">
        <f t="shared" si="124"/>
        <v>0.29166666666666669</v>
      </c>
      <c r="X195" s="195">
        <f t="shared" si="125"/>
        <v>0.54166666666666663</v>
      </c>
      <c r="Y195" s="195">
        <f t="shared" si="126"/>
        <v>0.5625</v>
      </c>
      <c r="Z195" s="195">
        <f t="shared" si="127"/>
        <v>0.66319444444444442</v>
      </c>
      <c r="AA195" s="195">
        <f t="shared" si="128"/>
        <v>0.66319444444444442</v>
      </c>
      <c r="AB195" s="195">
        <f t="shared" si="129"/>
        <v>0.66319444444444442</v>
      </c>
      <c r="AC195" s="667"/>
      <c r="AD195" s="196">
        <f t="shared" si="130"/>
        <v>0.35069444444444442</v>
      </c>
      <c r="AE195" s="667"/>
      <c r="AF195" s="196">
        <f t="shared" si="131"/>
        <v>0.35069444444444436</v>
      </c>
      <c r="AG195" s="196"/>
      <c r="AH195" s="196"/>
      <c r="AI195" s="196"/>
      <c r="AJ195" s="709"/>
      <c r="AK195" s="709">
        <f t="shared" si="139"/>
        <v>0</v>
      </c>
      <c r="AL195" s="709">
        <f t="shared" si="140"/>
        <v>0</v>
      </c>
      <c r="AM195" s="709">
        <f t="shared" si="141"/>
        <v>0</v>
      </c>
      <c r="AN195" s="709"/>
      <c r="AO195" s="709">
        <f t="shared" si="132"/>
        <v>0</v>
      </c>
      <c r="AP195" s="709">
        <f t="shared" si="133"/>
        <v>1</v>
      </c>
      <c r="AS195" s="184"/>
      <c r="AW195" s="225"/>
      <c r="AX195" s="79"/>
      <c r="AZ195" s="176"/>
      <c r="BD195" s="225"/>
      <c r="BG195" s="758">
        <f>BH195/BG194</f>
        <v>26.966666666666665</v>
      </c>
      <c r="BH195" s="757">
        <f>SUM(BH187,BH194)</f>
        <v>1618</v>
      </c>
      <c r="BL195" s="775">
        <f>INDEX($BF$2:$BG$8,MATCH(BL194,$BF$2:$BF$8,0),2)</f>
        <v>80.900000000000006</v>
      </c>
      <c r="BM195" s="775">
        <f>INDEX($BF$2:$BG$8,MATCH(BL194,$BF$2:$BF$8,0),2)</f>
        <v>80.900000000000006</v>
      </c>
      <c r="BN195" s="775">
        <v>15</v>
      </c>
      <c r="BO195" s="775">
        <v>15</v>
      </c>
    </row>
    <row r="196" spans="2:67" ht="12.75" customHeight="1" outlineLevel="1" x14ac:dyDescent="0.2">
      <c r="B196" s="851"/>
      <c r="C196" s="851"/>
      <c r="D196" s="27" t="str">
        <f t="shared" si="134"/>
        <v/>
      </c>
      <c r="E196" s="191" t="str">
        <f t="shared" si="135"/>
        <v>Di</v>
      </c>
      <c r="F196" s="191">
        <f t="shared" si="136"/>
        <v>2025</v>
      </c>
      <c r="G196" s="191">
        <f t="shared" si="137"/>
        <v>6</v>
      </c>
      <c r="H196" s="191">
        <f t="shared" si="142"/>
        <v>17</v>
      </c>
      <c r="I196" s="192">
        <f t="shared" si="138"/>
        <v>44363</v>
      </c>
      <c r="J196" s="191">
        <f t="shared" si="121"/>
        <v>1</v>
      </c>
      <c r="K196" s="193">
        <f t="shared" si="143"/>
        <v>7</v>
      </c>
      <c r="L196" s="194">
        <f t="shared" si="143"/>
        <v>0</v>
      </c>
      <c r="M196" s="193">
        <f t="shared" si="143"/>
        <v>13</v>
      </c>
      <c r="N196" s="194">
        <f t="shared" si="143"/>
        <v>0</v>
      </c>
      <c r="O196" s="193">
        <f t="shared" si="143"/>
        <v>13</v>
      </c>
      <c r="P196" s="194">
        <f t="shared" si="143"/>
        <v>30</v>
      </c>
      <c r="Q196" s="193">
        <f t="shared" si="143"/>
        <v>15</v>
      </c>
      <c r="R196" s="194">
        <f t="shared" si="143"/>
        <v>55</v>
      </c>
      <c r="S196" s="193">
        <f t="shared" si="123"/>
        <v>15</v>
      </c>
      <c r="T196" s="194">
        <f t="shared" si="123"/>
        <v>55</v>
      </c>
      <c r="U196" s="193">
        <f t="shared" si="123"/>
        <v>15</v>
      </c>
      <c r="V196" s="194">
        <f t="shared" si="123"/>
        <v>55</v>
      </c>
      <c r="W196" s="195">
        <f t="shared" si="124"/>
        <v>0.29166666666666669</v>
      </c>
      <c r="X196" s="195">
        <f t="shared" si="125"/>
        <v>0.54166666666666663</v>
      </c>
      <c r="Y196" s="195">
        <f t="shared" si="126"/>
        <v>0.5625</v>
      </c>
      <c r="Z196" s="195">
        <f t="shared" si="127"/>
        <v>0.66319444444444442</v>
      </c>
      <c r="AA196" s="195">
        <f t="shared" si="128"/>
        <v>0.66319444444444442</v>
      </c>
      <c r="AB196" s="195">
        <f t="shared" si="129"/>
        <v>0.66319444444444442</v>
      </c>
      <c r="AC196" s="667"/>
      <c r="AD196" s="196">
        <f t="shared" si="130"/>
        <v>0.35069444444444442</v>
      </c>
      <c r="AE196" s="667"/>
      <c r="AF196" s="196">
        <f t="shared" si="131"/>
        <v>0.35069444444444436</v>
      </c>
      <c r="AG196" s="196"/>
      <c r="AH196" s="196"/>
      <c r="AI196" s="196"/>
      <c r="AJ196" s="709"/>
      <c r="AK196" s="709">
        <f t="shared" si="139"/>
        <v>0</v>
      </c>
      <c r="AL196" s="709">
        <f t="shared" si="140"/>
        <v>0</v>
      </c>
      <c r="AM196" s="709">
        <f t="shared" si="141"/>
        <v>0</v>
      </c>
      <c r="AN196" s="709"/>
      <c r="AO196" s="709">
        <f t="shared" si="132"/>
        <v>0</v>
      </c>
      <c r="AP196" s="709">
        <f t="shared" si="133"/>
        <v>1</v>
      </c>
      <c r="AS196" s="184"/>
      <c r="AW196" s="225"/>
      <c r="AX196" s="79"/>
      <c r="AZ196" s="176"/>
      <c r="BD196" s="225"/>
      <c r="BG196" s="759">
        <f>100*BG194/BH195</f>
        <v>3.7082818294190361</v>
      </c>
      <c r="BL196" s="818">
        <f>BL195</f>
        <v>80.900000000000006</v>
      </c>
      <c r="BM196" s="818">
        <f>BM195</f>
        <v>80.900000000000006</v>
      </c>
      <c r="BN196" s="198">
        <f>BN195</f>
        <v>15</v>
      </c>
      <c r="BO196" s="198">
        <f>BN196+BO195</f>
        <v>30</v>
      </c>
    </row>
    <row r="197" spans="2:67" ht="12.75" customHeight="1" outlineLevel="1" x14ac:dyDescent="0.2">
      <c r="B197" s="851"/>
      <c r="C197" s="851"/>
      <c r="D197" s="27" t="str">
        <f t="shared" si="134"/>
        <v/>
      </c>
      <c r="E197" s="191" t="str">
        <f t="shared" si="135"/>
        <v>Mi</v>
      </c>
      <c r="F197" s="191">
        <f t="shared" si="136"/>
        <v>2025</v>
      </c>
      <c r="G197" s="191">
        <f t="shared" si="137"/>
        <v>6</v>
      </c>
      <c r="H197" s="191">
        <f t="shared" si="142"/>
        <v>18</v>
      </c>
      <c r="I197" s="192">
        <f t="shared" si="138"/>
        <v>44364</v>
      </c>
      <c r="J197" s="191">
        <f t="shared" si="121"/>
        <v>1</v>
      </c>
      <c r="K197" s="193">
        <f t="shared" si="143"/>
        <v>7</v>
      </c>
      <c r="L197" s="194">
        <f t="shared" si="143"/>
        <v>0</v>
      </c>
      <c r="M197" s="193">
        <f t="shared" si="143"/>
        <v>13</v>
      </c>
      <c r="N197" s="194">
        <f t="shared" si="143"/>
        <v>0</v>
      </c>
      <c r="O197" s="193">
        <f t="shared" si="143"/>
        <v>13</v>
      </c>
      <c r="P197" s="194">
        <f t="shared" si="143"/>
        <v>30</v>
      </c>
      <c r="Q197" s="193">
        <f t="shared" si="143"/>
        <v>15</v>
      </c>
      <c r="R197" s="194">
        <f t="shared" si="143"/>
        <v>55</v>
      </c>
      <c r="S197" s="193">
        <f t="shared" si="123"/>
        <v>15</v>
      </c>
      <c r="T197" s="194">
        <f t="shared" si="123"/>
        <v>55</v>
      </c>
      <c r="U197" s="193">
        <f t="shared" si="123"/>
        <v>15</v>
      </c>
      <c r="V197" s="194">
        <f t="shared" si="123"/>
        <v>55</v>
      </c>
      <c r="W197" s="195">
        <f t="shared" si="124"/>
        <v>0.29166666666666669</v>
      </c>
      <c r="X197" s="195">
        <f t="shared" si="125"/>
        <v>0.54166666666666663</v>
      </c>
      <c r="Y197" s="195">
        <f t="shared" si="126"/>
        <v>0.5625</v>
      </c>
      <c r="Z197" s="195">
        <f t="shared" si="127"/>
        <v>0.66319444444444442</v>
      </c>
      <c r="AA197" s="195">
        <f t="shared" si="128"/>
        <v>0.66319444444444442</v>
      </c>
      <c r="AB197" s="195">
        <f t="shared" si="129"/>
        <v>0.66319444444444442</v>
      </c>
      <c r="AC197" s="667"/>
      <c r="AD197" s="196">
        <f t="shared" si="130"/>
        <v>0.35069444444444442</v>
      </c>
      <c r="AE197" s="667"/>
      <c r="AF197" s="196">
        <f t="shared" si="131"/>
        <v>0.35069444444444436</v>
      </c>
      <c r="AG197" s="196"/>
      <c r="AH197" s="196"/>
      <c r="AI197" s="196"/>
      <c r="AJ197" s="709"/>
      <c r="AK197" s="709">
        <f t="shared" si="139"/>
        <v>0</v>
      </c>
      <c r="AL197" s="709">
        <f t="shared" si="140"/>
        <v>0</v>
      </c>
      <c r="AM197" s="709">
        <f t="shared" si="141"/>
        <v>0</v>
      </c>
      <c r="AN197" s="709"/>
      <c r="AO197" s="709">
        <f t="shared" si="132"/>
        <v>0</v>
      </c>
      <c r="AP197" s="709">
        <f t="shared" si="133"/>
        <v>1</v>
      </c>
      <c r="AS197" s="184"/>
      <c r="AW197" s="225"/>
      <c r="AX197" s="79"/>
      <c r="AZ197" s="176"/>
      <c r="BD197" s="225"/>
      <c r="BL197" s="761">
        <f>BL195</f>
        <v>80.900000000000006</v>
      </c>
      <c r="BM197" s="761">
        <f>BM195</f>
        <v>80.900000000000006</v>
      </c>
      <c r="BN197" s="198">
        <f>BO196+BN195</f>
        <v>45</v>
      </c>
      <c r="BO197" s="198">
        <f>BN197+BO195</f>
        <v>60</v>
      </c>
    </row>
    <row r="198" spans="2:67" ht="12.75" customHeight="1" outlineLevel="1" x14ac:dyDescent="0.2">
      <c r="B198" s="851"/>
      <c r="C198" s="851"/>
      <c r="D198" s="27" t="str">
        <f t="shared" si="134"/>
        <v/>
      </c>
      <c r="E198" s="191" t="str">
        <f t="shared" si="135"/>
        <v>Do</v>
      </c>
      <c r="F198" s="191">
        <f t="shared" si="136"/>
        <v>2025</v>
      </c>
      <c r="G198" s="191">
        <f t="shared" si="137"/>
        <v>6</v>
      </c>
      <c r="H198" s="191">
        <f t="shared" si="142"/>
        <v>19</v>
      </c>
      <c r="I198" s="192">
        <f t="shared" si="138"/>
        <v>44365</v>
      </c>
      <c r="J198" s="191">
        <f t="shared" si="121"/>
        <v>1</v>
      </c>
      <c r="K198" s="193">
        <f t="shared" si="143"/>
        <v>7</v>
      </c>
      <c r="L198" s="194">
        <f t="shared" si="143"/>
        <v>0</v>
      </c>
      <c r="M198" s="193">
        <f t="shared" si="143"/>
        <v>13</v>
      </c>
      <c r="N198" s="194">
        <f t="shared" si="143"/>
        <v>0</v>
      </c>
      <c r="O198" s="193">
        <f t="shared" si="143"/>
        <v>13</v>
      </c>
      <c r="P198" s="194">
        <f t="shared" si="143"/>
        <v>30</v>
      </c>
      <c r="Q198" s="193">
        <f t="shared" si="143"/>
        <v>15</v>
      </c>
      <c r="R198" s="194">
        <f t="shared" si="143"/>
        <v>55</v>
      </c>
      <c r="S198" s="193">
        <f t="shared" si="123"/>
        <v>15</v>
      </c>
      <c r="T198" s="194">
        <f t="shared" si="123"/>
        <v>55</v>
      </c>
      <c r="U198" s="193">
        <f t="shared" si="123"/>
        <v>15</v>
      </c>
      <c r="V198" s="194">
        <f t="shared" si="123"/>
        <v>55</v>
      </c>
      <c r="W198" s="195">
        <f t="shared" si="124"/>
        <v>0.29166666666666669</v>
      </c>
      <c r="X198" s="195">
        <f t="shared" si="125"/>
        <v>0.54166666666666663</v>
      </c>
      <c r="Y198" s="195">
        <f t="shared" si="126"/>
        <v>0.5625</v>
      </c>
      <c r="Z198" s="195">
        <f t="shared" si="127"/>
        <v>0.66319444444444442</v>
      </c>
      <c r="AA198" s="195">
        <f t="shared" si="128"/>
        <v>0.66319444444444442</v>
      </c>
      <c r="AB198" s="195">
        <f t="shared" si="129"/>
        <v>0.66319444444444442</v>
      </c>
      <c r="AC198" s="667"/>
      <c r="AD198" s="196">
        <f t="shared" si="130"/>
        <v>0.35069444444444442</v>
      </c>
      <c r="AE198" s="667"/>
      <c r="AF198" s="196">
        <f t="shared" si="131"/>
        <v>0.35069444444444436</v>
      </c>
      <c r="AG198" s="196"/>
      <c r="AH198" s="196"/>
      <c r="AI198" s="196"/>
      <c r="AJ198" s="709"/>
      <c r="AK198" s="709">
        <f t="shared" si="139"/>
        <v>0</v>
      </c>
      <c r="AL198" s="709">
        <f t="shared" si="140"/>
        <v>0</v>
      </c>
      <c r="AM198" s="709">
        <f t="shared" si="141"/>
        <v>0</v>
      </c>
      <c r="AN198" s="709"/>
      <c r="AO198" s="709">
        <f t="shared" si="132"/>
        <v>0</v>
      </c>
      <c r="AP198" s="709">
        <f t="shared" si="133"/>
        <v>1</v>
      </c>
      <c r="AS198" s="184"/>
      <c r="AW198" s="225"/>
      <c r="AX198" s="79"/>
      <c r="AZ198" s="176"/>
      <c r="BD198" s="225"/>
      <c r="BL198" s="761">
        <f>BL195</f>
        <v>80.900000000000006</v>
      </c>
      <c r="BM198" s="761">
        <f>BM195</f>
        <v>80.900000000000006</v>
      </c>
      <c r="BN198" s="198">
        <f>BO197+BN195</f>
        <v>75</v>
      </c>
      <c r="BO198" s="198">
        <f>BN198+BO195</f>
        <v>90</v>
      </c>
    </row>
    <row r="199" spans="2:67" ht="12.75" customHeight="1" outlineLevel="1" x14ac:dyDescent="0.2">
      <c r="B199" s="851"/>
      <c r="C199" s="851"/>
      <c r="D199" s="27" t="str">
        <f t="shared" si="134"/>
        <v/>
      </c>
      <c r="E199" s="191" t="str">
        <f t="shared" si="135"/>
        <v>Fr</v>
      </c>
      <c r="F199" s="191">
        <f t="shared" si="136"/>
        <v>2025</v>
      </c>
      <c r="G199" s="191">
        <f t="shared" si="137"/>
        <v>6</v>
      </c>
      <c r="H199" s="191">
        <f t="shared" si="142"/>
        <v>20</v>
      </c>
      <c r="I199" s="192">
        <f t="shared" si="138"/>
        <v>44366</v>
      </c>
      <c r="J199" s="191">
        <f t="shared" si="121"/>
        <v>1</v>
      </c>
      <c r="K199" s="193">
        <f t="shared" si="143"/>
        <v>7</v>
      </c>
      <c r="L199" s="194">
        <f t="shared" si="143"/>
        <v>0</v>
      </c>
      <c r="M199" s="193">
        <f t="shared" si="143"/>
        <v>13</v>
      </c>
      <c r="N199" s="194">
        <f t="shared" si="143"/>
        <v>0</v>
      </c>
      <c r="O199" s="193">
        <f t="shared" si="143"/>
        <v>13</v>
      </c>
      <c r="P199" s="194">
        <f t="shared" si="143"/>
        <v>30</v>
      </c>
      <c r="Q199" s="193">
        <f t="shared" si="143"/>
        <v>15</v>
      </c>
      <c r="R199" s="194">
        <f t="shared" si="143"/>
        <v>55</v>
      </c>
      <c r="S199" s="193">
        <f t="shared" si="123"/>
        <v>15</v>
      </c>
      <c r="T199" s="194">
        <f t="shared" si="123"/>
        <v>55</v>
      </c>
      <c r="U199" s="193">
        <f t="shared" si="123"/>
        <v>15</v>
      </c>
      <c r="V199" s="194">
        <f t="shared" si="123"/>
        <v>55</v>
      </c>
      <c r="W199" s="195">
        <f t="shared" si="124"/>
        <v>0.29166666666666669</v>
      </c>
      <c r="X199" s="195">
        <f t="shared" si="125"/>
        <v>0.54166666666666663</v>
      </c>
      <c r="Y199" s="195">
        <f t="shared" si="126"/>
        <v>0.5625</v>
      </c>
      <c r="Z199" s="195">
        <f t="shared" si="127"/>
        <v>0.66319444444444442</v>
      </c>
      <c r="AA199" s="195">
        <f t="shared" si="128"/>
        <v>0.66319444444444442</v>
      </c>
      <c r="AB199" s="195">
        <f t="shared" si="129"/>
        <v>0.66319444444444442</v>
      </c>
      <c r="AC199" s="667"/>
      <c r="AD199" s="196">
        <f t="shared" si="130"/>
        <v>0.35069444444444442</v>
      </c>
      <c r="AE199" s="667"/>
      <c r="AF199" s="196">
        <f t="shared" si="131"/>
        <v>0.35069444444444436</v>
      </c>
      <c r="AG199" s="196"/>
      <c r="AH199" s="196"/>
      <c r="AI199" s="196"/>
      <c r="AJ199" s="709"/>
      <c r="AK199" s="709">
        <f t="shared" si="139"/>
        <v>0</v>
      </c>
      <c r="AL199" s="709">
        <f t="shared" si="140"/>
        <v>0</v>
      </c>
      <c r="AM199" s="709">
        <f t="shared" si="141"/>
        <v>0</v>
      </c>
      <c r="AN199" s="709"/>
      <c r="AO199" s="709">
        <f t="shared" si="132"/>
        <v>0</v>
      </c>
      <c r="AP199" s="709">
        <f t="shared" si="133"/>
        <v>1</v>
      </c>
      <c r="AS199" s="184"/>
      <c r="AW199" s="225"/>
      <c r="AX199" s="79"/>
      <c r="AZ199" s="176"/>
      <c r="BD199" s="225"/>
      <c r="BL199" s="761">
        <f>BL195</f>
        <v>80.900000000000006</v>
      </c>
      <c r="BM199" s="761">
        <f>BM195</f>
        <v>80.900000000000006</v>
      </c>
      <c r="BN199" s="198">
        <f>BO198+BN195</f>
        <v>105</v>
      </c>
      <c r="BO199" s="198">
        <f>BN199+BO195</f>
        <v>120</v>
      </c>
    </row>
    <row r="200" spans="2:67" ht="12.75" customHeight="1" outlineLevel="1" x14ac:dyDescent="0.2">
      <c r="B200" s="851"/>
      <c r="C200" s="851"/>
      <c r="D200" s="27" t="str">
        <f t="shared" si="134"/>
        <v/>
      </c>
      <c r="E200" s="191" t="str">
        <f t="shared" si="135"/>
        <v>Sa</v>
      </c>
      <c r="F200" s="191">
        <f t="shared" si="136"/>
        <v>2025</v>
      </c>
      <c r="G200" s="191">
        <f t="shared" si="137"/>
        <v>6</v>
      </c>
      <c r="H200" s="191">
        <f t="shared" si="142"/>
        <v>21</v>
      </c>
      <c r="I200" s="192">
        <f t="shared" si="138"/>
        <v>44367</v>
      </c>
      <c r="J200" s="191">
        <f t="shared" si="121"/>
        <v>1</v>
      </c>
      <c r="K200" s="193">
        <f t="shared" ref="K200:R210" si="144">IF(OR($E200="Sa",$E200="So",$J200=0),K$4,K$5)</f>
        <v>0</v>
      </c>
      <c r="L200" s="194">
        <f t="shared" si="144"/>
        <v>0</v>
      </c>
      <c r="M200" s="193">
        <f t="shared" si="144"/>
        <v>0</v>
      </c>
      <c r="N200" s="194">
        <f t="shared" si="144"/>
        <v>0</v>
      </c>
      <c r="O200" s="193">
        <f t="shared" si="144"/>
        <v>0</v>
      </c>
      <c r="P200" s="194">
        <f t="shared" si="144"/>
        <v>0</v>
      </c>
      <c r="Q200" s="193">
        <f t="shared" si="144"/>
        <v>0</v>
      </c>
      <c r="R200" s="194">
        <f t="shared" si="144"/>
        <v>0</v>
      </c>
      <c r="S200" s="193">
        <f t="shared" si="123"/>
        <v>0</v>
      </c>
      <c r="T200" s="194">
        <f t="shared" si="123"/>
        <v>0</v>
      </c>
      <c r="U200" s="193">
        <f t="shared" si="123"/>
        <v>0</v>
      </c>
      <c r="V200" s="194">
        <f t="shared" si="123"/>
        <v>0</v>
      </c>
      <c r="W200" s="195">
        <f t="shared" si="124"/>
        <v>0</v>
      </c>
      <c r="X200" s="195">
        <f t="shared" si="125"/>
        <v>0</v>
      </c>
      <c r="Y200" s="195">
        <f t="shared" si="126"/>
        <v>0</v>
      </c>
      <c r="Z200" s="195">
        <f t="shared" si="127"/>
        <v>0</v>
      </c>
      <c r="AA200" s="195">
        <f t="shared" si="128"/>
        <v>0</v>
      </c>
      <c r="AB200" s="195">
        <f t="shared" si="129"/>
        <v>0</v>
      </c>
      <c r="AC200" s="667"/>
      <c r="AD200" s="196">
        <f t="shared" si="130"/>
        <v>0</v>
      </c>
      <c r="AE200" s="667"/>
      <c r="AF200" s="196">
        <f t="shared" si="131"/>
        <v>0</v>
      </c>
      <c r="AG200" s="196"/>
      <c r="AH200" s="196"/>
      <c r="AI200" s="196"/>
      <c r="AJ200" s="709"/>
      <c r="AK200" s="709">
        <f t="shared" si="139"/>
        <v>0</v>
      </c>
      <c r="AL200" s="709">
        <f t="shared" si="140"/>
        <v>0</v>
      </c>
      <c r="AM200" s="709">
        <f t="shared" si="141"/>
        <v>0</v>
      </c>
      <c r="AN200" s="709"/>
      <c r="AO200" s="709">
        <f t="shared" si="132"/>
        <v>0</v>
      </c>
      <c r="AP200" s="709">
        <f t="shared" si="133"/>
        <v>0</v>
      </c>
      <c r="AS200" s="184"/>
      <c r="AW200" s="225"/>
      <c r="AX200" s="79"/>
      <c r="AZ200" s="176"/>
      <c r="BC200" s="29"/>
      <c r="BD200" s="225"/>
      <c r="BL200" s="762">
        <f>BL195</f>
        <v>80.900000000000006</v>
      </c>
      <c r="BM200" s="761">
        <f>BM195</f>
        <v>80.900000000000006</v>
      </c>
      <c r="BN200" s="198">
        <f>BO199+BN195</f>
        <v>135</v>
      </c>
      <c r="BO200" s="198">
        <f>BN200+BO195</f>
        <v>150</v>
      </c>
    </row>
    <row r="201" spans="2:67" ht="12.75" customHeight="1" outlineLevel="1" x14ac:dyDescent="0.2">
      <c r="B201" s="851"/>
      <c r="C201" s="851"/>
      <c r="D201" s="27" t="str">
        <f t="shared" si="134"/>
        <v/>
      </c>
      <c r="E201" s="191" t="str">
        <f t="shared" si="135"/>
        <v>So</v>
      </c>
      <c r="F201" s="191">
        <f t="shared" si="136"/>
        <v>2025</v>
      </c>
      <c r="G201" s="191">
        <f t="shared" si="137"/>
        <v>6</v>
      </c>
      <c r="H201" s="191">
        <f t="shared" si="142"/>
        <v>22</v>
      </c>
      <c r="I201" s="192">
        <f t="shared" si="138"/>
        <v>44368</v>
      </c>
      <c r="J201" s="191">
        <f t="shared" si="121"/>
        <v>1</v>
      </c>
      <c r="K201" s="193">
        <f t="shared" si="144"/>
        <v>0</v>
      </c>
      <c r="L201" s="194">
        <f t="shared" si="144"/>
        <v>0</v>
      </c>
      <c r="M201" s="193">
        <f t="shared" si="144"/>
        <v>0</v>
      </c>
      <c r="N201" s="194">
        <f t="shared" si="144"/>
        <v>0</v>
      </c>
      <c r="O201" s="193">
        <f t="shared" si="144"/>
        <v>0</v>
      </c>
      <c r="P201" s="194">
        <f t="shared" si="144"/>
        <v>0</v>
      </c>
      <c r="Q201" s="193">
        <f t="shared" si="144"/>
        <v>0</v>
      </c>
      <c r="R201" s="194">
        <f t="shared" si="144"/>
        <v>0</v>
      </c>
      <c r="S201" s="193">
        <f t="shared" si="123"/>
        <v>0</v>
      </c>
      <c r="T201" s="194">
        <f t="shared" si="123"/>
        <v>0</v>
      </c>
      <c r="U201" s="193">
        <f t="shared" si="123"/>
        <v>0</v>
      </c>
      <c r="V201" s="194">
        <f t="shared" si="123"/>
        <v>0</v>
      </c>
      <c r="W201" s="195">
        <f t="shared" si="124"/>
        <v>0</v>
      </c>
      <c r="X201" s="195">
        <f t="shared" si="125"/>
        <v>0</v>
      </c>
      <c r="Y201" s="195">
        <f t="shared" si="126"/>
        <v>0</v>
      </c>
      <c r="Z201" s="195">
        <f t="shared" si="127"/>
        <v>0</v>
      </c>
      <c r="AA201" s="195">
        <f t="shared" si="128"/>
        <v>0</v>
      </c>
      <c r="AB201" s="195">
        <f t="shared" si="129"/>
        <v>0</v>
      </c>
      <c r="AC201" s="667"/>
      <c r="AD201" s="196">
        <f t="shared" si="130"/>
        <v>0</v>
      </c>
      <c r="AE201" s="667"/>
      <c r="AF201" s="196">
        <f t="shared" si="131"/>
        <v>0</v>
      </c>
      <c r="AG201" s="196"/>
      <c r="AH201" s="196"/>
      <c r="AI201" s="196"/>
      <c r="AJ201" s="709"/>
      <c r="AK201" s="709">
        <f t="shared" si="139"/>
        <v>0</v>
      </c>
      <c r="AL201" s="709">
        <f t="shared" si="140"/>
        <v>0</v>
      </c>
      <c r="AM201" s="709">
        <f t="shared" si="141"/>
        <v>0</v>
      </c>
      <c r="AN201" s="709"/>
      <c r="AO201" s="709">
        <f t="shared" si="132"/>
        <v>0</v>
      </c>
      <c r="AP201" s="709">
        <f t="shared" si="133"/>
        <v>0</v>
      </c>
      <c r="AS201" s="184"/>
      <c r="AW201" s="225"/>
      <c r="AX201" s="79"/>
      <c r="AZ201" s="176"/>
      <c r="BD201" s="225"/>
      <c r="BL201" s="774" t="s">
        <v>1777</v>
      </c>
      <c r="BM201" s="756">
        <f>SUM(BL196:BL200)+SUM(BM196:BM200)</f>
        <v>809</v>
      </c>
      <c r="BN201" s="722" t="s">
        <v>1767</v>
      </c>
      <c r="BO201" s="722" t="s">
        <v>1767</v>
      </c>
    </row>
    <row r="202" spans="2:67" ht="12.75" customHeight="1" outlineLevel="1" x14ac:dyDescent="0.2">
      <c r="B202" s="851"/>
      <c r="C202" s="851"/>
      <c r="D202" s="27">
        <f t="shared" si="134"/>
        <v>26</v>
      </c>
      <c r="E202" s="191" t="str">
        <f t="shared" si="135"/>
        <v>Mo</v>
      </c>
      <c r="F202" s="191">
        <f t="shared" si="136"/>
        <v>2025</v>
      </c>
      <c r="G202" s="191">
        <f t="shared" si="137"/>
        <v>6</v>
      </c>
      <c r="H202" s="191">
        <f t="shared" si="142"/>
        <v>23</v>
      </c>
      <c r="I202" s="192">
        <f t="shared" si="138"/>
        <v>44369</v>
      </c>
      <c r="J202" s="191">
        <f t="shared" si="121"/>
        <v>1</v>
      </c>
      <c r="K202" s="193">
        <f t="shared" si="144"/>
        <v>7</v>
      </c>
      <c r="L202" s="194">
        <f t="shared" si="144"/>
        <v>0</v>
      </c>
      <c r="M202" s="193">
        <f t="shared" si="144"/>
        <v>13</v>
      </c>
      <c r="N202" s="194">
        <f t="shared" si="144"/>
        <v>0</v>
      </c>
      <c r="O202" s="193">
        <f t="shared" si="144"/>
        <v>13</v>
      </c>
      <c r="P202" s="194">
        <f t="shared" si="144"/>
        <v>30</v>
      </c>
      <c r="Q202" s="193">
        <f t="shared" si="144"/>
        <v>15</v>
      </c>
      <c r="R202" s="194">
        <f t="shared" si="144"/>
        <v>55</v>
      </c>
      <c r="S202" s="193">
        <f t="shared" si="123"/>
        <v>15</v>
      </c>
      <c r="T202" s="194">
        <f t="shared" si="123"/>
        <v>55</v>
      </c>
      <c r="U202" s="193">
        <f t="shared" si="123"/>
        <v>15</v>
      </c>
      <c r="V202" s="194">
        <f t="shared" si="123"/>
        <v>55</v>
      </c>
      <c r="W202" s="195">
        <f t="shared" si="124"/>
        <v>0.29166666666666669</v>
      </c>
      <c r="X202" s="195">
        <f t="shared" si="125"/>
        <v>0.54166666666666663</v>
      </c>
      <c r="Y202" s="195">
        <f t="shared" si="126"/>
        <v>0.5625</v>
      </c>
      <c r="Z202" s="195">
        <f t="shared" si="127"/>
        <v>0.66319444444444442</v>
      </c>
      <c r="AA202" s="195">
        <f t="shared" si="128"/>
        <v>0.66319444444444442</v>
      </c>
      <c r="AB202" s="195">
        <f t="shared" si="129"/>
        <v>0.66319444444444442</v>
      </c>
      <c r="AC202" s="667"/>
      <c r="AD202" s="196">
        <f t="shared" si="130"/>
        <v>0.35069444444444442</v>
      </c>
      <c r="AE202" s="667"/>
      <c r="AF202" s="196">
        <f t="shared" si="131"/>
        <v>0.35069444444444436</v>
      </c>
      <c r="AG202" s="196"/>
      <c r="AH202" s="196"/>
      <c r="AI202" s="196"/>
      <c r="AJ202" s="710"/>
      <c r="AK202" s="709">
        <f t="shared" si="139"/>
        <v>0</v>
      </c>
      <c r="AL202" s="709">
        <f t="shared" si="140"/>
        <v>0</v>
      </c>
      <c r="AM202" s="709">
        <f t="shared" si="141"/>
        <v>0</v>
      </c>
      <c r="AN202" s="709"/>
      <c r="AO202" s="709">
        <f t="shared" si="132"/>
        <v>0</v>
      </c>
      <c r="AP202" s="709">
        <f t="shared" si="133"/>
        <v>1</v>
      </c>
      <c r="AS202" s="184"/>
      <c r="AW202" s="225"/>
      <c r="AX202" s="79"/>
      <c r="AZ202" s="176"/>
      <c r="BD202" s="225"/>
      <c r="BL202" s="775">
        <f>INDEX($BF$2:$BG$8,MATCH(BL201,$BF$2:$BF$8,0),2)</f>
        <v>80.900000000000006</v>
      </c>
      <c r="BM202" s="775">
        <f>INDEX($BF$2:$BG$8,MATCH(BL201,$BF$2:$BF$8,0),2)</f>
        <v>80.900000000000006</v>
      </c>
      <c r="BN202" s="775">
        <v>15</v>
      </c>
      <c r="BO202" s="775">
        <v>15</v>
      </c>
    </row>
    <row r="203" spans="2:67" ht="12.75" customHeight="1" outlineLevel="1" x14ac:dyDescent="0.2">
      <c r="B203" s="851"/>
      <c r="C203" s="851"/>
      <c r="D203" s="27" t="str">
        <f t="shared" si="134"/>
        <v/>
      </c>
      <c r="E203" s="191" t="str">
        <f t="shared" si="135"/>
        <v>Di</v>
      </c>
      <c r="F203" s="191">
        <f t="shared" si="136"/>
        <v>2025</v>
      </c>
      <c r="G203" s="191">
        <f t="shared" si="137"/>
        <v>6</v>
      </c>
      <c r="H203" s="191">
        <f t="shared" si="142"/>
        <v>24</v>
      </c>
      <c r="I203" s="192">
        <f t="shared" si="138"/>
        <v>44370</v>
      </c>
      <c r="J203" s="191">
        <f t="shared" si="121"/>
        <v>1</v>
      </c>
      <c r="K203" s="193">
        <f t="shared" si="144"/>
        <v>7</v>
      </c>
      <c r="L203" s="194">
        <f t="shared" si="144"/>
        <v>0</v>
      </c>
      <c r="M203" s="193">
        <f t="shared" si="144"/>
        <v>13</v>
      </c>
      <c r="N203" s="194">
        <f t="shared" si="144"/>
        <v>0</v>
      </c>
      <c r="O203" s="193">
        <f t="shared" si="144"/>
        <v>13</v>
      </c>
      <c r="P203" s="194">
        <f t="shared" si="144"/>
        <v>30</v>
      </c>
      <c r="Q203" s="193">
        <f t="shared" si="144"/>
        <v>15</v>
      </c>
      <c r="R203" s="194">
        <f t="shared" si="144"/>
        <v>55</v>
      </c>
      <c r="S203" s="193">
        <f t="shared" si="123"/>
        <v>15</v>
      </c>
      <c r="T203" s="194">
        <f t="shared" si="123"/>
        <v>55</v>
      </c>
      <c r="U203" s="193">
        <f t="shared" si="123"/>
        <v>15</v>
      </c>
      <c r="V203" s="194">
        <f t="shared" si="123"/>
        <v>55</v>
      </c>
      <c r="W203" s="195">
        <f t="shared" si="124"/>
        <v>0.29166666666666669</v>
      </c>
      <c r="X203" s="195">
        <f t="shared" si="125"/>
        <v>0.54166666666666663</v>
      </c>
      <c r="Y203" s="195">
        <f t="shared" si="126"/>
        <v>0.5625</v>
      </c>
      <c r="Z203" s="195">
        <f t="shared" si="127"/>
        <v>0.66319444444444442</v>
      </c>
      <c r="AA203" s="195">
        <f t="shared" si="128"/>
        <v>0.66319444444444442</v>
      </c>
      <c r="AB203" s="195">
        <f t="shared" si="129"/>
        <v>0.66319444444444442</v>
      </c>
      <c r="AC203" s="667"/>
      <c r="AD203" s="196">
        <f t="shared" si="130"/>
        <v>0.35069444444444442</v>
      </c>
      <c r="AE203" s="667"/>
      <c r="AF203" s="196">
        <f t="shared" si="131"/>
        <v>0.35069444444444436</v>
      </c>
      <c r="AG203" s="196"/>
      <c r="AH203" s="196"/>
      <c r="AI203" s="196"/>
      <c r="AJ203" s="710"/>
      <c r="AK203" s="709">
        <f t="shared" si="139"/>
        <v>0</v>
      </c>
      <c r="AL203" s="709">
        <f t="shared" si="140"/>
        <v>0</v>
      </c>
      <c r="AM203" s="709">
        <f t="shared" si="141"/>
        <v>0</v>
      </c>
      <c r="AN203" s="709"/>
      <c r="AO203" s="709">
        <f t="shared" si="132"/>
        <v>0</v>
      </c>
      <c r="AP203" s="709">
        <f t="shared" si="133"/>
        <v>1</v>
      </c>
      <c r="AS203" s="184"/>
      <c r="AW203" s="225"/>
      <c r="AX203" s="79"/>
      <c r="AZ203" s="176"/>
      <c r="BD203" s="225"/>
      <c r="BL203" s="818">
        <f>BL202</f>
        <v>80.900000000000006</v>
      </c>
      <c r="BM203" s="818">
        <f>BM202</f>
        <v>80.900000000000006</v>
      </c>
      <c r="BN203" s="198">
        <f>BN202</f>
        <v>15</v>
      </c>
      <c r="BO203" s="198">
        <f>BN203+BO202</f>
        <v>30</v>
      </c>
    </row>
    <row r="204" spans="2:67" ht="12.75" customHeight="1" outlineLevel="1" x14ac:dyDescent="0.2">
      <c r="B204" s="851"/>
      <c r="C204" s="851"/>
      <c r="D204" s="27" t="str">
        <f t="shared" si="134"/>
        <v/>
      </c>
      <c r="E204" s="191" t="str">
        <f t="shared" si="135"/>
        <v>Mi</v>
      </c>
      <c r="F204" s="191">
        <f t="shared" si="136"/>
        <v>2025</v>
      </c>
      <c r="G204" s="191">
        <f t="shared" si="137"/>
        <v>6</v>
      </c>
      <c r="H204" s="191">
        <f t="shared" si="142"/>
        <v>25</v>
      </c>
      <c r="I204" s="192">
        <f t="shared" si="138"/>
        <v>44371</v>
      </c>
      <c r="J204" s="191">
        <f t="shared" si="121"/>
        <v>1</v>
      </c>
      <c r="K204" s="193">
        <f t="shared" si="144"/>
        <v>7</v>
      </c>
      <c r="L204" s="194">
        <f t="shared" si="144"/>
        <v>0</v>
      </c>
      <c r="M204" s="193">
        <f t="shared" si="144"/>
        <v>13</v>
      </c>
      <c r="N204" s="194">
        <f t="shared" si="144"/>
        <v>0</v>
      </c>
      <c r="O204" s="193">
        <f t="shared" si="144"/>
        <v>13</v>
      </c>
      <c r="P204" s="194">
        <f t="shared" si="144"/>
        <v>30</v>
      </c>
      <c r="Q204" s="193">
        <f t="shared" si="144"/>
        <v>15</v>
      </c>
      <c r="R204" s="194">
        <f t="shared" si="144"/>
        <v>55</v>
      </c>
      <c r="S204" s="193">
        <f t="shared" si="123"/>
        <v>15</v>
      </c>
      <c r="T204" s="194">
        <f t="shared" si="123"/>
        <v>55</v>
      </c>
      <c r="U204" s="193">
        <f t="shared" si="123"/>
        <v>15</v>
      </c>
      <c r="V204" s="194">
        <f t="shared" si="123"/>
        <v>55</v>
      </c>
      <c r="W204" s="195">
        <f t="shared" si="124"/>
        <v>0.29166666666666669</v>
      </c>
      <c r="X204" s="195">
        <f t="shared" si="125"/>
        <v>0.54166666666666663</v>
      </c>
      <c r="Y204" s="195">
        <f t="shared" si="126"/>
        <v>0.5625</v>
      </c>
      <c r="Z204" s="195">
        <f t="shared" si="127"/>
        <v>0.66319444444444442</v>
      </c>
      <c r="AA204" s="195">
        <f t="shared" si="128"/>
        <v>0.66319444444444442</v>
      </c>
      <c r="AB204" s="195">
        <f t="shared" si="129"/>
        <v>0.66319444444444442</v>
      </c>
      <c r="AC204" s="667"/>
      <c r="AD204" s="196">
        <f t="shared" si="130"/>
        <v>0.35069444444444442</v>
      </c>
      <c r="AE204" s="667"/>
      <c r="AF204" s="196">
        <f t="shared" si="131"/>
        <v>0.35069444444444436</v>
      </c>
      <c r="AG204" s="196"/>
      <c r="AH204" s="196"/>
      <c r="AI204" s="196"/>
      <c r="AJ204" s="710"/>
      <c r="AK204" s="709">
        <f t="shared" si="139"/>
        <v>0</v>
      </c>
      <c r="AL204" s="709">
        <f t="shared" si="140"/>
        <v>0</v>
      </c>
      <c r="AM204" s="709">
        <f t="shared" si="141"/>
        <v>0</v>
      </c>
      <c r="AN204" s="709"/>
      <c r="AO204" s="709">
        <f t="shared" si="132"/>
        <v>0</v>
      </c>
      <c r="AP204" s="709">
        <f t="shared" si="133"/>
        <v>1</v>
      </c>
      <c r="AS204" s="184"/>
      <c r="AW204" s="225"/>
      <c r="AX204" s="79"/>
      <c r="AZ204" s="176"/>
      <c r="BD204" s="225"/>
      <c r="BL204" s="761">
        <f>BL202</f>
        <v>80.900000000000006</v>
      </c>
      <c r="BM204" s="761">
        <f>BM202</f>
        <v>80.900000000000006</v>
      </c>
      <c r="BN204" s="198">
        <f>BO203+BN202</f>
        <v>45</v>
      </c>
      <c r="BO204" s="198">
        <f>BN204+BO202</f>
        <v>60</v>
      </c>
    </row>
    <row r="205" spans="2:67" ht="12.75" customHeight="1" outlineLevel="1" x14ac:dyDescent="0.2">
      <c r="B205" s="851"/>
      <c r="C205" s="851"/>
      <c r="D205" s="27" t="str">
        <f t="shared" si="134"/>
        <v/>
      </c>
      <c r="E205" s="191" t="str">
        <f t="shared" si="135"/>
        <v>Do</v>
      </c>
      <c r="F205" s="191">
        <f t="shared" si="136"/>
        <v>2025</v>
      </c>
      <c r="G205" s="191">
        <f t="shared" si="137"/>
        <v>6</v>
      </c>
      <c r="H205" s="191">
        <f t="shared" si="142"/>
        <v>26</v>
      </c>
      <c r="I205" s="192">
        <f t="shared" si="138"/>
        <v>44372</v>
      </c>
      <c r="J205" s="191">
        <f t="shared" si="121"/>
        <v>1</v>
      </c>
      <c r="K205" s="193">
        <f t="shared" si="144"/>
        <v>7</v>
      </c>
      <c r="L205" s="194">
        <f t="shared" si="144"/>
        <v>0</v>
      </c>
      <c r="M205" s="193">
        <f t="shared" si="144"/>
        <v>13</v>
      </c>
      <c r="N205" s="194">
        <f t="shared" si="144"/>
        <v>0</v>
      </c>
      <c r="O205" s="193">
        <f t="shared" si="144"/>
        <v>13</v>
      </c>
      <c r="P205" s="194">
        <f t="shared" si="144"/>
        <v>30</v>
      </c>
      <c r="Q205" s="193">
        <f t="shared" si="144"/>
        <v>15</v>
      </c>
      <c r="R205" s="194">
        <f t="shared" si="144"/>
        <v>55</v>
      </c>
      <c r="S205" s="193">
        <f t="shared" si="123"/>
        <v>15</v>
      </c>
      <c r="T205" s="194">
        <f t="shared" si="123"/>
        <v>55</v>
      </c>
      <c r="U205" s="193">
        <f t="shared" si="123"/>
        <v>15</v>
      </c>
      <c r="V205" s="194">
        <f t="shared" si="123"/>
        <v>55</v>
      </c>
      <c r="W205" s="195">
        <f t="shared" si="124"/>
        <v>0.29166666666666669</v>
      </c>
      <c r="X205" s="195">
        <f t="shared" si="125"/>
        <v>0.54166666666666663</v>
      </c>
      <c r="Y205" s="195">
        <f t="shared" si="126"/>
        <v>0.5625</v>
      </c>
      <c r="Z205" s="195">
        <f t="shared" si="127"/>
        <v>0.66319444444444442</v>
      </c>
      <c r="AA205" s="195">
        <f t="shared" si="128"/>
        <v>0.66319444444444442</v>
      </c>
      <c r="AB205" s="195">
        <f t="shared" si="129"/>
        <v>0.66319444444444442</v>
      </c>
      <c r="AC205" s="667"/>
      <c r="AD205" s="196">
        <f t="shared" si="130"/>
        <v>0.35069444444444442</v>
      </c>
      <c r="AE205" s="667"/>
      <c r="AF205" s="196">
        <f t="shared" si="131"/>
        <v>0.35069444444444436</v>
      </c>
      <c r="AG205" s="196"/>
      <c r="AH205" s="196"/>
      <c r="AI205" s="196"/>
      <c r="AJ205" s="710"/>
      <c r="AK205" s="709">
        <f t="shared" si="139"/>
        <v>0</v>
      </c>
      <c r="AL205" s="709">
        <f t="shared" si="140"/>
        <v>0</v>
      </c>
      <c r="AM205" s="709">
        <f t="shared" si="141"/>
        <v>0</v>
      </c>
      <c r="AN205" s="709"/>
      <c r="AO205" s="709">
        <f t="shared" si="132"/>
        <v>0</v>
      </c>
      <c r="AP205" s="709">
        <f t="shared" si="133"/>
        <v>1</v>
      </c>
      <c r="AS205" s="184"/>
      <c r="AW205" s="225"/>
      <c r="AX205" s="79"/>
      <c r="AZ205" s="176"/>
      <c r="BD205" s="225"/>
      <c r="BL205" s="761">
        <f>BL202</f>
        <v>80.900000000000006</v>
      </c>
      <c r="BM205" s="761">
        <f>BM202</f>
        <v>80.900000000000006</v>
      </c>
      <c r="BN205" s="198">
        <f>BO204+BN202</f>
        <v>75</v>
      </c>
      <c r="BO205" s="198">
        <f>BN205+BO202</f>
        <v>90</v>
      </c>
    </row>
    <row r="206" spans="2:67" ht="12.75" customHeight="1" outlineLevel="1" x14ac:dyDescent="0.2">
      <c r="B206" s="851"/>
      <c r="C206" s="851"/>
      <c r="D206" s="27" t="str">
        <f t="shared" si="134"/>
        <v/>
      </c>
      <c r="E206" s="191" t="str">
        <f t="shared" si="135"/>
        <v>Fr</v>
      </c>
      <c r="F206" s="191">
        <f t="shared" si="136"/>
        <v>2025</v>
      </c>
      <c r="G206" s="191">
        <f t="shared" si="137"/>
        <v>6</v>
      </c>
      <c r="H206" s="191">
        <f t="shared" si="142"/>
        <v>27</v>
      </c>
      <c r="I206" s="192">
        <f t="shared" si="138"/>
        <v>44373</v>
      </c>
      <c r="J206" s="191">
        <f t="shared" si="121"/>
        <v>1</v>
      </c>
      <c r="K206" s="193">
        <f t="shared" si="144"/>
        <v>7</v>
      </c>
      <c r="L206" s="194">
        <f t="shared" si="144"/>
        <v>0</v>
      </c>
      <c r="M206" s="193">
        <f t="shared" si="144"/>
        <v>13</v>
      </c>
      <c r="N206" s="194">
        <f t="shared" si="144"/>
        <v>0</v>
      </c>
      <c r="O206" s="193">
        <f t="shared" si="144"/>
        <v>13</v>
      </c>
      <c r="P206" s="194">
        <f t="shared" si="144"/>
        <v>30</v>
      </c>
      <c r="Q206" s="193">
        <f t="shared" si="144"/>
        <v>15</v>
      </c>
      <c r="R206" s="194">
        <f t="shared" si="144"/>
        <v>55</v>
      </c>
      <c r="S206" s="193">
        <f t="shared" si="123"/>
        <v>15</v>
      </c>
      <c r="T206" s="194">
        <f t="shared" si="123"/>
        <v>55</v>
      </c>
      <c r="U206" s="193">
        <f t="shared" si="123"/>
        <v>15</v>
      </c>
      <c r="V206" s="194">
        <f t="shared" si="123"/>
        <v>55</v>
      </c>
      <c r="W206" s="195">
        <f t="shared" si="124"/>
        <v>0.29166666666666669</v>
      </c>
      <c r="X206" s="195">
        <f t="shared" si="125"/>
        <v>0.54166666666666663</v>
      </c>
      <c r="Y206" s="195">
        <f t="shared" si="126"/>
        <v>0.5625</v>
      </c>
      <c r="Z206" s="195">
        <f t="shared" si="127"/>
        <v>0.66319444444444442</v>
      </c>
      <c r="AA206" s="195">
        <f t="shared" si="128"/>
        <v>0.66319444444444442</v>
      </c>
      <c r="AB206" s="195">
        <f t="shared" si="129"/>
        <v>0.66319444444444442</v>
      </c>
      <c r="AC206" s="667"/>
      <c r="AD206" s="196">
        <f t="shared" si="130"/>
        <v>0.35069444444444442</v>
      </c>
      <c r="AE206" s="667"/>
      <c r="AF206" s="196">
        <f t="shared" si="131"/>
        <v>0.35069444444444436</v>
      </c>
      <c r="AG206" s="196"/>
      <c r="AH206" s="196"/>
      <c r="AI206" s="196"/>
      <c r="AJ206" s="710"/>
      <c r="AK206" s="709">
        <f t="shared" si="139"/>
        <v>0</v>
      </c>
      <c r="AL206" s="709">
        <f t="shared" si="140"/>
        <v>0</v>
      </c>
      <c r="AM206" s="709">
        <f t="shared" si="141"/>
        <v>0</v>
      </c>
      <c r="AN206" s="709"/>
      <c r="AO206" s="709">
        <f t="shared" si="132"/>
        <v>0</v>
      </c>
      <c r="AP206" s="709">
        <f t="shared" si="133"/>
        <v>1</v>
      </c>
      <c r="AS206" s="184"/>
      <c r="AW206" s="225"/>
      <c r="AX206" s="79"/>
      <c r="AZ206" s="176"/>
      <c r="BD206" s="225"/>
      <c r="BL206" s="761">
        <f>BL202</f>
        <v>80.900000000000006</v>
      </c>
      <c r="BM206" s="761">
        <f>BM202</f>
        <v>80.900000000000006</v>
      </c>
      <c r="BN206" s="198">
        <f>BO205+BN202</f>
        <v>105</v>
      </c>
      <c r="BO206" s="198">
        <f>BN206+BO202</f>
        <v>120</v>
      </c>
    </row>
    <row r="207" spans="2:67" ht="12.75" customHeight="1" outlineLevel="1" x14ac:dyDescent="0.2">
      <c r="B207" s="851"/>
      <c r="C207" s="851"/>
      <c r="D207" s="27" t="str">
        <f t="shared" si="134"/>
        <v/>
      </c>
      <c r="E207" s="191" t="str">
        <f t="shared" si="135"/>
        <v>Sa</v>
      </c>
      <c r="F207" s="191">
        <f t="shared" si="136"/>
        <v>2025</v>
      </c>
      <c r="G207" s="191">
        <f t="shared" si="137"/>
        <v>6</v>
      </c>
      <c r="H207" s="191">
        <f t="shared" si="142"/>
        <v>28</v>
      </c>
      <c r="I207" s="192">
        <f t="shared" si="138"/>
        <v>44374</v>
      </c>
      <c r="J207" s="191">
        <f t="shared" si="121"/>
        <v>1</v>
      </c>
      <c r="K207" s="193">
        <f t="shared" si="144"/>
        <v>0</v>
      </c>
      <c r="L207" s="194">
        <f t="shared" si="144"/>
        <v>0</v>
      </c>
      <c r="M207" s="193">
        <f t="shared" si="144"/>
        <v>0</v>
      </c>
      <c r="N207" s="194">
        <f t="shared" si="144"/>
        <v>0</v>
      </c>
      <c r="O207" s="193">
        <f t="shared" si="144"/>
        <v>0</v>
      </c>
      <c r="P207" s="194">
        <f t="shared" si="144"/>
        <v>0</v>
      </c>
      <c r="Q207" s="193">
        <f t="shared" si="144"/>
        <v>0</v>
      </c>
      <c r="R207" s="194">
        <f t="shared" si="144"/>
        <v>0</v>
      </c>
      <c r="S207" s="193">
        <f t="shared" si="123"/>
        <v>0</v>
      </c>
      <c r="T207" s="194">
        <f t="shared" si="123"/>
        <v>0</v>
      </c>
      <c r="U207" s="193">
        <f t="shared" si="123"/>
        <v>0</v>
      </c>
      <c r="V207" s="194">
        <f t="shared" si="123"/>
        <v>0</v>
      </c>
      <c r="W207" s="195">
        <f t="shared" si="124"/>
        <v>0</v>
      </c>
      <c r="X207" s="195">
        <f t="shared" si="125"/>
        <v>0</v>
      </c>
      <c r="Y207" s="195">
        <f t="shared" si="126"/>
        <v>0</v>
      </c>
      <c r="Z207" s="195">
        <f t="shared" si="127"/>
        <v>0</v>
      </c>
      <c r="AA207" s="195">
        <f t="shared" si="128"/>
        <v>0</v>
      </c>
      <c r="AB207" s="195">
        <f t="shared" si="129"/>
        <v>0</v>
      </c>
      <c r="AC207" s="667"/>
      <c r="AD207" s="196">
        <f t="shared" si="130"/>
        <v>0</v>
      </c>
      <c r="AE207" s="667"/>
      <c r="AF207" s="196">
        <f t="shared" si="131"/>
        <v>0</v>
      </c>
      <c r="AG207" s="196"/>
      <c r="AH207" s="196"/>
      <c r="AI207" s="196"/>
      <c r="AJ207" s="709"/>
      <c r="AK207" s="709">
        <f t="shared" si="139"/>
        <v>0</v>
      </c>
      <c r="AL207" s="709">
        <f t="shared" si="140"/>
        <v>0</v>
      </c>
      <c r="AM207" s="709">
        <f t="shared" si="141"/>
        <v>0</v>
      </c>
      <c r="AN207" s="709"/>
      <c r="AO207" s="709">
        <f t="shared" si="132"/>
        <v>0</v>
      </c>
      <c r="AP207" s="709">
        <f t="shared" si="133"/>
        <v>0</v>
      </c>
      <c r="AS207" s="184"/>
      <c r="AW207" s="225"/>
      <c r="AX207" s="79"/>
      <c r="AZ207" s="176"/>
      <c r="BD207" s="225"/>
      <c r="BL207" s="762">
        <f>BL202</f>
        <v>80.900000000000006</v>
      </c>
      <c r="BM207" s="761">
        <f>BM202</f>
        <v>80.900000000000006</v>
      </c>
      <c r="BN207" s="198">
        <f>BO206+BN202</f>
        <v>135</v>
      </c>
      <c r="BO207" s="198">
        <f>BN207+BO202</f>
        <v>150</v>
      </c>
    </row>
    <row r="208" spans="2:67" ht="12.75" customHeight="1" outlineLevel="1" x14ac:dyDescent="0.2">
      <c r="B208" s="851"/>
      <c r="C208" s="851"/>
      <c r="D208" s="27" t="str">
        <f t="shared" si="134"/>
        <v/>
      </c>
      <c r="E208" s="191" t="str">
        <f t="shared" si="135"/>
        <v>So</v>
      </c>
      <c r="F208" s="191">
        <f t="shared" si="136"/>
        <v>2025</v>
      </c>
      <c r="G208" s="191">
        <f t="shared" si="137"/>
        <v>6</v>
      </c>
      <c r="H208" s="191">
        <f t="shared" si="142"/>
        <v>29</v>
      </c>
      <c r="I208" s="192">
        <f t="shared" si="138"/>
        <v>44375</v>
      </c>
      <c r="J208" s="191">
        <f t="shared" si="121"/>
        <v>1</v>
      </c>
      <c r="K208" s="193">
        <f t="shared" si="144"/>
        <v>0</v>
      </c>
      <c r="L208" s="194">
        <f t="shared" si="144"/>
        <v>0</v>
      </c>
      <c r="M208" s="193">
        <f t="shared" si="144"/>
        <v>0</v>
      </c>
      <c r="N208" s="194">
        <f t="shared" si="144"/>
        <v>0</v>
      </c>
      <c r="O208" s="193">
        <f t="shared" si="144"/>
        <v>0</v>
      </c>
      <c r="P208" s="194">
        <f t="shared" si="144"/>
        <v>0</v>
      </c>
      <c r="Q208" s="193">
        <f t="shared" si="144"/>
        <v>0</v>
      </c>
      <c r="R208" s="194">
        <f t="shared" si="144"/>
        <v>0</v>
      </c>
      <c r="S208" s="193">
        <f t="shared" si="123"/>
        <v>0</v>
      </c>
      <c r="T208" s="194">
        <f t="shared" si="123"/>
        <v>0</v>
      </c>
      <c r="U208" s="193">
        <f t="shared" si="123"/>
        <v>0</v>
      </c>
      <c r="V208" s="194">
        <f t="shared" si="123"/>
        <v>0</v>
      </c>
      <c r="W208" s="195">
        <f t="shared" si="124"/>
        <v>0</v>
      </c>
      <c r="X208" s="195">
        <f t="shared" si="125"/>
        <v>0</v>
      </c>
      <c r="Y208" s="195">
        <f t="shared" si="126"/>
        <v>0</v>
      </c>
      <c r="Z208" s="195">
        <f t="shared" si="127"/>
        <v>0</v>
      </c>
      <c r="AA208" s="195">
        <f t="shared" si="128"/>
        <v>0</v>
      </c>
      <c r="AB208" s="195">
        <f t="shared" si="129"/>
        <v>0</v>
      </c>
      <c r="AC208" s="667"/>
      <c r="AD208" s="196">
        <f t="shared" si="130"/>
        <v>0</v>
      </c>
      <c r="AE208" s="667"/>
      <c r="AF208" s="196">
        <f t="shared" si="131"/>
        <v>0</v>
      </c>
      <c r="AG208" s="196"/>
      <c r="AH208" s="196"/>
      <c r="AI208" s="196"/>
      <c r="AJ208" s="709"/>
      <c r="AK208" s="709">
        <f t="shared" si="139"/>
        <v>0</v>
      </c>
      <c r="AL208" s="709">
        <f t="shared" si="140"/>
        <v>0</v>
      </c>
      <c r="AM208" s="709">
        <f t="shared" si="141"/>
        <v>0</v>
      </c>
      <c r="AN208" s="709"/>
      <c r="AO208" s="709">
        <f t="shared" si="132"/>
        <v>0</v>
      </c>
      <c r="AP208" s="709">
        <f t="shared" si="133"/>
        <v>0</v>
      </c>
      <c r="AS208" s="184"/>
      <c r="AW208" s="225"/>
      <c r="AX208" s="79"/>
      <c r="AZ208" s="176"/>
      <c r="BD208" s="225"/>
      <c r="BG208" s="774" t="s">
        <v>1777</v>
      </c>
      <c r="BI208" s="722" t="s">
        <v>1767</v>
      </c>
      <c r="BJ208" s="722" t="s">
        <v>1767</v>
      </c>
      <c r="BL208" s="760">
        <v>60</v>
      </c>
      <c r="BM208" s="756">
        <f>SUM(BL203:BL207)+SUM(BM203:BM207)</f>
        <v>809</v>
      </c>
      <c r="BN208" s="198"/>
      <c r="BO208" s="198"/>
    </row>
    <row r="209" spans="1:67" ht="12.75" customHeight="1" outlineLevel="1" x14ac:dyDescent="0.2">
      <c r="B209" s="851"/>
      <c r="C209" s="851"/>
      <c r="D209" s="27">
        <f t="shared" si="134"/>
        <v>27</v>
      </c>
      <c r="E209" s="191" t="str">
        <f t="shared" si="135"/>
        <v>Mo</v>
      </c>
      <c r="F209" s="191">
        <f t="shared" si="136"/>
        <v>2025</v>
      </c>
      <c r="G209" s="191">
        <f t="shared" si="137"/>
        <v>6</v>
      </c>
      <c r="H209" s="191">
        <f t="shared" si="142"/>
        <v>30</v>
      </c>
      <c r="I209" s="192">
        <f t="shared" si="138"/>
        <v>44376</v>
      </c>
      <c r="J209" s="191">
        <f t="shared" si="121"/>
        <v>1</v>
      </c>
      <c r="K209" s="193">
        <f t="shared" si="144"/>
        <v>7</v>
      </c>
      <c r="L209" s="194">
        <f t="shared" si="144"/>
        <v>0</v>
      </c>
      <c r="M209" s="193">
        <f t="shared" si="144"/>
        <v>13</v>
      </c>
      <c r="N209" s="194">
        <f t="shared" si="144"/>
        <v>0</v>
      </c>
      <c r="O209" s="193">
        <f t="shared" si="144"/>
        <v>13</v>
      </c>
      <c r="P209" s="194">
        <f t="shared" si="144"/>
        <v>30</v>
      </c>
      <c r="Q209" s="193">
        <f t="shared" si="144"/>
        <v>15</v>
      </c>
      <c r="R209" s="194">
        <f t="shared" si="144"/>
        <v>55</v>
      </c>
      <c r="S209" s="193">
        <f t="shared" si="123"/>
        <v>15</v>
      </c>
      <c r="T209" s="194">
        <f t="shared" si="123"/>
        <v>55</v>
      </c>
      <c r="U209" s="193">
        <f t="shared" si="123"/>
        <v>15</v>
      </c>
      <c r="V209" s="194">
        <f t="shared" si="123"/>
        <v>55</v>
      </c>
      <c r="W209" s="195">
        <f t="shared" si="124"/>
        <v>0.29166666666666669</v>
      </c>
      <c r="X209" s="195">
        <f t="shared" si="125"/>
        <v>0.54166666666666663</v>
      </c>
      <c r="Y209" s="195">
        <f t="shared" si="126"/>
        <v>0.5625</v>
      </c>
      <c r="Z209" s="195">
        <f t="shared" si="127"/>
        <v>0.66319444444444442</v>
      </c>
      <c r="AA209" s="195">
        <f t="shared" si="128"/>
        <v>0.66319444444444442</v>
      </c>
      <c r="AB209" s="195">
        <f t="shared" si="129"/>
        <v>0.66319444444444442</v>
      </c>
      <c r="AC209" s="667"/>
      <c r="AD209" s="196">
        <f t="shared" si="130"/>
        <v>0.35069444444444442</v>
      </c>
      <c r="AE209" s="667"/>
      <c r="AF209" s="196">
        <f t="shared" si="131"/>
        <v>0.35069444444444436</v>
      </c>
      <c r="AG209" s="196"/>
      <c r="AH209" s="196"/>
      <c r="AI209" s="196"/>
      <c r="AJ209" s="710"/>
      <c r="AK209" s="709">
        <f t="shared" si="139"/>
        <v>0</v>
      </c>
      <c r="AL209" s="709">
        <f t="shared" si="140"/>
        <v>0</v>
      </c>
      <c r="AM209" s="709">
        <f t="shared" si="141"/>
        <v>0</v>
      </c>
      <c r="AN209" s="709"/>
      <c r="AO209" s="709">
        <f t="shared" si="132"/>
        <v>0</v>
      </c>
      <c r="AP209" s="709">
        <f t="shared" si="133"/>
        <v>1</v>
      </c>
      <c r="AS209" s="184"/>
      <c r="AW209" s="225"/>
      <c r="AX209" s="79"/>
      <c r="AZ209" s="176"/>
      <c r="BD209" s="225"/>
      <c r="BG209" s="775">
        <f>INDEX($BF$2:$BG$8,MATCH(BG208,$BF$2:$BF$8,0),2)</f>
        <v>80.900000000000006</v>
      </c>
      <c r="BH209" s="775">
        <f>INDEX($BF$2:$BG$8,MATCH(BG208,$BF$2:$BF$8,0),2)</f>
        <v>80.900000000000006</v>
      </c>
      <c r="BI209" s="775">
        <v>15</v>
      </c>
      <c r="BJ209" s="775">
        <v>15</v>
      </c>
      <c r="BL209" s="758">
        <f>BM209/BL208</f>
        <v>26.966666666666665</v>
      </c>
      <c r="BM209" s="757">
        <f>SUM(BM201,BM208)</f>
        <v>1618</v>
      </c>
      <c r="BN209" s="198"/>
      <c r="BO209" s="198"/>
    </row>
    <row r="210" spans="1:67" ht="12.75" customHeight="1" outlineLevel="1" x14ac:dyDescent="0.2">
      <c r="B210" s="851"/>
      <c r="C210" s="851"/>
      <c r="D210" s="27" t="str">
        <f t="shared" si="134"/>
        <v/>
      </c>
      <c r="E210" s="191" t="str">
        <f t="shared" si="135"/>
        <v>Di</v>
      </c>
      <c r="F210" s="191">
        <f t="shared" si="136"/>
        <v>2025</v>
      </c>
      <c r="G210" s="191">
        <f t="shared" si="137"/>
        <v>6</v>
      </c>
      <c r="H210" s="191">
        <f t="shared" si="142"/>
        <v>31</v>
      </c>
      <c r="I210" s="192">
        <f t="shared" si="138"/>
        <v>44377</v>
      </c>
      <c r="J210" s="191">
        <f t="shared" si="121"/>
        <v>0</v>
      </c>
      <c r="K210" s="193">
        <f t="shared" si="144"/>
        <v>0</v>
      </c>
      <c r="L210" s="194">
        <f t="shared" si="144"/>
        <v>0</v>
      </c>
      <c r="M210" s="193">
        <f t="shared" si="144"/>
        <v>0</v>
      </c>
      <c r="N210" s="194">
        <f t="shared" si="144"/>
        <v>0</v>
      </c>
      <c r="O210" s="193">
        <f t="shared" si="144"/>
        <v>0</v>
      </c>
      <c r="P210" s="194">
        <f t="shared" si="144"/>
        <v>0</v>
      </c>
      <c r="Q210" s="193">
        <f t="shared" si="144"/>
        <v>0</v>
      </c>
      <c r="R210" s="194">
        <f t="shared" si="144"/>
        <v>0</v>
      </c>
      <c r="S210" s="193">
        <f t="shared" si="123"/>
        <v>0</v>
      </c>
      <c r="T210" s="194">
        <f t="shared" si="123"/>
        <v>0</v>
      </c>
      <c r="U210" s="193">
        <f t="shared" si="123"/>
        <v>0</v>
      </c>
      <c r="V210" s="194">
        <f t="shared" si="123"/>
        <v>0</v>
      </c>
      <c r="W210" s="195">
        <f t="shared" si="124"/>
        <v>0</v>
      </c>
      <c r="X210" s="195">
        <f t="shared" si="125"/>
        <v>0</v>
      </c>
      <c r="Y210" s="195">
        <f t="shared" si="126"/>
        <v>0</v>
      </c>
      <c r="Z210" s="195">
        <f t="shared" si="127"/>
        <v>0</v>
      </c>
      <c r="AA210" s="195">
        <f t="shared" si="128"/>
        <v>0</v>
      </c>
      <c r="AB210" s="195">
        <f t="shared" si="129"/>
        <v>0</v>
      </c>
      <c r="AC210" s="667"/>
      <c r="AD210" s="196">
        <f t="shared" si="130"/>
        <v>0</v>
      </c>
      <c r="AE210" s="667"/>
      <c r="AF210" s="196">
        <f t="shared" si="131"/>
        <v>0</v>
      </c>
      <c r="AG210" s="196"/>
      <c r="AH210" s="196"/>
      <c r="AI210" s="196"/>
      <c r="AJ210" s="710"/>
      <c r="AK210" s="709">
        <f t="shared" si="139"/>
        <v>0</v>
      </c>
      <c r="AL210" s="709">
        <f t="shared" si="140"/>
        <v>0</v>
      </c>
      <c r="AM210" s="709">
        <f t="shared" si="141"/>
        <v>0</v>
      </c>
      <c r="AN210" s="709"/>
      <c r="AO210" s="709">
        <f t="shared" si="132"/>
        <v>0</v>
      </c>
      <c r="AP210" s="709">
        <f>IF(OR(E210="Sa",E210="So",E210="",J210=0,AH210="FT"),0,1)</f>
        <v>0</v>
      </c>
      <c r="AS210" s="184"/>
      <c r="AW210" s="225"/>
      <c r="AX210" s="79"/>
      <c r="AZ210" s="176"/>
      <c r="BD210" s="225"/>
      <c r="BL210" s="759">
        <f>100*BL208/BM209</f>
        <v>3.7082818294190361</v>
      </c>
      <c r="BM210" s="198"/>
      <c r="BN210" s="198"/>
      <c r="BO210" s="198"/>
    </row>
    <row r="211" spans="1:67" ht="12.75" customHeight="1" outlineLevel="1" x14ac:dyDescent="0.2">
      <c r="B211" s="851"/>
      <c r="C211" s="851"/>
      <c r="D211" s="749" t="s">
        <v>1716</v>
      </c>
      <c r="E211" s="9"/>
      <c r="F211" s="9"/>
      <c r="G211" s="9"/>
      <c r="H211" s="191"/>
      <c r="I211" s="13"/>
      <c r="J211" s="191">
        <f>IF(OR(G211="",G211=MONTH(I211)),1,0)</f>
        <v>1</v>
      </c>
      <c r="Q211" s="4" t="s">
        <v>21</v>
      </c>
      <c r="R211" s="4"/>
      <c r="S211" s="4"/>
      <c r="T211" s="4"/>
      <c r="U211" s="4"/>
      <c r="V211" s="4"/>
      <c r="W211" s="4"/>
      <c r="X211" s="4"/>
      <c r="Y211" s="4"/>
      <c r="Z211" s="4"/>
      <c r="AA211" s="4"/>
      <c r="AB211" s="4"/>
      <c r="AC211" s="667"/>
      <c r="AD211" s="18">
        <f>SUM(AD180:AD210)</f>
        <v>7.3645833333333357</v>
      </c>
      <c r="AE211" s="667"/>
      <c r="AF211" s="18">
        <f>SUM(AF180:AF210)</f>
        <v>7.364583333333333</v>
      </c>
      <c r="AG211" s="18"/>
      <c r="AH211" s="18"/>
      <c r="AI211" s="20">
        <f>IF(AF211-AD211&lt;0,0,1)</f>
        <v>0</v>
      </c>
      <c r="AJ211" s="190">
        <f>IF(AF211-AD211&lt;0,AD211-AF211,AF211-AD211)</f>
        <v>2.6645352591003757E-15</v>
      </c>
      <c r="AK211" s="190">
        <f>8.425*SUM(AK180:AK210)/24</f>
        <v>0</v>
      </c>
      <c r="AL211" s="190">
        <f>8.425*SUM(AL180:AL210)/24</f>
        <v>0</v>
      </c>
      <c r="AM211" s="190">
        <f>8.425*SUM(AM180:AM210)/24</f>
        <v>0</v>
      </c>
      <c r="AO211" s="151">
        <f>SUM(AO180:AO210)</f>
        <v>0</v>
      </c>
      <c r="AP211" s="151">
        <f>SUM(AP180:AP210)</f>
        <v>21</v>
      </c>
      <c r="AS211" s="184"/>
      <c r="AW211" s="225"/>
      <c r="AX211" s="79"/>
      <c r="AZ211" s="176"/>
      <c r="BD211" s="225"/>
    </row>
    <row r="212" spans="1:67" ht="12.75" customHeight="1" x14ac:dyDescent="0.2">
      <c r="B212" s="852"/>
      <c r="C212" s="852"/>
      <c r="D212" s="49"/>
      <c r="E212" s="51"/>
      <c r="F212" s="51"/>
      <c r="G212" s="51"/>
      <c r="H212" s="51"/>
      <c r="I212" s="51"/>
      <c r="J212" s="51"/>
      <c r="K212" s="52"/>
      <c r="L212" s="52"/>
      <c r="M212" s="52"/>
      <c r="N212" s="52"/>
      <c r="O212" s="52"/>
      <c r="P212" s="52"/>
      <c r="Q212" s="52"/>
      <c r="R212" s="52"/>
      <c r="S212" s="52"/>
      <c r="T212" s="52"/>
      <c r="U212" s="52"/>
      <c r="V212" s="52"/>
      <c r="W212" s="52"/>
      <c r="X212" s="52"/>
      <c r="Y212" s="52"/>
      <c r="Z212" s="52"/>
      <c r="AA212" s="52"/>
      <c r="AB212" s="52"/>
      <c r="AC212" s="53"/>
      <c r="AD212" s="53"/>
      <c r="AE212" s="53"/>
      <c r="AF212" s="54"/>
      <c r="AG212" s="26"/>
      <c r="AH212" s="26"/>
      <c r="AI212" s="26"/>
      <c r="AJ212" s="203">
        <f>IF(AI211=1,AJ178+AJ211,IF(AI211=0,AJ178-AJ211,"Error"))</f>
        <v>-1.6875389974302379E-14</v>
      </c>
      <c r="AK212" s="202">
        <f>AK178+SUM(AK179:AK210)</f>
        <v>0</v>
      </c>
      <c r="AL212" s="202">
        <f>AL178+SUM(AL179:AL210)</f>
        <v>0</v>
      </c>
      <c r="AM212" s="202">
        <f>AM178+SUM(AM179:AM210)</f>
        <v>0</v>
      </c>
      <c r="AN212" s="202"/>
      <c r="AO212" s="202">
        <f>AO211*8</f>
        <v>0</v>
      </c>
      <c r="AP212" s="202">
        <f>AP211*8</f>
        <v>168</v>
      </c>
      <c r="AQ212" s="152"/>
      <c r="AR212" s="173"/>
      <c r="AS212" s="185"/>
      <c r="AT212" s="152"/>
      <c r="AU212" s="152"/>
      <c r="AV212" s="173"/>
      <c r="AW212" s="226"/>
      <c r="AX212" s="80"/>
      <c r="AY212" s="55"/>
      <c r="AZ212" s="178"/>
      <c r="BA212" s="55"/>
      <c r="BB212" s="49"/>
      <c r="BC212" s="55"/>
      <c r="BD212" s="226"/>
    </row>
    <row r="213" spans="1:67" ht="12.75" customHeight="1" outlineLevel="1" x14ac:dyDescent="0.2">
      <c r="B213" s="850">
        <f>$F$5</f>
        <v>2025</v>
      </c>
      <c r="C213" s="850" t="str">
        <f>TEXT(I214,"MMM")</f>
        <v>Jul</v>
      </c>
      <c r="D213" s="41"/>
      <c r="E213" s="42"/>
      <c r="F213" s="42"/>
      <c r="G213" s="42"/>
      <c r="H213" s="42"/>
      <c r="I213" s="42"/>
      <c r="J213" s="42"/>
      <c r="K213" s="43"/>
      <c r="L213" s="43"/>
      <c r="M213" s="43"/>
      <c r="N213" s="43"/>
      <c r="O213" s="43"/>
      <c r="P213" s="43"/>
      <c r="Q213" s="43"/>
      <c r="R213" s="43"/>
      <c r="S213" s="43"/>
      <c r="T213" s="43"/>
      <c r="U213" s="43"/>
      <c r="V213" s="43"/>
      <c r="W213" s="43"/>
      <c r="X213" s="43"/>
      <c r="Y213" s="43"/>
      <c r="Z213" s="43"/>
      <c r="AA213" s="43"/>
      <c r="AB213" s="43"/>
      <c r="AC213" s="44"/>
      <c r="AD213" s="44"/>
      <c r="AE213" s="44"/>
      <c r="AF213" s="42"/>
      <c r="AG213" s="42"/>
      <c r="AH213" s="42"/>
      <c r="AI213" s="42"/>
      <c r="AJ213" s="148"/>
      <c r="AK213" s="148"/>
      <c r="AL213" s="148"/>
      <c r="AM213" s="148"/>
      <c r="AN213" s="148"/>
      <c r="AO213" s="148"/>
      <c r="AP213" s="148"/>
      <c r="AQ213" s="148"/>
      <c r="AR213" s="170"/>
      <c r="AS213" s="182"/>
      <c r="AT213" s="148"/>
      <c r="AU213" s="148"/>
      <c r="AV213" s="170"/>
      <c r="AW213" s="224"/>
      <c r="AX213" s="78"/>
      <c r="AY213" s="45"/>
      <c r="AZ213" s="177"/>
      <c r="BA213" s="45"/>
      <c r="BB213" s="41"/>
      <c r="BC213" s="45"/>
      <c r="BD213" s="224"/>
    </row>
    <row r="214" spans="1:67" ht="12.75" customHeight="1" outlineLevel="1" x14ac:dyDescent="0.2">
      <c r="A214" s="198">
        <f>A180+1</f>
        <v>7</v>
      </c>
      <c r="B214" s="851"/>
      <c r="C214" s="851"/>
      <c r="D214" s="27" t="str">
        <f>IF(E214="Mo",WEEKNUM(I214),"")</f>
        <v/>
      </c>
      <c r="E214" s="191" t="str">
        <f>TEXT(I214,"TTT")</f>
        <v>Di</v>
      </c>
      <c r="F214" s="191">
        <f>$F$5</f>
        <v>2025</v>
      </c>
      <c r="G214" s="191">
        <f>$A$214</f>
        <v>7</v>
      </c>
      <c r="H214" s="191">
        <f>$H$5</f>
        <v>1</v>
      </c>
      <c r="I214" s="192">
        <f>DATE(F214,G214,H214)</f>
        <v>44377</v>
      </c>
      <c r="J214" s="191">
        <f t="shared" ref="J214:J244" si="145">IF(OR(G214="",G214=MONTH(I214)),1,0)</f>
        <v>1</v>
      </c>
      <c r="K214" s="193">
        <f t="shared" ref="K214:R223" si="146">IF(OR($E214="Sa",$E214="So",$J214=0),K$4,K$5)</f>
        <v>7</v>
      </c>
      <c r="L214" s="194">
        <f t="shared" si="146"/>
        <v>0</v>
      </c>
      <c r="M214" s="193">
        <f t="shared" si="146"/>
        <v>13</v>
      </c>
      <c r="N214" s="194">
        <f t="shared" si="146"/>
        <v>0</v>
      </c>
      <c r="O214" s="193">
        <f t="shared" si="146"/>
        <v>13</v>
      </c>
      <c r="P214" s="194">
        <f t="shared" si="146"/>
        <v>30</v>
      </c>
      <c r="Q214" s="193">
        <f t="shared" si="146"/>
        <v>15</v>
      </c>
      <c r="R214" s="194">
        <f t="shared" si="146"/>
        <v>55</v>
      </c>
      <c r="S214" s="193">
        <f t="shared" ref="S214:V244" si="147">Q214</f>
        <v>15</v>
      </c>
      <c r="T214" s="194">
        <f t="shared" si="147"/>
        <v>55</v>
      </c>
      <c r="U214" s="193">
        <f t="shared" si="147"/>
        <v>15</v>
      </c>
      <c r="V214" s="194">
        <f t="shared" si="147"/>
        <v>55</v>
      </c>
      <c r="W214" s="195">
        <f t="shared" ref="W214:W244" si="148">TIME(K214,L214,0)</f>
        <v>0.29166666666666669</v>
      </c>
      <c r="X214" s="195">
        <f t="shared" ref="X214:X244" si="149">TIME(M214,N214,0)</f>
        <v>0.54166666666666663</v>
      </c>
      <c r="Y214" s="195">
        <f t="shared" ref="Y214:Y244" si="150">TIME(O214,P214,0)</f>
        <v>0.5625</v>
      </c>
      <c r="Z214" s="195">
        <f t="shared" ref="Z214:Z244" si="151">TIME(Q214,R214,0)</f>
        <v>0.66319444444444442</v>
      </c>
      <c r="AA214" s="195">
        <f t="shared" ref="AA214:AA244" si="152">TIME(S214,T214,0)</f>
        <v>0.66319444444444442</v>
      </c>
      <c r="AB214" s="195">
        <f t="shared" ref="AB214:AB244" si="153">TIME(U214,V214,0)</f>
        <v>0.66319444444444442</v>
      </c>
      <c r="AC214" s="667"/>
      <c r="AD214" s="196">
        <f t="shared" ref="AD214:AD244" si="154">IF(J214=0,0,IF(OR(E214="Sa",E214="So"),TIME($AD$4,$AF$4,0),TIME($AD$5,$AF$5,0)))</f>
        <v>0.35069444444444442</v>
      </c>
      <c r="AE214" s="667"/>
      <c r="AF214" s="196">
        <f t="shared" ref="AF214:AF244" si="155">IF(J214=0,0,Z214-W214-(Y214-X214))</f>
        <v>0.35069444444444436</v>
      </c>
      <c r="AG214" s="196"/>
      <c r="AH214" s="196"/>
      <c r="AI214" s="196"/>
      <c r="AJ214" s="709"/>
      <c r="AK214" s="709">
        <f>IF(AH214=$AH$3,1,0)</f>
        <v>0</v>
      </c>
      <c r="AL214" s="709">
        <f>IF(AH214=$AH$7,1,0)</f>
        <v>0</v>
      </c>
      <c r="AM214" s="709">
        <f>IF(AI214=$AH$4,1,0)</f>
        <v>0</v>
      </c>
      <c r="AN214" s="709"/>
      <c r="AO214" s="709">
        <f t="shared" ref="AO214:AO244" si="156">IF(OR(AH214=$AH$2,AH214=$AH$5),1,IF(AH214=$AH$6,0.5,0))</f>
        <v>0</v>
      </c>
      <c r="AP214" s="709">
        <f t="shared" ref="AP214:AP243" si="157">IF(OR(E214="Sa",E214="So",E214="",J214=0,AH214="FT"),0,1)</f>
        <v>1</v>
      </c>
      <c r="AS214" s="184"/>
      <c r="AV214" s="151"/>
      <c r="AW214" s="225"/>
      <c r="AX214" s="79"/>
      <c r="AZ214" s="176"/>
      <c r="BD214" s="225"/>
      <c r="BG214" s="818">
        <f>BG209</f>
        <v>80.900000000000006</v>
      </c>
      <c r="BH214" s="818">
        <f>BH209</f>
        <v>80.900000000000006</v>
      </c>
      <c r="BI214" s="198">
        <f>BI209</f>
        <v>15</v>
      </c>
      <c r="BJ214" s="198">
        <f>BI214+BJ209</f>
        <v>30</v>
      </c>
    </row>
    <row r="215" spans="1:67" ht="12.75" customHeight="1" outlineLevel="1" x14ac:dyDescent="0.2">
      <c r="B215" s="851"/>
      <c r="C215" s="851"/>
      <c r="D215" s="27" t="str">
        <f t="shared" ref="D215:D244" si="158">IF(E215="Mo",WEEKNUM(I215),"")</f>
        <v/>
      </c>
      <c r="E215" s="191" t="str">
        <f t="shared" ref="E215:E244" si="159">TEXT(I215,"TTT")</f>
        <v>Mi</v>
      </c>
      <c r="F215" s="191">
        <f t="shared" ref="F215:F244" si="160">$F$5</f>
        <v>2025</v>
      </c>
      <c r="G215" s="191">
        <f t="shared" ref="G215:G244" si="161">$A$214</f>
        <v>7</v>
      </c>
      <c r="H215" s="191">
        <f>H214+1</f>
        <v>2</v>
      </c>
      <c r="I215" s="192">
        <f t="shared" ref="I215:I244" si="162">DATE(F215,G215,H215)</f>
        <v>44378</v>
      </c>
      <c r="J215" s="191">
        <f t="shared" si="145"/>
        <v>1</v>
      </c>
      <c r="K215" s="193">
        <f t="shared" si="146"/>
        <v>7</v>
      </c>
      <c r="L215" s="194">
        <f t="shared" si="146"/>
        <v>0</v>
      </c>
      <c r="M215" s="193">
        <f t="shared" si="146"/>
        <v>13</v>
      </c>
      <c r="N215" s="194">
        <f t="shared" si="146"/>
        <v>0</v>
      </c>
      <c r="O215" s="193">
        <f t="shared" si="146"/>
        <v>13</v>
      </c>
      <c r="P215" s="194">
        <f t="shared" si="146"/>
        <v>30</v>
      </c>
      <c r="Q215" s="193">
        <f t="shared" si="146"/>
        <v>15</v>
      </c>
      <c r="R215" s="194">
        <f t="shared" si="146"/>
        <v>55</v>
      </c>
      <c r="S215" s="193">
        <f t="shared" si="147"/>
        <v>15</v>
      </c>
      <c r="T215" s="194">
        <f t="shared" si="147"/>
        <v>55</v>
      </c>
      <c r="U215" s="193">
        <f t="shared" si="147"/>
        <v>15</v>
      </c>
      <c r="V215" s="194">
        <f t="shared" si="147"/>
        <v>55</v>
      </c>
      <c r="W215" s="195">
        <f t="shared" si="148"/>
        <v>0.29166666666666669</v>
      </c>
      <c r="X215" s="195">
        <f t="shared" si="149"/>
        <v>0.54166666666666663</v>
      </c>
      <c r="Y215" s="195">
        <f t="shared" si="150"/>
        <v>0.5625</v>
      </c>
      <c r="Z215" s="195">
        <f t="shared" si="151"/>
        <v>0.66319444444444442</v>
      </c>
      <c r="AA215" s="195">
        <f t="shared" si="152"/>
        <v>0.66319444444444442</v>
      </c>
      <c r="AB215" s="195">
        <f t="shared" si="153"/>
        <v>0.66319444444444442</v>
      </c>
      <c r="AC215" s="667"/>
      <c r="AD215" s="196">
        <f t="shared" si="154"/>
        <v>0.35069444444444442</v>
      </c>
      <c r="AE215" s="667"/>
      <c r="AF215" s="196">
        <f t="shared" si="155"/>
        <v>0.35069444444444436</v>
      </c>
      <c r="AG215" s="196"/>
      <c r="AH215" s="196"/>
      <c r="AI215" s="196"/>
      <c r="AJ215" s="710"/>
      <c r="AK215" s="709">
        <f t="shared" ref="AK215:AK244" si="163">IF(AH215=$AH$3,1,0)</f>
        <v>0</v>
      </c>
      <c r="AL215" s="709">
        <f t="shared" ref="AL215:AL244" si="164">IF(AH215=$AH$7,1,0)</f>
        <v>0</v>
      </c>
      <c r="AM215" s="709">
        <f t="shared" ref="AM215:AM244" si="165">IF(AI215=$AH$4,1,0)</f>
        <v>0</v>
      </c>
      <c r="AN215" s="709"/>
      <c r="AO215" s="709">
        <f t="shared" si="156"/>
        <v>0</v>
      </c>
      <c r="AP215" s="709">
        <f t="shared" si="157"/>
        <v>1</v>
      </c>
      <c r="AS215" s="184"/>
      <c r="AW215" s="225"/>
      <c r="AX215" s="79"/>
      <c r="AZ215" s="176"/>
      <c r="BD215" s="225"/>
      <c r="BG215" s="761">
        <f>BG209</f>
        <v>80.900000000000006</v>
      </c>
      <c r="BH215" s="761">
        <f>BH209</f>
        <v>80.900000000000006</v>
      </c>
      <c r="BI215" s="198">
        <f>BJ214+BI209</f>
        <v>45</v>
      </c>
      <c r="BJ215" s="198">
        <f>BI215+BJ209</f>
        <v>60</v>
      </c>
    </row>
    <row r="216" spans="1:67" ht="12.75" customHeight="1" outlineLevel="1" x14ac:dyDescent="0.2">
      <c r="B216" s="851"/>
      <c r="C216" s="851"/>
      <c r="D216" s="27" t="str">
        <f t="shared" si="158"/>
        <v/>
      </c>
      <c r="E216" s="191" t="str">
        <f t="shared" si="159"/>
        <v>Do</v>
      </c>
      <c r="F216" s="191">
        <f t="shared" si="160"/>
        <v>2025</v>
      </c>
      <c r="G216" s="191">
        <f t="shared" si="161"/>
        <v>7</v>
      </c>
      <c r="H216" s="191">
        <f t="shared" ref="H216:H244" si="166">H215+1</f>
        <v>3</v>
      </c>
      <c r="I216" s="192">
        <f t="shared" si="162"/>
        <v>44379</v>
      </c>
      <c r="J216" s="191">
        <f t="shared" si="145"/>
        <v>1</v>
      </c>
      <c r="K216" s="193">
        <f t="shared" si="146"/>
        <v>7</v>
      </c>
      <c r="L216" s="194">
        <f t="shared" si="146"/>
        <v>0</v>
      </c>
      <c r="M216" s="193">
        <f t="shared" si="146"/>
        <v>13</v>
      </c>
      <c r="N216" s="194">
        <f t="shared" si="146"/>
        <v>0</v>
      </c>
      <c r="O216" s="193">
        <f t="shared" si="146"/>
        <v>13</v>
      </c>
      <c r="P216" s="194">
        <f t="shared" si="146"/>
        <v>30</v>
      </c>
      <c r="Q216" s="193">
        <f t="shared" si="146"/>
        <v>15</v>
      </c>
      <c r="R216" s="194">
        <f t="shared" si="146"/>
        <v>55</v>
      </c>
      <c r="S216" s="193">
        <f t="shared" si="147"/>
        <v>15</v>
      </c>
      <c r="T216" s="194">
        <f t="shared" si="147"/>
        <v>55</v>
      </c>
      <c r="U216" s="193">
        <f t="shared" si="147"/>
        <v>15</v>
      </c>
      <c r="V216" s="194">
        <f t="shared" si="147"/>
        <v>55</v>
      </c>
      <c r="W216" s="195">
        <f t="shared" si="148"/>
        <v>0.29166666666666669</v>
      </c>
      <c r="X216" s="195">
        <f t="shared" si="149"/>
        <v>0.54166666666666663</v>
      </c>
      <c r="Y216" s="195">
        <f t="shared" si="150"/>
        <v>0.5625</v>
      </c>
      <c r="Z216" s="195">
        <f t="shared" si="151"/>
        <v>0.66319444444444442</v>
      </c>
      <c r="AA216" s="195">
        <f t="shared" si="152"/>
        <v>0.66319444444444442</v>
      </c>
      <c r="AB216" s="195">
        <f t="shared" si="153"/>
        <v>0.66319444444444442</v>
      </c>
      <c r="AC216" s="667"/>
      <c r="AD216" s="196">
        <f t="shared" si="154"/>
        <v>0.35069444444444442</v>
      </c>
      <c r="AE216" s="667"/>
      <c r="AF216" s="196">
        <f t="shared" si="155"/>
        <v>0.35069444444444436</v>
      </c>
      <c r="AG216" s="196"/>
      <c r="AH216" s="196"/>
      <c r="AI216" s="196"/>
      <c r="AJ216" s="710"/>
      <c r="AK216" s="709">
        <f t="shared" si="163"/>
        <v>0</v>
      </c>
      <c r="AL216" s="709">
        <f t="shared" si="164"/>
        <v>0</v>
      </c>
      <c r="AM216" s="709">
        <f t="shared" si="165"/>
        <v>0</v>
      </c>
      <c r="AN216" s="709"/>
      <c r="AO216" s="709">
        <f t="shared" si="156"/>
        <v>0</v>
      </c>
      <c r="AP216" s="709">
        <f t="shared" si="157"/>
        <v>1</v>
      </c>
      <c r="AS216" s="184"/>
      <c r="AW216" s="225"/>
      <c r="AX216" s="79"/>
      <c r="AZ216" s="176"/>
      <c r="BD216" s="225"/>
      <c r="BG216" s="761">
        <f>BG209</f>
        <v>80.900000000000006</v>
      </c>
      <c r="BH216" s="761">
        <f>BH209</f>
        <v>80.900000000000006</v>
      </c>
      <c r="BI216" s="198">
        <f>BJ215+BI209</f>
        <v>75</v>
      </c>
      <c r="BJ216" s="198">
        <f>BI216+BJ209</f>
        <v>90</v>
      </c>
    </row>
    <row r="217" spans="1:67" ht="12.75" customHeight="1" outlineLevel="1" x14ac:dyDescent="0.2">
      <c r="B217" s="851"/>
      <c r="C217" s="851"/>
      <c r="D217" s="27" t="str">
        <f t="shared" si="158"/>
        <v/>
      </c>
      <c r="E217" s="191" t="str">
        <f t="shared" si="159"/>
        <v>Fr</v>
      </c>
      <c r="F217" s="191">
        <f t="shared" si="160"/>
        <v>2025</v>
      </c>
      <c r="G217" s="191">
        <f t="shared" si="161"/>
        <v>7</v>
      </c>
      <c r="H217" s="191">
        <f t="shared" si="166"/>
        <v>4</v>
      </c>
      <c r="I217" s="192">
        <f t="shared" si="162"/>
        <v>44380</v>
      </c>
      <c r="J217" s="191">
        <f t="shared" si="145"/>
        <v>1</v>
      </c>
      <c r="K217" s="193">
        <f t="shared" si="146"/>
        <v>7</v>
      </c>
      <c r="L217" s="194">
        <f t="shared" si="146"/>
        <v>0</v>
      </c>
      <c r="M217" s="193">
        <f t="shared" si="146"/>
        <v>13</v>
      </c>
      <c r="N217" s="194">
        <f t="shared" si="146"/>
        <v>0</v>
      </c>
      <c r="O217" s="193">
        <f t="shared" si="146"/>
        <v>13</v>
      </c>
      <c r="P217" s="194">
        <f t="shared" si="146"/>
        <v>30</v>
      </c>
      <c r="Q217" s="193">
        <f t="shared" si="146"/>
        <v>15</v>
      </c>
      <c r="R217" s="194">
        <f t="shared" si="146"/>
        <v>55</v>
      </c>
      <c r="S217" s="193">
        <f t="shared" si="147"/>
        <v>15</v>
      </c>
      <c r="T217" s="194">
        <f t="shared" si="147"/>
        <v>55</v>
      </c>
      <c r="U217" s="193">
        <f t="shared" si="147"/>
        <v>15</v>
      </c>
      <c r="V217" s="194">
        <f t="shared" si="147"/>
        <v>55</v>
      </c>
      <c r="W217" s="195">
        <f t="shared" si="148"/>
        <v>0.29166666666666669</v>
      </c>
      <c r="X217" s="195">
        <f t="shared" si="149"/>
        <v>0.54166666666666663</v>
      </c>
      <c r="Y217" s="195">
        <f t="shared" si="150"/>
        <v>0.5625</v>
      </c>
      <c r="Z217" s="195">
        <f t="shared" si="151"/>
        <v>0.66319444444444442</v>
      </c>
      <c r="AA217" s="195">
        <f t="shared" si="152"/>
        <v>0.66319444444444442</v>
      </c>
      <c r="AB217" s="195">
        <f t="shared" si="153"/>
        <v>0.66319444444444442</v>
      </c>
      <c r="AC217" s="667"/>
      <c r="AD217" s="196">
        <f t="shared" si="154"/>
        <v>0.35069444444444442</v>
      </c>
      <c r="AE217" s="667"/>
      <c r="AF217" s="196">
        <f t="shared" si="155"/>
        <v>0.35069444444444436</v>
      </c>
      <c r="AG217" s="196"/>
      <c r="AH217" s="196"/>
      <c r="AI217" s="196"/>
      <c r="AJ217" s="710"/>
      <c r="AK217" s="709">
        <f t="shared" si="163"/>
        <v>0</v>
      </c>
      <c r="AL217" s="709">
        <f t="shared" si="164"/>
        <v>0</v>
      </c>
      <c r="AM217" s="709">
        <f t="shared" si="165"/>
        <v>0</v>
      </c>
      <c r="AN217" s="709"/>
      <c r="AO217" s="709">
        <f t="shared" si="156"/>
        <v>0</v>
      </c>
      <c r="AP217" s="709">
        <f t="shared" si="157"/>
        <v>1</v>
      </c>
      <c r="AS217" s="184"/>
      <c r="AW217" s="225"/>
      <c r="AX217" s="79"/>
      <c r="AZ217" s="176"/>
      <c r="BD217" s="225"/>
      <c r="BG217" s="761">
        <f>BG209</f>
        <v>80.900000000000006</v>
      </c>
      <c r="BH217" s="761">
        <f>BH209</f>
        <v>80.900000000000006</v>
      </c>
      <c r="BI217" s="198">
        <f>BJ216+BI209</f>
        <v>105</v>
      </c>
      <c r="BJ217" s="198">
        <f>BI217+BJ209</f>
        <v>120</v>
      </c>
    </row>
    <row r="218" spans="1:67" ht="12.75" customHeight="1" outlineLevel="1" x14ac:dyDescent="0.2">
      <c r="B218" s="851"/>
      <c r="C218" s="851"/>
      <c r="D218" s="27" t="str">
        <f t="shared" si="158"/>
        <v/>
      </c>
      <c r="E218" s="191" t="str">
        <f t="shared" si="159"/>
        <v>Sa</v>
      </c>
      <c r="F218" s="191">
        <f t="shared" si="160"/>
        <v>2025</v>
      </c>
      <c r="G218" s="191">
        <f t="shared" si="161"/>
        <v>7</v>
      </c>
      <c r="H218" s="191">
        <f t="shared" si="166"/>
        <v>5</v>
      </c>
      <c r="I218" s="192">
        <f t="shared" si="162"/>
        <v>44381</v>
      </c>
      <c r="J218" s="191">
        <f t="shared" si="145"/>
        <v>1</v>
      </c>
      <c r="K218" s="193">
        <f t="shared" si="146"/>
        <v>0</v>
      </c>
      <c r="L218" s="194">
        <f t="shared" si="146"/>
        <v>0</v>
      </c>
      <c r="M218" s="193">
        <f t="shared" si="146"/>
        <v>0</v>
      </c>
      <c r="N218" s="194">
        <f t="shared" si="146"/>
        <v>0</v>
      </c>
      <c r="O218" s="193">
        <f t="shared" si="146"/>
        <v>0</v>
      </c>
      <c r="P218" s="194">
        <f t="shared" si="146"/>
        <v>0</v>
      </c>
      <c r="Q218" s="193">
        <f t="shared" si="146"/>
        <v>0</v>
      </c>
      <c r="R218" s="194">
        <f t="shared" si="146"/>
        <v>0</v>
      </c>
      <c r="S218" s="193">
        <f t="shared" si="147"/>
        <v>0</v>
      </c>
      <c r="T218" s="194">
        <f t="shared" si="147"/>
        <v>0</v>
      </c>
      <c r="U218" s="193">
        <f t="shared" si="147"/>
        <v>0</v>
      </c>
      <c r="V218" s="194">
        <f t="shared" si="147"/>
        <v>0</v>
      </c>
      <c r="W218" s="195">
        <f t="shared" si="148"/>
        <v>0</v>
      </c>
      <c r="X218" s="195">
        <f t="shared" si="149"/>
        <v>0</v>
      </c>
      <c r="Y218" s="195">
        <f t="shared" si="150"/>
        <v>0</v>
      </c>
      <c r="Z218" s="195">
        <f t="shared" si="151"/>
        <v>0</v>
      </c>
      <c r="AA218" s="195">
        <f t="shared" si="152"/>
        <v>0</v>
      </c>
      <c r="AB218" s="195">
        <f t="shared" si="153"/>
        <v>0</v>
      </c>
      <c r="AC218" s="667"/>
      <c r="AD218" s="196">
        <f t="shared" si="154"/>
        <v>0</v>
      </c>
      <c r="AE218" s="667"/>
      <c r="AF218" s="196">
        <f t="shared" si="155"/>
        <v>0</v>
      </c>
      <c r="AG218" s="196"/>
      <c r="AH218" s="196"/>
      <c r="AI218" s="196"/>
      <c r="AJ218" s="710"/>
      <c r="AK218" s="709">
        <f t="shared" si="163"/>
        <v>0</v>
      </c>
      <c r="AL218" s="709">
        <f t="shared" si="164"/>
        <v>0</v>
      </c>
      <c r="AM218" s="709">
        <f t="shared" si="165"/>
        <v>0</v>
      </c>
      <c r="AN218" s="709"/>
      <c r="AO218" s="709">
        <f t="shared" si="156"/>
        <v>0</v>
      </c>
      <c r="AP218" s="709">
        <f t="shared" si="157"/>
        <v>0</v>
      </c>
      <c r="AS218" s="184"/>
      <c r="AW218" s="225"/>
      <c r="AX218" s="79"/>
      <c r="AZ218" s="176"/>
      <c r="BD218" s="225"/>
      <c r="BG218" s="762">
        <f>BG209</f>
        <v>80.900000000000006</v>
      </c>
      <c r="BH218" s="761">
        <f>BH209</f>
        <v>80.900000000000006</v>
      </c>
      <c r="BI218" s="198">
        <f>BJ217+BI209</f>
        <v>135</v>
      </c>
      <c r="BJ218" s="198">
        <f>BI218+BJ209</f>
        <v>150</v>
      </c>
    </row>
    <row r="219" spans="1:67" ht="12.75" customHeight="1" outlineLevel="1" x14ac:dyDescent="0.2">
      <c r="B219" s="851"/>
      <c r="C219" s="851"/>
      <c r="D219" s="27" t="str">
        <f t="shared" si="158"/>
        <v/>
      </c>
      <c r="E219" s="191" t="str">
        <f t="shared" si="159"/>
        <v>So</v>
      </c>
      <c r="F219" s="191">
        <f t="shared" si="160"/>
        <v>2025</v>
      </c>
      <c r="G219" s="191">
        <f t="shared" si="161"/>
        <v>7</v>
      </c>
      <c r="H219" s="191">
        <f t="shared" si="166"/>
        <v>6</v>
      </c>
      <c r="I219" s="192">
        <f t="shared" si="162"/>
        <v>44382</v>
      </c>
      <c r="J219" s="191">
        <f t="shared" si="145"/>
        <v>1</v>
      </c>
      <c r="K219" s="193">
        <f t="shared" si="146"/>
        <v>0</v>
      </c>
      <c r="L219" s="194">
        <f t="shared" si="146"/>
        <v>0</v>
      </c>
      <c r="M219" s="193">
        <f t="shared" si="146"/>
        <v>0</v>
      </c>
      <c r="N219" s="194">
        <f t="shared" si="146"/>
        <v>0</v>
      </c>
      <c r="O219" s="193">
        <f t="shared" si="146"/>
        <v>0</v>
      </c>
      <c r="P219" s="194">
        <f t="shared" si="146"/>
        <v>0</v>
      </c>
      <c r="Q219" s="193">
        <f t="shared" si="146"/>
        <v>0</v>
      </c>
      <c r="R219" s="194">
        <f t="shared" si="146"/>
        <v>0</v>
      </c>
      <c r="S219" s="193">
        <f t="shared" si="147"/>
        <v>0</v>
      </c>
      <c r="T219" s="194">
        <f t="shared" si="147"/>
        <v>0</v>
      </c>
      <c r="U219" s="193">
        <f t="shared" si="147"/>
        <v>0</v>
      </c>
      <c r="V219" s="194">
        <f t="shared" si="147"/>
        <v>0</v>
      </c>
      <c r="W219" s="195">
        <f t="shared" si="148"/>
        <v>0</v>
      </c>
      <c r="X219" s="195">
        <f t="shared" si="149"/>
        <v>0</v>
      </c>
      <c r="Y219" s="195">
        <f t="shared" si="150"/>
        <v>0</v>
      </c>
      <c r="Z219" s="195">
        <f t="shared" si="151"/>
        <v>0</v>
      </c>
      <c r="AA219" s="195">
        <f t="shared" si="152"/>
        <v>0</v>
      </c>
      <c r="AB219" s="195">
        <f t="shared" si="153"/>
        <v>0</v>
      </c>
      <c r="AC219" s="667"/>
      <c r="AD219" s="196">
        <f t="shared" si="154"/>
        <v>0</v>
      </c>
      <c r="AE219" s="667"/>
      <c r="AF219" s="196">
        <f t="shared" si="155"/>
        <v>0</v>
      </c>
      <c r="AG219" s="196"/>
      <c r="AH219" s="196"/>
      <c r="AI219" s="196"/>
      <c r="AJ219" s="710"/>
      <c r="AK219" s="709">
        <f t="shared" si="163"/>
        <v>0</v>
      </c>
      <c r="AL219" s="709">
        <f t="shared" si="164"/>
        <v>0</v>
      </c>
      <c r="AM219" s="709">
        <f t="shared" si="165"/>
        <v>0</v>
      </c>
      <c r="AN219" s="709"/>
      <c r="AO219" s="709">
        <f t="shared" si="156"/>
        <v>0</v>
      </c>
      <c r="AP219" s="709">
        <f t="shared" si="157"/>
        <v>0</v>
      </c>
      <c r="AS219" s="184"/>
      <c r="AW219" s="225"/>
      <c r="AX219" s="79"/>
      <c r="AZ219" s="176"/>
      <c r="BC219" s="29"/>
      <c r="BD219" s="225"/>
      <c r="BG219" s="774" t="s">
        <v>1777</v>
      </c>
      <c r="BH219" s="756">
        <f>SUM(BG214:BG218)+SUM(BH214:BH218)</f>
        <v>809</v>
      </c>
      <c r="BI219" s="722" t="s">
        <v>1767</v>
      </c>
      <c r="BJ219" s="722" t="s">
        <v>1767</v>
      </c>
    </row>
    <row r="220" spans="1:67" ht="12.75" customHeight="1" outlineLevel="1" x14ac:dyDescent="0.2">
      <c r="B220" s="851"/>
      <c r="C220" s="851"/>
      <c r="D220" s="27">
        <f t="shared" si="158"/>
        <v>28</v>
      </c>
      <c r="E220" s="191" t="str">
        <f t="shared" si="159"/>
        <v>Mo</v>
      </c>
      <c r="F220" s="191">
        <f t="shared" si="160"/>
        <v>2025</v>
      </c>
      <c r="G220" s="191">
        <f t="shared" si="161"/>
        <v>7</v>
      </c>
      <c r="H220" s="191">
        <f t="shared" si="166"/>
        <v>7</v>
      </c>
      <c r="I220" s="192">
        <f t="shared" si="162"/>
        <v>44383</v>
      </c>
      <c r="J220" s="191">
        <f t="shared" si="145"/>
        <v>1</v>
      </c>
      <c r="K220" s="193">
        <f t="shared" si="146"/>
        <v>7</v>
      </c>
      <c r="L220" s="194">
        <f t="shared" si="146"/>
        <v>0</v>
      </c>
      <c r="M220" s="193">
        <f t="shared" si="146"/>
        <v>13</v>
      </c>
      <c r="N220" s="194">
        <f t="shared" si="146"/>
        <v>0</v>
      </c>
      <c r="O220" s="193">
        <f t="shared" si="146"/>
        <v>13</v>
      </c>
      <c r="P220" s="194">
        <f t="shared" si="146"/>
        <v>30</v>
      </c>
      <c r="Q220" s="193">
        <f t="shared" si="146"/>
        <v>15</v>
      </c>
      <c r="R220" s="194">
        <f t="shared" si="146"/>
        <v>55</v>
      </c>
      <c r="S220" s="193">
        <f t="shared" si="147"/>
        <v>15</v>
      </c>
      <c r="T220" s="194">
        <f t="shared" si="147"/>
        <v>55</v>
      </c>
      <c r="U220" s="193">
        <f t="shared" si="147"/>
        <v>15</v>
      </c>
      <c r="V220" s="194">
        <f t="shared" si="147"/>
        <v>55</v>
      </c>
      <c r="W220" s="195">
        <f t="shared" si="148"/>
        <v>0.29166666666666669</v>
      </c>
      <c r="X220" s="195">
        <f t="shared" si="149"/>
        <v>0.54166666666666663</v>
      </c>
      <c r="Y220" s="195">
        <f t="shared" si="150"/>
        <v>0.5625</v>
      </c>
      <c r="Z220" s="195">
        <f t="shared" si="151"/>
        <v>0.66319444444444442</v>
      </c>
      <c r="AA220" s="195">
        <f t="shared" si="152"/>
        <v>0.66319444444444442</v>
      </c>
      <c r="AB220" s="195">
        <f t="shared" si="153"/>
        <v>0.66319444444444442</v>
      </c>
      <c r="AC220" s="667"/>
      <c r="AD220" s="196">
        <f t="shared" si="154"/>
        <v>0.35069444444444442</v>
      </c>
      <c r="AE220" s="667"/>
      <c r="AF220" s="196">
        <f t="shared" si="155"/>
        <v>0.35069444444444436</v>
      </c>
      <c r="AG220" s="196"/>
      <c r="AH220" s="196"/>
      <c r="AI220" s="196"/>
      <c r="AJ220" s="710"/>
      <c r="AK220" s="709">
        <f t="shared" si="163"/>
        <v>0</v>
      </c>
      <c r="AL220" s="709">
        <f t="shared" si="164"/>
        <v>0</v>
      </c>
      <c r="AM220" s="709">
        <f t="shared" si="165"/>
        <v>0</v>
      </c>
      <c r="AN220" s="709"/>
      <c r="AO220" s="709">
        <f t="shared" si="156"/>
        <v>0</v>
      </c>
      <c r="AP220" s="709">
        <f t="shared" si="157"/>
        <v>1</v>
      </c>
      <c r="AS220" s="184"/>
      <c r="AW220" s="225"/>
      <c r="AX220" s="79"/>
      <c r="AZ220" s="176"/>
      <c r="BD220" s="225"/>
      <c r="BG220" s="775">
        <f>INDEX($BF$2:$BG$8,MATCH(BG219,$BF$2:$BF$8,0),2)</f>
        <v>80.900000000000006</v>
      </c>
      <c r="BH220" s="775">
        <f>INDEX($BF$2:$BG$8,MATCH(BG219,$BF$2:$BF$8,0),2)</f>
        <v>80.900000000000006</v>
      </c>
      <c r="BI220" s="775">
        <v>15</v>
      </c>
      <c r="BJ220" s="775">
        <v>15</v>
      </c>
    </row>
    <row r="221" spans="1:67" ht="12.75" customHeight="1" outlineLevel="1" x14ac:dyDescent="0.2">
      <c r="B221" s="851"/>
      <c r="C221" s="851"/>
      <c r="D221" s="27" t="str">
        <f t="shared" si="158"/>
        <v/>
      </c>
      <c r="E221" s="191" t="str">
        <f t="shared" si="159"/>
        <v>Di</v>
      </c>
      <c r="F221" s="191">
        <f t="shared" si="160"/>
        <v>2025</v>
      </c>
      <c r="G221" s="191">
        <f t="shared" si="161"/>
        <v>7</v>
      </c>
      <c r="H221" s="191">
        <f t="shared" si="166"/>
        <v>8</v>
      </c>
      <c r="I221" s="192">
        <f t="shared" si="162"/>
        <v>44384</v>
      </c>
      <c r="J221" s="191">
        <f t="shared" si="145"/>
        <v>1</v>
      </c>
      <c r="K221" s="193">
        <f t="shared" si="146"/>
        <v>7</v>
      </c>
      <c r="L221" s="194">
        <f t="shared" si="146"/>
        <v>0</v>
      </c>
      <c r="M221" s="193">
        <f t="shared" si="146"/>
        <v>13</v>
      </c>
      <c r="N221" s="194">
        <f t="shared" si="146"/>
        <v>0</v>
      </c>
      <c r="O221" s="193">
        <f t="shared" si="146"/>
        <v>13</v>
      </c>
      <c r="P221" s="194">
        <f t="shared" si="146"/>
        <v>30</v>
      </c>
      <c r="Q221" s="193">
        <f t="shared" si="146"/>
        <v>15</v>
      </c>
      <c r="R221" s="194">
        <f t="shared" si="146"/>
        <v>55</v>
      </c>
      <c r="S221" s="193">
        <f t="shared" si="147"/>
        <v>15</v>
      </c>
      <c r="T221" s="194">
        <f t="shared" si="147"/>
        <v>55</v>
      </c>
      <c r="U221" s="193">
        <f t="shared" si="147"/>
        <v>15</v>
      </c>
      <c r="V221" s="194">
        <f t="shared" si="147"/>
        <v>55</v>
      </c>
      <c r="W221" s="195">
        <f t="shared" si="148"/>
        <v>0.29166666666666669</v>
      </c>
      <c r="X221" s="195">
        <f t="shared" si="149"/>
        <v>0.54166666666666663</v>
      </c>
      <c r="Y221" s="195">
        <f t="shared" si="150"/>
        <v>0.5625</v>
      </c>
      <c r="Z221" s="195">
        <f t="shared" si="151"/>
        <v>0.66319444444444442</v>
      </c>
      <c r="AA221" s="195">
        <f t="shared" si="152"/>
        <v>0.66319444444444442</v>
      </c>
      <c r="AB221" s="195">
        <f t="shared" si="153"/>
        <v>0.66319444444444442</v>
      </c>
      <c r="AC221" s="667"/>
      <c r="AD221" s="196">
        <f t="shared" si="154"/>
        <v>0.35069444444444442</v>
      </c>
      <c r="AE221" s="667"/>
      <c r="AF221" s="196">
        <f t="shared" si="155"/>
        <v>0.35069444444444436</v>
      </c>
      <c r="AG221" s="196"/>
      <c r="AH221" s="196"/>
      <c r="AI221" s="196"/>
      <c r="AJ221" s="710"/>
      <c r="AK221" s="709">
        <f t="shared" si="163"/>
        <v>0</v>
      </c>
      <c r="AL221" s="709">
        <f t="shared" si="164"/>
        <v>0</v>
      </c>
      <c r="AM221" s="709">
        <f t="shared" si="165"/>
        <v>0</v>
      </c>
      <c r="AN221" s="709"/>
      <c r="AO221" s="709">
        <f t="shared" si="156"/>
        <v>0</v>
      </c>
      <c r="AP221" s="709">
        <f t="shared" si="157"/>
        <v>1</v>
      </c>
      <c r="AS221" s="184"/>
      <c r="AW221" s="225"/>
      <c r="AX221" s="79"/>
      <c r="AZ221" s="176"/>
      <c r="BC221" s="29"/>
      <c r="BD221" s="225"/>
      <c r="BG221" s="818">
        <f>BG220</f>
        <v>80.900000000000006</v>
      </c>
      <c r="BH221" s="818">
        <f>BH220</f>
        <v>80.900000000000006</v>
      </c>
      <c r="BI221" s="198">
        <f>BI220</f>
        <v>15</v>
      </c>
      <c r="BJ221" s="198">
        <f>BI221+BJ220</f>
        <v>30</v>
      </c>
    </row>
    <row r="222" spans="1:67" ht="12.75" customHeight="1" outlineLevel="1" x14ac:dyDescent="0.2">
      <c r="B222" s="851"/>
      <c r="C222" s="851"/>
      <c r="D222" s="27" t="str">
        <f t="shared" si="158"/>
        <v/>
      </c>
      <c r="E222" s="191" t="str">
        <f t="shared" si="159"/>
        <v>Mi</v>
      </c>
      <c r="F222" s="191">
        <f t="shared" si="160"/>
        <v>2025</v>
      </c>
      <c r="G222" s="191">
        <f t="shared" si="161"/>
        <v>7</v>
      </c>
      <c r="H222" s="191">
        <f t="shared" si="166"/>
        <v>9</v>
      </c>
      <c r="I222" s="192">
        <f t="shared" si="162"/>
        <v>44385</v>
      </c>
      <c r="J222" s="191">
        <f t="shared" si="145"/>
        <v>1</v>
      </c>
      <c r="K222" s="193">
        <f t="shared" si="146"/>
        <v>7</v>
      </c>
      <c r="L222" s="194">
        <f t="shared" si="146"/>
        <v>0</v>
      </c>
      <c r="M222" s="193">
        <f t="shared" si="146"/>
        <v>13</v>
      </c>
      <c r="N222" s="194">
        <f t="shared" si="146"/>
        <v>0</v>
      </c>
      <c r="O222" s="193">
        <f t="shared" si="146"/>
        <v>13</v>
      </c>
      <c r="P222" s="194">
        <f t="shared" si="146"/>
        <v>30</v>
      </c>
      <c r="Q222" s="193">
        <f t="shared" si="146"/>
        <v>15</v>
      </c>
      <c r="R222" s="194">
        <f t="shared" si="146"/>
        <v>55</v>
      </c>
      <c r="S222" s="193">
        <f t="shared" si="147"/>
        <v>15</v>
      </c>
      <c r="T222" s="194">
        <f t="shared" si="147"/>
        <v>55</v>
      </c>
      <c r="U222" s="193">
        <f t="shared" si="147"/>
        <v>15</v>
      </c>
      <c r="V222" s="194">
        <f t="shared" si="147"/>
        <v>55</v>
      </c>
      <c r="W222" s="195">
        <f t="shared" si="148"/>
        <v>0.29166666666666669</v>
      </c>
      <c r="X222" s="195">
        <f t="shared" si="149"/>
        <v>0.54166666666666663</v>
      </c>
      <c r="Y222" s="195">
        <f t="shared" si="150"/>
        <v>0.5625</v>
      </c>
      <c r="Z222" s="195">
        <f t="shared" si="151"/>
        <v>0.66319444444444442</v>
      </c>
      <c r="AA222" s="195">
        <f t="shared" si="152"/>
        <v>0.66319444444444442</v>
      </c>
      <c r="AB222" s="195">
        <f t="shared" si="153"/>
        <v>0.66319444444444442</v>
      </c>
      <c r="AC222" s="667"/>
      <c r="AD222" s="196">
        <f t="shared" si="154"/>
        <v>0.35069444444444442</v>
      </c>
      <c r="AE222" s="667"/>
      <c r="AF222" s="196">
        <f t="shared" si="155"/>
        <v>0.35069444444444436</v>
      </c>
      <c r="AG222" s="196"/>
      <c r="AH222" s="196"/>
      <c r="AI222" s="196"/>
      <c r="AJ222" s="710"/>
      <c r="AK222" s="709">
        <f t="shared" si="163"/>
        <v>0</v>
      </c>
      <c r="AL222" s="709">
        <f t="shared" si="164"/>
        <v>0</v>
      </c>
      <c r="AM222" s="709">
        <f t="shared" si="165"/>
        <v>0</v>
      </c>
      <c r="AN222" s="709"/>
      <c r="AO222" s="709">
        <f t="shared" si="156"/>
        <v>0</v>
      </c>
      <c r="AP222" s="709">
        <f t="shared" si="157"/>
        <v>1</v>
      </c>
      <c r="AS222" s="184"/>
      <c r="AW222" s="225"/>
      <c r="AX222" s="79"/>
      <c r="AZ222" s="176"/>
      <c r="BD222" s="225"/>
      <c r="BG222" s="761">
        <f>BG220</f>
        <v>80.900000000000006</v>
      </c>
      <c r="BH222" s="761">
        <f>BH220</f>
        <v>80.900000000000006</v>
      </c>
      <c r="BI222" s="198">
        <f>BJ221+BI220</f>
        <v>45</v>
      </c>
      <c r="BJ222" s="198">
        <f>BI222+BJ220</f>
        <v>60</v>
      </c>
    </row>
    <row r="223" spans="1:67" ht="12.75" customHeight="1" outlineLevel="1" x14ac:dyDescent="0.2">
      <c r="B223" s="851"/>
      <c r="C223" s="851"/>
      <c r="D223" s="27" t="str">
        <f t="shared" si="158"/>
        <v/>
      </c>
      <c r="E223" s="191" t="str">
        <f t="shared" si="159"/>
        <v>Do</v>
      </c>
      <c r="F223" s="191">
        <f t="shared" si="160"/>
        <v>2025</v>
      </c>
      <c r="G223" s="191">
        <f t="shared" si="161"/>
        <v>7</v>
      </c>
      <c r="H223" s="191">
        <f t="shared" si="166"/>
        <v>10</v>
      </c>
      <c r="I223" s="192">
        <f t="shared" si="162"/>
        <v>44386</v>
      </c>
      <c r="J223" s="191">
        <f t="shared" si="145"/>
        <v>1</v>
      </c>
      <c r="K223" s="193">
        <f t="shared" si="146"/>
        <v>7</v>
      </c>
      <c r="L223" s="194">
        <f t="shared" si="146"/>
        <v>0</v>
      </c>
      <c r="M223" s="193">
        <f t="shared" si="146"/>
        <v>13</v>
      </c>
      <c r="N223" s="194">
        <f t="shared" si="146"/>
        <v>0</v>
      </c>
      <c r="O223" s="193">
        <f t="shared" si="146"/>
        <v>13</v>
      </c>
      <c r="P223" s="194">
        <f t="shared" si="146"/>
        <v>30</v>
      </c>
      <c r="Q223" s="193">
        <f t="shared" si="146"/>
        <v>15</v>
      </c>
      <c r="R223" s="194">
        <f t="shared" si="146"/>
        <v>55</v>
      </c>
      <c r="S223" s="193">
        <f t="shared" si="147"/>
        <v>15</v>
      </c>
      <c r="T223" s="194">
        <f t="shared" si="147"/>
        <v>55</v>
      </c>
      <c r="U223" s="193">
        <f t="shared" si="147"/>
        <v>15</v>
      </c>
      <c r="V223" s="194">
        <f t="shared" si="147"/>
        <v>55</v>
      </c>
      <c r="W223" s="195">
        <f t="shared" si="148"/>
        <v>0.29166666666666669</v>
      </c>
      <c r="X223" s="195">
        <f t="shared" si="149"/>
        <v>0.54166666666666663</v>
      </c>
      <c r="Y223" s="195">
        <f t="shared" si="150"/>
        <v>0.5625</v>
      </c>
      <c r="Z223" s="195">
        <f t="shared" si="151"/>
        <v>0.66319444444444442</v>
      </c>
      <c r="AA223" s="195">
        <f t="shared" si="152"/>
        <v>0.66319444444444442</v>
      </c>
      <c r="AB223" s="195">
        <f t="shared" si="153"/>
        <v>0.66319444444444442</v>
      </c>
      <c r="AC223" s="667"/>
      <c r="AD223" s="196">
        <f t="shared" si="154"/>
        <v>0.35069444444444442</v>
      </c>
      <c r="AE223" s="667"/>
      <c r="AF223" s="196">
        <f t="shared" si="155"/>
        <v>0.35069444444444436</v>
      </c>
      <c r="AG223" s="196"/>
      <c r="AH223" s="196"/>
      <c r="AI223" s="196"/>
      <c r="AJ223" s="710"/>
      <c r="AK223" s="709">
        <f t="shared" si="163"/>
        <v>0</v>
      </c>
      <c r="AL223" s="709">
        <f t="shared" si="164"/>
        <v>0</v>
      </c>
      <c r="AM223" s="709">
        <f t="shared" si="165"/>
        <v>0</v>
      </c>
      <c r="AN223" s="709"/>
      <c r="AO223" s="709">
        <f t="shared" si="156"/>
        <v>0</v>
      </c>
      <c r="AP223" s="709">
        <f t="shared" si="157"/>
        <v>1</v>
      </c>
      <c r="AS223" s="184"/>
      <c r="AW223" s="225"/>
      <c r="AX223" s="79"/>
      <c r="AZ223" s="176"/>
      <c r="BD223" s="225"/>
      <c r="BG223" s="761">
        <f>BG220</f>
        <v>80.900000000000006</v>
      </c>
      <c r="BH223" s="761">
        <f>BH220</f>
        <v>80.900000000000006</v>
      </c>
      <c r="BI223" s="198">
        <f>BJ222+BI220</f>
        <v>75</v>
      </c>
      <c r="BJ223" s="198">
        <f>BI223+BJ220</f>
        <v>90</v>
      </c>
    </row>
    <row r="224" spans="1:67" ht="12.75" customHeight="1" outlineLevel="1" x14ac:dyDescent="0.2">
      <c r="B224" s="851"/>
      <c r="C224" s="851"/>
      <c r="D224" s="27" t="str">
        <f t="shared" si="158"/>
        <v/>
      </c>
      <c r="E224" s="191" t="str">
        <f t="shared" si="159"/>
        <v>Fr</v>
      </c>
      <c r="F224" s="191">
        <f t="shared" si="160"/>
        <v>2025</v>
      </c>
      <c r="G224" s="191">
        <f t="shared" si="161"/>
        <v>7</v>
      </c>
      <c r="H224" s="191">
        <f t="shared" si="166"/>
        <v>11</v>
      </c>
      <c r="I224" s="192">
        <f t="shared" si="162"/>
        <v>44387</v>
      </c>
      <c r="J224" s="191">
        <f t="shared" si="145"/>
        <v>1</v>
      </c>
      <c r="K224" s="193">
        <f t="shared" ref="K224:R233" si="167">IF(OR($E224="Sa",$E224="So",$J224=0),K$4,K$5)</f>
        <v>7</v>
      </c>
      <c r="L224" s="194">
        <f t="shared" si="167"/>
        <v>0</v>
      </c>
      <c r="M224" s="193">
        <f t="shared" si="167"/>
        <v>13</v>
      </c>
      <c r="N224" s="194">
        <f t="shared" si="167"/>
        <v>0</v>
      </c>
      <c r="O224" s="193">
        <f t="shared" si="167"/>
        <v>13</v>
      </c>
      <c r="P224" s="194">
        <f t="shared" si="167"/>
        <v>30</v>
      </c>
      <c r="Q224" s="193">
        <f t="shared" si="167"/>
        <v>15</v>
      </c>
      <c r="R224" s="194">
        <f t="shared" si="167"/>
        <v>55</v>
      </c>
      <c r="S224" s="193">
        <f t="shared" si="147"/>
        <v>15</v>
      </c>
      <c r="T224" s="194">
        <f t="shared" si="147"/>
        <v>55</v>
      </c>
      <c r="U224" s="193">
        <f t="shared" si="147"/>
        <v>15</v>
      </c>
      <c r="V224" s="194">
        <f t="shared" si="147"/>
        <v>55</v>
      </c>
      <c r="W224" s="195">
        <f t="shared" si="148"/>
        <v>0.29166666666666669</v>
      </c>
      <c r="X224" s="195">
        <f t="shared" si="149"/>
        <v>0.54166666666666663</v>
      </c>
      <c r="Y224" s="195">
        <f t="shared" si="150"/>
        <v>0.5625</v>
      </c>
      <c r="Z224" s="195">
        <f t="shared" si="151"/>
        <v>0.66319444444444442</v>
      </c>
      <c r="AA224" s="195">
        <f t="shared" si="152"/>
        <v>0.66319444444444442</v>
      </c>
      <c r="AB224" s="195">
        <f t="shared" si="153"/>
        <v>0.66319444444444442</v>
      </c>
      <c r="AC224" s="667"/>
      <c r="AD224" s="196">
        <f t="shared" si="154"/>
        <v>0.35069444444444442</v>
      </c>
      <c r="AE224" s="667"/>
      <c r="AF224" s="196">
        <f t="shared" si="155"/>
        <v>0.35069444444444436</v>
      </c>
      <c r="AG224" s="196"/>
      <c r="AH224" s="196"/>
      <c r="AI224" s="196"/>
      <c r="AJ224" s="710"/>
      <c r="AK224" s="709">
        <f t="shared" si="163"/>
        <v>0</v>
      </c>
      <c r="AL224" s="709">
        <f t="shared" si="164"/>
        <v>0</v>
      </c>
      <c r="AM224" s="709">
        <f t="shared" si="165"/>
        <v>0</v>
      </c>
      <c r="AN224" s="709"/>
      <c r="AO224" s="709">
        <f t="shared" si="156"/>
        <v>0</v>
      </c>
      <c r="AP224" s="709">
        <f t="shared" si="157"/>
        <v>1</v>
      </c>
      <c r="AS224" s="184"/>
      <c r="AT224" s="172"/>
      <c r="AW224" s="225"/>
      <c r="AX224" s="79"/>
      <c r="AZ224" s="176"/>
      <c r="BD224" s="225"/>
      <c r="BG224" s="761">
        <f>BG220</f>
        <v>80.900000000000006</v>
      </c>
      <c r="BH224" s="761">
        <f>BH220</f>
        <v>80.900000000000006</v>
      </c>
      <c r="BI224" s="198">
        <f>BJ223+BI220</f>
        <v>105</v>
      </c>
      <c r="BJ224" s="198">
        <f>BI224+BJ220</f>
        <v>120</v>
      </c>
    </row>
    <row r="225" spans="2:67" ht="12.75" customHeight="1" outlineLevel="1" x14ac:dyDescent="0.2">
      <c r="B225" s="851"/>
      <c r="C225" s="851"/>
      <c r="D225" s="27" t="str">
        <f t="shared" si="158"/>
        <v/>
      </c>
      <c r="E225" s="191" t="str">
        <f t="shared" si="159"/>
        <v>Sa</v>
      </c>
      <c r="F225" s="191">
        <f t="shared" si="160"/>
        <v>2025</v>
      </c>
      <c r="G225" s="191">
        <f t="shared" si="161"/>
        <v>7</v>
      </c>
      <c r="H225" s="191">
        <f t="shared" si="166"/>
        <v>12</v>
      </c>
      <c r="I225" s="192">
        <f t="shared" si="162"/>
        <v>44388</v>
      </c>
      <c r="J225" s="191">
        <f t="shared" si="145"/>
        <v>1</v>
      </c>
      <c r="K225" s="193">
        <f t="shared" si="167"/>
        <v>0</v>
      </c>
      <c r="L225" s="194">
        <f t="shared" si="167"/>
        <v>0</v>
      </c>
      <c r="M225" s="193">
        <f t="shared" si="167"/>
        <v>0</v>
      </c>
      <c r="N225" s="194">
        <f t="shared" si="167"/>
        <v>0</v>
      </c>
      <c r="O225" s="193">
        <f t="shared" si="167"/>
        <v>0</v>
      </c>
      <c r="P225" s="194">
        <f t="shared" si="167"/>
        <v>0</v>
      </c>
      <c r="Q225" s="193">
        <f t="shared" si="167"/>
        <v>0</v>
      </c>
      <c r="R225" s="194">
        <f t="shared" si="167"/>
        <v>0</v>
      </c>
      <c r="S225" s="193">
        <f t="shared" si="147"/>
        <v>0</v>
      </c>
      <c r="T225" s="194">
        <f t="shared" si="147"/>
        <v>0</v>
      </c>
      <c r="U225" s="193">
        <f t="shared" si="147"/>
        <v>0</v>
      </c>
      <c r="V225" s="194">
        <f t="shared" si="147"/>
        <v>0</v>
      </c>
      <c r="W225" s="195">
        <f t="shared" si="148"/>
        <v>0</v>
      </c>
      <c r="X225" s="195">
        <f t="shared" si="149"/>
        <v>0</v>
      </c>
      <c r="Y225" s="195">
        <f t="shared" si="150"/>
        <v>0</v>
      </c>
      <c r="Z225" s="195">
        <f t="shared" si="151"/>
        <v>0</v>
      </c>
      <c r="AA225" s="195">
        <f t="shared" si="152"/>
        <v>0</v>
      </c>
      <c r="AB225" s="195">
        <f t="shared" si="153"/>
        <v>0</v>
      </c>
      <c r="AC225" s="667"/>
      <c r="AD225" s="196">
        <f t="shared" si="154"/>
        <v>0</v>
      </c>
      <c r="AE225" s="667"/>
      <c r="AF225" s="196">
        <f t="shared" si="155"/>
        <v>0</v>
      </c>
      <c r="AG225" s="196"/>
      <c r="AH225" s="196"/>
      <c r="AI225" s="196"/>
      <c r="AJ225" s="710"/>
      <c r="AK225" s="709">
        <f t="shared" si="163"/>
        <v>0</v>
      </c>
      <c r="AL225" s="709">
        <f t="shared" si="164"/>
        <v>0</v>
      </c>
      <c r="AM225" s="709">
        <f t="shared" si="165"/>
        <v>0</v>
      </c>
      <c r="AN225" s="709"/>
      <c r="AO225" s="709">
        <f t="shared" si="156"/>
        <v>0</v>
      </c>
      <c r="AP225" s="709">
        <f t="shared" si="157"/>
        <v>0</v>
      </c>
      <c r="AS225" s="184"/>
      <c r="AW225" s="225"/>
      <c r="AX225" s="79"/>
      <c r="AZ225" s="176"/>
      <c r="BD225" s="225"/>
      <c r="BG225" s="762">
        <f>BG220</f>
        <v>80.900000000000006</v>
      </c>
      <c r="BH225" s="761">
        <f>BH220</f>
        <v>80.900000000000006</v>
      </c>
      <c r="BI225" s="198">
        <f>BJ224+BI220</f>
        <v>135</v>
      </c>
      <c r="BJ225" s="198">
        <f>BI225+BJ220</f>
        <v>150</v>
      </c>
    </row>
    <row r="226" spans="2:67" ht="12.75" customHeight="1" outlineLevel="1" x14ac:dyDescent="0.2">
      <c r="B226" s="851"/>
      <c r="C226" s="851"/>
      <c r="D226" s="27" t="str">
        <f t="shared" si="158"/>
        <v/>
      </c>
      <c r="E226" s="191" t="str">
        <f t="shared" si="159"/>
        <v>So</v>
      </c>
      <c r="F226" s="191">
        <f t="shared" si="160"/>
        <v>2025</v>
      </c>
      <c r="G226" s="191">
        <f t="shared" si="161"/>
        <v>7</v>
      </c>
      <c r="H226" s="191">
        <f t="shared" si="166"/>
        <v>13</v>
      </c>
      <c r="I226" s="192">
        <f t="shared" si="162"/>
        <v>44389</v>
      </c>
      <c r="J226" s="191">
        <f t="shared" si="145"/>
        <v>1</v>
      </c>
      <c r="K226" s="193">
        <f t="shared" si="167"/>
        <v>0</v>
      </c>
      <c r="L226" s="194">
        <f t="shared" si="167"/>
        <v>0</v>
      </c>
      <c r="M226" s="193">
        <f t="shared" si="167"/>
        <v>0</v>
      </c>
      <c r="N226" s="194">
        <f t="shared" si="167"/>
        <v>0</v>
      </c>
      <c r="O226" s="193">
        <f t="shared" si="167"/>
        <v>0</v>
      </c>
      <c r="P226" s="194">
        <f t="shared" si="167"/>
        <v>0</v>
      </c>
      <c r="Q226" s="193">
        <f t="shared" si="167"/>
        <v>0</v>
      </c>
      <c r="R226" s="194">
        <f t="shared" si="167"/>
        <v>0</v>
      </c>
      <c r="S226" s="193">
        <f t="shared" si="147"/>
        <v>0</v>
      </c>
      <c r="T226" s="194">
        <f t="shared" si="147"/>
        <v>0</v>
      </c>
      <c r="U226" s="193">
        <f t="shared" si="147"/>
        <v>0</v>
      </c>
      <c r="V226" s="194">
        <f t="shared" si="147"/>
        <v>0</v>
      </c>
      <c r="W226" s="195">
        <f t="shared" si="148"/>
        <v>0</v>
      </c>
      <c r="X226" s="195">
        <f t="shared" si="149"/>
        <v>0</v>
      </c>
      <c r="Y226" s="195">
        <f t="shared" si="150"/>
        <v>0</v>
      </c>
      <c r="Z226" s="195">
        <f t="shared" si="151"/>
        <v>0</v>
      </c>
      <c r="AA226" s="195">
        <f t="shared" si="152"/>
        <v>0</v>
      </c>
      <c r="AB226" s="195">
        <f t="shared" si="153"/>
        <v>0</v>
      </c>
      <c r="AC226" s="667"/>
      <c r="AD226" s="196">
        <f t="shared" si="154"/>
        <v>0</v>
      </c>
      <c r="AE226" s="667"/>
      <c r="AF226" s="196">
        <f t="shared" si="155"/>
        <v>0</v>
      </c>
      <c r="AG226" s="196"/>
      <c r="AH226" s="196"/>
      <c r="AI226" s="196"/>
      <c r="AJ226" s="710"/>
      <c r="AK226" s="709">
        <f t="shared" si="163"/>
        <v>0</v>
      </c>
      <c r="AL226" s="709">
        <f t="shared" si="164"/>
        <v>0</v>
      </c>
      <c r="AM226" s="709">
        <f t="shared" si="165"/>
        <v>0</v>
      </c>
      <c r="AN226" s="709"/>
      <c r="AO226" s="709">
        <f t="shared" si="156"/>
        <v>0</v>
      </c>
      <c r="AP226" s="709">
        <f t="shared" si="157"/>
        <v>0</v>
      </c>
      <c r="AS226" s="184"/>
      <c r="AW226" s="225"/>
      <c r="AX226" s="79"/>
      <c r="AZ226" s="176"/>
      <c r="BD226" s="225"/>
      <c r="BG226" s="760">
        <v>60</v>
      </c>
      <c r="BH226" s="756">
        <f>SUM(BG221:BG225)+SUM(BH221:BH225)</f>
        <v>809</v>
      </c>
      <c r="BL226" s="774" t="s">
        <v>1777</v>
      </c>
      <c r="BM226" s="198"/>
      <c r="BN226" s="722" t="s">
        <v>1767</v>
      </c>
      <c r="BO226" s="722" t="s">
        <v>1767</v>
      </c>
    </row>
    <row r="227" spans="2:67" ht="12.75" customHeight="1" outlineLevel="1" x14ac:dyDescent="0.2">
      <c r="B227" s="851"/>
      <c r="C227" s="851"/>
      <c r="D227" s="27">
        <f t="shared" si="158"/>
        <v>29</v>
      </c>
      <c r="E227" s="191" t="str">
        <f t="shared" si="159"/>
        <v>Mo</v>
      </c>
      <c r="F227" s="191">
        <f t="shared" si="160"/>
        <v>2025</v>
      </c>
      <c r="G227" s="191">
        <f t="shared" si="161"/>
        <v>7</v>
      </c>
      <c r="H227" s="191">
        <f t="shared" si="166"/>
        <v>14</v>
      </c>
      <c r="I227" s="192">
        <f t="shared" si="162"/>
        <v>44390</v>
      </c>
      <c r="J227" s="191">
        <f t="shared" si="145"/>
        <v>1</v>
      </c>
      <c r="K227" s="193">
        <f t="shared" si="167"/>
        <v>7</v>
      </c>
      <c r="L227" s="194">
        <f t="shared" si="167"/>
        <v>0</v>
      </c>
      <c r="M227" s="193">
        <f t="shared" si="167"/>
        <v>13</v>
      </c>
      <c r="N227" s="194">
        <f t="shared" si="167"/>
        <v>0</v>
      </c>
      <c r="O227" s="193">
        <f t="shared" si="167"/>
        <v>13</v>
      </c>
      <c r="P227" s="194">
        <f t="shared" si="167"/>
        <v>30</v>
      </c>
      <c r="Q227" s="193">
        <f t="shared" si="167"/>
        <v>15</v>
      </c>
      <c r="R227" s="194">
        <f t="shared" si="167"/>
        <v>55</v>
      </c>
      <c r="S227" s="193">
        <f t="shared" si="147"/>
        <v>15</v>
      </c>
      <c r="T227" s="194">
        <f t="shared" si="147"/>
        <v>55</v>
      </c>
      <c r="U227" s="193">
        <f t="shared" si="147"/>
        <v>15</v>
      </c>
      <c r="V227" s="194">
        <f t="shared" si="147"/>
        <v>55</v>
      </c>
      <c r="W227" s="195">
        <f t="shared" si="148"/>
        <v>0.29166666666666669</v>
      </c>
      <c r="X227" s="195">
        <f t="shared" si="149"/>
        <v>0.54166666666666663</v>
      </c>
      <c r="Y227" s="195">
        <f t="shared" si="150"/>
        <v>0.5625</v>
      </c>
      <c r="Z227" s="195">
        <f t="shared" si="151"/>
        <v>0.66319444444444442</v>
      </c>
      <c r="AA227" s="195">
        <f t="shared" si="152"/>
        <v>0.66319444444444442</v>
      </c>
      <c r="AB227" s="195">
        <f t="shared" si="153"/>
        <v>0.66319444444444442</v>
      </c>
      <c r="AC227" s="667"/>
      <c r="AD227" s="196">
        <f t="shared" si="154"/>
        <v>0.35069444444444442</v>
      </c>
      <c r="AE227" s="667"/>
      <c r="AF227" s="196">
        <f t="shared" si="155"/>
        <v>0.35069444444444436</v>
      </c>
      <c r="AG227" s="196"/>
      <c r="AH227" s="196"/>
      <c r="AI227" s="196"/>
      <c r="AJ227" s="710"/>
      <c r="AK227" s="709">
        <f t="shared" si="163"/>
        <v>0</v>
      </c>
      <c r="AL227" s="709">
        <f t="shared" si="164"/>
        <v>0</v>
      </c>
      <c r="AM227" s="709">
        <f t="shared" si="165"/>
        <v>0</v>
      </c>
      <c r="AN227" s="709"/>
      <c r="AO227" s="709">
        <f t="shared" si="156"/>
        <v>0</v>
      </c>
      <c r="AP227" s="709">
        <f t="shared" si="157"/>
        <v>1</v>
      </c>
      <c r="AS227" s="184"/>
      <c r="AW227" s="225"/>
      <c r="AX227" s="79"/>
      <c r="AZ227" s="176"/>
      <c r="BD227" s="225"/>
      <c r="BG227" s="758">
        <f>BH227/BG226</f>
        <v>26.966666666666665</v>
      </c>
      <c r="BH227" s="757">
        <f>SUM(BH219,BH226)</f>
        <v>1618</v>
      </c>
      <c r="BL227" s="775">
        <f>INDEX($BF$2:$BG$8,MATCH(BL226,$BF$2:$BF$8,0),2)</f>
        <v>80.900000000000006</v>
      </c>
      <c r="BM227" s="775">
        <f>INDEX($BF$2:$BG$8,MATCH(BL226,$BF$2:$BF$8,0),2)</f>
        <v>80.900000000000006</v>
      </c>
      <c r="BN227" s="775">
        <v>15</v>
      </c>
      <c r="BO227" s="775">
        <v>15</v>
      </c>
    </row>
    <row r="228" spans="2:67" ht="12.75" customHeight="1" outlineLevel="1" x14ac:dyDescent="0.2">
      <c r="B228" s="851"/>
      <c r="C228" s="851"/>
      <c r="D228" s="27" t="str">
        <f t="shared" si="158"/>
        <v/>
      </c>
      <c r="E228" s="191" t="str">
        <f t="shared" si="159"/>
        <v>Di</v>
      </c>
      <c r="F228" s="191">
        <f t="shared" si="160"/>
        <v>2025</v>
      </c>
      <c r="G228" s="191">
        <f t="shared" si="161"/>
        <v>7</v>
      </c>
      <c r="H228" s="191">
        <f t="shared" si="166"/>
        <v>15</v>
      </c>
      <c r="I228" s="192">
        <f t="shared" si="162"/>
        <v>44391</v>
      </c>
      <c r="J228" s="191">
        <f t="shared" si="145"/>
        <v>1</v>
      </c>
      <c r="K228" s="193">
        <f t="shared" si="167"/>
        <v>7</v>
      </c>
      <c r="L228" s="194">
        <f t="shared" si="167"/>
        <v>0</v>
      </c>
      <c r="M228" s="193">
        <f t="shared" si="167"/>
        <v>13</v>
      </c>
      <c r="N228" s="194">
        <f t="shared" si="167"/>
        <v>0</v>
      </c>
      <c r="O228" s="193">
        <f t="shared" si="167"/>
        <v>13</v>
      </c>
      <c r="P228" s="194">
        <f t="shared" si="167"/>
        <v>30</v>
      </c>
      <c r="Q228" s="193">
        <f t="shared" si="167"/>
        <v>15</v>
      </c>
      <c r="R228" s="194">
        <f t="shared" si="167"/>
        <v>55</v>
      </c>
      <c r="S228" s="193">
        <f t="shared" si="147"/>
        <v>15</v>
      </c>
      <c r="T228" s="194">
        <f t="shared" si="147"/>
        <v>55</v>
      </c>
      <c r="U228" s="193">
        <f t="shared" si="147"/>
        <v>15</v>
      </c>
      <c r="V228" s="194">
        <f t="shared" si="147"/>
        <v>55</v>
      </c>
      <c r="W228" s="195">
        <f t="shared" si="148"/>
        <v>0.29166666666666669</v>
      </c>
      <c r="X228" s="195">
        <f t="shared" si="149"/>
        <v>0.54166666666666663</v>
      </c>
      <c r="Y228" s="195">
        <f t="shared" si="150"/>
        <v>0.5625</v>
      </c>
      <c r="Z228" s="195">
        <f t="shared" si="151"/>
        <v>0.66319444444444442</v>
      </c>
      <c r="AA228" s="195">
        <f t="shared" si="152"/>
        <v>0.66319444444444442</v>
      </c>
      <c r="AB228" s="195">
        <f t="shared" si="153"/>
        <v>0.66319444444444442</v>
      </c>
      <c r="AC228" s="667"/>
      <c r="AD228" s="196">
        <f t="shared" si="154"/>
        <v>0.35069444444444442</v>
      </c>
      <c r="AE228" s="667"/>
      <c r="AF228" s="196">
        <f t="shared" si="155"/>
        <v>0.35069444444444436</v>
      </c>
      <c r="AG228" s="196"/>
      <c r="AH228" s="196"/>
      <c r="AI228" s="196"/>
      <c r="AJ228" s="710"/>
      <c r="AK228" s="709">
        <f t="shared" si="163"/>
        <v>0</v>
      </c>
      <c r="AL228" s="709">
        <f t="shared" si="164"/>
        <v>0</v>
      </c>
      <c r="AM228" s="709">
        <f t="shared" si="165"/>
        <v>0</v>
      </c>
      <c r="AN228" s="709"/>
      <c r="AO228" s="709">
        <f t="shared" si="156"/>
        <v>0</v>
      </c>
      <c r="AP228" s="709">
        <f t="shared" si="157"/>
        <v>1</v>
      </c>
      <c r="AS228" s="184"/>
      <c r="AW228" s="225"/>
      <c r="AX228" s="79"/>
      <c r="AZ228" s="176"/>
      <c r="BD228" s="225"/>
      <c r="BG228" s="759">
        <f>100*BG226/BH227</f>
        <v>3.7082818294190361</v>
      </c>
      <c r="BL228" s="818">
        <f>BL227</f>
        <v>80.900000000000006</v>
      </c>
      <c r="BM228" s="818">
        <f>BM227</f>
        <v>80.900000000000006</v>
      </c>
      <c r="BN228" s="198">
        <f>BN227</f>
        <v>15</v>
      </c>
      <c r="BO228" s="198">
        <f>BN228+BO227</f>
        <v>30</v>
      </c>
    </row>
    <row r="229" spans="2:67" ht="12.75" customHeight="1" outlineLevel="1" x14ac:dyDescent="0.2">
      <c r="B229" s="851"/>
      <c r="C229" s="851"/>
      <c r="D229" s="27" t="str">
        <f t="shared" si="158"/>
        <v/>
      </c>
      <c r="E229" s="191" t="str">
        <f t="shared" si="159"/>
        <v>Mi</v>
      </c>
      <c r="F229" s="191">
        <f t="shared" si="160"/>
        <v>2025</v>
      </c>
      <c r="G229" s="191">
        <f t="shared" si="161"/>
        <v>7</v>
      </c>
      <c r="H229" s="191">
        <f t="shared" si="166"/>
        <v>16</v>
      </c>
      <c r="I229" s="192">
        <f t="shared" si="162"/>
        <v>44392</v>
      </c>
      <c r="J229" s="191">
        <f t="shared" si="145"/>
        <v>1</v>
      </c>
      <c r="K229" s="193">
        <f t="shared" si="167"/>
        <v>7</v>
      </c>
      <c r="L229" s="194">
        <f t="shared" si="167"/>
        <v>0</v>
      </c>
      <c r="M229" s="193">
        <f t="shared" si="167"/>
        <v>13</v>
      </c>
      <c r="N229" s="194">
        <f t="shared" si="167"/>
        <v>0</v>
      </c>
      <c r="O229" s="193">
        <f t="shared" si="167"/>
        <v>13</v>
      </c>
      <c r="P229" s="194">
        <f t="shared" si="167"/>
        <v>30</v>
      </c>
      <c r="Q229" s="193">
        <f t="shared" si="167"/>
        <v>15</v>
      </c>
      <c r="R229" s="194">
        <f t="shared" si="167"/>
        <v>55</v>
      </c>
      <c r="S229" s="193">
        <f t="shared" si="147"/>
        <v>15</v>
      </c>
      <c r="T229" s="194">
        <f t="shared" si="147"/>
        <v>55</v>
      </c>
      <c r="U229" s="193">
        <f t="shared" si="147"/>
        <v>15</v>
      </c>
      <c r="V229" s="194">
        <f t="shared" si="147"/>
        <v>55</v>
      </c>
      <c r="W229" s="195">
        <f t="shared" si="148"/>
        <v>0.29166666666666669</v>
      </c>
      <c r="X229" s="195">
        <f t="shared" si="149"/>
        <v>0.54166666666666663</v>
      </c>
      <c r="Y229" s="195">
        <f t="shared" si="150"/>
        <v>0.5625</v>
      </c>
      <c r="Z229" s="195">
        <f t="shared" si="151"/>
        <v>0.66319444444444442</v>
      </c>
      <c r="AA229" s="195">
        <f t="shared" si="152"/>
        <v>0.66319444444444442</v>
      </c>
      <c r="AB229" s="195">
        <f t="shared" si="153"/>
        <v>0.66319444444444442</v>
      </c>
      <c r="AC229" s="667"/>
      <c r="AD229" s="196">
        <f t="shared" si="154"/>
        <v>0.35069444444444442</v>
      </c>
      <c r="AE229" s="667"/>
      <c r="AF229" s="196">
        <f t="shared" si="155"/>
        <v>0.35069444444444436</v>
      </c>
      <c r="AG229" s="196"/>
      <c r="AH229" s="196"/>
      <c r="AI229" s="196"/>
      <c r="AJ229" s="709"/>
      <c r="AK229" s="709">
        <f t="shared" si="163"/>
        <v>0</v>
      </c>
      <c r="AL229" s="709">
        <f t="shared" si="164"/>
        <v>0</v>
      </c>
      <c r="AM229" s="709">
        <f t="shared" si="165"/>
        <v>0</v>
      </c>
      <c r="AN229" s="709"/>
      <c r="AO229" s="709">
        <f t="shared" si="156"/>
        <v>0</v>
      </c>
      <c r="AP229" s="709">
        <f t="shared" si="157"/>
        <v>1</v>
      </c>
      <c r="AS229" s="184"/>
      <c r="AW229" s="225"/>
      <c r="AX229" s="79"/>
      <c r="AZ229" s="176"/>
      <c r="BD229" s="225"/>
      <c r="BL229" s="761">
        <f>BL227</f>
        <v>80.900000000000006</v>
      </c>
      <c r="BM229" s="761">
        <f>BM227</f>
        <v>80.900000000000006</v>
      </c>
      <c r="BN229" s="198">
        <f>BO228+BN227</f>
        <v>45</v>
      </c>
      <c r="BO229" s="198">
        <f>BN229+BO227</f>
        <v>60</v>
      </c>
    </row>
    <row r="230" spans="2:67" ht="12.75" customHeight="1" outlineLevel="1" x14ac:dyDescent="0.2">
      <c r="B230" s="851"/>
      <c r="C230" s="851"/>
      <c r="D230" s="27" t="str">
        <f t="shared" si="158"/>
        <v/>
      </c>
      <c r="E230" s="191" t="str">
        <f t="shared" si="159"/>
        <v>Do</v>
      </c>
      <c r="F230" s="191">
        <f t="shared" si="160"/>
        <v>2025</v>
      </c>
      <c r="G230" s="191">
        <f t="shared" si="161"/>
        <v>7</v>
      </c>
      <c r="H230" s="191">
        <f t="shared" si="166"/>
        <v>17</v>
      </c>
      <c r="I230" s="192">
        <f t="shared" si="162"/>
        <v>44393</v>
      </c>
      <c r="J230" s="191">
        <f t="shared" si="145"/>
        <v>1</v>
      </c>
      <c r="K230" s="193">
        <f t="shared" si="167"/>
        <v>7</v>
      </c>
      <c r="L230" s="194">
        <f t="shared" si="167"/>
        <v>0</v>
      </c>
      <c r="M230" s="193">
        <f t="shared" si="167"/>
        <v>13</v>
      </c>
      <c r="N230" s="194">
        <f t="shared" si="167"/>
        <v>0</v>
      </c>
      <c r="O230" s="193">
        <f t="shared" si="167"/>
        <v>13</v>
      </c>
      <c r="P230" s="194">
        <f t="shared" si="167"/>
        <v>30</v>
      </c>
      <c r="Q230" s="193">
        <f t="shared" si="167"/>
        <v>15</v>
      </c>
      <c r="R230" s="194">
        <f t="shared" si="167"/>
        <v>55</v>
      </c>
      <c r="S230" s="193">
        <f t="shared" si="147"/>
        <v>15</v>
      </c>
      <c r="T230" s="194">
        <f t="shared" si="147"/>
        <v>55</v>
      </c>
      <c r="U230" s="193">
        <f t="shared" si="147"/>
        <v>15</v>
      </c>
      <c r="V230" s="194">
        <f t="shared" si="147"/>
        <v>55</v>
      </c>
      <c r="W230" s="195">
        <f t="shared" si="148"/>
        <v>0.29166666666666669</v>
      </c>
      <c r="X230" s="195">
        <f t="shared" si="149"/>
        <v>0.54166666666666663</v>
      </c>
      <c r="Y230" s="195">
        <f t="shared" si="150"/>
        <v>0.5625</v>
      </c>
      <c r="Z230" s="195">
        <f t="shared" si="151"/>
        <v>0.66319444444444442</v>
      </c>
      <c r="AA230" s="195">
        <f t="shared" si="152"/>
        <v>0.66319444444444442</v>
      </c>
      <c r="AB230" s="195">
        <f t="shared" si="153"/>
        <v>0.66319444444444442</v>
      </c>
      <c r="AC230" s="667"/>
      <c r="AD230" s="196">
        <f t="shared" si="154"/>
        <v>0.35069444444444442</v>
      </c>
      <c r="AE230" s="667"/>
      <c r="AF230" s="196">
        <f t="shared" si="155"/>
        <v>0.35069444444444436</v>
      </c>
      <c r="AG230" s="196"/>
      <c r="AH230" s="196"/>
      <c r="AI230" s="196"/>
      <c r="AJ230" s="709"/>
      <c r="AK230" s="709">
        <f t="shared" si="163"/>
        <v>0</v>
      </c>
      <c r="AL230" s="709">
        <f t="shared" si="164"/>
        <v>0</v>
      </c>
      <c r="AM230" s="709">
        <f t="shared" si="165"/>
        <v>0</v>
      </c>
      <c r="AN230" s="709"/>
      <c r="AO230" s="709">
        <f t="shared" si="156"/>
        <v>0</v>
      </c>
      <c r="AP230" s="709">
        <f t="shared" si="157"/>
        <v>1</v>
      </c>
      <c r="AS230" s="184"/>
      <c r="AW230" s="225"/>
      <c r="AX230" s="79"/>
      <c r="AZ230" s="176"/>
      <c r="BD230" s="225"/>
      <c r="BL230" s="761">
        <f>BL227</f>
        <v>80.900000000000006</v>
      </c>
      <c r="BM230" s="761">
        <f>BM227</f>
        <v>80.900000000000006</v>
      </c>
      <c r="BN230" s="198">
        <f>BO229+BN227</f>
        <v>75</v>
      </c>
      <c r="BO230" s="198">
        <f>BN230+BO227</f>
        <v>90</v>
      </c>
    </row>
    <row r="231" spans="2:67" ht="12.75" customHeight="1" outlineLevel="1" x14ac:dyDescent="0.2">
      <c r="B231" s="851"/>
      <c r="C231" s="851"/>
      <c r="D231" s="27" t="str">
        <f t="shared" si="158"/>
        <v/>
      </c>
      <c r="E231" s="191" t="str">
        <f t="shared" si="159"/>
        <v>Fr</v>
      </c>
      <c r="F231" s="191">
        <f t="shared" si="160"/>
        <v>2025</v>
      </c>
      <c r="G231" s="191">
        <f t="shared" si="161"/>
        <v>7</v>
      </c>
      <c r="H231" s="191">
        <f t="shared" si="166"/>
        <v>18</v>
      </c>
      <c r="I231" s="192">
        <f t="shared" si="162"/>
        <v>44394</v>
      </c>
      <c r="J231" s="191">
        <f t="shared" si="145"/>
        <v>1</v>
      </c>
      <c r="K231" s="193">
        <f t="shared" si="167"/>
        <v>7</v>
      </c>
      <c r="L231" s="194">
        <f t="shared" si="167"/>
        <v>0</v>
      </c>
      <c r="M231" s="193">
        <f t="shared" si="167"/>
        <v>13</v>
      </c>
      <c r="N231" s="194">
        <f t="shared" si="167"/>
        <v>0</v>
      </c>
      <c r="O231" s="193">
        <f t="shared" si="167"/>
        <v>13</v>
      </c>
      <c r="P231" s="194">
        <f t="shared" si="167"/>
        <v>30</v>
      </c>
      <c r="Q231" s="193">
        <f t="shared" si="167"/>
        <v>15</v>
      </c>
      <c r="R231" s="194">
        <f t="shared" si="167"/>
        <v>55</v>
      </c>
      <c r="S231" s="193">
        <f t="shared" si="147"/>
        <v>15</v>
      </c>
      <c r="T231" s="194">
        <f t="shared" si="147"/>
        <v>55</v>
      </c>
      <c r="U231" s="193">
        <f t="shared" si="147"/>
        <v>15</v>
      </c>
      <c r="V231" s="194">
        <f t="shared" si="147"/>
        <v>55</v>
      </c>
      <c r="W231" s="195">
        <f t="shared" si="148"/>
        <v>0.29166666666666669</v>
      </c>
      <c r="X231" s="195">
        <f t="shared" si="149"/>
        <v>0.54166666666666663</v>
      </c>
      <c r="Y231" s="195">
        <f t="shared" si="150"/>
        <v>0.5625</v>
      </c>
      <c r="Z231" s="195">
        <f t="shared" si="151"/>
        <v>0.66319444444444442</v>
      </c>
      <c r="AA231" s="195">
        <f t="shared" si="152"/>
        <v>0.66319444444444442</v>
      </c>
      <c r="AB231" s="195">
        <f t="shared" si="153"/>
        <v>0.66319444444444442</v>
      </c>
      <c r="AC231" s="667"/>
      <c r="AD231" s="196">
        <f t="shared" si="154"/>
        <v>0.35069444444444442</v>
      </c>
      <c r="AE231" s="667"/>
      <c r="AF231" s="196">
        <f t="shared" si="155"/>
        <v>0.35069444444444436</v>
      </c>
      <c r="AG231" s="196"/>
      <c r="AH231" s="196"/>
      <c r="AI231" s="196"/>
      <c r="AJ231" s="709"/>
      <c r="AK231" s="709">
        <f t="shared" si="163"/>
        <v>0</v>
      </c>
      <c r="AL231" s="709">
        <f t="shared" si="164"/>
        <v>0</v>
      </c>
      <c r="AM231" s="709">
        <f t="shared" si="165"/>
        <v>0</v>
      </c>
      <c r="AN231" s="709"/>
      <c r="AO231" s="709">
        <f t="shared" si="156"/>
        <v>0</v>
      </c>
      <c r="AP231" s="709">
        <f t="shared" si="157"/>
        <v>1</v>
      </c>
      <c r="AS231" s="184"/>
      <c r="AT231" s="172"/>
      <c r="AW231" s="225"/>
      <c r="AX231" s="79"/>
      <c r="AZ231" s="176"/>
      <c r="BD231" s="225"/>
      <c r="BL231" s="761">
        <f>BL227</f>
        <v>80.900000000000006</v>
      </c>
      <c r="BM231" s="761">
        <f>BM227</f>
        <v>80.900000000000006</v>
      </c>
      <c r="BN231" s="198">
        <f>BO230+BN227</f>
        <v>105</v>
      </c>
      <c r="BO231" s="198">
        <f>BN231+BO227</f>
        <v>120</v>
      </c>
    </row>
    <row r="232" spans="2:67" ht="12.75" customHeight="1" outlineLevel="1" x14ac:dyDescent="0.2">
      <c r="B232" s="851"/>
      <c r="C232" s="851"/>
      <c r="D232" s="27" t="str">
        <f t="shared" si="158"/>
        <v/>
      </c>
      <c r="E232" s="191" t="str">
        <f t="shared" si="159"/>
        <v>Sa</v>
      </c>
      <c r="F232" s="191">
        <f t="shared" si="160"/>
        <v>2025</v>
      </c>
      <c r="G232" s="191">
        <f t="shared" si="161"/>
        <v>7</v>
      </c>
      <c r="H232" s="191">
        <f t="shared" si="166"/>
        <v>19</v>
      </c>
      <c r="I232" s="192">
        <f t="shared" si="162"/>
        <v>44395</v>
      </c>
      <c r="J232" s="191">
        <f t="shared" si="145"/>
        <v>1</v>
      </c>
      <c r="K232" s="193">
        <f t="shared" si="167"/>
        <v>0</v>
      </c>
      <c r="L232" s="194">
        <f t="shared" si="167"/>
        <v>0</v>
      </c>
      <c r="M232" s="193">
        <f t="shared" si="167"/>
        <v>0</v>
      </c>
      <c r="N232" s="194">
        <f t="shared" si="167"/>
        <v>0</v>
      </c>
      <c r="O232" s="193">
        <f t="shared" si="167"/>
        <v>0</v>
      </c>
      <c r="P232" s="194">
        <f t="shared" si="167"/>
        <v>0</v>
      </c>
      <c r="Q232" s="193">
        <f t="shared" si="167"/>
        <v>0</v>
      </c>
      <c r="R232" s="194">
        <f t="shared" si="167"/>
        <v>0</v>
      </c>
      <c r="S232" s="193">
        <f t="shared" si="147"/>
        <v>0</v>
      </c>
      <c r="T232" s="194">
        <f t="shared" si="147"/>
        <v>0</v>
      </c>
      <c r="U232" s="193">
        <f t="shared" si="147"/>
        <v>0</v>
      </c>
      <c r="V232" s="194">
        <f t="shared" si="147"/>
        <v>0</v>
      </c>
      <c r="W232" s="195">
        <f t="shared" si="148"/>
        <v>0</v>
      </c>
      <c r="X232" s="195">
        <f t="shared" si="149"/>
        <v>0</v>
      </c>
      <c r="Y232" s="195">
        <f t="shared" si="150"/>
        <v>0</v>
      </c>
      <c r="Z232" s="195">
        <f t="shared" si="151"/>
        <v>0</v>
      </c>
      <c r="AA232" s="195">
        <f t="shared" si="152"/>
        <v>0</v>
      </c>
      <c r="AB232" s="195">
        <f t="shared" si="153"/>
        <v>0</v>
      </c>
      <c r="AC232" s="667"/>
      <c r="AD232" s="196">
        <f t="shared" si="154"/>
        <v>0</v>
      </c>
      <c r="AE232" s="667"/>
      <c r="AF232" s="196">
        <f t="shared" si="155"/>
        <v>0</v>
      </c>
      <c r="AG232" s="196"/>
      <c r="AH232" s="196"/>
      <c r="AI232" s="196"/>
      <c r="AJ232" s="709"/>
      <c r="AK232" s="709">
        <f t="shared" si="163"/>
        <v>0</v>
      </c>
      <c r="AL232" s="709">
        <f t="shared" si="164"/>
        <v>0</v>
      </c>
      <c r="AM232" s="709">
        <f t="shared" si="165"/>
        <v>0</v>
      </c>
      <c r="AN232" s="709"/>
      <c r="AO232" s="709">
        <f t="shared" si="156"/>
        <v>0</v>
      </c>
      <c r="AP232" s="709">
        <f t="shared" si="157"/>
        <v>0</v>
      </c>
      <c r="AS232" s="184"/>
      <c r="AW232" s="225"/>
      <c r="AX232" s="79"/>
      <c r="AZ232" s="176"/>
      <c r="BD232" s="225"/>
      <c r="BL232" s="762">
        <f>BL227</f>
        <v>80.900000000000006</v>
      </c>
      <c r="BM232" s="761">
        <f>BM227</f>
        <v>80.900000000000006</v>
      </c>
      <c r="BN232" s="198">
        <f>BO231+BN227</f>
        <v>135</v>
      </c>
      <c r="BO232" s="198">
        <f>BN232+BO227</f>
        <v>150</v>
      </c>
    </row>
    <row r="233" spans="2:67" ht="12.75" customHeight="1" outlineLevel="1" x14ac:dyDescent="0.2">
      <c r="B233" s="851"/>
      <c r="C233" s="851"/>
      <c r="D233" s="27" t="str">
        <f t="shared" si="158"/>
        <v/>
      </c>
      <c r="E233" s="191" t="str">
        <f t="shared" si="159"/>
        <v>So</v>
      </c>
      <c r="F233" s="191">
        <f t="shared" si="160"/>
        <v>2025</v>
      </c>
      <c r="G233" s="191">
        <f t="shared" si="161"/>
        <v>7</v>
      </c>
      <c r="H233" s="191">
        <f t="shared" si="166"/>
        <v>20</v>
      </c>
      <c r="I233" s="192">
        <f t="shared" si="162"/>
        <v>44396</v>
      </c>
      <c r="J233" s="191">
        <f t="shared" si="145"/>
        <v>1</v>
      </c>
      <c r="K233" s="193">
        <f t="shared" si="167"/>
        <v>0</v>
      </c>
      <c r="L233" s="194">
        <f t="shared" si="167"/>
        <v>0</v>
      </c>
      <c r="M233" s="193">
        <f t="shared" si="167"/>
        <v>0</v>
      </c>
      <c r="N233" s="194">
        <f t="shared" si="167"/>
        <v>0</v>
      </c>
      <c r="O233" s="193">
        <f t="shared" si="167"/>
        <v>0</v>
      </c>
      <c r="P233" s="194">
        <f t="shared" si="167"/>
        <v>0</v>
      </c>
      <c r="Q233" s="193">
        <f t="shared" si="167"/>
        <v>0</v>
      </c>
      <c r="R233" s="194">
        <f t="shared" si="167"/>
        <v>0</v>
      </c>
      <c r="S233" s="193">
        <f t="shared" si="147"/>
        <v>0</v>
      </c>
      <c r="T233" s="194">
        <f t="shared" si="147"/>
        <v>0</v>
      </c>
      <c r="U233" s="193">
        <f t="shared" si="147"/>
        <v>0</v>
      </c>
      <c r="V233" s="194">
        <f t="shared" si="147"/>
        <v>0</v>
      </c>
      <c r="W233" s="195">
        <f t="shared" si="148"/>
        <v>0</v>
      </c>
      <c r="X233" s="195">
        <f t="shared" si="149"/>
        <v>0</v>
      </c>
      <c r="Y233" s="195">
        <f t="shared" si="150"/>
        <v>0</v>
      </c>
      <c r="Z233" s="195">
        <f t="shared" si="151"/>
        <v>0</v>
      </c>
      <c r="AA233" s="195">
        <f t="shared" si="152"/>
        <v>0</v>
      </c>
      <c r="AB233" s="195">
        <f t="shared" si="153"/>
        <v>0</v>
      </c>
      <c r="AC233" s="667"/>
      <c r="AD233" s="196">
        <f t="shared" si="154"/>
        <v>0</v>
      </c>
      <c r="AE233" s="667"/>
      <c r="AF233" s="196">
        <f t="shared" si="155"/>
        <v>0</v>
      </c>
      <c r="AG233" s="196"/>
      <c r="AH233" s="196"/>
      <c r="AI233" s="196"/>
      <c r="AJ233" s="709"/>
      <c r="AK233" s="709">
        <f t="shared" si="163"/>
        <v>0</v>
      </c>
      <c r="AL233" s="709">
        <f t="shared" si="164"/>
        <v>0</v>
      </c>
      <c r="AM233" s="709">
        <f t="shared" si="165"/>
        <v>0</v>
      </c>
      <c r="AN233" s="709"/>
      <c r="AO233" s="709">
        <f t="shared" si="156"/>
        <v>0</v>
      </c>
      <c r="AP233" s="709">
        <f t="shared" si="157"/>
        <v>0</v>
      </c>
      <c r="AS233" s="184"/>
      <c r="AW233" s="225"/>
      <c r="AX233" s="79"/>
      <c r="AZ233" s="176"/>
      <c r="BD233" s="225"/>
      <c r="BL233" s="774" t="s">
        <v>1777</v>
      </c>
      <c r="BM233" s="756">
        <f>SUM(BL228:BL232)+SUM(BM228:BM232)</f>
        <v>809</v>
      </c>
      <c r="BN233" s="722" t="s">
        <v>1767</v>
      </c>
      <c r="BO233" s="722" t="s">
        <v>1767</v>
      </c>
    </row>
    <row r="234" spans="2:67" ht="12.75" customHeight="1" outlineLevel="1" x14ac:dyDescent="0.2">
      <c r="B234" s="851"/>
      <c r="C234" s="851"/>
      <c r="D234" s="27">
        <f t="shared" si="158"/>
        <v>30</v>
      </c>
      <c r="E234" s="191" t="str">
        <f t="shared" si="159"/>
        <v>Mo</v>
      </c>
      <c r="F234" s="191">
        <f t="shared" si="160"/>
        <v>2025</v>
      </c>
      <c r="G234" s="191">
        <f t="shared" si="161"/>
        <v>7</v>
      </c>
      <c r="H234" s="191">
        <f t="shared" si="166"/>
        <v>21</v>
      </c>
      <c r="I234" s="192">
        <f t="shared" si="162"/>
        <v>44397</v>
      </c>
      <c r="J234" s="191">
        <f t="shared" si="145"/>
        <v>1</v>
      </c>
      <c r="K234" s="193">
        <f t="shared" ref="K234:R244" si="168">IF(OR($E234="Sa",$E234="So",$J234=0),K$4,K$5)</f>
        <v>7</v>
      </c>
      <c r="L234" s="194">
        <f t="shared" si="168"/>
        <v>0</v>
      </c>
      <c r="M234" s="193">
        <f t="shared" si="168"/>
        <v>13</v>
      </c>
      <c r="N234" s="194">
        <f t="shared" si="168"/>
        <v>0</v>
      </c>
      <c r="O234" s="193">
        <f t="shared" si="168"/>
        <v>13</v>
      </c>
      <c r="P234" s="194">
        <f t="shared" si="168"/>
        <v>30</v>
      </c>
      <c r="Q234" s="193">
        <f t="shared" si="168"/>
        <v>15</v>
      </c>
      <c r="R234" s="194">
        <f t="shared" si="168"/>
        <v>55</v>
      </c>
      <c r="S234" s="193">
        <f t="shared" si="147"/>
        <v>15</v>
      </c>
      <c r="T234" s="194">
        <f t="shared" si="147"/>
        <v>55</v>
      </c>
      <c r="U234" s="193">
        <f t="shared" si="147"/>
        <v>15</v>
      </c>
      <c r="V234" s="194">
        <f t="shared" si="147"/>
        <v>55</v>
      </c>
      <c r="W234" s="195">
        <f t="shared" si="148"/>
        <v>0.29166666666666669</v>
      </c>
      <c r="X234" s="195">
        <f t="shared" si="149"/>
        <v>0.54166666666666663</v>
      </c>
      <c r="Y234" s="195">
        <f t="shared" si="150"/>
        <v>0.5625</v>
      </c>
      <c r="Z234" s="195">
        <f t="shared" si="151"/>
        <v>0.66319444444444442</v>
      </c>
      <c r="AA234" s="195">
        <f t="shared" si="152"/>
        <v>0.66319444444444442</v>
      </c>
      <c r="AB234" s="195">
        <f t="shared" si="153"/>
        <v>0.66319444444444442</v>
      </c>
      <c r="AC234" s="667"/>
      <c r="AD234" s="196">
        <f t="shared" si="154"/>
        <v>0.35069444444444442</v>
      </c>
      <c r="AE234" s="667"/>
      <c r="AF234" s="196">
        <f t="shared" si="155"/>
        <v>0.35069444444444436</v>
      </c>
      <c r="AG234" s="196"/>
      <c r="AH234" s="196"/>
      <c r="AI234" s="196"/>
      <c r="AJ234" s="709"/>
      <c r="AK234" s="709">
        <f t="shared" si="163"/>
        <v>0</v>
      </c>
      <c r="AL234" s="709">
        <f t="shared" si="164"/>
        <v>0</v>
      </c>
      <c r="AM234" s="709">
        <f t="shared" si="165"/>
        <v>0</v>
      </c>
      <c r="AN234" s="709"/>
      <c r="AO234" s="709">
        <f t="shared" si="156"/>
        <v>0</v>
      </c>
      <c r="AP234" s="709">
        <f t="shared" si="157"/>
        <v>1</v>
      </c>
      <c r="AS234" s="184"/>
      <c r="AW234" s="225"/>
      <c r="AX234" s="79"/>
      <c r="AZ234" s="176"/>
      <c r="BC234" s="29"/>
      <c r="BD234" s="225"/>
      <c r="BL234" s="775">
        <f>INDEX($BF$2:$BG$8,MATCH(BL233,$BF$2:$BF$8,0),2)</f>
        <v>80.900000000000006</v>
      </c>
      <c r="BM234" s="775">
        <f>INDEX($BF$2:$BG$8,MATCH(BL233,$BF$2:$BF$8,0),2)</f>
        <v>80.900000000000006</v>
      </c>
      <c r="BN234" s="775">
        <v>15</v>
      </c>
      <c r="BO234" s="775">
        <v>15</v>
      </c>
    </row>
    <row r="235" spans="2:67" ht="12.75" customHeight="1" outlineLevel="1" x14ac:dyDescent="0.2">
      <c r="B235" s="851"/>
      <c r="C235" s="851"/>
      <c r="D235" s="27" t="str">
        <f t="shared" si="158"/>
        <v/>
      </c>
      <c r="E235" s="191" t="str">
        <f t="shared" si="159"/>
        <v>Di</v>
      </c>
      <c r="F235" s="191">
        <f t="shared" si="160"/>
        <v>2025</v>
      </c>
      <c r="G235" s="191">
        <f t="shared" si="161"/>
        <v>7</v>
      </c>
      <c r="H235" s="191">
        <f t="shared" si="166"/>
        <v>22</v>
      </c>
      <c r="I235" s="192">
        <f t="shared" si="162"/>
        <v>44398</v>
      </c>
      <c r="J235" s="191">
        <f t="shared" si="145"/>
        <v>1</v>
      </c>
      <c r="K235" s="193">
        <f t="shared" si="168"/>
        <v>7</v>
      </c>
      <c r="L235" s="194">
        <f t="shared" si="168"/>
        <v>0</v>
      </c>
      <c r="M235" s="193">
        <f t="shared" si="168"/>
        <v>13</v>
      </c>
      <c r="N235" s="194">
        <f t="shared" si="168"/>
        <v>0</v>
      </c>
      <c r="O235" s="193">
        <f t="shared" si="168"/>
        <v>13</v>
      </c>
      <c r="P235" s="194">
        <f t="shared" si="168"/>
        <v>30</v>
      </c>
      <c r="Q235" s="193">
        <f t="shared" si="168"/>
        <v>15</v>
      </c>
      <c r="R235" s="194">
        <f t="shared" si="168"/>
        <v>55</v>
      </c>
      <c r="S235" s="193">
        <f t="shared" si="147"/>
        <v>15</v>
      </c>
      <c r="T235" s="194">
        <f t="shared" si="147"/>
        <v>55</v>
      </c>
      <c r="U235" s="193">
        <f t="shared" si="147"/>
        <v>15</v>
      </c>
      <c r="V235" s="194">
        <f t="shared" si="147"/>
        <v>55</v>
      </c>
      <c r="W235" s="195">
        <f t="shared" si="148"/>
        <v>0.29166666666666669</v>
      </c>
      <c r="X235" s="195">
        <f t="shared" si="149"/>
        <v>0.54166666666666663</v>
      </c>
      <c r="Y235" s="195">
        <f t="shared" si="150"/>
        <v>0.5625</v>
      </c>
      <c r="Z235" s="195">
        <f t="shared" si="151"/>
        <v>0.66319444444444442</v>
      </c>
      <c r="AA235" s="195">
        <f t="shared" si="152"/>
        <v>0.66319444444444442</v>
      </c>
      <c r="AB235" s="195">
        <f t="shared" si="153"/>
        <v>0.66319444444444442</v>
      </c>
      <c r="AC235" s="667"/>
      <c r="AD235" s="196">
        <f t="shared" si="154"/>
        <v>0.35069444444444442</v>
      </c>
      <c r="AE235" s="667"/>
      <c r="AF235" s="196">
        <f t="shared" si="155"/>
        <v>0.35069444444444436</v>
      </c>
      <c r="AG235" s="196"/>
      <c r="AH235" s="196"/>
      <c r="AI235" s="196"/>
      <c r="AJ235" s="709"/>
      <c r="AK235" s="709">
        <f t="shared" si="163"/>
        <v>0</v>
      </c>
      <c r="AL235" s="709">
        <f t="shared" si="164"/>
        <v>0</v>
      </c>
      <c r="AM235" s="709">
        <f t="shared" si="165"/>
        <v>0</v>
      </c>
      <c r="AN235" s="709"/>
      <c r="AO235" s="709">
        <f t="shared" si="156"/>
        <v>0</v>
      </c>
      <c r="AP235" s="709">
        <f t="shared" si="157"/>
        <v>1</v>
      </c>
      <c r="AS235" s="184"/>
      <c r="AW235" s="225"/>
      <c r="AX235" s="79"/>
      <c r="AZ235" s="176"/>
      <c r="BD235" s="225"/>
      <c r="BL235" s="818">
        <f>BL234</f>
        <v>80.900000000000006</v>
      </c>
      <c r="BM235" s="818">
        <f>BM234</f>
        <v>80.900000000000006</v>
      </c>
      <c r="BN235" s="198">
        <f>BN234</f>
        <v>15</v>
      </c>
      <c r="BO235" s="198">
        <f>BN235+BO234</f>
        <v>30</v>
      </c>
    </row>
    <row r="236" spans="2:67" ht="12.75" customHeight="1" outlineLevel="1" x14ac:dyDescent="0.2">
      <c r="B236" s="851"/>
      <c r="C236" s="851"/>
      <c r="D236" s="27" t="str">
        <f t="shared" si="158"/>
        <v/>
      </c>
      <c r="E236" s="191" t="str">
        <f t="shared" si="159"/>
        <v>Mi</v>
      </c>
      <c r="F236" s="191">
        <f t="shared" si="160"/>
        <v>2025</v>
      </c>
      <c r="G236" s="191">
        <f t="shared" si="161"/>
        <v>7</v>
      </c>
      <c r="H236" s="191">
        <f t="shared" si="166"/>
        <v>23</v>
      </c>
      <c r="I236" s="192">
        <f t="shared" si="162"/>
        <v>44399</v>
      </c>
      <c r="J236" s="191">
        <f t="shared" si="145"/>
        <v>1</v>
      </c>
      <c r="K236" s="193">
        <f t="shared" si="168"/>
        <v>7</v>
      </c>
      <c r="L236" s="194">
        <f t="shared" si="168"/>
        <v>0</v>
      </c>
      <c r="M236" s="193">
        <f t="shared" si="168"/>
        <v>13</v>
      </c>
      <c r="N236" s="194">
        <f t="shared" si="168"/>
        <v>0</v>
      </c>
      <c r="O236" s="193">
        <f t="shared" si="168"/>
        <v>13</v>
      </c>
      <c r="P236" s="194">
        <f t="shared" si="168"/>
        <v>30</v>
      </c>
      <c r="Q236" s="193">
        <f t="shared" si="168"/>
        <v>15</v>
      </c>
      <c r="R236" s="194">
        <f t="shared" si="168"/>
        <v>55</v>
      </c>
      <c r="S236" s="193">
        <f t="shared" si="147"/>
        <v>15</v>
      </c>
      <c r="T236" s="194">
        <f t="shared" si="147"/>
        <v>55</v>
      </c>
      <c r="U236" s="193">
        <f t="shared" si="147"/>
        <v>15</v>
      </c>
      <c r="V236" s="194">
        <f t="shared" si="147"/>
        <v>55</v>
      </c>
      <c r="W236" s="195">
        <f t="shared" si="148"/>
        <v>0.29166666666666669</v>
      </c>
      <c r="X236" s="195">
        <f t="shared" si="149"/>
        <v>0.54166666666666663</v>
      </c>
      <c r="Y236" s="195">
        <f t="shared" si="150"/>
        <v>0.5625</v>
      </c>
      <c r="Z236" s="195">
        <f t="shared" si="151"/>
        <v>0.66319444444444442</v>
      </c>
      <c r="AA236" s="195">
        <f t="shared" si="152"/>
        <v>0.66319444444444442</v>
      </c>
      <c r="AB236" s="195">
        <f t="shared" si="153"/>
        <v>0.66319444444444442</v>
      </c>
      <c r="AC236" s="667"/>
      <c r="AD236" s="196">
        <f t="shared" si="154"/>
        <v>0.35069444444444442</v>
      </c>
      <c r="AE236" s="667"/>
      <c r="AF236" s="196">
        <f t="shared" si="155"/>
        <v>0.35069444444444436</v>
      </c>
      <c r="AG236" s="196"/>
      <c r="AH236" s="196"/>
      <c r="AI236" s="196"/>
      <c r="AJ236" s="710"/>
      <c r="AK236" s="709">
        <f t="shared" si="163"/>
        <v>0</v>
      </c>
      <c r="AL236" s="709">
        <f t="shared" si="164"/>
        <v>0</v>
      </c>
      <c r="AM236" s="709">
        <f t="shared" si="165"/>
        <v>0</v>
      </c>
      <c r="AN236" s="709"/>
      <c r="AO236" s="709">
        <f t="shared" si="156"/>
        <v>0</v>
      </c>
      <c r="AP236" s="709">
        <f t="shared" si="157"/>
        <v>1</v>
      </c>
      <c r="AS236" s="184"/>
      <c r="AW236" s="225"/>
      <c r="AX236" s="79"/>
      <c r="AZ236" s="176"/>
      <c r="BD236" s="225"/>
      <c r="BL236" s="761">
        <f>BL234</f>
        <v>80.900000000000006</v>
      </c>
      <c r="BM236" s="761">
        <f>BM234</f>
        <v>80.900000000000006</v>
      </c>
      <c r="BN236" s="198">
        <f>BO235+BN234</f>
        <v>45</v>
      </c>
      <c r="BO236" s="198">
        <f>BN236+BO234</f>
        <v>60</v>
      </c>
    </row>
    <row r="237" spans="2:67" ht="12.75" customHeight="1" outlineLevel="1" x14ac:dyDescent="0.2">
      <c r="B237" s="851"/>
      <c r="C237" s="851"/>
      <c r="D237" s="27" t="str">
        <f t="shared" si="158"/>
        <v/>
      </c>
      <c r="E237" s="191" t="str">
        <f t="shared" si="159"/>
        <v>Do</v>
      </c>
      <c r="F237" s="191">
        <f t="shared" si="160"/>
        <v>2025</v>
      </c>
      <c r="G237" s="191">
        <f t="shared" si="161"/>
        <v>7</v>
      </c>
      <c r="H237" s="191">
        <f t="shared" si="166"/>
        <v>24</v>
      </c>
      <c r="I237" s="192">
        <f t="shared" si="162"/>
        <v>44400</v>
      </c>
      <c r="J237" s="191">
        <f t="shared" si="145"/>
        <v>1</v>
      </c>
      <c r="K237" s="193">
        <f t="shared" si="168"/>
        <v>7</v>
      </c>
      <c r="L237" s="194">
        <f t="shared" si="168"/>
        <v>0</v>
      </c>
      <c r="M237" s="193">
        <f t="shared" si="168"/>
        <v>13</v>
      </c>
      <c r="N237" s="194">
        <f t="shared" si="168"/>
        <v>0</v>
      </c>
      <c r="O237" s="193">
        <f t="shared" si="168"/>
        <v>13</v>
      </c>
      <c r="P237" s="194">
        <f t="shared" si="168"/>
        <v>30</v>
      </c>
      <c r="Q237" s="193">
        <f t="shared" si="168"/>
        <v>15</v>
      </c>
      <c r="R237" s="194">
        <f t="shared" si="168"/>
        <v>55</v>
      </c>
      <c r="S237" s="193">
        <f t="shared" si="147"/>
        <v>15</v>
      </c>
      <c r="T237" s="194">
        <f t="shared" si="147"/>
        <v>55</v>
      </c>
      <c r="U237" s="193">
        <f t="shared" si="147"/>
        <v>15</v>
      </c>
      <c r="V237" s="194">
        <f t="shared" si="147"/>
        <v>55</v>
      </c>
      <c r="W237" s="195">
        <f t="shared" si="148"/>
        <v>0.29166666666666669</v>
      </c>
      <c r="X237" s="195">
        <f t="shared" si="149"/>
        <v>0.54166666666666663</v>
      </c>
      <c r="Y237" s="195">
        <f t="shared" si="150"/>
        <v>0.5625</v>
      </c>
      <c r="Z237" s="195">
        <f t="shared" si="151"/>
        <v>0.66319444444444442</v>
      </c>
      <c r="AA237" s="195">
        <f t="shared" si="152"/>
        <v>0.66319444444444442</v>
      </c>
      <c r="AB237" s="195">
        <f t="shared" si="153"/>
        <v>0.66319444444444442</v>
      </c>
      <c r="AC237" s="667"/>
      <c r="AD237" s="196">
        <f t="shared" si="154"/>
        <v>0.35069444444444442</v>
      </c>
      <c r="AE237" s="667"/>
      <c r="AF237" s="196">
        <f t="shared" si="155"/>
        <v>0.35069444444444436</v>
      </c>
      <c r="AG237" s="196"/>
      <c r="AH237" s="196"/>
      <c r="AI237" s="196"/>
      <c r="AJ237" s="710"/>
      <c r="AK237" s="709">
        <f t="shared" si="163"/>
        <v>0</v>
      </c>
      <c r="AL237" s="709">
        <f t="shared" si="164"/>
        <v>0</v>
      </c>
      <c r="AM237" s="709">
        <f t="shared" si="165"/>
        <v>0</v>
      </c>
      <c r="AN237" s="709"/>
      <c r="AO237" s="709">
        <f t="shared" si="156"/>
        <v>0</v>
      </c>
      <c r="AP237" s="709">
        <f t="shared" si="157"/>
        <v>1</v>
      </c>
      <c r="AS237" s="184"/>
      <c r="AW237" s="225"/>
      <c r="AX237" s="79"/>
      <c r="AZ237" s="176"/>
      <c r="BD237" s="225"/>
      <c r="BL237" s="761">
        <f>BL234</f>
        <v>80.900000000000006</v>
      </c>
      <c r="BM237" s="761">
        <f>BM234</f>
        <v>80.900000000000006</v>
      </c>
      <c r="BN237" s="198">
        <f>BO236+BN234</f>
        <v>75</v>
      </c>
      <c r="BO237" s="198">
        <f>BN237+BO234</f>
        <v>90</v>
      </c>
    </row>
    <row r="238" spans="2:67" ht="12.75" customHeight="1" outlineLevel="1" x14ac:dyDescent="0.2">
      <c r="B238" s="851"/>
      <c r="C238" s="851"/>
      <c r="D238" s="27" t="str">
        <f t="shared" si="158"/>
        <v/>
      </c>
      <c r="E238" s="191" t="str">
        <f t="shared" si="159"/>
        <v>Fr</v>
      </c>
      <c r="F238" s="191">
        <f t="shared" si="160"/>
        <v>2025</v>
      </c>
      <c r="G238" s="191">
        <f t="shared" si="161"/>
        <v>7</v>
      </c>
      <c r="H238" s="191">
        <f t="shared" si="166"/>
        <v>25</v>
      </c>
      <c r="I238" s="192">
        <f t="shared" si="162"/>
        <v>44401</v>
      </c>
      <c r="J238" s="191">
        <f t="shared" si="145"/>
        <v>1</v>
      </c>
      <c r="K238" s="193">
        <f t="shared" si="168"/>
        <v>7</v>
      </c>
      <c r="L238" s="194">
        <f t="shared" si="168"/>
        <v>0</v>
      </c>
      <c r="M238" s="193">
        <f t="shared" si="168"/>
        <v>13</v>
      </c>
      <c r="N238" s="194">
        <f t="shared" si="168"/>
        <v>0</v>
      </c>
      <c r="O238" s="193">
        <f t="shared" si="168"/>
        <v>13</v>
      </c>
      <c r="P238" s="194">
        <f t="shared" si="168"/>
        <v>30</v>
      </c>
      <c r="Q238" s="193">
        <f t="shared" si="168"/>
        <v>15</v>
      </c>
      <c r="R238" s="194">
        <f t="shared" si="168"/>
        <v>55</v>
      </c>
      <c r="S238" s="193">
        <f t="shared" si="147"/>
        <v>15</v>
      </c>
      <c r="T238" s="194">
        <f t="shared" si="147"/>
        <v>55</v>
      </c>
      <c r="U238" s="193">
        <f t="shared" si="147"/>
        <v>15</v>
      </c>
      <c r="V238" s="194">
        <f t="shared" si="147"/>
        <v>55</v>
      </c>
      <c r="W238" s="195">
        <f t="shared" si="148"/>
        <v>0.29166666666666669</v>
      </c>
      <c r="X238" s="195">
        <f t="shared" si="149"/>
        <v>0.54166666666666663</v>
      </c>
      <c r="Y238" s="195">
        <f t="shared" si="150"/>
        <v>0.5625</v>
      </c>
      <c r="Z238" s="195">
        <f t="shared" si="151"/>
        <v>0.66319444444444442</v>
      </c>
      <c r="AA238" s="195">
        <f t="shared" si="152"/>
        <v>0.66319444444444442</v>
      </c>
      <c r="AB238" s="195">
        <f t="shared" si="153"/>
        <v>0.66319444444444442</v>
      </c>
      <c r="AC238" s="667"/>
      <c r="AD238" s="196">
        <f t="shared" si="154"/>
        <v>0.35069444444444442</v>
      </c>
      <c r="AE238" s="667"/>
      <c r="AF238" s="196">
        <f t="shared" si="155"/>
        <v>0.35069444444444436</v>
      </c>
      <c r="AG238" s="196"/>
      <c r="AH238" s="196"/>
      <c r="AI238" s="196"/>
      <c r="AJ238" s="710"/>
      <c r="AK238" s="709">
        <f t="shared" si="163"/>
        <v>0</v>
      </c>
      <c r="AL238" s="709">
        <f t="shared" si="164"/>
        <v>0</v>
      </c>
      <c r="AM238" s="709">
        <f t="shared" si="165"/>
        <v>0</v>
      </c>
      <c r="AN238" s="709"/>
      <c r="AO238" s="709">
        <f t="shared" si="156"/>
        <v>0</v>
      </c>
      <c r="AP238" s="709">
        <f t="shared" si="157"/>
        <v>1</v>
      </c>
      <c r="AS238" s="184"/>
      <c r="AW238" s="225"/>
      <c r="AX238" s="79"/>
      <c r="AZ238" s="176"/>
      <c r="BD238" s="225"/>
      <c r="BL238" s="761">
        <f>BL234</f>
        <v>80.900000000000006</v>
      </c>
      <c r="BM238" s="761">
        <f>BM234</f>
        <v>80.900000000000006</v>
      </c>
      <c r="BN238" s="198">
        <f>BO237+BN234</f>
        <v>105</v>
      </c>
      <c r="BO238" s="198">
        <f>BN238+BO234</f>
        <v>120</v>
      </c>
    </row>
    <row r="239" spans="2:67" ht="12.75" customHeight="1" outlineLevel="1" x14ac:dyDescent="0.2">
      <c r="B239" s="851"/>
      <c r="C239" s="851"/>
      <c r="D239" s="27" t="str">
        <f t="shared" si="158"/>
        <v/>
      </c>
      <c r="E239" s="191" t="str">
        <f t="shared" si="159"/>
        <v>Sa</v>
      </c>
      <c r="F239" s="191">
        <f t="shared" si="160"/>
        <v>2025</v>
      </c>
      <c r="G239" s="191">
        <f t="shared" si="161"/>
        <v>7</v>
      </c>
      <c r="H239" s="191">
        <f t="shared" si="166"/>
        <v>26</v>
      </c>
      <c r="I239" s="192">
        <f t="shared" si="162"/>
        <v>44402</v>
      </c>
      <c r="J239" s="191">
        <f t="shared" si="145"/>
        <v>1</v>
      </c>
      <c r="K239" s="193">
        <f t="shared" si="168"/>
        <v>0</v>
      </c>
      <c r="L239" s="194">
        <f t="shared" si="168"/>
        <v>0</v>
      </c>
      <c r="M239" s="193">
        <f t="shared" si="168"/>
        <v>0</v>
      </c>
      <c r="N239" s="194">
        <f t="shared" si="168"/>
        <v>0</v>
      </c>
      <c r="O239" s="193">
        <f t="shared" si="168"/>
        <v>0</v>
      </c>
      <c r="P239" s="194">
        <f t="shared" si="168"/>
        <v>0</v>
      </c>
      <c r="Q239" s="193">
        <f t="shared" si="168"/>
        <v>0</v>
      </c>
      <c r="R239" s="194">
        <f t="shared" si="168"/>
        <v>0</v>
      </c>
      <c r="S239" s="193">
        <f t="shared" si="147"/>
        <v>0</v>
      </c>
      <c r="T239" s="194">
        <f t="shared" si="147"/>
        <v>0</v>
      </c>
      <c r="U239" s="193">
        <f t="shared" si="147"/>
        <v>0</v>
      </c>
      <c r="V239" s="194">
        <f t="shared" si="147"/>
        <v>0</v>
      </c>
      <c r="W239" s="195">
        <f t="shared" si="148"/>
        <v>0</v>
      </c>
      <c r="X239" s="195">
        <f t="shared" si="149"/>
        <v>0</v>
      </c>
      <c r="Y239" s="195">
        <f t="shared" si="150"/>
        <v>0</v>
      </c>
      <c r="Z239" s="195">
        <f t="shared" si="151"/>
        <v>0</v>
      </c>
      <c r="AA239" s="195">
        <f t="shared" si="152"/>
        <v>0</v>
      </c>
      <c r="AB239" s="195">
        <f t="shared" si="153"/>
        <v>0</v>
      </c>
      <c r="AC239" s="667"/>
      <c r="AD239" s="196">
        <f t="shared" si="154"/>
        <v>0</v>
      </c>
      <c r="AE239" s="667"/>
      <c r="AF239" s="196">
        <f t="shared" si="155"/>
        <v>0</v>
      </c>
      <c r="AG239" s="196"/>
      <c r="AH239" s="196"/>
      <c r="AI239" s="196"/>
      <c r="AJ239" s="710"/>
      <c r="AK239" s="709">
        <f t="shared" si="163"/>
        <v>0</v>
      </c>
      <c r="AL239" s="709">
        <f t="shared" si="164"/>
        <v>0</v>
      </c>
      <c r="AM239" s="709">
        <f t="shared" si="165"/>
        <v>0</v>
      </c>
      <c r="AN239" s="709"/>
      <c r="AO239" s="709">
        <f t="shared" si="156"/>
        <v>0</v>
      </c>
      <c r="AP239" s="709">
        <f t="shared" si="157"/>
        <v>0</v>
      </c>
      <c r="AS239" s="184"/>
      <c r="AW239" s="225"/>
      <c r="AX239" s="79"/>
      <c r="AZ239" s="176"/>
      <c r="BD239" s="225"/>
      <c r="BL239" s="762">
        <f>BL234</f>
        <v>80.900000000000006</v>
      </c>
      <c r="BM239" s="761">
        <f>BM234</f>
        <v>80.900000000000006</v>
      </c>
      <c r="BN239" s="198">
        <f>BO238+BN234</f>
        <v>135</v>
      </c>
      <c r="BO239" s="198">
        <f>BN239+BO234</f>
        <v>150</v>
      </c>
    </row>
    <row r="240" spans="2:67" ht="12.75" customHeight="1" outlineLevel="1" x14ac:dyDescent="0.2">
      <c r="B240" s="851"/>
      <c r="C240" s="851"/>
      <c r="D240" s="27" t="str">
        <f t="shared" si="158"/>
        <v/>
      </c>
      <c r="E240" s="191" t="str">
        <f t="shared" si="159"/>
        <v>So</v>
      </c>
      <c r="F240" s="191">
        <f t="shared" si="160"/>
        <v>2025</v>
      </c>
      <c r="G240" s="191">
        <f t="shared" si="161"/>
        <v>7</v>
      </c>
      <c r="H240" s="191">
        <f t="shared" si="166"/>
        <v>27</v>
      </c>
      <c r="I240" s="192">
        <f t="shared" si="162"/>
        <v>44403</v>
      </c>
      <c r="J240" s="191">
        <f t="shared" si="145"/>
        <v>1</v>
      </c>
      <c r="K240" s="193">
        <f t="shared" si="168"/>
        <v>0</v>
      </c>
      <c r="L240" s="194">
        <f t="shared" si="168"/>
        <v>0</v>
      </c>
      <c r="M240" s="193">
        <f t="shared" si="168"/>
        <v>0</v>
      </c>
      <c r="N240" s="194">
        <f t="shared" si="168"/>
        <v>0</v>
      </c>
      <c r="O240" s="193">
        <f t="shared" si="168"/>
        <v>0</v>
      </c>
      <c r="P240" s="194">
        <f t="shared" si="168"/>
        <v>0</v>
      </c>
      <c r="Q240" s="193">
        <f t="shared" si="168"/>
        <v>0</v>
      </c>
      <c r="R240" s="194">
        <f t="shared" si="168"/>
        <v>0</v>
      </c>
      <c r="S240" s="193">
        <f t="shared" si="147"/>
        <v>0</v>
      </c>
      <c r="T240" s="194">
        <f t="shared" si="147"/>
        <v>0</v>
      </c>
      <c r="U240" s="193">
        <f t="shared" si="147"/>
        <v>0</v>
      </c>
      <c r="V240" s="194">
        <f t="shared" si="147"/>
        <v>0</v>
      </c>
      <c r="W240" s="195">
        <f t="shared" si="148"/>
        <v>0</v>
      </c>
      <c r="X240" s="195">
        <f t="shared" si="149"/>
        <v>0</v>
      </c>
      <c r="Y240" s="195">
        <f t="shared" si="150"/>
        <v>0</v>
      </c>
      <c r="Z240" s="195">
        <f t="shared" si="151"/>
        <v>0</v>
      </c>
      <c r="AA240" s="195">
        <f t="shared" si="152"/>
        <v>0</v>
      </c>
      <c r="AB240" s="195">
        <f t="shared" si="153"/>
        <v>0</v>
      </c>
      <c r="AC240" s="667"/>
      <c r="AD240" s="196">
        <f t="shared" si="154"/>
        <v>0</v>
      </c>
      <c r="AE240" s="667"/>
      <c r="AF240" s="196">
        <f t="shared" si="155"/>
        <v>0</v>
      </c>
      <c r="AG240" s="196"/>
      <c r="AH240" s="196"/>
      <c r="AI240" s="196"/>
      <c r="AJ240" s="710"/>
      <c r="AK240" s="709">
        <f t="shared" si="163"/>
        <v>0</v>
      </c>
      <c r="AL240" s="709">
        <f t="shared" si="164"/>
        <v>0</v>
      </c>
      <c r="AM240" s="709">
        <f t="shared" si="165"/>
        <v>0</v>
      </c>
      <c r="AN240" s="709"/>
      <c r="AO240" s="709">
        <f t="shared" si="156"/>
        <v>0</v>
      </c>
      <c r="AP240" s="709">
        <f t="shared" si="157"/>
        <v>0</v>
      </c>
      <c r="AS240" s="184"/>
      <c r="AW240" s="225"/>
      <c r="AX240" s="79"/>
      <c r="AZ240" s="176"/>
      <c r="BD240" s="225"/>
      <c r="BG240" s="774" t="s">
        <v>1777</v>
      </c>
      <c r="BI240" s="722" t="s">
        <v>1767</v>
      </c>
      <c r="BJ240" s="722" t="s">
        <v>1767</v>
      </c>
      <c r="BL240" s="760">
        <v>60</v>
      </c>
      <c r="BM240" s="756">
        <f>SUM(BL235:BL239)+SUM(BM235:BM239)</f>
        <v>809</v>
      </c>
      <c r="BN240" s="198"/>
      <c r="BO240" s="198"/>
    </row>
    <row r="241" spans="1:67" ht="12.75" customHeight="1" outlineLevel="1" x14ac:dyDescent="0.2">
      <c r="B241" s="851"/>
      <c r="C241" s="851"/>
      <c r="D241" s="27">
        <f t="shared" si="158"/>
        <v>31</v>
      </c>
      <c r="E241" s="191" t="str">
        <f t="shared" si="159"/>
        <v>Mo</v>
      </c>
      <c r="F241" s="191">
        <f t="shared" si="160"/>
        <v>2025</v>
      </c>
      <c r="G241" s="191">
        <f t="shared" si="161"/>
        <v>7</v>
      </c>
      <c r="H241" s="191">
        <f t="shared" si="166"/>
        <v>28</v>
      </c>
      <c r="I241" s="192">
        <f t="shared" si="162"/>
        <v>44404</v>
      </c>
      <c r="J241" s="191">
        <f t="shared" si="145"/>
        <v>1</v>
      </c>
      <c r="K241" s="193">
        <f t="shared" si="168"/>
        <v>7</v>
      </c>
      <c r="L241" s="194">
        <f t="shared" si="168"/>
        <v>0</v>
      </c>
      <c r="M241" s="193">
        <f t="shared" si="168"/>
        <v>13</v>
      </c>
      <c r="N241" s="194">
        <f t="shared" si="168"/>
        <v>0</v>
      </c>
      <c r="O241" s="193">
        <f t="shared" si="168"/>
        <v>13</v>
      </c>
      <c r="P241" s="194">
        <f t="shared" si="168"/>
        <v>30</v>
      </c>
      <c r="Q241" s="193">
        <f t="shared" si="168"/>
        <v>15</v>
      </c>
      <c r="R241" s="194">
        <f t="shared" si="168"/>
        <v>55</v>
      </c>
      <c r="S241" s="193">
        <f t="shared" si="147"/>
        <v>15</v>
      </c>
      <c r="T241" s="194">
        <f t="shared" si="147"/>
        <v>55</v>
      </c>
      <c r="U241" s="193">
        <f t="shared" si="147"/>
        <v>15</v>
      </c>
      <c r="V241" s="194">
        <f t="shared" si="147"/>
        <v>55</v>
      </c>
      <c r="W241" s="195">
        <f t="shared" si="148"/>
        <v>0.29166666666666669</v>
      </c>
      <c r="X241" s="195">
        <f t="shared" si="149"/>
        <v>0.54166666666666663</v>
      </c>
      <c r="Y241" s="195">
        <f t="shared" si="150"/>
        <v>0.5625</v>
      </c>
      <c r="Z241" s="195">
        <f t="shared" si="151"/>
        <v>0.66319444444444442</v>
      </c>
      <c r="AA241" s="195">
        <f t="shared" si="152"/>
        <v>0.66319444444444442</v>
      </c>
      <c r="AB241" s="195">
        <f t="shared" si="153"/>
        <v>0.66319444444444442</v>
      </c>
      <c r="AC241" s="667"/>
      <c r="AD241" s="196">
        <f t="shared" si="154"/>
        <v>0.35069444444444442</v>
      </c>
      <c r="AE241" s="667"/>
      <c r="AF241" s="196">
        <f t="shared" si="155"/>
        <v>0.35069444444444436</v>
      </c>
      <c r="AG241" s="196"/>
      <c r="AH241" s="196"/>
      <c r="AI241" s="196"/>
      <c r="AJ241" s="709"/>
      <c r="AK241" s="709">
        <f t="shared" si="163"/>
        <v>0</v>
      </c>
      <c r="AL241" s="709">
        <f t="shared" si="164"/>
        <v>0</v>
      </c>
      <c r="AM241" s="709">
        <f t="shared" si="165"/>
        <v>0</v>
      </c>
      <c r="AN241" s="709"/>
      <c r="AO241" s="709">
        <f t="shared" si="156"/>
        <v>0</v>
      </c>
      <c r="AP241" s="709">
        <f t="shared" si="157"/>
        <v>1</v>
      </c>
      <c r="AS241" s="184"/>
      <c r="AW241" s="225"/>
      <c r="AX241" s="79"/>
      <c r="AZ241" s="176"/>
      <c r="BD241" s="225"/>
      <c r="BG241" s="775">
        <f>INDEX($BF$2:$BG$8,MATCH(BG240,$BF$2:$BF$8,0),2)</f>
        <v>80.900000000000006</v>
      </c>
      <c r="BH241" s="775">
        <f>INDEX($BF$2:$BG$8,MATCH(BG240,$BF$2:$BF$8,0),2)</f>
        <v>80.900000000000006</v>
      </c>
      <c r="BI241" s="775">
        <v>15</v>
      </c>
      <c r="BJ241" s="775">
        <v>15</v>
      </c>
      <c r="BL241" s="758">
        <f>BM241/BL240</f>
        <v>26.966666666666665</v>
      </c>
      <c r="BM241" s="757">
        <f>SUM(BM233,BM240)</f>
        <v>1618</v>
      </c>
      <c r="BN241" s="198"/>
      <c r="BO241" s="198"/>
    </row>
    <row r="242" spans="1:67" ht="12.75" customHeight="1" outlineLevel="1" x14ac:dyDescent="0.2">
      <c r="B242" s="851"/>
      <c r="C242" s="851"/>
      <c r="D242" s="27" t="str">
        <f t="shared" si="158"/>
        <v/>
      </c>
      <c r="E242" s="191" t="str">
        <f t="shared" si="159"/>
        <v>Di</v>
      </c>
      <c r="F242" s="191">
        <f t="shared" si="160"/>
        <v>2025</v>
      </c>
      <c r="G242" s="191">
        <f t="shared" si="161"/>
        <v>7</v>
      </c>
      <c r="H242" s="191">
        <f t="shared" si="166"/>
        <v>29</v>
      </c>
      <c r="I242" s="192">
        <f t="shared" si="162"/>
        <v>44405</v>
      </c>
      <c r="J242" s="191">
        <f t="shared" si="145"/>
        <v>1</v>
      </c>
      <c r="K242" s="193">
        <f t="shared" si="168"/>
        <v>7</v>
      </c>
      <c r="L242" s="194">
        <f t="shared" si="168"/>
        <v>0</v>
      </c>
      <c r="M242" s="193">
        <f t="shared" si="168"/>
        <v>13</v>
      </c>
      <c r="N242" s="194">
        <f t="shared" si="168"/>
        <v>0</v>
      </c>
      <c r="O242" s="193">
        <f t="shared" si="168"/>
        <v>13</v>
      </c>
      <c r="P242" s="194">
        <f t="shared" si="168"/>
        <v>30</v>
      </c>
      <c r="Q242" s="193">
        <f t="shared" si="168"/>
        <v>15</v>
      </c>
      <c r="R242" s="194">
        <f t="shared" si="168"/>
        <v>55</v>
      </c>
      <c r="S242" s="193">
        <f t="shared" si="147"/>
        <v>15</v>
      </c>
      <c r="T242" s="194">
        <f t="shared" si="147"/>
        <v>55</v>
      </c>
      <c r="U242" s="193">
        <f t="shared" si="147"/>
        <v>15</v>
      </c>
      <c r="V242" s="194">
        <f t="shared" si="147"/>
        <v>55</v>
      </c>
      <c r="W242" s="195">
        <f t="shared" si="148"/>
        <v>0.29166666666666669</v>
      </c>
      <c r="X242" s="195">
        <f t="shared" si="149"/>
        <v>0.54166666666666663</v>
      </c>
      <c r="Y242" s="195">
        <f t="shared" si="150"/>
        <v>0.5625</v>
      </c>
      <c r="Z242" s="195">
        <f t="shared" si="151"/>
        <v>0.66319444444444442</v>
      </c>
      <c r="AA242" s="195">
        <f t="shared" si="152"/>
        <v>0.66319444444444442</v>
      </c>
      <c r="AB242" s="195">
        <f t="shared" si="153"/>
        <v>0.66319444444444442</v>
      </c>
      <c r="AC242" s="667"/>
      <c r="AD242" s="196">
        <f t="shared" si="154"/>
        <v>0.35069444444444442</v>
      </c>
      <c r="AE242" s="667"/>
      <c r="AF242" s="196">
        <f t="shared" si="155"/>
        <v>0.35069444444444436</v>
      </c>
      <c r="AG242" s="196"/>
      <c r="AH242" s="196"/>
      <c r="AI242" s="196"/>
      <c r="AJ242" s="709"/>
      <c r="AK242" s="709">
        <f t="shared" si="163"/>
        <v>0</v>
      </c>
      <c r="AL242" s="709">
        <f t="shared" si="164"/>
        <v>0</v>
      </c>
      <c r="AM242" s="709">
        <f t="shared" si="165"/>
        <v>0</v>
      </c>
      <c r="AN242" s="709"/>
      <c r="AO242" s="709">
        <f t="shared" si="156"/>
        <v>0</v>
      </c>
      <c r="AP242" s="709">
        <f t="shared" si="157"/>
        <v>1</v>
      </c>
      <c r="AS242" s="184"/>
      <c r="AW242" s="225"/>
      <c r="AX242" s="79"/>
      <c r="AZ242" s="176"/>
      <c r="BD242" s="225"/>
      <c r="BG242" s="818">
        <f>BG241</f>
        <v>80.900000000000006</v>
      </c>
      <c r="BH242" s="818">
        <f>BH241</f>
        <v>80.900000000000006</v>
      </c>
      <c r="BI242" s="198">
        <f>BI241</f>
        <v>15</v>
      </c>
      <c r="BJ242" s="198">
        <f>BI242+BJ241</f>
        <v>30</v>
      </c>
      <c r="BL242" s="759">
        <f>100*BL240/BM241</f>
        <v>3.7082818294190361</v>
      </c>
      <c r="BM242" s="198"/>
      <c r="BN242" s="198"/>
      <c r="BO242" s="198"/>
    </row>
    <row r="243" spans="1:67" ht="12.75" customHeight="1" outlineLevel="1" x14ac:dyDescent="0.2">
      <c r="B243" s="851"/>
      <c r="C243" s="851"/>
      <c r="D243" s="27" t="str">
        <f t="shared" si="158"/>
        <v/>
      </c>
      <c r="E243" s="191" t="str">
        <f t="shared" si="159"/>
        <v>Mi</v>
      </c>
      <c r="F243" s="191">
        <f t="shared" si="160"/>
        <v>2025</v>
      </c>
      <c r="G243" s="191">
        <f t="shared" si="161"/>
        <v>7</v>
      </c>
      <c r="H243" s="191">
        <f t="shared" si="166"/>
        <v>30</v>
      </c>
      <c r="I243" s="192">
        <f t="shared" si="162"/>
        <v>44406</v>
      </c>
      <c r="J243" s="191">
        <f t="shared" si="145"/>
        <v>1</v>
      </c>
      <c r="K243" s="193">
        <f t="shared" si="168"/>
        <v>7</v>
      </c>
      <c r="L243" s="194">
        <f t="shared" si="168"/>
        <v>0</v>
      </c>
      <c r="M243" s="193">
        <f t="shared" si="168"/>
        <v>13</v>
      </c>
      <c r="N243" s="194">
        <f t="shared" si="168"/>
        <v>0</v>
      </c>
      <c r="O243" s="193">
        <f t="shared" si="168"/>
        <v>13</v>
      </c>
      <c r="P243" s="194">
        <f t="shared" si="168"/>
        <v>30</v>
      </c>
      <c r="Q243" s="193">
        <f t="shared" si="168"/>
        <v>15</v>
      </c>
      <c r="R243" s="194">
        <f t="shared" si="168"/>
        <v>55</v>
      </c>
      <c r="S243" s="193">
        <f t="shared" si="147"/>
        <v>15</v>
      </c>
      <c r="T243" s="194">
        <f t="shared" si="147"/>
        <v>55</v>
      </c>
      <c r="U243" s="193">
        <f t="shared" si="147"/>
        <v>15</v>
      </c>
      <c r="V243" s="194">
        <f t="shared" si="147"/>
        <v>55</v>
      </c>
      <c r="W243" s="195">
        <f t="shared" si="148"/>
        <v>0.29166666666666669</v>
      </c>
      <c r="X243" s="195">
        <f t="shared" si="149"/>
        <v>0.54166666666666663</v>
      </c>
      <c r="Y243" s="195">
        <f t="shared" si="150"/>
        <v>0.5625</v>
      </c>
      <c r="Z243" s="195">
        <f t="shared" si="151"/>
        <v>0.66319444444444442</v>
      </c>
      <c r="AA243" s="195">
        <f t="shared" si="152"/>
        <v>0.66319444444444442</v>
      </c>
      <c r="AB243" s="195">
        <f t="shared" si="153"/>
        <v>0.66319444444444442</v>
      </c>
      <c r="AC243" s="667"/>
      <c r="AD243" s="196">
        <f t="shared" si="154"/>
        <v>0.35069444444444442</v>
      </c>
      <c r="AE243" s="667"/>
      <c r="AF243" s="196">
        <f t="shared" si="155"/>
        <v>0.35069444444444436</v>
      </c>
      <c r="AG243" s="196"/>
      <c r="AH243" s="196"/>
      <c r="AI243" s="196"/>
      <c r="AJ243" s="710"/>
      <c r="AK243" s="709">
        <f t="shared" si="163"/>
        <v>0</v>
      </c>
      <c r="AL243" s="709">
        <f t="shared" si="164"/>
        <v>0</v>
      </c>
      <c r="AM243" s="709">
        <f t="shared" si="165"/>
        <v>0</v>
      </c>
      <c r="AN243" s="709"/>
      <c r="AO243" s="709">
        <f t="shared" si="156"/>
        <v>0</v>
      </c>
      <c r="AP243" s="709">
        <f t="shared" si="157"/>
        <v>1</v>
      </c>
      <c r="AS243" s="184"/>
      <c r="AW243" s="225"/>
      <c r="AX243" s="79"/>
      <c r="AZ243" s="176"/>
      <c r="BD243" s="225"/>
      <c r="BG243" s="761">
        <f>BG241</f>
        <v>80.900000000000006</v>
      </c>
      <c r="BH243" s="761">
        <f>BH241</f>
        <v>80.900000000000006</v>
      </c>
      <c r="BI243" s="198">
        <f>BJ242+BI241</f>
        <v>45</v>
      </c>
      <c r="BJ243" s="198">
        <f>BI243+BJ241</f>
        <v>60</v>
      </c>
    </row>
    <row r="244" spans="1:67" ht="12.75" customHeight="1" outlineLevel="1" x14ac:dyDescent="0.2">
      <c r="B244" s="851"/>
      <c r="C244" s="851"/>
      <c r="D244" s="27" t="str">
        <f t="shared" si="158"/>
        <v/>
      </c>
      <c r="E244" s="191" t="str">
        <f t="shared" si="159"/>
        <v>Do</v>
      </c>
      <c r="F244" s="191">
        <f t="shared" si="160"/>
        <v>2025</v>
      </c>
      <c r="G244" s="191">
        <f t="shared" si="161"/>
        <v>7</v>
      </c>
      <c r="H244" s="191">
        <f t="shared" si="166"/>
        <v>31</v>
      </c>
      <c r="I244" s="192">
        <f t="shared" si="162"/>
        <v>44407</v>
      </c>
      <c r="J244" s="191">
        <f t="shared" si="145"/>
        <v>1</v>
      </c>
      <c r="K244" s="193">
        <f t="shared" si="168"/>
        <v>7</v>
      </c>
      <c r="L244" s="194">
        <f t="shared" si="168"/>
        <v>0</v>
      </c>
      <c r="M244" s="193">
        <f t="shared" si="168"/>
        <v>13</v>
      </c>
      <c r="N244" s="194">
        <f t="shared" si="168"/>
        <v>0</v>
      </c>
      <c r="O244" s="193">
        <f t="shared" si="168"/>
        <v>13</v>
      </c>
      <c r="P244" s="194">
        <f t="shared" si="168"/>
        <v>30</v>
      </c>
      <c r="Q244" s="193">
        <f t="shared" si="168"/>
        <v>15</v>
      </c>
      <c r="R244" s="194">
        <f t="shared" si="168"/>
        <v>55</v>
      </c>
      <c r="S244" s="193">
        <f t="shared" si="147"/>
        <v>15</v>
      </c>
      <c r="T244" s="194">
        <f t="shared" si="147"/>
        <v>55</v>
      </c>
      <c r="U244" s="193">
        <f t="shared" si="147"/>
        <v>15</v>
      </c>
      <c r="V244" s="194">
        <f t="shared" si="147"/>
        <v>55</v>
      </c>
      <c r="W244" s="195">
        <f t="shared" si="148"/>
        <v>0.29166666666666669</v>
      </c>
      <c r="X244" s="195">
        <f t="shared" si="149"/>
        <v>0.54166666666666663</v>
      </c>
      <c r="Y244" s="195">
        <f t="shared" si="150"/>
        <v>0.5625</v>
      </c>
      <c r="Z244" s="195">
        <f t="shared" si="151"/>
        <v>0.66319444444444442</v>
      </c>
      <c r="AA244" s="195">
        <f t="shared" si="152"/>
        <v>0.66319444444444442</v>
      </c>
      <c r="AB244" s="195">
        <f t="shared" si="153"/>
        <v>0.66319444444444442</v>
      </c>
      <c r="AC244" s="667"/>
      <c r="AD244" s="196">
        <f t="shared" si="154"/>
        <v>0.35069444444444442</v>
      </c>
      <c r="AE244" s="667"/>
      <c r="AF244" s="196">
        <f t="shared" si="155"/>
        <v>0.35069444444444436</v>
      </c>
      <c r="AG244" s="196"/>
      <c r="AH244" s="196"/>
      <c r="AI244" s="196"/>
      <c r="AJ244" s="710"/>
      <c r="AK244" s="709">
        <f t="shared" si="163"/>
        <v>0</v>
      </c>
      <c r="AL244" s="709">
        <f t="shared" si="164"/>
        <v>0</v>
      </c>
      <c r="AM244" s="709">
        <f t="shared" si="165"/>
        <v>0</v>
      </c>
      <c r="AN244" s="709"/>
      <c r="AO244" s="709">
        <f t="shared" si="156"/>
        <v>0</v>
      </c>
      <c r="AP244" s="709">
        <f>IF(OR(E244="Sa",E244="So",E244="",J244=0,AH244="FT"),0,1)</f>
        <v>1</v>
      </c>
      <c r="AS244" s="184"/>
      <c r="AW244" s="225"/>
      <c r="AX244" s="79"/>
      <c r="AZ244" s="176"/>
      <c r="BD244" s="225"/>
      <c r="BG244" s="761">
        <f>BG241</f>
        <v>80.900000000000006</v>
      </c>
      <c r="BH244" s="761">
        <f>BH241</f>
        <v>80.900000000000006</v>
      </c>
      <c r="BI244" s="198">
        <f>BJ243+BI241</f>
        <v>75</v>
      </c>
      <c r="BJ244" s="198">
        <f>BI244+BJ241</f>
        <v>90</v>
      </c>
    </row>
    <row r="245" spans="1:67" ht="12.75" customHeight="1" outlineLevel="1" x14ac:dyDescent="0.2">
      <c r="B245" s="851"/>
      <c r="C245" s="851"/>
      <c r="D245" s="749" t="s">
        <v>1716</v>
      </c>
      <c r="E245" s="9"/>
      <c r="F245" s="9"/>
      <c r="G245" s="9"/>
      <c r="H245" s="191"/>
      <c r="I245" s="13"/>
      <c r="J245" s="191">
        <f>IF(OR(G245="",G245=MONTH(I245)),1,0)</f>
        <v>1</v>
      </c>
      <c r="Q245" s="4" t="s">
        <v>21</v>
      </c>
      <c r="R245" s="4"/>
      <c r="S245" s="4"/>
      <c r="T245" s="4"/>
      <c r="U245" s="4"/>
      <c r="V245" s="4"/>
      <c r="W245" s="4"/>
      <c r="X245" s="4"/>
      <c r="Y245" s="4"/>
      <c r="Z245" s="4"/>
      <c r="AA245" s="4"/>
      <c r="AB245" s="4"/>
      <c r="AC245" s="667"/>
      <c r="AD245" s="18">
        <f>SUM(AD214:AD244)</f>
        <v>8.065972222222225</v>
      </c>
      <c r="AE245" s="667"/>
      <c r="AF245" s="18">
        <f>SUM(AF214:AF244)</f>
        <v>8.0659722222222214</v>
      </c>
      <c r="AG245" s="18"/>
      <c r="AH245" s="18"/>
      <c r="AI245" s="20">
        <f>IF(AF245-AD245&lt;0,0,1)</f>
        <v>0</v>
      </c>
      <c r="AJ245" s="190">
        <f>IF(AF245-AD245&lt;0,AD245-AF245,AF245-AD245)</f>
        <v>3.5527136788005009E-15</v>
      </c>
      <c r="AK245" s="190">
        <f>8.425*SUM(AK214:AK244)/24</f>
        <v>0</v>
      </c>
      <c r="AL245" s="190">
        <f>8.425*SUM(AL214:AL244)/24</f>
        <v>0</v>
      </c>
      <c r="AM245" s="190">
        <f>8.425*SUM(AM214:AM244)/24</f>
        <v>0</v>
      </c>
      <c r="AO245" s="151">
        <f>SUM(AO214:AO244)</f>
        <v>0</v>
      </c>
      <c r="AP245" s="151">
        <f>SUM(AP214:AP244)</f>
        <v>23</v>
      </c>
      <c r="AS245" s="184"/>
      <c r="AW245" s="225"/>
      <c r="AX245" s="79"/>
      <c r="AZ245" s="176"/>
      <c r="BD245" s="225"/>
      <c r="BG245" s="761">
        <f>BG241</f>
        <v>80.900000000000006</v>
      </c>
      <c r="BH245" s="761">
        <f>BH241</f>
        <v>80.900000000000006</v>
      </c>
      <c r="BI245" s="198">
        <f>BJ244+BI241</f>
        <v>105</v>
      </c>
      <c r="BJ245" s="198">
        <f>BI245+BJ241</f>
        <v>120</v>
      </c>
    </row>
    <row r="246" spans="1:67" ht="12.75" customHeight="1" x14ac:dyDescent="0.2">
      <c r="B246" s="852"/>
      <c r="C246" s="852"/>
      <c r="D246" s="49"/>
      <c r="E246" s="51"/>
      <c r="F246" s="51"/>
      <c r="G246" s="51"/>
      <c r="H246" s="51"/>
      <c r="I246" s="51"/>
      <c r="J246" s="51"/>
      <c r="K246" s="52"/>
      <c r="L246" s="52"/>
      <c r="M246" s="52"/>
      <c r="N246" s="52"/>
      <c r="O246" s="52"/>
      <c r="P246" s="52"/>
      <c r="Q246" s="52"/>
      <c r="R246" s="52"/>
      <c r="S246" s="52"/>
      <c r="T246" s="52"/>
      <c r="U246" s="52"/>
      <c r="V246" s="52"/>
      <c r="W246" s="52"/>
      <c r="X246" s="52"/>
      <c r="Y246" s="52"/>
      <c r="Z246" s="52"/>
      <c r="AA246" s="52"/>
      <c r="AB246" s="52"/>
      <c r="AC246" s="53"/>
      <c r="AD246" s="53"/>
      <c r="AE246" s="53"/>
      <c r="AF246" s="54"/>
      <c r="AG246" s="26"/>
      <c r="AH246" s="26"/>
      <c r="AI246" s="26"/>
      <c r="AJ246" s="203">
        <f>IF(AI245=1,AJ212+AJ245,IF(AI245=0,AJ212-AJ245,"Error"))</f>
        <v>-2.042810365310288E-14</v>
      </c>
      <c r="AK246" s="202">
        <f>AK212+SUM(AK213:AK244)</f>
        <v>0</v>
      </c>
      <c r="AL246" s="202">
        <f>AL212+SUM(AL213:AL244)</f>
        <v>0</v>
      </c>
      <c r="AM246" s="202">
        <f>AM212+SUM(AM213:AM244)</f>
        <v>0</v>
      </c>
      <c r="AN246" s="202"/>
      <c r="AO246" s="202">
        <f>AO245*8</f>
        <v>0</v>
      </c>
      <c r="AP246" s="202">
        <f>AP245*8</f>
        <v>184</v>
      </c>
      <c r="AQ246" s="152"/>
      <c r="AR246" s="173"/>
      <c r="AS246" s="185"/>
      <c r="AT246" s="152"/>
      <c r="AU246" s="152"/>
      <c r="AV246" s="173"/>
      <c r="AW246" s="226"/>
      <c r="AX246" s="80"/>
      <c r="AY246" s="55"/>
      <c r="AZ246" s="178"/>
      <c r="BA246" s="55"/>
      <c r="BB246" s="49"/>
      <c r="BC246" s="55"/>
      <c r="BD246" s="226"/>
      <c r="BG246" s="762">
        <f>BG241</f>
        <v>80.900000000000006</v>
      </c>
      <c r="BH246" s="761">
        <f>BH241</f>
        <v>80.900000000000006</v>
      </c>
      <c r="BI246" s="198">
        <f>BJ245+BI241</f>
        <v>135</v>
      </c>
      <c r="BJ246" s="198">
        <f>BI246+BJ241</f>
        <v>150</v>
      </c>
    </row>
    <row r="247" spans="1:67" ht="12.75" customHeight="1" outlineLevel="1" x14ac:dyDescent="0.2">
      <c r="B247" s="850">
        <f>$F$5</f>
        <v>2025</v>
      </c>
      <c r="C247" s="850" t="str">
        <f>TEXT(I248,"MMM")</f>
        <v>Aug</v>
      </c>
      <c r="D247" s="41"/>
      <c r="E247" s="59"/>
      <c r="F247" s="59"/>
      <c r="G247" s="59"/>
      <c r="H247" s="59"/>
      <c r="I247" s="65"/>
      <c r="J247" s="65"/>
      <c r="K247" s="60"/>
      <c r="L247" s="60"/>
      <c r="M247" s="60"/>
      <c r="N247" s="60"/>
      <c r="O247" s="60"/>
      <c r="P247" s="60"/>
      <c r="Q247" s="60"/>
      <c r="R247" s="60"/>
      <c r="S247" s="60"/>
      <c r="T247" s="60"/>
      <c r="U247" s="60"/>
      <c r="V247" s="60"/>
      <c r="W247" s="60"/>
      <c r="X247" s="60"/>
      <c r="Y247" s="60"/>
      <c r="Z247" s="60"/>
      <c r="AA247" s="60"/>
      <c r="AB247" s="60"/>
      <c r="AC247" s="44"/>
      <c r="AD247" s="44"/>
      <c r="AE247" s="44"/>
      <c r="AF247" s="59"/>
      <c r="AG247" s="59"/>
      <c r="AH247" s="59"/>
      <c r="AI247" s="59"/>
      <c r="AJ247" s="148"/>
      <c r="AK247" s="148"/>
      <c r="AL247" s="148"/>
      <c r="AM247" s="148"/>
      <c r="AN247" s="148"/>
      <c r="AO247" s="148"/>
      <c r="AP247" s="148"/>
      <c r="AQ247" s="148"/>
      <c r="AR247" s="170"/>
      <c r="AS247" s="182"/>
      <c r="AT247" s="148"/>
      <c r="AU247" s="148"/>
      <c r="AV247" s="170"/>
      <c r="AW247" s="224"/>
      <c r="AX247" s="78"/>
      <c r="AY247" s="45"/>
      <c r="AZ247" s="177"/>
      <c r="BA247" s="45"/>
      <c r="BB247" s="41"/>
      <c r="BC247" s="45"/>
      <c r="BD247" s="224"/>
      <c r="BG247" s="774" t="s">
        <v>1777</v>
      </c>
      <c r="BH247" s="756">
        <f>SUM(BG242:BG246)+SUM(BH242:BH246)</f>
        <v>809</v>
      </c>
      <c r="BI247" s="722" t="s">
        <v>1767</v>
      </c>
      <c r="BJ247" s="722" t="s">
        <v>1767</v>
      </c>
    </row>
    <row r="248" spans="1:67" ht="12.75" customHeight="1" outlineLevel="1" x14ac:dyDescent="0.2">
      <c r="A248" s="198">
        <f>A214+1</f>
        <v>8</v>
      </c>
      <c r="B248" s="851"/>
      <c r="C248" s="851"/>
      <c r="D248" s="27" t="str">
        <f>IF(E248="Mo",WEEKNUM(I248),"")</f>
        <v/>
      </c>
      <c r="E248" s="191" t="str">
        <f>TEXT(I248,"TTT")</f>
        <v>Fr</v>
      </c>
      <c r="F248" s="191">
        <f>$F$5</f>
        <v>2025</v>
      </c>
      <c r="G248" s="191">
        <f>$A$248</f>
        <v>8</v>
      </c>
      <c r="H248" s="191">
        <f>$H$5</f>
        <v>1</v>
      </c>
      <c r="I248" s="192">
        <f>DATE(F248,G248,H248)</f>
        <v>44408</v>
      </c>
      <c r="J248" s="191">
        <f t="shared" ref="J248:J278" si="169">IF(OR(G248="",G248=MONTH(I248)),1,0)</f>
        <v>1</v>
      </c>
      <c r="K248" s="193">
        <f t="shared" ref="K248:R257" si="170">IF(OR($E248="Sa",$E248="So",$J248=0),K$4,K$5)</f>
        <v>7</v>
      </c>
      <c r="L248" s="194">
        <f t="shared" si="170"/>
        <v>0</v>
      </c>
      <c r="M248" s="193">
        <f t="shared" si="170"/>
        <v>13</v>
      </c>
      <c r="N248" s="194">
        <f t="shared" si="170"/>
        <v>0</v>
      </c>
      <c r="O248" s="193">
        <f t="shared" si="170"/>
        <v>13</v>
      </c>
      <c r="P248" s="194">
        <f t="shared" si="170"/>
        <v>30</v>
      </c>
      <c r="Q248" s="193">
        <f t="shared" si="170"/>
        <v>15</v>
      </c>
      <c r="R248" s="194">
        <f t="shared" si="170"/>
        <v>55</v>
      </c>
      <c r="S248" s="193">
        <f t="shared" ref="S248:V278" si="171">Q248</f>
        <v>15</v>
      </c>
      <c r="T248" s="194">
        <f t="shared" si="171"/>
        <v>55</v>
      </c>
      <c r="U248" s="193">
        <f t="shared" si="171"/>
        <v>15</v>
      </c>
      <c r="V248" s="194">
        <f t="shared" si="171"/>
        <v>55</v>
      </c>
      <c r="W248" s="195">
        <f t="shared" ref="W248:W278" si="172">TIME(K248,L248,0)</f>
        <v>0.29166666666666669</v>
      </c>
      <c r="X248" s="195">
        <f t="shared" ref="X248:X278" si="173">TIME(M248,N248,0)</f>
        <v>0.54166666666666663</v>
      </c>
      <c r="Y248" s="195">
        <f t="shared" ref="Y248:Y278" si="174">TIME(O248,P248,0)</f>
        <v>0.5625</v>
      </c>
      <c r="Z248" s="195">
        <f t="shared" ref="Z248:Z278" si="175">TIME(Q248,R248,0)</f>
        <v>0.66319444444444442</v>
      </c>
      <c r="AA248" s="195">
        <f t="shared" ref="AA248:AA278" si="176">TIME(S248,T248,0)</f>
        <v>0.66319444444444442</v>
      </c>
      <c r="AB248" s="195">
        <f t="shared" ref="AB248:AB278" si="177">TIME(U248,V248,0)</f>
        <v>0.66319444444444442</v>
      </c>
      <c r="AC248" s="667"/>
      <c r="AD248" s="196">
        <f t="shared" ref="AD248:AD278" si="178">IF(J248=0,0,IF(OR(E248="Sa",E248="So"),TIME($AD$4,$AF$4,0),TIME($AD$5,$AF$5,0)))</f>
        <v>0.35069444444444442</v>
      </c>
      <c r="AE248" s="667"/>
      <c r="AF248" s="196">
        <f t="shared" ref="AF248:AF278" si="179">IF(J248=0,0,Z248-W248-(Y248-X248))</f>
        <v>0.35069444444444436</v>
      </c>
      <c r="AG248" s="196"/>
      <c r="AH248" s="196"/>
      <c r="AI248" s="196"/>
      <c r="AJ248" s="709"/>
      <c r="AK248" s="709">
        <f>IF(AH248=$AH$3,1,0)</f>
        <v>0</v>
      </c>
      <c r="AL248" s="709">
        <f>IF(AH248=$AH$7,1,0)</f>
        <v>0</v>
      </c>
      <c r="AM248" s="709">
        <f>IF(AI248=$AH$4,1,0)</f>
        <v>0</v>
      </c>
      <c r="AN248" s="709"/>
      <c r="AO248" s="709">
        <f t="shared" ref="AO248:AO278" si="180">IF(OR(AH248=$AH$2,AH248=$AH$5),1,IF(AH248=$AH$6,0.5,0))</f>
        <v>0</v>
      </c>
      <c r="AP248" s="709">
        <f t="shared" ref="AP248:AP277" si="181">IF(OR(E248="Sa",E248="So",E248="",J248=0,AH248="FT"),0,1)</f>
        <v>1</v>
      </c>
      <c r="AS248" s="184"/>
      <c r="AW248" s="225"/>
      <c r="AX248" s="79"/>
      <c r="AZ248" s="176"/>
      <c r="BD248" s="225"/>
      <c r="BG248" s="775">
        <f>INDEX($BF$2:$BG$8,MATCH(BG247,$BF$2:$BF$8,0),2)</f>
        <v>80.900000000000006</v>
      </c>
      <c r="BH248" s="775">
        <f>INDEX($BF$2:$BG$8,MATCH(BG247,$BF$2:$BF$8,0),2)</f>
        <v>80.900000000000006</v>
      </c>
      <c r="BI248" s="775">
        <v>15</v>
      </c>
      <c r="BJ248" s="775">
        <v>15</v>
      </c>
    </row>
    <row r="249" spans="1:67" ht="12.75" customHeight="1" outlineLevel="1" x14ac:dyDescent="0.2">
      <c r="B249" s="851"/>
      <c r="C249" s="851"/>
      <c r="D249" s="27" t="str">
        <f t="shared" ref="D249:D278" si="182">IF(E249="Mo",WEEKNUM(I249),"")</f>
        <v/>
      </c>
      <c r="E249" s="191" t="str">
        <f t="shared" ref="E249:E278" si="183">TEXT(I249,"TTT")</f>
        <v>Sa</v>
      </c>
      <c r="F249" s="191">
        <f t="shared" ref="F249:F278" si="184">$F$5</f>
        <v>2025</v>
      </c>
      <c r="G249" s="191">
        <f t="shared" ref="G249:G278" si="185">$A$248</f>
        <v>8</v>
      </c>
      <c r="H249" s="191">
        <f>H248+1</f>
        <v>2</v>
      </c>
      <c r="I249" s="192">
        <f t="shared" ref="I249:I278" si="186">DATE(F249,G249,H249)</f>
        <v>44409</v>
      </c>
      <c r="J249" s="191">
        <f t="shared" si="169"/>
        <v>1</v>
      </c>
      <c r="K249" s="193">
        <f t="shared" si="170"/>
        <v>0</v>
      </c>
      <c r="L249" s="194">
        <f t="shared" si="170"/>
        <v>0</v>
      </c>
      <c r="M249" s="193">
        <f t="shared" si="170"/>
        <v>0</v>
      </c>
      <c r="N249" s="194">
        <f t="shared" si="170"/>
        <v>0</v>
      </c>
      <c r="O249" s="193">
        <f t="shared" si="170"/>
        <v>0</v>
      </c>
      <c r="P249" s="194">
        <f t="shared" si="170"/>
        <v>0</v>
      </c>
      <c r="Q249" s="193">
        <f t="shared" si="170"/>
        <v>0</v>
      </c>
      <c r="R249" s="194">
        <f t="shared" si="170"/>
        <v>0</v>
      </c>
      <c r="S249" s="193">
        <f t="shared" si="171"/>
        <v>0</v>
      </c>
      <c r="T249" s="194">
        <f t="shared" si="171"/>
        <v>0</v>
      </c>
      <c r="U249" s="193">
        <f t="shared" si="171"/>
        <v>0</v>
      </c>
      <c r="V249" s="194">
        <f t="shared" si="171"/>
        <v>0</v>
      </c>
      <c r="W249" s="195">
        <f t="shared" si="172"/>
        <v>0</v>
      </c>
      <c r="X249" s="195">
        <f t="shared" si="173"/>
        <v>0</v>
      </c>
      <c r="Y249" s="195">
        <f t="shared" si="174"/>
        <v>0</v>
      </c>
      <c r="Z249" s="195">
        <f t="shared" si="175"/>
        <v>0</v>
      </c>
      <c r="AA249" s="195">
        <f t="shared" si="176"/>
        <v>0</v>
      </c>
      <c r="AB249" s="195">
        <f t="shared" si="177"/>
        <v>0</v>
      </c>
      <c r="AC249" s="667"/>
      <c r="AD249" s="196">
        <f t="shared" si="178"/>
        <v>0</v>
      </c>
      <c r="AE249" s="667"/>
      <c r="AF249" s="196">
        <f t="shared" si="179"/>
        <v>0</v>
      </c>
      <c r="AG249" s="196"/>
      <c r="AH249" s="196"/>
      <c r="AI249" s="196"/>
      <c r="AJ249" s="710"/>
      <c r="AK249" s="709">
        <f t="shared" ref="AK249:AK278" si="187">IF(AH249=$AH$3,1,0)</f>
        <v>0</v>
      </c>
      <c r="AL249" s="709">
        <f t="shared" ref="AL249:AL278" si="188">IF(AH249=$AH$7,1,0)</f>
        <v>0</v>
      </c>
      <c r="AM249" s="709">
        <f t="shared" ref="AM249:AM278" si="189">IF(AI249=$AH$4,1,0)</f>
        <v>0</v>
      </c>
      <c r="AN249" s="709"/>
      <c r="AO249" s="709">
        <f t="shared" si="180"/>
        <v>0</v>
      </c>
      <c r="AP249" s="709">
        <f t="shared" si="181"/>
        <v>0</v>
      </c>
      <c r="AS249" s="184"/>
      <c r="AW249" s="225"/>
      <c r="AX249" s="79"/>
      <c r="AZ249" s="176"/>
      <c r="BD249" s="225"/>
      <c r="BG249" s="818">
        <f>BG248</f>
        <v>80.900000000000006</v>
      </c>
      <c r="BH249" s="818">
        <f>BH248</f>
        <v>80.900000000000006</v>
      </c>
      <c r="BI249" s="198">
        <f>BI248</f>
        <v>15</v>
      </c>
      <c r="BJ249" s="198">
        <f>BI249+BJ248</f>
        <v>30</v>
      </c>
    </row>
    <row r="250" spans="1:67" ht="12.75" customHeight="1" outlineLevel="1" x14ac:dyDescent="0.2">
      <c r="B250" s="851"/>
      <c r="C250" s="851"/>
      <c r="D250" s="27" t="str">
        <f t="shared" si="182"/>
        <v/>
      </c>
      <c r="E250" s="191" t="str">
        <f t="shared" si="183"/>
        <v>So</v>
      </c>
      <c r="F250" s="191">
        <f t="shared" si="184"/>
        <v>2025</v>
      </c>
      <c r="G250" s="191">
        <f t="shared" si="185"/>
        <v>8</v>
      </c>
      <c r="H250" s="191">
        <f t="shared" ref="H250:H278" si="190">H249+1</f>
        <v>3</v>
      </c>
      <c r="I250" s="192">
        <f t="shared" si="186"/>
        <v>44410</v>
      </c>
      <c r="J250" s="191">
        <f t="shared" si="169"/>
        <v>1</v>
      </c>
      <c r="K250" s="193">
        <f t="shared" si="170"/>
        <v>0</v>
      </c>
      <c r="L250" s="194">
        <f t="shared" si="170"/>
        <v>0</v>
      </c>
      <c r="M250" s="193">
        <f t="shared" si="170"/>
        <v>0</v>
      </c>
      <c r="N250" s="194">
        <f t="shared" si="170"/>
        <v>0</v>
      </c>
      <c r="O250" s="193">
        <f t="shared" si="170"/>
        <v>0</v>
      </c>
      <c r="P250" s="194">
        <f t="shared" si="170"/>
        <v>0</v>
      </c>
      <c r="Q250" s="193">
        <f t="shared" si="170"/>
        <v>0</v>
      </c>
      <c r="R250" s="194">
        <f t="shared" si="170"/>
        <v>0</v>
      </c>
      <c r="S250" s="193">
        <f t="shared" si="171"/>
        <v>0</v>
      </c>
      <c r="T250" s="194">
        <f t="shared" si="171"/>
        <v>0</v>
      </c>
      <c r="U250" s="193">
        <f t="shared" si="171"/>
        <v>0</v>
      </c>
      <c r="V250" s="194">
        <f t="shared" si="171"/>
        <v>0</v>
      </c>
      <c r="W250" s="195">
        <f t="shared" si="172"/>
        <v>0</v>
      </c>
      <c r="X250" s="195">
        <f t="shared" si="173"/>
        <v>0</v>
      </c>
      <c r="Y250" s="195">
        <f t="shared" si="174"/>
        <v>0</v>
      </c>
      <c r="Z250" s="195">
        <f t="shared" si="175"/>
        <v>0</v>
      </c>
      <c r="AA250" s="195">
        <f t="shared" si="176"/>
        <v>0</v>
      </c>
      <c r="AB250" s="195">
        <f t="shared" si="177"/>
        <v>0</v>
      </c>
      <c r="AC250" s="667"/>
      <c r="AD250" s="196">
        <f t="shared" si="178"/>
        <v>0</v>
      </c>
      <c r="AE250" s="667"/>
      <c r="AF250" s="196">
        <f t="shared" si="179"/>
        <v>0</v>
      </c>
      <c r="AG250" s="196"/>
      <c r="AH250" s="196"/>
      <c r="AI250" s="196"/>
      <c r="AJ250" s="710"/>
      <c r="AK250" s="709">
        <f t="shared" si="187"/>
        <v>0</v>
      </c>
      <c r="AL250" s="709">
        <f t="shared" si="188"/>
        <v>0</v>
      </c>
      <c r="AM250" s="709">
        <f t="shared" si="189"/>
        <v>0</v>
      </c>
      <c r="AN250" s="709"/>
      <c r="AO250" s="709">
        <f t="shared" si="180"/>
        <v>0</v>
      </c>
      <c r="AP250" s="709">
        <f t="shared" si="181"/>
        <v>0</v>
      </c>
      <c r="AS250" s="184"/>
      <c r="AW250" s="225"/>
      <c r="AX250" s="79"/>
      <c r="AZ250" s="176"/>
      <c r="BD250" s="225"/>
      <c r="BG250" s="761">
        <f>BG248</f>
        <v>80.900000000000006</v>
      </c>
      <c r="BH250" s="761">
        <f>BH248</f>
        <v>80.900000000000006</v>
      </c>
      <c r="BI250" s="198">
        <f>BJ249+BI248</f>
        <v>45</v>
      </c>
      <c r="BJ250" s="198">
        <f>BI250+BJ248</f>
        <v>60</v>
      </c>
    </row>
    <row r="251" spans="1:67" ht="12.75" customHeight="1" outlineLevel="1" x14ac:dyDescent="0.2">
      <c r="B251" s="851"/>
      <c r="C251" s="851"/>
      <c r="D251" s="27">
        <f t="shared" si="182"/>
        <v>32</v>
      </c>
      <c r="E251" s="191" t="str">
        <f t="shared" si="183"/>
        <v>Mo</v>
      </c>
      <c r="F251" s="191">
        <f t="shared" si="184"/>
        <v>2025</v>
      </c>
      <c r="G251" s="191">
        <f t="shared" si="185"/>
        <v>8</v>
      </c>
      <c r="H251" s="191">
        <f t="shared" si="190"/>
        <v>4</v>
      </c>
      <c r="I251" s="192">
        <f t="shared" si="186"/>
        <v>44411</v>
      </c>
      <c r="J251" s="191">
        <f t="shared" si="169"/>
        <v>1</v>
      </c>
      <c r="K251" s="193">
        <f t="shared" si="170"/>
        <v>7</v>
      </c>
      <c r="L251" s="194">
        <f t="shared" si="170"/>
        <v>0</v>
      </c>
      <c r="M251" s="193">
        <f t="shared" si="170"/>
        <v>13</v>
      </c>
      <c r="N251" s="194">
        <f t="shared" si="170"/>
        <v>0</v>
      </c>
      <c r="O251" s="193">
        <f t="shared" si="170"/>
        <v>13</v>
      </c>
      <c r="P251" s="194">
        <f t="shared" si="170"/>
        <v>30</v>
      </c>
      <c r="Q251" s="193">
        <f t="shared" si="170"/>
        <v>15</v>
      </c>
      <c r="R251" s="194">
        <f t="shared" si="170"/>
        <v>55</v>
      </c>
      <c r="S251" s="193">
        <f t="shared" si="171"/>
        <v>15</v>
      </c>
      <c r="T251" s="194">
        <f t="shared" si="171"/>
        <v>55</v>
      </c>
      <c r="U251" s="193">
        <f t="shared" si="171"/>
        <v>15</v>
      </c>
      <c r="V251" s="194">
        <f t="shared" si="171"/>
        <v>55</v>
      </c>
      <c r="W251" s="195">
        <f t="shared" si="172"/>
        <v>0.29166666666666669</v>
      </c>
      <c r="X251" s="195">
        <f t="shared" si="173"/>
        <v>0.54166666666666663</v>
      </c>
      <c r="Y251" s="195">
        <f t="shared" si="174"/>
        <v>0.5625</v>
      </c>
      <c r="Z251" s="195">
        <f t="shared" si="175"/>
        <v>0.66319444444444442</v>
      </c>
      <c r="AA251" s="195">
        <f t="shared" si="176"/>
        <v>0.66319444444444442</v>
      </c>
      <c r="AB251" s="195">
        <f t="shared" si="177"/>
        <v>0.66319444444444442</v>
      </c>
      <c r="AC251" s="667"/>
      <c r="AD251" s="196">
        <f t="shared" si="178"/>
        <v>0.35069444444444442</v>
      </c>
      <c r="AE251" s="667"/>
      <c r="AF251" s="196">
        <f t="shared" si="179"/>
        <v>0.35069444444444436</v>
      </c>
      <c r="AG251" s="196"/>
      <c r="AH251" s="196"/>
      <c r="AI251" s="196"/>
      <c r="AJ251" s="710"/>
      <c r="AK251" s="709">
        <f t="shared" si="187"/>
        <v>0</v>
      </c>
      <c r="AL251" s="709">
        <f t="shared" si="188"/>
        <v>0</v>
      </c>
      <c r="AM251" s="709">
        <f t="shared" si="189"/>
        <v>0</v>
      </c>
      <c r="AN251" s="709"/>
      <c r="AO251" s="709">
        <f t="shared" si="180"/>
        <v>0</v>
      </c>
      <c r="AP251" s="709">
        <f t="shared" si="181"/>
        <v>1</v>
      </c>
      <c r="AS251" s="184"/>
      <c r="AW251" s="225"/>
      <c r="AX251" s="79"/>
      <c r="AZ251" s="176"/>
      <c r="BD251" s="225"/>
      <c r="BG251" s="761">
        <f>BG248</f>
        <v>80.900000000000006</v>
      </c>
      <c r="BH251" s="761">
        <f>BH248</f>
        <v>80.900000000000006</v>
      </c>
      <c r="BI251" s="198">
        <f>BJ250+BI248</f>
        <v>75</v>
      </c>
      <c r="BJ251" s="198">
        <f>BI251+BJ248</f>
        <v>90</v>
      </c>
    </row>
    <row r="252" spans="1:67" ht="12.75" customHeight="1" outlineLevel="1" x14ac:dyDescent="0.2">
      <c r="B252" s="851"/>
      <c r="C252" s="851"/>
      <c r="D252" s="27" t="str">
        <f t="shared" si="182"/>
        <v/>
      </c>
      <c r="E252" s="191" t="str">
        <f t="shared" si="183"/>
        <v>Di</v>
      </c>
      <c r="F252" s="191">
        <f t="shared" si="184"/>
        <v>2025</v>
      </c>
      <c r="G252" s="191">
        <f t="shared" si="185"/>
        <v>8</v>
      </c>
      <c r="H252" s="191">
        <f t="shared" si="190"/>
        <v>5</v>
      </c>
      <c r="I252" s="192">
        <f t="shared" si="186"/>
        <v>44412</v>
      </c>
      <c r="J252" s="191">
        <f t="shared" si="169"/>
        <v>1</v>
      </c>
      <c r="K252" s="193">
        <f t="shared" si="170"/>
        <v>7</v>
      </c>
      <c r="L252" s="194">
        <f t="shared" si="170"/>
        <v>0</v>
      </c>
      <c r="M252" s="193">
        <f t="shared" si="170"/>
        <v>13</v>
      </c>
      <c r="N252" s="194">
        <f t="shared" si="170"/>
        <v>0</v>
      </c>
      <c r="O252" s="193">
        <f t="shared" si="170"/>
        <v>13</v>
      </c>
      <c r="P252" s="194">
        <f t="shared" si="170"/>
        <v>30</v>
      </c>
      <c r="Q252" s="193">
        <f t="shared" si="170"/>
        <v>15</v>
      </c>
      <c r="R252" s="194">
        <f t="shared" si="170"/>
        <v>55</v>
      </c>
      <c r="S252" s="193">
        <f t="shared" si="171"/>
        <v>15</v>
      </c>
      <c r="T252" s="194">
        <f t="shared" si="171"/>
        <v>55</v>
      </c>
      <c r="U252" s="193">
        <f t="shared" si="171"/>
        <v>15</v>
      </c>
      <c r="V252" s="194">
        <f t="shared" si="171"/>
        <v>55</v>
      </c>
      <c r="W252" s="195">
        <f t="shared" si="172"/>
        <v>0.29166666666666669</v>
      </c>
      <c r="X252" s="195">
        <f t="shared" si="173"/>
        <v>0.54166666666666663</v>
      </c>
      <c r="Y252" s="195">
        <f t="shared" si="174"/>
        <v>0.5625</v>
      </c>
      <c r="Z252" s="195">
        <f t="shared" si="175"/>
        <v>0.66319444444444442</v>
      </c>
      <c r="AA252" s="195">
        <f t="shared" si="176"/>
        <v>0.66319444444444442</v>
      </c>
      <c r="AB252" s="195">
        <f t="shared" si="177"/>
        <v>0.66319444444444442</v>
      </c>
      <c r="AC252" s="667"/>
      <c r="AD252" s="196">
        <f t="shared" si="178"/>
        <v>0.35069444444444442</v>
      </c>
      <c r="AE252" s="667"/>
      <c r="AF252" s="196">
        <f t="shared" si="179"/>
        <v>0.35069444444444436</v>
      </c>
      <c r="AG252" s="196"/>
      <c r="AH252" s="196"/>
      <c r="AI252" s="196"/>
      <c r="AJ252" s="710"/>
      <c r="AK252" s="709">
        <f t="shared" si="187"/>
        <v>0</v>
      </c>
      <c r="AL252" s="709">
        <f t="shared" si="188"/>
        <v>0</v>
      </c>
      <c r="AM252" s="709">
        <f t="shared" si="189"/>
        <v>0</v>
      </c>
      <c r="AN252" s="709"/>
      <c r="AO252" s="709">
        <f t="shared" si="180"/>
        <v>0</v>
      </c>
      <c r="AP252" s="709">
        <f t="shared" si="181"/>
        <v>1</v>
      </c>
      <c r="AS252" s="184"/>
      <c r="AW252" s="225"/>
      <c r="AX252" s="79"/>
      <c r="AZ252" s="176"/>
      <c r="BD252" s="225"/>
      <c r="BG252" s="761">
        <f>BG248</f>
        <v>80.900000000000006</v>
      </c>
      <c r="BH252" s="761">
        <f>BH248</f>
        <v>80.900000000000006</v>
      </c>
      <c r="BI252" s="198">
        <f>BJ251+BI248</f>
        <v>105</v>
      </c>
      <c r="BJ252" s="198">
        <f>BI252+BJ248</f>
        <v>120</v>
      </c>
    </row>
    <row r="253" spans="1:67" ht="12.75" customHeight="1" outlineLevel="1" x14ac:dyDescent="0.2">
      <c r="B253" s="851"/>
      <c r="C253" s="851"/>
      <c r="D253" s="27" t="str">
        <f t="shared" si="182"/>
        <v/>
      </c>
      <c r="E253" s="191" t="str">
        <f t="shared" si="183"/>
        <v>Mi</v>
      </c>
      <c r="F253" s="191">
        <f t="shared" si="184"/>
        <v>2025</v>
      </c>
      <c r="G253" s="191">
        <f t="shared" si="185"/>
        <v>8</v>
      </c>
      <c r="H253" s="191">
        <f t="shared" si="190"/>
        <v>6</v>
      </c>
      <c r="I253" s="192">
        <f t="shared" si="186"/>
        <v>44413</v>
      </c>
      <c r="J253" s="191">
        <f t="shared" si="169"/>
        <v>1</v>
      </c>
      <c r="K253" s="193">
        <f t="shared" si="170"/>
        <v>7</v>
      </c>
      <c r="L253" s="194">
        <f t="shared" si="170"/>
        <v>0</v>
      </c>
      <c r="M253" s="193">
        <f t="shared" si="170"/>
        <v>13</v>
      </c>
      <c r="N253" s="194">
        <f t="shared" si="170"/>
        <v>0</v>
      </c>
      <c r="O253" s="193">
        <f t="shared" si="170"/>
        <v>13</v>
      </c>
      <c r="P253" s="194">
        <f t="shared" si="170"/>
        <v>30</v>
      </c>
      <c r="Q253" s="193">
        <f t="shared" si="170"/>
        <v>15</v>
      </c>
      <c r="R253" s="194">
        <f t="shared" si="170"/>
        <v>55</v>
      </c>
      <c r="S253" s="193">
        <f t="shared" si="171"/>
        <v>15</v>
      </c>
      <c r="T253" s="194">
        <f t="shared" si="171"/>
        <v>55</v>
      </c>
      <c r="U253" s="193">
        <f t="shared" si="171"/>
        <v>15</v>
      </c>
      <c r="V253" s="194">
        <f t="shared" si="171"/>
        <v>55</v>
      </c>
      <c r="W253" s="195">
        <f t="shared" si="172"/>
        <v>0.29166666666666669</v>
      </c>
      <c r="X253" s="195">
        <f t="shared" si="173"/>
        <v>0.54166666666666663</v>
      </c>
      <c r="Y253" s="195">
        <f t="shared" si="174"/>
        <v>0.5625</v>
      </c>
      <c r="Z253" s="195">
        <f t="shared" si="175"/>
        <v>0.66319444444444442</v>
      </c>
      <c r="AA253" s="195">
        <f t="shared" si="176"/>
        <v>0.66319444444444442</v>
      </c>
      <c r="AB253" s="195">
        <f t="shared" si="177"/>
        <v>0.66319444444444442</v>
      </c>
      <c r="AC253" s="667"/>
      <c r="AD253" s="196">
        <f t="shared" si="178"/>
        <v>0.35069444444444442</v>
      </c>
      <c r="AE253" s="667"/>
      <c r="AF253" s="196">
        <f t="shared" si="179"/>
        <v>0.35069444444444436</v>
      </c>
      <c r="AG253" s="196"/>
      <c r="AH253" s="196"/>
      <c r="AI253" s="196"/>
      <c r="AJ253" s="710"/>
      <c r="AK253" s="709">
        <f t="shared" si="187"/>
        <v>0</v>
      </c>
      <c r="AL253" s="709">
        <f t="shared" si="188"/>
        <v>0</v>
      </c>
      <c r="AM253" s="709">
        <f t="shared" si="189"/>
        <v>0</v>
      </c>
      <c r="AN253" s="709"/>
      <c r="AO253" s="709">
        <f t="shared" si="180"/>
        <v>0</v>
      </c>
      <c r="AP253" s="709">
        <f t="shared" si="181"/>
        <v>1</v>
      </c>
      <c r="AS253" s="184"/>
      <c r="AW253" s="225"/>
      <c r="AX253" s="79"/>
      <c r="AZ253" s="176"/>
      <c r="BC253" s="29"/>
      <c r="BD253" s="225"/>
      <c r="BG253" s="762">
        <f>BG248</f>
        <v>80.900000000000006</v>
      </c>
      <c r="BH253" s="761">
        <f>BH248</f>
        <v>80.900000000000006</v>
      </c>
      <c r="BI253" s="198">
        <f>BJ252+BI248</f>
        <v>135</v>
      </c>
      <c r="BJ253" s="198">
        <f>BI253+BJ248</f>
        <v>150</v>
      </c>
    </row>
    <row r="254" spans="1:67" ht="12.75" customHeight="1" outlineLevel="1" x14ac:dyDescent="0.2">
      <c r="B254" s="851"/>
      <c r="C254" s="851"/>
      <c r="D254" s="27" t="str">
        <f t="shared" si="182"/>
        <v/>
      </c>
      <c r="E254" s="191" t="str">
        <f t="shared" si="183"/>
        <v>Do</v>
      </c>
      <c r="F254" s="191">
        <f t="shared" si="184"/>
        <v>2025</v>
      </c>
      <c r="G254" s="191">
        <f t="shared" si="185"/>
        <v>8</v>
      </c>
      <c r="H254" s="191">
        <f t="shared" si="190"/>
        <v>7</v>
      </c>
      <c r="I254" s="192">
        <f t="shared" si="186"/>
        <v>44414</v>
      </c>
      <c r="J254" s="191">
        <f t="shared" si="169"/>
        <v>1</v>
      </c>
      <c r="K254" s="193">
        <f t="shared" si="170"/>
        <v>7</v>
      </c>
      <c r="L254" s="194">
        <f t="shared" si="170"/>
        <v>0</v>
      </c>
      <c r="M254" s="193">
        <f t="shared" si="170"/>
        <v>13</v>
      </c>
      <c r="N254" s="194">
        <f t="shared" si="170"/>
        <v>0</v>
      </c>
      <c r="O254" s="193">
        <f t="shared" si="170"/>
        <v>13</v>
      </c>
      <c r="P254" s="194">
        <f t="shared" si="170"/>
        <v>30</v>
      </c>
      <c r="Q254" s="193">
        <f t="shared" si="170"/>
        <v>15</v>
      </c>
      <c r="R254" s="194">
        <f t="shared" si="170"/>
        <v>55</v>
      </c>
      <c r="S254" s="193">
        <f t="shared" si="171"/>
        <v>15</v>
      </c>
      <c r="T254" s="194">
        <f t="shared" si="171"/>
        <v>55</v>
      </c>
      <c r="U254" s="193">
        <f t="shared" si="171"/>
        <v>15</v>
      </c>
      <c r="V254" s="194">
        <f t="shared" si="171"/>
        <v>55</v>
      </c>
      <c r="W254" s="195">
        <f t="shared" si="172"/>
        <v>0.29166666666666669</v>
      </c>
      <c r="X254" s="195">
        <f t="shared" si="173"/>
        <v>0.54166666666666663</v>
      </c>
      <c r="Y254" s="195">
        <f t="shared" si="174"/>
        <v>0.5625</v>
      </c>
      <c r="Z254" s="195">
        <f t="shared" si="175"/>
        <v>0.66319444444444442</v>
      </c>
      <c r="AA254" s="195">
        <f t="shared" si="176"/>
        <v>0.66319444444444442</v>
      </c>
      <c r="AB254" s="195">
        <f t="shared" si="177"/>
        <v>0.66319444444444442</v>
      </c>
      <c r="AC254" s="667"/>
      <c r="AD254" s="196">
        <f t="shared" si="178"/>
        <v>0.35069444444444442</v>
      </c>
      <c r="AE254" s="667"/>
      <c r="AF254" s="196">
        <f t="shared" si="179"/>
        <v>0.35069444444444436</v>
      </c>
      <c r="AG254" s="196"/>
      <c r="AH254" s="196"/>
      <c r="AI254" s="196"/>
      <c r="AJ254" s="710"/>
      <c r="AK254" s="709">
        <f t="shared" si="187"/>
        <v>0</v>
      </c>
      <c r="AL254" s="709">
        <f t="shared" si="188"/>
        <v>0</v>
      </c>
      <c r="AM254" s="709">
        <f t="shared" si="189"/>
        <v>0</v>
      </c>
      <c r="AN254" s="709"/>
      <c r="AO254" s="709">
        <f t="shared" si="180"/>
        <v>0</v>
      </c>
      <c r="AP254" s="709">
        <f t="shared" si="181"/>
        <v>1</v>
      </c>
      <c r="AS254" s="184"/>
      <c r="AW254" s="225"/>
      <c r="AX254" s="79"/>
      <c r="AZ254" s="176"/>
      <c r="BD254" s="225"/>
      <c r="BG254" s="760">
        <v>60</v>
      </c>
      <c r="BH254" s="756">
        <f>SUM(BG249:BG253)+SUM(BH249:BH253)</f>
        <v>809</v>
      </c>
    </row>
    <row r="255" spans="1:67" ht="12.75" customHeight="1" outlineLevel="1" x14ac:dyDescent="0.2">
      <c r="B255" s="851"/>
      <c r="C255" s="851"/>
      <c r="D255" s="27" t="str">
        <f t="shared" si="182"/>
        <v/>
      </c>
      <c r="E255" s="191" t="str">
        <f t="shared" si="183"/>
        <v>Fr</v>
      </c>
      <c r="F255" s="191">
        <f t="shared" si="184"/>
        <v>2025</v>
      </c>
      <c r="G255" s="191">
        <f t="shared" si="185"/>
        <v>8</v>
      </c>
      <c r="H255" s="191">
        <f t="shared" si="190"/>
        <v>8</v>
      </c>
      <c r="I255" s="192">
        <f t="shared" si="186"/>
        <v>44415</v>
      </c>
      <c r="J255" s="191">
        <f t="shared" si="169"/>
        <v>1</v>
      </c>
      <c r="K255" s="193">
        <f t="shared" si="170"/>
        <v>7</v>
      </c>
      <c r="L255" s="194">
        <f t="shared" si="170"/>
        <v>0</v>
      </c>
      <c r="M255" s="193">
        <f t="shared" si="170"/>
        <v>13</v>
      </c>
      <c r="N255" s="194">
        <f t="shared" si="170"/>
        <v>0</v>
      </c>
      <c r="O255" s="193">
        <f t="shared" si="170"/>
        <v>13</v>
      </c>
      <c r="P255" s="194">
        <f t="shared" si="170"/>
        <v>30</v>
      </c>
      <c r="Q255" s="193">
        <f t="shared" si="170"/>
        <v>15</v>
      </c>
      <c r="R255" s="194">
        <f t="shared" si="170"/>
        <v>55</v>
      </c>
      <c r="S255" s="193">
        <f t="shared" si="171"/>
        <v>15</v>
      </c>
      <c r="T255" s="194">
        <f t="shared" si="171"/>
        <v>55</v>
      </c>
      <c r="U255" s="193">
        <f t="shared" si="171"/>
        <v>15</v>
      </c>
      <c r="V255" s="194">
        <f t="shared" si="171"/>
        <v>55</v>
      </c>
      <c r="W255" s="195">
        <f t="shared" si="172"/>
        <v>0.29166666666666669</v>
      </c>
      <c r="X255" s="195">
        <f t="shared" si="173"/>
        <v>0.54166666666666663</v>
      </c>
      <c r="Y255" s="195">
        <f t="shared" si="174"/>
        <v>0.5625</v>
      </c>
      <c r="Z255" s="195">
        <f t="shared" si="175"/>
        <v>0.66319444444444442</v>
      </c>
      <c r="AA255" s="195">
        <f t="shared" si="176"/>
        <v>0.66319444444444442</v>
      </c>
      <c r="AB255" s="195">
        <f t="shared" si="177"/>
        <v>0.66319444444444442</v>
      </c>
      <c r="AC255" s="667"/>
      <c r="AD255" s="196">
        <f t="shared" si="178"/>
        <v>0.35069444444444442</v>
      </c>
      <c r="AE255" s="667"/>
      <c r="AF255" s="196">
        <f t="shared" si="179"/>
        <v>0.35069444444444436</v>
      </c>
      <c r="AG255" s="196"/>
      <c r="AH255" s="196"/>
      <c r="AI255" s="196"/>
      <c r="AJ255" s="710"/>
      <c r="AK255" s="709">
        <f t="shared" si="187"/>
        <v>0</v>
      </c>
      <c r="AL255" s="709">
        <f t="shared" si="188"/>
        <v>0</v>
      </c>
      <c r="AM255" s="709">
        <f t="shared" si="189"/>
        <v>0</v>
      </c>
      <c r="AN255" s="709"/>
      <c r="AO255" s="709">
        <f t="shared" si="180"/>
        <v>0</v>
      </c>
      <c r="AP255" s="709">
        <f t="shared" si="181"/>
        <v>1</v>
      </c>
      <c r="AS255" s="184"/>
      <c r="AW255" s="225"/>
      <c r="AX255" s="79"/>
      <c r="AZ255" s="176"/>
      <c r="BC255" s="29"/>
      <c r="BD255" s="225"/>
      <c r="BG255" s="758">
        <f>BH255/BG254</f>
        <v>26.966666666666665</v>
      </c>
      <c r="BH255" s="757">
        <f>SUM(BH247,BH254)</f>
        <v>1618</v>
      </c>
    </row>
    <row r="256" spans="1:67" ht="12.75" customHeight="1" outlineLevel="1" x14ac:dyDescent="0.2">
      <c r="B256" s="851"/>
      <c r="C256" s="851"/>
      <c r="D256" s="27" t="str">
        <f t="shared" si="182"/>
        <v/>
      </c>
      <c r="E256" s="191" t="str">
        <f t="shared" si="183"/>
        <v>Sa</v>
      </c>
      <c r="F256" s="191">
        <f t="shared" si="184"/>
        <v>2025</v>
      </c>
      <c r="G256" s="191">
        <f t="shared" si="185"/>
        <v>8</v>
      </c>
      <c r="H256" s="191">
        <f t="shared" si="190"/>
        <v>9</v>
      </c>
      <c r="I256" s="192">
        <f t="shared" si="186"/>
        <v>44416</v>
      </c>
      <c r="J256" s="191">
        <f t="shared" si="169"/>
        <v>1</v>
      </c>
      <c r="K256" s="193">
        <f t="shared" si="170"/>
        <v>0</v>
      </c>
      <c r="L256" s="194">
        <f t="shared" si="170"/>
        <v>0</v>
      </c>
      <c r="M256" s="193">
        <f t="shared" si="170"/>
        <v>0</v>
      </c>
      <c r="N256" s="194">
        <f t="shared" si="170"/>
        <v>0</v>
      </c>
      <c r="O256" s="193">
        <f t="shared" si="170"/>
        <v>0</v>
      </c>
      <c r="P256" s="194">
        <f t="shared" si="170"/>
        <v>0</v>
      </c>
      <c r="Q256" s="193">
        <f t="shared" si="170"/>
        <v>0</v>
      </c>
      <c r="R256" s="194">
        <f t="shared" si="170"/>
        <v>0</v>
      </c>
      <c r="S256" s="193">
        <f t="shared" si="171"/>
        <v>0</v>
      </c>
      <c r="T256" s="194">
        <f t="shared" si="171"/>
        <v>0</v>
      </c>
      <c r="U256" s="193">
        <f t="shared" si="171"/>
        <v>0</v>
      </c>
      <c r="V256" s="194">
        <f t="shared" si="171"/>
        <v>0</v>
      </c>
      <c r="W256" s="195">
        <f t="shared" si="172"/>
        <v>0</v>
      </c>
      <c r="X256" s="195">
        <f t="shared" si="173"/>
        <v>0</v>
      </c>
      <c r="Y256" s="195">
        <f t="shared" si="174"/>
        <v>0</v>
      </c>
      <c r="Z256" s="195">
        <f t="shared" si="175"/>
        <v>0</v>
      </c>
      <c r="AA256" s="195">
        <f t="shared" si="176"/>
        <v>0</v>
      </c>
      <c r="AB256" s="195">
        <f t="shared" si="177"/>
        <v>0</v>
      </c>
      <c r="AC256" s="667"/>
      <c r="AD256" s="196">
        <f t="shared" si="178"/>
        <v>0</v>
      </c>
      <c r="AE256" s="667"/>
      <c r="AF256" s="196">
        <f t="shared" si="179"/>
        <v>0</v>
      </c>
      <c r="AG256" s="196"/>
      <c r="AH256" s="196"/>
      <c r="AI256" s="196"/>
      <c r="AJ256" s="710"/>
      <c r="AK256" s="709">
        <f t="shared" si="187"/>
        <v>0</v>
      </c>
      <c r="AL256" s="709">
        <f t="shared" si="188"/>
        <v>0</v>
      </c>
      <c r="AM256" s="709">
        <f t="shared" si="189"/>
        <v>0</v>
      </c>
      <c r="AN256" s="709"/>
      <c r="AO256" s="709">
        <f t="shared" si="180"/>
        <v>0</v>
      </c>
      <c r="AP256" s="709">
        <f t="shared" si="181"/>
        <v>0</v>
      </c>
      <c r="AS256" s="184"/>
      <c r="AW256" s="225"/>
      <c r="AX256" s="79"/>
      <c r="AZ256" s="176"/>
      <c r="BD256" s="225"/>
      <c r="BG256" s="759">
        <f>100*BG254/BH255</f>
        <v>3.7082818294190361</v>
      </c>
    </row>
    <row r="257" spans="2:62" ht="12.75" customHeight="1" outlineLevel="1" x14ac:dyDescent="0.2">
      <c r="B257" s="851"/>
      <c r="C257" s="851"/>
      <c r="D257" s="27" t="str">
        <f t="shared" si="182"/>
        <v/>
      </c>
      <c r="E257" s="191" t="str">
        <f t="shared" si="183"/>
        <v>So</v>
      </c>
      <c r="F257" s="191">
        <f t="shared" si="184"/>
        <v>2025</v>
      </c>
      <c r="G257" s="191">
        <f t="shared" si="185"/>
        <v>8</v>
      </c>
      <c r="H257" s="191">
        <f t="shared" si="190"/>
        <v>10</v>
      </c>
      <c r="I257" s="192">
        <f t="shared" si="186"/>
        <v>44417</v>
      </c>
      <c r="J257" s="191">
        <f t="shared" si="169"/>
        <v>1</v>
      </c>
      <c r="K257" s="193">
        <f t="shared" si="170"/>
        <v>0</v>
      </c>
      <c r="L257" s="194">
        <f t="shared" si="170"/>
        <v>0</v>
      </c>
      <c r="M257" s="193">
        <f t="shared" si="170"/>
        <v>0</v>
      </c>
      <c r="N257" s="194">
        <f t="shared" si="170"/>
        <v>0</v>
      </c>
      <c r="O257" s="193">
        <f t="shared" si="170"/>
        <v>0</v>
      </c>
      <c r="P257" s="194">
        <f t="shared" si="170"/>
        <v>0</v>
      </c>
      <c r="Q257" s="193">
        <f t="shared" si="170"/>
        <v>0</v>
      </c>
      <c r="R257" s="194">
        <f t="shared" si="170"/>
        <v>0</v>
      </c>
      <c r="S257" s="193">
        <f t="shared" si="171"/>
        <v>0</v>
      </c>
      <c r="T257" s="194">
        <f t="shared" si="171"/>
        <v>0</v>
      </c>
      <c r="U257" s="193">
        <f t="shared" si="171"/>
        <v>0</v>
      </c>
      <c r="V257" s="194">
        <f t="shared" si="171"/>
        <v>0</v>
      </c>
      <c r="W257" s="195">
        <f t="shared" si="172"/>
        <v>0</v>
      </c>
      <c r="X257" s="195">
        <f t="shared" si="173"/>
        <v>0</v>
      </c>
      <c r="Y257" s="195">
        <f t="shared" si="174"/>
        <v>0</v>
      </c>
      <c r="Z257" s="195">
        <f t="shared" si="175"/>
        <v>0</v>
      </c>
      <c r="AA257" s="195">
        <f t="shared" si="176"/>
        <v>0</v>
      </c>
      <c r="AB257" s="195">
        <f t="shared" si="177"/>
        <v>0</v>
      </c>
      <c r="AC257" s="667"/>
      <c r="AD257" s="196">
        <f t="shared" si="178"/>
        <v>0</v>
      </c>
      <c r="AE257" s="667"/>
      <c r="AF257" s="196">
        <f t="shared" si="179"/>
        <v>0</v>
      </c>
      <c r="AG257" s="196"/>
      <c r="AH257" s="196"/>
      <c r="AI257" s="196"/>
      <c r="AJ257" s="710"/>
      <c r="AK257" s="709">
        <f t="shared" si="187"/>
        <v>0</v>
      </c>
      <c r="AL257" s="709">
        <f t="shared" si="188"/>
        <v>0</v>
      </c>
      <c r="AM257" s="709">
        <f t="shared" si="189"/>
        <v>0</v>
      </c>
      <c r="AN257" s="709"/>
      <c r="AO257" s="709">
        <f t="shared" si="180"/>
        <v>0</v>
      </c>
      <c r="AP257" s="709">
        <f t="shared" si="181"/>
        <v>0</v>
      </c>
      <c r="AS257" s="184"/>
      <c r="AW257" s="225"/>
      <c r="AX257" s="79"/>
      <c r="AZ257" s="176"/>
      <c r="BD257" s="225"/>
    </row>
    <row r="258" spans="2:62" ht="12.75" customHeight="1" outlineLevel="1" x14ac:dyDescent="0.2">
      <c r="B258" s="851"/>
      <c r="C258" s="851"/>
      <c r="D258" s="27">
        <f t="shared" si="182"/>
        <v>33</v>
      </c>
      <c r="E258" s="191" t="str">
        <f t="shared" si="183"/>
        <v>Mo</v>
      </c>
      <c r="F258" s="191">
        <f t="shared" si="184"/>
        <v>2025</v>
      </c>
      <c r="G258" s="191">
        <f t="shared" si="185"/>
        <v>8</v>
      </c>
      <c r="H258" s="191">
        <f t="shared" si="190"/>
        <v>11</v>
      </c>
      <c r="I258" s="192">
        <f t="shared" si="186"/>
        <v>44418</v>
      </c>
      <c r="J258" s="191">
        <f t="shared" si="169"/>
        <v>1</v>
      </c>
      <c r="K258" s="193">
        <f t="shared" ref="K258:R267" si="191">IF(OR($E258="Sa",$E258="So",$J258=0),K$4,K$5)</f>
        <v>7</v>
      </c>
      <c r="L258" s="194">
        <f t="shared" si="191"/>
        <v>0</v>
      </c>
      <c r="M258" s="193">
        <f t="shared" si="191"/>
        <v>13</v>
      </c>
      <c r="N258" s="194">
        <f t="shared" si="191"/>
        <v>0</v>
      </c>
      <c r="O258" s="193">
        <f t="shared" si="191"/>
        <v>13</v>
      </c>
      <c r="P258" s="194">
        <f t="shared" si="191"/>
        <v>30</v>
      </c>
      <c r="Q258" s="193">
        <f t="shared" si="191"/>
        <v>15</v>
      </c>
      <c r="R258" s="194">
        <f t="shared" si="191"/>
        <v>55</v>
      </c>
      <c r="S258" s="193">
        <f t="shared" si="171"/>
        <v>15</v>
      </c>
      <c r="T258" s="194">
        <f t="shared" si="171"/>
        <v>55</v>
      </c>
      <c r="U258" s="193">
        <f t="shared" si="171"/>
        <v>15</v>
      </c>
      <c r="V258" s="194">
        <f t="shared" si="171"/>
        <v>55</v>
      </c>
      <c r="W258" s="195">
        <f t="shared" si="172"/>
        <v>0.29166666666666669</v>
      </c>
      <c r="X258" s="195">
        <f t="shared" si="173"/>
        <v>0.54166666666666663</v>
      </c>
      <c r="Y258" s="195">
        <f t="shared" si="174"/>
        <v>0.5625</v>
      </c>
      <c r="Z258" s="195">
        <f t="shared" si="175"/>
        <v>0.66319444444444442</v>
      </c>
      <c r="AA258" s="195">
        <f t="shared" si="176"/>
        <v>0.66319444444444442</v>
      </c>
      <c r="AB258" s="195">
        <f t="shared" si="177"/>
        <v>0.66319444444444442</v>
      </c>
      <c r="AC258" s="667"/>
      <c r="AD258" s="196">
        <f t="shared" si="178"/>
        <v>0.35069444444444442</v>
      </c>
      <c r="AE258" s="667"/>
      <c r="AF258" s="196">
        <f t="shared" si="179"/>
        <v>0.35069444444444436</v>
      </c>
      <c r="AG258" s="196"/>
      <c r="AH258" s="196"/>
      <c r="AI258" s="196"/>
      <c r="AJ258" s="710"/>
      <c r="AK258" s="709">
        <f t="shared" si="187"/>
        <v>0</v>
      </c>
      <c r="AL258" s="709">
        <f t="shared" si="188"/>
        <v>0</v>
      </c>
      <c r="AM258" s="709">
        <f t="shared" si="189"/>
        <v>0</v>
      </c>
      <c r="AN258" s="709"/>
      <c r="AO258" s="709">
        <f t="shared" si="180"/>
        <v>0</v>
      </c>
      <c r="AP258" s="709">
        <f t="shared" si="181"/>
        <v>1</v>
      </c>
      <c r="AS258" s="184"/>
      <c r="AW258" s="225"/>
      <c r="AX258" s="79"/>
      <c r="AZ258" s="176"/>
      <c r="BD258" s="225"/>
    </row>
    <row r="259" spans="2:62" ht="12.75" customHeight="1" outlineLevel="1" x14ac:dyDescent="0.2">
      <c r="B259" s="851"/>
      <c r="C259" s="851"/>
      <c r="D259" s="27" t="str">
        <f t="shared" si="182"/>
        <v/>
      </c>
      <c r="E259" s="191" t="str">
        <f t="shared" si="183"/>
        <v>Di</v>
      </c>
      <c r="F259" s="191">
        <f t="shared" si="184"/>
        <v>2025</v>
      </c>
      <c r="G259" s="191">
        <f t="shared" si="185"/>
        <v>8</v>
      </c>
      <c r="H259" s="191">
        <f t="shared" si="190"/>
        <v>12</v>
      </c>
      <c r="I259" s="192">
        <f t="shared" si="186"/>
        <v>44419</v>
      </c>
      <c r="J259" s="191">
        <f t="shared" si="169"/>
        <v>1</v>
      </c>
      <c r="K259" s="193">
        <f t="shared" si="191"/>
        <v>7</v>
      </c>
      <c r="L259" s="194">
        <f t="shared" si="191"/>
        <v>0</v>
      </c>
      <c r="M259" s="193">
        <f t="shared" si="191"/>
        <v>13</v>
      </c>
      <c r="N259" s="194">
        <f t="shared" si="191"/>
        <v>0</v>
      </c>
      <c r="O259" s="193">
        <f t="shared" si="191"/>
        <v>13</v>
      </c>
      <c r="P259" s="194">
        <f t="shared" si="191"/>
        <v>30</v>
      </c>
      <c r="Q259" s="193">
        <f t="shared" si="191"/>
        <v>15</v>
      </c>
      <c r="R259" s="194">
        <f t="shared" si="191"/>
        <v>55</v>
      </c>
      <c r="S259" s="193">
        <f t="shared" si="171"/>
        <v>15</v>
      </c>
      <c r="T259" s="194">
        <f t="shared" si="171"/>
        <v>55</v>
      </c>
      <c r="U259" s="193">
        <f t="shared" si="171"/>
        <v>15</v>
      </c>
      <c r="V259" s="194">
        <f t="shared" si="171"/>
        <v>55</v>
      </c>
      <c r="W259" s="195">
        <f t="shared" si="172"/>
        <v>0.29166666666666669</v>
      </c>
      <c r="X259" s="195">
        <f t="shared" si="173"/>
        <v>0.54166666666666663</v>
      </c>
      <c r="Y259" s="195">
        <f t="shared" si="174"/>
        <v>0.5625</v>
      </c>
      <c r="Z259" s="195">
        <f t="shared" si="175"/>
        <v>0.66319444444444442</v>
      </c>
      <c r="AA259" s="195">
        <f t="shared" si="176"/>
        <v>0.66319444444444442</v>
      </c>
      <c r="AB259" s="195">
        <f t="shared" si="177"/>
        <v>0.66319444444444442</v>
      </c>
      <c r="AC259" s="667"/>
      <c r="AD259" s="196">
        <f t="shared" si="178"/>
        <v>0.35069444444444442</v>
      </c>
      <c r="AE259" s="667"/>
      <c r="AF259" s="196">
        <f t="shared" si="179"/>
        <v>0.35069444444444436</v>
      </c>
      <c r="AG259" s="196"/>
      <c r="AH259" s="196"/>
      <c r="AI259" s="196"/>
      <c r="AJ259" s="710"/>
      <c r="AK259" s="709">
        <f t="shared" si="187"/>
        <v>0</v>
      </c>
      <c r="AL259" s="709">
        <f t="shared" si="188"/>
        <v>0</v>
      </c>
      <c r="AM259" s="709">
        <f t="shared" si="189"/>
        <v>0</v>
      </c>
      <c r="AN259" s="709"/>
      <c r="AO259" s="709">
        <f t="shared" si="180"/>
        <v>0</v>
      </c>
      <c r="AP259" s="709">
        <f t="shared" si="181"/>
        <v>1</v>
      </c>
      <c r="AS259" s="184"/>
      <c r="AW259" s="225"/>
      <c r="AX259" s="79"/>
      <c r="AZ259" s="176"/>
      <c r="BD259" s="225"/>
    </row>
    <row r="260" spans="2:62" ht="12.75" customHeight="1" outlineLevel="1" x14ac:dyDescent="0.2">
      <c r="B260" s="851"/>
      <c r="C260" s="851"/>
      <c r="D260" s="27" t="str">
        <f t="shared" si="182"/>
        <v/>
      </c>
      <c r="E260" s="191" t="str">
        <f t="shared" si="183"/>
        <v>Mi</v>
      </c>
      <c r="F260" s="191">
        <f t="shared" si="184"/>
        <v>2025</v>
      </c>
      <c r="G260" s="191">
        <f t="shared" si="185"/>
        <v>8</v>
      </c>
      <c r="H260" s="191">
        <f t="shared" si="190"/>
        <v>13</v>
      </c>
      <c r="I260" s="192">
        <f t="shared" si="186"/>
        <v>44420</v>
      </c>
      <c r="J260" s="191">
        <f t="shared" si="169"/>
        <v>1</v>
      </c>
      <c r="K260" s="193">
        <f t="shared" si="191"/>
        <v>7</v>
      </c>
      <c r="L260" s="194">
        <f t="shared" si="191"/>
        <v>0</v>
      </c>
      <c r="M260" s="193">
        <f t="shared" si="191"/>
        <v>13</v>
      </c>
      <c r="N260" s="194">
        <f t="shared" si="191"/>
        <v>0</v>
      </c>
      <c r="O260" s="193">
        <f t="shared" si="191"/>
        <v>13</v>
      </c>
      <c r="P260" s="194">
        <f t="shared" si="191"/>
        <v>30</v>
      </c>
      <c r="Q260" s="193">
        <f t="shared" si="191"/>
        <v>15</v>
      </c>
      <c r="R260" s="194">
        <f t="shared" si="191"/>
        <v>55</v>
      </c>
      <c r="S260" s="193">
        <f t="shared" si="171"/>
        <v>15</v>
      </c>
      <c r="T260" s="194">
        <f t="shared" si="171"/>
        <v>55</v>
      </c>
      <c r="U260" s="193">
        <f t="shared" si="171"/>
        <v>15</v>
      </c>
      <c r="V260" s="194">
        <f t="shared" si="171"/>
        <v>55</v>
      </c>
      <c r="W260" s="195">
        <f t="shared" si="172"/>
        <v>0.29166666666666669</v>
      </c>
      <c r="X260" s="195">
        <f t="shared" si="173"/>
        <v>0.54166666666666663</v>
      </c>
      <c r="Y260" s="195">
        <f t="shared" si="174"/>
        <v>0.5625</v>
      </c>
      <c r="Z260" s="195">
        <f t="shared" si="175"/>
        <v>0.66319444444444442</v>
      </c>
      <c r="AA260" s="195">
        <f t="shared" si="176"/>
        <v>0.66319444444444442</v>
      </c>
      <c r="AB260" s="195">
        <f t="shared" si="177"/>
        <v>0.66319444444444442</v>
      </c>
      <c r="AC260" s="667"/>
      <c r="AD260" s="196">
        <f t="shared" si="178"/>
        <v>0.35069444444444442</v>
      </c>
      <c r="AE260" s="667"/>
      <c r="AF260" s="196">
        <f t="shared" si="179"/>
        <v>0.35069444444444436</v>
      </c>
      <c r="AG260" s="196"/>
      <c r="AH260" s="196"/>
      <c r="AI260" s="196"/>
      <c r="AJ260" s="710"/>
      <c r="AK260" s="709">
        <f t="shared" si="187"/>
        <v>0</v>
      </c>
      <c r="AL260" s="709">
        <f t="shared" si="188"/>
        <v>0</v>
      </c>
      <c r="AM260" s="709">
        <f t="shared" si="189"/>
        <v>0</v>
      </c>
      <c r="AN260" s="709"/>
      <c r="AO260" s="709">
        <f t="shared" si="180"/>
        <v>0</v>
      </c>
      <c r="AP260" s="709">
        <f t="shared" si="181"/>
        <v>1</v>
      </c>
      <c r="AS260" s="184"/>
      <c r="AW260" s="225"/>
      <c r="AX260" s="79"/>
      <c r="AZ260" s="176"/>
      <c r="BD260" s="225"/>
    </row>
    <row r="261" spans="2:62" ht="12.75" customHeight="1" outlineLevel="1" x14ac:dyDescent="0.2">
      <c r="B261" s="851"/>
      <c r="C261" s="851"/>
      <c r="D261" s="27" t="str">
        <f t="shared" si="182"/>
        <v/>
      </c>
      <c r="E261" s="191" t="str">
        <f t="shared" si="183"/>
        <v>Do</v>
      </c>
      <c r="F261" s="191">
        <f t="shared" si="184"/>
        <v>2025</v>
      </c>
      <c r="G261" s="191">
        <f t="shared" si="185"/>
        <v>8</v>
      </c>
      <c r="H261" s="191">
        <f t="shared" si="190"/>
        <v>14</v>
      </c>
      <c r="I261" s="192">
        <f t="shared" si="186"/>
        <v>44421</v>
      </c>
      <c r="J261" s="191">
        <f t="shared" si="169"/>
        <v>1</v>
      </c>
      <c r="K261" s="193">
        <f t="shared" si="191"/>
        <v>7</v>
      </c>
      <c r="L261" s="194">
        <f t="shared" si="191"/>
        <v>0</v>
      </c>
      <c r="M261" s="193">
        <f t="shared" si="191"/>
        <v>13</v>
      </c>
      <c r="N261" s="194">
        <f t="shared" si="191"/>
        <v>0</v>
      </c>
      <c r="O261" s="193">
        <f t="shared" si="191"/>
        <v>13</v>
      </c>
      <c r="P261" s="194">
        <f t="shared" si="191"/>
        <v>30</v>
      </c>
      <c r="Q261" s="193">
        <f t="shared" si="191"/>
        <v>15</v>
      </c>
      <c r="R261" s="194">
        <f t="shared" si="191"/>
        <v>55</v>
      </c>
      <c r="S261" s="193">
        <f t="shared" si="171"/>
        <v>15</v>
      </c>
      <c r="T261" s="194">
        <f t="shared" si="171"/>
        <v>55</v>
      </c>
      <c r="U261" s="193">
        <f t="shared" si="171"/>
        <v>15</v>
      </c>
      <c r="V261" s="194">
        <f t="shared" si="171"/>
        <v>55</v>
      </c>
      <c r="W261" s="195">
        <f t="shared" si="172"/>
        <v>0.29166666666666669</v>
      </c>
      <c r="X261" s="195">
        <f t="shared" si="173"/>
        <v>0.54166666666666663</v>
      </c>
      <c r="Y261" s="195">
        <f t="shared" si="174"/>
        <v>0.5625</v>
      </c>
      <c r="Z261" s="195">
        <f t="shared" si="175"/>
        <v>0.66319444444444442</v>
      </c>
      <c r="AA261" s="195">
        <f t="shared" si="176"/>
        <v>0.66319444444444442</v>
      </c>
      <c r="AB261" s="195">
        <f t="shared" si="177"/>
        <v>0.66319444444444442</v>
      </c>
      <c r="AC261" s="667"/>
      <c r="AD261" s="196">
        <f t="shared" si="178"/>
        <v>0.35069444444444442</v>
      </c>
      <c r="AE261" s="667"/>
      <c r="AF261" s="196">
        <f t="shared" si="179"/>
        <v>0.35069444444444436</v>
      </c>
      <c r="AG261" s="196"/>
      <c r="AH261" s="196"/>
      <c r="AI261" s="196"/>
      <c r="AJ261" s="710"/>
      <c r="AK261" s="709">
        <f t="shared" si="187"/>
        <v>0</v>
      </c>
      <c r="AL261" s="709">
        <f t="shared" si="188"/>
        <v>0</v>
      </c>
      <c r="AM261" s="709">
        <f t="shared" si="189"/>
        <v>0</v>
      </c>
      <c r="AN261" s="709"/>
      <c r="AO261" s="709">
        <f t="shared" si="180"/>
        <v>0</v>
      </c>
      <c r="AP261" s="709">
        <f t="shared" si="181"/>
        <v>1</v>
      </c>
      <c r="AS261" s="184"/>
      <c r="AW261" s="225"/>
      <c r="AX261" s="79"/>
      <c r="AZ261" s="176"/>
      <c r="BD261" s="225"/>
    </row>
    <row r="262" spans="2:62" ht="12.75" customHeight="1" outlineLevel="1" x14ac:dyDescent="0.2">
      <c r="B262" s="851"/>
      <c r="C262" s="851"/>
      <c r="D262" s="27" t="str">
        <f t="shared" si="182"/>
        <v/>
      </c>
      <c r="E262" s="191" t="str">
        <f t="shared" si="183"/>
        <v>Fr</v>
      </c>
      <c r="F262" s="191">
        <f t="shared" si="184"/>
        <v>2025</v>
      </c>
      <c r="G262" s="191">
        <f t="shared" si="185"/>
        <v>8</v>
      </c>
      <c r="H262" s="191">
        <f t="shared" si="190"/>
        <v>15</v>
      </c>
      <c r="I262" s="192">
        <f t="shared" si="186"/>
        <v>44422</v>
      </c>
      <c r="J262" s="191">
        <f t="shared" si="169"/>
        <v>1</v>
      </c>
      <c r="K262" s="193">
        <f t="shared" si="191"/>
        <v>7</v>
      </c>
      <c r="L262" s="194">
        <f t="shared" si="191"/>
        <v>0</v>
      </c>
      <c r="M262" s="193">
        <f t="shared" si="191"/>
        <v>13</v>
      </c>
      <c r="N262" s="194">
        <f t="shared" si="191"/>
        <v>0</v>
      </c>
      <c r="O262" s="193">
        <f t="shared" si="191"/>
        <v>13</v>
      </c>
      <c r="P262" s="194">
        <f t="shared" si="191"/>
        <v>30</v>
      </c>
      <c r="Q262" s="193">
        <f t="shared" si="191"/>
        <v>15</v>
      </c>
      <c r="R262" s="194">
        <f t="shared" si="191"/>
        <v>55</v>
      </c>
      <c r="S262" s="193">
        <f t="shared" si="171"/>
        <v>15</v>
      </c>
      <c r="T262" s="194">
        <f t="shared" si="171"/>
        <v>55</v>
      </c>
      <c r="U262" s="193">
        <f t="shared" si="171"/>
        <v>15</v>
      </c>
      <c r="V262" s="194">
        <f t="shared" si="171"/>
        <v>55</v>
      </c>
      <c r="W262" s="195">
        <f t="shared" si="172"/>
        <v>0.29166666666666669</v>
      </c>
      <c r="X262" s="195">
        <f t="shared" si="173"/>
        <v>0.54166666666666663</v>
      </c>
      <c r="Y262" s="195">
        <f t="shared" si="174"/>
        <v>0.5625</v>
      </c>
      <c r="Z262" s="195">
        <f t="shared" si="175"/>
        <v>0.66319444444444442</v>
      </c>
      <c r="AA262" s="195">
        <f t="shared" si="176"/>
        <v>0.66319444444444442</v>
      </c>
      <c r="AB262" s="195">
        <f t="shared" si="177"/>
        <v>0.66319444444444442</v>
      </c>
      <c r="AC262" s="667"/>
      <c r="AD262" s="196">
        <f t="shared" si="178"/>
        <v>0.35069444444444442</v>
      </c>
      <c r="AE262" s="667"/>
      <c r="AF262" s="196">
        <f t="shared" si="179"/>
        <v>0.35069444444444436</v>
      </c>
      <c r="AG262" s="196"/>
      <c r="AH262" s="196"/>
      <c r="AI262" s="196"/>
      <c r="AJ262" s="710"/>
      <c r="AK262" s="709">
        <f t="shared" si="187"/>
        <v>0</v>
      </c>
      <c r="AL262" s="709">
        <f t="shared" si="188"/>
        <v>0</v>
      </c>
      <c r="AM262" s="709">
        <f t="shared" si="189"/>
        <v>0</v>
      </c>
      <c r="AN262" s="709"/>
      <c r="AO262" s="709">
        <f t="shared" si="180"/>
        <v>0</v>
      </c>
      <c r="AP262" s="709">
        <f t="shared" si="181"/>
        <v>1</v>
      </c>
      <c r="AS262" s="184"/>
      <c r="AW262" s="225"/>
      <c r="AX262" s="79"/>
      <c r="AZ262" s="176"/>
      <c r="BD262" s="225"/>
    </row>
    <row r="263" spans="2:62" ht="12.75" customHeight="1" outlineLevel="1" x14ac:dyDescent="0.2">
      <c r="B263" s="851"/>
      <c r="C263" s="851"/>
      <c r="D263" s="27" t="str">
        <f t="shared" si="182"/>
        <v/>
      </c>
      <c r="E263" s="191" t="str">
        <f t="shared" si="183"/>
        <v>Sa</v>
      </c>
      <c r="F263" s="191">
        <f t="shared" si="184"/>
        <v>2025</v>
      </c>
      <c r="G263" s="191">
        <f t="shared" si="185"/>
        <v>8</v>
      </c>
      <c r="H263" s="191">
        <f t="shared" si="190"/>
        <v>16</v>
      </c>
      <c r="I263" s="192">
        <f t="shared" si="186"/>
        <v>44423</v>
      </c>
      <c r="J263" s="191">
        <f t="shared" si="169"/>
        <v>1</v>
      </c>
      <c r="K263" s="193">
        <f t="shared" si="191"/>
        <v>0</v>
      </c>
      <c r="L263" s="194">
        <f t="shared" si="191"/>
        <v>0</v>
      </c>
      <c r="M263" s="193">
        <f t="shared" si="191"/>
        <v>0</v>
      </c>
      <c r="N263" s="194">
        <f t="shared" si="191"/>
        <v>0</v>
      </c>
      <c r="O263" s="193">
        <f t="shared" si="191"/>
        <v>0</v>
      </c>
      <c r="P263" s="194">
        <f t="shared" si="191"/>
        <v>0</v>
      </c>
      <c r="Q263" s="193">
        <f t="shared" si="191"/>
        <v>0</v>
      </c>
      <c r="R263" s="194">
        <f t="shared" si="191"/>
        <v>0</v>
      </c>
      <c r="S263" s="193">
        <f t="shared" si="171"/>
        <v>0</v>
      </c>
      <c r="T263" s="194">
        <f t="shared" si="171"/>
        <v>0</v>
      </c>
      <c r="U263" s="193">
        <f t="shared" si="171"/>
        <v>0</v>
      </c>
      <c r="V263" s="194">
        <f t="shared" si="171"/>
        <v>0</v>
      </c>
      <c r="W263" s="195">
        <f t="shared" si="172"/>
        <v>0</v>
      </c>
      <c r="X263" s="195">
        <f t="shared" si="173"/>
        <v>0</v>
      </c>
      <c r="Y263" s="195">
        <f t="shared" si="174"/>
        <v>0</v>
      </c>
      <c r="Z263" s="195">
        <f t="shared" si="175"/>
        <v>0</v>
      </c>
      <c r="AA263" s="195">
        <f t="shared" si="176"/>
        <v>0</v>
      </c>
      <c r="AB263" s="195">
        <f t="shared" si="177"/>
        <v>0</v>
      </c>
      <c r="AC263" s="667"/>
      <c r="AD263" s="196">
        <f t="shared" si="178"/>
        <v>0</v>
      </c>
      <c r="AE263" s="667"/>
      <c r="AF263" s="196">
        <f t="shared" si="179"/>
        <v>0</v>
      </c>
      <c r="AG263" s="196"/>
      <c r="AH263" s="196"/>
      <c r="AI263" s="196"/>
      <c r="AJ263" s="709"/>
      <c r="AK263" s="709">
        <f t="shared" si="187"/>
        <v>0</v>
      </c>
      <c r="AL263" s="709">
        <f t="shared" si="188"/>
        <v>0</v>
      </c>
      <c r="AM263" s="709">
        <f t="shared" si="189"/>
        <v>0</v>
      </c>
      <c r="AN263" s="709"/>
      <c r="AO263" s="709">
        <f t="shared" si="180"/>
        <v>0</v>
      </c>
      <c r="AP263" s="709">
        <f t="shared" si="181"/>
        <v>0</v>
      </c>
      <c r="AS263" s="184"/>
      <c r="AW263" s="225"/>
      <c r="AX263" s="79"/>
      <c r="AZ263" s="176"/>
      <c r="BD263" s="225"/>
    </row>
    <row r="264" spans="2:62" ht="12.75" customHeight="1" outlineLevel="1" x14ac:dyDescent="0.2">
      <c r="B264" s="851"/>
      <c r="C264" s="851"/>
      <c r="D264" s="27" t="str">
        <f t="shared" si="182"/>
        <v/>
      </c>
      <c r="E264" s="191" t="str">
        <f t="shared" si="183"/>
        <v>So</v>
      </c>
      <c r="F264" s="191">
        <f t="shared" si="184"/>
        <v>2025</v>
      </c>
      <c r="G264" s="191">
        <f t="shared" si="185"/>
        <v>8</v>
      </c>
      <c r="H264" s="191">
        <f t="shared" si="190"/>
        <v>17</v>
      </c>
      <c r="I264" s="192">
        <f t="shared" si="186"/>
        <v>44424</v>
      </c>
      <c r="J264" s="191">
        <f t="shared" si="169"/>
        <v>1</v>
      </c>
      <c r="K264" s="193">
        <f t="shared" si="191"/>
        <v>0</v>
      </c>
      <c r="L264" s="194">
        <f t="shared" si="191"/>
        <v>0</v>
      </c>
      <c r="M264" s="193">
        <f t="shared" si="191"/>
        <v>0</v>
      </c>
      <c r="N264" s="194">
        <f t="shared" si="191"/>
        <v>0</v>
      </c>
      <c r="O264" s="193">
        <f t="shared" si="191"/>
        <v>0</v>
      </c>
      <c r="P264" s="194">
        <f t="shared" si="191"/>
        <v>0</v>
      </c>
      <c r="Q264" s="193">
        <f t="shared" si="191"/>
        <v>0</v>
      </c>
      <c r="R264" s="194">
        <f t="shared" si="191"/>
        <v>0</v>
      </c>
      <c r="S264" s="193">
        <f t="shared" si="171"/>
        <v>0</v>
      </c>
      <c r="T264" s="194">
        <f t="shared" si="171"/>
        <v>0</v>
      </c>
      <c r="U264" s="193">
        <f t="shared" si="171"/>
        <v>0</v>
      </c>
      <c r="V264" s="194">
        <f t="shared" si="171"/>
        <v>0</v>
      </c>
      <c r="W264" s="195">
        <f t="shared" si="172"/>
        <v>0</v>
      </c>
      <c r="X264" s="195">
        <f t="shared" si="173"/>
        <v>0</v>
      </c>
      <c r="Y264" s="195">
        <f t="shared" si="174"/>
        <v>0</v>
      </c>
      <c r="Z264" s="195">
        <f t="shared" si="175"/>
        <v>0</v>
      </c>
      <c r="AA264" s="195">
        <f t="shared" si="176"/>
        <v>0</v>
      </c>
      <c r="AB264" s="195">
        <f t="shared" si="177"/>
        <v>0</v>
      </c>
      <c r="AC264" s="667"/>
      <c r="AD264" s="196">
        <f t="shared" si="178"/>
        <v>0</v>
      </c>
      <c r="AE264" s="667"/>
      <c r="AF264" s="196">
        <f t="shared" si="179"/>
        <v>0</v>
      </c>
      <c r="AG264" s="196"/>
      <c r="AH264" s="196"/>
      <c r="AI264" s="196"/>
      <c r="AJ264" s="709"/>
      <c r="AK264" s="709">
        <f t="shared" si="187"/>
        <v>0</v>
      </c>
      <c r="AL264" s="709">
        <f t="shared" si="188"/>
        <v>0</v>
      </c>
      <c r="AM264" s="709">
        <f t="shared" si="189"/>
        <v>0</v>
      </c>
      <c r="AN264" s="709"/>
      <c r="AO264" s="709">
        <f t="shared" si="180"/>
        <v>0</v>
      </c>
      <c r="AP264" s="709">
        <f t="shared" si="181"/>
        <v>0</v>
      </c>
      <c r="AS264" s="184"/>
      <c r="AW264" s="225"/>
      <c r="AX264" s="79"/>
      <c r="AZ264" s="176"/>
      <c r="BD264" s="225"/>
      <c r="BG264" s="774" t="s">
        <v>1777</v>
      </c>
      <c r="BI264" s="722" t="s">
        <v>1767</v>
      </c>
      <c r="BJ264" s="722" t="s">
        <v>1767</v>
      </c>
    </row>
    <row r="265" spans="2:62" ht="12.75" customHeight="1" outlineLevel="1" x14ac:dyDescent="0.2">
      <c r="B265" s="851"/>
      <c r="C265" s="851"/>
      <c r="D265" s="27">
        <f t="shared" si="182"/>
        <v>34</v>
      </c>
      <c r="E265" s="191" t="str">
        <f t="shared" si="183"/>
        <v>Mo</v>
      </c>
      <c r="F265" s="191">
        <f t="shared" si="184"/>
        <v>2025</v>
      </c>
      <c r="G265" s="191">
        <f t="shared" si="185"/>
        <v>8</v>
      </c>
      <c r="H265" s="191">
        <f t="shared" si="190"/>
        <v>18</v>
      </c>
      <c r="I265" s="192">
        <f t="shared" si="186"/>
        <v>44425</v>
      </c>
      <c r="J265" s="191">
        <f t="shared" si="169"/>
        <v>1</v>
      </c>
      <c r="K265" s="193">
        <f t="shared" si="191"/>
        <v>7</v>
      </c>
      <c r="L265" s="194">
        <f t="shared" si="191"/>
        <v>0</v>
      </c>
      <c r="M265" s="193">
        <f t="shared" si="191"/>
        <v>13</v>
      </c>
      <c r="N265" s="194">
        <f t="shared" si="191"/>
        <v>0</v>
      </c>
      <c r="O265" s="193">
        <f t="shared" si="191"/>
        <v>13</v>
      </c>
      <c r="P265" s="194">
        <f t="shared" si="191"/>
        <v>30</v>
      </c>
      <c r="Q265" s="193">
        <f t="shared" si="191"/>
        <v>15</v>
      </c>
      <c r="R265" s="194">
        <f t="shared" si="191"/>
        <v>55</v>
      </c>
      <c r="S265" s="193">
        <f t="shared" si="171"/>
        <v>15</v>
      </c>
      <c r="T265" s="194">
        <f t="shared" si="171"/>
        <v>55</v>
      </c>
      <c r="U265" s="193">
        <f t="shared" si="171"/>
        <v>15</v>
      </c>
      <c r="V265" s="194">
        <f t="shared" si="171"/>
        <v>55</v>
      </c>
      <c r="W265" s="195">
        <f t="shared" si="172"/>
        <v>0.29166666666666669</v>
      </c>
      <c r="X265" s="195">
        <f t="shared" si="173"/>
        <v>0.54166666666666663</v>
      </c>
      <c r="Y265" s="195">
        <f t="shared" si="174"/>
        <v>0.5625</v>
      </c>
      <c r="Z265" s="195">
        <f t="shared" si="175"/>
        <v>0.66319444444444442</v>
      </c>
      <c r="AA265" s="195">
        <f t="shared" si="176"/>
        <v>0.66319444444444442</v>
      </c>
      <c r="AB265" s="195">
        <f t="shared" si="177"/>
        <v>0.66319444444444442</v>
      </c>
      <c r="AC265" s="667"/>
      <c r="AD265" s="196">
        <f t="shared" si="178"/>
        <v>0.35069444444444442</v>
      </c>
      <c r="AE265" s="667"/>
      <c r="AF265" s="196">
        <f t="shared" si="179"/>
        <v>0.35069444444444436</v>
      </c>
      <c r="AG265" s="196"/>
      <c r="AH265" s="196"/>
      <c r="AI265" s="196"/>
      <c r="AJ265" s="709"/>
      <c r="AK265" s="709">
        <f t="shared" si="187"/>
        <v>0</v>
      </c>
      <c r="AL265" s="709">
        <f t="shared" si="188"/>
        <v>0</v>
      </c>
      <c r="AM265" s="709">
        <f t="shared" si="189"/>
        <v>0</v>
      </c>
      <c r="AN265" s="709"/>
      <c r="AO265" s="709">
        <f t="shared" si="180"/>
        <v>0</v>
      </c>
      <c r="AP265" s="709">
        <f t="shared" si="181"/>
        <v>1</v>
      </c>
      <c r="AS265" s="184"/>
      <c r="AW265" s="225"/>
      <c r="AX265" s="79"/>
      <c r="AZ265" s="176"/>
      <c r="BD265" s="225"/>
      <c r="BG265" s="775">
        <f>INDEX($BF$2:$BG$8,MATCH(BG264,$BF$2:$BF$8,0),2)</f>
        <v>80.900000000000006</v>
      </c>
      <c r="BH265" s="775">
        <f>INDEX($BF$2:$BG$8,MATCH(BG264,$BF$2:$BF$8,0),2)</f>
        <v>80.900000000000006</v>
      </c>
      <c r="BI265" s="775">
        <v>15</v>
      </c>
      <c r="BJ265" s="775">
        <v>15</v>
      </c>
    </row>
    <row r="266" spans="2:62" ht="12.75" customHeight="1" outlineLevel="1" x14ac:dyDescent="0.2">
      <c r="B266" s="851"/>
      <c r="C266" s="851"/>
      <c r="D266" s="27" t="str">
        <f t="shared" si="182"/>
        <v/>
      </c>
      <c r="E266" s="191" t="str">
        <f t="shared" si="183"/>
        <v>Di</v>
      </c>
      <c r="F266" s="191">
        <f t="shared" si="184"/>
        <v>2025</v>
      </c>
      <c r="G266" s="191">
        <f t="shared" si="185"/>
        <v>8</v>
      </c>
      <c r="H266" s="191">
        <f t="shared" si="190"/>
        <v>19</v>
      </c>
      <c r="I266" s="192">
        <f t="shared" si="186"/>
        <v>44426</v>
      </c>
      <c r="J266" s="191">
        <f t="shared" si="169"/>
        <v>1</v>
      </c>
      <c r="K266" s="193">
        <f t="shared" si="191"/>
        <v>7</v>
      </c>
      <c r="L266" s="194">
        <f t="shared" si="191"/>
        <v>0</v>
      </c>
      <c r="M266" s="193">
        <f t="shared" si="191"/>
        <v>13</v>
      </c>
      <c r="N266" s="194">
        <f t="shared" si="191"/>
        <v>0</v>
      </c>
      <c r="O266" s="193">
        <f t="shared" si="191"/>
        <v>13</v>
      </c>
      <c r="P266" s="194">
        <f t="shared" si="191"/>
        <v>30</v>
      </c>
      <c r="Q266" s="193">
        <f t="shared" si="191"/>
        <v>15</v>
      </c>
      <c r="R266" s="194">
        <f t="shared" si="191"/>
        <v>55</v>
      </c>
      <c r="S266" s="193">
        <f t="shared" si="171"/>
        <v>15</v>
      </c>
      <c r="T266" s="194">
        <f t="shared" si="171"/>
        <v>55</v>
      </c>
      <c r="U266" s="193">
        <f t="shared" si="171"/>
        <v>15</v>
      </c>
      <c r="V266" s="194">
        <f t="shared" si="171"/>
        <v>55</v>
      </c>
      <c r="W266" s="195">
        <f t="shared" si="172"/>
        <v>0.29166666666666669</v>
      </c>
      <c r="X266" s="195">
        <f t="shared" si="173"/>
        <v>0.54166666666666663</v>
      </c>
      <c r="Y266" s="195">
        <f t="shared" si="174"/>
        <v>0.5625</v>
      </c>
      <c r="Z266" s="195">
        <f t="shared" si="175"/>
        <v>0.66319444444444442</v>
      </c>
      <c r="AA266" s="195">
        <f t="shared" si="176"/>
        <v>0.66319444444444442</v>
      </c>
      <c r="AB266" s="195">
        <f t="shared" si="177"/>
        <v>0.66319444444444442</v>
      </c>
      <c r="AC266" s="667"/>
      <c r="AD266" s="196">
        <f t="shared" si="178"/>
        <v>0.35069444444444442</v>
      </c>
      <c r="AE266" s="667"/>
      <c r="AF266" s="196">
        <f t="shared" si="179"/>
        <v>0.35069444444444436</v>
      </c>
      <c r="AG266" s="196"/>
      <c r="AH266" s="196"/>
      <c r="AI266" s="196"/>
      <c r="AJ266" s="709"/>
      <c r="AK266" s="709">
        <f t="shared" si="187"/>
        <v>0</v>
      </c>
      <c r="AL266" s="709">
        <f t="shared" si="188"/>
        <v>0</v>
      </c>
      <c r="AM266" s="709">
        <f t="shared" si="189"/>
        <v>0</v>
      </c>
      <c r="AN266" s="709"/>
      <c r="AO266" s="709">
        <f t="shared" si="180"/>
        <v>0</v>
      </c>
      <c r="AP266" s="709">
        <f t="shared" si="181"/>
        <v>1</v>
      </c>
      <c r="AS266" s="184"/>
      <c r="AW266" s="225"/>
      <c r="AX266" s="79"/>
      <c r="AZ266" s="176"/>
      <c r="BD266" s="225"/>
      <c r="BG266" s="818">
        <f>BG265</f>
        <v>80.900000000000006</v>
      </c>
      <c r="BH266" s="818">
        <f>BH265</f>
        <v>80.900000000000006</v>
      </c>
      <c r="BI266" s="198">
        <f>BI265</f>
        <v>15</v>
      </c>
      <c r="BJ266" s="198">
        <f>BI266+BJ265</f>
        <v>30</v>
      </c>
    </row>
    <row r="267" spans="2:62" ht="12.75" customHeight="1" outlineLevel="1" x14ac:dyDescent="0.2">
      <c r="B267" s="851"/>
      <c r="C267" s="851"/>
      <c r="D267" s="27" t="str">
        <f t="shared" si="182"/>
        <v/>
      </c>
      <c r="E267" s="191" t="str">
        <f t="shared" si="183"/>
        <v>Mi</v>
      </c>
      <c r="F267" s="191">
        <f t="shared" si="184"/>
        <v>2025</v>
      </c>
      <c r="G267" s="191">
        <f t="shared" si="185"/>
        <v>8</v>
      </c>
      <c r="H267" s="191">
        <f t="shared" si="190"/>
        <v>20</v>
      </c>
      <c r="I267" s="192">
        <f t="shared" si="186"/>
        <v>44427</v>
      </c>
      <c r="J267" s="191">
        <f t="shared" si="169"/>
        <v>1</v>
      </c>
      <c r="K267" s="193">
        <f t="shared" si="191"/>
        <v>7</v>
      </c>
      <c r="L267" s="194">
        <f t="shared" si="191"/>
        <v>0</v>
      </c>
      <c r="M267" s="193">
        <f t="shared" si="191"/>
        <v>13</v>
      </c>
      <c r="N267" s="194">
        <f t="shared" si="191"/>
        <v>0</v>
      </c>
      <c r="O267" s="193">
        <f t="shared" si="191"/>
        <v>13</v>
      </c>
      <c r="P267" s="194">
        <f t="shared" si="191"/>
        <v>30</v>
      </c>
      <c r="Q267" s="193">
        <f t="shared" si="191"/>
        <v>15</v>
      </c>
      <c r="R267" s="194">
        <f t="shared" si="191"/>
        <v>55</v>
      </c>
      <c r="S267" s="193">
        <f t="shared" si="171"/>
        <v>15</v>
      </c>
      <c r="T267" s="194">
        <f t="shared" si="171"/>
        <v>55</v>
      </c>
      <c r="U267" s="193">
        <f t="shared" si="171"/>
        <v>15</v>
      </c>
      <c r="V267" s="194">
        <f t="shared" si="171"/>
        <v>55</v>
      </c>
      <c r="W267" s="195">
        <f t="shared" si="172"/>
        <v>0.29166666666666669</v>
      </c>
      <c r="X267" s="195">
        <f t="shared" si="173"/>
        <v>0.54166666666666663</v>
      </c>
      <c r="Y267" s="195">
        <f t="shared" si="174"/>
        <v>0.5625</v>
      </c>
      <c r="Z267" s="195">
        <f t="shared" si="175"/>
        <v>0.66319444444444442</v>
      </c>
      <c r="AA267" s="195">
        <f t="shared" si="176"/>
        <v>0.66319444444444442</v>
      </c>
      <c r="AB267" s="195">
        <f t="shared" si="177"/>
        <v>0.66319444444444442</v>
      </c>
      <c r="AC267" s="667"/>
      <c r="AD267" s="196">
        <f t="shared" si="178"/>
        <v>0.35069444444444442</v>
      </c>
      <c r="AE267" s="667"/>
      <c r="AF267" s="196">
        <f t="shared" si="179"/>
        <v>0.35069444444444436</v>
      </c>
      <c r="AG267" s="196"/>
      <c r="AH267" s="196"/>
      <c r="AI267" s="196"/>
      <c r="AJ267" s="709"/>
      <c r="AK267" s="709">
        <f t="shared" si="187"/>
        <v>0</v>
      </c>
      <c r="AL267" s="709">
        <f t="shared" si="188"/>
        <v>0</v>
      </c>
      <c r="AM267" s="709">
        <f t="shared" si="189"/>
        <v>0</v>
      </c>
      <c r="AN267" s="709"/>
      <c r="AO267" s="709">
        <f t="shared" si="180"/>
        <v>0</v>
      </c>
      <c r="AP267" s="709">
        <f t="shared" si="181"/>
        <v>1</v>
      </c>
      <c r="AS267" s="184"/>
      <c r="AW267" s="225"/>
      <c r="AX267" s="79"/>
      <c r="AZ267" s="176"/>
      <c r="BD267" s="225"/>
      <c r="BG267" s="761">
        <f>BG265</f>
        <v>80.900000000000006</v>
      </c>
      <c r="BH267" s="761">
        <f>BH265</f>
        <v>80.900000000000006</v>
      </c>
      <c r="BI267" s="198">
        <f>BJ266+BI265</f>
        <v>45</v>
      </c>
      <c r="BJ267" s="198">
        <f>BI267+BJ265</f>
        <v>60</v>
      </c>
    </row>
    <row r="268" spans="2:62" ht="12.75" customHeight="1" outlineLevel="1" x14ac:dyDescent="0.2">
      <c r="B268" s="851"/>
      <c r="C268" s="851"/>
      <c r="D268" s="27" t="str">
        <f t="shared" si="182"/>
        <v/>
      </c>
      <c r="E268" s="191" t="str">
        <f t="shared" si="183"/>
        <v>Do</v>
      </c>
      <c r="F268" s="191">
        <f t="shared" si="184"/>
        <v>2025</v>
      </c>
      <c r="G268" s="191">
        <f t="shared" si="185"/>
        <v>8</v>
      </c>
      <c r="H268" s="191">
        <f t="shared" si="190"/>
        <v>21</v>
      </c>
      <c r="I268" s="192">
        <f t="shared" si="186"/>
        <v>44428</v>
      </c>
      <c r="J268" s="191">
        <f t="shared" si="169"/>
        <v>1</v>
      </c>
      <c r="K268" s="193">
        <f t="shared" ref="K268:R278" si="192">IF(OR($E268="Sa",$E268="So",$J268=0),K$4,K$5)</f>
        <v>7</v>
      </c>
      <c r="L268" s="194">
        <f t="shared" si="192"/>
        <v>0</v>
      </c>
      <c r="M268" s="193">
        <f t="shared" si="192"/>
        <v>13</v>
      </c>
      <c r="N268" s="194">
        <f t="shared" si="192"/>
        <v>0</v>
      </c>
      <c r="O268" s="193">
        <f t="shared" si="192"/>
        <v>13</v>
      </c>
      <c r="P268" s="194">
        <f t="shared" si="192"/>
        <v>30</v>
      </c>
      <c r="Q268" s="193">
        <f t="shared" si="192"/>
        <v>15</v>
      </c>
      <c r="R268" s="194">
        <f t="shared" si="192"/>
        <v>55</v>
      </c>
      <c r="S268" s="193">
        <f t="shared" si="171"/>
        <v>15</v>
      </c>
      <c r="T268" s="194">
        <f t="shared" si="171"/>
        <v>55</v>
      </c>
      <c r="U268" s="193">
        <f t="shared" si="171"/>
        <v>15</v>
      </c>
      <c r="V268" s="194">
        <f t="shared" si="171"/>
        <v>55</v>
      </c>
      <c r="W268" s="195">
        <f t="shared" si="172"/>
        <v>0.29166666666666669</v>
      </c>
      <c r="X268" s="195">
        <f t="shared" si="173"/>
        <v>0.54166666666666663</v>
      </c>
      <c r="Y268" s="195">
        <f t="shared" si="174"/>
        <v>0.5625</v>
      </c>
      <c r="Z268" s="195">
        <f t="shared" si="175"/>
        <v>0.66319444444444442</v>
      </c>
      <c r="AA268" s="195">
        <f t="shared" si="176"/>
        <v>0.66319444444444442</v>
      </c>
      <c r="AB268" s="195">
        <f t="shared" si="177"/>
        <v>0.66319444444444442</v>
      </c>
      <c r="AC268" s="667"/>
      <c r="AD268" s="196">
        <f t="shared" si="178"/>
        <v>0.35069444444444442</v>
      </c>
      <c r="AE268" s="667"/>
      <c r="AF268" s="196">
        <f t="shared" si="179"/>
        <v>0.35069444444444436</v>
      </c>
      <c r="AG268" s="196"/>
      <c r="AH268" s="196"/>
      <c r="AI268" s="196"/>
      <c r="AJ268" s="709"/>
      <c r="AK268" s="709">
        <f t="shared" si="187"/>
        <v>0</v>
      </c>
      <c r="AL268" s="709">
        <f t="shared" si="188"/>
        <v>0</v>
      </c>
      <c r="AM268" s="709">
        <f t="shared" si="189"/>
        <v>0</v>
      </c>
      <c r="AN268" s="709"/>
      <c r="AO268" s="709">
        <f t="shared" si="180"/>
        <v>0</v>
      </c>
      <c r="AP268" s="709">
        <f t="shared" si="181"/>
        <v>1</v>
      </c>
      <c r="AS268" s="184"/>
      <c r="AW268" s="225"/>
      <c r="AX268" s="79"/>
      <c r="AZ268" s="176"/>
      <c r="BC268" s="29"/>
      <c r="BD268" s="225"/>
      <c r="BG268" s="761">
        <f>BG265</f>
        <v>80.900000000000006</v>
      </c>
      <c r="BH268" s="761">
        <f>BH265</f>
        <v>80.900000000000006</v>
      </c>
      <c r="BI268" s="198">
        <f>BJ267+BI265</f>
        <v>75</v>
      </c>
      <c r="BJ268" s="198">
        <f>BI268+BJ265</f>
        <v>90</v>
      </c>
    </row>
    <row r="269" spans="2:62" ht="12.75" customHeight="1" outlineLevel="1" x14ac:dyDescent="0.2">
      <c r="B269" s="851"/>
      <c r="C269" s="851"/>
      <c r="D269" s="27" t="str">
        <f t="shared" si="182"/>
        <v/>
      </c>
      <c r="E269" s="191" t="str">
        <f t="shared" si="183"/>
        <v>Fr</v>
      </c>
      <c r="F269" s="191">
        <f t="shared" si="184"/>
        <v>2025</v>
      </c>
      <c r="G269" s="191">
        <f t="shared" si="185"/>
        <v>8</v>
      </c>
      <c r="H269" s="191">
        <f t="shared" si="190"/>
        <v>22</v>
      </c>
      <c r="I269" s="192">
        <f t="shared" si="186"/>
        <v>44429</v>
      </c>
      <c r="J269" s="191">
        <f t="shared" si="169"/>
        <v>1</v>
      </c>
      <c r="K269" s="193">
        <f t="shared" si="192"/>
        <v>7</v>
      </c>
      <c r="L269" s="194">
        <f t="shared" si="192"/>
        <v>0</v>
      </c>
      <c r="M269" s="193">
        <f t="shared" si="192"/>
        <v>13</v>
      </c>
      <c r="N269" s="194">
        <f t="shared" si="192"/>
        <v>0</v>
      </c>
      <c r="O269" s="193">
        <f t="shared" si="192"/>
        <v>13</v>
      </c>
      <c r="P269" s="194">
        <f t="shared" si="192"/>
        <v>30</v>
      </c>
      <c r="Q269" s="193">
        <f t="shared" si="192"/>
        <v>15</v>
      </c>
      <c r="R269" s="194">
        <f t="shared" si="192"/>
        <v>55</v>
      </c>
      <c r="S269" s="193">
        <f t="shared" si="171"/>
        <v>15</v>
      </c>
      <c r="T269" s="194">
        <f t="shared" si="171"/>
        <v>55</v>
      </c>
      <c r="U269" s="193">
        <f t="shared" si="171"/>
        <v>15</v>
      </c>
      <c r="V269" s="194">
        <f t="shared" si="171"/>
        <v>55</v>
      </c>
      <c r="W269" s="195">
        <f t="shared" si="172"/>
        <v>0.29166666666666669</v>
      </c>
      <c r="X269" s="195">
        <f t="shared" si="173"/>
        <v>0.54166666666666663</v>
      </c>
      <c r="Y269" s="195">
        <f t="shared" si="174"/>
        <v>0.5625</v>
      </c>
      <c r="Z269" s="195">
        <f t="shared" si="175"/>
        <v>0.66319444444444442</v>
      </c>
      <c r="AA269" s="195">
        <f t="shared" si="176"/>
        <v>0.66319444444444442</v>
      </c>
      <c r="AB269" s="195">
        <f t="shared" si="177"/>
        <v>0.66319444444444442</v>
      </c>
      <c r="AC269" s="667"/>
      <c r="AD269" s="196">
        <f t="shared" si="178"/>
        <v>0.35069444444444442</v>
      </c>
      <c r="AE269" s="667"/>
      <c r="AF269" s="196">
        <f t="shared" si="179"/>
        <v>0.35069444444444436</v>
      </c>
      <c r="AG269" s="196"/>
      <c r="AH269" s="196"/>
      <c r="AI269" s="196"/>
      <c r="AJ269" s="709"/>
      <c r="AK269" s="709">
        <f t="shared" si="187"/>
        <v>0</v>
      </c>
      <c r="AL269" s="709">
        <f t="shared" si="188"/>
        <v>0</v>
      </c>
      <c r="AM269" s="709">
        <f t="shared" si="189"/>
        <v>0</v>
      </c>
      <c r="AN269" s="709"/>
      <c r="AO269" s="709">
        <f t="shared" si="180"/>
        <v>0</v>
      </c>
      <c r="AP269" s="709">
        <f t="shared" si="181"/>
        <v>1</v>
      </c>
      <c r="AS269" s="184"/>
      <c r="AW269" s="225"/>
      <c r="AX269" s="79"/>
      <c r="AZ269" s="176"/>
      <c r="BD269" s="225"/>
      <c r="BG269" s="761">
        <f>BG265</f>
        <v>80.900000000000006</v>
      </c>
      <c r="BH269" s="761">
        <f>BH265</f>
        <v>80.900000000000006</v>
      </c>
      <c r="BI269" s="198">
        <f>BJ268+BI265</f>
        <v>105</v>
      </c>
      <c r="BJ269" s="198">
        <f>BI269+BJ265</f>
        <v>120</v>
      </c>
    </row>
    <row r="270" spans="2:62" ht="12.75" customHeight="1" outlineLevel="1" x14ac:dyDescent="0.2">
      <c r="B270" s="851"/>
      <c r="C270" s="851"/>
      <c r="D270" s="27" t="str">
        <f t="shared" si="182"/>
        <v/>
      </c>
      <c r="E270" s="191" t="str">
        <f t="shared" si="183"/>
        <v>Sa</v>
      </c>
      <c r="F270" s="191">
        <f t="shared" si="184"/>
        <v>2025</v>
      </c>
      <c r="G270" s="191">
        <f t="shared" si="185"/>
        <v>8</v>
      </c>
      <c r="H270" s="191">
        <f t="shared" si="190"/>
        <v>23</v>
      </c>
      <c r="I270" s="192">
        <f t="shared" si="186"/>
        <v>44430</v>
      </c>
      <c r="J270" s="191">
        <f t="shared" si="169"/>
        <v>1</v>
      </c>
      <c r="K270" s="193">
        <f t="shared" si="192"/>
        <v>0</v>
      </c>
      <c r="L270" s="194">
        <f t="shared" si="192"/>
        <v>0</v>
      </c>
      <c r="M270" s="193">
        <f t="shared" si="192"/>
        <v>0</v>
      </c>
      <c r="N270" s="194">
        <f t="shared" si="192"/>
        <v>0</v>
      </c>
      <c r="O270" s="193">
        <f t="shared" si="192"/>
        <v>0</v>
      </c>
      <c r="P270" s="194">
        <f t="shared" si="192"/>
        <v>0</v>
      </c>
      <c r="Q270" s="193">
        <f t="shared" si="192"/>
        <v>0</v>
      </c>
      <c r="R270" s="194">
        <f t="shared" si="192"/>
        <v>0</v>
      </c>
      <c r="S270" s="193">
        <f t="shared" si="171"/>
        <v>0</v>
      </c>
      <c r="T270" s="194">
        <f t="shared" si="171"/>
        <v>0</v>
      </c>
      <c r="U270" s="193">
        <f t="shared" si="171"/>
        <v>0</v>
      </c>
      <c r="V270" s="194">
        <f t="shared" si="171"/>
        <v>0</v>
      </c>
      <c r="W270" s="195">
        <f t="shared" si="172"/>
        <v>0</v>
      </c>
      <c r="X270" s="195">
        <f t="shared" si="173"/>
        <v>0</v>
      </c>
      <c r="Y270" s="195">
        <f t="shared" si="174"/>
        <v>0</v>
      </c>
      <c r="Z270" s="195">
        <f t="shared" si="175"/>
        <v>0</v>
      </c>
      <c r="AA270" s="195">
        <f t="shared" si="176"/>
        <v>0</v>
      </c>
      <c r="AB270" s="195">
        <f t="shared" si="177"/>
        <v>0</v>
      </c>
      <c r="AC270" s="667"/>
      <c r="AD270" s="196">
        <f t="shared" si="178"/>
        <v>0</v>
      </c>
      <c r="AE270" s="667"/>
      <c r="AF270" s="196">
        <f t="shared" si="179"/>
        <v>0</v>
      </c>
      <c r="AG270" s="196"/>
      <c r="AH270" s="196"/>
      <c r="AI270" s="196"/>
      <c r="AJ270" s="710"/>
      <c r="AK270" s="709">
        <f t="shared" si="187"/>
        <v>0</v>
      </c>
      <c r="AL270" s="709">
        <f t="shared" si="188"/>
        <v>0</v>
      </c>
      <c r="AM270" s="709">
        <f t="shared" si="189"/>
        <v>0</v>
      </c>
      <c r="AN270" s="709"/>
      <c r="AO270" s="709">
        <f t="shared" si="180"/>
        <v>0</v>
      </c>
      <c r="AP270" s="709">
        <f t="shared" si="181"/>
        <v>0</v>
      </c>
      <c r="AS270" s="184"/>
      <c r="AW270" s="225"/>
      <c r="AX270" s="79"/>
      <c r="AZ270" s="176"/>
      <c r="BD270" s="225"/>
      <c r="BG270" s="762">
        <f>BG265</f>
        <v>80.900000000000006</v>
      </c>
      <c r="BH270" s="761">
        <f>BH265</f>
        <v>80.900000000000006</v>
      </c>
      <c r="BI270" s="198">
        <f>BJ269+BI265</f>
        <v>135</v>
      </c>
      <c r="BJ270" s="198">
        <f>BI270+BJ265</f>
        <v>150</v>
      </c>
    </row>
    <row r="271" spans="2:62" ht="12.75" customHeight="1" outlineLevel="1" x14ac:dyDescent="0.2">
      <c r="B271" s="851"/>
      <c r="C271" s="851"/>
      <c r="D271" s="27" t="str">
        <f t="shared" si="182"/>
        <v/>
      </c>
      <c r="E271" s="191" t="str">
        <f t="shared" si="183"/>
        <v>So</v>
      </c>
      <c r="F271" s="191">
        <f t="shared" si="184"/>
        <v>2025</v>
      </c>
      <c r="G271" s="191">
        <f t="shared" si="185"/>
        <v>8</v>
      </c>
      <c r="H271" s="191">
        <f t="shared" si="190"/>
        <v>24</v>
      </c>
      <c r="I271" s="192">
        <f t="shared" si="186"/>
        <v>44431</v>
      </c>
      <c r="J271" s="191">
        <f t="shared" si="169"/>
        <v>1</v>
      </c>
      <c r="K271" s="193">
        <f t="shared" si="192"/>
        <v>0</v>
      </c>
      <c r="L271" s="194">
        <f t="shared" si="192"/>
        <v>0</v>
      </c>
      <c r="M271" s="193">
        <f t="shared" si="192"/>
        <v>0</v>
      </c>
      <c r="N271" s="194">
        <f t="shared" si="192"/>
        <v>0</v>
      </c>
      <c r="O271" s="193">
        <f t="shared" si="192"/>
        <v>0</v>
      </c>
      <c r="P271" s="194">
        <f t="shared" si="192"/>
        <v>0</v>
      </c>
      <c r="Q271" s="193">
        <f t="shared" si="192"/>
        <v>0</v>
      </c>
      <c r="R271" s="194">
        <f t="shared" si="192"/>
        <v>0</v>
      </c>
      <c r="S271" s="193">
        <f t="shared" si="171"/>
        <v>0</v>
      </c>
      <c r="T271" s="194">
        <f t="shared" si="171"/>
        <v>0</v>
      </c>
      <c r="U271" s="193">
        <f t="shared" si="171"/>
        <v>0</v>
      </c>
      <c r="V271" s="194">
        <f t="shared" si="171"/>
        <v>0</v>
      </c>
      <c r="W271" s="195">
        <f t="shared" si="172"/>
        <v>0</v>
      </c>
      <c r="X271" s="195">
        <f t="shared" si="173"/>
        <v>0</v>
      </c>
      <c r="Y271" s="195">
        <f t="shared" si="174"/>
        <v>0</v>
      </c>
      <c r="Z271" s="195">
        <f t="shared" si="175"/>
        <v>0</v>
      </c>
      <c r="AA271" s="195">
        <f t="shared" si="176"/>
        <v>0</v>
      </c>
      <c r="AB271" s="195">
        <f t="shared" si="177"/>
        <v>0</v>
      </c>
      <c r="AC271" s="667"/>
      <c r="AD271" s="196">
        <f t="shared" si="178"/>
        <v>0</v>
      </c>
      <c r="AE271" s="667"/>
      <c r="AF271" s="196">
        <f t="shared" si="179"/>
        <v>0</v>
      </c>
      <c r="AG271" s="196"/>
      <c r="AH271" s="196"/>
      <c r="AI271" s="196"/>
      <c r="AJ271" s="710"/>
      <c r="AK271" s="709">
        <f t="shared" si="187"/>
        <v>0</v>
      </c>
      <c r="AL271" s="709">
        <f t="shared" si="188"/>
        <v>0</v>
      </c>
      <c r="AM271" s="709">
        <f t="shared" si="189"/>
        <v>0</v>
      </c>
      <c r="AN271" s="709"/>
      <c r="AO271" s="709">
        <f t="shared" si="180"/>
        <v>0</v>
      </c>
      <c r="AP271" s="709">
        <f t="shared" si="181"/>
        <v>0</v>
      </c>
      <c r="AS271" s="184"/>
      <c r="AW271" s="225"/>
      <c r="AX271" s="79"/>
      <c r="AZ271" s="176"/>
      <c r="BD271" s="225"/>
      <c r="BG271" s="774" t="s">
        <v>1777</v>
      </c>
      <c r="BH271" s="756">
        <f>SUM(BG266:BG270)+SUM(BH266:BH270)</f>
        <v>809</v>
      </c>
      <c r="BI271" s="722" t="s">
        <v>1767</v>
      </c>
      <c r="BJ271" s="722" t="s">
        <v>1767</v>
      </c>
    </row>
    <row r="272" spans="2:62" ht="12.75" customHeight="1" outlineLevel="1" x14ac:dyDescent="0.2">
      <c r="B272" s="851"/>
      <c r="C272" s="851"/>
      <c r="D272" s="27">
        <f t="shared" si="182"/>
        <v>35</v>
      </c>
      <c r="E272" s="191" t="str">
        <f t="shared" si="183"/>
        <v>Mo</v>
      </c>
      <c r="F272" s="191">
        <f t="shared" si="184"/>
        <v>2025</v>
      </c>
      <c r="G272" s="191">
        <f t="shared" si="185"/>
        <v>8</v>
      </c>
      <c r="H272" s="191">
        <f t="shared" si="190"/>
        <v>25</v>
      </c>
      <c r="I272" s="192">
        <f t="shared" si="186"/>
        <v>44432</v>
      </c>
      <c r="J272" s="191">
        <f t="shared" si="169"/>
        <v>1</v>
      </c>
      <c r="K272" s="193">
        <f t="shared" si="192"/>
        <v>7</v>
      </c>
      <c r="L272" s="194">
        <f t="shared" si="192"/>
        <v>0</v>
      </c>
      <c r="M272" s="193">
        <f t="shared" si="192"/>
        <v>13</v>
      </c>
      <c r="N272" s="194">
        <f t="shared" si="192"/>
        <v>0</v>
      </c>
      <c r="O272" s="193">
        <f t="shared" si="192"/>
        <v>13</v>
      </c>
      <c r="P272" s="194">
        <f t="shared" si="192"/>
        <v>30</v>
      </c>
      <c r="Q272" s="193">
        <f t="shared" si="192"/>
        <v>15</v>
      </c>
      <c r="R272" s="194">
        <f t="shared" si="192"/>
        <v>55</v>
      </c>
      <c r="S272" s="193">
        <f t="shared" si="171"/>
        <v>15</v>
      </c>
      <c r="T272" s="194">
        <f t="shared" si="171"/>
        <v>55</v>
      </c>
      <c r="U272" s="193">
        <f t="shared" si="171"/>
        <v>15</v>
      </c>
      <c r="V272" s="194">
        <f t="shared" si="171"/>
        <v>55</v>
      </c>
      <c r="W272" s="195">
        <f t="shared" si="172"/>
        <v>0.29166666666666669</v>
      </c>
      <c r="X272" s="195">
        <f t="shared" si="173"/>
        <v>0.54166666666666663</v>
      </c>
      <c r="Y272" s="195">
        <f t="shared" si="174"/>
        <v>0.5625</v>
      </c>
      <c r="Z272" s="195">
        <f t="shared" si="175"/>
        <v>0.66319444444444442</v>
      </c>
      <c r="AA272" s="195">
        <f t="shared" si="176"/>
        <v>0.66319444444444442</v>
      </c>
      <c r="AB272" s="195">
        <f t="shared" si="177"/>
        <v>0.66319444444444442</v>
      </c>
      <c r="AC272" s="667"/>
      <c r="AD272" s="196">
        <f t="shared" si="178"/>
        <v>0.35069444444444442</v>
      </c>
      <c r="AE272" s="667"/>
      <c r="AF272" s="196">
        <f t="shared" si="179"/>
        <v>0.35069444444444436</v>
      </c>
      <c r="AG272" s="196"/>
      <c r="AH272" s="196"/>
      <c r="AI272" s="196"/>
      <c r="AJ272" s="710"/>
      <c r="AK272" s="709">
        <f t="shared" si="187"/>
        <v>0</v>
      </c>
      <c r="AL272" s="709">
        <f t="shared" si="188"/>
        <v>0</v>
      </c>
      <c r="AM272" s="709">
        <f t="shared" si="189"/>
        <v>0</v>
      </c>
      <c r="AN272" s="709"/>
      <c r="AO272" s="709">
        <f t="shared" si="180"/>
        <v>0</v>
      </c>
      <c r="AP272" s="709">
        <f t="shared" si="181"/>
        <v>1</v>
      </c>
      <c r="AS272" s="184"/>
      <c r="AW272" s="225"/>
      <c r="AX272" s="79"/>
      <c r="AZ272" s="176"/>
      <c r="BD272" s="225"/>
      <c r="BG272" s="775">
        <f>INDEX($BF$2:$BG$8,MATCH(BG271,$BF$2:$BF$8,0),2)</f>
        <v>80.900000000000006</v>
      </c>
      <c r="BH272" s="775">
        <f>INDEX($BF$2:$BG$8,MATCH(BG271,$BF$2:$BF$8,0),2)</f>
        <v>80.900000000000006</v>
      </c>
      <c r="BI272" s="775">
        <v>15</v>
      </c>
      <c r="BJ272" s="775">
        <v>15</v>
      </c>
    </row>
    <row r="273" spans="1:67" ht="12.75" customHeight="1" outlineLevel="1" x14ac:dyDescent="0.2">
      <c r="B273" s="851"/>
      <c r="C273" s="851"/>
      <c r="D273" s="27" t="str">
        <f t="shared" si="182"/>
        <v/>
      </c>
      <c r="E273" s="191" t="str">
        <f t="shared" si="183"/>
        <v>Di</v>
      </c>
      <c r="F273" s="191">
        <f t="shared" si="184"/>
        <v>2025</v>
      </c>
      <c r="G273" s="191">
        <f t="shared" si="185"/>
        <v>8</v>
      </c>
      <c r="H273" s="191">
        <f t="shared" si="190"/>
        <v>26</v>
      </c>
      <c r="I273" s="192">
        <f t="shared" si="186"/>
        <v>44433</v>
      </c>
      <c r="J273" s="191">
        <f t="shared" si="169"/>
        <v>1</v>
      </c>
      <c r="K273" s="193">
        <f t="shared" si="192"/>
        <v>7</v>
      </c>
      <c r="L273" s="194">
        <f t="shared" si="192"/>
        <v>0</v>
      </c>
      <c r="M273" s="193">
        <f t="shared" si="192"/>
        <v>13</v>
      </c>
      <c r="N273" s="194">
        <f t="shared" si="192"/>
        <v>0</v>
      </c>
      <c r="O273" s="193">
        <f t="shared" si="192"/>
        <v>13</v>
      </c>
      <c r="P273" s="194">
        <f t="shared" si="192"/>
        <v>30</v>
      </c>
      <c r="Q273" s="193">
        <f t="shared" si="192"/>
        <v>15</v>
      </c>
      <c r="R273" s="194">
        <f t="shared" si="192"/>
        <v>55</v>
      </c>
      <c r="S273" s="193">
        <f t="shared" si="171"/>
        <v>15</v>
      </c>
      <c r="T273" s="194">
        <f t="shared" si="171"/>
        <v>55</v>
      </c>
      <c r="U273" s="193">
        <f t="shared" si="171"/>
        <v>15</v>
      </c>
      <c r="V273" s="194">
        <f t="shared" si="171"/>
        <v>55</v>
      </c>
      <c r="W273" s="195">
        <f t="shared" si="172"/>
        <v>0.29166666666666669</v>
      </c>
      <c r="X273" s="195">
        <f t="shared" si="173"/>
        <v>0.54166666666666663</v>
      </c>
      <c r="Y273" s="195">
        <f t="shared" si="174"/>
        <v>0.5625</v>
      </c>
      <c r="Z273" s="195">
        <f t="shared" si="175"/>
        <v>0.66319444444444442</v>
      </c>
      <c r="AA273" s="195">
        <f t="shared" si="176"/>
        <v>0.66319444444444442</v>
      </c>
      <c r="AB273" s="195">
        <f t="shared" si="177"/>
        <v>0.66319444444444442</v>
      </c>
      <c r="AC273" s="667"/>
      <c r="AD273" s="196">
        <f t="shared" si="178"/>
        <v>0.35069444444444442</v>
      </c>
      <c r="AE273" s="667"/>
      <c r="AF273" s="196">
        <f t="shared" si="179"/>
        <v>0.35069444444444436</v>
      </c>
      <c r="AG273" s="196"/>
      <c r="AH273" s="196"/>
      <c r="AI273" s="196"/>
      <c r="AJ273" s="710"/>
      <c r="AK273" s="709">
        <f t="shared" si="187"/>
        <v>0</v>
      </c>
      <c r="AL273" s="709">
        <f t="shared" si="188"/>
        <v>0</v>
      </c>
      <c r="AM273" s="709">
        <f t="shared" si="189"/>
        <v>0</v>
      </c>
      <c r="AN273" s="709"/>
      <c r="AO273" s="709">
        <f t="shared" si="180"/>
        <v>0</v>
      </c>
      <c r="AP273" s="709">
        <f t="shared" si="181"/>
        <v>1</v>
      </c>
      <c r="AS273" s="184"/>
      <c r="AW273" s="225"/>
      <c r="AX273" s="79"/>
      <c r="AZ273" s="176"/>
      <c r="BD273" s="225"/>
      <c r="BG273" s="818">
        <f>BG272</f>
        <v>80.900000000000006</v>
      </c>
      <c r="BH273" s="818">
        <f>BH272</f>
        <v>80.900000000000006</v>
      </c>
      <c r="BI273" s="198">
        <f>BI272</f>
        <v>15</v>
      </c>
      <c r="BJ273" s="198">
        <f>BI273+BJ272</f>
        <v>30</v>
      </c>
    </row>
    <row r="274" spans="1:67" ht="12.75" customHeight="1" outlineLevel="1" x14ac:dyDescent="0.2">
      <c r="B274" s="851"/>
      <c r="C274" s="851"/>
      <c r="D274" s="27" t="str">
        <f t="shared" si="182"/>
        <v/>
      </c>
      <c r="E274" s="191" t="str">
        <f t="shared" si="183"/>
        <v>Mi</v>
      </c>
      <c r="F274" s="191">
        <f t="shared" si="184"/>
        <v>2025</v>
      </c>
      <c r="G274" s="191">
        <f t="shared" si="185"/>
        <v>8</v>
      </c>
      <c r="H274" s="191">
        <f t="shared" si="190"/>
        <v>27</v>
      </c>
      <c r="I274" s="192">
        <f t="shared" si="186"/>
        <v>44434</v>
      </c>
      <c r="J274" s="191">
        <f t="shared" si="169"/>
        <v>1</v>
      </c>
      <c r="K274" s="193">
        <f t="shared" si="192"/>
        <v>7</v>
      </c>
      <c r="L274" s="194">
        <f t="shared" si="192"/>
        <v>0</v>
      </c>
      <c r="M274" s="193">
        <f t="shared" si="192"/>
        <v>13</v>
      </c>
      <c r="N274" s="194">
        <f t="shared" si="192"/>
        <v>0</v>
      </c>
      <c r="O274" s="193">
        <f t="shared" si="192"/>
        <v>13</v>
      </c>
      <c r="P274" s="194">
        <f t="shared" si="192"/>
        <v>30</v>
      </c>
      <c r="Q274" s="193">
        <f t="shared" si="192"/>
        <v>15</v>
      </c>
      <c r="R274" s="194">
        <f t="shared" si="192"/>
        <v>55</v>
      </c>
      <c r="S274" s="193">
        <f t="shared" si="171"/>
        <v>15</v>
      </c>
      <c r="T274" s="194">
        <f t="shared" si="171"/>
        <v>55</v>
      </c>
      <c r="U274" s="193">
        <f t="shared" si="171"/>
        <v>15</v>
      </c>
      <c r="V274" s="194">
        <f t="shared" si="171"/>
        <v>55</v>
      </c>
      <c r="W274" s="195">
        <f t="shared" si="172"/>
        <v>0.29166666666666669</v>
      </c>
      <c r="X274" s="195">
        <f t="shared" si="173"/>
        <v>0.54166666666666663</v>
      </c>
      <c r="Y274" s="195">
        <f t="shared" si="174"/>
        <v>0.5625</v>
      </c>
      <c r="Z274" s="195">
        <f t="shared" si="175"/>
        <v>0.66319444444444442</v>
      </c>
      <c r="AA274" s="195">
        <f t="shared" si="176"/>
        <v>0.66319444444444442</v>
      </c>
      <c r="AB274" s="195">
        <f t="shared" si="177"/>
        <v>0.66319444444444442</v>
      </c>
      <c r="AC274" s="667"/>
      <c r="AD274" s="196">
        <f t="shared" si="178"/>
        <v>0.35069444444444442</v>
      </c>
      <c r="AE274" s="667"/>
      <c r="AF274" s="196">
        <f t="shared" si="179"/>
        <v>0.35069444444444436</v>
      </c>
      <c r="AG274" s="196"/>
      <c r="AH274" s="196"/>
      <c r="AI274" s="196"/>
      <c r="AJ274" s="710"/>
      <c r="AK274" s="709">
        <f t="shared" si="187"/>
        <v>0</v>
      </c>
      <c r="AL274" s="709">
        <f t="shared" si="188"/>
        <v>0</v>
      </c>
      <c r="AM274" s="709">
        <f t="shared" si="189"/>
        <v>0</v>
      </c>
      <c r="AN274" s="709"/>
      <c r="AO274" s="709">
        <f t="shared" si="180"/>
        <v>0</v>
      </c>
      <c r="AP274" s="709">
        <f t="shared" si="181"/>
        <v>1</v>
      </c>
      <c r="AS274" s="184"/>
      <c r="AW274" s="225"/>
      <c r="AX274" s="79"/>
      <c r="AZ274" s="176"/>
      <c r="BD274" s="225"/>
      <c r="BG274" s="761">
        <f>BG272</f>
        <v>80.900000000000006</v>
      </c>
      <c r="BH274" s="761">
        <f>BH272</f>
        <v>80.900000000000006</v>
      </c>
      <c r="BI274" s="198">
        <f>BJ273+BI272</f>
        <v>45</v>
      </c>
      <c r="BJ274" s="198">
        <f>BI274+BJ272</f>
        <v>60</v>
      </c>
    </row>
    <row r="275" spans="1:67" ht="12.75" customHeight="1" outlineLevel="1" x14ac:dyDescent="0.2">
      <c r="B275" s="851"/>
      <c r="C275" s="851"/>
      <c r="D275" s="27" t="str">
        <f t="shared" si="182"/>
        <v/>
      </c>
      <c r="E275" s="191" t="str">
        <f t="shared" si="183"/>
        <v>Do</v>
      </c>
      <c r="F275" s="191">
        <f t="shared" si="184"/>
        <v>2025</v>
      </c>
      <c r="G275" s="191">
        <f t="shared" si="185"/>
        <v>8</v>
      </c>
      <c r="H275" s="191">
        <f t="shared" si="190"/>
        <v>28</v>
      </c>
      <c r="I275" s="192">
        <f t="shared" si="186"/>
        <v>44435</v>
      </c>
      <c r="J275" s="191">
        <f t="shared" si="169"/>
        <v>1</v>
      </c>
      <c r="K275" s="193">
        <f t="shared" si="192"/>
        <v>7</v>
      </c>
      <c r="L275" s="194">
        <f t="shared" si="192"/>
        <v>0</v>
      </c>
      <c r="M275" s="193">
        <f t="shared" si="192"/>
        <v>13</v>
      </c>
      <c r="N275" s="194">
        <f t="shared" si="192"/>
        <v>0</v>
      </c>
      <c r="O275" s="193">
        <f t="shared" si="192"/>
        <v>13</v>
      </c>
      <c r="P275" s="194">
        <f t="shared" si="192"/>
        <v>30</v>
      </c>
      <c r="Q275" s="193">
        <f t="shared" si="192"/>
        <v>15</v>
      </c>
      <c r="R275" s="194">
        <f t="shared" si="192"/>
        <v>55</v>
      </c>
      <c r="S275" s="193">
        <f t="shared" si="171"/>
        <v>15</v>
      </c>
      <c r="T275" s="194">
        <f t="shared" si="171"/>
        <v>55</v>
      </c>
      <c r="U275" s="193">
        <f t="shared" si="171"/>
        <v>15</v>
      </c>
      <c r="V275" s="194">
        <f t="shared" si="171"/>
        <v>55</v>
      </c>
      <c r="W275" s="195">
        <f t="shared" si="172"/>
        <v>0.29166666666666669</v>
      </c>
      <c r="X275" s="195">
        <f t="shared" si="173"/>
        <v>0.54166666666666663</v>
      </c>
      <c r="Y275" s="195">
        <f t="shared" si="174"/>
        <v>0.5625</v>
      </c>
      <c r="Z275" s="195">
        <f t="shared" si="175"/>
        <v>0.66319444444444442</v>
      </c>
      <c r="AA275" s="195">
        <f t="shared" si="176"/>
        <v>0.66319444444444442</v>
      </c>
      <c r="AB275" s="195">
        <f t="shared" si="177"/>
        <v>0.66319444444444442</v>
      </c>
      <c r="AC275" s="667"/>
      <c r="AD275" s="196">
        <f t="shared" si="178"/>
        <v>0.35069444444444442</v>
      </c>
      <c r="AE275" s="667"/>
      <c r="AF275" s="196">
        <f t="shared" si="179"/>
        <v>0.35069444444444436</v>
      </c>
      <c r="AG275" s="196"/>
      <c r="AH275" s="196"/>
      <c r="AI275" s="196"/>
      <c r="AJ275" s="709"/>
      <c r="AK275" s="709">
        <f t="shared" si="187"/>
        <v>0</v>
      </c>
      <c r="AL275" s="709">
        <f t="shared" si="188"/>
        <v>0</v>
      </c>
      <c r="AM275" s="709">
        <f t="shared" si="189"/>
        <v>0</v>
      </c>
      <c r="AN275" s="709"/>
      <c r="AO275" s="709">
        <f t="shared" si="180"/>
        <v>0</v>
      </c>
      <c r="AP275" s="709">
        <f t="shared" si="181"/>
        <v>1</v>
      </c>
      <c r="AS275" s="184"/>
      <c r="AW275" s="225"/>
      <c r="AX275" s="79"/>
      <c r="AZ275" s="176"/>
      <c r="BD275" s="225"/>
      <c r="BG275" s="761">
        <f>BG272</f>
        <v>80.900000000000006</v>
      </c>
      <c r="BH275" s="761">
        <f>BH272</f>
        <v>80.900000000000006</v>
      </c>
      <c r="BI275" s="198">
        <f>BJ274+BI272</f>
        <v>75</v>
      </c>
      <c r="BJ275" s="198">
        <f>BI275+BJ272</f>
        <v>90</v>
      </c>
    </row>
    <row r="276" spans="1:67" ht="12.75" customHeight="1" outlineLevel="1" x14ac:dyDescent="0.2">
      <c r="B276" s="851"/>
      <c r="C276" s="851"/>
      <c r="D276" s="27" t="str">
        <f t="shared" si="182"/>
        <v/>
      </c>
      <c r="E276" s="191" t="str">
        <f t="shared" si="183"/>
        <v>Fr</v>
      </c>
      <c r="F276" s="191">
        <f t="shared" si="184"/>
        <v>2025</v>
      </c>
      <c r="G276" s="191">
        <f t="shared" si="185"/>
        <v>8</v>
      </c>
      <c r="H276" s="191">
        <f t="shared" si="190"/>
        <v>29</v>
      </c>
      <c r="I276" s="192">
        <f t="shared" si="186"/>
        <v>44436</v>
      </c>
      <c r="J276" s="191">
        <f t="shared" si="169"/>
        <v>1</v>
      </c>
      <c r="K276" s="193">
        <f t="shared" si="192"/>
        <v>7</v>
      </c>
      <c r="L276" s="194">
        <f t="shared" si="192"/>
        <v>0</v>
      </c>
      <c r="M276" s="193">
        <f t="shared" si="192"/>
        <v>13</v>
      </c>
      <c r="N276" s="194">
        <f t="shared" si="192"/>
        <v>0</v>
      </c>
      <c r="O276" s="193">
        <f t="shared" si="192"/>
        <v>13</v>
      </c>
      <c r="P276" s="194">
        <f t="shared" si="192"/>
        <v>30</v>
      </c>
      <c r="Q276" s="193">
        <f t="shared" si="192"/>
        <v>15</v>
      </c>
      <c r="R276" s="194">
        <f t="shared" si="192"/>
        <v>55</v>
      </c>
      <c r="S276" s="193">
        <f t="shared" si="171"/>
        <v>15</v>
      </c>
      <c r="T276" s="194">
        <f t="shared" si="171"/>
        <v>55</v>
      </c>
      <c r="U276" s="193">
        <f t="shared" si="171"/>
        <v>15</v>
      </c>
      <c r="V276" s="194">
        <f t="shared" si="171"/>
        <v>55</v>
      </c>
      <c r="W276" s="195">
        <f t="shared" si="172"/>
        <v>0.29166666666666669</v>
      </c>
      <c r="X276" s="195">
        <f t="shared" si="173"/>
        <v>0.54166666666666663</v>
      </c>
      <c r="Y276" s="195">
        <f t="shared" si="174"/>
        <v>0.5625</v>
      </c>
      <c r="Z276" s="195">
        <f t="shared" si="175"/>
        <v>0.66319444444444442</v>
      </c>
      <c r="AA276" s="195">
        <f t="shared" si="176"/>
        <v>0.66319444444444442</v>
      </c>
      <c r="AB276" s="195">
        <f t="shared" si="177"/>
        <v>0.66319444444444442</v>
      </c>
      <c r="AC276" s="667"/>
      <c r="AD276" s="196">
        <f t="shared" si="178"/>
        <v>0.35069444444444442</v>
      </c>
      <c r="AE276" s="667"/>
      <c r="AF276" s="196">
        <f t="shared" si="179"/>
        <v>0.35069444444444436</v>
      </c>
      <c r="AG276" s="196"/>
      <c r="AH276" s="196"/>
      <c r="AI276" s="196"/>
      <c r="AJ276" s="709"/>
      <c r="AK276" s="709">
        <f t="shared" si="187"/>
        <v>0</v>
      </c>
      <c r="AL276" s="709">
        <f t="shared" si="188"/>
        <v>0</v>
      </c>
      <c r="AM276" s="709">
        <f t="shared" si="189"/>
        <v>0</v>
      </c>
      <c r="AN276" s="709"/>
      <c r="AO276" s="709">
        <f t="shared" si="180"/>
        <v>0</v>
      </c>
      <c r="AP276" s="709">
        <f t="shared" si="181"/>
        <v>1</v>
      </c>
      <c r="AS276" s="184"/>
      <c r="AW276" s="225"/>
      <c r="AX276" s="79"/>
      <c r="AZ276" s="176"/>
      <c r="BD276" s="225"/>
      <c r="BG276" s="761">
        <f>BG272</f>
        <v>80.900000000000006</v>
      </c>
      <c r="BH276" s="761">
        <f>BH272</f>
        <v>80.900000000000006</v>
      </c>
      <c r="BI276" s="198">
        <f>BJ275+BI272</f>
        <v>105</v>
      </c>
      <c r="BJ276" s="198">
        <f>BI276+BJ272</f>
        <v>120</v>
      </c>
    </row>
    <row r="277" spans="1:67" ht="12.75" customHeight="1" outlineLevel="1" x14ac:dyDescent="0.2">
      <c r="B277" s="851"/>
      <c r="C277" s="851"/>
      <c r="D277" s="27" t="str">
        <f t="shared" si="182"/>
        <v/>
      </c>
      <c r="E277" s="191" t="str">
        <f t="shared" si="183"/>
        <v>Sa</v>
      </c>
      <c r="F277" s="191">
        <f t="shared" si="184"/>
        <v>2025</v>
      </c>
      <c r="G277" s="191">
        <f t="shared" si="185"/>
        <v>8</v>
      </c>
      <c r="H277" s="191">
        <f t="shared" si="190"/>
        <v>30</v>
      </c>
      <c r="I277" s="192">
        <f t="shared" si="186"/>
        <v>44437</v>
      </c>
      <c r="J277" s="191">
        <f t="shared" si="169"/>
        <v>1</v>
      </c>
      <c r="K277" s="193">
        <f t="shared" si="192"/>
        <v>0</v>
      </c>
      <c r="L277" s="194">
        <f t="shared" si="192"/>
        <v>0</v>
      </c>
      <c r="M277" s="193">
        <f t="shared" si="192"/>
        <v>0</v>
      </c>
      <c r="N277" s="194">
        <f t="shared" si="192"/>
        <v>0</v>
      </c>
      <c r="O277" s="193">
        <f t="shared" si="192"/>
        <v>0</v>
      </c>
      <c r="P277" s="194">
        <f t="shared" si="192"/>
        <v>0</v>
      </c>
      <c r="Q277" s="193">
        <f t="shared" si="192"/>
        <v>0</v>
      </c>
      <c r="R277" s="194">
        <f t="shared" si="192"/>
        <v>0</v>
      </c>
      <c r="S277" s="193">
        <f t="shared" si="171"/>
        <v>0</v>
      </c>
      <c r="T277" s="194">
        <f t="shared" si="171"/>
        <v>0</v>
      </c>
      <c r="U277" s="193">
        <f t="shared" si="171"/>
        <v>0</v>
      </c>
      <c r="V277" s="194">
        <f t="shared" si="171"/>
        <v>0</v>
      </c>
      <c r="W277" s="195">
        <f t="shared" si="172"/>
        <v>0</v>
      </c>
      <c r="X277" s="195">
        <f t="shared" si="173"/>
        <v>0</v>
      </c>
      <c r="Y277" s="195">
        <f t="shared" si="174"/>
        <v>0</v>
      </c>
      <c r="Z277" s="195">
        <f t="shared" si="175"/>
        <v>0</v>
      </c>
      <c r="AA277" s="195">
        <f t="shared" si="176"/>
        <v>0</v>
      </c>
      <c r="AB277" s="195">
        <f t="shared" si="177"/>
        <v>0</v>
      </c>
      <c r="AC277" s="667"/>
      <c r="AD277" s="196">
        <f t="shared" si="178"/>
        <v>0</v>
      </c>
      <c r="AE277" s="667"/>
      <c r="AF277" s="196">
        <f t="shared" si="179"/>
        <v>0</v>
      </c>
      <c r="AG277" s="196"/>
      <c r="AH277" s="196"/>
      <c r="AI277" s="196"/>
      <c r="AJ277" s="710"/>
      <c r="AK277" s="709">
        <f t="shared" si="187"/>
        <v>0</v>
      </c>
      <c r="AL277" s="709">
        <f t="shared" si="188"/>
        <v>0</v>
      </c>
      <c r="AM277" s="709">
        <f t="shared" si="189"/>
        <v>0</v>
      </c>
      <c r="AN277" s="709"/>
      <c r="AO277" s="709">
        <f t="shared" si="180"/>
        <v>0</v>
      </c>
      <c r="AP277" s="709">
        <f t="shared" si="181"/>
        <v>0</v>
      </c>
      <c r="AS277" s="184"/>
      <c r="AW277" s="225"/>
      <c r="AX277" s="79"/>
      <c r="AZ277" s="176"/>
      <c r="BD277" s="225"/>
      <c r="BG277" s="762">
        <f>BG272</f>
        <v>80.900000000000006</v>
      </c>
      <c r="BH277" s="761">
        <f>BH272</f>
        <v>80.900000000000006</v>
      </c>
      <c r="BI277" s="198">
        <f>BJ276+BI272</f>
        <v>135</v>
      </c>
      <c r="BJ277" s="198">
        <f>BI277+BJ272</f>
        <v>150</v>
      </c>
    </row>
    <row r="278" spans="1:67" ht="12.75" customHeight="1" outlineLevel="1" x14ac:dyDescent="0.2">
      <c r="B278" s="851"/>
      <c r="C278" s="851"/>
      <c r="D278" s="27" t="str">
        <f t="shared" si="182"/>
        <v/>
      </c>
      <c r="E278" s="191" t="str">
        <f t="shared" si="183"/>
        <v>So</v>
      </c>
      <c r="F278" s="191">
        <f t="shared" si="184"/>
        <v>2025</v>
      </c>
      <c r="G278" s="191">
        <f t="shared" si="185"/>
        <v>8</v>
      </c>
      <c r="H278" s="191">
        <f t="shared" si="190"/>
        <v>31</v>
      </c>
      <c r="I278" s="192">
        <f t="shared" si="186"/>
        <v>44438</v>
      </c>
      <c r="J278" s="191">
        <f t="shared" si="169"/>
        <v>1</v>
      </c>
      <c r="K278" s="193">
        <f t="shared" si="192"/>
        <v>0</v>
      </c>
      <c r="L278" s="194">
        <f t="shared" si="192"/>
        <v>0</v>
      </c>
      <c r="M278" s="193">
        <f t="shared" si="192"/>
        <v>0</v>
      </c>
      <c r="N278" s="194">
        <f t="shared" si="192"/>
        <v>0</v>
      </c>
      <c r="O278" s="193">
        <f t="shared" si="192"/>
        <v>0</v>
      </c>
      <c r="P278" s="194">
        <f t="shared" si="192"/>
        <v>0</v>
      </c>
      <c r="Q278" s="193">
        <f t="shared" si="192"/>
        <v>0</v>
      </c>
      <c r="R278" s="194">
        <f t="shared" si="192"/>
        <v>0</v>
      </c>
      <c r="S278" s="193">
        <f t="shared" si="171"/>
        <v>0</v>
      </c>
      <c r="T278" s="194">
        <f t="shared" si="171"/>
        <v>0</v>
      </c>
      <c r="U278" s="193">
        <f t="shared" si="171"/>
        <v>0</v>
      </c>
      <c r="V278" s="194">
        <f t="shared" si="171"/>
        <v>0</v>
      </c>
      <c r="W278" s="195">
        <f t="shared" si="172"/>
        <v>0</v>
      </c>
      <c r="X278" s="195">
        <f t="shared" si="173"/>
        <v>0</v>
      </c>
      <c r="Y278" s="195">
        <f t="shared" si="174"/>
        <v>0</v>
      </c>
      <c r="Z278" s="195">
        <f t="shared" si="175"/>
        <v>0</v>
      </c>
      <c r="AA278" s="195">
        <f t="shared" si="176"/>
        <v>0</v>
      </c>
      <c r="AB278" s="195">
        <f t="shared" si="177"/>
        <v>0</v>
      </c>
      <c r="AC278" s="667"/>
      <c r="AD278" s="196">
        <f t="shared" si="178"/>
        <v>0</v>
      </c>
      <c r="AE278" s="667"/>
      <c r="AF278" s="196">
        <f t="shared" si="179"/>
        <v>0</v>
      </c>
      <c r="AG278" s="196"/>
      <c r="AH278" s="196"/>
      <c r="AI278" s="196"/>
      <c r="AJ278" s="710"/>
      <c r="AK278" s="709">
        <f t="shared" si="187"/>
        <v>0</v>
      </c>
      <c r="AL278" s="709">
        <f t="shared" si="188"/>
        <v>0</v>
      </c>
      <c r="AM278" s="709">
        <f t="shared" si="189"/>
        <v>0</v>
      </c>
      <c r="AN278" s="709"/>
      <c r="AO278" s="709">
        <f t="shared" si="180"/>
        <v>0</v>
      </c>
      <c r="AP278" s="709">
        <f>IF(OR(E278="Sa",E278="So",E278="",J278=0,AH278="FT"),0,1)</f>
        <v>0</v>
      </c>
      <c r="AS278" s="184"/>
      <c r="AW278" s="225"/>
      <c r="AX278" s="79"/>
      <c r="AZ278" s="176"/>
      <c r="BD278" s="225"/>
      <c r="BG278" s="760">
        <v>60</v>
      </c>
      <c r="BH278" s="756">
        <f>SUM(BG273:BG277)+SUM(BH273:BH277)</f>
        <v>809</v>
      </c>
    </row>
    <row r="279" spans="1:67" ht="12.75" customHeight="1" outlineLevel="1" x14ac:dyDescent="0.2">
      <c r="B279" s="851"/>
      <c r="C279" s="851"/>
      <c r="D279" s="749" t="s">
        <v>1716</v>
      </c>
      <c r="E279" s="9"/>
      <c r="F279" s="9"/>
      <c r="G279" s="9"/>
      <c r="H279" s="191"/>
      <c r="I279" s="13"/>
      <c r="J279" s="191">
        <f>IF(OR(G279="",G279=MONTH(I279)),1,0)</f>
        <v>1</v>
      </c>
      <c r="Q279" s="4" t="s">
        <v>21</v>
      </c>
      <c r="R279" s="4"/>
      <c r="S279" s="4"/>
      <c r="T279" s="4"/>
      <c r="U279" s="4"/>
      <c r="V279" s="4"/>
      <c r="W279" s="4"/>
      <c r="X279" s="4"/>
      <c r="Y279" s="4"/>
      <c r="Z279" s="4"/>
      <c r="AA279" s="4"/>
      <c r="AB279" s="4"/>
      <c r="AC279" s="667"/>
      <c r="AD279" s="18">
        <f>SUM(AD248:AD278)</f>
        <v>7.3645833333333357</v>
      </c>
      <c r="AE279" s="667"/>
      <c r="AF279" s="18">
        <f>SUM(AF248:AF278)</f>
        <v>7.364583333333333</v>
      </c>
      <c r="AG279" s="18"/>
      <c r="AH279" s="18"/>
      <c r="AI279" s="20">
        <f>IF(AF279-AD279&lt;0,0,1)</f>
        <v>0</v>
      </c>
      <c r="AJ279" s="190">
        <f>IF(AF279-AD279&lt;0,AD279-AF279,AF279-AD279)</f>
        <v>2.6645352591003757E-15</v>
      </c>
      <c r="AK279" s="190">
        <f>8.425*SUM(AK248:AK278)/24</f>
        <v>0</v>
      </c>
      <c r="AL279" s="190">
        <f>8.425*SUM(AL248:AL278)/24</f>
        <v>0</v>
      </c>
      <c r="AM279" s="190">
        <f>8.425*SUM(AM248:AM278)/24</f>
        <v>0</v>
      </c>
      <c r="AO279" s="151">
        <f>SUM(AO248:AO278)</f>
        <v>0</v>
      </c>
      <c r="AP279" s="151">
        <f>SUM(AP248:AP278)</f>
        <v>21</v>
      </c>
      <c r="AS279" s="184"/>
      <c r="AW279" s="225"/>
      <c r="AX279" s="79"/>
      <c r="AZ279" s="176"/>
      <c r="BD279" s="225"/>
      <c r="BG279" s="758">
        <f>BH279/BG278</f>
        <v>26.966666666666665</v>
      </c>
      <c r="BH279" s="757">
        <f>SUM(BH271,BH278)</f>
        <v>1618</v>
      </c>
      <c r="BL279" s="774" t="s">
        <v>1777</v>
      </c>
      <c r="BM279" s="198"/>
      <c r="BN279" s="722" t="s">
        <v>1767</v>
      </c>
      <c r="BO279" s="722" t="s">
        <v>1767</v>
      </c>
    </row>
    <row r="280" spans="1:67" ht="12.75" customHeight="1" x14ac:dyDescent="0.2">
      <c r="B280" s="852"/>
      <c r="C280" s="852"/>
      <c r="D280" s="49"/>
      <c r="E280" s="51"/>
      <c r="F280" s="51"/>
      <c r="G280" s="51"/>
      <c r="H280" s="51"/>
      <c r="I280" s="51"/>
      <c r="J280" s="51"/>
      <c r="K280" s="52"/>
      <c r="L280" s="52"/>
      <c r="M280" s="52"/>
      <c r="N280" s="52"/>
      <c r="O280" s="52"/>
      <c r="P280" s="52"/>
      <c r="Q280" s="52"/>
      <c r="R280" s="52"/>
      <c r="S280" s="52"/>
      <c r="T280" s="52"/>
      <c r="U280" s="52"/>
      <c r="V280" s="52"/>
      <c r="W280" s="52"/>
      <c r="X280" s="52"/>
      <c r="Y280" s="52"/>
      <c r="Z280" s="52"/>
      <c r="AA280" s="52"/>
      <c r="AB280" s="52"/>
      <c r="AC280" s="53"/>
      <c r="AD280" s="53"/>
      <c r="AE280" s="53"/>
      <c r="AF280" s="54"/>
      <c r="AG280" s="26"/>
      <c r="AH280" s="26"/>
      <c r="AI280" s="26"/>
      <c r="AJ280" s="203">
        <f>IF(AI279=1,AJ246+AJ279,IF(AI279=0,AJ246-AJ279,"Error"))</f>
        <v>-2.3092638912203256E-14</v>
      </c>
      <c r="AK280" s="202">
        <f>AK246+SUM(AK247:AK278)</f>
        <v>0</v>
      </c>
      <c r="AL280" s="202">
        <f>AL246+SUM(AL247:AL278)</f>
        <v>0</v>
      </c>
      <c r="AM280" s="202">
        <f>AM246+SUM(AM247:AM278)</f>
        <v>0</v>
      </c>
      <c r="AN280" s="202"/>
      <c r="AO280" s="202">
        <f>AO279*8</f>
        <v>0</v>
      </c>
      <c r="AP280" s="202">
        <f>AP279*8</f>
        <v>168</v>
      </c>
      <c r="AQ280" s="152"/>
      <c r="AR280" s="173"/>
      <c r="AS280" s="185"/>
      <c r="AT280" s="152"/>
      <c r="AU280" s="152"/>
      <c r="AV280" s="173"/>
      <c r="AW280" s="226"/>
      <c r="AX280" s="80"/>
      <c r="AY280" s="55"/>
      <c r="AZ280" s="178"/>
      <c r="BA280" s="55"/>
      <c r="BB280" s="49"/>
      <c r="BC280" s="55"/>
      <c r="BD280" s="226"/>
      <c r="BG280" s="759">
        <f>100*BG278/BH279</f>
        <v>3.7082818294190361</v>
      </c>
      <c r="BL280" s="775">
        <f>INDEX($BF$2:$BG$8,MATCH(BL279,$BF$2:$BF$8,0),2)</f>
        <v>80.900000000000006</v>
      </c>
      <c r="BM280" s="775">
        <f>INDEX($BF$2:$BG$8,MATCH(BL279,$BF$2:$BF$8,0),2)</f>
        <v>80.900000000000006</v>
      </c>
      <c r="BN280" s="775">
        <v>15</v>
      </c>
      <c r="BO280" s="775">
        <v>15</v>
      </c>
    </row>
    <row r="281" spans="1:67" ht="12.75" customHeight="1" outlineLevel="1" x14ac:dyDescent="0.2">
      <c r="B281" s="850">
        <f>$F$5</f>
        <v>2025</v>
      </c>
      <c r="C281" s="850" t="str">
        <f>TEXT(I282,"MMM")</f>
        <v>Sep</v>
      </c>
      <c r="D281" s="41"/>
      <c r="E281" s="42"/>
      <c r="F281" s="42"/>
      <c r="G281" s="42"/>
      <c r="H281" s="42"/>
      <c r="I281" s="42"/>
      <c r="J281" s="42"/>
      <c r="K281" s="43"/>
      <c r="L281" s="43"/>
      <c r="M281" s="43"/>
      <c r="N281" s="43"/>
      <c r="O281" s="43"/>
      <c r="P281" s="43"/>
      <c r="Q281" s="43"/>
      <c r="R281" s="43"/>
      <c r="S281" s="43"/>
      <c r="T281" s="43"/>
      <c r="U281" s="43"/>
      <c r="V281" s="43"/>
      <c r="W281" s="43"/>
      <c r="X281" s="43"/>
      <c r="Y281" s="43"/>
      <c r="Z281" s="43"/>
      <c r="AA281" s="43"/>
      <c r="AB281" s="43"/>
      <c r="AC281" s="44"/>
      <c r="AD281" s="44"/>
      <c r="AE281" s="44"/>
      <c r="AF281" s="42"/>
      <c r="AG281" s="42"/>
      <c r="AH281" s="42"/>
      <c r="AI281" s="42"/>
      <c r="AJ281" s="148"/>
      <c r="AK281" s="148"/>
      <c r="AL281" s="148"/>
      <c r="AM281" s="148"/>
      <c r="AN281" s="148"/>
      <c r="AO281" s="148"/>
      <c r="AP281" s="148"/>
      <c r="AQ281" s="148"/>
      <c r="AR281" s="170"/>
      <c r="AS281" s="182"/>
      <c r="AT281" s="148"/>
      <c r="AU281" s="148"/>
      <c r="AV281" s="170"/>
      <c r="AW281" s="224"/>
      <c r="AX281" s="78"/>
      <c r="AY281" s="45"/>
      <c r="AZ281" s="177"/>
      <c r="BA281" s="45"/>
      <c r="BB281" s="41"/>
      <c r="BC281" s="45"/>
      <c r="BD281" s="224"/>
      <c r="BL281" s="818">
        <f>BL280</f>
        <v>80.900000000000006</v>
      </c>
      <c r="BM281" s="818">
        <f>BM280</f>
        <v>80.900000000000006</v>
      </c>
      <c r="BN281" s="198">
        <f>BN280</f>
        <v>15</v>
      </c>
      <c r="BO281" s="198">
        <f>BN281+BO280</f>
        <v>30</v>
      </c>
    </row>
    <row r="282" spans="1:67" ht="12.75" customHeight="1" outlineLevel="1" x14ac:dyDescent="0.2">
      <c r="A282" s="198">
        <f>A248+1</f>
        <v>9</v>
      </c>
      <c r="B282" s="851"/>
      <c r="C282" s="851"/>
      <c r="D282" s="27">
        <f>IF(E282="Mo",WEEKNUM(I282),"")</f>
        <v>36</v>
      </c>
      <c r="E282" s="191" t="str">
        <f>TEXT(I282,"TTT")</f>
        <v>Mo</v>
      </c>
      <c r="F282" s="191">
        <f>$F$5</f>
        <v>2025</v>
      </c>
      <c r="G282" s="191">
        <f>$A$282</f>
        <v>9</v>
      </c>
      <c r="H282" s="191">
        <f>$H$5</f>
        <v>1</v>
      </c>
      <c r="I282" s="192">
        <f>DATE(F282,G282,H282)</f>
        <v>44439</v>
      </c>
      <c r="J282" s="191">
        <f t="shared" ref="J282:J312" si="193">IF(OR(G282="",G282=MONTH(I282)),1,0)</f>
        <v>1</v>
      </c>
      <c r="K282" s="193">
        <f t="shared" ref="K282:R291" si="194">IF(OR($E282="Sa",$E282="So",$J282=0),K$4,K$5)</f>
        <v>7</v>
      </c>
      <c r="L282" s="194">
        <f t="shared" si="194"/>
        <v>0</v>
      </c>
      <c r="M282" s="193">
        <f t="shared" si="194"/>
        <v>13</v>
      </c>
      <c r="N282" s="194">
        <f t="shared" si="194"/>
        <v>0</v>
      </c>
      <c r="O282" s="193">
        <f t="shared" si="194"/>
        <v>13</v>
      </c>
      <c r="P282" s="194">
        <f t="shared" si="194"/>
        <v>30</v>
      </c>
      <c r="Q282" s="193">
        <f t="shared" si="194"/>
        <v>15</v>
      </c>
      <c r="R282" s="194">
        <f t="shared" si="194"/>
        <v>55</v>
      </c>
      <c r="S282" s="193">
        <f t="shared" ref="S282:V312" si="195">Q282</f>
        <v>15</v>
      </c>
      <c r="T282" s="194">
        <f t="shared" si="195"/>
        <v>55</v>
      </c>
      <c r="U282" s="193">
        <f t="shared" si="195"/>
        <v>15</v>
      </c>
      <c r="V282" s="194">
        <f t="shared" si="195"/>
        <v>55</v>
      </c>
      <c r="W282" s="195">
        <f t="shared" ref="W282:W312" si="196">TIME(K282,L282,0)</f>
        <v>0.29166666666666669</v>
      </c>
      <c r="X282" s="195">
        <f t="shared" ref="X282:X312" si="197">TIME(M282,N282,0)</f>
        <v>0.54166666666666663</v>
      </c>
      <c r="Y282" s="195">
        <f t="shared" ref="Y282:Y312" si="198">TIME(O282,P282,0)</f>
        <v>0.5625</v>
      </c>
      <c r="Z282" s="195">
        <f t="shared" ref="Z282:Z312" si="199">TIME(Q282,R282,0)</f>
        <v>0.66319444444444442</v>
      </c>
      <c r="AA282" s="195">
        <f t="shared" ref="AA282:AA312" si="200">TIME(S282,T282,0)</f>
        <v>0.66319444444444442</v>
      </c>
      <c r="AB282" s="195">
        <f t="shared" ref="AB282:AB312" si="201">TIME(U282,V282,0)</f>
        <v>0.66319444444444442</v>
      </c>
      <c r="AC282" s="667"/>
      <c r="AD282" s="196">
        <f t="shared" ref="AD282:AD312" si="202">IF(J282=0,0,IF(OR(E282="Sa",E282="So"),TIME($AD$4,$AF$4,0),TIME($AD$5,$AF$5,0)))</f>
        <v>0.35069444444444442</v>
      </c>
      <c r="AE282" s="667"/>
      <c r="AF282" s="196">
        <f t="shared" ref="AF282:AF312" si="203">IF(J282=0,0,Z282-W282-(Y282-X282))</f>
        <v>0.35069444444444436</v>
      </c>
      <c r="AG282" s="196"/>
      <c r="AH282" s="196"/>
      <c r="AI282" s="196"/>
      <c r="AK282" s="709">
        <f t="shared" ref="AK282:AK312" si="204">IF(AH282=$AH$3,1,0)</f>
        <v>0</v>
      </c>
      <c r="AL282" s="709">
        <f t="shared" ref="AL282:AL312" si="205">IF(AH282=$AH$7,1,0)</f>
        <v>0</v>
      </c>
      <c r="AM282" s="709">
        <f t="shared" ref="AM282:AM312" si="206">IF(AI282=$AH$4,1,0)</f>
        <v>0</v>
      </c>
      <c r="AN282" s="709"/>
      <c r="AO282" s="709">
        <f t="shared" ref="AO282:AO312" si="207">IF(OR(AH282=$AH$2,AH282=$AH$5),1,IF(AH282=$AH$6,0.5,0))</f>
        <v>0</v>
      </c>
      <c r="AP282" s="709">
        <f t="shared" ref="AP282:AP311" si="208">IF(OR(E282="Sa",E282="So",E282="",J282=0,AH282="FT"),0,1)</f>
        <v>1</v>
      </c>
      <c r="AS282" s="184"/>
      <c r="AW282" s="225"/>
      <c r="AX282" s="79"/>
      <c r="AZ282" s="176"/>
      <c r="BD282" s="225"/>
      <c r="BL282" s="761">
        <f>BL280</f>
        <v>80.900000000000006</v>
      </c>
      <c r="BM282" s="761">
        <f>BM280</f>
        <v>80.900000000000006</v>
      </c>
      <c r="BN282" s="198">
        <f>BO281+BN280</f>
        <v>45</v>
      </c>
      <c r="BO282" s="198">
        <f>BN282+BO280</f>
        <v>60</v>
      </c>
    </row>
    <row r="283" spans="1:67" ht="12.75" customHeight="1" outlineLevel="1" x14ac:dyDescent="0.2">
      <c r="B283" s="851"/>
      <c r="C283" s="851"/>
      <c r="D283" s="27" t="str">
        <f t="shared" ref="D283:D312" si="209">IF(E283="Mo",WEEKNUM(I283),"")</f>
        <v/>
      </c>
      <c r="E283" s="191" t="str">
        <f t="shared" ref="E283:E312" si="210">TEXT(I283,"TTT")</f>
        <v>Di</v>
      </c>
      <c r="F283" s="191">
        <f t="shared" ref="F283:F312" si="211">$F$5</f>
        <v>2025</v>
      </c>
      <c r="G283" s="191">
        <f t="shared" ref="G283:G312" si="212">$A$282</f>
        <v>9</v>
      </c>
      <c r="H283" s="191">
        <f>H282+1</f>
        <v>2</v>
      </c>
      <c r="I283" s="192">
        <f t="shared" ref="I283:I312" si="213">DATE(F283,G283,H283)</f>
        <v>44440</v>
      </c>
      <c r="J283" s="191">
        <f t="shared" si="193"/>
        <v>1</v>
      </c>
      <c r="K283" s="193">
        <f t="shared" si="194"/>
        <v>7</v>
      </c>
      <c r="L283" s="194">
        <f t="shared" si="194"/>
        <v>0</v>
      </c>
      <c r="M283" s="193">
        <f t="shared" si="194"/>
        <v>13</v>
      </c>
      <c r="N283" s="194">
        <f t="shared" si="194"/>
        <v>0</v>
      </c>
      <c r="O283" s="193">
        <f t="shared" si="194"/>
        <v>13</v>
      </c>
      <c r="P283" s="194">
        <f t="shared" si="194"/>
        <v>30</v>
      </c>
      <c r="Q283" s="193">
        <f t="shared" si="194"/>
        <v>15</v>
      </c>
      <c r="R283" s="194">
        <f t="shared" si="194"/>
        <v>55</v>
      </c>
      <c r="S283" s="193">
        <f t="shared" si="195"/>
        <v>15</v>
      </c>
      <c r="T283" s="194">
        <f t="shared" si="195"/>
        <v>55</v>
      </c>
      <c r="U283" s="193">
        <f t="shared" si="195"/>
        <v>15</v>
      </c>
      <c r="V283" s="194">
        <f t="shared" si="195"/>
        <v>55</v>
      </c>
      <c r="W283" s="195">
        <f t="shared" si="196"/>
        <v>0.29166666666666669</v>
      </c>
      <c r="X283" s="195">
        <f t="shared" si="197"/>
        <v>0.54166666666666663</v>
      </c>
      <c r="Y283" s="195">
        <f t="shared" si="198"/>
        <v>0.5625</v>
      </c>
      <c r="Z283" s="195">
        <f t="shared" si="199"/>
        <v>0.66319444444444442</v>
      </c>
      <c r="AA283" s="195">
        <f t="shared" si="200"/>
        <v>0.66319444444444442</v>
      </c>
      <c r="AB283" s="195">
        <f t="shared" si="201"/>
        <v>0.66319444444444442</v>
      </c>
      <c r="AC283" s="667"/>
      <c r="AD283" s="196">
        <f t="shared" si="202"/>
        <v>0.35069444444444442</v>
      </c>
      <c r="AE283" s="667"/>
      <c r="AF283" s="196">
        <f t="shared" si="203"/>
        <v>0.35069444444444436</v>
      </c>
      <c r="AG283" s="196"/>
      <c r="AH283" s="196"/>
      <c r="AI283" s="196"/>
      <c r="AJ283" s="150"/>
      <c r="AK283" s="709">
        <f t="shared" si="204"/>
        <v>0</v>
      </c>
      <c r="AL283" s="709">
        <f t="shared" si="205"/>
        <v>0</v>
      </c>
      <c r="AM283" s="709">
        <f t="shared" si="206"/>
        <v>0</v>
      </c>
      <c r="AN283" s="709"/>
      <c r="AO283" s="709">
        <f t="shared" si="207"/>
        <v>0</v>
      </c>
      <c r="AP283" s="709">
        <f t="shared" si="208"/>
        <v>1</v>
      </c>
      <c r="AS283" s="184"/>
      <c r="AW283" s="225"/>
      <c r="AX283" s="79"/>
      <c r="AZ283" s="176"/>
      <c r="BD283" s="225"/>
      <c r="BL283" s="761">
        <f>BL280</f>
        <v>80.900000000000006</v>
      </c>
      <c r="BM283" s="761">
        <f>BM280</f>
        <v>80.900000000000006</v>
      </c>
      <c r="BN283" s="198">
        <f>BO282+BN280</f>
        <v>75</v>
      </c>
      <c r="BO283" s="198">
        <f>BN283+BO280</f>
        <v>90</v>
      </c>
    </row>
    <row r="284" spans="1:67" ht="12.75" customHeight="1" outlineLevel="1" x14ac:dyDescent="0.2">
      <c r="B284" s="851"/>
      <c r="C284" s="851"/>
      <c r="D284" s="27" t="str">
        <f t="shared" si="209"/>
        <v/>
      </c>
      <c r="E284" s="191" t="str">
        <f t="shared" si="210"/>
        <v>Mi</v>
      </c>
      <c r="F284" s="191">
        <f t="shared" si="211"/>
        <v>2025</v>
      </c>
      <c r="G284" s="191">
        <f t="shared" si="212"/>
        <v>9</v>
      </c>
      <c r="H284" s="191">
        <f t="shared" ref="H284:H312" si="214">H283+1</f>
        <v>3</v>
      </c>
      <c r="I284" s="192">
        <f t="shared" si="213"/>
        <v>44441</v>
      </c>
      <c r="J284" s="191">
        <f t="shared" si="193"/>
        <v>1</v>
      </c>
      <c r="K284" s="193">
        <f t="shared" si="194"/>
        <v>7</v>
      </c>
      <c r="L284" s="194">
        <f t="shared" si="194"/>
        <v>0</v>
      </c>
      <c r="M284" s="193">
        <f t="shared" si="194"/>
        <v>13</v>
      </c>
      <c r="N284" s="194">
        <f t="shared" si="194"/>
        <v>0</v>
      </c>
      <c r="O284" s="193">
        <f t="shared" si="194"/>
        <v>13</v>
      </c>
      <c r="P284" s="194">
        <f t="shared" si="194"/>
        <v>30</v>
      </c>
      <c r="Q284" s="193">
        <f t="shared" si="194"/>
        <v>15</v>
      </c>
      <c r="R284" s="194">
        <f t="shared" si="194"/>
        <v>55</v>
      </c>
      <c r="S284" s="193">
        <f t="shared" si="195"/>
        <v>15</v>
      </c>
      <c r="T284" s="194">
        <f t="shared" si="195"/>
        <v>55</v>
      </c>
      <c r="U284" s="193">
        <f t="shared" si="195"/>
        <v>15</v>
      </c>
      <c r="V284" s="194">
        <f t="shared" si="195"/>
        <v>55</v>
      </c>
      <c r="W284" s="195">
        <f t="shared" si="196"/>
        <v>0.29166666666666669</v>
      </c>
      <c r="X284" s="195">
        <f t="shared" si="197"/>
        <v>0.54166666666666663</v>
      </c>
      <c r="Y284" s="195">
        <f t="shared" si="198"/>
        <v>0.5625</v>
      </c>
      <c r="Z284" s="195">
        <f t="shared" si="199"/>
        <v>0.66319444444444442</v>
      </c>
      <c r="AA284" s="195">
        <f t="shared" si="200"/>
        <v>0.66319444444444442</v>
      </c>
      <c r="AB284" s="195">
        <f t="shared" si="201"/>
        <v>0.66319444444444442</v>
      </c>
      <c r="AC284" s="667"/>
      <c r="AD284" s="196">
        <f t="shared" si="202"/>
        <v>0.35069444444444442</v>
      </c>
      <c r="AE284" s="667"/>
      <c r="AF284" s="196">
        <f t="shared" si="203"/>
        <v>0.35069444444444436</v>
      </c>
      <c r="AG284" s="196"/>
      <c r="AH284" s="196"/>
      <c r="AI284" s="196"/>
      <c r="AJ284" s="150"/>
      <c r="AK284" s="709">
        <f t="shared" si="204"/>
        <v>0</v>
      </c>
      <c r="AL284" s="709">
        <f t="shared" si="205"/>
        <v>0</v>
      </c>
      <c r="AM284" s="709">
        <f t="shared" si="206"/>
        <v>0</v>
      </c>
      <c r="AN284" s="709"/>
      <c r="AO284" s="709">
        <f t="shared" si="207"/>
        <v>0</v>
      </c>
      <c r="AP284" s="709">
        <f t="shared" si="208"/>
        <v>1</v>
      </c>
      <c r="AS284" s="184"/>
      <c r="AW284" s="225"/>
      <c r="AX284" s="79"/>
      <c r="AZ284" s="176"/>
      <c r="BD284" s="225"/>
      <c r="BL284" s="761">
        <f>BL280</f>
        <v>80.900000000000006</v>
      </c>
      <c r="BM284" s="761">
        <f>BM280</f>
        <v>80.900000000000006</v>
      </c>
      <c r="BN284" s="198">
        <f>BO283+BN280</f>
        <v>105</v>
      </c>
      <c r="BO284" s="198">
        <f>BN284+BO280</f>
        <v>120</v>
      </c>
    </row>
    <row r="285" spans="1:67" ht="12.75" customHeight="1" outlineLevel="1" x14ac:dyDescent="0.2">
      <c r="B285" s="851"/>
      <c r="C285" s="851"/>
      <c r="D285" s="27" t="str">
        <f t="shared" si="209"/>
        <v/>
      </c>
      <c r="E285" s="191" t="str">
        <f t="shared" si="210"/>
        <v>Do</v>
      </c>
      <c r="F285" s="191">
        <f t="shared" si="211"/>
        <v>2025</v>
      </c>
      <c r="G285" s="191">
        <f t="shared" si="212"/>
        <v>9</v>
      </c>
      <c r="H285" s="191">
        <f t="shared" si="214"/>
        <v>4</v>
      </c>
      <c r="I285" s="192">
        <f t="shared" si="213"/>
        <v>44442</v>
      </c>
      <c r="J285" s="191">
        <f t="shared" si="193"/>
        <v>1</v>
      </c>
      <c r="K285" s="193">
        <f t="shared" si="194"/>
        <v>7</v>
      </c>
      <c r="L285" s="194">
        <f t="shared" si="194"/>
        <v>0</v>
      </c>
      <c r="M285" s="193">
        <f t="shared" si="194"/>
        <v>13</v>
      </c>
      <c r="N285" s="194">
        <f t="shared" si="194"/>
        <v>0</v>
      </c>
      <c r="O285" s="193">
        <f t="shared" si="194"/>
        <v>13</v>
      </c>
      <c r="P285" s="194">
        <f t="shared" si="194"/>
        <v>30</v>
      </c>
      <c r="Q285" s="193">
        <f t="shared" si="194"/>
        <v>15</v>
      </c>
      <c r="R285" s="194">
        <f t="shared" si="194"/>
        <v>55</v>
      </c>
      <c r="S285" s="193">
        <f t="shared" si="195"/>
        <v>15</v>
      </c>
      <c r="T285" s="194">
        <f t="shared" si="195"/>
        <v>55</v>
      </c>
      <c r="U285" s="193">
        <f t="shared" si="195"/>
        <v>15</v>
      </c>
      <c r="V285" s="194">
        <f t="shared" si="195"/>
        <v>55</v>
      </c>
      <c r="W285" s="195">
        <f t="shared" si="196"/>
        <v>0.29166666666666669</v>
      </c>
      <c r="X285" s="195">
        <f t="shared" si="197"/>
        <v>0.54166666666666663</v>
      </c>
      <c r="Y285" s="195">
        <f t="shared" si="198"/>
        <v>0.5625</v>
      </c>
      <c r="Z285" s="195">
        <f t="shared" si="199"/>
        <v>0.66319444444444442</v>
      </c>
      <c r="AA285" s="195">
        <f t="shared" si="200"/>
        <v>0.66319444444444442</v>
      </c>
      <c r="AB285" s="195">
        <f t="shared" si="201"/>
        <v>0.66319444444444442</v>
      </c>
      <c r="AC285" s="667"/>
      <c r="AD285" s="196">
        <f t="shared" si="202"/>
        <v>0.35069444444444442</v>
      </c>
      <c r="AE285" s="667"/>
      <c r="AF285" s="196">
        <f t="shared" si="203"/>
        <v>0.35069444444444436</v>
      </c>
      <c r="AG285" s="196"/>
      <c r="AH285" s="196"/>
      <c r="AI285" s="196"/>
      <c r="AJ285" s="150"/>
      <c r="AK285" s="709">
        <f t="shared" si="204"/>
        <v>0</v>
      </c>
      <c r="AL285" s="709">
        <f t="shared" si="205"/>
        <v>0</v>
      </c>
      <c r="AM285" s="709">
        <f t="shared" si="206"/>
        <v>0</v>
      </c>
      <c r="AN285" s="709"/>
      <c r="AO285" s="709">
        <f t="shared" si="207"/>
        <v>0</v>
      </c>
      <c r="AP285" s="709">
        <f t="shared" si="208"/>
        <v>1</v>
      </c>
      <c r="AS285" s="184"/>
      <c r="AW285" s="225"/>
      <c r="AX285" s="79"/>
      <c r="AZ285" s="176"/>
      <c r="BD285" s="225"/>
      <c r="BL285" s="762">
        <f>BL280</f>
        <v>80.900000000000006</v>
      </c>
      <c r="BM285" s="761">
        <f>BM280</f>
        <v>80.900000000000006</v>
      </c>
      <c r="BN285" s="198">
        <f>BO284+BN280</f>
        <v>135</v>
      </c>
      <c r="BO285" s="198">
        <f>BN285+BO280</f>
        <v>150</v>
      </c>
    </row>
    <row r="286" spans="1:67" ht="12.75" customHeight="1" outlineLevel="1" x14ac:dyDescent="0.2">
      <c r="B286" s="851"/>
      <c r="C286" s="851"/>
      <c r="D286" s="27" t="str">
        <f t="shared" si="209"/>
        <v/>
      </c>
      <c r="E286" s="191" t="str">
        <f t="shared" si="210"/>
        <v>Fr</v>
      </c>
      <c r="F286" s="191">
        <f t="shared" si="211"/>
        <v>2025</v>
      </c>
      <c r="G286" s="191">
        <f t="shared" si="212"/>
        <v>9</v>
      </c>
      <c r="H286" s="191">
        <f t="shared" si="214"/>
        <v>5</v>
      </c>
      <c r="I286" s="192">
        <f t="shared" si="213"/>
        <v>44443</v>
      </c>
      <c r="J286" s="191">
        <f t="shared" si="193"/>
        <v>1</v>
      </c>
      <c r="K286" s="193">
        <f t="shared" si="194"/>
        <v>7</v>
      </c>
      <c r="L286" s="194">
        <f t="shared" si="194"/>
        <v>0</v>
      </c>
      <c r="M286" s="193">
        <f t="shared" si="194"/>
        <v>13</v>
      </c>
      <c r="N286" s="194">
        <f t="shared" si="194"/>
        <v>0</v>
      </c>
      <c r="O286" s="193">
        <f t="shared" si="194"/>
        <v>13</v>
      </c>
      <c r="P286" s="194">
        <f t="shared" si="194"/>
        <v>30</v>
      </c>
      <c r="Q286" s="193">
        <f t="shared" si="194"/>
        <v>15</v>
      </c>
      <c r="R286" s="194">
        <f t="shared" si="194"/>
        <v>55</v>
      </c>
      <c r="S286" s="193">
        <f t="shared" si="195"/>
        <v>15</v>
      </c>
      <c r="T286" s="194">
        <f t="shared" si="195"/>
        <v>55</v>
      </c>
      <c r="U286" s="193">
        <f t="shared" si="195"/>
        <v>15</v>
      </c>
      <c r="V286" s="194">
        <f t="shared" si="195"/>
        <v>55</v>
      </c>
      <c r="W286" s="195">
        <f t="shared" si="196"/>
        <v>0.29166666666666669</v>
      </c>
      <c r="X286" s="195">
        <f t="shared" si="197"/>
        <v>0.54166666666666663</v>
      </c>
      <c r="Y286" s="195">
        <f t="shared" si="198"/>
        <v>0.5625</v>
      </c>
      <c r="Z286" s="195">
        <f t="shared" si="199"/>
        <v>0.66319444444444442</v>
      </c>
      <c r="AA286" s="195">
        <f t="shared" si="200"/>
        <v>0.66319444444444442</v>
      </c>
      <c r="AB286" s="195">
        <f t="shared" si="201"/>
        <v>0.66319444444444442</v>
      </c>
      <c r="AC286" s="667"/>
      <c r="AD286" s="196">
        <f t="shared" si="202"/>
        <v>0.35069444444444442</v>
      </c>
      <c r="AE286" s="667"/>
      <c r="AF286" s="196">
        <f t="shared" si="203"/>
        <v>0.35069444444444436</v>
      </c>
      <c r="AG286" s="196"/>
      <c r="AH286" s="196"/>
      <c r="AI286" s="196"/>
      <c r="AJ286" s="150"/>
      <c r="AK286" s="709">
        <f t="shared" si="204"/>
        <v>0</v>
      </c>
      <c r="AL286" s="709">
        <f t="shared" si="205"/>
        <v>0</v>
      </c>
      <c r="AM286" s="709">
        <f t="shared" si="206"/>
        <v>0</v>
      </c>
      <c r="AN286" s="709"/>
      <c r="AO286" s="709">
        <f t="shared" si="207"/>
        <v>0</v>
      </c>
      <c r="AP286" s="709">
        <f t="shared" si="208"/>
        <v>1</v>
      </c>
      <c r="AS286" s="184"/>
      <c r="AW286" s="225"/>
      <c r="AX286" s="79"/>
      <c r="AZ286" s="176"/>
      <c r="BD286" s="225"/>
      <c r="BL286" s="774" t="s">
        <v>1777</v>
      </c>
      <c r="BM286" s="756">
        <f>SUM(BL281:BL285)+SUM(BM281:BM285)</f>
        <v>809</v>
      </c>
      <c r="BN286" s="722" t="s">
        <v>1767</v>
      </c>
      <c r="BO286" s="722" t="s">
        <v>1767</v>
      </c>
    </row>
    <row r="287" spans="1:67" ht="12.75" customHeight="1" outlineLevel="1" x14ac:dyDescent="0.2">
      <c r="B287" s="851"/>
      <c r="C287" s="851"/>
      <c r="D287" s="27" t="str">
        <f t="shared" si="209"/>
        <v/>
      </c>
      <c r="E287" s="191" t="str">
        <f t="shared" si="210"/>
        <v>Sa</v>
      </c>
      <c r="F287" s="191">
        <f t="shared" si="211"/>
        <v>2025</v>
      </c>
      <c r="G287" s="191">
        <f t="shared" si="212"/>
        <v>9</v>
      </c>
      <c r="H287" s="191">
        <f t="shared" si="214"/>
        <v>6</v>
      </c>
      <c r="I287" s="192">
        <f t="shared" si="213"/>
        <v>44444</v>
      </c>
      <c r="J287" s="191">
        <f t="shared" si="193"/>
        <v>1</v>
      </c>
      <c r="K287" s="193">
        <f t="shared" si="194"/>
        <v>0</v>
      </c>
      <c r="L287" s="194">
        <f t="shared" si="194"/>
        <v>0</v>
      </c>
      <c r="M287" s="193">
        <f t="shared" si="194"/>
        <v>0</v>
      </c>
      <c r="N287" s="194">
        <f t="shared" si="194"/>
        <v>0</v>
      </c>
      <c r="O287" s="193">
        <f t="shared" si="194"/>
        <v>0</v>
      </c>
      <c r="P287" s="194">
        <f t="shared" si="194"/>
        <v>0</v>
      </c>
      <c r="Q287" s="193">
        <f t="shared" si="194"/>
        <v>0</v>
      </c>
      <c r="R287" s="194">
        <f t="shared" si="194"/>
        <v>0</v>
      </c>
      <c r="S287" s="193">
        <f t="shared" si="195"/>
        <v>0</v>
      </c>
      <c r="T287" s="194">
        <f t="shared" si="195"/>
        <v>0</v>
      </c>
      <c r="U287" s="193">
        <f t="shared" si="195"/>
        <v>0</v>
      </c>
      <c r="V287" s="194">
        <f t="shared" si="195"/>
        <v>0</v>
      </c>
      <c r="W287" s="195">
        <f t="shared" si="196"/>
        <v>0</v>
      </c>
      <c r="X287" s="195">
        <f t="shared" si="197"/>
        <v>0</v>
      </c>
      <c r="Y287" s="195">
        <f t="shared" si="198"/>
        <v>0</v>
      </c>
      <c r="Z287" s="195">
        <f t="shared" si="199"/>
        <v>0</v>
      </c>
      <c r="AA287" s="195">
        <f t="shared" si="200"/>
        <v>0</v>
      </c>
      <c r="AB287" s="195">
        <f t="shared" si="201"/>
        <v>0</v>
      </c>
      <c r="AC287" s="667"/>
      <c r="AD287" s="196">
        <f t="shared" si="202"/>
        <v>0</v>
      </c>
      <c r="AE287" s="667"/>
      <c r="AF287" s="196">
        <f t="shared" si="203"/>
        <v>0</v>
      </c>
      <c r="AG287" s="196"/>
      <c r="AH287" s="196"/>
      <c r="AI287" s="196"/>
      <c r="AJ287" s="150"/>
      <c r="AK287" s="709">
        <f t="shared" si="204"/>
        <v>0</v>
      </c>
      <c r="AL287" s="709">
        <f t="shared" si="205"/>
        <v>0</v>
      </c>
      <c r="AM287" s="709">
        <f t="shared" si="206"/>
        <v>0</v>
      </c>
      <c r="AN287" s="709"/>
      <c r="AO287" s="709">
        <f t="shared" si="207"/>
        <v>0</v>
      </c>
      <c r="AP287" s="709">
        <f t="shared" si="208"/>
        <v>0</v>
      </c>
      <c r="AS287" s="184"/>
      <c r="AW287" s="225"/>
      <c r="AX287" s="79"/>
      <c r="AZ287" s="176"/>
      <c r="BC287" s="29"/>
      <c r="BD287" s="225"/>
      <c r="BL287" s="775">
        <f>INDEX($BF$2:$BG$8,MATCH(BL286,$BF$2:$BF$8,0),2)</f>
        <v>80.900000000000006</v>
      </c>
      <c r="BM287" s="775">
        <f>INDEX($BF$2:$BG$8,MATCH(BL286,$BF$2:$BF$8,0),2)</f>
        <v>80.900000000000006</v>
      </c>
      <c r="BN287" s="775">
        <v>15</v>
      </c>
      <c r="BO287" s="775">
        <v>15</v>
      </c>
    </row>
    <row r="288" spans="1:67" ht="12.75" customHeight="1" outlineLevel="1" x14ac:dyDescent="0.2">
      <c r="B288" s="851"/>
      <c r="C288" s="851"/>
      <c r="D288" s="27" t="str">
        <f t="shared" si="209"/>
        <v/>
      </c>
      <c r="E288" s="191" t="str">
        <f t="shared" si="210"/>
        <v>So</v>
      </c>
      <c r="F288" s="191">
        <f t="shared" si="211"/>
        <v>2025</v>
      </c>
      <c r="G288" s="191">
        <f t="shared" si="212"/>
        <v>9</v>
      </c>
      <c r="H288" s="191">
        <f t="shared" si="214"/>
        <v>7</v>
      </c>
      <c r="I288" s="192">
        <f t="shared" si="213"/>
        <v>44445</v>
      </c>
      <c r="J288" s="191">
        <f t="shared" si="193"/>
        <v>1</v>
      </c>
      <c r="K288" s="193">
        <f t="shared" si="194"/>
        <v>0</v>
      </c>
      <c r="L288" s="194">
        <f t="shared" si="194"/>
        <v>0</v>
      </c>
      <c r="M288" s="193">
        <f t="shared" si="194"/>
        <v>0</v>
      </c>
      <c r="N288" s="194">
        <f t="shared" si="194"/>
        <v>0</v>
      </c>
      <c r="O288" s="193">
        <f t="shared" si="194"/>
        <v>0</v>
      </c>
      <c r="P288" s="194">
        <f t="shared" si="194"/>
        <v>0</v>
      </c>
      <c r="Q288" s="193">
        <f t="shared" si="194"/>
        <v>0</v>
      </c>
      <c r="R288" s="194">
        <f t="shared" si="194"/>
        <v>0</v>
      </c>
      <c r="S288" s="193">
        <f t="shared" si="195"/>
        <v>0</v>
      </c>
      <c r="T288" s="194">
        <f t="shared" si="195"/>
        <v>0</v>
      </c>
      <c r="U288" s="193">
        <f t="shared" si="195"/>
        <v>0</v>
      </c>
      <c r="V288" s="194">
        <f t="shared" si="195"/>
        <v>0</v>
      </c>
      <c r="W288" s="195">
        <f t="shared" si="196"/>
        <v>0</v>
      </c>
      <c r="X288" s="195">
        <f t="shared" si="197"/>
        <v>0</v>
      </c>
      <c r="Y288" s="195">
        <f t="shared" si="198"/>
        <v>0</v>
      </c>
      <c r="Z288" s="195">
        <f t="shared" si="199"/>
        <v>0</v>
      </c>
      <c r="AA288" s="195">
        <f t="shared" si="200"/>
        <v>0</v>
      </c>
      <c r="AB288" s="195">
        <f t="shared" si="201"/>
        <v>0</v>
      </c>
      <c r="AC288" s="667"/>
      <c r="AD288" s="196">
        <f t="shared" si="202"/>
        <v>0</v>
      </c>
      <c r="AE288" s="667"/>
      <c r="AF288" s="196">
        <f t="shared" si="203"/>
        <v>0</v>
      </c>
      <c r="AG288" s="196"/>
      <c r="AH288" s="196"/>
      <c r="AI288" s="196"/>
      <c r="AJ288" s="150"/>
      <c r="AK288" s="709">
        <f t="shared" si="204"/>
        <v>0</v>
      </c>
      <c r="AL288" s="709">
        <f t="shared" si="205"/>
        <v>0</v>
      </c>
      <c r="AM288" s="709">
        <f t="shared" si="206"/>
        <v>0</v>
      </c>
      <c r="AN288" s="709"/>
      <c r="AO288" s="709">
        <f t="shared" si="207"/>
        <v>0</v>
      </c>
      <c r="AP288" s="709">
        <f t="shared" si="208"/>
        <v>0</v>
      </c>
      <c r="AS288" s="184"/>
      <c r="AW288" s="225"/>
      <c r="AX288" s="79"/>
      <c r="AZ288" s="176"/>
      <c r="BD288" s="225"/>
      <c r="BL288" s="818">
        <f>BL287</f>
        <v>80.900000000000006</v>
      </c>
      <c r="BM288" s="818">
        <f>BM287</f>
        <v>80.900000000000006</v>
      </c>
      <c r="BN288" s="198">
        <f>BN287</f>
        <v>15</v>
      </c>
      <c r="BO288" s="198">
        <f>BN288+BO287</f>
        <v>30</v>
      </c>
    </row>
    <row r="289" spans="2:67" ht="12.75" customHeight="1" outlineLevel="1" x14ac:dyDescent="0.2">
      <c r="B289" s="851"/>
      <c r="C289" s="851"/>
      <c r="D289" s="27">
        <f t="shared" si="209"/>
        <v>37</v>
      </c>
      <c r="E289" s="191" t="str">
        <f t="shared" si="210"/>
        <v>Mo</v>
      </c>
      <c r="F289" s="191">
        <f t="shared" si="211"/>
        <v>2025</v>
      </c>
      <c r="G289" s="191">
        <f t="shared" si="212"/>
        <v>9</v>
      </c>
      <c r="H289" s="191">
        <f t="shared" si="214"/>
        <v>8</v>
      </c>
      <c r="I289" s="192">
        <f t="shared" si="213"/>
        <v>44446</v>
      </c>
      <c r="J289" s="191">
        <f t="shared" si="193"/>
        <v>1</v>
      </c>
      <c r="K289" s="193">
        <f t="shared" si="194"/>
        <v>7</v>
      </c>
      <c r="L289" s="194">
        <f t="shared" si="194"/>
        <v>0</v>
      </c>
      <c r="M289" s="193">
        <f t="shared" si="194"/>
        <v>13</v>
      </c>
      <c r="N289" s="194">
        <f t="shared" si="194"/>
        <v>0</v>
      </c>
      <c r="O289" s="193">
        <f t="shared" si="194"/>
        <v>13</v>
      </c>
      <c r="P289" s="194">
        <f t="shared" si="194"/>
        <v>30</v>
      </c>
      <c r="Q289" s="193">
        <f t="shared" si="194"/>
        <v>15</v>
      </c>
      <c r="R289" s="194">
        <f t="shared" si="194"/>
        <v>55</v>
      </c>
      <c r="S289" s="193">
        <f t="shared" si="195"/>
        <v>15</v>
      </c>
      <c r="T289" s="194">
        <f t="shared" si="195"/>
        <v>55</v>
      </c>
      <c r="U289" s="193">
        <f t="shared" si="195"/>
        <v>15</v>
      </c>
      <c r="V289" s="194">
        <f t="shared" si="195"/>
        <v>55</v>
      </c>
      <c r="W289" s="195">
        <f t="shared" si="196"/>
        <v>0.29166666666666669</v>
      </c>
      <c r="X289" s="195">
        <f t="shared" si="197"/>
        <v>0.54166666666666663</v>
      </c>
      <c r="Y289" s="195">
        <f t="shared" si="198"/>
        <v>0.5625</v>
      </c>
      <c r="Z289" s="195">
        <f t="shared" si="199"/>
        <v>0.66319444444444442</v>
      </c>
      <c r="AA289" s="195">
        <f t="shared" si="200"/>
        <v>0.66319444444444442</v>
      </c>
      <c r="AB289" s="195">
        <f t="shared" si="201"/>
        <v>0.66319444444444442</v>
      </c>
      <c r="AC289" s="667"/>
      <c r="AD289" s="196">
        <f t="shared" si="202"/>
        <v>0.35069444444444442</v>
      </c>
      <c r="AE289" s="667"/>
      <c r="AF289" s="196">
        <f t="shared" si="203"/>
        <v>0.35069444444444436</v>
      </c>
      <c r="AG289" s="196"/>
      <c r="AH289" s="196"/>
      <c r="AI289" s="196"/>
      <c r="AJ289" s="150"/>
      <c r="AK289" s="709">
        <f t="shared" si="204"/>
        <v>0</v>
      </c>
      <c r="AL289" s="709">
        <f t="shared" si="205"/>
        <v>0</v>
      </c>
      <c r="AM289" s="709">
        <f t="shared" si="206"/>
        <v>0</v>
      </c>
      <c r="AN289" s="709"/>
      <c r="AO289" s="709">
        <f t="shared" si="207"/>
        <v>0</v>
      </c>
      <c r="AP289" s="709">
        <f t="shared" si="208"/>
        <v>1</v>
      </c>
      <c r="AS289" s="184"/>
      <c r="AW289" s="225"/>
      <c r="AX289" s="79"/>
      <c r="AZ289" s="176"/>
      <c r="BC289" s="29"/>
      <c r="BD289" s="225"/>
      <c r="BL289" s="761">
        <f>BL287</f>
        <v>80.900000000000006</v>
      </c>
      <c r="BM289" s="761">
        <f>BM287</f>
        <v>80.900000000000006</v>
      </c>
      <c r="BN289" s="198">
        <f>BO288+BN287</f>
        <v>45</v>
      </c>
      <c r="BO289" s="198">
        <f>BN289+BO287</f>
        <v>60</v>
      </c>
    </row>
    <row r="290" spans="2:67" ht="12.75" customHeight="1" outlineLevel="1" x14ac:dyDescent="0.2">
      <c r="B290" s="851"/>
      <c r="C290" s="851"/>
      <c r="D290" s="27" t="str">
        <f t="shared" si="209"/>
        <v/>
      </c>
      <c r="E290" s="191" t="str">
        <f t="shared" si="210"/>
        <v>Di</v>
      </c>
      <c r="F290" s="191">
        <f t="shared" si="211"/>
        <v>2025</v>
      </c>
      <c r="G290" s="191">
        <f t="shared" si="212"/>
        <v>9</v>
      </c>
      <c r="H290" s="191">
        <f t="shared" si="214"/>
        <v>9</v>
      </c>
      <c r="I290" s="192">
        <f t="shared" si="213"/>
        <v>44447</v>
      </c>
      <c r="J290" s="191">
        <f t="shared" si="193"/>
        <v>1</v>
      </c>
      <c r="K290" s="193">
        <f t="shared" si="194"/>
        <v>7</v>
      </c>
      <c r="L290" s="194">
        <f t="shared" si="194"/>
        <v>0</v>
      </c>
      <c r="M290" s="193">
        <f t="shared" si="194"/>
        <v>13</v>
      </c>
      <c r="N290" s="194">
        <f t="shared" si="194"/>
        <v>0</v>
      </c>
      <c r="O290" s="193">
        <f t="shared" si="194"/>
        <v>13</v>
      </c>
      <c r="P290" s="194">
        <f t="shared" si="194"/>
        <v>30</v>
      </c>
      <c r="Q290" s="193">
        <f t="shared" si="194"/>
        <v>15</v>
      </c>
      <c r="R290" s="194">
        <f t="shared" si="194"/>
        <v>55</v>
      </c>
      <c r="S290" s="193">
        <f t="shared" si="195"/>
        <v>15</v>
      </c>
      <c r="T290" s="194">
        <f t="shared" si="195"/>
        <v>55</v>
      </c>
      <c r="U290" s="193">
        <f t="shared" si="195"/>
        <v>15</v>
      </c>
      <c r="V290" s="194">
        <f t="shared" si="195"/>
        <v>55</v>
      </c>
      <c r="W290" s="195">
        <f t="shared" si="196"/>
        <v>0.29166666666666669</v>
      </c>
      <c r="X290" s="195">
        <f t="shared" si="197"/>
        <v>0.54166666666666663</v>
      </c>
      <c r="Y290" s="195">
        <f t="shared" si="198"/>
        <v>0.5625</v>
      </c>
      <c r="Z290" s="195">
        <f t="shared" si="199"/>
        <v>0.66319444444444442</v>
      </c>
      <c r="AA290" s="195">
        <f t="shared" si="200"/>
        <v>0.66319444444444442</v>
      </c>
      <c r="AB290" s="195">
        <f t="shared" si="201"/>
        <v>0.66319444444444442</v>
      </c>
      <c r="AC290" s="667"/>
      <c r="AD290" s="196">
        <f t="shared" si="202"/>
        <v>0.35069444444444442</v>
      </c>
      <c r="AE290" s="667"/>
      <c r="AF290" s="196">
        <f t="shared" si="203"/>
        <v>0.35069444444444436</v>
      </c>
      <c r="AG290" s="196"/>
      <c r="AH290" s="196"/>
      <c r="AI290" s="196"/>
      <c r="AJ290" s="150"/>
      <c r="AK290" s="709">
        <f t="shared" si="204"/>
        <v>0</v>
      </c>
      <c r="AL290" s="709">
        <f t="shared" si="205"/>
        <v>0</v>
      </c>
      <c r="AM290" s="709">
        <f t="shared" si="206"/>
        <v>0</v>
      </c>
      <c r="AN290" s="709"/>
      <c r="AO290" s="709">
        <f t="shared" si="207"/>
        <v>0</v>
      </c>
      <c r="AP290" s="709">
        <f t="shared" si="208"/>
        <v>1</v>
      </c>
      <c r="AS290" s="184"/>
      <c r="AW290" s="225"/>
      <c r="AX290" s="79"/>
      <c r="AZ290" s="176"/>
      <c r="BD290" s="225"/>
      <c r="BL290" s="761">
        <f>BL287</f>
        <v>80.900000000000006</v>
      </c>
      <c r="BM290" s="761">
        <f>BM287</f>
        <v>80.900000000000006</v>
      </c>
      <c r="BN290" s="198">
        <f>BO289+BN287</f>
        <v>75</v>
      </c>
      <c r="BO290" s="198">
        <f>BN290+BO287</f>
        <v>90</v>
      </c>
    </row>
    <row r="291" spans="2:67" ht="12.75" customHeight="1" outlineLevel="1" x14ac:dyDescent="0.2">
      <c r="B291" s="851"/>
      <c r="C291" s="851"/>
      <c r="D291" s="27" t="str">
        <f t="shared" si="209"/>
        <v/>
      </c>
      <c r="E291" s="191" t="str">
        <f t="shared" si="210"/>
        <v>Mi</v>
      </c>
      <c r="F291" s="191">
        <f t="shared" si="211"/>
        <v>2025</v>
      </c>
      <c r="G291" s="191">
        <f t="shared" si="212"/>
        <v>9</v>
      </c>
      <c r="H291" s="191">
        <f t="shared" si="214"/>
        <v>10</v>
      </c>
      <c r="I291" s="192">
        <f t="shared" si="213"/>
        <v>44448</v>
      </c>
      <c r="J291" s="191">
        <f t="shared" si="193"/>
        <v>1</v>
      </c>
      <c r="K291" s="193">
        <f t="shared" si="194"/>
        <v>7</v>
      </c>
      <c r="L291" s="194">
        <f t="shared" si="194"/>
        <v>0</v>
      </c>
      <c r="M291" s="193">
        <f t="shared" si="194"/>
        <v>13</v>
      </c>
      <c r="N291" s="194">
        <f t="shared" si="194"/>
        <v>0</v>
      </c>
      <c r="O291" s="193">
        <f t="shared" si="194"/>
        <v>13</v>
      </c>
      <c r="P291" s="194">
        <f t="shared" si="194"/>
        <v>30</v>
      </c>
      <c r="Q291" s="193">
        <f t="shared" si="194"/>
        <v>15</v>
      </c>
      <c r="R291" s="194">
        <f t="shared" si="194"/>
        <v>55</v>
      </c>
      <c r="S291" s="193">
        <f t="shared" si="195"/>
        <v>15</v>
      </c>
      <c r="T291" s="194">
        <f t="shared" si="195"/>
        <v>55</v>
      </c>
      <c r="U291" s="193">
        <f t="shared" si="195"/>
        <v>15</v>
      </c>
      <c r="V291" s="194">
        <f t="shared" si="195"/>
        <v>55</v>
      </c>
      <c r="W291" s="195">
        <f t="shared" si="196"/>
        <v>0.29166666666666669</v>
      </c>
      <c r="X291" s="195">
        <f t="shared" si="197"/>
        <v>0.54166666666666663</v>
      </c>
      <c r="Y291" s="195">
        <f t="shared" si="198"/>
        <v>0.5625</v>
      </c>
      <c r="Z291" s="195">
        <f t="shared" si="199"/>
        <v>0.66319444444444442</v>
      </c>
      <c r="AA291" s="195">
        <f t="shared" si="200"/>
        <v>0.66319444444444442</v>
      </c>
      <c r="AB291" s="195">
        <f t="shared" si="201"/>
        <v>0.66319444444444442</v>
      </c>
      <c r="AC291" s="667"/>
      <c r="AD291" s="196">
        <f t="shared" si="202"/>
        <v>0.35069444444444442</v>
      </c>
      <c r="AE291" s="667"/>
      <c r="AF291" s="196">
        <f t="shared" si="203"/>
        <v>0.35069444444444436</v>
      </c>
      <c r="AG291" s="196"/>
      <c r="AH291" s="196"/>
      <c r="AI291" s="196"/>
      <c r="AJ291" s="150"/>
      <c r="AK291" s="709">
        <f t="shared" si="204"/>
        <v>0</v>
      </c>
      <c r="AL291" s="709">
        <f t="shared" si="205"/>
        <v>0</v>
      </c>
      <c r="AM291" s="709">
        <f t="shared" si="206"/>
        <v>0</v>
      </c>
      <c r="AN291" s="709"/>
      <c r="AO291" s="709">
        <f t="shared" si="207"/>
        <v>0</v>
      </c>
      <c r="AP291" s="709">
        <f t="shared" si="208"/>
        <v>1</v>
      </c>
      <c r="AS291" s="184"/>
      <c r="AW291" s="225"/>
      <c r="AX291" s="79"/>
      <c r="AZ291" s="176"/>
      <c r="BD291" s="225"/>
      <c r="BL291" s="761">
        <f>BL287</f>
        <v>80.900000000000006</v>
      </c>
      <c r="BM291" s="761">
        <f>BM287</f>
        <v>80.900000000000006</v>
      </c>
      <c r="BN291" s="198">
        <f>BO290+BN287</f>
        <v>105</v>
      </c>
      <c r="BO291" s="198">
        <f>BN291+BO287</f>
        <v>120</v>
      </c>
    </row>
    <row r="292" spans="2:67" ht="12.75" customHeight="1" outlineLevel="1" x14ac:dyDescent="0.2">
      <c r="B292" s="851"/>
      <c r="C292" s="851"/>
      <c r="D292" s="27" t="str">
        <f t="shared" si="209"/>
        <v/>
      </c>
      <c r="E292" s="191" t="str">
        <f t="shared" si="210"/>
        <v>Do</v>
      </c>
      <c r="F292" s="191">
        <f t="shared" si="211"/>
        <v>2025</v>
      </c>
      <c r="G292" s="191">
        <f t="shared" si="212"/>
        <v>9</v>
      </c>
      <c r="H292" s="191">
        <f t="shared" si="214"/>
        <v>11</v>
      </c>
      <c r="I292" s="192">
        <f t="shared" si="213"/>
        <v>44449</v>
      </c>
      <c r="J292" s="191">
        <f t="shared" si="193"/>
        <v>1</v>
      </c>
      <c r="K292" s="193">
        <f t="shared" ref="K292:R301" si="215">IF(OR($E292="Sa",$E292="So",$J292=0),K$4,K$5)</f>
        <v>7</v>
      </c>
      <c r="L292" s="194">
        <f t="shared" si="215"/>
        <v>0</v>
      </c>
      <c r="M292" s="193">
        <f t="shared" si="215"/>
        <v>13</v>
      </c>
      <c r="N292" s="194">
        <f t="shared" si="215"/>
        <v>0</v>
      </c>
      <c r="O292" s="193">
        <f t="shared" si="215"/>
        <v>13</v>
      </c>
      <c r="P292" s="194">
        <f t="shared" si="215"/>
        <v>30</v>
      </c>
      <c r="Q292" s="193">
        <f t="shared" si="215"/>
        <v>15</v>
      </c>
      <c r="R292" s="194">
        <f t="shared" si="215"/>
        <v>55</v>
      </c>
      <c r="S292" s="193">
        <f t="shared" si="195"/>
        <v>15</v>
      </c>
      <c r="T292" s="194">
        <f t="shared" si="195"/>
        <v>55</v>
      </c>
      <c r="U292" s="193">
        <f t="shared" si="195"/>
        <v>15</v>
      </c>
      <c r="V292" s="194">
        <f t="shared" si="195"/>
        <v>55</v>
      </c>
      <c r="W292" s="195">
        <f t="shared" si="196"/>
        <v>0.29166666666666669</v>
      </c>
      <c r="X292" s="195">
        <f t="shared" si="197"/>
        <v>0.54166666666666663</v>
      </c>
      <c r="Y292" s="195">
        <f t="shared" si="198"/>
        <v>0.5625</v>
      </c>
      <c r="Z292" s="195">
        <f t="shared" si="199"/>
        <v>0.66319444444444442</v>
      </c>
      <c r="AA292" s="195">
        <f t="shared" si="200"/>
        <v>0.66319444444444442</v>
      </c>
      <c r="AB292" s="195">
        <f t="shared" si="201"/>
        <v>0.66319444444444442</v>
      </c>
      <c r="AC292" s="667"/>
      <c r="AD292" s="196">
        <f t="shared" si="202"/>
        <v>0.35069444444444442</v>
      </c>
      <c r="AE292" s="667"/>
      <c r="AF292" s="196">
        <f t="shared" si="203"/>
        <v>0.35069444444444436</v>
      </c>
      <c r="AG292" s="196"/>
      <c r="AH292" s="196"/>
      <c r="AI292" s="196"/>
      <c r="AJ292" s="150"/>
      <c r="AK292" s="709">
        <f t="shared" si="204"/>
        <v>0</v>
      </c>
      <c r="AL292" s="709">
        <f t="shared" si="205"/>
        <v>0</v>
      </c>
      <c r="AM292" s="709">
        <f t="shared" si="206"/>
        <v>0</v>
      </c>
      <c r="AN292" s="709"/>
      <c r="AO292" s="709">
        <f t="shared" si="207"/>
        <v>0</v>
      </c>
      <c r="AP292" s="709">
        <f t="shared" si="208"/>
        <v>1</v>
      </c>
      <c r="AS292" s="184"/>
      <c r="AW292" s="225"/>
      <c r="AX292" s="79"/>
      <c r="AZ292" s="176"/>
      <c r="BD292" s="225"/>
      <c r="BL292" s="762">
        <f>BL287</f>
        <v>80.900000000000006</v>
      </c>
      <c r="BM292" s="761">
        <f>BM287</f>
        <v>80.900000000000006</v>
      </c>
      <c r="BN292" s="198">
        <f>BO291+BN287</f>
        <v>135</v>
      </c>
      <c r="BO292" s="198">
        <f>BN292+BO287</f>
        <v>150</v>
      </c>
    </row>
    <row r="293" spans="2:67" ht="12.75" customHeight="1" outlineLevel="1" x14ac:dyDescent="0.2">
      <c r="B293" s="851"/>
      <c r="C293" s="851"/>
      <c r="D293" s="27" t="str">
        <f t="shared" si="209"/>
        <v/>
      </c>
      <c r="E293" s="191" t="str">
        <f t="shared" si="210"/>
        <v>Fr</v>
      </c>
      <c r="F293" s="191">
        <f t="shared" si="211"/>
        <v>2025</v>
      </c>
      <c r="G293" s="191">
        <f t="shared" si="212"/>
        <v>9</v>
      </c>
      <c r="H293" s="191">
        <f t="shared" si="214"/>
        <v>12</v>
      </c>
      <c r="I293" s="192">
        <f t="shared" si="213"/>
        <v>44450</v>
      </c>
      <c r="J293" s="191">
        <f t="shared" si="193"/>
        <v>1</v>
      </c>
      <c r="K293" s="193">
        <f t="shared" si="215"/>
        <v>7</v>
      </c>
      <c r="L293" s="194">
        <f t="shared" si="215"/>
        <v>0</v>
      </c>
      <c r="M293" s="193">
        <f t="shared" si="215"/>
        <v>13</v>
      </c>
      <c r="N293" s="194">
        <f t="shared" si="215"/>
        <v>0</v>
      </c>
      <c r="O293" s="193">
        <f t="shared" si="215"/>
        <v>13</v>
      </c>
      <c r="P293" s="194">
        <f t="shared" si="215"/>
        <v>30</v>
      </c>
      <c r="Q293" s="193">
        <f t="shared" si="215"/>
        <v>15</v>
      </c>
      <c r="R293" s="194">
        <f t="shared" si="215"/>
        <v>55</v>
      </c>
      <c r="S293" s="193">
        <f t="shared" si="195"/>
        <v>15</v>
      </c>
      <c r="T293" s="194">
        <f t="shared" si="195"/>
        <v>55</v>
      </c>
      <c r="U293" s="193">
        <f t="shared" si="195"/>
        <v>15</v>
      </c>
      <c r="V293" s="194">
        <f t="shared" si="195"/>
        <v>55</v>
      </c>
      <c r="W293" s="195">
        <f t="shared" si="196"/>
        <v>0.29166666666666669</v>
      </c>
      <c r="X293" s="195">
        <f t="shared" si="197"/>
        <v>0.54166666666666663</v>
      </c>
      <c r="Y293" s="195">
        <f t="shared" si="198"/>
        <v>0.5625</v>
      </c>
      <c r="Z293" s="195">
        <f t="shared" si="199"/>
        <v>0.66319444444444442</v>
      </c>
      <c r="AA293" s="195">
        <f t="shared" si="200"/>
        <v>0.66319444444444442</v>
      </c>
      <c r="AB293" s="195">
        <f t="shared" si="201"/>
        <v>0.66319444444444442</v>
      </c>
      <c r="AC293" s="667"/>
      <c r="AD293" s="196">
        <f t="shared" si="202"/>
        <v>0.35069444444444442</v>
      </c>
      <c r="AE293" s="667"/>
      <c r="AF293" s="196">
        <f t="shared" si="203"/>
        <v>0.35069444444444436</v>
      </c>
      <c r="AG293" s="196"/>
      <c r="AH293" s="196"/>
      <c r="AI293" s="196"/>
      <c r="AJ293" s="150"/>
      <c r="AK293" s="709">
        <f t="shared" si="204"/>
        <v>0</v>
      </c>
      <c r="AL293" s="709">
        <f t="shared" si="205"/>
        <v>0</v>
      </c>
      <c r="AM293" s="709">
        <f t="shared" si="206"/>
        <v>0</v>
      </c>
      <c r="AN293" s="709"/>
      <c r="AO293" s="709">
        <f t="shared" si="207"/>
        <v>0</v>
      </c>
      <c r="AP293" s="709">
        <f t="shared" si="208"/>
        <v>1</v>
      </c>
      <c r="AS293" s="184"/>
      <c r="AW293" s="225"/>
      <c r="AX293" s="79"/>
      <c r="AZ293" s="176"/>
      <c r="BD293" s="225"/>
      <c r="BL293" s="760">
        <v>60</v>
      </c>
      <c r="BM293" s="756">
        <f>SUM(BL288:BL292)+SUM(BM288:BM292)</f>
        <v>809</v>
      </c>
      <c r="BN293" s="198"/>
      <c r="BO293" s="198"/>
    </row>
    <row r="294" spans="2:67" ht="12.75" customHeight="1" outlineLevel="1" x14ac:dyDescent="0.2">
      <c r="B294" s="851"/>
      <c r="C294" s="851"/>
      <c r="D294" s="27" t="str">
        <f t="shared" si="209"/>
        <v/>
      </c>
      <c r="E294" s="191" t="str">
        <f t="shared" si="210"/>
        <v>Sa</v>
      </c>
      <c r="F294" s="191">
        <f t="shared" si="211"/>
        <v>2025</v>
      </c>
      <c r="G294" s="191">
        <f t="shared" si="212"/>
        <v>9</v>
      </c>
      <c r="H294" s="191">
        <f t="shared" si="214"/>
        <v>13</v>
      </c>
      <c r="I294" s="192">
        <f t="shared" si="213"/>
        <v>44451</v>
      </c>
      <c r="J294" s="191">
        <f t="shared" si="193"/>
        <v>1</v>
      </c>
      <c r="K294" s="193">
        <f t="shared" si="215"/>
        <v>0</v>
      </c>
      <c r="L294" s="194">
        <f t="shared" si="215"/>
        <v>0</v>
      </c>
      <c r="M294" s="193">
        <f t="shared" si="215"/>
        <v>0</v>
      </c>
      <c r="N294" s="194">
        <f t="shared" si="215"/>
        <v>0</v>
      </c>
      <c r="O294" s="193">
        <f t="shared" si="215"/>
        <v>0</v>
      </c>
      <c r="P294" s="194">
        <f t="shared" si="215"/>
        <v>0</v>
      </c>
      <c r="Q294" s="193">
        <f t="shared" si="215"/>
        <v>0</v>
      </c>
      <c r="R294" s="194">
        <f t="shared" si="215"/>
        <v>0</v>
      </c>
      <c r="S294" s="193">
        <f t="shared" si="195"/>
        <v>0</v>
      </c>
      <c r="T294" s="194">
        <f t="shared" si="195"/>
        <v>0</v>
      </c>
      <c r="U294" s="193">
        <f t="shared" si="195"/>
        <v>0</v>
      </c>
      <c r="V294" s="194">
        <f t="shared" si="195"/>
        <v>0</v>
      </c>
      <c r="W294" s="195">
        <f t="shared" si="196"/>
        <v>0</v>
      </c>
      <c r="X294" s="195">
        <f t="shared" si="197"/>
        <v>0</v>
      </c>
      <c r="Y294" s="195">
        <f t="shared" si="198"/>
        <v>0</v>
      </c>
      <c r="Z294" s="195">
        <f t="shared" si="199"/>
        <v>0</v>
      </c>
      <c r="AA294" s="195">
        <f t="shared" si="200"/>
        <v>0</v>
      </c>
      <c r="AB294" s="195">
        <f t="shared" si="201"/>
        <v>0</v>
      </c>
      <c r="AC294" s="667"/>
      <c r="AD294" s="196">
        <f t="shared" si="202"/>
        <v>0</v>
      </c>
      <c r="AE294" s="667"/>
      <c r="AF294" s="196">
        <f t="shared" si="203"/>
        <v>0</v>
      </c>
      <c r="AG294" s="196"/>
      <c r="AH294" s="196"/>
      <c r="AI294" s="196"/>
      <c r="AJ294" s="150"/>
      <c r="AK294" s="709">
        <f t="shared" si="204"/>
        <v>0</v>
      </c>
      <c r="AL294" s="709">
        <f t="shared" si="205"/>
        <v>0</v>
      </c>
      <c r="AM294" s="709">
        <f t="shared" si="206"/>
        <v>0</v>
      </c>
      <c r="AN294" s="709"/>
      <c r="AO294" s="709">
        <f t="shared" si="207"/>
        <v>0</v>
      </c>
      <c r="AP294" s="709">
        <f t="shared" si="208"/>
        <v>0</v>
      </c>
      <c r="AS294" s="184"/>
      <c r="AW294" s="225"/>
      <c r="AX294" s="79"/>
      <c r="AZ294" s="176"/>
      <c r="BD294" s="225"/>
      <c r="BL294" s="758">
        <f>BM294/BL293</f>
        <v>26.966666666666665</v>
      </c>
      <c r="BM294" s="757">
        <f>SUM(BM286,BM293)</f>
        <v>1618</v>
      </c>
      <c r="BN294" s="198"/>
      <c r="BO294" s="198"/>
    </row>
    <row r="295" spans="2:67" ht="12.75" customHeight="1" outlineLevel="1" x14ac:dyDescent="0.2">
      <c r="B295" s="851"/>
      <c r="C295" s="851"/>
      <c r="D295" s="27" t="str">
        <f t="shared" si="209"/>
        <v/>
      </c>
      <c r="E295" s="191" t="str">
        <f t="shared" si="210"/>
        <v>So</v>
      </c>
      <c r="F295" s="191">
        <f t="shared" si="211"/>
        <v>2025</v>
      </c>
      <c r="G295" s="191">
        <f t="shared" si="212"/>
        <v>9</v>
      </c>
      <c r="H295" s="191">
        <f t="shared" si="214"/>
        <v>14</v>
      </c>
      <c r="I295" s="192">
        <f t="shared" si="213"/>
        <v>44452</v>
      </c>
      <c r="J295" s="191">
        <f t="shared" si="193"/>
        <v>1</v>
      </c>
      <c r="K295" s="193">
        <f t="shared" si="215"/>
        <v>0</v>
      </c>
      <c r="L295" s="194">
        <f t="shared" si="215"/>
        <v>0</v>
      </c>
      <c r="M295" s="193">
        <f t="shared" si="215"/>
        <v>0</v>
      </c>
      <c r="N295" s="194">
        <f t="shared" si="215"/>
        <v>0</v>
      </c>
      <c r="O295" s="193">
        <f t="shared" si="215"/>
        <v>0</v>
      </c>
      <c r="P295" s="194">
        <f t="shared" si="215"/>
        <v>0</v>
      </c>
      <c r="Q295" s="193">
        <f t="shared" si="215"/>
        <v>0</v>
      </c>
      <c r="R295" s="194">
        <f t="shared" si="215"/>
        <v>0</v>
      </c>
      <c r="S295" s="193">
        <f t="shared" si="195"/>
        <v>0</v>
      </c>
      <c r="T295" s="194">
        <f t="shared" si="195"/>
        <v>0</v>
      </c>
      <c r="U295" s="193">
        <f t="shared" si="195"/>
        <v>0</v>
      </c>
      <c r="V295" s="194">
        <f t="shared" si="195"/>
        <v>0</v>
      </c>
      <c r="W295" s="195">
        <f t="shared" si="196"/>
        <v>0</v>
      </c>
      <c r="X295" s="195">
        <f t="shared" si="197"/>
        <v>0</v>
      </c>
      <c r="Y295" s="195">
        <f t="shared" si="198"/>
        <v>0</v>
      </c>
      <c r="Z295" s="195">
        <f t="shared" si="199"/>
        <v>0</v>
      </c>
      <c r="AA295" s="195">
        <f t="shared" si="200"/>
        <v>0</v>
      </c>
      <c r="AB295" s="195">
        <f t="shared" si="201"/>
        <v>0</v>
      </c>
      <c r="AC295" s="667"/>
      <c r="AD295" s="196">
        <f t="shared" si="202"/>
        <v>0</v>
      </c>
      <c r="AE295" s="667"/>
      <c r="AF295" s="196">
        <f t="shared" si="203"/>
        <v>0</v>
      </c>
      <c r="AG295" s="196"/>
      <c r="AH295" s="196"/>
      <c r="AI295" s="196"/>
      <c r="AJ295" s="150"/>
      <c r="AK295" s="709">
        <f t="shared" si="204"/>
        <v>0</v>
      </c>
      <c r="AL295" s="709">
        <f t="shared" si="205"/>
        <v>0</v>
      </c>
      <c r="AM295" s="709">
        <f t="shared" si="206"/>
        <v>0</v>
      </c>
      <c r="AN295" s="709"/>
      <c r="AO295" s="709">
        <f t="shared" si="207"/>
        <v>0</v>
      </c>
      <c r="AP295" s="709">
        <f t="shared" si="208"/>
        <v>0</v>
      </c>
      <c r="AS295" s="184"/>
      <c r="AW295" s="225"/>
      <c r="AX295" s="79"/>
      <c r="AZ295" s="176"/>
      <c r="BD295" s="225"/>
      <c r="BG295" s="774" t="s">
        <v>1777</v>
      </c>
      <c r="BI295" s="722" t="s">
        <v>1767</v>
      </c>
      <c r="BJ295" s="722" t="s">
        <v>1767</v>
      </c>
      <c r="BL295" s="759">
        <f>100*BL293/BM294</f>
        <v>3.7082818294190361</v>
      </c>
      <c r="BM295" s="198"/>
      <c r="BN295" s="198"/>
      <c r="BO295" s="198"/>
    </row>
    <row r="296" spans="2:67" ht="12.75" customHeight="1" outlineLevel="1" x14ac:dyDescent="0.2">
      <c r="B296" s="851"/>
      <c r="C296" s="851"/>
      <c r="D296" s="27">
        <f t="shared" si="209"/>
        <v>38</v>
      </c>
      <c r="E296" s="191" t="str">
        <f t="shared" si="210"/>
        <v>Mo</v>
      </c>
      <c r="F296" s="191">
        <f t="shared" si="211"/>
        <v>2025</v>
      </c>
      <c r="G296" s="191">
        <f t="shared" si="212"/>
        <v>9</v>
      </c>
      <c r="H296" s="191">
        <f t="shared" si="214"/>
        <v>15</v>
      </c>
      <c r="I296" s="192">
        <f t="shared" si="213"/>
        <v>44453</v>
      </c>
      <c r="J296" s="191">
        <f t="shared" si="193"/>
        <v>1</v>
      </c>
      <c r="K296" s="193">
        <f t="shared" si="215"/>
        <v>7</v>
      </c>
      <c r="L296" s="194">
        <f t="shared" si="215"/>
        <v>0</v>
      </c>
      <c r="M296" s="193">
        <f t="shared" si="215"/>
        <v>13</v>
      </c>
      <c r="N296" s="194">
        <f t="shared" si="215"/>
        <v>0</v>
      </c>
      <c r="O296" s="193">
        <f t="shared" si="215"/>
        <v>13</v>
      </c>
      <c r="P296" s="194">
        <f t="shared" si="215"/>
        <v>30</v>
      </c>
      <c r="Q296" s="193">
        <f t="shared" si="215"/>
        <v>15</v>
      </c>
      <c r="R296" s="194">
        <f t="shared" si="215"/>
        <v>55</v>
      </c>
      <c r="S296" s="193">
        <f t="shared" si="195"/>
        <v>15</v>
      </c>
      <c r="T296" s="194">
        <f t="shared" si="195"/>
        <v>55</v>
      </c>
      <c r="U296" s="193">
        <f t="shared" si="195"/>
        <v>15</v>
      </c>
      <c r="V296" s="194">
        <f t="shared" si="195"/>
        <v>55</v>
      </c>
      <c r="W296" s="195">
        <f t="shared" si="196"/>
        <v>0.29166666666666669</v>
      </c>
      <c r="X296" s="195">
        <f t="shared" si="197"/>
        <v>0.54166666666666663</v>
      </c>
      <c r="Y296" s="195">
        <f t="shared" si="198"/>
        <v>0.5625</v>
      </c>
      <c r="Z296" s="195">
        <f t="shared" si="199"/>
        <v>0.66319444444444442</v>
      </c>
      <c r="AA296" s="195">
        <f t="shared" si="200"/>
        <v>0.66319444444444442</v>
      </c>
      <c r="AB296" s="195">
        <f t="shared" si="201"/>
        <v>0.66319444444444442</v>
      </c>
      <c r="AC296" s="667"/>
      <c r="AD296" s="196">
        <f t="shared" si="202"/>
        <v>0.35069444444444442</v>
      </c>
      <c r="AE296" s="667"/>
      <c r="AF296" s="196">
        <f t="shared" si="203"/>
        <v>0.35069444444444436</v>
      </c>
      <c r="AG296" s="196"/>
      <c r="AH296" s="196"/>
      <c r="AI296" s="196"/>
      <c r="AJ296" s="150"/>
      <c r="AK296" s="709">
        <f t="shared" si="204"/>
        <v>0</v>
      </c>
      <c r="AL296" s="709">
        <f t="shared" si="205"/>
        <v>0</v>
      </c>
      <c r="AM296" s="709">
        <f t="shared" si="206"/>
        <v>0</v>
      </c>
      <c r="AN296" s="709"/>
      <c r="AO296" s="709">
        <f t="shared" si="207"/>
        <v>0</v>
      </c>
      <c r="AP296" s="709">
        <f t="shared" si="208"/>
        <v>1</v>
      </c>
      <c r="AS296" s="184"/>
      <c r="AW296" s="225"/>
      <c r="AX296" s="79"/>
      <c r="AZ296" s="176"/>
      <c r="BD296" s="225"/>
      <c r="BG296" s="775">
        <f>INDEX($BF$2:$BG$8,MATCH(BG295,$BF$2:$BF$8,0),2)</f>
        <v>80.900000000000006</v>
      </c>
      <c r="BH296" s="775">
        <f>INDEX($BF$2:$BG$8,MATCH(BG295,$BF$2:$BF$8,0),2)</f>
        <v>80.900000000000006</v>
      </c>
      <c r="BI296" s="775">
        <v>15</v>
      </c>
      <c r="BJ296" s="775">
        <v>15</v>
      </c>
    </row>
    <row r="297" spans="2:67" ht="12.75" customHeight="1" outlineLevel="1" x14ac:dyDescent="0.2">
      <c r="B297" s="851"/>
      <c r="C297" s="851"/>
      <c r="D297" s="27" t="str">
        <f t="shared" si="209"/>
        <v/>
      </c>
      <c r="E297" s="191" t="str">
        <f t="shared" si="210"/>
        <v>Di</v>
      </c>
      <c r="F297" s="191">
        <f t="shared" si="211"/>
        <v>2025</v>
      </c>
      <c r="G297" s="191">
        <f t="shared" si="212"/>
        <v>9</v>
      </c>
      <c r="H297" s="191">
        <f t="shared" si="214"/>
        <v>16</v>
      </c>
      <c r="I297" s="192">
        <f t="shared" si="213"/>
        <v>44454</v>
      </c>
      <c r="J297" s="191">
        <f t="shared" si="193"/>
        <v>1</v>
      </c>
      <c r="K297" s="193">
        <f t="shared" si="215"/>
        <v>7</v>
      </c>
      <c r="L297" s="194">
        <f t="shared" si="215"/>
        <v>0</v>
      </c>
      <c r="M297" s="193">
        <f t="shared" si="215"/>
        <v>13</v>
      </c>
      <c r="N297" s="194">
        <f t="shared" si="215"/>
        <v>0</v>
      </c>
      <c r="O297" s="193">
        <f t="shared" si="215"/>
        <v>13</v>
      </c>
      <c r="P297" s="194">
        <f t="shared" si="215"/>
        <v>30</v>
      </c>
      <c r="Q297" s="193">
        <f t="shared" si="215"/>
        <v>15</v>
      </c>
      <c r="R297" s="194">
        <f t="shared" si="215"/>
        <v>55</v>
      </c>
      <c r="S297" s="193">
        <f t="shared" si="195"/>
        <v>15</v>
      </c>
      <c r="T297" s="194">
        <f t="shared" si="195"/>
        <v>55</v>
      </c>
      <c r="U297" s="193">
        <f t="shared" si="195"/>
        <v>15</v>
      </c>
      <c r="V297" s="194">
        <f t="shared" si="195"/>
        <v>55</v>
      </c>
      <c r="W297" s="195">
        <f t="shared" si="196"/>
        <v>0.29166666666666669</v>
      </c>
      <c r="X297" s="195">
        <f t="shared" si="197"/>
        <v>0.54166666666666663</v>
      </c>
      <c r="Y297" s="195">
        <f t="shared" si="198"/>
        <v>0.5625</v>
      </c>
      <c r="Z297" s="195">
        <f t="shared" si="199"/>
        <v>0.66319444444444442</v>
      </c>
      <c r="AA297" s="195">
        <f t="shared" si="200"/>
        <v>0.66319444444444442</v>
      </c>
      <c r="AB297" s="195">
        <f t="shared" si="201"/>
        <v>0.66319444444444442</v>
      </c>
      <c r="AC297" s="667"/>
      <c r="AD297" s="196">
        <f t="shared" si="202"/>
        <v>0.35069444444444442</v>
      </c>
      <c r="AE297" s="667"/>
      <c r="AF297" s="196">
        <f t="shared" si="203"/>
        <v>0.35069444444444436</v>
      </c>
      <c r="AG297" s="196"/>
      <c r="AH297" s="196"/>
      <c r="AI297" s="196"/>
      <c r="AK297" s="709">
        <f t="shared" si="204"/>
        <v>0</v>
      </c>
      <c r="AL297" s="709">
        <f t="shared" si="205"/>
        <v>0</v>
      </c>
      <c r="AM297" s="709">
        <f t="shared" si="206"/>
        <v>0</v>
      </c>
      <c r="AN297" s="709"/>
      <c r="AO297" s="709">
        <f t="shared" si="207"/>
        <v>0</v>
      </c>
      <c r="AP297" s="709">
        <f t="shared" si="208"/>
        <v>1</v>
      </c>
      <c r="AS297" s="184"/>
      <c r="AW297" s="225"/>
      <c r="AX297" s="79"/>
      <c r="AZ297" s="176"/>
      <c r="BD297" s="225"/>
      <c r="BG297" s="818">
        <f>BG296</f>
        <v>80.900000000000006</v>
      </c>
      <c r="BH297" s="818">
        <f>BH296</f>
        <v>80.900000000000006</v>
      </c>
      <c r="BI297" s="198">
        <f>BI296</f>
        <v>15</v>
      </c>
      <c r="BJ297" s="198">
        <f>BI297+BJ296</f>
        <v>30</v>
      </c>
    </row>
    <row r="298" spans="2:67" ht="12.75" customHeight="1" outlineLevel="1" x14ac:dyDescent="0.2">
      <c r="B298" s="851"/>
      <c r="C298" s="851"/>
      <c r="D298" s="27" t="str">
        <f t="shared" si="209"/>
        <v/>
      </c>
      <c r="E298" s="191" t="str">
        <f t="shared" si="210"/>
        <v>Mi</v>
      </c>
      <c r="F298" s="191">
        <f t="shared" si="211"/>
        <v>2025</v>
      </c>
      <c r="G298" s="191">
        <f t="shared" si="212"/>
        <v>9</v>
      </c>
      <c r="H298" s="191">
        <f t="shared" si="214"/>
        <v>17</v>
      </c>
      <c r="I298" s="192">
        <f t="shared" si="213"/>
        <v>44455</v>
      </c>
      <c r="J298" s="191">
        <f t="shared" si="193"/>
        <v>1</v>
      </c>
      <c r="K298" s="193">
        <f t="shared" si="215"/>
        <v>7</v>
      </c>
      <c r="L298" s="194">
        <f t="shared" si="215"/>
        <v>0</v>
      </c>
      <c r="M298" s="193">
        <f t="shared" si="215"/>
        <v>13</v>
      </c>
      <c r="N298" s="194">
        <f t="shared" si="215"/>
        <v>0</v>
      </c>
      <c r="O298" s="193">
        <f t="shared" si="215"/>
        <v>13</v>
      </c>
      <c r="P298" s="194">
        <f t="shared" si="215"/>
        <v>30</v>
      </c>
      <c r="Q298" s="193">
        <f t="shared" si="215"/>
        <v>15</v>
      </c>
      <c r="R298" s="194">
        <f t="shared" si="215"/>
        <v>55</v>
      </c>
      <c r="S298" s="193">
        <f t="shared" si="195"/>
        <v>15</v>
      </c>
      <c r="T298" s="194">
        <f t="shared" si="195"/>
        <v>55</v>
      </c>
      <c r="U298" s="193">
        <f t="shared" si="195"/>
        <v>15</v>
      </c>
      <c r="V298" s="194">
        <f t="shared" si="195"/>
        <v>55</v>
      </c>
      <c r="W298" s="195">
        <f t="shared" si="196"/>
        <v>0.29166666666666669</v>
      </c>
      <c r="X298" s="195">
        <f t="shared" si="197"/>
        <v>0.54166666666666663</v>
      </c>
      <c r="Y298" s="195">
        <f t="shared" si="198"/>
        <v>0.5625</v>
      </c>
      <c r="Z298" s="195">
        <f t="shared" si="199"/>
        <v>0.66319444444444442</v>
      </c>
      <c r="AA298" s="195">
        <f t="shared" si="200"/>
        <v>0.66319444444444442</v>
      </c>
      <c r="AB298" s="195">
        <f t="shared" si="201"/>
        <v>0.66319444444444442</v>
      </c>
      <c r="AC298" s="667"/>
      <c r="AD298" s="196">
        <f t="shared" si="202"/>
        <v>0.35069444444444442</v>
      </c>
      <c r="AE298" s="667"/>
      <c r="AF298" s="196">
        <f t="shared" si="203"/>
        <v>0.35069444444444436</v>
      </c>
      <c r="AG298" s="196"/>
      <c r="AH298" s="196"/>
      <c r="AI298" s="196"/>
      <c r="AK298" s="709">
        <f t="shared" si="204"/>
        <v>0</v>
      </c>
      <c r="AL298" s="709">
        <f t="shared" si="205"/>
        <v>0</v>
      </c>
      <c r="AM298" s="709">
        <f t="shared" si="206"/>
        <v>0</v>
      </c>
      <c r="AN298" s="709"/>
      <c r="AO298" s="709">
        <f t="shared" si="207"/>
        <v>0</v>
      </c>
      <c r="AP298" s="709">
        <f t="shared" si="208"/>
        <v>1</v>
      </c>
      <c r="AS298" s="184"/>
      <c r="AW298" s="225"/>
      <c r="AX298" s="79"/>
      <c r="AZ298" s="176"/>
      <c r="BD298" s="225"/>
      <c r="BG298" s="761">
        <f>BG296</f>
        <v>80.900000000000006</v>
      </c>
      <c r="BH298" s="761">
        <f>BH296</f>
        <v>80.900000000000006</v>
      </c>
      <c r="BI298" s="198">
        <f>BJ297+BI296</f>
        <v>45</v>
      </c>
      <c r="BJ298" s="198">
        <f>BI298+BJ296</f>
        <v>60</v>
      </c>
    </row>
    <row r="299" spans="2:67" ht="12.75" customHeight="1" outlineLevel="1" x14ac:dyDescent="0.2">
      <c r="B299" s="851"/>
      <c r="C299" s="851"/>
      <c r="D299" s="27" t="str">
        <f t="shared" si="209"/>
        <v/>
      </c>
      <c r="E299" s="191" t="str">
        <f t="shared" si="210"/>
        <v>Do</v>
      </c>
      <c r="F299" s="191">
        <f t="shared" si="211"/>
        <v>2025</v>
      </c>
      <c r="G299" s="191">
        <f t="shared" si="212"/>
        <v>9</v>
      </c>
      <c r="H299" s="191">
        <f t="shared" si="214"/>
        <v>18</v>
      </c>
      <c r="I299" s="192">
        <f t="shared" si="213"/>
        <v>44456</v>
      </c>
      <c r="J299" s="191">
        <f t="shared" si="193"/>
        <v>1</v>
      </c>
      <c r="K299" s="193">
        <f t="shared" si="215"/>
        <v>7</v>
      </c>
      <c r="L299" s="194">
        <f t="shared" si="215"/>
        <v>0</v>
      </c>
      <c r="M299" s="193">
        <f t="shared" si="215"/>
        <v>13</v>
      </c>
      <c r="N299" s="194">
        <f t="shared" si="215"/>
        <v>0</v>
      </c>
      <c r="O299" s="193">
        <f t="shared" si="215"/>
        <v>13</v>
      </c>
      <c r="P299" s="194">
        <f t="shared" si="215"/>
        <v>30</v>
      </c>
      <c r="Q299" s="193">
        <f t="shared" si="215"/>
        <v>15</v>
      </c>
      <c r="R299" s="194">
        <f t="shared" si="215"/>
        <v>55</v>
      </c>
      <c r="S299" s="193">
        <f t="shared" si="195"/>
        <v>15</v>
      </c>
      <c r="T299" s="194">
        <f t="shared" si="195"/>
        <v>55</v>
      </c>
      <c r="U299" s="193">
        <f t="shared" si="195"/>
        <v>15</v>
      </c>
      <c r="V299" s="194">
        <f t="shared" si="195"/>
        <v>55</v>
      </c>
      <c r="W299" s="195">
        <f t="shared" si="196"/>
        <v>0.29166666666666669</v>
      </c>
      <c r="X299" s="195">
        <f t="shared" si="197"/>
        <v>0.54166666666666663</v>
      </c>
      <c r="Y299" s="195">
        <f t="shared" si="198"/>
        <v>0.5625</v>
      </c>
      <c r="Z299" s="195">
        <f t="shared" si="199"/>
        <v>0.66319444444444442</v>
      </c>
      <c r="AA299" s="195">
        <f t="shared" si="200"/>
        <v>0.66319444444444442</v>
      </c>
      <c r="AB299" s="195">
        <f t="shared" si="201"/>
        <v>0.66319444444444442</v>
      </c>
      <c r="AC299" s="667"/>
      <c r="AD299" s="196">
        <f t="shared" si="202"/>
        <v>0.35069444444444442</v>
      </c>
      <c r="AE299" s="667"/>
      <c r="AF299" s="196">
        <f t="shared" si="203"/>
        <v>0.35069444444444436</v>
      </c>
      <c r="AG299" s="196"/>
      <c r="AH299" s="196"/>
      <c r="AI299" s="196"/>
      <c r="AK299" s="709">
        <f t="shared" si="204"/>
        <v>0</v>
      </c>
      <c r="AL299" s="709">
        <f t="shared" si="205"/>
        <v>0</v>
      </c>
      <c r="AM299" s="709">
        <f t="shared" si="206"/>
        <v>0</v>
      </c>
      <c r="AN299" s="709"/>
      <c r="AO299" s="709">
        <f t="shared" si="207"/>
        <v>0</v>
      </c>
      <c r="AP299" s="709">
        <f t="shared" si="208"/>
        <v>1</v>
      </c>
      <c r="AS299" s="184"/>
      <c r="AW299" s="225"/>
      <c r="AX299" s="79"/>
      <c r="AZ299" s="176"/>
      <c r="BD299" s="225"/>
      <c r="BG299" s="761">
        <f>BG296</f>
        <v>80.900000000000006</v>
      </c>
      <c r="BH299" s="761">
        <f>BH296</f>
        <v>80.900000000000006</v>
      </c>
      <c r="BI299" s="198">
        <f>BJ298+BI296</f>
        <v>75</v>
      </c>
      <c r="BJ299" s="198">
        <f>BI299+BJ296</f>
        <v>90</v>
      </c>
    </row>
    <row r="300" spans="2:67" ht="12.75" customHeight="1" outlineLevel="1" x14ac:dyDescent="0.2">
      <c r="B300" s="851"/>
      <c r="C300" s="851"/>
      <c r="D300" s="27" t="str">
        <f t="shared" si="209"/>
        <v/>
      </c>
      <c r="E300" s="191" t="str">
        <f t="shared" si="210"/>
        <v>Fr</v>
      </c>
      <c r="F300" s="191">
        <f t="shared" si="211"/>
        <v>2025</v>
      </c>
      <c r="G300" s="191">
        <f t="shared" si="212"/>
        <v>9</v>
      </c>
      <c r="H300" s="191">
        <f t="shared" si="214"/>
        <v>19</v>
      </c>
      <c r="I300" s="192">
        <f t="shared" si="213"/>
        <v>44457</v>
      </c>
      <c r="J300" s="191">
        <f t="shared" si="193"/>
        <v>1</v>
      </c>
      <c r="K300" s="193">
        <f t="shared" si="215"/>
        <v>7</v>
      </c>
      <c r="L300" s="194">
        <f t="shared" si="215"/>
        <v>0</v>
      </c>
      <c r="M300" s="193">
        <f t="shared" si="215"/>
        <v>13</v>
      </c>
      <c r="N300" s="194">
        <f t="shared" si="215"/>
        <v>0</v>
      </c>
      <c r="O300" s="193">
        <f t="shared" si="215"/>
        <v>13</v>
      </c>
      <c r="P300" s="194">
        <f t="shared" si="215"/>
        <v>30</v>
      </c>
      <c r="Q300" s="193">
        <f t="shared" si="215"/>
        <v>15</v>
      </c>
      <c r="R300" s="194">
        <f t="shared" si="215"/>
        <v>55</v>
      </c>
      <c r="S300" s="193">
        <f t="shared" si="195"/>
        <v>15</v>
      </c>
      <c r="T300" s="194">
        <f t="shared" si="195"/>
        <v>55</v>
      </c>
      <c r="U300" s="193">
        <f t="shared" si="195"/>
        <v>15</v>
      </c>
      <c r="V300" s="194">
        <f t="shared" si="195"/>
        <v>55</v>
      </c>
      <c r="W300" s="195">
        <f t="shared" si="196"/>
        <v>0.29166666666666669</v>
      </c>
      <c r="X300" s="195">
        <f t="shared" si="197"/>
        <v>0.54166666666666663</v>
      </c>
      <c r="Y300" s="195">
        <f t="shared" si="198"/>
        <v>0.5625</v>
      </c>
      <c r="Z300" s="195">
        <f t="shared" si="199"/>
        <v>0.66319444444444442</v>
      </c>
      <c r="AA300" s="195">
        <f t="shared" si="200"/>
        <v>0.66319444444444442</v>
      </c>
      <c r="AB300" s="195">
        <f t="shared" si="201"/>
        <v>0.66319444444444442</v>
      </c>
      <c r="AC300" s="667"/>
      <c r="AD300" s="196">
        <f t="shared" si="202"/>
        <v>0.35069444444444442</v>
      </c>
      <c r="AE300" s="667"/>
      <c r="AF300" s="196">
        <f t="shared" si="203"/>
        <v>0.35069444444444436</v>
      </c>
      <c r="AG300" s="196"/>
      <c r="AH300" s="196"/>
      <c r="AI300" s="196"/>
      <c r="AK300" s="709">
        <f t="shared" si="204"/>
        <v>0</v>
      </c>
      <c r="AL300" s="709">
        <f t="shared" si="205"/>
        <v>0</v>
      </c>
      <c r="AM300" s="709">
        <f t="shared" si="206"/>
        <v>0</v>
      </c>
      <c r="AN300" s="709"/>
      <c r="AO300" s="709">
        <f t="shared" si="207"/>
        <v>0</v>
      </c>
      <c r="AP300" s="709">
        <f t="shared" si="208"/>
        <v>1</v>
      </c>
      <c r="AS300" s="184"/>
      <c r="AW300" s="225"/>
      <c r="AX300" s="79"/>
      <c r="AZ300" s="176"/>
      <c r="BD300" s="225"/>
      <c r="BG300" s="761">
        <f>BG296</f>
        <v>80.900000000000006</v>
      </c>
      <c r="BH300" s="761">
        <f>BH296</f>
        <v>80.900000000000006</v>
      </c>
      <c r="BI300" s="198">
        <f>BJ299+BI296</f>
        <v>105</v>
      </c>
      <c r="BJ300" s="198">
        <f>BI300+BJ296</f>
        <v>120</v>
      </c>
    </row>
    <row r="301" spans="2:67" ht="12.75" customHeight="1" outlineLevel="1" x14ac:dyDescent="0.2">
      <c r="B301" s="851"/>
      <c r="C301" s="851"/>
      <c r="D301" s="27" t="str">
        <f t="shared" si="209"/>
        <v/>
      </c>
      <c r="E301" s="191" t="str">
        <f t="shared" si="210"/>
        <v>Sa</v>
      </c>
      <c r="F301" s="191">
        <f t="shared" si="211"/>
        <v>2025</v>
      </c>
      <c r="G301" s="191">
        <f t="shared" si="212"/>
        <v>9</v>
      </c>
      <c r="H301" s="191">
        <f t="shared" si="214"/>
        <v>20</v>
      </c>
      <c r="I301" s="192">
        <f t="shared" si="213"/>
        <v>44458</v>
      </c>
      <c r="J301" s="191">
        <f t="shared" si="193"/>
        <v>1</v>
      </c>
      <c r="K301" s="193">
        <f t="shared" si="215"/>
        <v>0</v>
      </c>
      <c r="L301" s="194">
        <f t="shared" si="215"/>
        <v>0</v>
      </c>
      <c r="M301" s="193">
        <f t="shared" si="215"/>
        <v>0</v>
      </c>
      <c r="N301" s="194">
        <f t="shared" si="215"/>
        <v>0</v>
      </c>
      <c r="O301" s="193">
        <f t="shared" si="215"/>
        <v>0</v>
      </c>
      <c r="P301" s="194">
        <f t="shared" si="215"/>
        <v>0</v>
      </c>
      <c r="Q301" s="193">
        <f t="shared" si="215"/>
        <v>0</v>
      </c>
      <c r="R301" s="194">
        <f t="shared" si="215"/>
        <v>0</v>
      </c>
      <c r="S301" s="193">
        <f t="shared" si="195"/>
        <v>0</v>
      </c>
      <c r="T301" s="194">
        <f t="shared" si="195"/>
        <v>0</v>
      </c>
      <c r="U301" s="193">
        <f t="shared" si="195"/>
        <v>0</v>
      </c>
      <c r="V301" s="194">
        <f t="shared" si="195"/>
        <v>0</v>
      </c>
      <c r="W301" s="195">
        <f t="shared" si="196"/>
        <v>0</v>
      </c>
      <c r="X301" s="195">
        <f t="shared" si="197"/>
        <v>0</v>
      </c>
      <c r="Y301" s="195">
        <f t="shared" si="198"/>
        <v>0</v>
      </c>
      <c r="Z301" s="195">
        <f t="shared" si="199"/>
        <v>0</v>
      </c>
      <c r="AA301" s="195">
        <f t="shared" si="200"/>
        <v>0</v>
      </c>
      <c r="AB301" s="195">
        <f t="shared" si="201"/>
        <v>0</v>
      </c>
      <c r="AC301" s="667"/>
      <c r="AD301" s="196">
        <f t="shared" si="202"/>
        <v>0</v>
      </c>
      <c r="AE301" s="667"/>
      <c r="AF301" s="196">
        <f t="shared" si="203"/>
        <v>0</v>
      </c>
      <c r="AG301" s="196"/>
      <c r="AH301" s="196"/>
      <c r="AI301" s="196"/>
      <c r="AK301" s="709">
        <f t="shared" si="204"/>
        <v>0</v>
      </c>
      <c r="AL301" s="709">
        <f t="shared" si="205"/>
        <v>0</v>
      </c>
      <c r="AM301" s="709">
        <f t="shared" si="206"/>
        <v>0</v>
      </c>
      <c r="AN301" s="709"/>
      <c r="AO301" s="709">
        <f t="shared" si="207"/>
        <v>0</v>
      </c>
      <c r="AP301" s="709">
        <f t="shared" si="208"/>
        <v>0</v>
      </c>
      <c r="AS301" s="184"/>
      <c r="AW301" s="225"/>
      <c r="AX301" s="79"/>
      <c r="AZ301" s="176"/>
      <c r="BD301" s="225"/>
      <c r="BG301" s="762">
        <f>BG296</f>
        <v>80.900000000000006</v>
      </c>
      <c r="BH301" s="761">
        <f>BH296</f>
        <v>80.900000000000006</v>
      </c>
      <c r="BI301" s="198">
        <f>BJ300+BI296</f>
        <v>135</v>
      </c>
      <c r="BJ301" s="198">
        <f>BI301+BJ296</f>
        <v>150</v>
      </c>
    </row>
    <row r="302" spans="2:67" ht="12.75" customHeight="1" outlineLevel="1" x14ac:dyDescent="0.2">
      <c r="B302" s="851"/>
      <c r="C302" s="851"/>
      <c r="D302" s="27" t="str">
        <f t="shared" si="209"/>
        <v/>
      </c>
      <c r="E302" s="191" t="str">
        <f t="shared" si="210"/>
        <v>So</v>
      </c>
      <c r="F302" s="191">
        <f t="shared" si="211"/>
        <v>2025</v>
      </c>
      <c r="G302" s="191">
        <f t="shared" si="212"/>
        <v>9</v>
      </c>
      <c r="H302" s="191">
        <f t="shared" si="214"/>
        <v>21</v>
      </c>
      <c r="I302" s="192">
        <f t="shared" si="213"/>
        <v>44459</v>
      </c>
      <c r="J302" s="191">
        <f t="shared" si="193"/>
        <v>1</v>
      </c>
      <c r="K302" s="193">
        <f t="shared" ref="K302:R312" si="216">IF(OR($E302="Sa",$E302="So",$J302=0),K$4,K$5)</f>
        <v>0</v>
      </c>
      <c r="L302" s="194">
        <f t="shared" si="216"/>
        <v>0</v>
      </c>
      <c r="M302" s="193">
        <f t="shared" si="216"/>
        <v>0</v>
      </c>
      <c r="N302" s="194">
        <f t="shared" si="216"/>
        <v>0</v>
      </c>
      <c r="O302" s="193">
        <f t="shared" si="216"/>
        <v>0</v>
      </c>
      <c r="P302" s="194">
        <f t="shared" si="216"/>
        <v>0</v>
      </c>
      <c r="Q302" s="193">
        <f t="shared" si="216"/>
        <v>0</v>
      </c>
      <c r="R302" s="194">
        <f t="shared" si="216"/>
        <v>0</v>
      </c>
      <c r="S302" s="193">
        <f t="shared" si="195"/>
        <v>0</v>
      </c>
      <c r="T302" s="194">
        <f t="shared" si="195"/>
        <v>0</v>
      </c>
      <c r="U302" s="193">
        <f t="shared" si="195"/>
        <v>0</v>
      </c>
      <c r="V302" s="194">
        <f t="shared" si="195"/>
        <v>0</v>
      </c>
      <c r="W302" s="195">
        <f t="shared" si="196"/>
        <v>0</v>
      </c>
      <c r="X302" s="195">
        <f t="shared" si="197"/>
        <v>0</v>
      </c>
      <c r="Y302" s="195">
        <f t="shared" si="198"/>
        <v>0</v>
      </c>
      <c r="Z302" s="195">
        <f t="shared" si="199"/>
        <v>0</v>
      </c>
      <c r="AA302" s="195">
        <f t="shared" si="200"/>
        <v>0</v>
      </c>
      <c r="AB302" s="195">
        <f t="shared" si="201"/>
        <v>0</v>
      </c>
      <c r="AC302" s="667"/>
      <c r="AD302" s="196">
        <f t="shared" si="202"/>
        <v>0</v>
      </c>
      <c r="AE302" s="667"/>
      <c r="AF302" s="196">
        <f t="shared" si="203"/>
        <v>0</v>
      </c>
      <c r="AG302" s="196"/>
      <c r="AH302" s="196"/>
      <c r="AI302" s="196"/>
      <c r="AK302" s="709">
        <f t="shared" si="204"/>
        <v>0</v>
      </c>
      <c r="AL302" s="709">
        <f t="shared" si="205"/>
        <v>0</v>
      </c>
      <c r="AM302" s="709">
        <f t="shared" si="206"/>
        <v>0</v>
      </c>
      <c r="AN302" s="709"/>
      <c r="AO302" s="709">
        <f t="shared" si="207"/>
        <v>0</v>
      </c>
      <c r="AP302" s="709">
        <f t="shared" si="208"/>
        <v>0</v>
      </c>
      <c r="AS302" s="184"/>
      <c r="AW302" s="225"/>
      <c r="AX302" s="79"/>
      <c r="AZ302" s="176"/>
      <c r="BC302" s="29"/>
      <c r="BD302" s="225"/>
      <c r="BG302" s="774" t="s">
        <v>1777</v>
      </c>
      <c r="BH302" s="756">
        <f>SUM(BG297:BG301)+SUM(BH297:BH301)</f>
        <v>809</v>
      </c>
      <c r="BI302" s="722" t="s">
        <v>1767</v>
      </c>
      <c r="BJ302" s="722" t="s">
        <v>1767</v>
      </c>
    </row>
    <row r="303" spans="2:67" ht="12.75" customHeight="1" outlineLevel="1" x14ac:dyDescent="0.2">
      <c r="B303" s="851"/>
      <c r="C303" s="851"/>
      <c r="D303" s="27">
        <f t="shared" si="209"/>
        <v>39</v>
      </c>
      <c r="E303" s="191" t="str">
        <f t="shared" si="210"/>
        <v>Mo</v>
      </c>
      <c r="F303" s="191">
        <f t="shared" si="211"/>
        <v>2025</v>
      </c>
      <c r="G303" s="191">
        <f t="shared" si="212"/>
        <v>9</v>
      </c>
      <c r="H303" s="191">
        <f t="shared" si="214"/>
        <v>22</v>
      </c>
      <c r="I303" s="192">
        <f t="shared" si="213"/>
        <v>44460</v>
      </c>
      <c r="J303" s="191">
        <f t="shared" si="193"/>
        <v>1</v>
      </c>
      <c r="K303" s="193">
        <f t="shared" si="216"/>
        <v>7</v>
      </c>
      <c r="L303" s="194">
        <f t="shared" si="216"/>
        <v>0</v>
      </c>
      <c r="M303" s="193">
        <f t="shared" si="216"/>
        <v>13</v>
      </c>
      <c r="N303" s="194">
        <f t="shared" si="216"/>
        <v>0</v>
      </c>
      <c r="O303" s="193">
        <f t="shared" si="216"/>
        <v>13</v>
      </c>
      <c r="P303" s="194">
        <f t="shared" si="216"/>
        <v>30</v>
      </c>
      <c r="Q303" s="193">
        <f t="shared" si="216"/>
        <v>15</v>
      </c>
      <c r="R303" s="194">
        <f t="shared" si="216"/>
        <v>55</v>
      </c>
      <c r="S303" s="193">
        <f t="shared" si="195"/>
        <v>15</v>
      </c>
      <c r="T303" s="194">
        <f t="shared" si="195"/>
        <v>55</v>
      </c>
      <c r="U303" s="193">
        <f t="shared" si="195"/>
        <v>15</v>
      </c>
      <c r="V303" s="194">
        <f t="shared" si="195"/>
        <v>55</v>
      </c>
      <c r="W303" s="195">
        <f t="shared" si="196"/>
        <v>0.29166666666666669</v>
      </c>
      <c r="X303" s="195">
        <f t="shared" si="197"/>
        <v>0.54166666666666663</v>
      </c>
      <c r="Y303" s="195">
        <f t="shared" si="198"/>
        <v>0.5625</v>
      </c>
      <c r="Z303" s="195">
        <f t="shared" si="199"/>
        <v>0.66319444444444442</v>
      </c>
      <c r="AA303" s="195">
        <f t="shared" si="200"/>
        <v>0.66319444444444442</v>
      </c>
      <c r="AB303" s="195">
        <f t="shared" si="201"/>
        <v>0.66319444444444442</v>
      </c>
      <c r="AC303" s="667"/>
      <c r="AD303" s="196">
        <f t="shared" si="202"/>
        <v>0.35069444444444442</v>
      </c>
      <c r="AE303" s="667"/>
      <c r="AF303" s="196">
        <f t="shared" si="203"/>
        <v>0.35069444444444436</v>
      </c>
      <c r="AG303" s="196"/>
      <c r="AH303" s="196"/>
      <c r="AI303" s="196"/>
      <c r="AK303" s="709">
        <f t="shared" si="204"/>
        <v>0</v>
      </c>
      <c r="AL303" s="709">
        <f t="shared" si="205"/>
        <v>0</v>
      </c>
      <c r="AM303" s="709">
        <f t="shared" si="206"/>
        <v>0</v>
      </c>
      <c r="AN303" s="709"/>
      <c r="AO303" s="709">
        <f t="shared" si="207"/>
        <v>0</v>
      </c>
      <c r="AP303" s="709">
        <f t="shared" si="208"/>
        <v>1</v>
      </c>
      <c r="AS303" s="184"/>
      <c r="AW303" s="225"/>
      <c r="AX303" s="79"/>
      <c r="AZ303" s="176"/>
      <c r="BD303" s="225"/>
      <c r="BG303" s="775">
        <f>INDEX($BF$2:$BG$8,MATCH(BG302,$BF$2:$BF$8,0),2)</f>
        <v>80.900000000000006</v>
      </c>
      <c r="BH303" s="775">
        <f>INDEX($BF$2:$BG$8,MATCH(BG302,$BF$2:$BF$8,0),2)</f>
        <v>80.900000000000006</v>
      </c>
      <c r="BI303" s="775">
        <v>15</v>
      </c>
      <c r="BJ303" s="775">
        <v>15</v>
      </c>
    </row>
    <row r="304" spans="2:67" ht="12.75" customHeight="1" outlineLevel="1" x14ac:dyDescent="0.2">
      <c r="B304" s="851"/>
      <c r="C304" s="851"/>
      <c r="D304" s="27" t="str">
        <f t="shared" si="209"/>
        <v/>
      </c>
      <c r="E304" s="191" t="str">
        <f t="shared" si="210"/>
        <v>Di</v>
      </c>
      <c r="F304" s="191">
        <f t="shared" si="211"/>
        <v>2025</v>
      </c>
      <c r="G304" s="191">
        <f t="shared" si="212"/>
        <v>9</v>
      </c>
      <c r="H304" s="191">
        <f t="shared" si="214"/>
        <v>23</v>
      </c>
      <c r="I304" s="192">
        <f t="shared" si="213"/>
        <v>44461</v>
      </c>
      <c r="J304" s="191">
        <f t="shared" si="193"/>
        <v>1</v>
      </c>
      <c r="K304" s="193">
        <f t="shared" si="216"/>
        <v>7</v>
      </c>
      <c r="L304" s="194">
        <f t="shared" si="216"/>
        <v>0</v>
      </c>
      <c r="M304" s="193">
        <f t="shared" si="216"/>
        <v>13</v>
      </c>
      <c r="N304" s="194">
        <f t="shared" si="216"/>
        <v>0</v>
      </c>
      <c r="O304" s="193">
        <f t="shared" si="216"/>
        <v>13</v>
      </c>
      <c r="P304" s="194">
        <f t="shared" si="216"/>
        <v>30</v>
      </c>
      <c r="Q304" s="193">
        <f t="shared" si="216"/>
        <v>15</v>
      </c>
      <c r="R304" s="194">
        <f t="shared" si="216"/>
        <v>55</v>
      </c>
      <c r="S304" s="193">
        <f t="shared" si="195"/>
        <v>15</v>
      </c>
      <c r="T304" s="194">
        <f t="shared" si="195"/>
        <v>55</v>
      </c>
      <c r="U304" s="193">
        <f t="shared" si="195"/>
        <v>15</v>
      </c>
      <c r="V304" s="194">
        <f t="shared" si="195"/>
        <v>55</v>
      </c>
      <c r="W304" s="195">
        <f t="shared" si="196"/>
        <v>0.29166666666666669</v>
      </c>
      <c r="X304" s="195">
        <f t="shared" si="197"/>
        <v>0.54166666666666663</v>
      </c>
      <c r="Y304" s="195">
        <f t="shared" si="198"/>
        <v>0.5625</v>
      </c>
      <c r="Z304" s="195">
        <f t="shared" si="199"/>
        <v>0.66319444444444442</v>
      </c>
      <c r="AA304" s="195">
        <f t="shared" si="200"/>
        <v>0.66319444444444442</v>
      </c>
      <c r="AB304" s="195">
        <f t="shared" si="201"/>
        <v>0.66319444444444442</v>
      </c>
      <c r="AC304" s="667"/>
      <c r="AD304" s="196">
        <f t="shared" si="202"/>
        <v>0.35069444444444442</v>
      </c>
      <c r="AE304" s="667"/>
      <c r="AF304" s="196">
        <f t="shared" si="203"/>
        <v>0.35069444444444436</v>
      </c>
      <c r="AG304" s="196"/>
      <c r="AH304" s="196"/>
      <c r="AI304" s="196"/>
      <c r="AJ304" s="150"/>
      <c r="AK304" s="709">
        <f t="shared" si="204"/>
        <v>0</v>
      </c>
      <c r="AL304" s="709">
        <f t="shared" si="205"/>
        <v>0</v>
      </c>
      <c r="AM304" s="709">
        <f t="shared" si="206"/>
        <v>0</v>
      </c>
      <c r="AN304" s="709"/>
      <c r="AO304" s="709">
        <f t="shared" si="207"/>
        <v>0</v>
      </c>
      <c r="AP304" s="709">
        <f t="shared" si="208"/>
        <v>1</v>
      </c>
      <c r="AS304" s="184"/>
      <c r="AW304" s="225"/>
      <c r="AX304" s="79"/>
      <c r="AZ304" s="176"/>
      <c r="BD304" s="225"/>
      <c r="BG304" s="818">
        <f>BG303</f>
        <v>80.900000000000006</v>
      </c>
      <c r="BH304" s="818">
        <f>BH303</f>
        <v>80.900000000000006</v>
      </c>
      <c r="BI304" s="198">
        <f>BI303</f>
        <v>15</v>
      </c>
      <c r="BJ304" s="198">
        <f>BI304+BJ303</f>
        <v>30</v>
      </c>
    </row>
    <row r="305" spans="1:67" ht="12.75" customHeight="1" outlineLevel="1" x14ac:dyDescent="0.2">
      <c r="B305" s="851"/>
      <c r="C305" s="851"/>
      <c r="D305" s="27" t="str">
        <f t="shared" si="209"/>
        <v/>
      </c>
      <c r="E305" s="191" t="str">
        <f t="shared" si="210"/>
        <v>Mi</v>
      </c>
      <c r="F305" s="191">
        <f t="shared" si="211"/>
        <v>2025</v>
      </c>
      <c r="G305" s="191">
        <f t="shared" si="212"/>
        <v>9</v>
      </c>
      <c r="H305" s="191">
        <f t="shared" si="214"/>
        <v>24</v>
      </c>
      <c r="I305" s="192">
        <f t="shared" si="213"/>
        <v>44462</v>
      </c>
      <c r="J305" s="191">
        <f t="shared" si="193"/>
        <v>1</v>
      </c>
      <c r="K305" s="193">
        <f t="shared" si="216"/>
        <v>7</v>
      </c>
      <c r="L305" s="194">
        <f t="shared" si="216"/>
        <v>0</v>
      </c>
      <c r="M305" s="193">
        <f t="shared" si="216"/>
        <v>13</v>
      </c>
      <c r="N305" s="194">
        <f t="shared" si="216"/>
        <v>0</v>
      </c>
      <c r="O305" s="193">
        <f t="shared" si="216"/>
        <v>13</v>
      </c>
      <c r="P305" s="194">
        <f t="shared" si="216"/>
        <v>30</v>
      </c>
      <c r="Q305" s="193">
        <f t="shared" si="216"/>
        <v>15</v>
      </c>
      <c r="R305" s="194">
        <f t="shared" si="216"/>
        <v>55</v>
      </c>
      <c r="S305" s="193">
        <f t="shared" si="195"/>
        <v>15</v>
      </c>
      <c r="T305" s="194">
        <f t="shared" si="195"/>
        <v>55</v>
      </c>
      <c r="U305" s="193">
        <f t="shared" si="195"/>
        <v>15</v>
      </c>
      <c r="V305" s="194">
        <f t="shared" si="195"/>
        <v>55</v>
      </c>
      <c r="W305" s="195">
        <f t="shared" si="196"/>
        <v>0.29166666666666669</v>
      </c>
      <c r="X305" s="195">
        <f t="shared" si="197"/>
        <v>0.54166666666666663</v>
      </c>
      <c r="Y305" s="195">
        <f t="shared" si="198"/>
        <v>0.5625</v>
      </c>
      <c r="Z305" s="195">
        <f t="shared" si="199"/>
        <v>0.66319444444444442</v>
      </c>
      <c r="AA305" s="195">
        <f t="shared" si="200"/>
        <v>0.66319444444444442</v>
      </c>
      <c r="AB305" s="195">
        <f t="shared" si="201"/>
        <v>0.66319444444444442</v>
      </c>
      <c r="AC305" s="667"/>
      <c r="AD305" s="196">
        <f t="shared" si="202"/>
        <v>0.35069444444444442</v>
      </c>
      <c r="AE305" s="667"/>
      <c r="AF305" s="196">
        <f t="shared" si="203"/>
        <v>0.35069444444444436</v>
      </c>
      <c r="AG305" s="196"/>
      <c r="AH305" s="196"/>
      <c r="AI305" s="196"/>
      <c r="AJ305" s="150"/>
      <c r="AK305" s="709">
        <f t="shared" si="204"/>
        <v>0</v>
      </c>
      <c r="AL305" s="709">
        <f t="shared" si="205"/>
        <v>0</v>
      </c>
      <c r="AM305" s="709">
        <f t="shared" si="206"/>
        <v>0</v>
      </c>
      <c r="AN305" s="709"/>
      <c r="AO305" s="709">
        <f t="shared" si="207"/>
        <v>0</v>
      </c>
      <c r="AP305" s="709">
        <f t="shared" si="208"/>
        <v>1</v>
      </c>
      <c r="AS305" s="184"/>
      <c r="AW305" s="225"/>
      <c r="AX305" s="79"/>
      <c r="AZ305" s="176"/>
      <c r="BD305" s="225"/>
      <c r="BG305" s="761">
        <f>BG303</f>
        <v>80.900000000000006</v>
      </c>
      <c r="BH305" s="761">
        <f>BH303</f>
        <v>80.900000000000006</v>
      </c>
      <c r="BI305" s="198">
        <f>BJ304+BI303</f>
        <v>45</v>
      </c>
      <c r="BJ305" s="198">
        <f>BI305+BJ303</f>
        <v>60</v>
      </c>
    </row>
    <row r="306" spans="1:67" ht="12.75" customHeight="1" outlineLevel="1" x14ac:dyDescent="0.2">
      <c r="B306" s="851"/>
      <c r="C306" s="851"/>
      <c r="D306" s="27" t="str">
        <f t="shared" si="209"/>
        <v/>
      </c>
      <c r="E306" s="191" t="str">
        <f t="shared" si="210"/>
        <v>Do</v>
      </c>
      <c r="F306" s="191">
        <f t="shared" si="211"/>
        <v>2025</v>
      </c>
      <c r="G306" s="191">
        <f t="shared" si="212"/>
        <v>9</v>
      </c>
      <c r="H306" s="191">
        <f t="shared" si="214"/>
        <v>25</v>
      </c>
      <c r="I306" s="192">
        <f t="shared" si="213"/>
        <v>44463</v>
      </c>
      <c r="J306" s="191">
        <f t="shared" si="193"/>
        <v>1</v>
      </c>
      <c r="K306" s="193">
        <f t="shared" si="216"/>
        <v>7</v>
      </c>
      <c r="L306" s="194">
        <f t="shared" si="216"/>
        <v>0</v>
      </c>
      <c r="M306" s="193">
        <f t="shared" si="216"/>
        <v>13</v>
      </c>
      <c r="N306" s="194">
        <f t="shared" si="216"/>
        <v>0</v>
      </c>
      <c r="O306" s="193">
        <f t="shared" si="216"/>
        <v>13</v>
      </c>
      <c r="P306" s="194">
        <f t="shared" si="216"/>
        <v>30</v>
      </c>
      <c r="Q306" s="193">
        <f t="shared" si="216"/>
        <v>15</v>
      </c>
      <c r="R306" s="194">
        <f t="shared" si="216"/>
        <v>55</v>
      </c>
      <c r="S306" s="193">
        <f t="shared" si="195"/>
        <v>15</v>
      </c>
      <c r="T306" s="194">
        <f t="shared" si="195"/>
        <v>55</v>
      </c>
      <c r="U306" s="193">
        <f t="shared" si="195"/>
        <v>15</v>
      </c>
      <c r="V306" s="194">
        <f t="shared" si="195"/>
        <v>55</v>
      </c>
      <c r="W306" s="195">
        <f t="shared" si="196"/>
        <v>0.29166666666666669</v>
      </c>
      <c r="X306" s="195">
        <f t="shared" si="197"/>
        <v>0.54166666666666663</v>
      </c>
      <c r="Y306" s="195">
        <f t="shared" si="198"/>
        <v>0.5625</v>
      </c>
      <c r="Z306" s="195">
        <f t="shared" si="199"/>
        <v>0.66319444444444442</v>
      </c>
      <c r="AA306" s="195">
        <f t="shared" si="200"/>
        <v>0.66319444444444442</v>
      </c>
      <c r="AB306" s="195">
        <f t="shared" si="201"/>
        <v>0.66319444444444442</v>
      </c>
      <c r="AC306" s="667"/>
      <c r="AD306" s="196">
        <f t="shared" si="202"/>
        <v>0.35069444444444442</v>
      </c>
      <c r="AE306" s="667"/>
      <c r="AF306" s="196">
        <f t="shared" si="203"/>
        <v>0.35069444444444436</v>
      </c>
      <c r="AG306" s="196"/>
      <c r="AH306" s="196"/>
      <c r="AI306" s="196"/>
      <c r="AJ306" s="150"/>
      <c r="AK306" s="709">
        <f t="shared" si="204"/>
        <v>0</v>
      </c>
      <c r="AL306" s="709">
        <f t="shared" si="205"/>
        <v>0</v>
      </c>
      <c r="AM306" s="709">
        <f t="shared" si="206"/>
        <v>0</v>
      </c>
      <c r="AN306" s="709"/>
      <c r="AO306" s="709">
        <f t="shared" si="207"/>
        <v>0</v>
      </c>
      <c r="AP306" s="709">
        <f t="shared" si="208"/>
        <v>1</v>
      </c>
      <c r="AS306" s="184"/>
      <c r="AW306" s="225"/>
      <c r="AX306" s="79"/>
      <c r="AZ306" s="176"/>
      <c r="BD306" s="225"/>
      <c r="BG306" s="761">
        <f>BG303</f>
        <v>80.900000000000006</v>
      </c>
      <c r="BH306" s="761">
        <f>BH303</f>
        <v>80.900000000000006</v>
      </c>
      <c r="BI306" s="198">
        <f>BJ305+BI303</f>
        <v>75</v>
      </c>
      <c r="BJ306" s="198">
        <f>BI306+BJ303</f>
        <v>90</v>
      </c>
    </row>
    <row r="307" spans="1:67" ht="12.75" customHeight="1" outlineLevel="1" x14ac:dyDescent="0.2">
      <c r="B307" s="851"/>
      <c r="C307" s="851"/>
      <c r="D307" s="27" t="str">
        <f t="shared" si="209"/>
        <v/>
      </c>
      <c r="E307" s="191" t="str">
        <f t="shared" si="210"/>
        <v>Fr</v>
      </c>
      <c r="F307" s="191">
        <f t="shared" si="211"/>
        <v>2025</v>
      </c>
      <c r="G307" s="191">
        <f t="shared" si="212"/>
        <v>9</v>
      </c>
      <c r="H307" s="191">
        <f t="shared" si="214"/>
        <v>26</v>
      </c>
      <c r="I307" s="192">
        <f t="shared" si="213"/>
        <v>44464</v>
      </c>
      <c r="J307" s="191">
        <f t="shared" si="193"/>
        <v>1</v>
      </c>
      <c r="K307" s="193">
        <f t="shared" si="216"/>
        <v>7</v>
      </c>
      <c r="L307" s="194">
        <f t="shared" si="216"/>
        <v>0</v>
      </c>
      <c r="M307" s="193">
        <f t="shared" si="216"/>
        <v>13</v>
      </c>
      <c r="N307" s="194">
        <f t="shared" si="216"/>
        <v>0</v>
      </c>
      <c r="O307" s="193">
        <f t="shared" si="216"/>
        <v>13</v>
      </c>
      <c r="P307" s="194">
        <f t="shared" si="216"/>
        <v>30</v>
      </c>
      <c r="Q307" s="193">
        <f t="shared" si="216"/>
        <v>15</v>
      </c>
      <c r="R307" s="194">
        <f t="shared" si="216"/>
        <v>55</v>
      </c>
      <c r="S307" s="193">
        <f t="shared" si="195"/>
        <v>15</v>
      </c>
      <c r="T307" s="194">
        <f t="shared" si="195"/>
        <v>55</v>
      </c>
      <c r="U307" s="193">
        <f t="shared" si="195"/>
        <v>15</v>
      </c>
      <c r="V307" s="194">
        <f t="shared" si="195"/>
        <v>55</v>
      </c>
      <c r="W307" s="195">
        <f t="shared" si="196"/>
        <v>0.29166666666666669</v>
      </c>
      <c r="X307" s="195">
        <f t="shared" si="197"/>
        <v>0.54166666666666663</v>
      </c>
      <c r="Y307" s="195">
        <f t="shared" si="198"/>
        <v>0.5625</v>
      </c>
      <c r="Z307" s="195">
        <f t="shared" si="199"/>
        <v>0.66319444444444442</v>
      </c>
      <c r="AA307" s="195">
        <f t="shared" si="200"/>
        <v>0.66319444444444442</v>
      </c>
      <c r="AB307" s="195">
        <f t="shared" si="201"/>
        <v>0.66319444444444442</v>
      </c>
      <c r="AC307" s="667"/>
      <c r="AD307" s="196">
        <f t="shared" si="202"/>
        <v>0.35069444444444442</v>
      </c>
      <c r="AE307" s="667"/>
      <c r="AF307" s="196">
        <f t="shared" si="203"/>
        <v>0.35069444444444436</v>
      </c>
      <c r="AG307" s="196"/>
      <c r="AH307" s="196"/>
      <c r="AI307" s="196"/>
      <c r="AJ307" s="150"/>
      <c r="AK307" s="709">
        <f t="shared" si="204"/>
        <v>0</v>
      </c>
      <c r="AL307" s="709">
        <f t="shared" si="205"/>
        <v>0</v>
      </c>
      <c r="AM307" s="709">
        <f t="shared" si="206"/>
        <v>0</v>
      </c>
      <c r="AN307" s="709"/>
      <c r="AO307" s="709">
        <f t="shared" si="207"/>
        <v>0</v>
      </c>
      <c r="AP307" s="709">
        <f t="shared" si="208"/>
        <v>1</v>
      </c>
      <c r="AS307" s="184"/>
      <c r="AW307" s="225"/>
      <c r="AX307" s="79"/>
      <c r="AZ307" s="176"/>
      <c r="BD307" s="225"/>
      <c r="BG307" s="761">
        <f>BG303</f>
        <v>80.900000000000006</v>
      </c>
      <c r="BH307" s="761">
        <f>BH303</f>
        <v>80.900000000000006</v>
      </c>
      <c r="BI307" s="198">
        <f>BJ306+BI303</f>
        <v>105</v>
      </c>
      <c r="BJ307" s="198">
        <f>BI307+BJ303</f>
        <v>120</v>
      </c>
    </row>
    <row r="308" spans="1:67" ht="12.75" customHeight="1" outlineLevel="1" x14ac:dyDescent="0.2">
      <c r="B308" s="851"/>
      <c r="C308" s="851"/>
      <c r="D308" s="27" t="str">
        <f t="shared" si="209"/>
        <v/>
      </c>
      <c r="E308" s="191" t="str">
        <f t="shared" si="210"/>
        <v>Sa</v>
      </c>
      <c r="F308" s="191">
        <f t="shared" si="211"/>
        <v>2025</v>
      </c>
      <c r="G308" s="191">
        <f t="shared" si="212"/>
        <v>9</v>
      </c>
      <c r="H308" s="191">
        <f t="shared" si="214"/>
        <v>27</v>
      </c>
      <c r="I308" s="192">
        <f t="shared" si="213"/>
        <v>44465</v>
      </c>
      <c r="J308" s="191">
        <f t="shared" si="193"/>
        <v>1</v>
      </c>
      <c r="K308" s="193">
        <f t="shared" si="216"/>
        <v>0</v>
      </c>
      <c r="L308" s="194">
        <f t="shared" si="216"/>
        <v>0</v>
      </c>
      <c r="M308" s="193">
        <f t="shared" si="216"/>
        <v>0</v>
      </c>
      <c r="N308" s="194">
        <f t="shared" si="216"/>
        <v>0</v>
      </c>
      <c r="O308" s="193">
        <f t="shared" si="216"/>
        <v>0</v>
      </c>
      <c r="P308" s="194">
        <f t="shared" si="216"/>
        <v>0</v>
      </c>
      <c r="Q308" s="193">
        <f t="shared" si="216"/>
        <v>0</v>
      </c>
      <c r="R308" s="194">
        <f t="shared" si="216"/>
        <v>0</v>
      </c>
      <c r="S308" s="193">
        <f t="shared" si="195"/>
        <v>0</v>
      </c>
      <c r="T308" s="194">
        <f t="shared" si="195"/>
        <v>0</v>
      </c>
      <c r="U308" s="193">
        <f t="shared" si="195"/>
        <v>0</v>
      </c>
      <c r="V308" s="194">
        <f t="shared" si="195"/>
        <v>0</v>
      </c>
      <c r="W308" s="195">
        <f t="shared" si="196"/>
        <v>0</v>
      </c>
      <c r="X308" s="195">
        <f t="shared" si="197"/>
        <v>0</v>
      </c>
      <c r="Y308" s="195">
        <f t="shared" si="198"/>
        <v>0</v>
      </c>
      <c r="Z308" s="195">
        <f t="shared" si="199"/>
        <v>0</v>
      </c>
      <c r="AA308" s="195">
        <f t="shared" si="200"/>
        <v>0</v>
      </c>
      <c r="AB308" s="195">
        <f t="shared" si="201"/>
        <v>0</v>
      </c>
      <c r="AC308" s="667"/>
      <c r="AD308" s="196">
        <f t="shared" si="202"/>
        <v>0</v>
      </c>
      <c r="AE308" s="667"/>
      <c r="AF308" s="196">
        <f t="shared" si="203"/>
        <v>0</v>
      </c>
      <c r="AG308" s="196"/>
      <c r="AH308" s="196"/>
      <c r="AI308" s="196"/>
      <c r="AJ308" s="150"/>
      <c r="AK308" s="709">
        <f t="shared" si="204"/>
        <v>0</v>
      </c>
      <c r="AL308" s="709">
        <f t="shared" si="205"/>
        <v>0</v>
      </c>
      <c r="AM308" s="709">
        <f t="shared" si="206"/>
        <v>0</v>
      </c>
      <c r="AN308" s="709"/>
      <c r="AO308" s="709">
        <f t="shared" si="207"/>
        <v>0</v>
      </c>
      <c r="AP308" s="709">
        <f t="shared" si="208"/>
        <v>0</v>
      </c>
      <c r="AS308" s="184"/>
      <c r="AW308" s="225"/>
      <c r="AX308" s="79"/>
      <c r="AZ308" s="176"/>
      <c r="BD308" s="225"/>
      <c r="BG308" s="762">
        <f>BG303</f>
        <v>80.900000000000006</v>
      </c>
      <c r="BH308" s="761">
        <f>BH303</f>
        <v>80.900000000000006</v>
      </c>
      <c r="BI308" s="198">
        <f>BJ307+BI303</f>
        <v>135</v>
      </c>
      <c r="BJ308" s="198">
        <f>BI308+BJ303</f>
        <v>150</v>
      </c>
    </row>
    <row r="309" spans="1:67" ht="12.75" customHeight="1" outlineLevel="1" x14ac:dyDescent="0.2">
      <c r="B309" s="851"/>
      <c r="C309" s="851"/>
      <c r="D309" s="27" t="str">
        <f t="shared" si="209"/>
        <v/>
      </c>
      <c r="E309" s="191" t="str">
        <f t="shared" si="210"/>
        <v>So</v>
      </c>
      <c r="F309" s="191">
        <f t="shared" si="211"/>
        <v>2025</v>
      </c>
      <c r="G309" s="191">
        <f t="shared" si="212"/>
        <v>9</v>
      </c>
      <c r="H309" s="191">
        <f t="shared" si="214"/>
        <v>28</v>
      </c>
      <c r="I309" s="192">
        <f t="shared" si="213"/>
        <v>44466</v>
      </c>
      <c r="J309" s="191">
        <f t="shared" si="193"/>
        <v>1</v>
      </c>
      <c r="K309" s="193">
        <f t="shared" si="216"/>
        <v>0</v>
      </c>
      <c r="L309" s="194">
        <f t="shared" si="216"/>
        <v>0</v>
      </c>
      <c r="M309" s="193">
        <f t="shared" si="216"/>
        <v>0</v>
      </c>
      <c r="N309" s="194">
        <f t="shared" si="216"/>
        <v>0</v>
      </c>
      <c r="O309" s="193">
        <f t="shared" si="216"/>
        <v>0</v>
      </c>
      <c r="P309" s="194">
        <f t="shared" si="216"/>
        <v>0</v>
      </c>
      <c r="Q309" s="193">
        <f t="shared" si="216"/>
        <v>0</v>
      </c>
      <c r="R309" s="194">
        <f t="shared" si="216"/>
        <v>0</v>
      </c>
      <c r="S309" s="193">
        <f t="shared" si="195"/>
        <v>0</v>
      </c>
      <c r="T309" s="194">
        <f t="shared" si="195"/>
        <v>0</v>
      </c>
      <c r="U309" s="193">
        <f t="shared" si="195"/>
        <v>0</v>
      </c>
      <c r="V309" s="194">
        <f t="shared" si="195"/>
        <v>0</v>
      </c>
      <c r="W309" s="195">
        <f t="shared" si="196"/>
        <v>0</v>
      </c>
      <c r="X309" s="195">
        <f t="shared" si="197"/>
        <v>0</v>
      </c>
      <c r="Y309" s="195">
        <f t="shared" si="198"/>
        <v>0</v>
      </c>
      <c r="Z309" s="195">
        <f t="shared" si="199"/>
        <v>0</v>
      </c>
      <c r="AA309" s="195">
        <f t="shared" si="200"/>
        <v>0</v>
      </c>
      <c r="AB309" s="195">
        <f t="shared" si="201"/>
        <v>0</v>
      </c>
      <c r="AC309" s="667"/>
      <c r="AD309" s="196">
        <f t="shared" si="202"/>
        <v>0</v>
      </c>
      <c r="AE309" s="667"/>
      <c r="AF309" s="196">
        <f t="shared" si="203"/>
        <v>0</v>
      </c>
      <c r="AG309" s="196"/>
      <c r="AH309" s="196"/>
      <c r="AI309" s="196"/>
      <c r="AK309" s="709">
        <f t="shared" si="204"/>
        <v>0</v>
      </c>
      <c r="AL309" s="709">
        <f t="shared" si="205"/>
        <v>0</v>
      </c>
      <c r="AM309" s="709">
        <f t="shared" si="206"/>
        <v>0</v>
      </c>
      <c r="AN309" s="709"/>
      <c r="AO309" s="709">
        <f t="shared" si="207"/>
        <v>0</v>
      </c>
      <c r="AP309" s="709">
        <f t="shared" si="208"/>
        <v>0</v>
      </c>
      <c r="AS309" s="184"/>
      <c r="AW309" s="225"/>
      <c r="AX309" s="79"/>
      <c r="AZ309" s="176"/>
      <c r="BD309" s="225"/>
      <c r="BG309" s="760">
        <v>60</v>
      </c>
      <c r="BH309" s="756">
        <f>SUM(BG304:BG308)+SUM(BH304:BH308)</f>
        <v>809</v>
      </c>
      <c r="BL309" s="774" t="s">
        <v>1777</v>
      </c>
      <c r="BM309" s="198"/>
      <c r="BN309" s="722" t="s">
        <v>1767</v>
      </c>
      <c r="BO309" s="722" t="s">
        <v>1767</v>
      </c>
    </row>
    <row r="310" spans="1:67" ht="12.75" customHeight="1" outlineLevel="1" x14ac:dyDescent="0.2">
      <c r="B310" s="851"/>
      <c r="C310" s="851"/>
      <c r="D310" s="27">
        <f t="shared" si="209"/>
        <v>40</v>
      </c>
      <c r="E310" s="191" t="str">
        <f t="shared" si="210"/>
        <v>Mo</v>
      </c>
      <c r="F310" s="191">
        <f t="shared" si="211"/>
        <v>2025</v>
      </c>
      <c r="G310" s="191">
        <f t="shared" si="212"/>
        <v>9</v>
      </c>
      <c r="H310" s="191">
        <f t="shared" si="214"/>
        <v>29</v>
      </c>
      <c r="I310" s="192">
        <f t="shared" si="213"/>
        <v>44467</v>
      </c>
      <c r="J310" s="191">
        <f t="shared" si="193"/>
        <v>1</v>
      </c>
      <c r="K310" s="193">
        <f t="shared" si="216"/>
        <v>7</v>
      </c>
      <c r="L310" s="194">
        <f t="shared" si="216"/>
        <v>0</v>
      </c>
      <c r="M310" s="193">
        <f t="shared" si="216"/>
        <v>13</v>
      </c>
      <c r="N310" s="194">
        <f t="shared" si="216"/>
        <v>0</v>
      </c>
      <c r="O310" s="193">
        <f t="shared" si="216"/>
        <v>13</v>
      </c>
      <c r="P310" s="194">
        <f t="shared" si="216"/>
        <v>30</v>
      </c>
      <c r="Q310" s="193">
        <f t="shared" si="216"/>
        <v>15</v>
      </c>
      <c r="R310" s="194">
        <f t="shared" si="216"/>
        <v>55</v>
      </c>
      <c r="S310" s="193">
        <f t="shared" si="195"/>
        <v>15</v>
      </c>
      <c r="T310" s="194">
        <f t="shared" si="195"/>
        <v>55</v>
      </c>
      <c r="U310" s="193">
        <f t="shared" si="195"/>
        <v>15</v>
      </c>
      <c r="V310" s="194">
        <f t="shared" si="195"/>
        <v>55</v>
      </c>
      <c r="W310" s="195">
        <f t="shared" si="196"/>
        <v>0.29166666666666669</v>
      </c>
      <c r="X310" s="195">
        <f t="shared" si="197"/>
        <v>0.54166666666666663</v>
      </c>
      <c r="Y310" s="195">
        <f t="shared" si="198"/>
        <v>0.5625</v>
      </c>
      <c r="Z310" s="195">
        <f t="shared" si="199"/>
        <v>0.66319444444444442</v>
      </c>
      <c r="AA310" s="195">
        <f t="shared" si="200"/>
        <v>0.66319444444444442</v>
      </c>
      <c r="AB310" s="195">
        <f t="shared" si="201"/>
        <v>0.66319444444444442</v>
      </c>
      <c r="AC310" s="667"/>
      <c r="AD310" s="196">
        <f t="shared" si="202"/>
        <v>0.35069444444444442</v>
      </c>
      <c r="AE310" s="667"/>
      <c r="AF310" s="196">
        <f t="shared" si="203"/>
        <v>0.35069444444444436</v>
      </c>
      <c r="AG310" s="196"/>
      <c r="AH310" s="196"/>
      <c r="AI310" s="196"/>
      <c r="AK310" s="709">
        <f t="shared" si="204"/>
        <v>0</v>
      </c>
      <c r="AL310" s="709">
        <f t="shared" si="205"/>
        <v>0</v>
      </c>
      <c r="AM310" s="709">
        <f t="shared" si="206"/>
        <v>0</v>
      </c>
      <c r="AN310" s="709"/>
      <c r="AO310" s="709">
        <f t="shared" si="207"/>
        <v>0</v>
      </c>
      <c r="AP310" s="709">
        <f t="shared" si="208"/>
        <v>1</v>
      </c>
      <c r="AS310" s="184"/>
      <c r="AW310" s="225"/>
      <c r="AX310" s="79"/>
      <c r="AZ310" s="176"/>
      <c r="BD310" s="225"/>
      <c r="BG310" s="758">
        <f>BH310/BG309</f>
        <v>26.966666666666665</v>
      </c>
      <c r="BH310" s="757">
        <f>SUM(BH302,BH309)</f>
        <v>1618</v>
      </c>
      <c r="BL310" s="775">
        <f>INDEX($BF$2:$BG$8,MATCH(BL309,$BF$2:$BF$8,0),2)</f>
        <v>80.900000000000006</v>
      </c>
      <c r="BM310" s="775">
        <f>INDEX($BF$2:$BG$8,MATCH(BL309,$BF$2:$BF$8,0),2)</f>
        <v>80.900000000000006</v>
      </c>
      <c r="BN310" s="775">
        <v>15</v>
      </c>
      <c r="BO310" s="775">
        <v>15</v>
      </c>
    </row>
    <row r="311" spans="1:67" ht="12.75" customHeight="1" outlineLevel="1" x14ac:dyDescent="0.2">
      <c r="B311" s="851"/>
      <c r="C311" s="851"/>
      <c r="D311" s="27" t="str">
        <f t="shared" si="209"/>
        <v/>
      </c>
      <c r="E311" s="191" t="str">
        <f t="shared" si="210"/>
        <v>Di</v>
      </c>
      <c r="F311" s="191">
        <f t="shared" si="211"/>
        <v>2025</v>
      </c>
      <c r="G311" s="191">
        <f t="shared" si="212"/>
        <v>9</v>
      </c>
      <c r="H311" s="191">
        <f t="shared" si="214"/>
        <v>30</v>
      </c>
      <c r="I311" s="192">
        <f t="shared" si="213"/>
        <v>44468</v>
      </c>
      <c r="J311" s="191">
        <f t="shared" si="193"/>
        <v>1</v>
      </c>
      <c r="K311" s="193">
        <f t="shared" si="216"/>
        <v>7</v>
      </c>
      <c r="L311" s="194">
        <f t="shared" si="216"/>
        <v>0</v>
      </c>
      <c r="M311" s="193">
        <f t="shared" si="216"/>
        <v>13</v>
      </c>
      <c r="N311" s="194">
        <f t="shared" si="216"/>
        <v>0</v>
      </c>
      <c r="O311" s="193">
        <f t="shared" si="216"/>
        <v>13</v>
      </c>
      <c r="P311" s="194">
        <f t="shared" si="216"/>
        <v>30</v>
      </c>
      <c r="Q311" s="193">
        <f t="shared" si="216"/>
        <v>15</v>
      </c>
      <c r="R311" s="194">
        <f t="shared" si="216"/>
        <v>55</v>
      </c>
      <c r="S311" s="193">
        <f t="shared" si="195"/>
        <v>15</v>
      </c>
      <c r="T311" s="194">
        <f t="shared" si="195"/>
        <v>55</v>
      </c>
      <c r="U311" s="193">
        <f t="shared" si="195"/>
        <v>15</v>
      </c>
      <c r="V311" s="194">
        <f t="shared" si="195"/>
        <v>55</v>
      </c>
      <c r="W311" s="195">
        <f t="shared" si="196"/>
        <v>0.29166666666666669</v>
      </c>
      <c r="X311" s="195">
        <f t="shared" si="197"/>
        <v>0.54166666666666663</v>
      </c>
      <c r="Y311" s="195">
        <f t="shared" si="198"/>
        <v>0.5625</v>
      </c>
      <c r="Z311" s="195">
        <f t="shared" si="199"/>
        <v>0.66319444444444442</v>
      </c>
      <c r="AA311" s="195">
        <f t="shared" si="200"/>
        <v>0.66319444444444442</v>
      </c>
      <c r="AB311" s="195">
        <f t="shared" si="201"/>
        <v>0.66319444444444442</v>
      </c>
      <c r="AC311" s="667"/>
      <c r="AD311" s="196">
        <f t="shared" si="202"/>
        <v>0.35069444444444442</v>
      </c>
      <c r="AE311" s="667"/>
      <c r="AF311" s="196">
        <f t="shared" si="203"/>
        <v>0.35069444444444436</v>
      </c>
      <c r="AG311" s="196"/>
      <c r="AH311" s="196"/>
      <c r="AI311" s="196"/>
      <c r="AJ311" s="150"/>
      <c r="AK311" s="709">
        <f t="shared" si="204"/>
        <v>0</v>
      </c>
      <c r="AL311" s="709">
        <f t="shared" si="205"/>
        <v>0</v>
      </c>
      <c r="AM311" s="709">
        <f t="shared" si="206"/>
        <v>0</v>
      </c>
      <c r="AN311" s="709"/>
      <c r="AO311" s="709">
        <f t="shared" si="207"/>
        <v>0</v>
      </c>
      <c r="AP311" s="709">
        <f t="shared" si="208"/>
        <v>1</v>
      </c>
      <c r="AS311" s="184"/>
      <c r="AW311" s="225"/>
      <c r="AX311" s="79"/>
      <c r="AZ311" s="176"/>
      <c r="BD311" s="225"/>
      <c r="BG311" s="759">
        <f>100*BG309/BH310</f>
        <v>3.7082818294190361</v>
      </c>
      <c r="BL311" s="818">
        <f>BL310</f>
        <v>80.900000000000006</v>
      </c>
      <c r="BM311" s="818">
        <f>BM310</f>
        <v>80.900000000000006</v>
      </c>
      <c r="BN311" s="198">
        <f>BN310</f>
        <v>15</v>
      </c>
      <c r="BO311" s="198">
        <f>BN311+BO310</f>
        <v>30</v>
      </c>
    </row>
    <row r="312" spans="1:67" ht="12.75" customHeight="1" outlineLevel="1" x14ac:dyDescent="0.2">
      <c r="B312" s="851"/>
      <c r="C312" s="851"/>
      <c r="D312" s="27" t="str">
        <f t="shared" si="209"/>
        <v/>
      </c>
      <c r="E312" s="191" t="str">
        <f t="shared" si="210"/>
        <v>Mi</v>
      </c>
      <c r="F312" s="191">
        <f t="shared" si="211"/>
        <v>2025</v>
      </c>
      <c r="G312" s="191">
        <f t="shared" si="212"/>
        <v>9</v>
      </c>
      <c r="H312" s="191">
        <f t="shared" si="214"/>
        <v>31</v>
      </c>
      <c r="I312" s="192">
        <f t="shared" si="213"/>
        <v>44469</v>
      </c>
      <c r="J312" s="191">
        <f t="shared" si="193"/>
        <v>0</v>
      </c>
      <c r="K312" s="193">
        <f t="shared" si="216"/>
        <v>0</v>
      </c>
      <c r="L312" s="194">
        <f t="shared" si="216"/>
        <v>0</v>
      </c>
      <c r="M312" s="193">
        <f t="shared" si="216"/>
        <v>0</v>
      </c>
      <c r="N312" s="194">
        <f t="shared" si="216"/>
        <v>0</v>
      </c>
      <c r="O312" s="193">
        <f t="shared" si="216"/>
        <v>0</v>
      </c>
      <c r="P312" s="194">
        <f t="shared" si="216"/>
        <v>0</v>
      </c>
      <c r="Q312" s="193">
        <f t="shared" si="216"/>
        <v>0</v>
      </c>
      <c r="R312" s="194">
        <f t="shared" si="216"/>
        <v>0</v>
      </c>
      <c r="S312" s="193">
        <f t="shared" si="195"/>
        <v>0</v>
      </c>
      <c r="T312" s="194">
        <f t="shared" si="195"/>
        <v>0</v>
      </c>
      <c r="U312" s="193">
        <f t="shared" si="195"/>
        <v>0</v>
      </c>
      <c r="V312" s="194">
        <f t="shared" si="195"/>
        <v>0</v>
      </c>
      <c r="W312" s="195">
        <f t="shared" si="196"/>
        <v>0</v>
      </c>
      <c r="X312" s="195">
        <f t="shared" si="197"/>
        <v>0</v>
      </c>
      <c r="Y312" s="195">
        <f t="shared" si="198"/>
        <v>0</v>
      </c>
      <c r="Z312" s="195">
        <f t="shared" si="199"/>
        <v>0</v>
      </c>
      <c r="AA312" s="195">
        <f t="shared" si="200"/>
        <v>0</v>
      </c>
      <c r="AB312" s="195">
        <f t="shared" si="201"/>
        <v>0</v>
      </c>
      <c r="AC312" s="667"/>
      <c r="AD312" s="196">
        <f t="shared" si="202"/>
        <v>0</v>
      </c>
      <c r="AE312" s="667"/>
      <c r="AF312" s="196">
        <f t="shared" si="203"/>
        <v>0</v>
      </c>
      <c r="AG312" s="27" t="str">
        <f t="shared" ref="AG312" si="217">IF(AH312="Mo",WEEKNUM(AL312),"")</f>
        <v/>
      </c>
      <c r="AH312" s="196"/>
      <c r="AI312" s="196"/>
      <c r="AJ312" s="150"/>
      <c r="AK312" s="709">
        <f t="shared" si="204"/>
        <v>0</v>
      </c>
      <c r="AL312" s="709">
        <f t="shared" si="205"/>
        <v>0</v>
      </c>
      <c r="AM312" s="709">
        <f t="shared" si="206"/>
        <v>0</v>
      </c>
      <c r="AN312" s="709"/>
      <c r="AO312" s="709">
        <f t="shared" si="207"/>
        <v>0</v>
      </c>
      <c r="AP312" s="709">
        <f>IF(OR(E312="Sa",E312="So",E312="",J312=0,AH312="FT"),0,1)</f>
        <v>0</v>
      </c>
      <c r="AS312" s="184"/>
      <c r="AW312" s="225"/>
      <c r="AX312" s="79"/>
      <c r="AZ312" s="176"/>
      <c r="BD312" s="225"/>
      <c r="BL312" s="761">
        <f>BL310</f>
        <v>80.900000000000006</v>
      </c>
      <c r="BM312" s="761">
        <f>BM310</f>
        <v>80.900000000000006</v>
      </c>
      <c r="BN312" s="198">
        <f>BO311+BN310</f>
        <v>45</v>
      </c>
      <c r="BO312" s="198">
        <f>BN312+BO310</f>
        <v>60</v>
      </c>
    </row>
    <row r="313" spans="1:67" ht="12.75" customHeight="1" outlineLevel="1" x14ac:dyDescent="0.2">
      <c r="B313" s="851"/>
      <c r="C313" s="851"/>
      <c r="D313" s="749" t="s">
        <v>1716</v>
      </c>
      <c r="E313" s="9"/>
      <c r="F313" s="9"/>
      <c r="G313" s="9"/>
      <c r="H313" s="191"/>
      <c r="I313" s="13"/>
      <c r="J313" s="191">
        <f>IF(OR(G313="",G313=MONTH(I313)),1,0)</f>
        <v>1</v>
      </c>
      <c r="Q313" s="4" t="s">
        <v>21</v>
      </c>
      <c r="R313" s="4"/>
      <c r="S313" s="4"/>
      <c r="T313" s="4"/>
      <c r="U313" s="4"/>
      <c r="V313" s="4"/>
      <c r="W313" s="4"/>
      <c r="X313" s="4"/>
      <c r="Y313" s="4"/>
      <c r="Z313" s="4"/>
      <c r="AA313" s="4"/>
      <c r="AB313" s="4"/>
      <c r="AC313" s="667"/>
      <c r="AD313" s="18">
        <f>SUM(AD282:AD312)</f>
        <v>7.7152777777777803</v>
      </c>
      <c r="AE313" s="667"/>
      <c r="AF313" s="18">
        <f>SUM(AF282:AF312)</f>
        <v>7.7152777777777777</v>
      </c>
      <c r="AG313" s="18"/>
      <c r="AH313" s="18"/>
      <c r="AI313" s="20">
        <f>IF(AF313-AD313&lt;0,0,1)</f>
        <v>0</v>
      </c>
      <c r="AJ313" s="190">
        <f>IF(AF313-AD313&lt;0,AD313-AF313,AF313-AD313)</f>
        <v>2.6645352591003757E-15</v>
      </c>
      <c r="AK313" s="190">
        <f>8.425*SUM(AK282:AK312)/24</f>
        <v>0</v>
      </c>
      <c r="AL313" s="190">
        <f>8.425*SUM(AL282:AL312)/24</f>
        <v>0</v>
      </c>
      <c r="AM313" s="190">
        <f>8.425*SUM(AM282:AM312)/24</f>
        <v>0</v>
      </c>
      <c r="AO313" s="151">
        <f>SUM(AO282:AO312)</f>
        <v>0</v>
      </c>
      <c r="AP313" s="151">
        <f>SUM(AP282:AP312)</f>
        <v>22</v>
      </c>
      <c r="AS313" s="184"/>
      <c r="AW313" s="225"/>
      <c r="AX313" s="79"/>
      <c r="AZ313" s="176"/>
      <c r="BD313" s="225"/>
      <c r="BL313" s="761">
        <f>BL310</f>
        <v>80.900000000000006</v>
      </c>
      <c r="BM313" s="761">
        <f>BM310</f>
        <v>80.900000000000006</v>
      </c>
      <c r="BN313" s="198">
        <f>BO312+BN310</f>
        <v>75</v>
      </c>
      <c r="BO313" s="198">
        <f>BN313+BO310</f>
        <v>90</v>
      </c>
    </row>
    <row r="314" spans="1:67" ht="12.75" customHeight="1" x14ac:dyDescent="0.2">
      <c r="B314" s="852"/>
      <c r="C314" s="852"/>
      <c r="D314" s="49"/>
      <c r="E314" s="51"/>
      <c r="F314" s="51"/>
      <c r="G314" s="51"/>
      <c r="H314" s="51"/>
      <c r="I314" s="51"/>
      <c r="J314" s="51"/>
      <c r="K314" s="52"/>
      <c r="L314" s="52"/>
      <c r="M314" s="52"/>
      <c r="N314" s="52"/>
      <c r="O314" s="52"/>
      <c r="P314" s="52"/>
      <c r="Q314" s="52"/>
      <c r="R314" s="52"/>
      <c r="S314" s="52"/>
      <c r="T314" s="52"/>
      <c r="U314" s="52"/>
      <c r="V314" s="52"/>
      <c r="W314" s="52"/>
      <c r="X314" s="52"/>
      <c r="Y314" s="52"/>
      <c r="Z314" s="52"/>
      <c r="AA314" s="52"/>
      <c r="AB314" s="52"/>
      <c r="AC314" s="53"/>
      <c r="AD314" s="53"/>
      <c r="AE314" s="53"/>
      <c r="AF314" s="54"/>
      <c r="AG314" s="26"/>
      <c r="AH314" s="26"/>
      <c r="AI314" s="26"/>
      <c r="AJ314" s="203">
        <f>IF(AI313=1,AJ280+AJ313,IF(AI313=0,AJ280-AJ313,"Error"))</f>
        <v>-2.5757174171303632E-14</v>
      </c>
      <c r="AK314" s="202">
        <f>AK280+SUM(AK281:AK312)</f>
        <v>0</v>
      </c>
      <c r="AL314" s="202">
        <f>AL280+SUM(AL281:AL312)</f>
        <v>0</v>
      </c>
      <c r="AM314" s="202">
        <f>AM280+SUM(AM281:AM312)</f>
        <v>0</v>
      </c>
      <c r="AN314" s="202"/>
      <c r="AO314" s="202">
        <f>AO313*8</f>
        <v>0</v>
      </c>
      <c r="AP314" s="202">
        <f>AP313*8</f>
        <v>176</v>
      </c>
      <c r="AQ314" s="152"/>
      <c r="AR314" s="173"/>
      <c r="AS314" s="185"/>
      <c r="AT314" s="152"/>
      <c r="AU314" s="152"/>
      <c r="AV314" s="173"/>
      <c r="AW314" s="226"/>
      <c r="AX314" s="80"/>
      <c r="AY314" s="55"/>
      <c r="AZ314" s="178"/>
      <c r="BA314" s="55"/>
      <c r="BB314" s="49"/>
      <c r="BC314" s="55"/>
      <c r="BD314" s="226"/>
      <c r="BL314" s="761">
        <f>BL310</f>
        <v>80.900000000000006</v>
      </c>
      <c r="BM314" s="761">
        <f>BM310</f>
        <v>80.900000000000006</v>
      </c>
      <c r="BN314" s="198">
        <f>BO313+BN310</f>
        <v>105</v>
      </c>
      <c r="BO314" s="198">
        <f>BN314+BO310</f>
        <v>120</v>
      </c>
    </row>
    <row r="315" spans="1:67" ht="12.75" customHeight="1" outlineLevel="1" x14ac:dyDescent="0.2">
      <c r="B315" s="850">
        <f>$F$5</f>
        <v>2025</v>
      </c>
      <c r="C315" s="850" t="str">
        <f>TEXT(I316,"MMM")</f>
        <v>Okt</v>
      </c>
      <c r="D315" s="41"/>
      <c r="E315" s="42"/>
      <c r="F315" s="42"/>
      <c r="G315" s="42"/>
      <c r="H315" s="42"/>
      <c r="I315" s="42"/>
      <c r="J315" s="42"/>
      <c r="K315" s="43"/>
      <c r="L315" s="43"/>
      <c r="M315" s="43"/>
      <c r="N315" s="43"/>
      <c r="O315" s="43"/>
      <c r="P315" s="43"/>
      <c r="Q315" s="43"/>
      <c r="R315" s="43"/>
      <c r="S315" s="43"/>
      <c r="T315" s="43"/>
      <c r="U315" s="43"/>
      <c r="V315" s="43"/>
      <c r="W315" s="43"/>
      <c r="X315" s="43"/>
      <c r="Y315" s="43"/>
      <c r="Z315" s="43"/>
      <c r="AA315" s="43"/>
      <c r="AB315" s="43"/>
      <c r="AC315" s="44"/>
      <c r="AD315" s="44"/>
      <c r="AE315" s="44"/>
      <c r="AF315" s="42"/>
      <c r="AG315" s="42"/>
      <c r="AH315" s="42"/>
      <c r="AI315" s="42"/>
      <c r="AJ315" s="148"/>
      <c r="AK315" s="148"/>
      <c r="AL315" s="148"/>
      <c r="AM315" s="148"/>
      <c r="AN315" s="148"/>
      <c r="AO315" s="148"/>
      <c r="AP315" s="148"/>
      <c r="AQ315" s="148"/>
      <c r="AR315" s="170"/>
      <c r="AS315" s="182"/>
      <c r="AT315" s="148"/>
      <c r="AU315" s="148"/>
      <c r="AV315" s="170"/>
      <c r="AW315" s="224"/>
      <c r="AX315" s="78"/>
      <c r="AY315" s="45"/>
      <c r="AZ315" s="177"/>
      <c r="BA315" s="45"/>
      <c r="BB315" s="41"/>
      <c r="BC315" s="45"/>
      <c r="BD315" s="224"/>
      <c r="BL315" s="762">
        <f>BL310</f>
        <v>80.900000000000006</v>
      </c>
      <c r="BM315" s="761">
        <f>BM310</f>
        <v>80.900000000000006</v>
      </c>
      <c r="BN315" s="198">
        <f>BO314+BN310</f>
        <v>135</v>
      </c>
      <c r="BO315" s="198">
        <f>BN315+BO310</f>
        <v>150</v>
      </c>
    </row>
    <row r="316" spans="1:67" ht="12.75" customHeight="1" outlineLevel="1" x14ac:dyDescent="0.2">
      <c r="A316" s="198">
        <f>A282+1</f>
        <v>10</v>
      </c>
      <c r="B316" s="851"/>
      <c r="C316" s="851"/>
      <c r="D316" s="27" t="str">
        <f>IF(E316="Mo",WEEKNUM(I316),"")</f>
        <v/>
      </c>
      <c r="E316" s="191" t="str">
        <f>TEXT(I316,"TTT")</f>
        <v>Mi</v>
      </c>
      <c r="F316" s="191">
        <f>$F$5</f>
        <v>2025</v>
      </c>
      <c r="G316" s="191">
        <f>$A$316</f>
        <v>10</v>
      </c>
      <c r="H316" s="191">
        <f>$H$5</f>
        <v>1</v>
      </c>
      <c r="I316" s="192">
        <f>DATE(F316,G316,H316)</f>
        <v>44469</v>
      </c>
      <c r="J316" s="191">
        <f t="shared" ref="J316:J346" si="218">IF(OR(G316="",G316=MONTH(I316)),1,0)</f>
        <v>1</v>
      </c>
      <c r="K316" s="193">
        <f t="shared" ref="K316:R325" si="219">IF(OR($E316="Sa",$E316="So",$J316=0),K$4,K$5)</f>
        <v>7</v>
      </c>
      <c r="L316" s="194">
        <f t="shared" si="219"/>
        <v>0</v>
      </c>
      <c r="M316" s="193">
        <f t="shared" si="219"/>
        <v>13</v>
      </c>
      <c r="N316" s="194">
        <f t="shared" si="219"/>
        <v>0</v>
      </c>
      <c r="O316" s="193">
        <f t="shared" si="219"/>
        <v>13</v>
      </c>
      <c r="P316" s="194">
        <f t="shared" si="219"/>
        <v>30</v>
      </c>
      <c r="Q316" s="193">
        <f t="shared" si="219"/>
        <v>15</v>
      </c>
      <c r="R316" s="194">
        <f t="shared" si="219"/>
        <v>55</v>
      </c>
      <c r="S316" s="193">
        <f t="shared" ref="S316:V346" si="220">Q316</f>
        <v>15</v>
      </c>
      <c r="T316" s="194">
        <f t="shared" si="220"/>
        <v>55</v>
      </c>
      <c r="U316" s="193">
        <f t="shared" si="220"/>
        <v>15</v>
      </c>
      <c r="V316" s="194">
        <f t="shared" si="220"/>
        <v>55</v>
      </c>
      <c r="W316" s="195">
        <f t="shared" ref="W316:W346" si="221">TIME(K316,L316,0)</f>
        <v>0.29166666666666669</v>
      </c>
      <c r="X316" s="195">
        <f t="shared" ref="X316:X346" si="222">TIME(M316,N316,0)</f>
        <v>0.54166666666666663</v>
      </c>
      <c r="Y316" s="195">
        <f t="shared" ref="Y316:Y346" si="223">TIME(O316,P316,0)</f>
        <v>0.5625</v>
      </c>
      <c r="Z316" s="195">
        <f t="shared" ref="Z316:Z346" si="224">TIME(Q316,R316,0)</f>
        <v>0.66319444444444442</v>
      </c>
      <c r="AA316" s="195">
        <f t="shared" ref="AA316:AA346" si="225">TIME(S316,T316,0)</f>
        <v>0.66319444444444442</v>
      </c>
      <c r="AB316" s="195">
        <f t="shared" ref="AB316:AB346" si="226">TIME(U316,V316,0)</f>
        <v>0.66319444444444442</v>
      </c>
      <c r="AC316" s="667"/>
      <c r="AD316" s="196">
        <f t="shared" ref="AD316:AD346" si="227">IF(J316=0,0,IF(OR(E316="Sa",E316="So"),TIME($AD$4,$AF$4,0),TIME($AD$5,$AF$5,0)))</f>
        <v>0.35069444444444442</v>
      </c>
      <c r="AE316" s="667"/>
      <c r="AF316" s="196">
        <f t="shared" ref="AF316:AF346" si="228">IF(J316=0,0,Z316-W316-(Y316-X316))</f>
        <v>0.35069444444444436</v>
      </c>
      <c r="AG316" s="196"/>
      <c r="AH316" s="196"/>
      <c r="AI316" s="196"/>
      <c r="AK316" s="709">
        <f t="shared" ref="AK316:AK346" si="229">IF(AH316=$AH$3,1,0)</f>
        <v>0</v>
      </c>
      <c r="AL316" s="709">
        <f t="shared" ref="AL316:AL346" si="230">IF(AH316=$AH$7,1,0)</f>
        <v>0</v>
      </c>
      <c r="AM316" s="709">
        <f t="shared" ref="AM316:AM346" si="231">IF(AI316=$AH$4,1,0)</f>
        <v>0</v>
      </c>
      <c r="AN316" s="709"/>
      <c r="AO316" s="709">
        <f t="shared" ref="AO316:AO346" si="232">IF(OR(AH316=$AH$2,AH316=$AH$5),1,IF(AH316=$AH$6,0.5,0))</f>
        <v>0</v>
      </c>
      <c r="AP316" s="709">
        <f t="shared" ref="AP316:AP345" si="233">IF(OR(E316="Sa",E316="So",E316="",J316=0,AH316="FT"),0,1)</f>
        <v>1</v>
      </c>
      <c r="AS316" s="184"/>
      <c r="AW316" s="225"/>
      <c r="AX316" s="79"/>
      <c r="AZ316" s="176"/>
      <c r="BD316" s="225"/>
      <c r="BL316" s="774" t="s">
        <v>1777</v>
      </c>
      <c r="BM316" s="756">
        <f>SUM(BL311:BL315)+SUM(BM311:BM315)</f>
        <v>809</v>
      </c>
      <c r="BN316" s="722" t="s">
        <v>1767</v>
      </c>
      <c r="BO316" s="722" t="s">
        <v>1767</v>
      </c>
    </row>
    <row r="317" spans="1:67" ht="12.75" customHeight="1" outlineLevel="1" x14ac:dyDescent="0.2">
      <c r="B317" s="851"/>
      <c r="C317" s="851"/>
      <c r="D317" s="27" t="str">
        <f t="shared" ref="D317:D346" si="234">IF(E317="Mo",WEEKNUM(I317),"")</f>
        <v/>
      </c>
      <c r="E317" s="191" t="str">
        <f t="shared" ref="E317:E346" si="235">TEXT(I317,"TTT")</f>
        <v>Do</v>
      </c>
      <c r="F317" s="191">
        <f t="shared" ref="F317:F346" si="236">$F$5</f>
        <v>2025</v>
      </c>
      <c r="G317" s="191">
        <f t="shared" ref="G317:G346" si="237">$A$316</f>
        <v>10</v>
      </c>
      <c r="H317" s="191">
        <f>H316+1</f>
        <v>2</v>
      </c>
      <c r="I317" s="192">
        <f t="shared" ref="I317:I346" si="238">DATE(F317,G317,H317)</f>
        <v>44470</v>
      </c>
      <c r="J317" s="191">
        <f t="shared" si="218"/>
        <v>1</v>
      </c>
      <c r="K317" s="193">
        <f t="shared" si="219"/>
        <v>7</v>
      </c>
      <c r="L317" s="194">
        <f t="shared" si="219"/>
        <v>0</v>
      </c>
      <c r="M317" s="193">
        <f t="shared" si="219"/>
        <v>13</v>
      </c>
      <c r="N317" s="194">
        <f t="shared" si="219"/>
        <v>0</v>
      </c>
      <c r="O317" s="193">
        <f t="shared" si="219"/>
        <v>13</v>
      </c>
      <c r="P317" s="194">
        <f t="shared" si="219"/>
        <v>30</v>
      </c>
      <c r="Q317" s="193">
        <f t="shared" si="219"/>
        <v>15</v>
      </c>
      <c r="R317" s="194">
        <f t="shared" si="219"/>
        <v>55</v>
      </c>
      <c r="S317" s="193">
        <f t="shared" si="220"/>
        <v>15</v>
      </c>
      <c r="T317" s="194">
        <f t="shared" si="220"/>
        <v>55</v>
      </c>
      <c r="U317" s="193">
        <f t="shared" si="220"/>
        <v>15</v>
      </c>
      <c r="V317" s="194">
        <f t="shared" si="220"/>
        <v>55</v>
      </c>
      <c r="W317" s="195">
        <f t="shared" si="221"/>
        <v>0.29166666666666669</v>
      </c>
      <c r="X317" s="195">
        <f t="shared" si="222"/>
        <v>0.54166666666666663</v>
      </c>
      <c r="Y317" s="195">
        <f t="shared" si="223"/>
        <v>0.5625</v>
      </c>
      <c r="Z317" s="195">
        <f t="shared" si="224"/>
        <v>0.66319444444444442</v>
      </c>
      <c r="AA317" s="195">
        <f t="shared" si="225"/>
        <v>0.66319444444444442</v>
      </c>
      <c r="AB317" s="195">
        <f t="shared" si="226"/>
        <v>0.66319444444444442</v>
      </c>
      <c r="AC317" s="667"/>
      <c r="AD317" s="196">
        <f t="shared" si="227"/>
        <v>0.35069444444444442</v>
      </c>
      <c r="AE317" s="667"/>
      <c r="AF317" s="196">
        <f t="shared" si="228"/>
        <v>0.35069444444444436</v>
      </c>
      <c r="AG317" s="196"/>
      <c r="AH317" s="196"/>
      <c r="AI317" s="196"/>
      <c r="AJ317" s="150"/>
      <c r="AK317" s="709">
        <f t="shared" si="229"/>
        <v>0</v>
      </c>
      <c r="AL317" s="709">
        <f t="shared" si="230"/>
        <v>0</v>
      </c>
      <c r="AM317" s="709">
        <f t="shared" si="231"/>
        <v>0</v>
      </c>
      <c r="AN317" s="709"/>
      <c r="AO317" s="709">
        <f t="shared" si="232"/>
        <v>0</v>
      </c>
      <c r="AP317" s="709">
        <f t="shared" si="233"/>
        <v>1</v>
      </c>
      <c r="AS317" s="184"/>
      <c r="AW317" s="225"/>
      <c r="AX317" s="79"/>
      <c r="AZ317" s="176"/>
      <c r="BD317" s="225"/>
      <c r="BL317" s="775">
        <f>INDEX($BF$2:$BG$8,MATCH(BL316,$BF$2:$BF$8,0),2)</f>
        <v>80.900000000000006</v>
      </c>
      <c r="BM317" s="775">
        <f>INDEX($BF$2:$BG$8,MATCH(BL316,$BF$2:$BF$8,0),2)</f>
        <v>80.900000000000006</v>
      </c>
      <c r="BN317" s="775">
        <v>15</v>
      </c>
      <c r="BO317" s="775">
        <v>15</v>
      </c>
    </row>
    <row r="318" spans="1:67" ht="12.75" customHeight="1" outlineLevel="1" x14ac:dyDescent="0.2">
      <c r="B318" s="851"/>
      <c r="C318" s="851"/>
      <c r="D318" s="27" t="str">
        <f t="shared" si="234"/>
        <v/>
      </c>
      <c r="E318" s="191" t="str">
        <f t="shared" si="235"/>
        <v>Fr</v>
      </c>
      <c r="F318" s="191">
        <f t="shared" si="236"/>
        <v>2025</v>
      </c>
      <c r="G318" s="191">
        <f t="shared" si="237"/>
        <v>10</v>
      </c>
      <c r="H318" s="191">
        <f t="shared" ref="H318:H346" si="239">H317+1</f>
        <v>3</v>
      </c>
      <c r="I318" s="192">
        <f t="shared" si="238"/>
        <v>44471</v>
      </c>
      <c r="J318" s="191">
        <f t="shared" si="218"/>
        <v>1</v>
      </c>
      <c r="K318" s="193">
        <f t="shared" si="219"/>
        <v>7</v>
      </c>
      <c r="L318" s="194">
        <f t="shared" si="219"/>
        <v>0</v>
      </c>
      <c r="M318" s="193">
        <f t="shared" si="219"/>
        <v>13</v>
      </c>
      <c r="N318" s="194">
        <f t="shared" si="219"/>
        <v>0</v>
      </c>
      <c r="O318" s="193">
        <f t="shared" si="219"/>
        <v>13</v>
      </c>
      <c r="P318" s="194">
        <f t="shared" si="219"/>
        <v>30</v>
      </c>
      <c r="Q318" s="193">
        <f t="shared" si="219"/>
        <v>15</v>
      </c>
      <c r="R318" s="194">
        <f t="shared" si="219"/>
        <v>55</v>
      </c>
      <c r="S318" s="193">
        <f t="shared" si="220"/>
        <v>15</v>
      </c>
      <c r="T318" s="194">
        <f t="shared" si="220"/>
        <v>55</v>
      </c>
      <c r="U318" s="193">
        <f t="shared" si="220"/>
        <v>15</v>
      </c>
      <c r="V318" s="194">
        <f t="shared" si="220"/>
        <v>55</v>
      </c>
      <c r="W318" s="195">
        <f t="shared" si="221"/>
        <v>0.29166666666666669</v>
      </c>
      <c r="X318" s="195">
        <f t="shared" si="222"/>
        <v>0.54166666666666663</v>
      </c>
      <c r="Y318" s="195">
        <f t="shared" si="223"/>
        <v>0.5625</v>
      </c>
      <c r="Z318" s="195">
        <f t="shared" si="224"/>
        <v>0.66319444444444442</v>
      </c>
      <c r="AA318" s="195">
        <f t="shared" si="225"/>
        <v>0.66319444444444442</v>
      </c>
      <c r="AB318" s="195">
        <f t="shared" si="226"/>
        <v>0.66319444444444442</v>
      </c>
      <c r="AC318" s="667"/>
      <c r="AD318" s="196">
        <f t="shared" si="227"/>
        <v>0.35069444444444442</v>
      </c>
      <c r="AE318" s="667"/>
      <c r="AF318" s="196">
        <f t="shared" si="228"/>
        <v>0.35069444444444436</v>
      </c>
      <c r="AG318" s="196"/>
      <c r="AH318" s="196"/>
      <c r="AI318" s="196"/>
      <c r="AJ318" s="150"/>
      <c r="AK318" s="709">
        <f t="shared" si="229"/>
        <v>0</v>
      </c>
      <c r="AL318" s="709">
        <f t="shared" si="230"/>
        <v>0</v>
      </c>
      <c r="AM318" s="709">
        <f t="shared" si="231"/>
        <v>0</v>
      </c>
      <c r="AN318" s="709"/>
      <c r="AO318" s="709">
        <f t="shared" si="232"/>
        <v>0</v>
      </c>
      <c r="AP318" s="709">
        <f t="shared" si="233"/>
        <v>1</v>
      </c>
      <c r="AS318" s="184"/>
      <c r="AW318" s="225"/>
      <c r="AX318" s="79"/>
      <c r="AZ318" s="176"/>
      <c r="BD318" s="225"/>
      <c r="BL318" s="818">
        <f>BL317</f>
        <v>80.900000000000006</v>
      </c>
      <c r="BM318" s="818">
        <f>BM317</f>
        <v>80.900000000000006</v>
      </c>
      <c r="BN318" s="198">
        <f>BN317</f>
        <v>15</v>
      </c>
      <c r="BO318" s="198">
        <f>BN318+BO317</f>
        <v>30</v>
      </c>
    </row>
    <row r="319" spans="1:67" ht="12.75" customHeight="1" outlineLevel="1" x14ac:dyDescent="0.2">
      <c r="B319" s="851"/>
      <c r="C319" s="851"/>
      <c r="D319" s="27" t="str">
        <f t="shared" si="234"/>
        <v/>
      </c>
      <c r="E319" s="191" t="str">
        <f t="shared" si="235"/>
        <v>Sa</v>
      </c>
      <c r="F319" s="191">
        <f t="shared" si="236"/>
        <v>2025</v>
      </c>
      <c r="G319" s="191">
        <f t="shared" si="237"/>
        <v>10</v>
      </c>
      <c r="H319" s="191">
        <f t="shared" si="239"/>
        <v>4</v>
      </c>
      <c r="I319" s="192">
        <f t="shared" si="238"/>
        <v>44472</v>
      </c>
      <c r="J319" s="191">
        <f t="shared" si="218"/>
        <v>1</v>
      </c>
      <c r="K319" s="193">
        <f t="shared" si="219"/>
        <v>0</v>
      </c>
      <c r="L319" s="194">
        <f t="shared" si="219"/>
        <v>0</v>
      </c>
      <c r="M319" s="193">
        <f t="shared" si="219"/>
        <v>0</v>
      </c>
      <c r="N319" s="194">
        <f t="shared" si="219"/>
        <v>0</v>
      </c>
      <c r="O319" s="193">
        <f t="shared" si="219"/>
        <v>0</v>
      </c>
      <c r="P319" s="194">
        <f t="shared" si="219"/>
        <v>0</v>
      </c>
      <c r="Q319" s="193">
        <f t="shared" si="219"/>
        <v>0</v>
      </c>
      <c r="R319" s="194">
        <f t="shared" si="219"/>
        <v>0</v>
      </c>
      <c r="S319" s="193">
        <f t="shared" si="220"/>
        <v>0</v>
      </c>
      <c r="T319" s="194">
        <f t="shared" si="220"/>
        <v>0</v>
      </c>
      <c r="U319" s="193">
        <f t="shared" si="220"/>
        <v>0</v>
      </c>
      <c r="V319" s="194">
        <f t="shared" si="220"/>
        <v>0</v>
      </c>
      <c r="W319" s="195">
        <f t="shared" si="221"/>
        <v>0</v>
      </c>
      <c r="X319" s="195">
        <f t="shared" si="222"/>
        <v>0</v>
      </c>
      <c r="Y319" s="195">
        <f t="shared" si="223"/>
        <v>0</v>
      </c>
      <c r="Z319" s="195">
        <f t="shared" si="224"/>
        <v>0</v>
      </c>
      <c r="AA319" s="195">
        <f t="shared" si="225"/>
        <v>0</v>
      </c>
      <c r="AB319" s="195">
        <f t="shared" si="226"/>
        <v>0</v>
      </c>
      <c r="AC319" s="667"/>
      <c r="AD319" s="196">
        <f t="shared" si="227"/>
        <v>0</v>
      </c>
      <c r="AE319" s="667"/>
      <c r="AF319" s="196">
        <f t="shared" si="228"/>
        <v>0</v>
      </c>
      <c r="AG319" s="196"/>
      <c r="AH319" s="196"/>
      <c r="AI319" s="196"/>
      <c r="AJ319" s="150"/>
      <c r="AK319" s="709">
        <f t="shared" si="229"/>
        <v>0</v>
      </c>
      <c r="AL319" s="709">
        <f t="shared" si="230"/>
        <v>0</v>
      </c>
      <c r="AM319" s="709">
        <f t="shared" si="231"/>
        <v>0</v>
      </c>
      <c r="AN319" s="709"/>
      <c r="AO319" s="709">
        <f t="shared" si="232"/>
        <v>0</v>
      </c>
      <c r="AP319" s="709">
        <f t="shared" si="233"/>
        <v>0</v>
      </c>
      <c r="AS319" s="184"/>
      <c r="AW319" s="225"/>
      <c r="AX319" s="79"/>
      <c r="AZ319" s="176"/>
      <c r="BD319" s="225"/>
      <c r="BL319" s="761">
        <f>BL317</f>
        <v>80.900000000000006</v>
      </c>
      <c r="BM319" s="761">
        <f>BM317</f>
        <v>80.900000000000006</v>
      </c>
      <c r="BN319" s="198">
        <f>BO318+BN317</f>
        <v>45</v>
      </c>
      <c r="BO319" s="198">
        <f>BN319+BO317</f>
        <v>60</v>
      </c>
    </row>
    <row r="320" spans="1:67" ht="12.75" customHeight="1" outlineLevel="1" x14ac:dyDescent="0.2">
      <c r="B320" s="851"/>
      <c r="C320" s="851"/>
      <c r="D320" s="27" t="str">
        <f t="shared" si="234"/>
        <v/>
      </c>
      <c r="E320" s="191" t="str">
        <f t="shared" si="235"/>
        <v>So</v>
      </c>
      <c r="F320" s="191">
        <f t="shared" si="236"/>
        <v>2025</v>
      </c>
      <c r="G320" s="191">
        <f t="shared" si="237"/>
        <v>10</v>
      </c>
      <c r="H320" s="191">
        <f t="shared" si="239"/>
        <v>5</v>
      </c>
      <c r="I320" s="192">
        <f t="shared" si="238"/>
        <v>44473</v>
      </c>
      <c r="J320" s="191">
        <f t="shared" si="218"/>
        <v>1</v>
      </c>
      <c r="K320" s="193">
        <f t="shared" si="219"/>
        <v>0</v>
      </c>
      <c r="L320" s="194">
        <f t="shared" si="219"/>
        <v>0</v>
      </c>
      <c r="M320" s="193">
        <f t="shared" si="219"/>
        <v>0</v>
      </c>
      <c r="N320" s="194">
        <f t="shared" si="219"/>
        <v>0</v>
      </c>
      <c r="O320" s="193">
        <f t="shared" si="219"/>
        <v>0</v>
      </c>
      <c r="P320" s="194">
        <f t="shared" si="219"/>
        <v>0</v>
      </c>
      <c r="Q320" s="193">
        <f t="shared" si="219"/>
        <v>0</v>
      </c>
      <c r="R320" s="194">
        <f t="shared" si="219"/>
        <v>0</v>
      </c>
      <c r="S320" s="193">
        <f t="shared" si="220"/>
        <v>0</v>
      </c>
      <c r="T320" s="194">
        <f t="shared" si="220"/>
        <v>0</v>
      </c>
      <c r="U320" s="193">
        <f t="shared" si="220"/>
        <v>0</v>
      </c>
      <c r="V320" s="194">
        <f t="shared" si="220"/>
        <v>0</v>
      </c>
      <c r="W320" s="195">
        <f t="shared" si="221"/>
        <v>0</v>
      </c>
      <c r="X320" s="195">
        <f t="shared" si="222"/>
        <v>0</v>
      </c>
      <c r="Y320" s="195">
        <f t="shared" si="223"/>
        <v>0</v>
      </c>
      <c r="Z320" s="195">
        <f t="shared" si="224"/>
        <v>0</v>
      </c>
      <c r="AA320" s="195">
        <f t="shared" si="225"/>
        <v>0</v>
      </c>
      <c r="AB320" s="195">
        <f t="shared" si="226"/>
        <v>0</v>
      </c>
      <c r="AC320" s="667"/>
      <c r="AD320" s="196">
        <f t="shared" si="227"/>
        <v>0</v>
      </c>
      <c r="AE320" s="667"/>
      <c r="AF320" s="196">
        <f t="shared" si="228"/>
        <v>0</v>
      </c>
      <c r="AG320" s="196"/>
      <c r="AH320" s="196"/>
      <c r="AI320" s="196"/>
      <c r="AJ320" s="150"/>
      <c r="AK320" s="709">
        <f t="shared" si="229"/>
        <v>0</v>
      </c>
      <c r="AL320" s="709">
        <f t="shared" si="230"/>
        <v>0</v>
      </c>
      <c r="AM320" s="709">
        <f t="shared" si="231"/>
        <v>0</v>
      </c>
      <c r="AN320" s="709"/>
      <c r="AO320" s="709">
        <f t="shared" si="232"/>
        <v>0</v>
      </c>
      <c r="AP320" s="709">
        <f t="shared" si="233"/>
        <v>0</v>
      </c>
      <c r="AS320" s="184"/>
      <c r="AW320" s="225"/>
      <c r="AX320" s="79"/>
      <c r="AZ320" s="176"/>
      <c r="BD320" s="225"/>
      <c r="BL320" s="761">
        <f>BL317</f>
        <v>80.900000000000006</v>
      </c>
      <c r="BM320" s="761">
        <f>BM317</f>
        <v>80.900000000000006</v>
      </c>
      <c r="BN320" s="198">
        <f>BO319+BN317</f>
        <v>75</v>
      </c>
      <c r="BO320" s="198">
        <f>BN320+BO317</f>
        <v>90</v>
      </c>
    </row>
    <row r="321" spans="2:67" ht="12.75" customHeight="1" outlineLevel="1" x14ac:dyDescent="0.2">
      <c r="B321" s="851"/>
      <c r="C321" s="851"/>
      <c r="D321" s="27">
        <f t="shared" si="234"/>
        <v>41</v>
      </c>
      <c r="E321" s="191" t="str">
        <f t="shared" si="235"/>
        <v>Mo</v>
      </c>
      <c r="F321" s="191">
        <f t="shared" si="236"/>
        <v>2025</v>
      </c>
      <c r="G321" s="191">
        <f t="shared" si="237"/>
        <v>10</v>
      </c>
      <c r="H321" s="191">
        <f t="shared" si="239"/>
        <v>6</v>
      </c>
      <c r="I321" s="192">
        <f t="shared" si="238"/>
        <v>44474</v>
      </c>
      <c r="J321" s="191">
        <f t="shared" si="218"/>
        <v>1</v>
      </c>
      <c r="K321" s="193">
        <f t="shared" si="219"/>
        <v>7</v>
      </c>
      <c r="L321" s="194">
        <f t="shared" si="219"/>
        <v>0</v>
      </c>
      <c r="M321" s="193">
        <f t="shared" si="219"/>
        <v>13</v>
      </c>
      <c r="N321" s="194">
        <f t="shared" si="219"/>
        <v>0</v>
      </c>
      <c r="O321" s="193">
        <f t="shared" si="219"/>
        <v>13</v>
      </c>
      <c r="P321" s="194">
        <f t="shared" si="219"/>
        <v>30</v>
      </c>
      <c r="Q321" s="193">
        <f t="shared" si="219"/>
        <v>15</v>
      </c>
      <c r="R321" s="194">
        <f t="shared" si="219"/>
        <v>55</v>
      </c>
      <c r="S321" s="193">
        <f t="shared" si="220"/>
        <v>15</v>
      </c>
      <c r="T321" s="194">
        <f t="shared" si="220"/>
        <v>55</v>
      </c>
      <c r="U321" s="193">
        <f t="shared" si="220"/>
        <v>15</v>
      </c>
      <c r="V321" s="194">
        <f t="shared" si="220"/>
        <v>55</v>
      </c>
      <c r="W321" s="195">
        <f t="shared" si="221"/>
        <v>0.29166666666666669</v>
      </c>
      <c r="X321" s="195">
        <f t="shared" si="222"/>
        <v>0.54166666666666663</v>
      </c>
      <c r="Y321" s="195">
        <f t="shared" si="223"/>
        <v>0.5625</v>
      </c>
      <c r="Z321" s="195">
        <f t="shared" si="224"/>
        <v>0.66319444444444442</v>
      </c>
      <c r="AA321" s="195">
        <f t="shared" si="225"/>
        <v>0.66319444444444442</v>
      </c>
      <c r="AB321" s="195">
        <f t="shared" si="226"/>
        <v>0.66319444444444442</v>
      </c>
      <c r="AC321" s="667"/>
      <c r="AD321" s="196">
        <f t="shared" si="227"/>
        <v>0.35069444444444442</v>
      </c>
      <c r="AE321" s="667"/>
      <c r="AF321" s="196">
        <f t="shared" si="228"/>
        <v>0.35069444444444436</v>
      </c>
      <c r="AG321" s="196"/>
      <c r="AH321" s="196"/>
      <c r="AI321" s="196"/>
      <c r="AJ321" s="150"/>
      <c r="AK321" s="709">
        <f t="shared" si="229"/>
        <v>0</v>
      </c>
      <c r="AL321" s="709">
        <f t="shared" si="230"/>
        <v>0</v>
      </c>
      <c r="AM321" s="709">
        <f t="shared" si="231"/>
        <v>0</v>
      </c>
      <c r="AN321" s="709"/>
      <c r="AO321" s="709">
        <f t="shared" si="232"/>
        <v>0</v>
      </c>
      <c r="AP321" s="709">
        <f t="shared" si="233"/>
        <v>1</v>
      </c>
      <c r="AS321" s="184"/>
      <c r="AW321" s="225"/>
      <c r="AX321" s="79"/>
      <c r="AZ321" s="176"/>
      <c r="BC321" s="29"/>
      <c r="BD321" s="225"/>
      <c r="BL321" s="761">
        <f>BL317</f>
        <v>80.900000000000006</v>
      </c>
      <c r="BM321" s="761">
        <f>BM317</f>
        <v>80.900000000000006</v>
      </c>
      <c r="BN321" s="198">
        <f>BO320+BN317</f>
        <v>105</v>
      </c>
      <c r="BO321" s="198">
        <f>BN321+BO317</f>
        <v>120</v>
      </c>
    </row>
    <row r="322" spans="2:67" ht="12.75" customHeight="1" outlineLevel="1" x14ac:dyDescent="0.2">
      <c r="B322" s="851"/>
      <c r="C322" s="851"/>
      <c r="D322" s="27" t="str">
        <f t="shared" si="234"/>
        <v/>
      </c>
      <c r="E322" s="191" t="str">
        <f t="shared" si="235"/>
        <v>Di</v>
      </c>
      <c r="F322" s="191">
        <f t="shared" si="236"/>
        <v>2025</v>
      </c>
      <c r="G322" s="191">
        <f t="shared" si="237"/>
        <v>10</v>
      </c>
      <c r="H322" s="191">
        <f t="shared" si="239"/>
        <v>7</v>
      </c>
      <c r="I322" s="192">
        <f t="shared" si="238"/>
        <v>44475</v>
      </c>
      <c r="J322" s="191">
        <f t="shared" si="218"/>
        <v>1</v>
      </c>
      <c r="K322" s="193">
        <f t="shared" si="219"/>
        <v>7</v>
      </c>
      <c r="L322" s="194">
        <f t="shared" si="219"/>
        <v>0</v>
      </c>
      <c r="M322" s="193">
        <f t="shared" si="219"/>
        <v>13</v>
      </c>
      <c r="N322" s="194">
        <f t="shared" si="219"/>
        <v>0</v>
      </c>
      <c r="O322" s="193">
        <f t="shared" si="219"/>
        <v>13</v>
      </c>
      <c r="P322" s="194">
        <f t="shared" si="219"/>
        <v>30</v>
      </c>
      <c r="Q322" s="193">
        <f t="shared" si="219"/>
        <v>15</v>
      </c>
      <c r="R322" s="194">
        <f t="shared" si="219"/>
        <v>55</v>
      </c>
      <c r="S322" s="193">
        <f t="shared" si="220"/>
        <v>15</v>
      </c>
      <c r="T322" s="194">
        <f t="shared" si="220"/>
        <v>55</v>
      </c>
      <c r="U322" s="193">
        <f t="shared" si="220"/>
        <v>15</v>
      </c>
      <c r="V322" s="194">
        <f t="shared" si="220"/>
        <v>55</v>
      </c>
      <c r="W322" s="195">
        <f t="shared" si="221"/>
        <v>0.29166666666666669</v>
      </c>
      <c r="X322" s="195">
        <f t="shared" si="222"/>
        <v>0.54166666666666663</v>
      </c>
      <c r="Y322" s="195">
        <f t="shared" si="223"/>
        <v>0.5625</v>
      </c>
      <c r="Z322" s="195">
        <f t="shared" si="224"/>
        <v>0.66319444444444442</v>
      </c>
      <c r="AA322" s="195">
        <f t="shared" si="225"/>
        <v>0.66319444444444442</v>
      </c>
      <c r="AB322" s="195">
        <f t="shared" si="226"/>
        <v>0.66319444444444442</v>
      </c>
      <c r="AC322" s="667"/>
      <c r="AD322" s="196">
        <f t="shared" si="227"/>
        <v>0.35069444444444442</v>
      </c>
      <c r="AE322" s="667"/>
      <c r="AF322" s="196">
        <f t="shared" si="228"/>
        <v>0.35069444444444436</v>
      </c>
      <c r="AG322" s="196"/>
      <c r="AH322" s="196"/>
      <c r="AI322" s="196"/>
      <c r="AJ322" s="150"/>
      <c r="AK322" s="709">
        <f t="shared" si="229"/>
        <v>0</v>
      </c>
      <c r="AL322" s="709">
        <f t="shared" si="230"/>
        <v>0</v>
      </c>
      <c r="AM322" s="709">
        <f t="shared" si="231"/>
        <v>0</v>
      </c>
      <c r="AN322" s="709"/>
      <c r="AO322" s="709">
        <f t="shared" si="232"/>
        <v>0</v>
      </c>
      <c r="AP322" s="709">
        <f t="shared" si="233"/>
        <v>1</v>
      </c>
      <c r="AS322" s="184"/>
      <c r="AW322" s="225"/>
      <c r="AX322" s="79"/>
      <c r="AZ322" s="176"/>
      <c r="BD322" s="225"/>
      <c r="BL322" s="762">
        <f>BL317</f>
        <v>80.900000000000006</v>
      </c>
      <c r="BM322" s="761">
        <f>BM317</f>
        <v>80.900000000000006</v>
      </c>
      <c r="BN322" s="198">
        <f>BO321+BN317</f>
        <v>135</v>
      </c>
      <c r="BO322" s="198">
        <f>BN322+BO317</f>
        <v>150</v>
      </c>
    </row>
    <row r="323" spans="2:67" ht="12.75" customHeight="1" outlineLevel="1" x14ac:dyDescent="0.2">
      <c r="B323" s="851"/>
      <c r="C323" s="851"/>
      <c r="D323" s="27" t="str">
        <f t="shared" si="234"/>
        <v/>
      </c>
      <c r="E323" s="191" t="str">
        <f t="shared" si="235"/>
        <v>Mi</v>
      </c>
      <c r="F323" s="191">
        <f t="shared" si="236"/>
        <v>2025</v>
      </c>
      <c r="G323" s="191">
        <f t="shared" si="237"/>
        <v>10</v>
      </c>
      <c r="H323" s="191">
        <f t="shared" si="239"/>
        <v>8</v>
      </c>
      <c r="I323" s="192">
        <f t="shared" si="238"/>
        <v>44476</v>
      </c>
      <c r="J323" s="191">
        <f t="shared" si="218"/>
        <v>1</v>
      </c>
      <c r="K323" s="193">
        <f t="shared" si="219"/>
        <v>7</v>
      </c>
      <c r="L323" s="194">
        <f t="shared" si="219"/>
        <v>0</v>
      </c>
      <c r="M323" s="193">
        <f t="shared" si="219"/>
        <v>13</v>
      </c>
      <c r="N323" s="194">
        <f t="shared" si="219"/>
        <v>0</v>
      </c>
      <c r="O323" s="193">
        <f t="shared" si="219"/>
        <v>13</v>
      </c>
      <c r="P323" s="194">
        <f t="shared" si="219"/>
        <v>30</v>
      </c>
      <c r="Q323" s="193">
        <f t="shared" si="219"/>
        <v>15</v>
      </c>
      <c r="R323" s="194">
        <f t="shared" si="219"/>
        <v>55</v>
      </c>
      <c r="S323" s="193">
        <f t="shared" si="220"/>
        <v>15</v>
      </c>
      <c r="T323" s="194">
        <f t="shared" si="220"/>
        <v>55</v>
      </c>
      <c r="U323" s="193">
        <f t="shared" si="220"/>
        <v>15</v>
      </c>
      <c r="V323" s="194">
        <f t="shared" si="220"/>
        <v>55</v>
      </c>
      <c r="W323" s="195">
        <f t="shared" si="221"/>
        <v>0.29166666666666669</v>
      </c>
      <c r="X323" s="195">
        <f t="shared" si="222"/>
        <v>0.54166666666666663</v>
      </c>
      <c r="Y323" s="195">
        <f t="shared" si="223"/>
        <v>0.5625</v>
      </c>
      <c r="Z323" s="195">
        <f t="shared" si="224"/>
        <v>0.66319444444444442</v>
      </c>
      <c r="AA323" s="195">
        <f t="shared" si="225"/>
        <v>0.66319444444444442</v>
      </c>
      <c r="AB323" s="195">
        <f t="shared" si="226"/>
        <v>0.66319444444444442</v>
      </c>
      <c r="AC323" s="667"/>
      <c r="AD323" s="196">
        <f t="shared" si="227"/>
        <v>0.35069444444444442</v>
      </c>
      <c r="AE323" s="667"/>
      <c r="AF323" s="196">
        <f t="shared" si="228"/>
        <v>0.35069444444444436</v>
      </c>
      <c r="AG323" s="196"/>
      <c r="AH323" s="196"/>
      <c r="AI323" s="196"/>
      <c r="AJ323" s="150"/>
      <c r="AK323" s="709">
        <f t="shared" si="229"/>
        <v>0</v>
      </c>
      <c r="AL323" s="709">
        <f t="shared" si="230"/>
        <v>0</v>
      </c>
      <c r="AM323" s="709">
        <f t="shared" si="231"/>
        <v>0</v>
      </c>
      <c r="AN323" s="709"/>
      <c r="AO323" s="709">
        <f t="shared" si="232"/>
        <v>0</v>
      </c>
      <c r="AP323" s="709">
        <f t="shared" si="233"/>
        <v>1</v>
      </c>
      <c r="AS323" s="184"/>
      <c r="AW323" s="225"/>
      <c r="AX323" s="79"/>
      <c r="AZ323" s="176"/>
      <c r="BC323" s="29"/>
      <c r="BD323" s="225"/>
      <c r="BL323" s="760">
        <v>60</v>
      </c>
      <c r="BM323" s="756">
        <f>SUM(BL318:BL322)+SUM(BM318:BM322)</f>
        <v>809</v>
      </c>
      <c r="BN323" s="198"/>
      <c r="BO323" s="198"/>
    </row>
    <row r="324" spans="2:67" ht="12.75" customHeight="1" outlineLevel="1" x14ac:dyDescent="0.2">
      <c r="B324" s="851"/>
      <c r="C324" s="851"/>
      <c r="D324" s="27" t="str">
        <f t="shared" si="234"/>
        <v/>
      </c>
      <c r="E324" s="191" t="str">
        <f t="shared" si="235"/>
        <v>Do</v>
      </c>
      <c r="F324" s="191">
        <f t="shared" si="236"/>
        <v>2025</v>
      </c>
      <c r="G324" s="191">
        <f t="shared" si="237"/>
        <v>10</v>
      </c>
      <c r="H324" s="191">
        <f t="shared" si="239"/>
        <v>9</v>
      </c>
      <c r="I324" s="192">
        <f t="shared" si="238"/>
        <v>44477</v>
      </c>
      <c r="J324" s="191">
        <f t="shared" si="218"/>
        <v>1</v>
      </c>
      <c r="K324" s="193">
        <f t="shared" si="219"/>
        <v>7</v>
      </c>
      <c r="L324" s="194">
        <f t="shared" si="219"/>
        <v>0</v>
      </c>
      <c r="M324" s="193">
        <f t="shared" si="219"/>
        <v>13</v>
      </c>
      <c r="N324" s="194">
        <f t="shared" si="219"/>
        <v>0</v>
      </c>
      <c r="O324" s="193">
        <f t="shared" si="219"/>
        <v>13</v>
      </c>
      <c r="P324" s="194">
        <f t="shared" si="219"/>
        <v>30</v>
      </c>
      <c r="Q324" s="193">
        <f t="shared" si="219"/>
        <v>15</v>
      </c>
      <c r="R324" s="194">
        <f t="shared" si="219"/>
        <v>55</v>
      </c>
      <c r="S324" s="193">
        <f t="shared" si="220"/>
        <v>15</v>
      </c>
      <c r="T324" s="194">
        <f t="shared" si="220"/>
        <v>55</v>
      </c>
      <c r="U324" s="193">
        <f t="shared" si="220"/>
        <v>15</v>
      </c>
      <c r="V324" s="194">
        <f t="shared" si="220"/>
        <v>55</v>
      </c>
      <c r="W324" s="195">
        <f t="shared" si="221"/>
        <v>0.29166666666666669</v>
      </c>
      <c r="X324" s="195">
        <f t="shared" si="222"/>
        <v>0.54166666666666663</v>
      </c>
      <c r="Y324" s="195">
        <f t="shared" si="223"/>
        <v>0.5625</v>
      </c>
      <c r="Z324" s="195">
        <f t="shared" si="224"/>
        <v>0.66319444444444442</v>
      </c>
      <c r="AA324" s="195">
        <f t="shared" si="225"/>
        <v>0.66319444444444442</v>
      </c>
      <c r="AB324" s="195">
        <f t="shared" si="226"/>
        <v>0.66319444444444442</v>
      </c>
      <c r="AC324" s="667"/>
      <c r="AD324" s="196">
        <f t="shared" si="227"/>
        <v>0.35069444444444442</v>
      </c>
      <c r="AE324" s="667"/>
      <c r="AF324" s="196">
        <f t="shared" si="228"/>
        <v>0.35069444444444436</v>
      </c>
      <c r="AG324" s="196"/>
      <c r="AH324" s="196"/>
      <c r="AI324" s="196"/>
      <c r="AJ324" s="150"/>
      <c r="AK324" s="709">
        <f t="shared" si="229"/>
        <v>0</v>
      </c>
      <c r="AL324" s="709">
        <f t="shared" si="230"/>
        <v>0</v>
      </c>
      <c r="AM324" s="709">
        <f t="shared" si="231"/>
        <v>0</v>
      </c>
      <c r="AN324" s="709"/>
      <c r="AO324" s="709">
        <f t="shared" si="232"/>
        <v>0</v>
      </c>
      <c r="AP324" s="709">
        <f t="shared" si="233"/>
        <v>1</v>
      </c>
      <c r="AS324" s="184"/>
      <c r="AW324" s="225"/>
      <c r="AX324" s="79"/>
      <c r="AZ324" s="176"/>
      <c r="BD324" s="225"/>
      <c r="BL324" s="758">
        <f>BM324/BL323</f>
        <v>26.966666666666665</v>
      </c>
      <c r="BM324" s="757">
        <f>SUM(BM316,BM323)</f>
        <v>1618</v>
      </c>
      <c r="BN324" s="198"/>
      <c r="BO324" s="198"/>
    </row>
    <row r="325" spans="2:67" ht="12.75" customHeight="1" outlineLevel="1" x14ac:dyDescent="0.2">
      <c r="B325" s="851"/>
      <c r="C325" s="851"/>
      <c r="D325" s="27" t="str">
        <f t="shared" si="234"/>
        <v/>
      </c>
      <c r="E325" s="191" t="str">
        <f t="shared" si="235"/>
        <v>Fr</v>
      </c>
      <c r="F325" s="191">
        <f t="shared" si="236"/>
        <v>2025</v>
      </c>
      <c r="G325" s="191">
        <f t="shared" si="237"/>
        <v>10</v>
      </c>
      <c r="H325" s="191">
        <f t="shared" si="239"/>
        <v>10</v>
      </c>
      <c r="I325" s="192">
        <f t="shared" si="238"/>
        <v>44478</v>
      </c>
      <c r="J325" s="191">
        <f t="shared" si="218"/>
        <v>1</v>
      </c>
      <c r="K325" s="193">
        <f t="shared" si="219"/>
        <v>7</v>
      </c>
      <c r="L325" s="194">
        <f t="shared" si="219"/>
        <v>0</v>
      </c>
      <c r="M325" s="193">
        <f t="shared" si="219"/>
        <v>13</v>
      </c>
      <c r="N325" s="194">
        <f t="shared" si="219"/>
        <v>0</v>
      </c>
      <c r="O325" s="193">
        <f t="shared" si="219"/>
        <v>13</v>
      </c>
      <c r="P325" s="194">
        <f t="shared" si="219"/>
        <v>30</v>
      </c>
      <c r="Q325" s="193">
        <f t="shared" si="219"/>
        <v>15</v>
      </c>
      <c r="R325" s="194">
        <f t="shared" si="219"/>
        <v>55</v>
      </c>
      <c r="S325" s="193">
        <f t="shared" si="220"/>
        <v>15</v>
      </c>
      <c r="T325" s="194">
        <f t="shared" si="220"/>
        <v>55</v>
      </c>
      <c r="U325" s="193">
        <f t="shared" si="220"/>
        <v>15</v>
      </c>
      <c r="V325" s="194">
        <f t="shared" si="220"/>
        <v>55</v>
      </c>
      <c r="W325" s="195">
        <f t="shared" si="221"/>
        <v>0.29166666666666669</v>
      </c>
      <c r="X325" s="195">
        <f t="shared" si="222"/>
        <v>0.54166666666666663</v>
      </c>
      <c r="Y325" s="195">
        <f t="shared" si="223"/>
        <v>0.5625</v>
      </c>
      <c r="Z325" s="195">
        <f t="shared" si="224"/>
        <v>0.66319444444444442</v>
      </c>
      <c r="AA325" s="195">
        <f t="shared" si="225"/>
        <v>0.66319444444444442</v>
      </c>
      <c r="AB325" s="195">
        <f t="shared" si="226"/>
        <v>0.66319444444444442</v>
      </c>
      <c r="AC325" s="667"/>
      <c r="AD325" s="196">
        <f t="shared" si="227"/>
        <v>0.35069444444444442</v>
      </c>
      <c r="AE325" s="667"/>
      <c r="AF325" s="196">
        <f t="shared" si="228"/>
        <v>0.35069444444444436</v>
      </c>
      <c r="AG325" s="196"/>
      <c r="AH325" s="196"/>
      <c r="AI325" s="196"/>
      <c r="AJ325" s="150"/>
      <c r="AK325" s="709">
        <f t="shared" si="229"/>
        <v>0</v>
      </c>
      <c r="AL325" s="709">
        <f t="shared" si="230"/>
        <v>0</v>
      </c>
      <c r="AM325" s="709">
        <f t="shared" si="231"/>
        <v>0</v>
      </c>
      <c r="AN325" s="709"/>
      <c r="AO325" s="709">
        <f t="shared" si="232"/>
        <v>0</v>
      </c>
      <c r="AP325" s="709">
        <f t="shared" si="233"/>
        <v>1</v>
      </c>
      <c r="AS325" s="184"/>
      <c r="AW325" s="225"/>
      <c r="AX325" s="79"/>
      <c r="AZ325" s="176"/>
      <c r="BD325" s="225"/>
      <c r="BL325" s="759">
        <f>100*BL323/BM324</f>
        <v>3.7082818294190361</v>
      </c>
      <c r="BM325" s="198"/>
      <c r="BN325" s="198"/>
      <c r="BO325" s="198"/>
    </row>
    <row r="326" spans="2:67" ht="12.75" customHeight="1" outlineLevel="1" x14ac:dyDescent="0.2">
      <c r="B326" s="851"/>
      <c r="C326" s="851"/>
      <c r="D326" s="27" t="str">
        <f t="shared" si="234"/>
        <v/>
      </c>
      <c r="E326" s="191" t="str">
        <f t="shared" si="235"/>
        <v>Sa</v>
      </c>
      <c r="F326" s="191">
        <f t="shared" si="236"/>
        <v>2025</v>
      </c>
      <c r="G326" s="191">
        <f t="shared" si="237"/>
        <v>10</v>
      </c>
      <c r="H326" s="191">
        <f t="shared" si="239"/>
        <v>11</v>
      </c>
      <c r="I326" s="192">
        <f t="shared" si="238"/>
        <v>44479</v>
      </c>
      <c r="J326" s="191">
        <f t="shared" si="218"/>
        <v>1</v>
      </c>
      <c r="K326" s="193">
        <f t="shared" ref="K326:R335" si="240">IF(OR($E326="Sa",$E326="So",$J326=0),K$4,K$5)</f>
        <v>0</v>
      </c>
      <c r="L326" s="194">
        <f t="shared" si="240"/>
        <v>0</v>
      </c>
      <c r="M326" s="193">
        <f t="shared" si="240"/>
        <v>0</v>
      </c>
      <c r="N326" s="194">
        <f t="shared" si="240"/>
        <v>0</v>
      </c>
      <c r="O326" s="193">
        <f t="shared" si="240"/>
        <v>0</v>
      </c>
      <c r="P326" s="194">
        <f t="shared" si="240"/>
        <v>0</v>
      </c>
      <c r="Q326" s="193">
        <f t="shared" si="240"/>
        <v>0</v>
      </c>
      <c r="R326" s="194">
        <f t="shared" si="240"/>
        <v>0</v>
      </c>
      <c r="S326" s="193">
        <f t="shared" si="220"/>
        <v>0</v>
      </c>
      <c r="T326" s="194">
        <f t="shared" si="220"/>
        <v>0</v>
      </c>
      <c r="U326" s="193">
        <f t="shared" si="220"/>
        <v>0</v>
      </c>
      <c r="V326" s="194">
        <f t="shared" si="220"/>
        <v>0</v>
      </c>
      <c r="W326" s="195">
        <f t="shared" si="221"/>
        <v>0</v>
      </c>
      <c r="X326" s="195">
        <f t="shared" si="222"/>
        <v>0</v>
      </c>
      <c r="Y326" s="195">
        <f t="shared" si="223"/>
        <v>0</v>
      </c>
      <c r="Z326" s="195">
        <f t="shared" si="224"/>
        <v>0</v>
      </c>
      <c r="AA326" s="195">
        <f t="shared" si="225"/>
        <v>0</v>
      </c>
      <c r="AB326" s="195">
        <f t="shared" si="226"/>
        <v>0</v>
      </c>
      <c r="AC326" s="667"/>
      <c r="AD326" s="196">
        <f t="shared" si="227"/>
        <v>0</v>
      </c>
      <c r="AE326" s="667"/>
      <c r="AF326" s="196">
        <f t="shared" si="228"/>
        <v>0</v>
      </c>
      <c r="AG326" s="196"/>
      <c r="AH326" s="196"/>
      <c r="AI326" s="196"/>
      <c r="AJ326" s="150"/>
      <c r="AK326" s="709">
        <f t="shared" si="229"/>
        <v>0</v>
      </c>
      <c r="AL326" s="709">
        <f t="shared" si="230"/>
        <v>0</v>
      </c>
      <c r="AM326" s="709">
        <f t="shared" si="231"/>
        <v>0</v>
      </c>
      <c r="AN326" s="709"/>
      <c r="AO326" s="709">
        <f t="shared" si="232"/>
        <v>0</v>
      </c>
      <c r="AP326" s="709">
        <f t="shared" si="233"/>
        <v>0</v>
      </c>
      <c r="AS326" s="184"/>
      <c r="AW326" s="225"/>
      <c r="AX326" s="79"/>
      <c r="AZ326" s="176"/>
      <c r="BD326" s="225"/>
    </row>
    <row r="327" spans="2:67" ht="12.75" customHeight="1" outlineLevel="1" x14ac:dyDescent="0.2">
      <c r="B327" s="851"/>
      <c r="C327" s="851"/>
      <c r="D327" s="27" t="str">
        <f t="shared" si="234"/>
        <v/>
      </c>
      <c r="E327" s="191" t="str">
        <f t="shared" si="235"/>
        <v>So</v>
      </c>
      <c r="F327" s="191">
        <f t="shared" si="236"/>
        <v>2025</v>
      </c>
      <c r="G327" s="191">
        <f t="shared" si="237"/>
        <v>10</v>
      </c>
      <c r="H327" s="191">
        <f t="shared" si="239"/>
        <v>12</v>
      </c>
      <c r="I327" s="192">
        <f t="shared" si="238"/>
        <v>44480</v>
      </c>
      <c r="J327" s="191">
        <f t="shared" si="218"/>
        <v>1</v>
      </c>
      <c r="K327" s="193">
        <f t="shared" si="240"/>
        <v>0</v>
      </c>
      <c r="L327" s="194">
        <f t="shared" si="240"/>
        <v>0</v>
      </c>
      <c r="M327" s="193">
        <f t="shared" si="240"/>
        <v>0</v>
      </c>
      <c r="N327" s="194">
        <f t="shared" si="240"/>
        <v>0</v>
      </c>
      <c r="O327" s="193">
        <f t="shared" si="240"/>
        <v>0</v>
      </c>
      <c r="P327" s="194">
        <f t="shared" si="240"/>
        <v>0</v>
      </c>
      <c r="Q327" s="193">
        <f t="shared" si="240"/>
        <v>0</v>
      </c>
      <c r="R327" s="194">
        <f t="shared" si="240"/>
        <v>0</v>
      </c>
      <c r="S327" s="193">
        <f t="shared" si="220"/>
        <v>0</v>
      </c>
      <c r="T327" s="194">
        <f t="shared" si="220"/>
        <v>0</v>
      </c>
      <c r="U327" s="193">
        <f t="shared" si="220"/>
        <v>0</v>
      </c>
      <c r="V327" s="194">
        <f t="shared" si="220"/>
        <v>0</v>
      </c>
      <c r="W327" s="195">
        <f t="shared" si="221"/>
        <v>0</v>
      </c>
      <c r="X327" s="195">
        <f t="shared" si="222"/>
        <v>0</v>
      </c>
      <c r="Y327" s="195">
        <f t="shared" si="223"/>
        <v>0</v>
      </c>
      <c r="Z327" s="195">
        <f t="shared" si="224"/>
        <v>0</v>
      </c>
      <c r="AA327" s="195">
        <f t="shared" si="225"/>
        <v>0</v>
      </c>
      <c r="AB327" s="195">
        <f t="shared" si="226"/>
        <v>0</v>
      </c>
      <c r="AC327" s="667"/>
      <c r="AD327" s="196">
        <f t="shared" si="227"/>
        <v>0</v>
      </c>
      <c r="AE327" s="667"/>
      <c r="AF327" s="196">
        <f t="shared" si="228"/>
        <v>0</v>
      </c>
      <c r="AG327" s="196"/>
      <c r="AH327" s="196"/>
      <c r="AI327" s="196"/>
      <c r="AJ327" s="150"/>
      <c r="AK327" s="709">
        <f t="shared" si="229"/>
        <v>0</v>
      </c>
      <c r="AL327" s="709">
        <f t="shared" si="230"/>
        <v>0</v>
      </c>
      <c r="AM327" s="709">
        <f t="shared" si="231"/>
        <v>0</v>
      </c>
      <c r="AN327" s="709"/>
      <c r="AO327" s="709">
        <f t="shared" si="232"/>
        <v>0</v>
      </c>
      <c r="AP327" s="709">
        <f t="shared" si="233"/>
        <v>0</v>
      </c>
      <c r="AS327" s="184"/>
      <c r="AW327" s="225"/>
      <c r="AX327" s="79"/>
      <c r="AZ327" s="176"/>
      <c r="BD327" s="225"/>
      <c r="BG327" s="774" t="s">
        <v>1777</v>
      </c>
      <c r="BI327" s="722" t="s">
        <v>1767</v>
      </c>
      <c r="BJ327" s="722" t="s">
        <v>1767</v>
      </c>
    </row>
    <row r="328" spans="2:67" ht="12.75" customHeight="1" outlineLevel="1" x14ac:dyDescent="0.2">
      <c r="B328" s="851"/>
      <c r="C328" s="851"/>
      <c r="D328" s="27">
        <f t="shared" si="234"/>
        <v>42</v>
      </c>
      <c r="E328" s="191" t="str">
        <f t="shared" si="235"/>
        <v>Mo</v>
      </c>
      <c r="F328" s="191">
        <f t="shared" si="236"/>
        <v>2025</v>
      </c>
      <c r="G328" s="191">
        <f t="shared" si="237"/>
        <v>10</v>
      </c>
      <c r="H328" s="191">
        <f t="shared" si="239"/>
        <v>13</v>
      </c>
      <c r="I328" s="192">
        <f t="shared" si="238"/>
        <v>44481</v>
      </c>
      <c r="J328" s="191">
        <f t="shared" si="218"/>
        <v>1</v>
      </c>
      <c r="K328" s="193">
        <f t="shared" si="240"/>
        <v>7</v>
      </c>
      <c r="L328" s="194">
        <f t="shared" si="240"/>
        <v>0</v>
      </c>
      <c r="M328" s="193">
        <f t="shared" si="240"/>
        <v>13</v>
      </c>
      <c r="N328" s="194">
        <f t="shared" si="240"/>
        <v>0</v>
      </c>
      <c r="O328" s="193">
        <f t="shared" si="240"/>
        <v>13</v>
      </c>
      <c r="P328" s="194">
        <f t="shared" si="240"/>
        <v>30</v>
      </c>
      <c r="Q328" s="193">
        <f t="shared" si="240"/>
        <v>15</v>
      </c>
      <c r="R328" s="194">
        <f t="shared" si="240"/>
        <v>55</v>
      </c>
      <c r="S328" s="193">
        <f t="shared" si="220"/>
        <v>15</v>
      </c>
      <c r="T328" s="194">
        <f t="shared" si="220"/>
        <v>55</v>
      </c>
      <c r="U328" s="193">
        <f t="shared" si="220"/>
        <v>15</v>
      </c>
      <c r="V328" s="194">
        <f t="shared" si="220"/>
        <v>55</v>
      </c>
      <c r="W328" s="195">
        <f t="shared" si="221"/>
        <v>0.29166666666666669</v>
      </c>
      <c r="X328" s="195">
        <f t="shared" si="222"/>
        <v>0.54166666666666663</v>
      </c>
      <c r="Y328" s="195">
        <f t="shared" si="223"/>
        <v>0.5625</v>
      </c>
      <c r="Z328" s="195">
        <f t="shared" si="224"/>
        <v>0.66319444444444442</v>
      </c>
      <c r="AA328" s="195">
        <f t="shared" si="225"/>
        <v>0.66319444444444442</v>
      </c>
      <c r="AB328" s="195">
        <f t="shared" si="226"/>
        <v>0.66319444444444442</v>
      </c>
      <c r="AC328" s="667"/>
      <c r="AD328" s="196">
        <f t="shared" si="227"/>
        <v>0.35069444444444442</v>
      </c>
      <c r="AE328" s="667"/>
      <c r="AF328" s="196">
        <f t="shared" si="228"/>
        <v>0.35069444444444436</v>
      </c>
      <c r="AG328" s="196"/>
      <c r="AH328" s="196"/>
      <c r="AI328" s="196"/>
      <c r="AJ328" s="150"/>
      <c r="AK328" s="709">
        <f t="shared" si="229"/>
        <v>0</v>
      </c>
      <c r="AL328" s="709">
        <f t="shared" si="230"/>
        <v>0</v>
      </c>
      <c r="AM328" s="709">
        <f t="shared" si="231"/>
        <v>0</v>
      </c>
      <c r="AN328" s="709"/>
      <c r="AO328" s="709">
        <f t="shared" si="232"/>
        <v>0</v>
      </c>
      <c r="AP328" s="709">
        <f t="shared" si="233"/>
        <v>1</v>
      </c>
      <c r="AS328" s="184"/>
      <c r="AW328" s="225"/>
      <c r="AX328" s="79"/>
      <c r="AZ328" s="176"/>
      <c r="BD328" s="225"/>
      <c r="BG328" s="775">
        <f>INDEX($BF$2:$BG$8,MATCH(BG327,$BF$2:$BF$8,0),2)</f>
        <v>80.900000000000006</v>
      </c>
      <c r="BH328" s="775">
        <f>INDEX($BF$2:$BG$8,MATCH(BG327,$BF$2:$BF$8,0),2)</f>
        <v>80.900000000000006</v>
      </c>
      <c r="BI328" s="775">
        <v>15</v>
      </c>
      <c r="BJ328" s="775">
        <v>15</v>
      </c>
    </row>
    <row r="329" spans="2:67" ht="12.75" customHeight="1" outlineLevel="1" x14ac:dyDescent="0.2">
      <c r="B329" s="851"/>
      <c r="C329" s="851"/>
      <c r="D329" s="27" t="str">
        <f t="shared" si="234"/>
        <v/>
      </c>
      <c r="E329" s="191" t="str">
        <f t="shared" si="235"/>
        <v>Di</v>
      </c>
      <c r="F329" s="191">
        <f t="shared" si="236"/>
        <v>2025</v>
      </c>
      <c r="G329" s="191">
        <f t="shared" si="237"/>
        <v>10</v>
      </c>
      <c r="H329" s="191">
        <f t="shared" si="239"/>
        <v>14</v>
      </c>
      <c r="I329" s="192">
        <f t="shared" si="238"/>
        <v>44482</v>
      </c>
      <c r="J329" s="191">
        <f t="shared" si="218"/>
        <v>1</v>
      </c>
      <c r="K329" s="193">
        <f t="shared" si="240"/>
        <v>7</v>
      </c>
      <c r="L329" s="194">
        <f t="shared" si="240"/>
        <v>0</v>
      </c>
      <c r="M329" s="193">
        <f t="shared" si="240"/>
        <v>13</v>
      </c>
      <c r="N329" s="194">
        <f t="shared" si="240"/>
        <v>0</v>
      </c>
      <c r="O329" s="193">
        <f t="shared" si="240"/>
        <v>13</v>
      </c>
      <c r="P329" s="194">
        <f t="shared" si="240"/>
        <v>30</v>
      </c>
      <c r="Q329" s="193">
        <f t="shared" si="240"/>
        <v>15</v>
      </c>
      <c r="R329" s="194">
        <f t="shared" si="240"/>
        <v>55</v>
      </c>
      <c r="S329" s="193">
        <f t="shared" si="220"/>
        <v>15</v>
      </c>
      <c r="T329" s="194">
        <f t="shared" si="220"/>
        <v>55</v>
      </c>
      <c r="U329" s="193">
        <f t="shared" si="220"/>
        <v>15</v>
      </c>
      <c r="V329" s="194">
        <f t="shared" si="220"/>
        <v>55</v>
      </c>
      <c r="W329" s="195">
        <f t="shared" si="221"/>
        <v>0.29166666666666669</v>
      </c>
      <c r="X329" s="195">
        <f t="shared" si="222"/>
        <v>0.54166666666666663</v>
      </c>
      <c r="Y329" s="195">
        <f t="shared" si="223"/>
        <v>0.5625</v>
      </c>
      <c r="Z329" s="195">
        <f t="shared" si="224"/>
        <v>0.66319444444444442</v>
      </c>
      <c r="AA329" s="195">
        <f t="shared" si="225"/>
        <v>0.66319444444444442</v>
      </c>
      <c r="AB329" s="195">
        <f t="shared" si="226"/>
        <v>0.66319444444444442</v>
      </c>
      <c r="AC329" s="667"/>
      <c r="AD329" s="196">
        <f t="shared" si="227"/>
        <v>0.35069444444444442</v>
      </c>
      <c r="AE329" s="667"/>
      <c r="AF329" s="196">
        <f t="shared" si="228"/>
        <v>0.35069444444444436</v>
      </c>
      <c r="AG329" s="196"/>
      <c r="AH329" s="196"/>
      <c r="AI329" s="196"/>
      <c r="AJ329" s="150"/>
      <c r="AK329" s="709">
        <f t="shared" si="229"/>
        <v>0</v>
      </c>
      <c r="AL329" s="709">
        <f t="shared" si="230"/>
        <v>0</v>
      </c>
      <c r="AM329" s="709">
        <f t="shared" si="231"/>
        <v>0</v>
      </c>
      <c r="AN329" s="709"/>
      <c r="AO329" s="709">
        <f t="shared" si="232"/>
        <v>0</v>
      </c>
      <c r="AP329" s="709">
        <f t="shared" si="233"/>
        <v>1</v>
      </c>
      <c r="AS329" s="184"/>
      <c r="AW329" s="225"/>
      <c r="AX329" s="79"/>
      <c r="AZ329" s="176"/>
      <c r="BD329" s="225"/>
      <c r="BG329" s="818">
        <f>BG328</f>
        <v>80.900000000000006</v>
      </c>
      <c r="BH329" s="818">
        <f>BH328</f>
        <v>80.900000000000006</v>
      </c>
      <c r="BI329" s="198">
        <f>BI328</f>
        <v>15</v>
      </c>
      <c r="BJ329" s="198">
        <f>BI329+BJ328</f>
        <v>30</v>
      </c>
    </row>
    <row r="330" spans="2:67" ht="12.75" customHeight="1" outlineLevel="1" x14ac:dyDescent="0.2">
      <c r="B330" s="851"/>
      <c r="C330" s="851"/>
      <c r="D330" s="27" t="str">
        <f t="shared" si="234"/>
        <v/>
      </c>
      <c r="E330" s="191" t="str">
        <f t="shared" si="235"/>
        <v>Mi</v>
      </c>
      <c r="F330" s="191">
        <f t="shared" si="236"/>
        <v>2025</v>
      </c>
      <c r="G330" s="191">
        <f t="shared" si="237"/>
        <v>10</v>
      </c>
      <c r="H330" s="191">
        <f t="shared" si="239"/>
        <v>15</v>
      </c>
      <c r="I330" s="192">
        <f t="shared" si="238"/>
        <v>44483</v>
      </c>
      <c r="J330" s="191">
        <f t="shared" si="218"/>
        <v>1</v>
      </c>
      <c r="K330" s="193">
        <f t="shared" si="240"/>
        <v>7</v>
      </c>
      <c r="L330" s="194">
        <f t="shared" si="240"/>
        <v>0</v>
      </c>
      <c r="M330" s="193">
        <f t="shared" si="240"/>
        <v>13</v>
      </c>
      <c r="N330" s="194">
        <f t="shared" si="240"/>
        <v>0</v>
      </c>
      <c r="O330" s="193">
        <f t="shared" si="240"/>
        <v>13</v>
      </c>
      <c r="P330" s="194">
        <f t="shared" si="240"/>
        <v>30</v>
      </c>
      <c r="Q330" s="193">
        <f t="shared" si="240"/>
        <v>15</v>
      </c>
      <c r="R330" s="194">
        <f t="shared" si="240"/>
        <v>55</v>
      </c>
      <c r="S330" s="193">
        <f t="shared" si="220"/>
        <v>15</v>
      </c>
      <c r="T330" s="194">
        <f t="shared" si="220"/>
        <v>55</v>
      </c>
      <c r="U330" s="193">
        <f t="shared" si="220"/>
        <v>15</v>
      </c>
      <c r="V330" s="194">
        <f t="shared" si="220"/>
        <v>55</v>
      </c>
      <c r="W330" s="195">
        <f t="shared" si="221"/>
        <v>0.29166666666666669</v>
      </c>
      <c r="X330" s="195">
        <f t="shared" si="222"/>
        <v>0.54166666666666663</v>
      </c>
      <c r="Y330" s="195">
        <f t="shared" si="223"/>
        <v>0.5625</v>
      </c>
      <c r="Z330" s="195">
        <f t="shared" si="224"/>
        <v>0.66319444444444442</v>
      </c>
      <c r="AA330" s="195">
        <f t="shared" si="225"/>
        <v>0.66319444444444442</v>
      </c>
      <c r="AB330" s="195">
        <f t="shared" si="226"/>
        <v>0.66319444444444442</v>
      </c>
      <c r="AC330" s="667"/>
      <c r="AD330" s="196">
        <f t="shared" si="227"/>
        <v>0.35069444444444442</v>
      </c>
      <c r="AE330" s="667"/>
      <c r="AF330" s="196">
        <f t="shared" si="228"/>
        <v>0.35069444444444436</v>
      </c>
      <c r="AG330" s="196"/>
      <c r="AH330" s="196"/>
      <c r="AI330" s="196"/>
      <c r="AJ330" s="150"/>
      <c r="AK330" s="709">
        <f t="shared" si="229"/>
        <v>0</v>
      </c>
      <c r="AL330" s="709">
        <f t="shared" si="230"/>
        <v>0</v>
      </c>
      <c r="AM330" s="709">
        <f t="shared" si="231"/>
        <v>0</v>
      </c>
      <c r="AN330" s="709"/>
      <c r="AO330" s="709">
        <f t="shared" si="232"/>
        <v>0</v>
      </c>
      <c r="AP330" s="709">
        <f t="shared" si="233"/>
        <v>1</v>
      </c>
      <c r="AS330" s="184"/>
      <c r="AW330" s="225"/>
      <c r="AX330" s="79"/>
      <c r="AZ330" s="176"/>
      <c r="BD330" s="225"/>
      <c r="BG330" s="761">
        <f>BG328</f>
        <v>80.900000000000006</v>
      </c>
      <c r="BH330" s="761">
        <f>BH328</f>
        <v>80.900000000000006</v>
      </c>
      <c r="BI330" s="198">
        <f>BJ329+BI328</f>
        <v>45</v>
      </c>
      <c r="BJ330" s="198">
        <f>BI330+BJ328</f>
        <v>60</v>
      </c>
    </row>
    <row r="331" spans="2:67" ht="12.75" customHeight="1" outlineLevel="1" x14ac:dyDescent="0.2">
      <c r="B331" s="851"/>
      <c r="C331" s="851"/>
      <c r="D331" s="27" t="str">
        <f t="shared" si="234"/>
        <v/>
      </c>
      <c r="E331" s="191" t="str">
        <f t="shared" si="235"/>
        <v>Do</v>
      </c>
      <c r="F331" s="191">
        <f t="shared" si="236"/>
        <v>2025</v>
      </c>
      <c r="G331" s="191">
        <f t="shared" si="237"/>
        <v>10</v>
      </c>
      <c r="H331" s="191">
        <f t="shared" si="239"/>
        <v>16</v>
      </c>
      <c r="I331" s="192">
        <f t="shared" si="238"/>
        <v>44484</v>
      </c>
      <c r="J331" s="191">
        <f t="shared" si="218"/>
        <v>1</v>
      </c>
      <c r="K331" s="193">
        <f t="shared" si="240"/>
        <v>7</v>
      </c>
      <c r="L331" s="194">
        <f t="shared" si="240"/>
        <v>0</v>
      </c>
      <c r="M331" s="193">
        <f t="shared" si="240"/>
        <v>13</v>
      </c>
      <c r="N331" s="194">
        <f t="shared" si="240"/>
        <v>0</v>
      </c>
      <c r="O331" s="193">
        <f t="shared" si="240"/>
        <v>13</v>
      </c>
      <c r="P331" s="194">
        <f t="shared" si="240"/>
        <v>30</v>
      </c>
      <c r="Q331" s="193">
        <f t="shared" si="240"/>
        <v>15</v>
      </c>
      <c r="R331" s="194">
        <f t="shared" si="240"/>
        <v>55</v>
      </c>
      <c r="S331" s="193">
        <f t="shared" si="220"/>
        <v>15</v>
      </c>
      <c r="T331" s="194">
        <f t="shared" si="220"/>
        <v>55</v>
      </c>
      <c r="U331" s="193">
        <f t="shared" si="220"/>
        <v>15</v>
      </c>
      <c r="V331" s="194">
        <f t="shared" si="220"/>
        <v>55</v>
      </c>
      <c r="W331" s="195">
        <f t="shared" si="221"/>
        <v>0.29166666666666669</v>
      </c>
      <c r="X331" s="195">
        <f t="shared" si="222"/>
        <v>0.54166666666666663</v>
      </c>
      <c r="Y331" s="195">
        <f t="shared" si="223"/>
        <v>0.5625</v>
      </c>
      <c r="Z331" s="195">
        <f t="shared" si="224"/>
        <v>0.66319444444444442</v>
      </c>
      <c r="AA331" s="195">
        <f t="shared" si="225"/>
        <v>0.66319444444444442</v>
      </c>
      <c r="AB331" s="195">
        <f t="shared" si="226"/>
        <v>0.66319444444444442</v>
      </c>
      <c r="AC331" s="667"/>
      <c r="AD331" s="196">
        <f t="shared" si="227"/>
        <v>0.35069444444444442</v>
      </c>
      <c r="AE331" s="667"/>
      <c r="AF331" s="196">
        <f t="shared" si="228"/>
        <v>0.35069444444444436</v>
      </c>
      <c r="AG331" s="196"/>
      <c r="AH331" s="196"/>
      <c r="AI331" s="196"/>
      <c r="AK331" s="709">
        <f t="shared" si="229"/>
        <v>0</v>
      </c>
      <c r="AL331" s="709">
        <f t="shared" si="230"/>
        <v>0</v>
      </c>
      <c r="AM331" s="709">
        <f t="shared" si="231"/>
        <v>0</v>
      </c>
      <c r="AN331" s="709"/>
      <c r="AO331" s="709">
        <f t="shared" si="232"/>
        <v>0</v>
      </c>
      <c r="AP331" s="709">
        <f t="shared" si="233"/>
        <v>1</v>
      </c>
      <c r="AS331" s="184"/>
      <c r="AW331" s="225"/>
      <c r="AX331" s="79"/>
      <c r="AZ331" s="176"/>
      <c r="BD331" s="225"/>
      <c r="BG331" s="761">
        <f>BG328</f>
        <v>80.900000000000006</v>
      </c>
      <c r="BH331" s="761">
        <f>BH328</f>
        <v>80.900000000000006</v>
      </c>
      <c r="BI331" s="198">
        <f>BJ330+BI328</f>
        <v>75</v>
      </c>
      <c r="BJ331" s="198">
        <f>BI331+BJ328</f>
        <v>90</v>
      </c>
    </row>
    <row r="332" spans="2:67" ht="12.75" customHeight="1" outlineLevel="1" x14ac:dyDescent="0.2">
      <c r="B332" s="851"/>
      <c r="C332" s="851"/>
      <c r="D332" s="27" t="str">
        <f t="shared" si="234"/>
        <v/>
      </c>
      <c r="E332" s="191" t="str">
        <f t="shared" si="235"/>
        <v>Fr</v>
      </c>
      <c r="F332" s="191">
        <f t="shared" si="236"/>
        <v>2025</v>
      </c>
      <c r="G332" s="191">
        <f t="shared" si="237"/>
        <v>10</v>
      </c>
      <c r="H332" s="191">
        <f t="shared" si="239"/>
        <v>17</v>
      </c>
      <c r="I332" s="192">
        <f t="shared" si="238"/>
        <v>44485</v>
      </c>
      <c r="J332" s="191">
        <f t="shared" si="218"/>
        <v>1</v>
      </c>
      <c r="K332" s="193">
        <f t="shared" si="240"/>
        <v>7</v>
      </c>
      <c r="L332" s="194">
        <f t="shared" si="240"/>
        <v>0</v>
      </c>
      <c r="M332" s="193">
        <f t="shared" si="240"/>
        <v>13</v>
      </c>
      <c r="N332" s="194">
        <f t="shared" si="240"/>
        <v>0</v>
      </c>
      <c r="O332" s="193">
        <f t="shared" si="240"/>
        <v>13</v>
      </c>
      <c r="P332" s="194">
        <f t="shared" si="240"/>
        <v>30</v>
      </c>
      <c r="Q332" s="193">
        <f t="shared" si="240"/>
        <v>15</v>
      </c>
      <c r="R332" s="194">
        <f t="shared" si="240"/>
        <v>55</v>
      </c>
      <c r="S332" s="193">
        <f t="shared" si="220"/>
        <v>15</v>
      </c>
      <c r="T332" s="194">
        <f t="shared" si="220"/>
        <v>55</v>
      </c>
      <c r="U332" s="193">
        <f t="shared" si="220"/>
        <v>15</v>
      </c>
      <c r="V332" s="194">
        <f t="shared" si="220"/>
        <v>55</v>
      </c>
      <c r="W332" s="195">
        <f t="shared" si="221"/>
        <v>0.29166666666666669</v>
      </c>
      <c r="X332" s="195">
        <f t="shared" si="222"/>
        <v>0.54166666666666663</v>
      </c>
      <c r="Y332" s="195">
        <f t="shared" si="223"/>
        <v>0.5625</v>
      </c>
      <c r="Z332" s="195">
        <f t="shared" si="224"/>
        <v>0.66319444444444442</v>
      </c>
      <c r="AA332" s="195">
        <f t="shared" si="225"/>
        <v>0.66319444444444442</v>
      </c>
      <c r="AB332" s="195">
        <f t="shared" si="226"/>
        <v>0.66319444444444442</v>
      </c>
      <c r="AC332" s="667"/>
      <c r="AD332" s="196">
        <f t="shared" si="227"/>
        <v>0.35069444444444442</v>
      </c>
      <c r="AE332" s="667"/>
      <c r="AF332" s="196">
        <f t="shared" si="228"/>
        <v>0.35069444444444436</v>
      </c>
      <c r="AG332" s="196"/>
      <c r="AH332" s="196"/>
      <c r="AI332" s="196"/>
      <c r="AK332" s="709">
        <f t="shared" si="229"/>
        <v>0</v>
      </c>
      <c r="AL332" s="709">
        <f t="shared" si="230"/>
        <v>0</v>
      </c>
      <c r="AM332" s="709">
        <f t="shared" si="231"/>
        <v>0</v>
      </c>
      <c r="AN332" s="709"/>
      <c r="AO332" s="709">
        <f t="shared" si="232"/>
        <v>0</v>
      </c>
      <c r="AP332" s="709">
        <f t="shared" si="233"/>
        <v>1</v>
      </c>
      <c r="AS332" s="184"/>
      <c r="AW332" s="225"/>
      <c r="AX332" s="79"/>
      <c r="AZ332" s="176"/>
      <c r="BD332" s="225"/>
      <c r="BG332" s="761">
        <f>BG328</f>
        <v>80.900000000000006</v>
      </c>
      <c r="BH332" s="761">
        <f>BH328</f>
        <v>80.900000000000006</v>
      </c>
      <c r="BI332" s="198">
        <f>BJ331+BI328</f>
        <v>105</v>
      </c>
      <c r="BJ332" s="198">
        <f>BI332+BJ328</f>
        <v>120</v>
      </c>
    </row>
    <row r="333" spans="2:67" ht="12.75" customHeight="1" outlineLevel="1" x14ac:dyDescent="0.2">
      <c r="B333" s="851"/>
      <c r="C333" s="851"/>
      <c r="D333" s="27" t="str">
        <f t="shared" si="234"/>
        <v/>
      </c>
      <c r="E333" s="191" t="str">
        <f t="shared" si="235"/>
        <v>Sa</v>
      </c>
      <c r="F333" s="191">
        <f t="shared" si="236"/>
        <v>2025</v>
      </c>
      <c r="G333" s="191">
        <f t="shared" si="237"/>
        <v>10</v>
      </c>
      <c r="H333" s="191">
        <f t="shared" si="239"/>
        <v>18</v>
      </c>
      <c r="I333" s="192">
        <f t="shared" si="238"/>
        <v>44486</v>
      </c>
      <c r="J333" s="191">
        <f t="shared" si="218"/>
        <v>1</v>
      </c>
      <c r="K333" s="193">
        <f t="shared" si="240"/>
        <v>0</v>
      </c>
      <c r="L333" s="194">
        <f t="shared" si="240"/>
        <v>0</v>
      </c>
      <c r="M333" s="193">
        <f t="shared" si="240"/>
        <v>0</v>
      </c>
      <c r="N333" s="194">
        <f t="shared" si="240"/>
        <v>0</v>
      </c>
      <c r="O333" s="193">
        <f t="shared" si="240"/>
        <v>0</v>
      </c>
      <c r="P333" s="194">
        <f t="shared" si="240"/>
        <v>0</v>
      </c>
      <c r="Q333" s="193">
        <f t="shared" si="240"/>
        <v>0</v>
      </c>
      <c r="R333" s="194">
        <f t="shared" si="240"/>
        <v>0</v>
      </c>
      <c r="S333" s="193">
        <f t="shared" si="220"/>
        <v>0</v>
      </c>
      <c r="T333" s="194">
        <f t="shared" si="220"/>
        <v>0</v>
      </c>
      <c r="U333" s="193">
        <f t="shared" si="220"/>
        <v>0</v>
      </c>
      <c r="V333" s="194">
        <f t="shared" si="220"/>
        <v>0</v>
      </c>
      <c r="W333" s="195">
        <f t="shared" si="221"/>
        <v>0</v>
      </c>
      <c r="X333" s="195">
        <f t="shared" si="222"/>
        <v>0</v>
      </c>
      <c r="Y333" s="195">
        <f t="shared" si="223"/>
        <v>0</v>
      </c>
      <c r="Z333" s="195">
        <f t="shared" si="224"/>
        <v>0</v>
      </c>
      <c r="AA333" s="195">
        <f t="shared" si="225"/>
        <v>0</v>
      </c>
      <c r="AB333" s="195">
        <f t="shared" si="226"/>
        <v>0</v>
      </c>
      <c r="AC333" s="667"/>
      <c r="AD333" s="196">
        <f t="shared" si="227"/>
        <v>0</v>
      </c>
      <c r="AE333" s="667"/>
      <c r="AF333" s="196">
        <f t="shared" si="228"/>
        <v>0</v>
      </c>
      <c r="AG333" s="196"/>
      <c r="AH333" s="196"/>
      <c r="AI333" s="196"/>
      <c r="AK333" s="709">
        <f t="shared" si="229"/>
        <v>0</v>
      </c>
      <c r="AL333" s="709">
        <f t="shared" si="230"/>
        <v>0</v>
      </c>
      <c r="AM333" s="709">
        <f t="shared" si="231"/>
        <v>0</v>
      </c>
      <c r="AN333" s="709"/>
      <c r="AO333" s="709">
        <f t="shared" si="232"/>
        <v>0</v>
      </c>
      <c r="AP333" s="709">
        <f t="shared" si="233"/>
        <v>0</v>
      </c>
      <c r="AS333" s="184"/>
      <c r="AW333" s="225"/>
      <c r="AX333" s="79"/>
      <c r="AZ333" s="176"/>
      <c r="BD333" s="225"/>
      <c r="BG333" s="762">
        <f>BG328</f>
        <v>80.900000000000006</v>
      </c>
      <c r="BH333" s="761">
        <f>BH328</f>
        <v>80.900000000000006</v>
      </c>
      <c r="BI333" s="198">
        <f>BJ332+BI328</f>
        <v>135</v>
      </c>
      <c r="BJ333" s="198">
        <f>BI333+BJ328</f>
        <v>150</v>
      </c>
    </row>
    <row r="334" spans="2:67" ht="12.75" customHeight="1" outlineLevel="1" x14ac:dyDescent="0.2">
      <c r="B334" s="851"/>
      <c r="C334" s="851"/>
      <c r="D334" s="27" t="str">
        <f t="shared" si="234"/>
        <v/>
      </c>
      <c r="E334" s="191" t="str">
        <f t="shared" si="235"/>
        <v>So</v>
      </c>
      <c r="F334" s="191">
        <f t="shared" si="236"/>
        <v>2025</v>
      </c>
      <c r="G334" s="191">
        <f t="shared" si="237"/>
        <v>10</v>
      </c>
      <c r="H334" s="191">
        <f t="shared" si="239"/>
        <v>19</v>
      </c>
      <c r="I334" s="192">
        <f t="shared" si="238"/>
        <v>44487</v>
      </c>
      <c r="J334" s="191">
        <f t="shared" si="218"/>
        <v>1</v>
      </c>
      <c r="K334" s="193">
        <f t="shared" si="240"/>
        <v>0</v>
      </c>
      <c r="L334" s="194">
        <f t="shared" si="240"/>
        <v>0</v>
      </c>
      <c r="M334" s="193">
        <f t="shared" si="240"/>
        <v>0</v>
      </c>
      <c r="N334" s="194">
        <f t="shared" si="240"/>
        <v>0</v>
      </c>
      <c r="O334" s="193">
        <f t="shared" si="240"/>
        <v>0</v>
      </c>
      <c r="P334" s="194">
        <f t="shared" si="240"/>
        <v>0</v>
      </c>
      <c r="Q334" s="193">
        <f t="shared" si="240"/>
        <v>0</v>
      </c>
      <c r="R334" s="194">
        <f t="shared" si="240"/>
        <v>0</v>
      </c>
      <c r="S334" s="193">
        <f t="shared" si="220"/>
        <v>0</v>
      </c>
      <c r="T334" s="194">
        <f t="shared" si="220"/>
        <v>0</v>
      </c>
      <c r="U334" s="193">
        <f t="shared" si="220"/>
        <v>0</v>
      </c>
      <c r="V334" s="194">
        <f t="shared" si="220"/>
        <v>0</v>
      </c>
      <c r="W334" s="195">
        <f t="shared" si="221"/>
        <v>0</v>
      </c>
      <c r="X334" s="195">
        <f t="shared" si="222"/>
        <v>0</v>
      </c>
      <c r="Y334" s="195">
        <f t="shared" si="223"/>
        <v>0</v>
      </c>
      <c r="Z334" s="195">
        <f t="shared" si="224"/>
        <v>0</v>
      </c>
      <c r="AA334" s="195">
        <f t="shared" si="225"/>
        <v>0</v>
      </c>
      <c r="AB334" s="195">
        <f t="shared" si="226"/>
        <v>0</v>
      </c>
      <c r="AC334" s="667"/>
      <c r="AD334" s="196">
        <f t="shared" si="227"/>
        <v>0</v>
      </c>
      <c r="AE334" s="667"/>
      <c r="AF334" s="196">
        <f t="shared" si="228"/>
        <v>0</v>
      </c>
      <c r="AG334" s="196"/>
      <c r="AH334" s="196"/>
      <c r="AI334" s="196"/>
      <c r="AK334" s="709">
        <f t="shared" si="229"/>
        <v>0</v>
      </c>
      <c r="AL334" s="709">
        <f t="shared" si="230"/>
        <v>0</v>
      </c>
      <c r="AM334" s="709">
        <f t="shared" si="231"/>
        <v>0</v>
      </c>
      <c r="AN334" s="709"/>
      <c r="AO334" s="709">
        <f t="shared" si="232"/>
        <v>0</v>
      </c>
      <c r="AP334" s="709">
        <f t="shared" si="233"/>
        <v>0</v>
      </c>
      <c r="AS334" s="184"/>
      <c r="AW334" s="225"/>
      <c r="AX334" s="79"/>
      <c r="AZ334" s="176"/>
      <c r="BD334" s="225"/>
      <c r="BG334" s="774" t="s">
        <v>1777</v>
      </c>
      <c r="BH334" s="756">
        <f>SUM(BG329:BG333)+SUM(BH329:BH333)</f>
        <v>809</v>
      </c>
      <c r="BI334" s="722" t="s">
        <v>1767</v>
      </c>
      <c r="BJ334" s="722" t="s">
        <v>1767</v>
      </c>
    </row>
    <row r="335" spans="2:67" ht="12.75" customHeight="1" outlineLevel="1" x14ac:dyDescent="0.2">
      <c r="B335" s="851"/>
      <c r="C335" s="851"/>
      <c r="D335" s="27">
        <f t="shared" si="234"/>
        <v>43</v>
      </c>
      <c r="E335" s="191" t="str">
        <f t="shared" si="235"/>
        <v>Mo</v>
      </c>
      <c r="F335" s="191">
        <f t="shared" si="236"/>
        <v>2025</v>
      </c>
      <c r="G335" s="191">
        <f t="shared" si="237"/>
        <v>10</v>
      </c>
      <c r="H335" s="191">
        <f t="shared" si="239"/>
        <v>20</v>
      </c>
      <c r="I335" s="192">
        <f t="shared" si="238"/>
        <v>44488</v>
      </c>
      <c r="J335" s="191">
        <f t="shared" si="218"/>
        <v>1</v>
      </c>
      <c r="K335" s="193">
        <f t="shared" si="240"/>
        <v>7</v>
      </c>
      <c r="L335" s="194">
        <f t="shared" si="240"/>
        <v>0</v>
      </c>
      <c r="M335" s="193">
        <f t="shared" si="240"/>
        <v>13</v>
      </c>
      <c r="N335" s="194">
        <f t="shared" si="240"/>
        <v>0</v>
      </c>
      <c r="O335" s="193">
        <f t="shared" si="240"/>
        <v>13</v>
      </c>
      <c r="P335" s="194">
        <f t="shared" si="240"/>
        <v>30</v>
      </c>
      <c r="Q335" s="193">
        <f t="shared" si="240"/>
        <v>15</v>
      </c>
      <c r="R335" s="194">
        <f t="shared" si="240"/>
        <v>55</v>
      </c>
      <c r="S335" s="193">
        <f t="shared" si="220"/>
        <v>15</v>
      </c>
      <c r="T335" s="194">
        <f t="shared" si="220"/>
        <v>55</v>
      </c>
      <c r="U335" s="193">
        <f t="shared" si="220"/>
        <v>15</v>
      </c>
      <c r="V335" s="194">
        <f t="shared" si="220"/>
        <v>55</v>
      </c>
      <c r="W335" s="195">
        <f t="shared" si="221"/>
        <v>0.29166666666666669</v>
      </c>
      <c r="X335" s="195">
        <f t="shared" si="222"/>
        <v>0.54166666666666663</v>
      </c>
      <c r="Y335" s="195">
        <f t="shared" si="223"/>
        <v>0.5625</v>
      </c>
      <c r="Z335" s="195">
        <f t="shared" si="224"/>
        <v>0.66319444444444442</v>
      </c>
      <c r="AA335" s="195">
        <f t="shared" si="225"/>
        <v>0.66319444444444442</v>
      </c>
      <c r="AB335" s="195">
        <f t="shared" si="226"/>
        <v>0.66319444444444442</v>
      </c>
      <c r="AC335" s="667"/>
      <c r="AD335" s="196">
        <f t="shared" si="227"/>
        <v>0.35069444444444442</v>
      </c>
      <c r="AE335" s="667"/>
      <c r="AF335" s="196">
        <f t="shared" si="228"/>
        <v>0.35069444444444436</v>
      </c>
      <c r="AG335" s="196"/>
      <c r="AH335" s="196"/>
      <c r="AI335" s="196"/>
      <c r="AK335" s="709">
        <f t="shared" si="229"/>
        <v>0</v>
      </c>
      <c r="AL335" s="709">
        <f t="shared" si="230"/>
        <v>0</v>
      </c>
      <c r="AM335" s="709">
        <f t="shared" si="231"/>
        <v>0</v>
      </c>
      <c r="AN335" s="709"/>
      <c r="AO335" s="709">
        <f t="shared" si="232"/>
        <v>0</v>
      </c>
      <c r="AP335" s="709">
        <f t="shared" si="233"/>
        <v>1</v>
      </c>
      <c r="AS335" s="184"/>
      <c r="AW335" s="225"/>
      <c r="AX335" s="79"/>
      <c r="AZ335" s="176"/>
      <c r="BD335" s="225"/>
      <c r="BG335" s="775">
        <f>INDEX($BF$2:$BG$8,MATCH(BG334,$BF$2:$BF$8,0),2)</f>
        <v>80.900000000000006</v>
      </c>
      <c r="BH335" s="775">
        <f>INDEX($BF$2:$BG$8,MATCH(BG334,$BF$2:$BF$8,0),2)</f>
        <v>80.900000000000006</v>
      </c>
      <c r="BI335" s="775">
        <v>15</v>
      </c>
      <c r="BJ335" s="775">
        <v>15</v>
      </c>
    </row>
    <row r="336" spans="2:67" ht="12.75" customHeight="1" outlineLevel="1" x14ac:dyDescent="0.2">
      <c r="B336" s="851"/>
      <c r="C336" s="851"/>
      <c r="D336" s="27" t="str">
        <f t="shared" si="234"/>
        <v/>
      </c>
      <c r="E336" s="191" t="str">
        <f t="shared" si="235"/>
        <v>Di</v>
      </c>
      <c r="F336" s="191">
        <f t="shared" si="236"/>
        <v>2025</v>
      </c>
      <c r="G336" s="191">
        <f t="shared" si="237"/>
        <v>10</v>
      </c>
      <c r="H336" s="191">
        <f t="shared" si="239"/>
        <v>21</v>
      </c>
      <c r="I336" s="192">
        <f t="shared" si="238"/>
        <v>44489</v>
      </c>
      <c r="J336" s="191">
        <f t="shared" si="218"/>
        <v>1</v>
      </c>
      <c r="K336" s="193">
        <f t="shared" ref="K336:R346" si="241">IF(OR($E336="Sa",$E336="So",$J336=0),K$4,K$5)</f>
        <v>7</v>
      </c>
      <c r="L336" s="194">
        <f t="shared" si="241"/>
        <v>0</v>
      </c>
      <c r="M336" s="193">
        <f t="shared" si="241"/>
        <v>13</v>
      </c>
      <c r="N336" s="194">
        <f t="shared" si="241"/>
        <v>0</v>
      </c>
      <c r="O336" s="193">
        <f t="shared" si="241"/>
        <v>13</v>
      </c>
      <c r="P336" s="194">
        <f t="shared" si="241"/>
        <v>30</v>
      </c>
      <c r="Q336" s="193">
        <f t="shared" si="241"/>
        <v>15</v>
      </c>
      <c r="R336" s="194">
        <f t="shared" si="241"/>
        <v>55</v>
      </c>
      <c r="S336" s="193">
        <f t="shared" si="220"/>
        <v>15</v>
      </c>
      <c r="T336" s="194">
        <f t="shared" si="220"/>
        <v>55</v>
      </c>
      <c r="U336" s="193">
        <f t="shared" si="220"/>
        <v>15</v>
      </c>
      <c r="V336" s="194">
        <f t="shared" si="220"/>
        <v>55</v>
      </c>
      <c r="W336" s="195">
        <f t="shared" si="221"/>
        <v>0.29166666666666669</v>
      </c>
      <c r="X336" s="195">
        <f t="shared" si="222"/>
        <v>0.54166666666666663</v>
      </c>
      <c r="Y336" s="195">
        <f t="shared" si="223"/>
        <v>0.5625</v>
      </c>
      <c r="Z336" s="195">
        <f t="shared" si="224"/>
        <v>0.66319444444444442</v>
      </c>
      <c r="AA336" s="195">
        <f t="shared" si="225"/>
        <v>0.66319444444444442</v>
      </c>
      <c r="AB336" s="195">
        <f t="shared" si="226"/>
        <v>0.66319444444444442</v>
      </c>
      <c r="AC336" s="667"/>
      <c r="AD336" s="196">
        <f t="shared" si="227"/>
        <v>0.35069444444444442</v>
      </c>
      <c r="AE336" s="667"/>
      <c r="AF336" s="196">
        <f t="shared" si="228"/>
        <v>0.35069444444444436</v>
      </c>
      <c r="AG336" s="196"/>
      <c r="AH336" s="196"/>
      <c r="AI336" s="196"/>
      <c r="AK336" s="709">
        <f t="shared" si="229"/>
        <v>0</v>
      </c>
      <c r="AL336" s="709">
        <f t="shared" si="230"/>
        <v>0</v>
      </c>
      <c r="AM336" s="709">
        <f t="shared" si="231"/>
        <v>0</v>
      </c>
      <c r="AN336" s="709"/>
      <c r="AO336" s="709">
        <f t="shared" si="232"/>
        <v>0</v>
      </c>
      <c r="AP336" s="709">
        <f t="shared" si="233"/>
        <v>1</v>
      </c>
      <c r="AS336" s="184"/>
      <c r="AW336" s="225"/>
      <c r="AX336" s="79"/>
      <c r="AZ336" s="176"/>
      <c r="BC336" s="29"/>
      <c r="BD336" s="225"/>
      <c r="BG336" s="818">
        <f>BG335</f>
        <v>80.900000000000006</v>
      </c>
      <c r="BH336" s="818">
        <f>BH335</f>
        <v>80.900000000000006</v>
      </c>
      <c r="BI336" s="198">
        <f>BI335</f>
        <v>15</v>
      </c>
      <c r="BJ336" s="198">
        <f>BI336+BJ335</f>
        <v>30</v>
      </c>
    </row>
    <row r="337" spans="1:67" ht="12.75" customHeight="1" outlineLevel="1" x14ac:dyDescent="0.2">
      <c r="B337" s="851"/>
      <c r="C337" s="851"/>
      <c r="D337" s="27" t="str">
        <f t="shared" si="234"/>
        <v/>
      </c>
      <c r="E337" s="191" t="str">
        <f t="shared" si="235"/>
        <v>Mi</v>
      </c>
      <c r="F337" s="191">
        <f t="shared" si="236"/>
        <v>2025</v>
      </c>
      <c r="G337" s="191">
        <f t="shared" si="237"/>
        <v>10</v>
      </c>
      <c r="H337" s="191">
        <f t="shared" si="239"/>
        <v>22</v>
      </c>
      <c r="I337" s="192">
        <f t="shared" si="238"/>
        <v>44490</v>
      </c>
      <c r="J337" s="191">
        <f t="shared" si="218"/>
        <v>1</v>
      </c>
      <c r="K337" s="193">
        <f t="shared" si="241"/>
        <v>7</v>
      </c>
      <c r="L337" s="194">
        <f t="shared" si="241"/>
        <v>0</v>
      </c>
      <c r="M337" s="193">
        <f t="shared" si="241"/>
        <v>13</v>
      </c>
      <c r="N337" s="194">
        <f t="shared" si="241"/>
        <v>0</v>
      </c>
      <c r="O337" s="193">
        <f t="shared" si="241"/>
        <v>13</v>
      </c>
      <c r="P337" s="194">
        <f t="shared" si="241"/>
        <v>30</v>
      </c>
      <c r="Q337" s="193">
        <f t="shared" si="241"/>
        <v>15</v>
      </c>
      <c r="R337" s="194">
        <f t="shared" si="241"/>
        <v>55</v>
      </c>
      <c r="S337" s="193">
        <f t="shared" si="220"/>
        <v>15</v>
      </c>
      <c r="T337" s="194">
        <f t="shared" si="220"/>
        <v>55</v>
      </c>
      <c r="U337" s="193">
        <f t="shared" si="220"/>
        <v>15</v>
      </c>
      <c r="V337" s="194">
        <f t="shared" si="220"/>
        <v>55</v>
      </c>
      <c r="W337" s="195">
        <f t="shared" si="221"/>
        <v>0.29166666666666669</v>
      </c>
      <c r="X337" s="195">
        <f t="shared" si="222"/>
        <v>0.54166666666666663</v>
      </c>
      <c r="Y337" s="195">
        <f t="shared" si="223"/>
        <v>0.5625</v>
      </c>
      <c r="Z337" s="195">
        <f t="shared" si="224"/>
        <v>0.66319444444444442</v>
      </c>
      <c r="AA337" s="195">
        <f t="shared" si="225"/>
        <v>0.66319444444444442</v>
      </c>
      <c r="AB337" s="195">
        <f t="shared" si="226"/>
        <v>0.66319444444444442</v>
      </c>
      <c r="AC337" s="667"/>
      <c r="AD337" s="196">
        <f t="shared" si="227"/>
        <v>0.35069444444444442</v>
      </c>
      <c r="AE337" s="667"/>
      <c r="AF337" s="196">
        <f t="shared" si="228"/>
        <v>0.35069444444444436</v>
      </c>
      <c r="AG337" s="196"/>
      <c r="AH337" s="196"/>
      <c r="AI337" s="196"/>
      <c r="AK337" s="709">
        <f t="shared" si="229"/>
        <v>0</v>
      </c>
      <c r="AL337" s="709">
        <f t="shared" si="230"/>
        <v>0</v>
      </c>
      <c r="AM337" s="709">
        <f t="shared" si="231"/>
        <v>0</v>
      </c>
      <c r="AN337" s="709"/>
      <c r="AO337" s="709">
        <f t="shared" si="232"/>
        <v>0</v>
      </c>
      <c r="AP337" s="709">
        <f t="shared" si="233"/>
        <v>1</v>
      </c>
      <c r="AS337" s="184"/>
      <c r="AW337" s="225"/>
      <c r="AX337" s="79"/>
      <c r="AZ337" s="176"/>
      <c r="BD337" s="225"/>
      <c r="BG337" s="761">
        <f>BG335</f>
        <v>80.900000000000006</v>
      </c>
      <c r="BH337" s="761">
        <f>BH335</f>
        <v>80.900000000000006</v>
      </c>
      <c r="BI337" s="198">
        <f>BJ336+BI335</f>
        <v>45</v>
      </c>
      <c r="BJ337" s="198">
        <f>BI337+BJ335</f>
        <v>60</v>
      </c>
    </row>
    <row r="338" spans="1:67" ht="12.75" customHeight="1" outlineLevel="1" x14ac:dyDescent="0.2">
      <c r="B338" s="851"/>
      <c r="C338" s="851"/>
      <c r="D338" s="27" t="str">
        <f t="shared" si="234"/>
        <v/>
      </c>
      <c r="E338" s="191" t="str">
        <f t="shared" si="235"/>
        <v>Do</v>
      </c>
      <c r="F338" s="191">
        <f t="shared" si="236"/>
        <v>2025</v>
      </c>
      <c r="G338" s="191">
        <f t="shared" si="237"/>
        <v>10</v>
      </c>
      <c r="H338" s="191">
        <f t="shared" si="239"/>
        <v>23</v>
      </c>
      <c r="I338" s="192">
        <f t="shared" si="238"/>
        <v>44491</v>
      </c>
      <c r="J338" s="191">
        <f t="shared" si="218"/>
        <v>1</v>
      </c>
      <c r="K338" s="193">
        <f t="shared" si="241"/>
        <v>7</v>
      </c>
      <c r="L338" s="194">
        <f t="shared" si="241"/>
        <v>0</v>
      </c>
      <c r="M338" s="193">
        <f t="shared" si="241"/>
        <v>13</v>
      </c>
      <c r="N338" s="194">
        <f t="shared" si="241"/>
        <v>0</v>
      </c>
      <c r="O338" s="193">
        <f t="shared" si="241"/>
        <v>13</v>
      </c>
      <c r="P338" s="194">
        <f t="shared" si="241"/>
        <v>30</v>
      </c>
      <c r="Q338" s="193">
        <f t="shared" si="241"/>
        <v>15</v>
      </c>
      <c r="R338" s="194">
        <f t="shared" si="241"/>
        <v>55</v>
      </c>
      <c r="S338" s="193">
        <f t="shared" si="220"/>
        <v>15</v>
      </c>
      <c r="T338" s="194">
        <f t="shared" si="220"/>
        <v>55</v>
      </c>
      <c r="U338" s="193">
        <f t="shared" si="220"/>
        <v>15</v>
      </c>
      <c r="V338" s="194">
        <f t="shared" si="220"/>
        <v>55</v>
      </c>
      <c r="W338" s="195">
        <f t="shared" si="221"/>
        <v>0.29166666666666669</v>
      </c>
      <c r="X338" s="195">
        <f t="shared" si="222"/>
        <v>0.54166666666666663</v>
      </c>
      <c r="Y338" s="195">
        <f t="shared" si="223"/>
        <v>0.5625</v>
      </c>
      <c r="Z338" s="195">
        <f t="shared" si="224"/>
        <v>0.66319444444444442</v>
      </c>
      <c r="AA338" s="195">
        <f t="shared" si="225"/>
        <v>0.66319444444444442</v>
      </c>
      <c r="AB338" s="195">
        <f t="shared" si="226"/>
        <v>0.66319444444444442</v>
      </c>
      <c r="AC338" s="667"/>
      <c r="AD338" s="196">
        <f t="shared" si="227"/>
        <v>0.35069444444444442</v>
      </c>
      <c r="AE338" s="667"/>
      <c r="AF338" s="196">
        <f t="shared" si="228"/>
        <v>0.35069444444444436</v>
      </c>
      <c r="AG338" s="196"/>
      <c r="AH338" s="196"/>
      <c r="AI338" s="196"/>
      <c r="AJ338" s="150"/>
      <c r="AK338" s="709">
        <f t="shared" si="229"/>
        <v>0</v>
      </c>
      <c r="AL338" s="709">
        <f t="shared" si="230"/>
        <v>0</v>
      </c>
      <c r="AM338" s="709">
        <f t="shared" si="231"/>
        <v>0</v>
      </c>
      <c r="AN338" s="709"/>
      <c r="AO338" s="709">
        <f t="shared" si="232"/>
        <v>0</v>
      </c>
      <c r="AP338" s="709">
        <f t="shared" si="233"/>
        <v>1</v>
      </c>
      <c r="AS338" s="184"/>
      <c r="AW338" s="225"/>
      <c r="AX338" s="79"/>
      <c r="AZ338" s="176"/>
      <c r="BD338" s="225"/>
      <c r="BG338" s="761">
        <f>BG335</f>
        <v>80.900000000000006</v>
      </c>
      <c r="BH338" s="761">
        <f>BH335</f>
        <v>80.900000000000006</v>
      </c>
      <c r="BI338" s="198">
        <f>BJ337+BI335</f>
        <v>75</v>
      </c>
      <c r="BJ338" s="198">
        <f>BI338+BJ335</f>
        <v>90</v>
      </c>
    </row>
    <row r="339" spans="1:67" ht="12.75" customHeight="1" outlineLevel="1" x14ac:dyDescent="0.2">
      <c r="B339" s="851"/>
      <c r="C339" s="851"/>
      <c r="D339" s="27" t="str">
        <f t="shared" si="234"/>
        <v/>
      </c>
      <c r="E339" s="191" t="str">
        <f t="shared" si="235"/>
        <v>Fr</v>
      </c>
      <c r="F339" s="191">
        <f t="shared" si="236"/>
        <v>2025</v>
      </c>
      <c r="G339" s="191">
        <f t="shared" si="237"/>
        <v>10</v>
      </c>
      <c r="H339" s="191">
        <f t="shared" si="239"/>
        <v>24</v>
      </c>
      <c r="I339" s="192">
        <f t="shared" si="238"/>
        <v>44492</v>
      </c>
      <c r="J339" s="191">
        <f t="shared" si="218"/>
        <v>1</v>
      </c>
      <c r="K339" s="193">
        <f t="shared" si="241"/>
        <v>7</v>
      </c>
      <c r="L339" s="194">
        <f t="shared" si="241"/>
        <v>0</v>
      </c>
      <c r="M339" s="193">
        <f t="shared" si="241"/>
        <v>13</v>
      </c>
      <c r="N339" s="194">
        <f t="shared" si="241"/>
        <v>0</v>
      </c>
      <c r="O339" s="193">
        <f t="shared" si="241"/>
        <v>13</v>
      </c>
      <c r="P339" s="194">
        <f t="shared" si="241"/>
        <v>30</v>
      </c>
      <c r="Q339" s="193">
        <f t="shared" si="241"/>
        <v>15</v>
      </c>
      <c r="R339" s="194">
        <f t="shared" si="241"/>
        <v>55</v>
      </c>
      <c r="S339" s="193">
        <f t="shared" si="220"/>
        <v>15</v>
      </c>
      <c r="T339" s="194">
        <f t="shared" si="220"/>
        <v>55</v>
      </c>
      <c r="U339" s="193">
        <f t="shared" si="220"/>
        <v>15</v>
      </c>
      <c r="V339" s="194">
        <f t="shared" si="220"/>
        <v>55</v>
      </c>
      <c r="W339" s="195">
        <f t="shared" si="221"/>
        <v>0.29166666666666669</v>
      </c>
      <c r="X339" s="195">
        <f t="shared" si="222"/>
        <v>0.54166666666666663</v>
      </c>
      <c r="Y339" s="195">
        <f t="shared" si="223"/>
        <v>0.5625</v>
      </c>
      <c r="Z339" s="195">
        <f t="shared" si="224"/>
        <v>0.66319444444444442</v>
      </c>
      <c r="AA339" s="195">
        <f t="shared" si="225"/>
        <v>0.66319444444444442</v>
      </c>
      <c r="AB339" s="195">
        <f t="shared" si="226"/>
        <v>0.66319444444444442</v>
      </c>
      <c r="AC339" s="667"/>
      <c r="AD339" s="196">
        <f t="shared" si="227"/>
        <v>0.35069444444444442</v>
      </c>
      <c r="AE339" s="667"/>
      <c r="AF339" s="196">
        <f t="shared" si="228"/>
        <v>0.35069444444444436</v>
      </c>
      <c r="AG339" s="196"/>
      <c r="AH339" s="196"/>
      <c r="AI339" s="196"/>
      <c r="AJ339" s="150"/>
      <c r="AK339" s="709">
        <f t="shared" si="229"/>
        <v>0</v>
      </c>
      <c r="AL339" s="709">
        <f t="shared" si="230"/>
        <v>0</v>
      </c>
      <c r="AM339" s="709">
        <f t="shared" si="231"/>
        <v>0</v>
      </c>
      <c r="AN339" s="709"/>
      <c r="AO339" s="709">
        <f t="shared" si="232"/>
        <v>0</v>
      </c>
      <c r="AP339" s="709">
        <f t="shared" si="233"/>
        <v>1</v>
      </c>
      <c r="AS339" s="184"/>
      <c r="AW339" s="225"/>
      <c r="AX339" s="79"/>
      <c r="AZ339" s="176"/>
      <c r="BD339" s="225"/>
      <c r="BG339" s="761">
        <f>BG335</f>
        <v>80.900000000000006</v>
      </c>
      <c r="BH339" s="761">
        <f>BH335</f>
        <v>80.900000000000006</v>
      </c>
      <c r="BI339" s="198">
        <f>BJ338+BI335</f>
        <v>105</v>
      </c>
      <c r="BJ339" s="198">
        <f>BI339+BJ335</f>
        <v>120</v>
      </c>
    </row>
    <row r="340" spans="1:67" ht="12.75" customHeight="1" outlineLevel="1" x14ac:dyDescent="0.2">
      <c r="B340" s="851"/>
      <c r="C340" s="851"/>
      <c r="D340" s="27" t="str">
        <f t="shared" si="234"/>
        <v/>
      </c>
      <c r="E340" s="191" t="str">
        <f t="shared" si="235"/>
        <v>Sa</v>
      </c>
      <c r="F340" s="191">
        <f t="shared" si="236"/>
        <v>2025</v>
      </c>
      <c r="G340" s="191">
        <f t="shared" si="237"/>
        <v>10</v>
      </c>
      <c r="H340" s="191">
        <f t="shared" si="239"/>
        <v>25</v>
      </c>
      <c r="I340" s="192">
        <f t="shared" si="238"/>
        <v>44493</v>
      </c>
      <c r="J340" s="191">
        <f t="shared" si="218"/>
        <v>1</v>
      </c>
      <c r="K340" s="193">
        <f t="shared" si="241"/>
        <v>0</v>
      </c>
      <c r="L340" s="194">
        <f t="shared" si="241"/>
        <v>0</v>
      </c>
      <c r="M340" s="193">
        <f t="shared" si="241"/>
        <v>0</v>
      </c>
      <c r="N340" s="194">
        <f t="shared" si="241"/>
        <v>0</v>
      </c>
      <c r="O340" s="193">
        <f t="shared" si="241"/>
        <v>0</v>
      </c>
      <c r="P340" s="194">
        <f t="shared" si="241"/>
        <v>0</v>
      </c>
      <c r="Q340" s="193">
        <f t="shared" si="241"/>
        <v>0</v>
      </c>
      <c r="R340" s="194">
        <f t="shared" si="241"/>
        <v>0</v>
      </c>
      <c r="S340" s="193">
        <f t="shared" si="220"/>
        <v>0</v>
      </c>
      <c r="T340" s="194">
        <f t="shared" si="220"/>
        <v>0</v>
      </c>
      <c r="U340" s="193">
        <f t="shared" si="220"/>
        <v>0</v>
      </c>
      <c r="V340" s="194">
        <f t="shared" si="220"/>
        <v>0</v>
      </c>
      <c r="W340" s="195">
        <f t="shared" si="221"/>
        <v>0</v>
      </c>
      <c r="X340" s="195">
        <f t="shared" si="222"/>
        <v>0</v>
      </c>
      <c r="Y340" s="195">
        <f t="shared" si="223"/>
        <v>0</v>
      </c>
      <c r="Z340" s="195">
        <f t="shared" si="224"/>
        <v>0</v>
      </c>
      <c r="AA340" s="195">
        <f t="shared" si="225"/>
        <v>0</v>
      </c>
      <c r="AB340" s="195">
        <f t="shared" si="226"/>
        <v>0</v>
      </c>
      <c r="AC340" s="667"/>
      <c r="AD340" s="196">
        <f t="shared" si="227"/>
        <v>0</v>
      </c>
      <c r="AE340" s="667"/>
      <c r="AF340" s="196">
        <f t="shared" si="228"/>
        <v>0</v>
      </c>
      <c r="AG340" s="196"/>
      <c r="AH340" s="196"/>
      <c r="AI340" s="196"/>
      <c r="AJ340" s="150"/>
      <c r="AK340" s="709">
        <f t="shared" si="229"/>
        <v>0</v>
      </c>
      <c r="AL340" s="709">
        <f t="shared" si="230"/>
        <v>0</v>
      </c>
      <c r="AM340" s="709">
        <f t="shared" si="231"/>
        <v>0</v>
      </c>
      <c r="AN340" s="709"/>
      <c r="AO340" s="709">
        <f t="shared" si="232"/>
        <v>0</v>
      </c>
      <c r="AP340" s="709">
        <f t="shared" si="233"/>
        <v>0</v>
      </c>
      <c r="AS340" s="184"/>
      <c r="AW340" s="225"/>
      <c r="AX340" s="79"/>
      <c r="AZ340" s="176"/>
      <c r="BD340" s="225"/>
      <c r="BG340" s="762">
        <f>BG335</f>
        <v>80.900000000000006</v>
      </c>
      <c r="BH340" s="761">
        <f>BH335</f>
        <v>80.900000000000006</v>
      </c>
      <c r="BI340" s="198">
        <f>BJ339+BI335</f>
        <v>135</v>
      </c>
      <c r="BJ340" s="198">
        <f>BI340+BJ335</f>
        <v>150</v>
      </c>
    </row>
    <row r="341" spans="1:67" ht="12.75" customHeight="1" outlineLevel="1" x14ac:dyDescent="0.2">
      <c r="B341" s="851"/>
      <c r="C341" s="851"/>
      <c r="D341" s="27" t="str">
        <f t="shared" si="234"/>
        <v/>
      </c>
      <c r="E341" s="191" t="str">
        <f t="shared" si="235"/>
        <v>So</v>
      </c>
      <c r="F341" s="191">
        <f t="shared" si="236"/>
        <v>2025</v>
      </c>
      <c r="G341" s="191">
        <f t="shared" si="237"/>
        <v>10</v>
      </c>
      <c r="H341" s="191">
        <f t="shared" si="239"/>
        <v>26</v>
      </c>
      <c r="I341" s="192">
        <f t="shared" si="238"/>
        <v>44494</v>
      </c>
      <c r="J341" s="191">
        <f t="shared" si="218"/>
        <v>1</v>
      </c>
      <c r="K341" s="193">
        <f t="shared" si="241"/>
        <v>0</v>
      </c>
      <c r="L341" s="194">
        <f t="shared" si="241"/>
        <v>0</v>
      </c>
      <c r="M341" s="193">
        <f t="shared" si="241"/>
        <v>0</v>
      </c>
      <c r="N341" s="194">
        <f t="shared" si="241"/>
        <v>0</v>
      </c>
      <c r="O341" s="193">
        <f t="shared" si="241"/>
        <v>0</v>
      </c>
      <c r="P341" s="194">
        <f t="shared" si="241"/>
        <v>0</v>
      </c>
      <c r="Q341" s="193">
        <f t="shared" si="241"/>
        <v>0</v>
      </c>
      <c r="R341" s="194">
        <f t="shared" si="241"/>
        <v>0</v>
      </c>
      <c r="S341" s="193">
        <f t="shared" si="220"/>
        <v>0</v>
      </c>
      <c r="T341" s="194">
        <f t="shared" si="220"/>
        <v>0</v>
      </c>
      <c r="U341" s="193">
        <f t="shared" si="220"/>
        <v>0</v>
      </c>
      <c r="V341" s="194">
        <f t="shared" si="220"/>
        <v>0</v>
      </c>
      <c r="W341" s="195">
        <f t="shared" si="221"/>
        <v>0</v>
      </c>
      <c r="X341" s="195">
        <f t="shared" si="222"/>
        <v>0</v>
      </c>
      <c r="Y341" s="195">
        <f t="shared" si="223"/>
        <v>0</v>
      </c>
      <c r="Z341" s="195">
        <f t="shared" si="224"/>
        <v>0</v>
      </c>
      <c r="AA341" s="195">
        <f t="shared" si="225"/>
        <v>0</v>
      </c>
      <c r="AB341" s="195">
        <f t="shared" si="226"/>
        <v>0</v>
      </c>
      <c r="AC341" s="667"/>
      <c r="AD341" s="196">
        <f t="shared" si="227"/>
        <v>0</v>
      </c>
      <c r="AE341" s="667"/>
      <c r="AF341" s="196">
        <f t="shared" si="228"/>
        <v>0</v>
      </c>
      <c r="AG341" s="196"/>
      <c r="AH341" s="196"/>
      <c r="AI341" s="196"/>
      <c r="AJ341" s="150"/>
      <c r="AK341" s="709">
        <f t="shared" si="229"/>
        <v>0</v>
      </c>
      <c r="AL341" s="709">
        <f t="shared" si="230"/>
        <v>0</v>
      </c>
      <c r="AM341" s="709">
        <f t="shared" si="231"/>
        <v>0</v>
      </c>
      <c r="AN341" s="709"/>
      <c r="AO341" s="709">
        <f t="shared" si="232"/>
        <v>0</v>
      </c>
      <c r="AP341" s="709">
        <f t="shared" si="233"/>
        <v>0</v>
      </c>
      <c r="AS341" s="184"/>
      <c r="AW341" s="225"/>
      <c r="AX341" s="79"/>
      <c r="AZ341" s="176"/>
      <c r="BD341" s="225"/>
      <c r="BG341" s="760">
        <v>60</v>
      </c>
      <c r="BH341" s="756">
        <f>SUM(BG336:BG340)+SUM(BH336:BH340)</f>
        <v>809</v>
      </c>
      <c r="BL341" s="774" t="s">
        <v>1777</v>
      </c>
      <c r="BM341" s="198"/>
      <c r="BN341" s="722" t="s">
        <v>1767</v>
      </c>
      <c r="BO341" s="722" t="s">
        <v>1767</v>
      </c>
    </row>
    <row r="342" spans="1:67" ht="12.75" customHeight="1" outlineLevel="1" x14ac:dyDescent="0.2">
      <c r="B342" s="851"/>
      <c r="C342" s="851"/>
      <c r="D342" s="27">
        <f t="shared" si="234"/>
        <v>44</v>
      </c>
      <c r="E342" s="191" t="str">
        <f t="shared" si="235"/>
        <v>Mo</v>
      </c>
      <c r="F342" s="191">
        <f t="shared" si="236"/>
        <v>2025</v>
      </c>
      <c r="G342" s="191">
        <f t="shared" si="237"/>
        <v>10</v>
      </c>
      <c r="H342" s="191">
        <f t="shared" si="239"/>
        <v>27</v>
      </c>
      <c r="I342" s="192">
        <f t="shared" si="238"/>
        <v>44495</v>
      </c>
      <c r="J342" s="191">
        <f t="shared" si="218"/>
        <v>1</v>
      </c>
      <c r="K342" s="193">
        <f t="shared" si="241"/>
        <v>7</v>
      </c>
      <c r="L342" s="194">
        <f t="shared" si="241"/>
        <v>0</v>
      </c>
      <c r="M342" s="193">
        <f t="shared" si="241"/>
        <v>13</v>
      </c>
      <c r="N342" s="194">
        <f t="shared" si="241"/>
        <v>0</v>
      </c>
      <c r="O342" s="193">
        <f t="shared" si="241"/>
        <v>13</v>
      </c>
      <c r="P342" s="194">
        <f t="shared" si="241"/>
        <v>30</v>
      </c>
      <c r="Q342" s="193">
        <f t="shared" si="241"/>
        <v>15</v>
      </c>
      <c r="R342" s="194">
        <f t="shared" si="241"/>
        <v>55</v>
      </c>
      <c r="S342" s="193">
        <f t="shared" si="220"/>
        <v>15</v>
      </c>
      <c r="T342" s="194">
        <f t="shared" si="220"/>
        <v>55</v>
      </c>
      <c r="U342" s="193">
        <f t="shared" si="220"/>
        <v>15</v>
      </c>
      <c r="V342" s="194">
        <f t="shared" si="220"/>
        <v>55</v>
      </c>
      <c r="W342" s="195">
        <f t="shared" si="221"/>
        <v>0.29166666666666669</v>
      </c>
      <c r="X342" s="195">
        <f t="shared" si="222"/>
        <v>0.54166666666666663</v>
      </c>
      <c r="Y342" s="195">
        <f t="shared" si="223"/>
        <v>0.5625</v>
      </c>
      <c r="Z342" s="195">
        <f t="shared" si="224"/>
        <v>0.66319444444444442</v>
      </c>
      <c r="AA342" s="195">
        <f t="shared" si="225"/>
        <v>0.66319444444444442</v>
      </c>
      <c r="AB342" s="195">
        <f t="shared" si="226"/>
        <v>0.66319444444444442</v>
      </c>
      <c r="AC342" s="667"/>
      <c r="AD342" s="196">
        <f t="shared" si="227"/>
        <v>0.35069444444444442</v>
      </c>
      <c r="AE342" s="667"/>
      <c r="AF342" s="196">
        <f t="shared" si="228"/>
        <v>0.35069444444444436</v>
      </c>
      <c r="AG342" s="196"/>
      <c r="AH342" s="196"/>
      <c r="AI342" s="196"/>
      <c r="AJ342" s="150"/>
      <c r="AK342" s="709">
        <f t="shared" si="229"/>
        <v>0</v>
      </c>
      <c r="AL342" s="709">
        <f t="shared" si="230"/>
        <v>0</v>
      </c>
      <c r="AM342" s="709">
        <f t="shared" si="231"/>
        <v>0</v>
      </c>
      <c r="AN342" s="709"/>
      <c r="AO342" s="709">
        <f t="shared" si="232"/>
        <v>0</v>
      </c>
      <c r="AP342" s="709">
        <f t="shared" si="233"/>
        <v>1</v>
      </c>
      <c r="AS342" s="184"/>
      <c r="AW342" s="225"/>
      <c r="AX342" s="79"/>
      <c r="AZ342" s="176"/>
      <c r="BD342" s="225"/>
      <c r="BG342" s="758">
        <f>BH342/BG341</f>
        <v>26.966666666666665</v>
      </c>
      <c r="BH342" s="757">
        <f>SUM(BH334,BH341)</f>
        <v>1618</v>
      </c>
      <c r="BL342" s="775">
        <f>INDEX($BF$2:$BG$8,MATCH(BL341,$BF$2:$BF$8,0),2)</f>
        <v>80.900000000000006</v>
      </c>
      <c r="BM342" s="775">
        <f>INDEX($BF$2:$BG$8,MATCH(BL341,$BF$2:$BF$8,0),2)</f>
        <v>80.900000000000006</v>
      </c>
      <c r="BN342" s="775">
        <v>15</v>
      </c>
      <c r="BO342" s="775">
        <v>15</v>
      </c>
    </row>
    <row r="343" spans="1:67" ht="12.75" customHeight="1" outlineLevel="1" x14ac:dyDescent="0.2">
      <c r="B343" s="851"/>
      <c r="C343" s="851"/>
      <c r="D343" s="27" t="str">
        <f t="shared" si="234"/>
        <v/>
      </c>
      <c r="E343" s="191" t="str">
        <f t="shared" si="235"/>
        <v>Di</v>
      </c>
      <c r="F343" s="191">
        <f t="shared" si="236"/>
        <v>2025</v>
      </c>
      <c r="G343" s="191">
        <f t="shared" si="237"/>
        <v>10</v>
      </c>
      <c r="H343" s="191">
        <f t="shared" si="239"/>
        <v>28</v>
      </c>
      <c r="I343" s="192">
        <f t="shared" si="238"/>
        <v>44496</v>
      </c>
      <c r="J343" s="191">
        <f t="shared" si="218"/>
        <v>1</v>
      </c>
      <c r="K343" s="193">
        <f t="shared" si="241"/>
        <v>7</v>
      </c>
      <c r="L343" s="194">
        <f t="shared" si="241"/>
        <v>0</v>
      </c>
      <c r="M343" s="193">
        <f t="shared" si="241"/>
        <v>13</v>
      </c>
      <c r="N343" s="194">
        <f t="shared" si="241"/>
        <v>0</v>
      </c>
      <c r="O343" s="193">
        <f t="shared" si="241"/>
        <v>13</v>
      </c>
      <c r="P343" s="194">
        <f t="shared" si="241"/>
        <v>30</v>
      </c>
      <c r="Q343" s="193">
        <f t="shared" si="241"/>
        <v>15</v>
      </c>
      <c r="R343" s="194">
        <f t="shared" si="241"/>
        <v>55</v>
      </c>
      <c r="S343" s="193">
        <f t="shared" si="220"/>
        <v>15</v>
      </c>
      <c r="T343" s="194">
        <f t="shared" si="220"/>
        <v>55</v>
      </c>
      <c r="U343" s="193">
        <f t="shared" si="220"/>
        <v>15</v>
      </c>
      <c r="V343" s="194">
        <f t="shared" si="220"/>
        <v>55</v>
      </c>
      <c r="W343" s="195">
        <f t="shared" si="221"/>
        <v>0.29166666666666669</v>
      </c>
      <c r="X343" s="195">
        <f t="shared" si="222"/>
        <v>0.54166666666666663</v>
      </c>
      <c r="Y343" s="195">
        <f t="shared" si="223"/>
        <v>0.5625</v>
      </c>
      <c r="Z343" s="195">
        <f t="shared" si="224"/>
        <v>0.66319444444444442</v>
      </c>
      <c r="AA343" s="195">
        <f t="shared" si="225"/>
        <v>0.66319444444444442</v>
      </c>
      <c r="AB343" s="195">
        <f t="shared" si="226"/>
        <v>0.66319444444444442</v>
      </c>
      <c r="AC343" s="667"/>
      <c r="AD343" s="196">
        <f t="shared" si="227"/>
        <v>0.35069444444444442</v>
      </c>
      <c r="AE343" s="667"/>
      <c r="AF343" s="196">
        <f t="shared" si="228"/>
        <v>0.35069444444444436</v>
      </c>
      <c r="AG343" s="196"/>
      <c r="AH343" s="196"/>
      <c r="AI343" s="196"/>
      <c r="AK343" s="709">
        <f t="shared" si="229"/>
        <v>0</v>
      </c>
      <c r="AL343" s="709">
        <f t="shared" si="230"/>
        <v>0</v>
      </c>
      <c r="AM343" s="709">
        <f t="shared" si="231"/>
        <v>0</v>
      </c>
      <c r="AN343" s="709"/>
      <c r="AO343" s="709">
        <f t="shared" si="232"/>
        <v>0</v>
      </c>
      <c r="AP343" s="709">
        <f t="shared" si="233"/>
        <v>1</v>
      </c>
      <c r="AS343" s="184"/>
      <c r="AW343" s="225"/>
      <c r="AX343" s="79"/>
      <c r="AZ343" s="176"/>
      <c r="BD343" s="225"/>
      <c r="BG343" s="759">
        <f>100*BG341/BH342</f>
        <v>3.7082818294190361</v>
      </c>
      <c r="BL343" s="818">
        <f>BL342</f>
        <v>80.900000000000006</v>
      </c>
      <c r="BM343" s="818">
        <f>BM342</f>
        <v>80.900000000000006</v>
      </c>
      <c r="BN343" s="198">
        <f>BN342</f>
        <v>15</v>
      </c>
      <c r="BO343" s="198">
        <f>BN343+BO342</f>
        <v>30</v>
      </c>
    </row>
    <row r="344" spans="1:67" ht="12.75" customHeight="1" outlineLevel="1" x14ac:dyDescent="0.2">
      <c r="B344" s="851"/>
      <c r="C344" s="851"/>
      <c r="D344" s="27" t="str">
        <f t="shared" si="234"/>
        <v/>
      </c>
      <c r="E344" s="191" t="str">
        <f t="shared" si="235"/>
        <v>Mi</v>
      </c>
      <c r="F344" s="191">
        <f t="shared" si="236"/>
        <v>2025</v>
      </c>
      <c r="G344" s="191">
        <f t="shared" si="237"/>
        <v>10</v>
      </c>
      <c r="H344" s="191">
        <f t="shared" si="239"/>
        <v>29</v>
      </c>
      <c r="I344" s="192">
        <f t="shared" si="238"/>
        <v>44497</v>
      </c>
      <c r="J344" s="191">
        <f t="shared" si="218"/>
        <v>1</v>
      </c>
      <c r="K344" s="193">
        <f t="shared" si="241"/>
        <v>7</v>
      </c>
      <c r="L344" s="194">
        <f t="shared" si="241"/>
        <v>0</v>
      </c>
      <c r="M344" s="193">
        <f t="shared" si="241"/>
        <v>13</v>
      </c>
      <c r="N344" s="194">
        <f t="shared" si="241"/>
        <v>0</v>
      </c>
      <c r="O344" s="193">
        <f t="shared" si="241"/>
        <v>13</v>
      </c>
      <c r="P344" s="194">
        <f t="shared" si="241"/>
        <v>30</v>
      </c>
      <c r="Q344" s="193">
        <f t="shared" si="241"/>
        <v>15</v>
      </c>
      <c r="R344" s="194">
        <f t="shared" si="241"/>
        <v>55</v>
      </c>
      <c r="S344" s="193">
        <f t="shared" si="220"/>
        <v>15</v>
      </c>
      <c r="T344" s="194">
        <f t="shared" si="220"/>
        <v>55</v>
      </c>
      <c r="U344" s="193">
        <f t="shared" si="220"/>
        <v>15</v>
      </c>
      <c r="V344" s="194">
        <f t="shared" si="220"/>
        <v>55</v>
      </c>
      <c r="W344" s="195">
        <f t="shared" si="221"/>
        <v>0.29166666666666669</v>
      </c>
      <c r="X344" s="195">
        <f t="shared" si="222"/>
        <v>0.54166666666666663</v>
      </c>
      <c r="Y344" s="195">
        <f t="shared" si="223"/>
        <v>0.5625</v>
      </c>
      <c r="Z344" s="195">
        <f t="shared" si="224"/>
        <v>0.66319444444444442</v>
      </c>
      <c r="AA344" s="195">
        <f t="shared" si="225"/>
        <v>0.66319444444444442</v>
      </c>
      <c r="AB344" s="195">
        <f t="shared" si="226"/>
        <v>0.66319444444444442</v>
      </c>
      <c r="AC344" s="667"/>
      <c r="AD344" s="196">
        <f t="shared" si="227"/>
        <v>0.35069444444444442</v>
      </c>
      <c r="AE344" s="667"/>
      <c r="AF344" s="196">
        <f t="shared" si="228"/>
        <v>0.35069444444444436</v>
      </c>
      <c r="AG344" s="196"/>
      <c r="AH344" s="196"/>
      <c r="AI344" s="196"/>
      <c r="AK344" s="709">
        <f t="shared" si="229"/>
        <v>0</v>
      </c>
      <c r="AL344" s="709">
        <f t="shared" si="230"/>
        <v>0</v>
      </c>
      <c r="AM344" s="709">
        <f t="shared" si="231"/>
        <v>0</v>
      </c>
      <c r="AN344" s="709"/>
      <c r="AO344" s="709">
        <f t="shared" si="232"/>
        <v>0</v>
      </c>
      <c r="AP344" s="709">
        <f t="shared" si="233"/>
        <v>1</v>
      </c>
      <c r="AS344" s="184"/>
      <c r="AW344" s="225"/>
      <c r="AX344" s="79"/>
      <c r="AZ344" s="176"/>
      <c r="BD344" s="225"/>
      <c r="BL344" s="761">
        <f>BL342</f>
        <v>80.900000000000006</v>
      </c>
      <c r="BM344" s="761">
        <f>BM342</f>
        <v>80.900000000000006</v>
      </c>
      <c r="BN344" s="198">
        <f>BO343+BN342</f>
        <v>45</v>
      </c>
      <c r="BO344" s="198">
        <f>BN344+BO342</f>
        <v>60</v>
      </c>
    </row>
    <row r="345" spans="1:67" ht="12.75" customHeight="1" outlineLevel="1" x14ac:dyDescent="0.2">
      <c r="B345" s="851"/>
      <c r="C345" s="851"/>
      <c r="D345" s="27" t="str">
        <f t="shared" si="234"/>
        <v/>
      </c>
      <c r="E345" s="191" t="str">
        <f t="shared" si="235"/>
        <v>Do</v>
      </c>
      <c r="F345" s="191">
        <f t="shared" si="236"/>
        <v>2025</v>
      </c>
      <c r="G345" s="191">
        <f t="shared" si="237"/>
        <v>10</v>
      </c>
      <c r="H345" s="191">
        <f t="shared" si="239"/>
        <v>30</v>
      </c>
      <c r="I345" s="192">
        <f t="shared" si="238"/>
        <v>44498</v>
      </c>
      <c r="J345" s="191">
        <f t="shared" si="218"/>
        <v>1</v>
      </c>
      <c r="K345" s="193">
        <f t="shared" si="241"/>
        <v>7</v>
      </c>
      <c r="L345" s="194">
        <f t="shared" si="241"/>
        <v>0</v>
      </c>
      <c r="M345" s="193">
        <f t="shared" si="241"/>
        <v>13</v>
      </c>
      <c r="N345" s="194">
        <f t="shared" si="241"/>
        <v>0</v>
      </c>
      <c r="O345" s="193">
        <f t="shared" si="241"/>
        <v>13</v>
      </c>
      <c r="P345" s="194">
        <f t="shared" si="241"/>
        <v>30</v>
      </c>
      <c r="Q345" s="193">
        <f t="shared" si="241"/>
        <v>15</v>
      </c>
      <c r="R345" s="194">
        <f t="shared" si="241"/>
        <v>55</v>
      </c>
      <c r="S345" s="193">
        <f t="shared" si="220"/>
        <v>15</v>
      </c>
      <c r="T345" s="194">
        <f t="shared" si="220"/>
        <v>55</v>
      </c>
      <c r="U345" s="193">
        <f t="shared" si="220"/>
        <v>15</v>
      </c>
      <c r="V345" s="194">
        <f t="shared" si="220"/>
        <v>55</v>
      </c>
      <c r="W345" s="195">
        <f t="shared" si="221"/>
        <v>0.29166666666666669</v>
      </c>
      <c r="X345" s="195">
        <f t="shared" si="222"/>
        <v>0.54166666666666663</v>
      </c>
      <c r="Y345" s="195">
        <f t="shared" si="223"/>
        <v>0.5625</v>
      </c>
      <c r="Z345" s="195">
        <f t="shared" si="224"/>
        <v>0.66319444444444442</v>
      </c>
      <c r="AA345" s="195">
        <f t="shared" si="225"/>
        <v>0.66319444444444442</v>
      </c>
      <c r="AB345" s="195">
        <f t="shared" si="226"/>
        <v>0.66319444444444442</v>
      </c>
      <c r="AC345" s="667"/>
      <c r="AD345" s="196">
        <f t="shared" si="227"/>
        <v>0.35069444444444442</v>
      </c>
      <c r="AE345" s="667"/>
      <c r="AF345" s="196">
        <f t="shared" si="228"/>
        <v>0.35069444444444436</v>
      </c>
      <c r="AG345" s="196"/>
      <c r="AH345" s="196"/>
      <c r="AI345" s="196"/>
      <c r="AJ345" s="150"/>
      <c r="AK345" s="709">
        <f t="shared" si="229"/>
        <v>0</v>
      </c>
      <c r="AL345" s="709">
        <f t="shared" si="230"/>
        <v>0</v>
      </c>
      <c r="AM345" s="709">
        <f t="shared" si="231"/>
        <v>0</v>
      </c>
      <c r="AN345" s="709"/>
      <c r="AO345" s="709">
        <f t="shared" si="232"/>
        <v>0</v>
      </c>
      <c r="AP345" s="709">
        <f t="shared" si="233"/>
        <v>1</v>
      </c>
      <c r="AS345" s="184"/>
      <c r="AW345" s="225"/>
      <c r="AX345" s="79"/>
      <c r="AZ345" s="176"/>
      <c r="BD345" s="225"/>
      <c r="BL345" s="761">
        <f>BL342</f>
        <v>80.900000000000006</v>
      </c>
      <c r="BM345" s="761">
        <f>BM342</f>
        <v>80.900000000000006</v>
      </c>
      <c r="BN345" s="198">
        <f>BO344+BN342</f>
        <v>75</v>
      </c>
      <c r="BO345" s="198">
        <f>BN345+BO342</f>
        <v>90</v>
      </c>
    </row>
    <row r="346" spans="1:67" ht="12.75" customHeight="1" outlineLevel="1" x14ac:dyDescent="0.2">
      <c r="B346" s="851"/>
      <c r="C346" s="851"/>
      <c r="D346" s="27" t="str">
        <f t="shared" si="234"/>
        <v/>
      </c>
      <c r="E346" s="191" t="str">
        <f t="shared" si="235"/>
        <v>Fr</v>
      </c>
      <c r="F346" s="191">
        <f t="shared" si="236"/>
        <v>2025</v>
      </c>
      <c r="G346" s="191">
        <f t="shared" si="237"/>
        <v>10</v>
      </c>
      <c r="H346" s="191">
        <f t="shared" si="239"/>
        <v>31</v>
      </c>
      <c r="I346" s="192">
        <f t="shared" si="238"/>
        <v>44499</v>
      </c>
      <c r="J346" s="191">
        <f t="shared" si="218"/>
        <v>1</v>
      </c>
      <c r="K346" s="193">
        <f t="shared" si="241"/>
        <v>7</v>
      </c>
      <c r="L346" s="194">
        <f t="shared" si="241"/>
        <v>0</v>
      </c>
      <c r="M346" s="193">
        <f t="shared" si="241"/>
        <v>13</v>
      </c>
      <c r="N346" s="194">
        <f t="shared" si="241"/>
        <v>0</v>
      </c>
      <c r="O346" s="193">
        <f t="shared" si="241"/>
        <v>13</v>
      </c>
      <c r="P346" s="194">
        <f t="shared" si="241"/>
        <v>30</v>
      </c>
      <c r="Q346" s="193">
        <f t="shared" si="241"/>
        <v>15</v>
      </c>
      <c r="R346" s="194">
        <f t="shared" si="241"/>
        <v>55</v>
      </c>
      <c r="S346" s="193">
        <f t="shared" si="220"/>
        <v>15</v>
      </c>
      <c r="T346" s="194">
        <f t="shared" si="220"/>
        <v>55</v>
      </c>
      <c r="U346" s="193">
        <f t="shared" si="220"/>
        <v>15</v>
      </c>
      <c r="V346" s="194">
        <f t="shared" si="220"/>
        <v>55</v>
      </c>
      <c r="W346" s="195">
        <f t="shared" si="221"/>
        <v>0.29166666666666669</v>
      </c>
      <c r="X346" s="195">
        <f t="shared" si="222"/>
        <v>0.54166666666666663</v>
      </c>
      <c r="Y346" s="195">
        <f t="shared" si="223"/>
        <v>0.5625</v>
      </c>
      <c r="Z346" s="195">
        <f t="shared" si="224"/>
        <v>0.66319444444444442</v>
      </c>
      <c r="AA346" s="195">
        <f t="shared" si="225"/>
        <v>0.66319444444444442</v>
      </c>
      <c r="AB346" s="195">
        <f t="shared" si="226"/>
        <v>0.66319444444444442</v>
      </c>
      <c r="AC346" s="667"/>
      <c r="AD346" s="196">
        <f t="shared" si="227"/>
        <v>0.35069444444444442</v>
      </c>
      <c r="AE346" s="667"/>
      <c r="AF346" s="196">
        <f t="shared" si="228"/>
        <v>0.35069444444444436</v>
      </c>
      <c r="AG346" s="196"/>
      <c r="AH346" s="196"/>
      <c r="AI346" s="196"/>
      <c r="AJ346" s="150"/>
      <c r="AK346" s="709">
        <f t="shared" si="229"/>
        <v>0</v>
      </c>
      <c r="AL346" s="709">
        <f t="shared" si="230"/>
        <v>0</v>
      </c>
      <c r="AM346" s="709">
        <f t="shared" si="231"/>
        <v>0</v>
      </c>
      <c r="AN346" s="709"/>
      <c r="AO346" s="709">
        <f t="shared" si="232"/>
        <v>0</v>
      </c>
      <c r="AP346" s="709">
        <f>IF(OR(E346="Sa",E346="So",E346="",J346=0,AH346="FT"),0,1)</f>
        <v>1</v>
      </c>
      <c r="AS346" s="184"/>
      <c r="AW346" s="225"/>
      <c r="AX346" s="79"/>
      <c r="AZ346" s="176"/>
      <c r="BD346" s="225"/>
      <c r="BL346" s="761">
        <f>BL342</f>
        <v>80.900000000000006</v>
      </c>
      <c r="BM346" s="761">
        <f>BM342</f>
        <v>80.900000000000006</v>
      </c>
      <c r="BN346" s="198">
        <f>BO345+BN342</f>
        <v>105</v>
      </c>
      <c r="BO346" s="198">
        <f>BN346+BO342</f>
        <v>120</v>
      </c>
    </row>
    <row r="347" spans="1:67" ht="12.75" customHeight="1" outlineLevel="1" x14ac:dyDescent="0.2">
      <c r="B347" s="851"/>
      <c r="C347" s="851"/>
      <c r="D347" s="749" t="s">
        <v>1716</v>
      </c>
      <c r="E347" s="9"/>
      <c r="F347" s="9"/>
      <c r="G347" s="9"/>
      <c r="H347" s="191"/>
      <c r="I347" s="13"/>
      <c r="J347" s="191">
        <f>IF(OR(G347="",G347=MONTH(I347)),1,0)</f>
        <v>1</v>
      </c>
      <c r="Q347" s="4" t="s">
        <v>21</v>
      </c>
      <c r="R347" s="4"/>
      <c r="S347" s="4"/>
      <c r="T347" s="4"/>
      <c r="U347" s="4"/>
      <c r="V347" s="4"/>
      <c r="W347" s="4"/>
      <c r="X347" s="4"/>
      <c r="Y347" s="4"/>
      <c r="Z347" s="4"/>
      <c r="AA347" s="4"/>
      <c r="AB347" s="4"/>
      <c r="AC347" s="667"/>
      <c r="AD347" s="18">
        <f>SUM(AD316:AD346)</f>
        <v>8.065972222222225</v>
      </c>
      <c r="AE347" s="667"/>
      <c r="AF347" s="18">
        <f>SUM(AF316:AF346)</f>
        <v>8.0659722222222214</v>
      </c>
      <c r="AG347" s="18"/>
      <c r="AH347" s="18"/>
      <c r="AI347" s="20">
        <f>IF(AF347-AD347&lt;0,0,1)</f>
        <v>0</v>
      </c>
      <c r="AJ347" s="190">
        <f>IF(AF347-AD347&lt;0,AD347-AF347,AF347-AD347)</f>
        <v>3.5527136788005009E-15</v>
      </c>
      <c r="AK347" s="190">
        <f>8.425*SUM(AK316:AK346)/24</f>
        <v>0</v>
      </c>
      <c r="AL347" s="190">
        <f>8.425*SUM(AL316:AL346)/24</f>
        <v>0</v>
      </c>
      <c r="AM347" s="190">
        <f>8.425*SUM(AM316:AM346)/24</f>
        <v>0</v>
      </c>
      <c r="AO347" s="151">
        <f>SUM(AO316:AO346)</f>
        <v>0</v>
      </c>
      <c r="AP347" s="151">
        <f>SUM(AP316:AP346)</f>
        <v>23</v>
      </c>
      <c r="AS347" s="184"/>
      <c r="AW347" s="225"/>
      <c r="AX347" s="79"/>
      <c r="AZ347" s="176"/>
      <c r="BD347" s="225"/>
      <c r="BL347" s="762">
        <f>BL342</f>
        <v>80.900000000000006</v>
      </c>
      <c r="BM347" s="761">
        <f>BM342</f>
        <v>80.900000000000006</v>
      </c>
      <c r="BN347" s="198">
        <f>BO346+BN342</f>
        <v>135</v>
      </c>
      <c r="BO347" s="198">
        <f>BN347+BO342</f>
        <v>150</v>
      </c>
    </row>
    <row r="348" spans="1:67" ht="12.75" customHeight="1" x14ac:dyDescent="0.2">
      <c r="B348" s="852"/>
      <c r="C348" s="852"/>
      <c r="D348" s="49"/>
      <c r="E348" s="51"/>
      <c r="F348" s="51"/>
      <c r="G348" s="51"/>
      <c r="H348" s="51"/>
      <c r="I348" s="51"/>
      <c r="J348" s="51"/>
      <c r="K348" s="52"/>
      <c r="L348" s="52"/>
      <c r="M348" s="52"/>
      <c r="N348" s="52"/>
      <c r="O348" s="52"/>
      <c r="P348" s="52"/>
      <c r="Q348" s="52"/>
      <c r="R348" s="52"/>
      <c r="S348" s="52"/>
      <c r="T348" s="52"/>
      <c r="U348" s="52"/>
      <c r="V348" s="52"/>
      <c r="W348" s="52"/>
      <c r="X348" s="52"/>
      <c r="Y348" s="52"/>
      <c r="Z348" s="52"/>
      <c r="AA348" s="52"/>
      <c r="AB348" s="52"/>
      <c r="AC348" s="53"/>
      <c r="AD348" s="53"/>
      <c r="AE348" s="53"/>
      <c r="AF348" s="54"/>
      <c r="AG348" s="26"/>
      <c r="AH348" s="26"/>
      <c r="AI348" s="26"/>
      <c r="AJ348" s="203">
        <f>IF(AI347=1,AJ314+AJ347,IF(AI347=0,AJ314-AJ347,"Error"))</f>
        <v>-2.9309887850104133E-14</v>
      </c>
      <c r="AK348" s="202">
        <f>AK314+SUM(AK315:AK346)</f>
        <v>0</v>
      </c>
      <c r="AL348" s="202">
        <f>AL314+SUM(AL315:AL346)</f>
        <v>0</v>
      </c>
      <c r="AM348" s="202">
        <f>AM314+SUM(AM315:AM346)</f>
        <v>0</v>
      </c>
      <c r="AN348" s="202"/>
      <c r="AO348" s="202">
        <f>AO347*8</f>
        <v>0</v>
      </c>
      <c r="AP348" s="202">
        <f>AP347*8</f>
        <v>184</v>
      </c>
      <c r="AQ348" s="152"/>
      <c r="AR348" s="173"/>
      <c r="AS348" s="185"/>
      <c r="AT348" s="152"/>
      <c r="AU348" s="152"/>
      <c r="AV348" s="173"/>
      <c r="AW348" s="226"/>
      <c r="AX348" s="80"/>
      <c r="AY348" s="55"/>
      <c r="AZ348" s="178"/>
      <c r="BA348" s="55"/>
      <c r="BB348" s="49"/>
      <c r="BC348" s="55"/>
      <c r="BD348" s="226"/>
      <c r="BL348" s="774" t="s">
        <v>1777</v>
      </c>
      <c r="BM348" s="756">
        <f>SUM(BL343:BL347)+SUM(BM343:BM347)</f>
        <v>809</v>
      </c>
      <c r="BN348" s="722" t="s">
        <v>1767</v>
      </c>
      <c r="BO348" s="722" t="s">
        <v>1767</v>
      </c>
    </row>
    <row r="349" spans="1:67" ht="12.75" customHeight="1" outlineLevel="1" x14ac:dyDescent="0.2">
      <c r="B349" s="850">
        <f>$F$5</f>
        <v>2025</v>
      </c>
      <c r="C349" s="850" t="str">
        <f>TEXT(I350,"MMM")</f>
        <v>Nov</v>
      </c>
      <c r="D349" s="41"/>
      <c r="E349" s="42"/>
      <c r="F349" s="42"/>
      <c r="G349" s="42"/>
      <c r="H349" s="42"/>
      <c r="I349" s="42"/>
      <c r="J349" s="42"/>
      <c r="K349" s="43"/>
      <c r="L349" s="43"/>
      <c r="M349" s="43"/>
      <c r="N349" s="43"/>
      <c r="O349" s="43"/>
      <c r="P349" s="43"/>
      <c r="Q349" s="43"/>
      <c r="R349" s="43"/>
      <c r="S349" s="43"/>
      <c r="T349" s="43"/>
      <c r="U349" s="43"/>
      <c r="V349" s="43"/>
      <c r="W349" s="43"/>
      <c r="X349" s="43"/>
      <c r="Y349" s="43"/>
      <c r="Z349" s="43"/>
      <c r="AA349" s="43"/>
      <c r="AB349" s="43"/>
      <c r="AC349" s="44"/>
      <c r="AD349" s="44"/>
      <c r="AE349" s="44"/>
      <c r="AF349" s="42"/>
      <c r="AG349" s="42"/>
      <c r="AH349" s="42"/>
      <c r="AI349" s="42"/>
      <c r="AJ349" s="148"/>
      <c r="AK349" s="148"/>
      <c r="AL349" s="148"/>
      <c r="AM349" s="148"/>
      <c r="AN349" s="148"/>
      <c r="AO349" s="148"/>
      <c r="AP349" s="148"/>
      <c r="AQ349" s="148"/>
      <c r="AR349" s="170"/>
      <c r="AS349" s="182"/>
      <c r="AT349" s="148"/>
      <c r="AU349" s="148"/>
      <c r="AV349" s="170"/>
      <c r="AW349" s="224"/>
      <c r="AX349" s="78"/>
      <c r="AY349" s="45"/>
      <c r="AZ349" s="177"/>
      <c r="BA349" s="45"/>
      <c r="BB349" s="41"/>
      <c r="BC349" s="45"/>
      <c r="BD349" s="224"/>
      <c r="BL349" s="775">
        <f>INDEX($BF$2:$BG$8,MATCH(BL348,$BF$2:$BF$8,0),2)</f>
        <v>80.900000000000006</v>
      </c>
      <c r="BM349" s="775">
        <f>INDEX($BF$2:$BG$8,MATCH(BL348,$BF$2:$BF$8,0),2)</f>
        <v>80.900000000000006</v>
      </c>
      <c r="BN349" s="775">
        <v>15</v>
      </c>
      <c r="BO349" s="775">
        <v>15</v>
      </c>
    </row>
    <row r="350" spans="1:67" ht="12.75" customHeight="1" outlineLevel="1" x14ac:dyDescent="0.2">
      <c r="A350" s="198">
        <f>A316+1</f>
        <v>11</v>
      </c>
      <c r="B350" s="851"/>
      <c r="C350" s="851"/>
      <c r="D350" s="27" t="str">
        <f>IF(E350="Mo",WEEKNUM(I350),"")</f>
        <v/>
      </c>
      <c r="E350" s="191" t="str">
        <f>TEXT(I350,"TTT")</f>
        <v>Sa</v>
      </c>
      <c r="F350" s="191">
        <f>$F$5</f>
        <v>2025</v>
      </c>
      <c r="G350" s="191">
        <f>$A$350</f>
        <v>11</v>
      </c>
      <c r="H350" s="191">
        <f>$H$5</f>
        <v>1</v>
      </c>
      <c r="I350" s="192">
        <f>DATE(F350,G350,H350)</f>
        <v>44500</v>
      </c>
      <c r="J350" s="191">
        <f t="shared" ref="J350:J380" si="242">IF(OR(G350="",G350=MONTH(I350)),1,0)</f>
        <v>1</v>
      </c>
      <c r="K350" s="193">
        <f t="shared" ref="K350:R359" si="243">IF(OR($E350="Sa",$E350="So",$J350=0),K$4,K$5)</f>
        <v>0</v>
      </c>
      <c r="L350" s="194">
        <f t="shared" si="243"/>
        <v>0</v>
      </c>
      <c r="M350" s="193">
        <f t="shared" si="243"/>
        <v>0</v>
      </c>
      <c r="N350" s="194">
        <f t="shared" si="243"/>
        <v>0</v>
      </c>
      <c r="O350" s="193">
        <f t="shared" si="243"/>
        <v>0</v>
      </c>
      <c r="P350" s="194">
        <f t="shared" si="243"/>
        <v>0</v>
      </c>
      <c r="Q350" s="193">
        <f t="shared" si="243"/>
        <v>0</v>
      </c>
      <c r="R350" s="194">
        <f t="shared" si="243"/>
        <v>0</v>
      </c>
      <c r="S350" s="193">
        <f t="shared" ref="S350:V380" si="244">Q350</f>
        <v>0</v>
      </c>
      <c r="T350" s="194">
        <f t="shared" si="244"/>
        <v>0</v>
      </c>
      <c r="U350" s="193">
        <f t="shared" si="244"/>
        <v>0</v>
      </c>
      <c r="V350" s="194">
        <f t="shared" si="244"/>
        <v>0</v>
      </c>
      <c r="W350" s="195">
        <f t="shared" ref="W350:W380" si="245">TIME(K350,L350,0)</f>
        <v>0</v>
      </c>
      <c r="X350" s="195">
        <f t="shared" ref="X350:X380" si="246">TIME(M350,N350,0)</f>
        <v>0</v>
      </c>
      <c r="Y350" s="195">
        <f t="shared" ref="Y350:Y380" si="247">TIME(O350,P350,0)</f>
        <v>0</v>
      </c>
      <c r="Z350" s="195">
        <f t="shared" ref="Z350:Z380" si="248">TIME(Q350,R350,0)</f>
        <v>0</v>
      </c>
      <c r="AA350" s="195">
        <f t="shared" ref="AA350:AA380" si="249">TIME(S350,T350,0)</f>
        <v>0</v>
      </c>
      <c r="AB350" s="195">
        <f t="shared" ref="AB350:AB380" si="250">TIME(U350,V350,0)</f>
        <v>0</v>
      </c>
      <c r="AC350" s="667"/>
      <c r="AD350" s="196">
        <f t="shared" ref="AD350:AD380" si="251">IF(J350=0,0,IF(OR(E350="Sa",E350="So"),TIME($AD$4,$AF$4,0),TIME($AD$5,$AF$5,0)))</f>
        <v>0</v>
      </c>
      <c r="AE350" s="667"/>
      <c r="AF350" s="196">
        <f t="shared" ref="AF350:AF380" si="252">IF(J350=0,0,Z350-W350-(Y350-X350))</f>
        <v>0</v>
      </c>
      <c r="AG350" s="196"/>
      <c r="AH350" s="196"/>
      <c r="AI350" s="196"/>
      <c r="AK350" s="709">
        <f t="shared" ref="AK350:AK380" si="253">IF(AH350=$AH$3,1,0)</f>
        <v>0</v>
      </c>
      <c r="AL350" s="709">
        <f t="shared" ref="AL350:AL380" si="254">IF(AH350=$AH$7,1,0)</f>
        <v>0</v>
      </c>
      <c r="AM350" s="709">
        <f t="shared" ref="AM350:AM380" si="255">IF(AI350=$AH$4,1,0)</f>
        <v>0</v>
      </c>
      <c r="AN350" s="709"/>
      <c r="AO350" s="709">
        <f t="shared" ref="AO350:AO380" si="256">IF(OR(AH350=$AH$2,AH350=$AH$5),1,IF(AH350=$AH$6,0.5,0))</f>
        <v>0</v>
      </c>
      <c r="AP350" s="709">
        <f t="shared" ref="AP350:AP379" si="257">IF(OR(E350="Sa",E350="So",E350="",J350=0,AH350="FT"),0,1)</f>
        <v>0</v>
      </c>
      <c r="AS350" s="184"/>
      <c r="AW350" s="225"/>
      <c r="AX350" s="79"/>
      <c r="AZ350" s="176"/>
      <c r="BD350" s="225"/>
      <c r="BL350" s="818">
        <f>BL349</f>
        <v>80.900000000000006</v>
      </c>
      <c r="BM350" s="818">
        <f>BM349</f>
        <v>80.900000000000006</v>
      </c>
      <c r="BN350" s="198">
        <f>BN349</f>
        <v>15</v>
      </c>
      <c r="BO350" s="198">
        <f>BN350+BO349</f>
        <v>30</v>
      </c>
    </row>
    <row r="351" spans="1:67" ht="12.75" customHeight="1" outlineLevel="1" x14ac:dyDescent="0.2">
      <c r="B351" s="851"/>
      <c r="C351" s="851"/>
      <c r="D351" s="27" t="str">
        <f t="shared" ref="D351:D380" si="258">IF(E351="Mo",WEEKNUM(I351),"")</f>
        <v/>
      </c>
      <c r="E351" s="191" t="str">
        <f t="shared" ref="E351:E380" si="259">TEXT(I351,"TTT")</f>
        <v>So</v>
      </c>
      <c r="F351" s="191">
        <f t="shared" ref="F351:F380" si="260">$F$5</f>
        <v>2025</v>
      </c>
      <c r="G351" s="191">
        <f t="shared" ref="G351:G380" si="261">$A$350</f>
        <v>11</v>
      </c>
      <c r="H351" s="191">
        <f>H350+1</f>
        <v>2</v>
      </c>
      <c r="I351" s="192">
        <f t="shared" ref="I351:I380" si="262">DATE(F351,G351,H351)</f>
        <v>44501</v>
      </c>
      <c r="J351" s="191">
        <f t="shared" si="242"/>
        <v>1</v>
      </c>
      <c r="K351" s="193">
        <f t="shared" si="243"/>
        <v>0</v>
      </c>
      <c r="L351" s="194">
        <f t="shared" si="243"/>
        <v>0</v>
      </c>
      <c r="M351" s="193">
        <f t="shared" si="243"/>
        <v>0</v>
      </c>
      <c r="N351" s="194">
        <f t="shared" si="243"/>
        <v>0</v>
      </c>
      <c r="O351" s="193">
        <f t="shared" si="243"/>
        <v>0</v>
      </c>
      <c r="P351" s="194">
        <f t="shared" si="243"/>
        <v>0</v>
      </c>
      <c r="Q351" s="193">
        <f t="shared" si="243"/>
        <v>0</v>
      </c>
      <c r="R351" s="194">
        <f t="shared" si="243"/>
        <v>0</v>
      </c>
      <c r="S351" s="193">
        <f t="shared" si="244"/>
        <v>0</v>
      </c>
      <c r="T351" s="194">
        <f t="shared" si="244"/>
        <v>0</v>
      </c>
      <c r="U351" s="193">
        <f t="shared" si="244"/>
        <v>0</v>
      </c>
      <c r="V351" s="194">
        <f t="shared" si="244"/>
        <v>0</v>
      </c>
      <c r="W351" s="195">
        <f t="shared" si="245"/>
        <v>0</v>
      </c>
      <c r="X351" s="195">
        <f t="shared" si="246"/>
        <v>0</v>
      </c>
      <c r="Y351" s="195">
        <f t="shared" si="247"/>
        <v>0</v>
      </c>
      <c r="Z351" s="195">
        <f t="shared" si="248"/>
        <v>0</v>
      </c>
      <c r="AA351" s="195">
        <f t="shared" si="249"/>
        <v>0</v>
      </c>
      <c r="AB351" s="195">
        <f t="shared" si="250"/>
        <v>0</v>
      </c>
      <c r="AC351" s="667"/>
      <c r="AD351" s="196">
        <f t="shared" si="251"/>
        <v>0</v>
      </c>
      <c r="AE351" s="667"/>
      <c r="AF351" s="196">
        <f t="shared" si="252"/>
        <v>0</v>
      </c>
      <c r="AG351" s="196"/>
      <c r="AH351" s="196"/>
      <c r="AI351" s="196"/>
      <c r="AJ351" s="150"/>
      <c r="AK351" s="709">
        <f t="shared" si="253"/>
        <v>0</v>
      </c>
      <c r="AL351" s="709">
        <f t="shared" si="254"/>
        <v>0</v>
      </c>
      <c r="AM351" s="709">
        <f t="shared" si="255"/>
        <v>0</v>
      </c>
      <c r="AN351" s="709"/>
      <c r="AO351" s="709">
        <f t="shared" si="256"/>
        <v>0</v>
      </c>
      <c r="AP351" s="709">
        <f t="shared" si="257"/>
        <v>0</v>
      </c>
      <c r="AS351" s="184"/>
      <c r="AW351" s="225"/>
      <c r="AX351" s="79"/>
      <c r="AZ351" s="176"/>
      <c r="BD351" s="225"/>
      <c r="BL351" s="761">
        <f>BL349</f>
        <v>80.900000000000006</v>
      </c>
      <c r="BM351" s="761">
        <f>BM349</f>
        <v>80.900000000000006</v>
      </c>
      <c r="BN351" s="198">
        <f>BO350+BN349</f>
        <v>45</v>
      </c>
      <c r="BO351" s="198">
        <f>BN351+BO349</f>
        <v>60</v>
      </c>
    </row>
    <row r="352" spans="1:67" ht="12.75" customHeight="1" outlineLevel="1" x14ac:dyDescent="0.2">
      <c r="B352" s="851"/>
      <c r="C352" s="851"/>
      <c r="D352" s="27">
        <f t="shared" si="258"/>
        <v>45</v>
      </c>
      <c r="E352" s="191" t="str">
        <f t="shared" si="259"/>
        <v>Mo</v>
      </c>
      <c r="F352" s="191">
        <f t="shared" si="260"/>
        <v>2025</v>
      </c>
      <c r="G352" s="191">
        <f t="shared" si="261"/>
        <v>11</v>
      </c>
      <c r="H352" s="191">
        <f t="shared" ref="H352:H380" si="263">H351+1</f>
        <v>3</v>
      </c>
      <c r="I352" s="192">
        <f t="shared" si="262"/>
        <v>44502</v>
      </c>
      <c r="J352" s="191">
        <f t="shared" si="242"/>
        <v>1</v>
      </c>
      <c r="K352" s="193">
        <f t="shared" si="243"/>
        <v>7</v>
      </c>
      <c r="L352" s="194">
        <f t="shared" si="243"/>
        <v>0</v>
      </c>
      <c r="M352" s="193">
        <f t="shared" si="243"/>
        <v>13</v>
      </c>
      <c r="N352" s="194">
        <f t="shared" si="243"/>
        <v>0</v>
      </c>
      <c r="O352" s="193">
        <f t="shared" si="243"/>
        <v>13</v>
      </c>
      <c r="P352" s="194">
        <f t="shared" si="243"/>
        <v>30</v>
      </c>
      <c r="Q352" s="193">
        <f t="shared" si="243"/>
        <v>15</v>
      </c>
      <c r="R352" s="194">
        <f t="shared" si="243"/>
        <v>55</v>
      </c>
      <c r="S352" s="193">
        <f t="shared" si="244"/>
        <v>15</v>
      </c>
      <c r="T352" s="194">
        <f t="shared" si="244"/>
        <v>55</v>
      </c>
      <c r="U352" s="193">
        <f t="shared" si="244"/>
        <v>15</v>
      </c>
      <c r="V352" s="194">
        <f t="shared" si="244"/>
        <v>55</v>
      </c>
      <c r="W352" s="195">
        <f t="shared" si="245"/>
        <v>0.29166666666666669</v>
      </c>
      <c r="X352" s="195">
        <f t="shared" si="246"/>
        <v>0.54166666666666663</v>
      </c>
      <c r="Y352" s="195">
        <f t="shared" si="247"/>
        <v>0.5625</v>
      </c>
      <c r="Z352" s="195">
        <f t="shared" si="248"/>
        <v>0.66319444444444442</v>
      </c>
      <c r="AA352" s="195">
        <f t="shared" si="249"/>
        <v>0.66319444444444442</v>
      </c>
      <c r="AB352" s="195">
        <f t="shared" si="250"/>
        <v>0.66319444444444442</v>
      </c>
      <c r="AC352" s="667"/>
      <c r="AD352" s="196">
        <f t="shared" si="251"/>
        <v>0.35069444444444442</v>
      </c>
      <c r="AE352" s="667"/>
      <c r="AF352" s="196">
        <f t="shared" si="252"/>
        <v>0.35069444444444436</v>
      </c>
      <c r="AG352" s="196"/>
      <c r="AH352" s="196"/>
      <c r="AI352" s="196"/>
      <c r="AJ352" s="150"/>
      <c r="AK352" s="709">
        <f t="shared" si="253"/>
        <v>0</v>
      </c>
      <c r="AL352" s="709">
        <f t="shared" si="254"/>
        <v>0</v>
      </c>
      <c r="AM352" s="709">
        <f t="shared" si="255"/>
        <v>0</v>
      </c>
      <c r="AN352" s="709"/>
      <c r="AO352" s="709">
        <f t="shared" si="256"/>
        <v>0</v>
      </c>
      <c r="AP352" s="709">
        <f t="shared" si="257"/>
        <v>1</v>
      </c>
      <c r="AS352" s="184"/>
      <c r="AW352" s="225"/>
      <c r="AX352" s="79"/>
      <c r="AZ352" s="176"/>
      <c r="BD352" s="225"/>
      <c r="BL352" s="761">
        <f>BL349</f>
        <v>80.900000000000006</v>
      </c>
      <c r="BM352" s="761">
        <f>BM349</f>
        <v>80.900000000000006</v>
      </c>
      <c r="BN352" s="198">
        <f>BO351+BN349</f>
        <v>75</v>
      </c>
      <c r="BO352" s="198">
        <f>BN352+BO349</f>
        <v>90</v>
      </c>
    </row>
    <row r="353" spans="2:67" ht="12.75" customHeight="1" outlineLevel="1" x14ac:dyDescent="0.2">
      <c r="B353" s="851"/>
      <c r="C353" s="851"/>
      <c r="D353" s="27" t="str">
        <f t="shared" si="258"/>
        <v/>
      </c>
      <c r="E353" s="191" t="str">
        <f t="shared" si="259"/>
        <v>Di</v>
      </c>
      <c r="F353" s="191">
        <f t="shared" si="260"/>
        <v>2025</v>
      </c>
      <c r="G353" s="191">
        <f t="shared" si="261"/>
        <v>11</v>
      </c>
      <c r="H353" s="191">
        <f t="shared" si="263"/>
        <v>4</v>
      </c>
      <c r="I353" s="192">
        <f t="shared" si="262"/>
        <v>44503</v>
      </c>
      <c r="J353" s="191">
        <f t="shared" si="242"/>
        <v>1</v>
      </c>
      <c r="K353" s="193">
        <f t="shared" si="243"/>
        <v>7</v>
      </c>
      <c r="L353" s="194">
        <f t="shared" si="243"/>
        <v>0</v>
      </c>
      <c r="M353" s="193">
        <f t="shared" si="243"/>
        <v>13</v>
      </c>
      <c r="N353" s="194">
        <f t="shared" si="243"/>
        <v>0</v>
      </c>
      <c r="O353" s="193">
        <f t="shared" si="243"/>
        <v>13</v>
      </c>
      <c r="P353" s="194">
        <f t="shared" si="243"/>
        <v>30</v>
      </c>
      <c r="Q353" s="193">
        <f t="shared" si="243"/>
        <v>15</v>
      </c>
      <c r="R353" s="194">
        <f t="shared" si="243"/>
        <v>55</v>
      </c>
      <c r="S353" s="193">
        <f t="shared" si="244"/>
        <v>15</v>
      </c>
      <c r="T353" s="194">
        <f t="shared" si="244"/>
        <v>55</v>
      </c>
      <c r="U353" s="193">
        <f t="shared" si="244"/>
        <v>15</v>
      </c>
      <c r="V353" s="194">
        <f t="shared" si="244"/>
        <v>55</v>
      </c>
      <c r="W353" s="195">
        <f t="shared" si="245"/>
        <v>0.29166666666666669</v>
      </c>
      <c r="X353" s="195">
        <f t="shared" si="246"/>
        <v>0.54166666666666663</v>
      </c>
      <c r="Y353" s="195">
        <f t="shared" si="247"/>
        <v>0.5625</v>
      </c>
      <c r="Z353" s="195">
        <f t="shared" si="248"/>
        <v>0.66319444444444442</v>
      </c>
      <c r="AA353" s="195">
        <f t="shared" si="249"/>
        <v>0.66319444444444442</v>
      </c>
      <c r="AB353" s="195">
        <f t="shared" si="250"/>
        <v>0.66319444444444442</v>
      </c>
      <c r="AC353" s="667"/>
      <c r="AD353" s="196">
        <f t="shared" si="251"/>
        <v>0.35069444444444442</v>
      </c>
      <c r="AE353" s="667"/>
      <c r="AF353" s="196">
        <f t="shared" si="252"/>
        <v>0.35069444444444436</v>
      </c>
      <c r="AG353" s="196"/>
      <c r="AH353" s="196"/>
      <c r="AI353" s="196"/>
      <c r="AJ353" s="150"/>
      <c r="AK353" s="709">
        <f t="shared" si="253"/>
        <v>0</v>
      </c>
      <c r="AL353" s="709">
        <f t="shared" si="254"/>
        <v>0</v>
      </c>
      <c r="AM353" s="709">
        <f t="shared" si="255"/>
        <v>0</v>
      </c>
      <c r="AN353" s="709"/>
      <c r="AO353" s="709">
        <f t="shared" si="256"/>
        <v>0</v>
      </c>
      <c r="AP353" s="709">
        <f t="shared" si="257"/>
        <v>1</v>
      </c>
      <c r="AS353" s="184"/>
      <c r="AW353" s="225"/>
      <c r="AX353" s="79"/>
      <c r="AZ353" s="176"/>
      <c r="BD353" s="225"/>
      <c r="BL353" s="761">
        <f>BL349</f>
        <v>80.900000000000006</v>
      </c>
      <c r="BM353" s="761">
        <f>BM349</f>
        <v>80.900000000000006</v>
      </c>
      <c r="BN353" s="198">
        <f>BO352+BN349</f>
        <v>105</v>
      </c>
      <c r="BO353" s="198">
        <f>BN353+BO349</f>
        <v>120</v>
      </c>
    </row>
    <row r="354" spans="2:67" ht="12.75" customHeight="1" outlineLevel="1" x14ac:dyDescent="0.2">
      <c r="B354" s="851"/>
      <c r="C354" s="851"/>
      <c r="D354" s="27" t="str">
        <f t="shared" si="258"/>
        <v/>
      </c>
      <c r="E354" s="191" t="str">
        <f t="shared" si="259"/>
        <v>Mi</v>
      </c>
      <c r="F354" s="191">
        <f t="shared" si="260"/>
        <v>2025</v>
      </c>
      <c r="G354" s="191">
        <f t="shared" si="261"/>
        <v>11</v>
      </c>
      <c r="H354" s="191">
        <f t="shared" si="263"/>
        <v>5</v>
      </c>
      <c r="I354" s="192">
        <f t="shared" si="262"/>
        <v>44504</v>
      </c>
      <c r="J354" s="191">
        <f t="shared" si="242"/>
        <v>1</v>
      </c>
      <c r="K354" s="193">
        <f t="shared" si="243"/>
        <v>7</v>
      </c>
      <c r="L354" s="194">
        <f t="shared" si="243"/>
        <v>0</v>
      </c>
      <c r="M354" s="193">
        <f t="shared" si="243"/>
        <v>13</v>
      </c>
      <c r="N354" s="194">
        <f t="shared" si="243"/>
        <v>0</v>
      </c>
      <c r="O354" s="193">
        <f t="shared" si="243"/>
        <v>13</v>
      </c>
      <c r="P354" s="194">
        <f t="shared" si="243"/>
        <v>30</v>
      </c>
      <c r="Q354" s="193">
        <f t="shared" si="243"/>
        <v>15</v>
      </c>
      <c r="R354" s="194">
        <f t="shared" si="243"/>
        <v>55</v>
      </c>
      <c r="S354" s="193">
        <f t="shared" si="244"/>
        <v>15</v>
      </c>
      <c r="T354" s="194">
        <f t="shared" si="244"/>
        <v>55</v>
      </c>
      <c r="U354" s="193">
        <f t="shared" si="244"/>
        <v>15</v>
      </c>
      <c r="V354" s="194">
        <f t="shared" si="244"/>
        <v>55</v>
      </c>
      <c r="W354" s="195">
        <f t="shared" si="245"/>
        <v>0.29166666666666669</v>
      </c>
      <c r="X354" s="195">
        <f t="shared" si="246"/>
        <v>0.54166666666666663</v>
      </c>
      <c r="Y354" s="195">
        <f t="shared" si="247"/>
        <v>0.5625</v>
      </c>
      <c r="Z354" s="195">
        <f t="shared" si="248"/>
        <v>0.66319444444444442</v>
      </c>
      <c r="AA354" s="195">
        <f t="shared" si="249"/>
        <v>0.66319444444444442</v>
      </c>
      <c r="AB354" s="195">
        <f t="shared" si="250"/>
        <v>0.66319444444444442</v>
      </c>
      <c r="AC354" s="667"/>
      <c r="AD354" s="196">
        <f t="shared" si="251"/>
        <v>0.35069444444444442</v>
      </c>
      <c r="AE354" s="667"/>
      <c r="AF354" s="196">
        <f t="shared" si="252"/>
        <v>0.35069444444444436</v>
      </c>
      <c r="AG354" s="196"/>
      <c r="AH354" s="196"/>
      <c r="AI354" s="196"/>
      <c r="AJ354" s="150"/>
      <c r="AK354" s="709">
        <f t="shared" si="253"/>
        <v>0</v>
      </c>
      <c r="AL354" s="709">
        <f t="shared" si="254"/>
        <v>0</v>
      </c>
      <c r="AM354" s="709">
        <f t="shared" si="255"/>
        <v>0</v>
      </c>
      <c r="AN354" s="709"/>
      <c r="AO354" s="709">
        <f t="shared" si="256"/>
        <v>0</v>
      </c>
      <c r="AP354" s="709">
        <f t="shared" si="257"/>
        <v>1</v>
      </c>
      <c r="AS354" s="184"/>
      <c r="AW354" s="225"/>
      <c r="AX354" s="79"/>
      <c r="AZ354" s="176"/>
      <c r="BD354" s="225"/>
      <c r="BL354" s="762">
        <f>BL349</f>
        <v>80.900000000000006</v>
      </c>
      <c r="BM354" s="761">
        <f>BM349</f>
        <v>80.900000000000006</v>
      </c>
      <c r="BN354" s="198">
        <f>BO353+BN349</f>
        <v>135</v>
      </c>
      <c r="BO354" s="198">
        <f>BN354+BO349</f>
        <v>150</v>
      </c>
    </row>
    <row r="355" spans="2:67" ht="12.75" customHeight="1" outlineLevel="1" x14ac:dyDescent="0.2">
      <c r="B355" s="851"/>
      <c r="C355" s="851"/>
      <c r="D355" s="27" t="str">
        <f t="shared" si="258"/>
        <v/>
      </c>
      <c r="E355" s="191" t="str">
        <f t="shared" si="259"/>
        <v>Do</v>
      </c>
      <c r="F355" s="191">
        <f t="shared" si="260"/>
        <v>2025</v>
      </c>
      <c r="G355" s="191">
        <f t="shared" si="261"/>
        <v>11</v>
      </c>
      <c r="H355" s="191">
        <f t="shared" si="263"/>
        <v>6</v>
      </c>
      <c r="I355" s="192">
        <f t="shared" si="262"/>
        <v>44505</v>
      </c>
      <c r="J355" s="191">
        <f t="shared" si="242"/>
        <v>1</v>
      </c>
      <c r="K355" s="193">
        <f t="shared" si="243"/>
        <v>7</v>
      </c>
      <c r="L355" s="194">
        <f t="shared" si="243"/>
        <v>0</v>
      </c>
      <c r="M355" s="193">
        <f t="shared" si="243"/>
        <v>13</v>
      </c>
      <c r="N355" s="194">
        <f t="shared" si="243"/>
        <v>0</v>
      </c>
      <c r="O355" s="193">
        <f t="shared" si="243"/>
        <v>13</v>
      </c>
      <c r="P355" s="194">
        <f t="shared" si="243"/>
        <v>30</v>
      </c>
      <c r="Q355" s="193">
        <f t="shared" si="243"/>
        <v>15</v>
      </c>
      <c r="R355" s="194">
        <f t="shared" si="243"/>
        <v>55</v>
      </c>
      <c r="S355" s="193">
        <f t="shared" si="244"/>
        <v>15</v>
      </c>
      <c r="T355" s="194">
        <f t="shared" si="244"/>
        <v>55</v>
      </c>
      <c r="U355" s="193">
        <f t="shared" si="244"/>
        <v>15</v>
      </c>
      <c r="V355" s="194">
        <f t="shared" si="244"/>
        <v>55</v>
      </c>
      <c r="W355" s="195">
        <f t="shared" si="245"/>
        <v>0.29166666666666669</v>
      </c>
      <c r="X355" s="195">
        <f t="shared" si="246"/>
        <v>0.54166666666666663</v>
      </c>
      <c r="Y355" s="195">
        <f t="shared" si="247"/>
        <v>0.5625</v>
      </c>
      <c r="Z355" s="195">
        <f t="shared" si="248"/>
        <v>0.66319444444444442</v>
      </c>
      <c r="AA355" s="195">
        <f t="shared" si="249"/>
        <v>0.66319444444444442</v>
      </c>
      <c r="AB355" s="195">
        <f t="shared" si="250"/>
        <v>0.66319444444444442</v>
      </c>
      <c r="AC355" s="667"/>
      <c r="AD355" s="196">
        <f t="shared" si="251"/>
        <v>0.35069444444444442</v>
      </c>
      <c r="AE355" s="667"/>
      <c r="AF355" s="196">
        <f t="shared" si="252"/>
        <v>0.35069444444444436</v>
      </c>
      <c r="AG355" s="196"/>
      <c r="AH355" s="196"/>
      <c r="AI355" s="196"/>
      <c r="AJ355" s="150"/>
      <c r="AK355" s="709">
        <f t="shared" si="253"/>
        <v>0</v>
      </c>
      <c r="AL355" s="709">
        <f t="shared" si="254"/>
        <v>0</v>
      </c>
      <c r="AM355" s="709">
        <f t="shared" si="255"/>
        <v>0</v>
      </c>
      <c r="AN355" s="709"/>
      <c r="AO355" s="709">
        <f t="shared" si="256"/>
        <v>0</v>
      </c>
      <c r="AP355" s="709">
        <f t="shared" si="257"/>
        <v>1</v>
      </c>
      <c r="AS355" s="184"/>
      <c r="AW355" s="225"/>
      <c r="AX355" s="79"/>
      <c r="AZ355" s="176"/>
      <c r="BC355" s="29"/>
      <c r="BD355" s="225"/>
      <c r="BL355" s="760">
        <v>60</v>
      </c>
      <c r="BM355" s="756">
        <f>SUM(BL350:BL354)+SUM(BM350:BM354)</f>
        <v>809</v>
      </c>
      <c r="BN355" s="198"/>
      <c r="BO355" s="198"/>
    </row>
    <row r="356" spans="2:67" ht="12.75" customHeight="1" outlineLevel="1" x14ac:dyDescent="0.2">
      <c r="B356" s="851"/>
      <c r="C356" s="851"/>
      <c r="D356" s="27" t="str">
        <f t="shared" si="258"/>
        <v/>
      </c>
      <c r="E356" s="191" t="str">
        <f t="shared" si="259"/>
        <v>Fr</v>
      </c>
      <c r="F356" s="191">
        <f t="shared" si="260"/>
        <v>2025</v>
      </c>
      <c r="G356" s="191">
        <f t="shared" si="261"/>
        <v>11</v>
      </c>
      <c r="H356" s="191">
        <f t="shared" si="263"/>
        <v>7</v>
      </c>
      <c r="I356" s="192">
        <f t="shared" si="262"/>
        <v>44506</v>
      </c>
      <c r="J356" s="191">
        <f t="shared" si="242"/>
        <v>1</v>
      </c>
      <c r="K356" s="193">
        <f t="shared" si="243"/>
        <v>7</v>
      </c>
      <c r="L356" s="194">
        <f t="shared" si="243"/>
        <v>0</v>
      </c>
      <c r="M356" s="193">
        <f t="shared" si="243"/>
        <v>13</v>
      </c>
      <c r="N356" s="194">
        <f t="shared" si="243"/>
        <v>0</v>
      </c>
      <c r="O356" s="193">
        <f t="shared" si="243"/>
        <v>13</v>
      </c>
      <c r="P356" s="194">
        <f t="shared" si="243"/>
        <v>30</v>
      </c>
      <c r="Q356" s="193">
        <f t="shared" si="243"/>
        <v>15</v>
      </c>
      <c r="R356" s="194">
        <f t="shared" si="243"/>
        <v>55</v>
      </c>
      <c r="S356" s="193">
        <f t="shared" si="244"/>
        <v>15</v>
      </c>
      <c r="T356" s="194">
        <f t="shared" si="244"/>
        <v>55</v>
      </c>
      <c r="U356" s="193">
        <f t="shared" si="244"/>
        <v>15</v>
      </c>
      <c r="V356" s="194">
        <f t="shared" si="244"/>
        <v>55</v>
      </c>
      <c r="W356" s="195">
        <f t="shared" si="245"/>
        <v>0.29166666666666669</v>
      </c>
      <c r="X356" s="195">
        <f t="shared" si="246"/>
        <v>0.54166666666666663</v>
      </c>
      <c r="Y356" s="195">
        <f t="shared" si="247"/>
        <v>0.5625</v>
      </c>
      <c r="Z356" s="195">
        <f t="shared" si="248"/>
        <v>0.66319444444444442</v>
      </c>
      <c r="AA356" s="195">
        <f t="shared" si="249"/>
        <v>0.66319444444444442</v>
      </c>
      <c r="AB356" s="195">
        <f t="shared" si="250"/>
        <v>0.66319444444444442</v>
      </c>
      <c r="AC356" s="667"/>
      <c r="AD356" s="196">
        <f t="shared" si="251"/>
        <v>0.35069444444444442</v>
      </c>
      <c r="AE356" s="667"/>
      <c r="AF356" s="196">
        <f t="shared" si="252"/>
        <v>0.35069444444444436</v>
      </c>
      <c r="AG356" s="196"/>
      <c r="AH356" s="196"/>
      <c r="AI356" s="196"/>
      <c r="AJ356" s="150"/>
      <c r="AK356" s="709">
        <f t="shared" si="253"/>
        <v>0</v>
      </c>
      <c r="AL356" s="709">
        <f t="shared" si="254"/>
        <v>0</v>
      </c>
      <c r="AM356" s="709">
        <f t="shared" si="255"/>
        <v>0</v>
      </c>
      <c r="AN356" s="709"/>
      <c r="AO356" s="709">
        <f t="shared" si="256"/>
        <v>0</v>
      </c>
      <c r="AP356" s="709">
        <f t="shared" si="257"/>
        <v>1</v>
      </c>
      <c r="AS356" s="184"/>
      <c r="AW356" s="225"/>
      <c r="AX356" s="79"/>
      <c r="AZ356" s="176"/>
      <c r="BD356" s="225"/>
      <c r="BL356" s="758">
        <f>BM356/BL355</f>
        <v>26.966666666666665</v>
      </c>
      <c r="BM356" s="757">
        <f>SUM(BM348,BM355)</f>
        <v>1618</v>
      </c>
      <c r="BN356" s="198"/>
      <c r="BO356" s="198"/>
    </row>
    <row r="357" spans="2:67" ht="12.75" customHeight="1" outlineLevel="1" x14ac:dyDescent="0.2">
      <c r="B357" s="851"/>
      <c r="C357" s="851"/>
      <c r="D357" s="27" t="str">
        <f t="shared" si="258"/>
        <v/>
      </c>
      <c r="E357" s="191" t="str">
        <f t="shared" si="259"/>
        <v>Sa</v>
      </c>
      <c r="F357" s="191">
        <f t="shared" si="260"/>
        <v>2025</v>
      </c>
      <c r="G357" s="191">
        <f t="shared" si="261"/>
        <v>11</v>
      </c>
      <c r="H357" s="191">
        <f t="shared" si="263"/>
        <v>8</v>
      </c>
      <c r="I357" s="192">
        <f t="shared" si="262"/>
        <v>44507</v>
      </c>
      <c r="J357" s="191">
        <f t="shared" si="242"/>
        <v>1</v>
      </c>
      <c r="K357" s="193">
        <f t="shared" si="243"/>
        <v>0</v>
      </c>
      <c r="L357" s="194">
        <f t="shared" si="243"/>
        <v>0</v>
      </c>
      <c r="M357" s="193">
        <f t="shared" si="243"/>
        <v>0</v>
      </c>
      <c r="N357" s="194">
        <f t="shared" si="243"/>
        <v>0</v>
      </c>
      <c r="O357" s="193">
        <f t="shared" si="243"/>
        <v>0</v>
      </c>
      <c r="P357" s="194">
        <f t="shared" si="243"/>
        <v>0</v>
      </c>
      <c r="Q357" s="193">
        <f t="shared" si="243"/>
        <v>0</v>
      </c>
      <c r="R357" s="194">
        <f t="shared" si="243"/>
        <v>0</v>
      </c>
      <c r="S357" s="193">
        <f t="shared" si="244"/>
        <v>0</v>
      </c>
      <c r="T357" s="194">
        <f t="shared" si="244"/>
        <v>0</v>
      </c>
      <c r="U357" s="193">
        <f t="shared" si="244"/>
        <v>0</v>
      </c>
      <c r="V357" s="194">
        <f t="shared" si="244"/>
        <v>0</v>
      </c>
      <c r="W357" s="195">
        <f t="shared" si="245"/>
        <v>0</v>
      </c>
      <c r="X357" s="195">
        <f t="shared" si="246"/>
        <v>0</v>
      </c>
      <c r="Y357" s="195">
        <f t="shared" si="247"/>
        <v>0</v>
      </c>
      <c r="Z357" s="195">
        <f t="shared" si="248"/>
        <v>0</v>
      </c>
      <c r="AA357" s="195">
        <f t="shared" si="249"/>
        <v>0</v>
      </c>
      <c r="AB357" s="195">
        <f t="shared" si="250"/>
        <v>0</v>
      </c>
      <c r="AC357" s="667"/>
      <c r="AD357" s="196">
        <f t="shared" si="251"/>
        <v>0</v>
      </c>
      <c r="AE357" s="667"/>
      <c r="AF357" s="196">
        <f t="shared" si="252"/>
        <v>0</v>
      </c>
      <c r="AG357" s="196"/>
      <c r="AH357" s="196"/>
      <c r="AI357" s="196"/>
      <c r="AJ357" s="150"/>
      <c r="AK357" s="709">
        <f t="shared" si="253"/>
        <v>0</v>
      </c>
      <c r="AL357" s="709">
        <f t="shared" si="254"/>
        <v>0</v>
      </c>
      <c r="AM357" s="709">
        <f t="shared" si="255"/>
        <v>0</v>
      </c>
      <c r="AN357" s="709"/>
      <c r="AO357" s="709">
        <f t="shared" si="256"/>
        <v>0</v>
      </c>
      <c r="AP357" s="709">
        <f t="shared" si="257"/>
        <v>0</v>
      </c>
      <c r="AS357" s="184"/>
      <c r="AW357" s="225"/>
      <c r="AX357" s="79"/>
      <c r="AZ357" s="176"/>
      <c r="BC357" s="29"/>
      <c r="BD357" s="225"/>
      <c r="BL357" s="759">
        <f>100*BL355/BM356</f>
        <v>3.7082818294190361</v>
      </c>
      <c r="BM357" s="198"/>
      <c r="BN357" s="198"/>
      <c r="BO357" s="198"/>
    </row>
    <row r="358" spans="2:67" ht="12.75" customHeight="1" outlineLevel="1" x14ac:dyDescent="0.2">
      <c r="B358" s="851"/>
      <c r="C358" s="851"/>
      <c r="D358" s="27" t="str">
        <f t="shared" si="258"/>
        <v/>
      </c>
      <c r="E358" s="191" t="str">
        <f t="shared" si="259"/>
        <v>So</v>
      </c>
      <c r="F358" s="191">
        <f t="shared" si="260"/>
        <v>2025</v>
      </c>
      <c r="G358" s="191">
        <f t="shared" si="261"/>
        <v>11</v>
      </c>
      <c r="H358" s="191">
        <f t="shared" si="263"/>
        <v>9</v>
      </c>
      <c r="I358" s="192">
        <f t="shared" si="262"/>
        <v>44508</v>
      </c>
      <c r="J358" s="191">
        <f t="shared" si="242"/>
        <v>1</v>
      </c>
      <c r="K358" s="193">
        <f t="shared" si="243"/>
        <v>0</v>
      </c>
      <c r="L358" s="194">
        <f t="shared" si="243"/>
        <v>0</v>
      </c>
      <c r="M358" s="193">
        <f t="shared" si="243"/>
        <v>0</v>
      </c>
      <c r="N358" s="194">
        <f t="shared" si="243"/>
        <v>0</v>
      </c>
      <c r="O358" s="193">
        <f t="shared" si="243"/>
        <v>0</v>
      </c>
      <c r="P358" s="194">
        <f t="shared" si="243"/>
        <v>0</v>
      </c>
      <c r="Q358" s="193">
        <f t="shared" si="243"/>
        <v>0</v>
      </c>
      <c r="R358" s="194">
        <f t="shared" si="243"/>
        <v>0</v>
      </c>
      <c r="S358" s="193">
        <f t="shared" si="244"/>
        <v>0</v>
      </c>
      <c r="T358" s="194">
        <f t="shared" si="244"/>
        <v>0</v>
      </c>
      <c r="U358" s="193">
        <f t="shared" si="244"/>
        <v>0</v>
      </c>
      <c r="V358" s="194">
        <f t="shared" si="244"/>
        <v>0</v>
      </c>
      <c r="W358" s="195">
        <f t="shared" si="245"/>
        <v>0</v>
      </c>
      <c r="X358" s="195">
        <f t="shared" si="246"/>
        <v>0</v>
      </c>
      <c r="Y358" s="195">
        <f t="shared" si="247"/>
        <v>0</v>
      </c>
      <c r="Z358" s="195">
        <f t="shared" si="248"/>
        <v>0</v>
      </c>
      <c r="AA358" s="195">
        <f t="shared" si="249"/>
        <v>0</v>
      </c>
      <c r="AB358" s="195">
        <f t="shared" si="250"/>
        <v>0</v>
      </c>
      <c r="AC358" s="667"/>
      <c r="AD358" s="196">
        <f t="shared" si="251"/>
        <v>0</v>
      </c>
      <c r="AE358" s="667"/>
      <c r="AF358" s="196">
        <f t="shared" si="252"/>
        <v>0</v>
      </c>
      <c r="AG358" s="196"/>
      <c r="AH358" s="196"/>
      <c r="AI358" s="196"/>
      <c r="AJ358" s="150"/>
      <c r="AK358" s="709">
        <f t="shared" si="253"/>
        <v>0</v>
      </c>
      <c r="AL358" s="709">
        <f t="shared" si="254"/>
        <v>0</v>
      </c>
      <c r="AM358" s="709">
        <f t="shared" si="255"/>
        <v>0</v>
      </c>
      <c r="AN358" s="709"/>
      <c r="AO358" s="709">
        <f t="shared" si="256"/>
        <v>0</v>
      </c>
      <c r="AP358" s="709">
        <f t="shared" si="257"/>
        <v>0</v>
      </c>
      <c r="AS358" s="184"/>
      <c r="AW358" s="225"/>
      <c r="AX358" s="79"/>
      <c r="AZ358" s="176"/>
      <c r="BD358" s="225"/>
      <c r="BG358" s="774" t="s">
        <v>1777</v>
      </c>
      <c r="BI358" s="722" t="s">
        <v>1767</v>
      </c>
      <c r="BJ358" s="722" t="s">
        <v>1767</v>
      </c>
    </row>
    <row r="359" spans="2:67" ht="12.75" customHeight="1" outlineLevel="1" x14ac:dyDescent="0.2">
      <c r="B359" s="851"/>
      <c r="C359" s="851"/>
      <c r="D359" s="27">
        <f t="shared" si="258"/>
        <v>46</v>
      </c>
      <c r="E359" s="191" t="str">
        <f t="shared" si="259"/>
        <v>Mo</v>
      </c>
      <c r="F359" s="191">
        <f t="shared" si="260"/>
        <v>2025</v>
      </c>
      <c r="G359" s="191">
        <f t="shared" si="261"/>
        <v>11</v>
      </c>
      <c r="H359" s="191">
        <f t="shared" si="263"/>
        <v>10</v>
      </c>
      <c r="I359" s="192">
        <f t="shared" si="262"/>
        <v>44509</v>
      </c>
      <c r="J359" s="191">
        <f t="shared" si="242"/>
        <v>1</v>
      </c>
      <c r="K359" s="193">
        <f t="shared" si="243"/>
        <v>7</v>
      </c>
      <c r="L359" s="194">
        <f t="shared" si="243"/>
        <v>0</v>
      </c>
      <c r="M359" s="193">
        <f t="shared" si="243"/>
        <v>13</v>
      </c>
      <c r="N359" s="194">
        <f t="shared" si="243"/>
        <v>0</v>
      </c>
      <c r="O359" s="193">
        <f t="shared" si="243"/>
        <v>13</v>
      </c>
      <c r="P359" s="194">
        <f t="shared" si="243"/>
        <v>30</v>
      </c>
      <c r="Q359" s="193">
        <f t="shared" si="243"/>
        <v>15</v>
      </c>
      <c r="R359" s="194">
        <f t="shared" si="243"/>
        <v>55</v>
      </c>
      <c r="S359" s="193">
        <f t="shared" si="244"/>
        <v>15</v>
      </c>
      <c r="T359" s="194">
        <f t="shared" si="244"/>
        <v>55</v>
      </c>
      <c r="U359" s="193">
        <f t="shared" si="244"/>
        <v>15</v>
      </c>
      <c r="V359" s="194">
        <f t="shared" si="244"/>
        <v>55</v>
      </c>
      <c r="W359" s="195">
        <f t="shared" si="245"/>
        <v>0.29166666666666669</v>
      </c>
      <c r="X359" s="195">
        <f t="shared" si="246"/>
        <v>0.54166666666666663</v>
      </c>
      <c r="Y359" s="195">
        <f t="shared" si="247"/>
        <v>0.5625</v>
      </c>
      <c r="Z359" s="195">
        <f t="shared" si="248"/>
        <v>0.66319444444444442</v>
      </c>
      <c r="AA359" s="195">
        <f t="shared" si="249"/>
        <v>0.66319444444444442</v>
      </c>
      <c r="AB359" s="195">
        <f t="shared" si="250"/>
        <v>0.66319444444444442</v>
      </c>
      <c r="AC359" s="667"/>
      <c r="AD359" s="196">
        <f t="shared" si="251"/>
        <v>0.35069444444444442</v>
      </c>
      <c r="AE359" s="667"/>
      <c r="AF359" s="196">
        <f t="shared" si="252"/>
        <v>0.35069444444444436</v>
      </c>
      <c r="AG359" s="196"/>
      <c r="AH359" s="196"/>
      <c r="AI359" s="196"/>
      <c r="AJ359" s="150"/>
      <c r="AK359" s="709">
        <f t="shared" si="253"/>
        <v>0</v>
      </c>
      <c r="AL359" s="709">
        <f t="shared" si="254"/>
        <v>0</v>
      </c>
      <c r="AM359" s="709">
        <f t="shared" si="255"/>
        <v>0</v>
      </c>
      <c r="AN359" s="709"/>
      <c r="AO359" s="709">
        <f t="shared" si="256"/>
        <v>0</v>
      </c>
      <c r="AP359" s="709">
        <f t="shared" si="257"/>
        <v>1</v>
      </c>
      <c r="AS359" s="184"/>
      <c r="AW359" s="225"/>
      <c r="AX359" s="79"/>
      <c r="AZ359" s="176"/>
      <c r="BD359" s="225"/>
      <c r="BG359" s="775">
        <f>INDEX($BF$2:$BG$8,MATCH(BG358,$BF$2:$BF$8,0),2)</f>
        <v>80.900000000000006</v>
      </c>
      <c r="BH359" s="775">
        <f>INDEX($BF$2:$BG$8,MATCH(BG358,$BF$2:$BF$8,0),2)</f>
        <v>80.900000000000006</v>
      </c>
      <c r="BI359" s="775">
        <v>15</v>
      </c>
      <c r="BJ359" s="775">
        <v>15</v>
      </c>
    </row>
    <row r="360" spans="2:67" ht="12.75" customHeight="1" outlineLevel="1" x14ac:dyDescent="0.2">
      <c r="B360" s="851"/>
      <c r="C360" s="851"/>
      <c r="D360" s="27" t="str">
        <f t="shared" si="258"/>
        <v/>
      </c>
      <c r="E360" s="191" t="str">
        <f t="shared" si="259"/>
        <v>Di</v>
      </c>
      <c r="F360" s="191">
        <f t="shared" si="260"/>
        <v>2025</v>
      </c>
      <c r="G360" s="191">
        <f t="shared" si="261"/>
        <v>11</v>
      </c>
      <c r="H360" s="191">
        <f t="shared" si="263"/>
        <v>11</v>
      </c>
      <c r="I360" s="192">
        <f t="shared" si="262"/>
        <v>44510</v>
      </c>
      <c r="J360" s="191">
        <f t="shared" si="242"/>
        <v>1</v>
      </c>
      <c r="K360" s="193">
        <f t="shared" ref="K360:R369" si="264">IF(OR($E360="Sa",$E360="So",$J360=0),K$4,K$5)</f>
        <v>7</v>
      </c>
      <c r="L360" s="194">
        <f t="shared" si="264"/>
        <v>0</v>
      </c>
      <c r="M360" s="193">
        <f t="shared" si="264"/>
        <v>13</v>
      </c>
      <c r="N360" s="194">
        <f t="shared" si="264"/>
        <v>0</v>
      </c>
      <c r="O360" s="193">
        <f t="shared" si="264"/>
        <v>13</v>
      </c>
      <c r="P360" s="194">
        <f t="shared" si="264"/>
        <v>30</v>
      </c>
      <c r="Q360" s="193">
        <f t="shared" si="264"/>
        <v>15</v>
      </c>
      <c r="R360" s="194">
        <f t="shared" si="264"/>
        <v>55</v>
      </c>
      <c r="S360" s="193">
        <f t="shared" si="244"/>
        <v>15</v>
      </c>
      <c r="T360" s="194">
        <f t="shared" si="244"/>
        <v>55</v>
      </c>
      <c r="U360" s="193">
        <f t="shared" si="244"/>
        <v>15</v>
      </c>
      <c r="V360" s="194">
        <f t="shared" si="244"/>
        <v>55</v>
      </c>
      <c r="W360" s="195">
        <f t="shared" si="245"/>
        <v>0.29166666666666669</v>
      </c>
      <c r="X360" s="195">
        <f t="shared" si="246"/>
        <v>0.54166666666666663</v>
      </c>
      <c r="Y360" s="195">
        <f t="shared" si="247"/>
        <v>0.5625</v>
      </c>
      <c r="Z360" s="195">
        <f t="shared" si="248"/>
        <v>0.66319444444444442</v>
      </c>
      <c r="AA360" s="195">
        <f t="shared" si="249"/>
        <v>0.66319444444444442</v>
      </c>
      <c r="AB360" s="195">
        <f t="shared" si="250"/>
        <v>0.66319444444444442</v>
      </c>
      <c r="AC360" s="667"/>
      <c r="AD360" s="196">
        <f t="shared" si="251"/>
        <v>0.35069444444444442</v>
      </c>
      <c r="AE360" s="667"/>
      <c r="AF360" s="196">
        <f t="shared" si="252"/>
        <v>0.35069444444444436</v>
      </c>
      <c r="AG360" s="196"/>
      <c r="AH360" s="196"/>
      <c r="AI360" s="196"/>
      <c r="AJ360" s="150"/>
      <c r="AK360" s="709">
        <f t="shared" si="253"/>
        <v>0</v>
      </c>
      <c r="AL360" s="709">
        <f t="shared" si="254"/>
        <v>0</v>
      </c>
      <c r="AM360" s="709">
        <f t="shared" si="255"/>
        <v>0</v>
      </c>
      <c r="AN360" s="709"/>
      <c r="AO360" s="709">
        <f t="shared" si="256"/>
        <v>0</v>
      </c>
      <c r="AP360" s="709">
        <f t="shared" si="257"/>
        <v>1</v>
      </c>
      <c r="AS360" s="184"/>
      <c r="AW360" s="225"/>
      <c r="AX360" s="79"/>
      <c r="AZ360" s="176"/>
      <c r="BD360" s="225"/>
      <c r="BG360" s="818">
        <f>BG359</f>
        <v>80.900000000000006</v>
      </c>
      <c r="BH360" s="818">
        <f>BH359</f>
        <v>80.900000000000006</v>
      </c>
      <c r="BI360" s="198">
        <f>BI359</f>
        <v>15</v>
      </c>
      <c r="BJ360" s="198">
        <f>BI360+BJ359</f>
        <v>30</v>
      </c>
    </row>
    <row r="361" spans="2:67" ht="12.75" customHeight="1" outlineLevel="1" x14ac:dyDescent="0.2">
      <c r="B361" s="851"/>
      <c r="C361" s="851"/>
      <c r="D361" s="27" t="str">
        <f t="shared" si="258"/>
        <v/>
      </c>
      <c r="E361" s="191" t="str">
        <f t="shared" si="259"/>
        <v>Mi</v>
      </c>
      <c r="F361" s="191">
        <f t="shared" si="260"/>
        <v>2025</v>
      </c>
      <c r="G361" s="191">
        <f t="shared" si="261"/>
        <v>11</v>
      </c>
      <c r="H361" s="191">
        <f t="shared" si="263"/>
        <v>12</v>
      </c>
      <c r="I361" s="192">
        <f t="shared" si="262"/>
        <v>44511</v>
      </c>
      <c r="J361" s="191">
        <f t="shared" si="242"/>
        <v>1</v>
      </c>
      <c r="K361" s="193">
        <f t="shared" si="264"/>
        <v>7</v>
      </c>
      <c r="L361" s="194">
        <f t="shared" si="264"/>
        <v>0</v>
      </c>
      <c r="M361" s="193">
        <f t="shared" si="264"/>
        <v>13</v>
      </c>
      <c r="N361" s="194">
        <f t="shared" si="264"/>
        <v>0</v>
      </c>
      <c r="O361" s="193">
        <f t="shared" si="264"/>
        <v>13</v>
      </c>
      <c r="P361" s="194">
        <f t="shared" si="264"/>
        <v>30</v>
      </c>
      <c r="Q361" s="193">
        <f t="shared" si="264"/>
        <v>15</v>
      </c>
      <c r="R361" s="194">
        <f t="shared" si="264"/>
        <v>55</v>
      </c>
      <c r="S361" s="193">
        <f t="shared" si="244"/>
        <v>15</v>
      </c>
      <c r="T361" s="194">
        <f t="shared" si="244"/>
        <v>55</v>
      </c>
      <c r="U361" s="193">
        <f t="shared" si="244"/>
        <v>15</v>
      </c>
      <c r="V361" s="194">
        <f t="shared" si="244"/>
        <v>55</v>
      </c>
      <c r="W361" s="195">
        <f t="shared" si="245"/>
        <v>0.29166666666666669</v>
      </c>
      <c r="X361" s="195">
        <f t="shared" si="246"/>
        <v>0.54166666666666663</v>
      </c>
      <c r="Y361" s="195">
        <f t="shared" si="247"/>
        <v>0.5625</v>
      </c>
      <c r="Z361" s="195">
        <f t="shared" si="248"/>
        <v>0.66319444444444442</v>
      </c>
      <c r="AA361" s="195">
        <f t="shared" si="249"/>
        <v>0.66319444444444442</v>
      </c>
      <c r="AB361" s="195">
        <f t="shared" si="250"/>
        <v>0.66319444444444442</v>
      </c>
      <c r="AC361" s="667"/>
      <c r="AD361" s="196">
        <f t="shared" si="251"/>
        <v>0.35069444444444442</v>
      </c>
      <c r="AE361" s="667"/>
      <c r="AF361" s="196">
        <f t="shared" si="252"/>
        <v>0.35069444444444436</v>
      </c>
      <c r="AG361" s="196"/>
      <c r="AH361" s="196"/>
      <c r="AI361" s="196"/>
      <c r="AJ361" s="150"/>
      <c r="AK361" s="709">
        <f t="shared" si="253"/>
        <v>0</v>
      </c>
      <c r="AL361" s="709">
        <f t="shared" si="254"/>
        <v>0</v>
      </c>
      <c r="AM361" s="709">
        <f t="shared" si="255"/>
        <v>0</v>
      </c>
      <c r="AN361" s="709"/>
      <c r="AO361" s="709">
        <f t="shared" si="256"/>
        <v>0</v>
      </c>
      <c r="AP361" s="709">
        <f t="shared" si="257"/>
        <v>1</v>
      </c>
      <c r="AS361" s="184"/>
      <c r="AW361" s="225"/>
      <c r="AX361" s="79"/>
      <c r="AZ361" s="176"/>
      <c r="BD361" s="225"/>
      <c r="BG361" s="761">
        <f>BG359</f>
        <v>80.900000000000006</v>
      </c>
      <c r="BH361" s="761">
        <f>BH359</f>
        <v>80.900000000000006</v>
      </c>
      <c r="BI361" s="198">
        <f>BJ360+BI359</f>
        <v>45</v>
      </c>
      <c r="BJ361" s="198">
        <f>BI361+BJ359</f>
        <v>60</v>
      </c>
    </row>
    <row r="362" spans="2:67" ht="12.75" customHeight="1" outlineLevel="1" x14ac:dyDescent="0.2">
      <c r="B362" s="851"/>
      <c r="C362" s="851"/>
      <c r="D362" s="27" t="str">
        <f t="shared" si="258"/>
        <v/>
      </c>
      <c r="E362" s="191" t="str">
        <f t="shared" si="259"/>
        <v>Do</v>
      </c>
      <c r="F362" s="191">
        <f t="shared" si="260"/>
        <v>2025</v>
      </c>
      <c r="G362" s="191">
        <f t="shared" si="261"/>
        <v>11</v>
      </c>
      <c r="H362" s="191">
        <f t="shared" si="263"/>
        <v>13</v>
      </c>
      <c r="I362" s="192">
        <f t="shared" si="262"/>
        <v>44512</v>
      </c>
      <c r="J362" s="191">
        <f t="shared" si="242"/>
        <v>1</v>
      </c>
      <c r="K362" s="193">
        <f t="shared" si="264"/>
        <v>7</v>
      </c>
      <c r="L362" s="194">
        <f t="shared" si="264"/>
        <v>0</v>
      </c>
      <c r="M362" s="193">
        <f t="shared" si="264"/>
        <v>13</v>
      </c>
      <c r="N362" s="194">
        <f t="shared" si="264"/>
        <v>0</v>
      </c>
      <c r="O362" s="193">
        <f t="shared" si="264"/>
        <v>13</v>
      </c>
      <c r="P362" s="194">
        <f t="shared" si="264"/>
        <v>30</v>
      </c>
      <c r="Q362" s="193">
        <f t="shared" si="264"/>
        <v>15</v>
      </c>
      <c r="R362" s="194">
        <f t="shared" si="264"/>
        <v>55</v>
      </c>
      <c r="S362" s="193">
        <f t="shared" si="244"/>
        <v>15</v>
      </c>
      <c r="T362" s="194">
        <f t="shared" si="244"/>
        <v>55</v>
      </c>
      <c r="U362" s="193">
        <f t="shared" si="244"/>
        <v>15</v>
      </c>
      <c r="V362" s="194">
        <f t="shared" si="244"/>
        <v>55</v>
      </c>
      <c r="W362" s="195">
        <f t="shared" si="245"/>
        <v>0.29166666666666669</v>
      </c>
      <c r="X362" s="195">
        <f t="shared" si="246"/>
        <v>0.54166666666666663</v>
      </c>
      <c r="Y362" s="195">
        <f t="shared" si="247"/>
        <v>0.5625</v>
      </c>
      <c r="Z362" s="195">
        <f t="shared" si="248"/>
        <v>0.66319444444444442</v>
      </c>
      <c r="AA362" s="195">
        <f t="shared" si="249"/>
        <v>0.66319444444444442</v>
      </c>
      <c r="AB362" s="195">
        <f t="shared" si="250"/>
        <v>0.66319444444444442</v>
      </c>
      <c r="AC362" s="667"/>
      <c r="AD362" s="196">
        <f t="shared" si="251"/>
        <v>0.35069444444444442</v>
      </c>
      <c r="AE362" s="667"/>
      <c r="AF362" s="196">
        <f t="shared" si="252"/>
        <v>0.35069444444444436</v>
      </c>
      <c r="AG362" s="196"/>
      <c r="AH362" s="196"/>
      <c r="AI362" s="196"/>
      <c r="AJ362" s="150"/>
      <c r="AK362" s="709">
        <f t="shared" si="253"/>
        <v>0</v>
      </c>
      <c r="AL362" s="709">
        <f t="shared" si="254"/>
        <v>0</v>
      </c>
      <c r="AM362" s="709">
        <f t="shared" si="255"/>
        <v>0</v>
      </c>
      <c r="AN362" s="709"/>
      <c r="AO362" s="709">
        <f t="shared" si="256"/>
        <v>0</v>
      </c>
      <c r="AP362" s="709">
        <f t="shared" si="257"/>
        <v>1</v>
      </c>
      <c r="AS362" s="184"/>
      <c r="AW362" s="225"/>
      <c r="AX362" s="79"/>
      <c r="AZ362" s="176"/>
      <c r="BD362" s="225"/>
      <c r="BG362" s="761">
        <f>BG359</f>
        <v>80.900000000000006</v>
      </c>
      <c r="BH362" s="761">
        <f>BH359</f>
        <v>80.900000000000006</v>
      </c>
      <c r="BI362" s="198">
        <f>BJ361+BI359</f>
        <v>75</v>
      </c>
      <c r="BJ362" s="198">
        <f>BI362+BJ359</f>
        <v>90</v>
      </c>
    </row>
    <row r="363" spans="2:67" ht="12.75" customHeight="1" outlineLevel="1" x14ac:dyDescent="0.2">
      <c r="B363" s="851"/>
      <c r="C363" s="851"/>
      <c r="D363" s="27" t="str">
        <f t="shared" si="258"/>
        <v/>
      </c>
      <c r="E363" s="191" t="str">
        <f t="shared" si="259"/>
        <v>Fr</v>
      </c>
      <c r="F363" s="191">
        <f t="shared" si="260"/>
        <v>2025</v>
      </c>
      <c r="G363" s="191">
        <f t="shared" si="261"/>
        <v>11</v>
      </c>
      <c r="H363" s="191">
        <f t="shared" si="263"/>
        <v>14</v>
      </c>
      <c r="I363" s="192">
        <f t="shared" si="262"/>
        <v>44513</v>
      </c>
      <c r="J363" s="191">
        <f t="shared" si="242"/>
        <v>1</v>
      </c>
      <c r="K363" s="193">
        <f t="shared" si="264"/>
        <v>7</v>
      </c>
      <c r="L363" s="194">
        <f t="shared" si="264"/>
        <v>0</v>
      </c>
      <c r="M363" s="193">
        <f t="shared" si="264"/>
        <v>13</v>
      </c>
      <c r="N363" s="194">
        <f t="shared" si="264"/>
        <v>0</v>
      </c>
      <c r="O363" s="193">
        <f t="shared" si="264"/>
        <v>13</v>
      </c>
      <c r="P363" s="194">
        <f t="shared" si="264"/>
        <v>30</v>
      </c>
      <c r="Q363" s="193">
        <f t="shared" si="264"/>
        <v>15</v>
      </c>
      <c r="R363" s="194">
        <f t="shared" si="264"/>
        <v>55</v>
      </c>
      <c r="S363" s="193">
        <f t="shared" si="244"/>
        <v>15</v>
      </c>
      <c r="T363" s="194">
        <f t="shared" si="244"/>
        <v>55</v>
      </c>
      <c r="U363" s="193">
        <f t="shared" si="244"/>
        <v>15</v>
      </c>
      <c r="V363" s="194">
        <f t="shared" si="244"/>
        <v>55</v>
      </c>
      <c r="W363" s="195">
        <f t="shared" si="245"/>
        <v>0.29166666666666669</v>
      </c>
      <c r="X363" s="195">
        <f t="shared" si="246"/>
        <v>0.54166666666666663</v>
      </c>
      <c r="Y363" s="195">
        <f t="shared" si="247"/>
        <v>0.5625</v>
      </c>
      <c r="Z363" s="195">
        <f t="shared" si="248"/>
        <v>0.66319444444444442</v>
      </c>
      <c r="AA363" s="195">
        <f t="shared" si="249"/>
        <v>0.66319444444444442</v>
      </c>
      <c r="AB363" s="195">
        <f t="shared" si="250"/>
        <v>0.66319444444444442</v>
      </c>
      <c r="AC363" s="667"/>
      <c r="AD363" s="196">
        <f t="shared" si="251"/>
        <v>0.35069444444444442</v>
      </c>
      <c r="AE363" s="667"/>
      <c r="AF363" s="196">
        <f t="shared" si="252"/>
        <v>0.35069444444444436</v>
      </c>
      <c r="AG363" s="196"/>
      <c r="AH363" s="196"/>
      <c r="AI363" s="196"/>
      <c r="AJ363" s="150"/>
      <c r="AK363" s="709">
        <f t="shared" si="253"/>
        <v>0</v>
      </c>
      <c r="AL363" s="709">
        <f t="shared" si="254"/>
        <v>0</v>
      </c>
      <c r="AM363" s="709">
        <f t="shared" si="255"/>
        <v>0</v>
      </c>
      <c r="AN363" s="709"/>
      <c r="AO363" s="709">
        <f t="shared" si="256"/>
        <v>0</v>
      </c>
      <c r="AP363" s="709">
        <f t="shared" si="257"/>
        <v>1</v>
      </c>
      <c r="AS363" s="184"/>
      <c r="AW363" s="225"/>
      <c r="AX363" s="79"/>
      <c r="AZ363" s="176"/>
      <c r="BD363" s="225"/>
      <c r="BG363" s="761">
        <f>BG359</f>
        <v>80.900000000000006</v>
      </c>
      <c r="BH363" s="761">
        <f>BH359</f>
        <v>80.900000000000006</v>
      </c>
      <c r="BI363" s="198">
        <f>BJ362+BI359</f>
        <v>105</v>
      </c>
      <c r="BJ363" s="198">
        <f>BI363+BJ359</f>
        <v>120</v>
      </c>
    </row>
    <row r="364" spans="2:67" ht="12.75" customHeight="1" outlineLevel="1" x14ac:dyDescent="0.2">
      <c r="B364" s="851"/>
      <c r="C364" s="851"/>
      <c r="D364" s="27" t="str">
        <f t="shared" si="258"/>
        <v/>
      </c>
      <c r="E364" s="191" t="str">
        <f t="shared" si="259"/>
        <v>Sa</v>
      </c>
      <c r="F364" s="191">
        <f t="shared" si="260"/>
        <v>2025</v>
      </c>
      <c r="G364" s="191">
        <f t="shared" si="261"/>
        <v>11</v>
      </c>
      <c r="H364" s="191">
        <f t="shared" si="263"/>
        <v>15</v>
      </c>
      <c r="I364" s="192">
        <f t="shared" si="262"/>
        <v>44514</v>
      </c>
      <c r="J364" s="191">
        <f t="shared" si="242"/>
        <v>1</v>
      </c>
      <c r="K364" s="193">
        <f t="shared" si="264"/>
        <v>0</v>
      </c>
      <c r="L364" s="194">
        <f t="shared" si="264"/>
        <v>0</v>
      </c>
      <c r="M364" s="193">
        <f t="shared" si="264"/>
        <v>0</v>
      </c>
      <c r="N364" s="194">
        <f t="shared" si="264"/>
        <v>0</v>
      </c>
      <c r="O364" s="193">
        <f t="shared" si="264"/>
        <v>0</v>
      </c>
      <c r="P364" s="194">
        <f t="shared" si="264"/>
        <v>0</v>
      </c>
      <c r="Q364" s="193">
        <f t="shared" si="264"/>
        <v>0</v>
      </c>
      <c r="R364" s="194">
        <f t="shared" si="264"/>
        <v>0</v>
      </c>
      <c r="S364" s="193">
        <f t="shared" si="244"/>
        <v>0</v>
      </c>
      <c r="T364" s="194">
        <f t="shared" si="244"/>
        <v>0</v>
      </c>
      <c r="U364" s="193">
        <f t="shared" si="244"/>
        <v>0</v>
      </c>
      <c r="V364" s="194">
        <f t="shared" si="244"/>
        <v>0</v>
      </c>
      <c r="W364" s="195">
        <f t="shared" si="245"/>
        <v>0</v>
      </c>
      <c r="X364" s="195">
        <f t="shared" si="246"/>
        <v>0</v>
      </c>
      <c r="Y364" s="195">
        <f t="shared" si="247"/>
        <v>0</v>
      </c>
      <c r="Z364" s="195">
        <f t="shared" si="248"/>
        <v>0</v>
      </c>
      <c r="AA364" s="195">
        <f t="shared" si="249"/>
        <v>0</v>
      </c>
      <c r="AB364" s="195">
        <f t="shared" si="250"/>
        <v>0</v>
      </c>
      <c r="AC364" s="667"/>
      <c r="AD364" s="196">
        <f t="shared" si="251"/>
        <v>0</v>
      </c>
      <c r="AE364" s="667"/>
      <c r="AF364" s="196">
        <f t="shared" si="252"/>
        <v>0</v>
      </c>
      <c r="AG364" s="196"/>
      <c r="AH364" s="196"/>
      <c r="AI364" s="196"/>
      <c r="AJ364" s="150"/>
      <c r="AK364" s="709">
        <f t="shared" si="253"/>
        <v>0</v>
      </c>
      <c r="AL364" s="709">
        <f t="shared" si="254"/>
        <v>0</v>
      </c>
      <c r="AM364" s="709">
        <f t="shared" si="255"/>
        <v>0</v>
      </c>
      <c r="AN364" s="709"/>
      <c r="AO364" s="709">
        <f t="shared" si="256"/>
        <v>0</v>
      </c>
      <c r="AP364" s="709">
        <f t="shared" si="257"/>
        <v>0</v>
      </c>
      <c r="AS364" s="184"/>
      <c r="AW364" s="225"/>
      <c r="AX364" s="79"/>
      <c r="AZ364" s="176"/>
      <c r="BD364" s="225"/>
      <c r="BG364" s="762">
        <f>BG359</f>
        <v>80.900000000000006</v>
      </c>
      <c r="BH364" s="761">
        <f>BH359</f>
        <v>80.900000000000006</v>
      </c>
      <c r="BI364" s="198">
        <f>BJ363+BI359</f>
        <v>135</v>
      </c>
      <c r="BJ364" s="198">
        <f>BI364+BJ359</f>
        <v>150</v>
      </c>
    </row>
    <row r="365" spans="2:67" ht="12.75" customHeight="1" outlineLevel="1" x14ac:dyDescent="0.2">
      <c r="B365" s="851"/>
      <c r="C365" s="851"/>
      <c r="D365" s="27" t="str">
        <f t="shared" si="258"/>
        <v/>
      </c>
      <c r="E365" s="191" t="str">
        <f t="shared" si="259"/>
        <v>So</v>
      </c>
      <c r="F365" s="191">
        <f t="shared" si="260"/>
        <v>2025</v>
      </c>
      <c r="G365" s="191">
        <f t="shared" si="261"/>
        <v>11</v>
      </c>
      <c r="H365" s="191">
        <f t="shared" si="263"/>
        <v>16</v>
      </c>
      <c r="I365" s="192">
        <f t="shared" si="262"/>
        <v>44515</v>
      </c>
      <c r="J365" s="191">
        <f t="shared" si="242"/>
        <v>1</v>
      </c>
      <c r="K365" s="193">
        <f t="shared" si="264"/>
        <v>0</v>
      </c>
      <c r="L365" s="194">
        <f t="shared" si="264"/>
        <v>0</v>
      </c>
      <c r="M365" s="193">
        <f t="shared" si="264"/>
        <v>0</v>
      </c>
      <c r="N365" s="194">
        <f t="shared" si="264"/>
        <v>0</v>
      </c>
      <c r="O365" s="193">
        <f t="shared" si="264"/>
        <v>0</v>
      </c>
      <c r="P365" s="194">
        <f t="shared" si="264"/>
        <v>0</v>
      </c>
      <c r="Q365" s="193">
        <f t="shared" si="264"/>
        <v>0</v>
      </c>
      <c r="R365" s="194">
        <f t="shared" si="264"/>
        <v>0</v>
      </c>
      <c r="S365" s="193">
        <f t="shared" si="244"/>
        <v>0</v>
      </c>
      <c r="T365" s="194">
        <f t="shared" si="244"/>
        <v>0</v>
      </c>
      <c r="U365" s="193">
        <f t="shared" si="244"/>
        <v>0</v>
      </c>
      <c r="V365" s="194">
        <f t="shared" si="244"/>
        <v>0</v>
      </c>
      <c r="W365" s="195">
        <f t="shared" si="245"/>
        <v>0</v>
      </c>
      <c r="X365" s="195">
        <f t="shared" si="246"/>
        <v>0</v>
      </c>
      <c r="Y365" s="195">
        <f t="shared" si="247"/>
        <v>0</v>
      </c>
      <c r="Z365" s="195">
        <f t="shared" si="248"/>
        <v>0</v>
      </c>
      <c r="AA365" s="195">
        <f t="shared" si="249"/>
        <v>0</v>
      </c>
      <c r="AB365" s="195">
        <f t="shared" si="250"/>
        <v>0</v>
      </c>
      <c r="AC365" s="667"/>
      <c r="AD365" s="196">
        <f t="shared" si="251"/>
        <v>0</v>
      </c>
      <c r="AE365" s="667"/>
      <c r="AF365" s="196">
        <f t="shared" si="252"/>
        <v>0</v>
      </c>
      <c r="AG365" s="196"/>
      <c r="AH365" s="196"/>
      <c r="AI365" s="196"/>
      <c r="AK365" s="709">
        <f t="shared" si="253"/>
        <v>0</v>
      </c>
      <c r="AL365" s="709">
        <f t="shared" si="254"/>
        <v>0</v>
      </c>
      <c r="AM365" s="709">
        <f t="shared" si="255"/>
        <v>0</v>
      </c>
      <c r="AN365" s="709"/>
      <c r="AO365" s="709">
        <f t="shared" si="256"/>
        <v>0</v>
      </c>
      <c r="AP365" s="709">
        <f t="shared" si="257"/>
        <v>0</v>
      </c>
      <c r="AS365" s="184"/>
      <c r="AW365" s="225"/>
      <c r="AX365" s="79"/>
      <c r="AZ365" s="176"/>
      <c r="BD365" s="225"/>
      <c r="BG365" s="774" t="s">
        <v>1777</v>
      </c>
      <c r="BH365" s="756">
        <f>SUM(BG360:BG364)+SUM(BH360:BH364)</f>
        <v>809</v>
      </c>
      <c r="BI365" s="722" t="s">
        <v>1767</v>
      </c>
      <c r="BJ365" s="722" t="s">
        <v>1767</v>
      </c>
    </row>
    <row r="366" spans="2:67" ht="12.75" customHeight="1" outlineLevel="1" x14ac:dyDescent="0.2">
      <c r="B366" s="851"/>
      <c r="C366" s="851"/>
      <c r="D366" s="27">
        <f t="shared" si="258"/>
        <v>47</v>
      </c>
      <c r="E366" s="191" t="str">
        <f t="shared" si="259"/>
        <v>Mo</v>
      </c>
      <c r="F366" s="191">
        <f t="shared" si="260"/>
        <v>2025</v>
      </c>
      <c r="G366" s="191">
        <f t="shared" si="261"/>
        <v>11</v>
      </c>
      <c r="H366" s="191">
        <f t="shared" si="263"/>
        <v>17</v>
      </c>
      <c r="I366" s="192">
        <f t="shared" si="262"/>
        <v>44516</v>
      </c>
      <c r="J366" s="191">
        <f t="shared" si="242"/>
        <v>1</v>
      </c>
      <c r="K366" s="193">
        <f t="shared" si="264"/>
        <v>7</v>
      </c>
      <c r="L366" s="194">
        <f t="shared" si="264"/>
        <v>0</v>
      </c>
      <c r="M366" s="193">
        <f t="shared" si="264"/>
        <v>13</v>
      </c>
      <c r="N366" s="194">
        <f t="shared" si="264"/>
        <v>0</v>
      </c>
      <c r="O366" s="193">
        <f t="shared" si="264"/>
        <v>13</v>
      </c>
      <c r="P366" s="194">
        <f t="shared" si="264"/>
        <v>30</v>
      </c>
      <c r="Q366" s="193">
        <f t="shared" si="264"/>
        <v>15</v>
      </c>
      <c r="R366" s="194">
        <f t="shared" si="264"/>
        <v>55</v>
      </c>
      <c r="S366" s="193">
        <f t="shared" si="244"/>
        <v>15</v>
      </c>
      <c r="T366" s="194">
        <f t="shared" si="244"/>
        <v>55</v>
      </c>
      <c r="U366" s="193">
        <f t="shared" si="244"/>
        <v>15</v>
      </c>
      <c r="V366" s="194">
        <f t="shared" si="244"/>
        <v>55</v>
      </c>
      <c r="W366" s="195">
        <f t="shared" si="245"/>
        <v>0.29166666666666669</v>
      </c>
      <c r="X366" s="195">
        <f t="shared" si="246"/>
        <v>0.54166666666666663</v>
      </c>
      <c r="Y366" s="195">
        <f t="shared" si="247"/>
        <v>0.5625</v>
      </c>
      <c r="Z366" s="195">
        <f t="shared" si="248"/>
        <v>0.66319444444444442</v>
      </c>
      <c r="AA366" s="195">
        <f t="shared" si="249"/>
        <v>0.66319444444444442</v>
      </c>
      <c r="AB366" s="195">
        <f t="shared" si="250"/>
        <v>0.66319444444444442</v>
      </c>
      <c r="AC366" s="667"/>
      <c r="AD366" s="196">
        <f t="shared" si="251"/>
        <v>0.35069444444444442</v>
      </c>
      <c r="AE366" s="667"/>
      <c r="AF366" s="196">
        <f t="shared" si="252"/>
        <v>0.35069444444444436</v>
      </c>
      <c r="AG366" s="196"/>
      <c r="AH366" s="196"/>
      <c r="AI366" s="196"/>
      <c r="AK366" s="709">
        <f t="shared" si="253"/>
        <v>0</v>
      </c>
      <c r="AL366" s="709">
        <f t="shared" si="254"/>
        <v>0</v>
      </c>
      <c r="AM366" s="709">
        <f t="shared" si="255"/>
        <v>0</v>
      </c>
      <c r="AN366" s="709"/>
      <c r="AO366" s="709">
        <f t="shared" si="256"/>
        <v>0</v>
      </c>
      <c r="AP366" s="709">
        <f t="shared" si="257"/>
        <v>1</v>
      </c>
      <c r="AS366" s="184"/>
      <c r="AW366" s="225"/>
      <c r="AX366" s="79"/>
      <c r="AZ366" s="176"/>
      <c r="BD366" s="225"/>
      <c r="BG366" s="775">
        <f>INDEX($BF$2:$BG$8,MATCH(BG365,$BF$2:$BF$8,0),2)</f>
        <v>80.900000000000006</v>
      </c>
      <c r="BH366" s="775">
        <f>INDEX($BF$2:$BG$8,MATCH(BG365,$BF$2:$BF$8,0),2)</f>
        <v>80.900000000000006</v>
      </c>
      <c r="BI366" s="775">
        <v>15</v>
      </c>
      <c r="BJ366" s="775">
        <v>15</v>
      </c>
    </row>
    <row r="367" spans="2:67" ht="12.75" customHeight="1" outlineLevel="1" x14ac:dyDescent="0.2">
      <c r="B367" s="851"/>
      <c r="C367" s="851"/>
      <c r="D367" s="27" t="str">
        <f t="shared" si="258"/>
        <v/>
      </c>
      <c r="E367" s="191" t="str">
        <f t="shared" si="259"/>
        <v>Di</v>
      </c>
      <c r="F367" s="191">
        <f t="shared" si="260"/>
        <v>2025</v>
      </c>
      <c r="G367" s="191">
        <f t="shared" si="261"/>
        <v>11</v>
      </c>
      <c r="H367" s="191">
        <f t="shared" si="263"/>
        <v>18</v>
      </c>
      <c r="I367" s="192">
        <f t="shared" si="262"/>
        <v>44517</v>
      </c>
      <c r="J367" s="191">
        <f t="shared" si="242"/>
        <v>1</v>
      </c>
      <c r="K367" s="193">
        <f t="shared" si="264"/>
        <v>7</v>
      </c>
      <c r="L367" s="194">
        <f t="shared" si="264"/>
        <v>0</v>
      </c>
      <c r="M367" s="193">
        <f t="shared" si="264"/>
        <v>13</v>
      </c>
      <c r="N367" s="194">
        <f t="shared" si="264"/>
        <v>0</v>
      </c>
      <c r="O367" s="193">
        <f t="shared" si="264"/>
        <v>13</v>
      </c>
      <c r="P367" s="194">
        <f t="shared" si="264"/>
        <v>30</v>
      </c>
      <c r="Q367" s="193">
        <f t="shared" si="264"/>
        <v>15</v>
      </c>
      <c r="R367" s="194">
        <f t="shared" si="264"/>
        <v>55</v>
      </c>
      <c r="S367" s="193">
        <f t="shared" si="244"/>
        <v>15</v>
      </c>
      <c r="T367" s="194">
        <f t="shared" si="244"/>
        <v>55</v>
      </c>
      <c r="U367" s="193">
        <f t="shared" si="244"/>
        <v>15</v>
      </c>
      <c r="V367" s="194">
        <f t="shared" si="244"/>
        <v>55</v>
      </c>
      <c r="W367" s="195">
        <f t="shared" si="245"/>
        <v>0.29166666666666669</v>
      </c>
      <c r="X367" s="195">
        <f t="shared" si="246"/>
        <v>0.54166666666666663</v>
      </c>
      <c r="Y367" s="195">
        <f t="shared" si="247"/>
        <v>0.5625</v>
      </c>
      <c r="Z367" s="195">
        <f t="shared" si="248"/>
        <v>0.66319444444444442</v>
      </c>
      <c r="AA367" s="195">
        <f t="shared" si="249"/>
        <v>0.66319444444444442</v>
      </c>
      <c r="AB367" s="195">
        <f t="shared" si="250"/>
        <v>0.66319444444444442</v>
      </c>
      <c r="AC367" s="667"/>
      <c r="AD367" s="196">
        <f t="shared" si="251"/>
        <v>0.35069444444444442</v>
      </c>
      <c r="AE367" s="667"/>
      <c r="AF367" s="196">
        <f t="shared" si="252"/>
        <v>0.35069444444444436</v>
      </c>
      <c r="AG367" s="196"/>
      <c r="AH367" s="196"/>
      <c r="AI367" s="196"/>
      <c r="AK367" s="709">
        <f t="shared" si="253"/>
        <v>0</v>
      </c>
      <c r="AL367" s="709">
        <f t="shared" si="254"/>
        <v>0</v>
      </c>
      <c r="AM367" s="709">
        <f t="shared" si="255"/>
        <v>0</v>
      </c>
      <c r="AN367" s="709"/>
      <c r="AO367" s="709">
        <f t="shared" si="256"/>
        <v>0</v>
      </c>
      <c r="AP367" s="709">
        <f t="shared" si="257"/>
        <v>1</v>
      </c>
      <c r="AS367" s="184"/>
      <c r="AW367" s="225"/>
      <c r="AX367" s="79"/>
      <c r="AZ367" s="176"/>
      <c r="BD367" s="225"/>
      <c r="BG367" s="818">
        <f>BG366</f>
        <v>80.900000000000006</v>
      </c>
      <c r="BH367" s="818">
        <f>BH366</f>
        <v>80.900000000000006</v>
      </c>
      <c r="BI367" s="198">
        <f>BI366</f>
        <v>15</v>
      </c>
      <c r="BJ367" s="198">
        <f>BI367+BJ366</f>
        <v>30</v>
      </c>
    </row>
    <row r="368" spans="2:67" ht="12.75" customHeight="1" outlineLevel="1" x14ac:dyDescent="0.2">
      <c r="B368" s="851"/>
      <c r="C368" s="851"/>
      <c r="D368" s="27" t="str">
        <f t="shared" si="258"/>
        <v/>
      </c>
      <c r="E368" s="191" t="str">
        <f t="shared" si="259"/>
        <v>Mi</v>
      </c>
      <c r="F368" s="191">
        <f t="shared" si="260"/>
        <v>2025</v>
      </c>
      <c r="G368" s="191">
        <f t="shared" si="261"/>
        <v>11</v>
      </c>
      <c r="H368" s="191">
        <f t="shared" si="263"/>
        <v>19</v>
      </c>
      <c r="I368" s="192">
        <f t="shared" si="262"/>
        <v>44518</v>
      </c>
      <c r="J368" s="191">
        <f t="shared" si="242"/>
        <v>1</v>
      </c>
      <c r="K368" s="193">
        <f t="shared" si="264"/>
        <v>7</v>
      </c>
      <c r="L368" s="194">
        <f t="shared" si="264"/>
        <v>0</v>
      </c>
      <c r="M368" s="193">
        <f t="shared" si="264"/>
        <v>13</v>
      </c>
      <c r="N368" s="194">
        <f t="shared" si="264"/>
        <v>0</v>
      </c>
      <c r="O368" s="193">
        <f t="shared" si="264"/>
        <v>13</v>
      </c>
      <c r="P368" s="194">
        <f t="shared" si="264"/>
        <v>30</v>
      </c>
      <c r="Q368" s="193">
        <f t="shared" si="264"/>
        <v>15</v>
      </c>
      <c r="R368" s="194">
        <f t="shared" si="264"/>
        <v>55</v>
      </c>
      <c r="S368" s="193">
        <f t="shared" si="244"/>
        <v>15</v>
      </c>
      <c r="T368" s="194">
        <f t="shared" si="244"/>
        <v>55</v>
      </c>
      <c r="U368" s="193">
        <f t="shared" si="244"/>
        <v>15</v>
      </c>
      <c r="V368" s="194">
        <f t="shared" si="244"/>
        <v>55</v>
      </c>
      <c r="W368" s="195">
        <f t="shared" si="245"/>
        <v>0.29166666666666669</v>
      </c>
      <c r="X368" s="195">
        <f t="shared" si="246"/>
        <v>0.54166666666666663</v>
      </c>
      <c r="Y368" s="195">
        <f t="shared" si="247"/>
        <v>0.5625</v>
      </c>
      <c r="Z368" s="195">
        <f t="shared" si="248"/>
        <v>0.66319444444444442</v>
      </c>
      <c r="AA368" s="195">
        <f t="shared" si="249"/>
        <v>0.66319444444444442</v>
      </c>
      <c r="AB368" s="195">
        <f t="shared" si="250"/>
        <v>0.66319444444444442</v>
      </c>
      <c r="AC368" s="667"/>
      <c r="AD368" s="196">
        <f t="shared" si="251"/>
        <v>0.35069444444444442</v>
      </c>
      <c r="AE368" s="667"/>
      <c r="AF368" s="196">
        <f t="shared" si="252"/>
        <v>0.35069444444444436</v>
      </c>
      <c r="AG368" s="196"/>
      <c r="AH368" s="196"/>
      <c r="AI368" s="196"/>
      <c r="AK368" s="709">
        <f t="shared" si="253"/>
        <v>0</v>
      </c>
      <c r="AL368" s="709">
        <f t="shared" si="254"/>
        <v>0</v>
      </c>
      <c r="AM368" s="709">
        <f t="shared" si="255"/>
        <v>0</v>
      </c>
      <c r="AN368" s="709"/>
      <c r="AO368" s="709">
        <f t="shared" si="256"/>
        <v>0</v>
      </c>
      <c r="AP368" s="709">
        <f t="shared" si="257"/>
        <v>1</v>
      </c>
      <c r="AS368" s="184"/>
      <c r="AW368" s="225"/>
      <c r="AX368" s="79"/>
      <c r="AZ368" s="176"/>
      <c r="BD368" s="225"/>
      <c r="BG368" s="761">
        <f>BG366</f>
        <v>80.900000000000006</v>
      </c>
      <c r="BH368" s="761">
        <f>BH366</f>
        <v>80.900000000000006</v>
      </c>
      <c r="BI368" s="198">
        <f>BJ367+BI366</f>
        <v>45</v>
      </c>
      <c r="BJ368" s="198">
        <f>BI368+BJ366</f>
        <v>60</v>
      </c>
    </row>
    <row r="369" spans="1:67" ht="12.75" customHeight="1" outlineLevel="1" x14ac:dyDescent="0.2">
      <c r="B369" s="851"/>
      <c r="C369" s="851"/>
      <c r="D369" s="27" t="str">
        <f t="shared" si="258"/>
        <v/>
      </c>
      <c r="E369" s="191" t="str">
        <f t="shared" si="259"/>
        <v>Do</v>
      </c>
      <c r="F369" s="191">
        <f t="shared" si="260"/>
        <v>2025</v>
      </c>
      <c r="G369" s="191">
        <f t="shared" si="261"/>
        <v>11</v>
      </c>
      <c r="H369" s="191">
        <f t="shared" si="263"/>
        <v>20</v>
      </c>
      <c r="I369" s="192">
        <f t="shared" si="262"/>
        <v>44519</v>
      </c>
      <c r="J369" s="191">
        <f t="shared" si="242"/>
        <v>1</v>
      </c>
      <c r="K369" s="193">
        <f t="shared" si="264"/>
        <v>7</v>
      </c>
      <c r="L369" s="194">
        <f t="shared" si="264"/>
        <v>0</v>
      </c>
      <c r="M369" s="193">
        <f t="shared" si="264"/>
        <v>13</v>
      </c>
      <c r="N369" s="194">
        <f t="shared" si="264"/>
        <v>0</v>
      </c>
      <c r="O369" s="193">
        <f t="shared" si="264"/>
        <v>13</v>
      </c>
      <c r="P369" s="194">
        <f t="shared" si="264"/>
        <v>30</v>
      </c>
      <c r="Q369" s="193">
        <f t="shared" si="264"/>
        <v>15</v>
      </c>
      <c r="R369" s="194">
        <f t="shared" si="264"/>
        <v>55</v>
      </c>
      <c r="S369" s="193">
        <f t="shared" si="244"/>
        <v>15</v>
      </c>
      <c r="T369" s="194">
        <f t="shared" si="244"/>
        <v>55</v>
      </c>
      <c r="U369" s="193">
        <f t="shared" si="244"/>
        <v>15</v>
      </c>
      <c r="V369" s="194">
        <f t="shared" si="244"/>
        <v>55</v>
      </c>
      <c r="W369" s="195">
        <f t="shared" si="245"/>
        <v>0.29166666666666669</v>
      </c>
      <c r="X369" s="195">
        <f t="shared" si="246"/>
        <v>0.54166666666666663</v>
      </c>
      <c r="Y369" s="195">
        <f t="shared" si="247"/>
        <v>0.5625</v>
      </c>
      <c r="Z369" s="195">
        <f t="shared" si="248"/>
        <v>0.66319444444444442</v>
      </c>
      <c r="AA369" s="195">
        <f t="shared" si="249"/>
        <v>0.66319444444444442</v>
      </c>
      <c r="AB369" s="195">
        <f t="shared" si="250"/>
        <v>0.66319444444444442</v>
      </c>
      <c r="AC369" s="667"/>
      <c r="AD369" s="196">
        <f t="shared" si="251"/>
        <v>0.35069444444444442</v>
      </c>
      <c r="AE369" s="667"/>
      <c r="AF369" s="196">
        <f t="shared" si="252"/>
        <v>0.35069444444444436</v>
      </c>
      <c r="AG369" s="196"/>
      <c r="AH369" s="196"/>
      <c r="AI369" s="196"/>
      <c r="AK369" s="709">
        <f t="shared" si="253"/>
        <v>0</v>
      </c>
      <c r="AL369" s="709">
        <f t="shared" si="254"/>
        <v>0</v>
      </c>
      <c r="AM369" s="709">
        <f t="shared" si="255"/>
        <v>0</v>
      </c>
      <c r="AN369" s="709"/>
      <c r="AO369" s="709">
        <f t="shared" si="256"/>
        <v>0</v>
      </c>
      <c r="AP369" s="709">
        <f t="shared" si="257"/>
        <v>1</v>
      </c>
      <c r="AS369" s="184"/>
      <c r="AW369" s="225"/>
      <c r="AX369" s="79"/>
      <c r="AZ369" s="176"/>
      <c r="BD369" s="225"/>
      <c r="BG369" s="761">
        <f>BG366</f>
        <v>80.900000000000006</v>
      </c>
      <c r="BH369" s="761">
        <f>BH366</f>
        <v>80.900000000000006</v>
      </c>
      <c r="BI369" s="198">
        <f>BJ368+BI366</f>
        <v>75</v>
      </c>
      <c r="BJ369" s="198">
        <f>BI369+BJ366</f>
        <v>90</v>
      </c>
    </row>
    <row r="370" spans="1:67" ht="12.75" customHeight="1" outlineLevel="1" x14ac:dyDescent="0.2">
      <c r="B370" s="851"/>
      <c r="C370" s="851"/>
      <c r="D370" s="27" t="str">
        <f t="shared" si="258"/>
        <v/>
      </c>
      <c r="E370" s="191" t="str">
        <f t="shared" si="259"/>
        <v>Fr</v>
      </c>
      <c r="F370" s="191">
        <f t="shared" si="260"/>
        <v>2025</v>
      </c>
      <c r="G370" s="191">
        <f t="shared" si="261"/>
        <v>11</v>
      </c>
      <c r="H370" s="191">
        <f t="shared" si="263"/>
        <v>21</v>
      </c>
      <c r="I370" s="192">
        <f t="shared" si="262"/>
        <v>44520</v>
      </c>
      <c r="J370" s="191">
        <f t="shared" si="242"/>
        <v>1</v>
      </c>
      <c r="K370" s="193">
        <f t="shared" ref="K370:R380" si="265">IF(OR($E370="Sa",$E370="So",$J370=0),K$4,K$5)</f>
        <v>7</v>
      </c>
      <c r="L370" s="194">
        <f t="shared" si="265"/>
        <v>0</v>
      </c>
      <c r="M370" s="193">
        <f t="shared" si="265"/>
        <v>13</v>
      </c>
      <c r="N370" s="194">
        <f t="shared" si="265"/>
        <v>0</v>
      </c>
      <c r="O370" s="193">
        <f t="shared" si="265"/>
        <v>13</v>
      </c>
      <c r="P370" s="194">
        <f t="shared" si="265"/>
        <v>30</v>
      </c>
      <c r="Q370" s="193">
        <f t="shared" si="265"/>
        <v>15</v>
      </c>
      <c r="R370" s="194">
        <f t="shared" si="265"/>
        <v>55</v>
      </c>
      <c r="S370" s="193">
        <f t="shared" si="244"/>
        <v>15</v>
      </c>
      <c r="T370" s="194">
        <f t="shared" si="244"/>
        <v>55</v>
      </c>
      <c r="U370" s="193">
        <f t="shared" si="244"/>
        <v>15</v>
      </c>
      <c r="V370" s="194">
        <f t="shared" si="244"/>
        <v>55</v>
      </c>
      <c r="W370" s="195">
        <f t="shared" si="245"/>
        <v>0.29166666666666669</v>
      </c>
      <c r="X370" s="195">
        <f t="shared" si="246"/>
        <v>0.54166666666666663</v>
      </c>
      <c r="Y370" s="195">
        <f t="shared" si="247"/>
        <v>0.5625</v>
      </c>
      <c r="Z370" s="195">
        <f t="shared" si="248"/>
        <v>0.66319444444444442</v>
      </c>
      <c r="AA370" s="195">
        <f t="shared" si="249"/>
        <v>0.66319444444444442</v>
      </c>
      <c r="AB370" s="195">
        <f t="shared" si="250"/>
        <v>0.66319444444444442</v>
      </c>
      <c r="AC370" s="667"/>
      <c r="AD370" s="196">
        <f t="shared" si="251"/>
        <v>0.35069444444444442</v>
      </c>
      <c r="AE370" s="667"/>
      <c r="AF370" s="196">
        <f t="shared" si="252"/>
        <v>0.35069444444444436</v>
      </c>
      <c r="AG370" s="196"/>
      <c r="AH370" s="196"/>
      <c r="AI370" s="196"/>
      <c r="AK370" s="709">
        <f t="shared" si="253"/>
        <v>0</v>
      </c>
      <c r="AL370" s="709">
        <f t="shared" si="254"/>
        <v>0</v>
      </c>
      <c r="AM370" s="709">
        <f t="shared" si="255"/>
        <v>0</v>
      </c>
      <c r="AN370" s="709"/>
      <c r="AO370" s="709">
        <f t="shared" si="256"/>
        <v>0</v>
      </c>
      <c r="AP370" s="709">
        <f t="shared" si="257"/>
        <v>1</v>
      </c>
      <c r="AS370" s="184"/>
      <c r="AW370" s="225"/>
      <c r="AX370" s="79"/>
      <c r="AZ370" s="176"/>
      <c r="BC370" s="29"/>
      <c r="BD370" s="225"/>
      <c r="BG370" s="761">
        <f>BG366</f>
        <v>80.900000000000006</v>
      </c>
      <c r="BH370" s="761">
        <f>BH366</f>
        <v>80.900000000000006</v>
      </c>
      <c r="BI370" s="198">
        <f>BJ369+BI366</f>
        <v>105</v>
      </c>
      <c r="BJ370" s="198">
        <f>BI370+BJ366</f>
        <v>120</v>
      </c>
    </row>
    <row r="371" spans="1:67" ht="12.75" customHeight="1" outlineLevel="1" x14ac:dyDescent="0.2">
      <c r="B371" s="851"/>
      <c r="C371" s="851"/>
      <c r="D371" s="27" t="str">
        <f t="shared" si="258"/>
        <v/>
      </c>
      <c r="E371" s="191" t="str">
        <f t="shared" si="259"/>
        <v>Sa</v>
      </c>
      <c r="F371" s="191">
        <f t="shared" si="260"/>
        <v>2025</v>
      </c>
      <c r="G371" s="191">
        <f t="shared" si="261"/>
        <v>11</v>
      </c>
      <c r="H371" s="191">
        <f t="shared" si="263"/>
        <v>22</v>
      </c>
      <c r="I371" s="192">
        <f t="shared" si="262"/>
        <v>44521</v>
      </c>
      <c r="J371" s="191">
        <f t="shared" si="242"/>
        <v>1</v>
      </c>
      <c r="K371" s="193">
        <f t="shared" si="265"/>
        <v>0</v>
      </c>
      <c r="L371" s="194">
        <f t="shared" si="265"/>
        <v>0</v>
      </c>
      <c r="M371" s="193">
        <f t="shared" si="265"/>
        <v>0</v>
      </c>
      <c r="N371" s="194">
        <f t="shared" si="265"/>
        <v>0</v>
      </c>
      <c r="O371" s="193">
        <f t="shared" si="265"/>
        <v>0</v>
      </c>
      <c r="P371" s="194">
        <f t="shared" si="265"/>
        <v>0</v>
      </c>
      <c r="Q371" s="193">
        <f t="shared" si="265"/>
        <v>0</v>
      </c>
      <c r="R371" s="194">
        <f t="shared" si="265"/>
        <v>0</v>
      </c>
      <c r="S371" s="193">
        <f t="shared" si="244"/>
        <v>0</v>
      </c>
      <c r="T371" s="194">
        <f t="shared" si="244"/>
        <v>0</v>
      </c>
      <c r="U371" s="193">
        <f t="shared" si="244"/>
        <v>0</v>
      </c>
      <c r="V371" s="194">
        <f t="shared" si="244"/>
        <v>0</v>
      </c>
      <c r="W371" s="195">
        <f t="shared" si="245"/>
        <v>0</v>
      </c>
      <c r="X371" s="195">
        <f t="shared" si="246"/>
        <v>0</v>
      </c>
      <c r="Y371" s="195">
        <f t="shared" si="247"/>
        <v>0</v>
      </c>
      <c r="Z371" s="195">
        <f t="shared" si="248"/>
        <v>0</v>
      </c>
      <c r="AA371" s="195">
        <f t="shared" si="249"/>
        <v>0</v>
      </c>
      <c r="AB371" s="195">
        <f t="shared" si="250"/>
        <v>0</v>
      </c>
      <c r="AC371" s="667"/>
      <c r="AD371" s="196">
        <f t="shared" si="251"/>
        <v>0</v>
      </c>
      <c r="AE371" s="667"/>
      <c r="AF371" s="196">
        <f t="shared" si="252"/>
        <v>0</v>
      </c>
      <c r="AG371" s="196"/>
      <c r="AH371" s="196"/>
      <c r="AI371" s="196"/>
      <c r="AK371" s="709">
        <f t="shared" si="253"/>
        <v>0</v>
      </c>
      <c r="AL371" s="709">
        <f t="shared" si="254"/>
        <v>0</v>
      </c>
      <c r="AM371" s="709">
        <f t="shared" si="255"/>
        <v>0</v>
      </c>
      <c r="AN371" s="709"/>
      <c r="AO371" s="709">
        <f t="shared" si="256"/>
        <v>0</v>
      </c>
      <c r="AP371" s="709">
        <f t="shared" si="257"/>
        <v>0</v>
      </c>
      <c r="AS371" s="184"/>
      <c r="AW371" s="225"/>
      <c r="AX371" s="79"/>
      <c r="AZ371" s="176"/>
      <c r="BD371" s="225"/>
      <c r="BG371" s="762">
        <f>BG366</f>
        <v>80.900000000000006</v>
      </c>
      <c r="BH371" s="761">
        <f>BH366</f>
        <v>80.900000000000006</v>
      </c>
      <c r="BI371" s="198">
        <f>BJ370+BI366</f>
        <v>135</v>
      </c>
      <c r="BJ371" s="198">
        <f>BI371+BJ366</f>
        <v>150</v>
      </c>
    </row>
    <row r="372" spans="1:67" ht="12.75" customHeight="1" outlineLevel="1" x14ac:dyDescent="0.2">
      <c r="B372" s="851"/>
      <c r="C372" s="851"/>
      <c r="D372" s="27" t="str">
        <f t="shared" si="258"/>
        <v/>
      </c>
      <c r="E372" s="191" t="str">
        <f t="shared" si="259"/>
        <v>So</v>
      </c>
      <c r="F372" s="191">
        <f t="shared" si="260"/>
        <v>2025</v>
      </c>
      <c r="G372" s="191">
        <f t="shared" si="261"/>
        <v>11</v>
      </c>
      <c r="H372" s="191">
        <f t="shared" si="263"/>
        <v>23</v>
      </c>
      <c r="I372" s="192">
        <f t="shared" si="262"/>
        <v>44522</v>
      </c>
      <c r="J372" s="191">
        <f t="shared" si="242"/>
        <v>1</v>
      </c>
      <c r="K372" s="193">
        <f t="shared" si="265"/>
        <v>0</v>
      </c>
      <c r="L372" s="194">
        <f t="shared" si="265"/>
        <v>0</v>
      </c>
      <c r="M372" s="193">
        <f t="shared" si="265"/>
        <v>0</v>
      </c>
      <c r="N372" s="194">
        <f t="shared" si="265"/>
        <v>0</v>
      </c>
      <c r="O372" s="193">
        <f t="shared" si="265"/>
        <v>0</v>
      </c>
      <c r="P372" s="194">
        <f t="shared" si="265"/>
        <v>0</v>
      </c>
      <c r="Q372" s="193">
        <f t="shared" si="265"/>
        <v>0</v>
      </c>
      <c r="R372" s="194">
        <f t="shared" si="265"/>
        <v>0</v>
      </c>
      <c r="S372" s="193">
        <f t="shared" si="244"/>
        <v>0</v>
      </c>
      <c r="T372" s="194">
        <f t="shared" si="244"/>
        <v>0</v>
      </c>
      <c r="U372" s="193">
        <f t="shared" si="244"/>
        <v>0</v>
      </c>
      <c r="V372" s="194">
        <f t="shared" si="244"/>
        <v>0</v>
      </c>
      <c r="W372" s="195">
        <f t="shared" si="245"/>
        <v>0</v>
      </c>
      <c r="X372" s="195">
        <f t="shared" si="246"/>
        <v>0</v>
      </c>
      <c r="Y372" s="195">
        <f t="shared" si="247"/>
        <v>0</v>
      </c>
      <c r="Z372" s="195">
        <f t="shared" si="248"/>
        <v>0</v>
      </c>
      <c r="AA372" s="195">
        <f t="shared" si="249"/>
        <v>0</v>
      </c>
      <c r="AB372" s="195">
        <f t="shared" si="250"/>
        <v>0</v>
      </c>
      <c r="AC372" s="667"/>
      <c r="AD372" s="196">
        <f t="shared" si="251"/>
        <v>0</v>
      </c>
      <c r="AE372" s="667"/>
      <c r="AF372" s="196">
        <f t="shared" si="252"/>
        <v>0</v>
      </c>
      <c r="AG372" s="196"/>
      <c r="AH372" s="196"/>
      <c r="AI372" s="196"/>
      <c r="AJ372" s="150"/>
      <c r="AK372" s="709">
        <f t="shared" si="253"/>
        <v>0</v>
      </c>
      <c r="AL372" s="709">
        <f t="shared" si="254"/>
        <v>0</v>
      </c>
      <c r="AM372" s="709">
        <f t="shared" si="255"/>
        <v>0</v>
      </c>
      <c r="AN372" s="709"/>
      <c r="AO372" s="709">
        <f t="shared" si="256"/>
        <v>0</v>
      </c>
      <c r="AP372" s="709">
        <f t="shared" si="257"/>
        <v>0</v>
      </c>
      <c r="AS372" s="184"/>
      <c r="AW372" s="225"/>
      <c r="AX372" s="79"/>
      <c r="AZ372" s="176"/>
      <c r="BD372" s="225"/>
      <c r="BG372" s="760">
        <v>60</v>
      </c>
      <c r="BH372" s="756">
        <f>SUM(BG367:BG371)+SUM(BH367:BH371)</f>
        <v>809</v>
      </c>
      <c r="BL372" s="774" t="s">
        <v>1777</v>
      </c>
      <c r="BM372" s="198"/>
      <c r="BN372" s="722" t="s">
        <v>1767</v>
      </c>
      <c r="BO372" s="722" t="s">
        <v>1767</v>
      </c>
    </row>
    <row r="373" spans="1:67" ht="12.75" customHeight="1" outlineLevel="1" x14ac:dyDescent="0.2">
      <c r="B373" s="851"/>
      <c r="C373" s="851"/>
      <c r="D373" s="27">
        <f t="shared" si="258"/>
        <v>48</v>
      </c>
      <c r="E373" s="191" t="str">
        <f t="shared" si="259"/>
        <v>Mo</v>
      </c>
      <c r="F373" s="191">
        <f t="shared" si="260"/>
        <v>2025</v>
      </c>
      <c r="G373" s="191">
        <f t="shared" si="261"/>
        <v>11</v>
      </c>
      <c r="H373" s="191">
        <f t="shared" si="263"/>
        <v>24</v>
      </c>
      <c r="I373" s="192">
        <f t="shared" si="262"/>
        <v>44523</v>
      </c>
      <c r="J373" s="191">
        <f t="shared" si="242"/>
        <v>1</v>
      </c>
      <c r="K373" s="193">
        <f t="shared" si="265"/>
        <v>7</v>
      </c>
      <c r="L373" s="194">
        <f t="shared" si="265"/>
        <v>0</v>
      </c>
      <c r="M373" s="193">
        <f t="shared" si="265"/>
        <v>13</v>
      </c>
      <c r="N373" s="194">
        <f t="shared" si="265"/>
        <v>0</v>
      </c>
      <c r="O373" s="193">
        <f t="shared" si="265"/>
        <v>13</v>
      </c>
      <c r="P373" s="194">
        <f t="shared" si="265"/>
        <v>30</v>
      </c>
      <c r="Q373" s="193">
        <f t="shared" si="265"/>
        <v>15</v>
      </c>
      <c r="R373" s="194">
        <f t="shared" si="265"/>
        <v>55</v>
      </c>
      <c r="S373" s="193">
        <f t="shared" si="244"/>
        <v>15</v>
      </c>
      <c r="T373" s="194">
        <f t="shared" si="244"/>
        <v>55</v>
      </c>
      <c r="U373" s="193">
        <f t="shared" si="244"/>
        <v>15</v>
      </c>
      <c r="V373" s="194">
        <f t="shared" si="244"/>
        <v>55</v>
      </c>
      <c r="W373" s="195">
        <f t="shared" si="245"/>
        <v>0.29166666666666669</v>
      </c>
      <c r="X373" s="195">
        <f t="shared" si="246"/>
        <v>0.54166666666666663</v>
      </c>
      <c r="Y373" s="195">
        <f t="shared" si="247"/>
        <v>0.5625</v>
      </c>
      <c r="Z373" s="195">
        <f t="shared" si="248"/>
        <v>0.66319444444444442</v>
      </c>
      <c r="AA373" s="195">
        <f t="shared" si="249"/>
        <v>0.66319444444444442</v>
      </c>
      <c r="AB373" s="195">
        <f t="shared" si="250"/>
        <v>0.66319444444444442</v>
      </c>
      <c r="AC373" s="667"/>
      <c r="AD373" s="196">
        <f t="shared" si="251"/>
        <v>0.35069444444444442</v>
      </c>
      <c r="AE373" s="667"/>
      <c r="AF373" s="196">
        <f t="shared" si="252"/>
        <v>0.35069444444444436</v>
      </c>
      <c r="AG373" s="196"/>
      <c r="AH373" s="196"/>
      <c r="AI373" s="196"/>
      <c r="AJ373" s="150"/>
      <c r="AK373" s="709">
        <f t="shared" si="253"/>
        <v>0</v>
      </c>
      <c r="AL373" s="709">
        <f t="shared" si="254"/>
        <v>0</v>
      </c>
      <c r="AM373" s="709">
        <f t="shared" si="255"/>
        <v>0</v>
      </c>
      <c r="AN373" s="709"/>
      <c r="AO373" s="709">
        <f t="shared" si="256"/>
        <v>0</v>
      </c>
      <c r="AP373" s="709">
        <f t="shared" si="257"/>
        <v>1</v>
      </c>
      <c r="AS373" s="184"/>
      <c r="AW373" s="225"/>
      <c r="AX373" s="79"/>
      <c r="AZ373" s="176"/>
      <c r="BD373" s="225"/>
      <c r="BG373" s="758">
        <f>BH373/BG372</f>
        <v>26.966666666666665</v>
      </c>
      <c r="BH373" s="757">
        <f>SUM(BH365,BH372)</f>
        <v>1618</v>
      </c>
      <c r="BL373" s="775">
        <f>INDEX($BF$2:$BG$8,MATCH(BL372,$BF$2:$BF$8,0),2)</f>
        <v>80.900000000000006</v>
      </c>
      <c r="BM373" s="775">
        <f>INDEX($BF$2:$BG$8,MATCH(BL372,$BF$2:$BF$8,0),2)</f>
        <v>80.900000000000006</v>
      </c>
      <c r="BN373" s="775">
        <v>15</v>
      </c>
      <c r="BO373" s="775">
        <v>15</v>
      </c>
    </row>
    <row r="374" spans="1:67" ht="12.75" customHeight="1" outlineLevel="1" x14ac:dyDescent="0.2">
      <c r="B374" s="851"/>
      <c r="C374" s="851"/>
      <c r="D374" s="27" t="str">
        <f t="shared" si="258"/>
        <v/>
      </c>
      <c r="E374" s="191" t="str">
        <f t="shared" si="259"/>
        <v>Di</v>
      </c>
      <c r="F374" s="191">
        <f t="shared" si="260"/>
        <v>2025</v>
      </c>
      <c r="G374" s="191">
        <f t="shared" si="261"/>
        <v>11</v>
      </c>
      <c r="H374" s="191">
        <f t="shared" si="263"/>
        <v>25</v>
      </c>
      <c r="I374" s="192">
        <f t="shared" si="262"/>
        <v>44524</v>
      </c>
      <c r="J374" s="191">
        <f t="shared" si="242"/>
        <v>1</v>
      </c>
      <c r="K374" s="193">
        <f t="shared" si="265"/>
        <v>7</v>
      </c>
      <c r="L374" s="194">
        <f t="shared" si="265"/>
        <v>0</v>
      </c>
      <c r="M374" s="193">
        <f t="shared" si="265"/>
        <v>13</v>
      </c>
      <c r="N374" s="194">
        <f t="shared" si="265"/>
        <v>0</v>
      </c>
      <c r="O374" s="193">
        <f t="shared" si="265"/>
        <v>13</v>
      </c>
      <c r="P374" s="194">
        <f t="shared" si="265"/>
        <v>30</v>
      </c>
      <c r="Q374" s="193">
        <f t="shared" si="265"/>
        <v>15</v>
      </c>
      <c r="R374" s="194">
        <f t="shared" si="265"/>
        <v>55</v>
      </c>
      <c r="S374" s="193">
        <f t="shared" si="244"/>
        <v>15</v>
      </c>
      <c r="T374" s="194">
        <f t="shared" si="244"/>
        <v>55</v>
      </c>
      <c r="U374" s="193">
        <f t="shared" si="244"/>
        <v>15</v>
      </c>
      <c r="V374" s="194">
        <f t="shared" si="244"/>
        <v>55</v>
      </c>
      <c r="W374" s="195">
        <f t="shared" si="245"/>
        <v>0.29166666666666669</v>
      </c>
      <c r="X374" s="195">
        <f t="shared" si="246"/>
        <v>0.54166666666666663</v>
      </c>
      <c r="Y374" s="195">
        <f t="shared" si="247"/>
        <v>0.5625</v>
      </c>
      <c r="Z374" s="195">
        <f t="shared" si="248"/>
        <v>0.66319444444444442</v>
      </c>
      <c r="AA374" s="195">
        <f t="shared" si="249"/>
        <v>0.66319444444444442</v>
      </c>
      <c r="AB374" s="195">
        <f t="shared" si="250"/>
        <v>0.66319444444444442</v>
      </c>
      <c r="AC374" s="667"/>
      <c r="AD374" s="196">
        <f t="shared" si="251"/>
        <v>0.35069444444444442</v>
      </c>
      <c r="AE374" s="667"/>
      <c r="AF374" s="196">
        <f t="shared" si="252"/>
        <v>0.35069444444444436</v>
      </c>
      <c r="AG374" s="196"/>
      <c r="AH374" s="196"/>
      <c r="AI374" s="196"/>
      <c r="AJ374" s="150"/>
      <c r="AK374" s="709">
        <f t="shared" si="253"/>
        <v>0</v>
      </c>
      <c r="AL374" s="709">
        <f t="shared" si="254"/>
        <v>0</v>
      </c>
      <c r="AM374" s="709">
        <f t="shared" si="255"/>
        <v>0</v>
      </c>
      <c r="AN374" s="709"/>
      <c r="AO374" s="709">
        <f t="shared" si="256"/>
        <v>0</v>
      </c>
      <c r="AP374" s="709">
        <f t="shared" si="257"/>
        <v>1</v>
      </c>
      <c r="AS374" s="184"/>
      <c r="AW374" s="225"/>
      <c r="AX374" s="79"/>
      <c r="AZ374" s="176"/>
      <c r="BD374" s="225"/>
      <c r="BG374" s="759">
        <f>100*BG372/BH373</f>
        <v>3.7082818294190361</v>
      </c>
      <c r="BL374" s="818">
        <f>BL373</f>
        <v>80.900000000000006</v>
      </c>
      <c r="BM374" s="818">
        <f>BM373</f>
        <v>80.900000000000006</v>
      </c>
      <c r="BN374" s="198">
        <f>BN373</f>
        <v>15</v>
      </c>
      <c r="BO374" s="198">
        <f>BN374+BO373</f>
        <v>30</v>
      </c>
    </row>
    <row r="375" spans="1:67" ht="12.75" customHeight="1" outlineLevel="1" x14ac:dyDescent="0.2">
      <c r="B375" s="851"/>
      <c r="C375" s="851"/>
      <c r="D375" s="27" t="str">
        <f t="shared" si="258"/>
        <v/>
      </c>
      <c r="E375" s="191" t="str">
        <f t="shared" si="259"/>
        <v>Mi</v>
      </c>
      <c r="F375" s="191">
        <f t="shared" si="260"/>
        <v>2025</v>
      </c>
      <c r="G375" s="191">
        <f t="shared" si="261"/>
        <v>11</v>
      </c>
      <c r="H375" s="191">
        <f t="shared" si="263"/>
        <v>26</v>
      </c>
      <c r="I375" s="192">
        <f t="shared" si="262"/>
        <v>44525</v>
      </c>
      <c r="J375" s="191">
        <f t="shared" si="242"/>
        <v>1</v>
      </c>
      <c r="K375" s="193">
        <f t="shared" si="265"/>
        <v>7</v>
      </c>
      <c r="L375" s="194">
        <f t="shared" si="265"/>
        <v>0</v>
      </c>
      <c r="M375" s="193">
        <f t="shared" si="265"/>
        <v>13</v>
      </c>
      <c r="N375" s="194">
        <f t="shared" si="265"/>
        <v>0</v>
      </c>
      <c r="O375" s="193">
        <f t="shared" si="265"/>
        <v>13</v>
      </c>
      <c r="P375" s="194">
        <f t="shared" si="265"/>
        <v>30</v>
      </c>
      <c r="Q375" s="193">
        <f t="shared" si="265"/>
        <v>15</v>
      </c>
      <c r="R375" s="194">
        <f t="shared" si="265"/>
        <v>55</v>
      </c>
      <c r="S375" s="193">
        <f t="shared" si="244"/>
        <v>15</v>
      </c>
      <c r="T375" s="194">
        <f t="shared" si="244"/>
        <v>55</v>
      </c>
      <c r="U375" s="193">
        <f t="shared" si="244"/>
        <v>15</v>
      </c>
      <c r="V375" s="194">
        <f t="shared" si="244"/>
        <v>55</v>
      </c>
      <c r="W375" s="195">
        <f t="shared" si="245"/>
        <v>0.29166666666666669</v>
      </c>
      <c r="X375" s="195">
        <f t="shared" si="246"/>
        <v>0.54166666666666663</v>
      </c>
      <c r="Y375" s="195">
        <f t="shared" si="247"/>
        <v>0.5625</v>
      </c>
      <c r="Z375" s="195">
        <f t="shared" si="248"/>
        <v>0.66319444444444442</v>
      </c>
      <c r="AA375" s="195">
        <f t="shared" si="249"/>
        <v>0.66319444444444442</v>
      </c>
      <c r="AB375" s="195">
        <f t="shared" si="250"/>
        <v>0.66319444444444442</v>
      </c>
      <c r="AC375" s="667"/>
      <c r="AD375" s="196">
        <f t="shared" si="251"/>
        <v>0.35069444444444442</v>
      </c>
      <c r="AE375" s="667"/>
      <c r="AF375" s="196">
        <f t="shared" si="252"/>
        <v>0.35069444444444436</v>
      </c>
      <c r="AG375" s="196"/>
      <c r="AH375" s="196"/>
      <c r="AI375" s="196"/>
      <c r="AJ375" s="150"/>
      <c r="AK375" s="709">
        <f t="shared" si="253"/>
        <v>0</v>
      </c>
      <c r="AL375" s="709">
        <f t="shared" si="254"/>
        <v>0</v>
      </c>
      <c r="AM375" s="709">
        <f t="shared" si="255"/>
        <v>0</v>
      </c>
      <c r="AN375" s="709"/>
      <c r="AO375" s="709">
        <f t="shared" si="256"/>
        <v>0</v>
      </c>
      <c r="AP375" s="709">
        <f t="shared" si="257"/>
        <v>1</v>
      </c>
      <c r="AS375" s="184"/>
      <c r="AW375" s="225"/>
      <c r="AX375" s="79"/>
      <c r="AZ375" s="176"/>
      <c r="BD375" s="225"/>
      <c r="BL375" s="761">
        <f>BL373</f>
        <v>80.900000000000006</v>
      </c>
      <c r="BM375" s="761">
        <f>BM373</f>
        <v>80.900000000000006</v>
      </c>
      <c r="BN375" s="198">
        <f>BO374+BN373</f>
        <v>45</v>
      </c>
      <c r="BO375" s="198">
        <f>BN375+BO373</f>
        <v>60</v>
      </c>
    </row>
    <row r="376" spans="1:67" ht="12.75" customHeight="1" outlineLevel="1" x14ac:dyDescent="0.2">
      <c r="B376" s="851"/>
      <c r="C376" s="851"/>
      <c r="D376" s="27" t="str">
        <f t="shared" si="258"/>
        <v/>
      </c>
      <c r="E376" s="191" t="str">
        <f t="shared" si="259"/>
        <v>Do</v>
      </c>
      <c r="F376" s="191">
        <f t="shared" si="260"/>
        <v>2025</v>
      </c>
      <c r="G376" s="191">
        <f t="shared" si="261"/>
        <v>11</v>
      </c>
      <c r="H376" s="191">
        <f t="shared" si="263"/>
        <v>27</v>
      </c>
      <c r="I376" s="192">
        <f t="shared" si="262"/>
        <v>44526</v>
      </c>
      <c r="J376" s="191">
        <f t="shared" si="242"/>
        <v>1</v>
      </c>
      <c r="K376" s="193">
        <f t="shared" si="265"/>
        <v>7</v>
      </c>
      <c r="L376" s="194">
        <f t="shared" si="265"/>
        <v>0</v>
      </c>
      <c r="M376" s="193">
        <f t="shared" si="265"/>
        <v>13</v>
      </c>
      <c r="N376" s="194">
        <f t="shared" si="265"/>
        <v>0</v>
      </c>
      <c r="O376" s="193">
        <f t="shared" si="265"/>
        <v>13</v>
      </c>
      <c r="P376" s="194">
        <f t="shared" si="265"/>
        <v>30</v>
      </c>
      <c r="Q376" s="193">
        <f t="shared" si="265"/>
        <v>15</v>
      </c>
      <c r="R376" s="194">
        <f t="shared" si="265"/>
        <v>55</v>
      </c>
      <c r="S376" s="193">
        <f t="shared" si="244"/>
        <v>15</v>
      </c>
      <c r="T376" s="194">
        <f t="shared" si="244"/>
        <v>55</v>
      </c>
      <c r="U376" s="193">
        <f t="shared" si="244"/>
        <v>15</v>
      </c>
      <c r="V376" s="194">
        <f t="shared" si="244"/>
        <v>55</v>
      </c>
      <c r="W376" s="195">
        <f t="shared" si="245"/>
        <v>0.29166666666666669</v>
      </c>
      <c r="X376" s="195">
        <f t="shared" si="246"/>
        <v>0.54166666666666663</v>
      </c>
      <c r="Y376" s="195">
        <f t="shared" si="247"/>
        <v>0.5625</v>
      </c>
      <c r="Z376" s="195">
        <f t="shared" si="248"/>
        <v>0.66319444444444442</v>
      </c>
      <c r="AA376" s="195">
        <f t="shared" si="249"/>
        <v>0.66319444444444442</v>
      </c>
      <c r="AB376" s="195">
        <f t="shared" si="250"/>
        <v>0.66319444444444442</v>
      </c>
      <c r="AC376" s="667"/>
      <c r="AD376" s="196">
        <f t="shared" si="251"/>
        <v>0.35069444444444442</v>
      </c>
      <c r="AE376" s="667"/>
      <c r="AF376" s="196">
        <f t="shared" si="252"/>
        <v>0.35069444444444436</v>
      </c>
      <c r="AG376" s="196"/>
      <c r="AH376" s="196"/>
      <c r="AI376" s="196"/>
      <c r="AJ376" s="150"/>
      <c r="AK376" s="709">
        <f t="shared" si="253"/>
        <v>0</v>
      </c>
      <c r="AL376" s="709">
        <f t="shared" si="254"/>
        <v>0</v>
      </c>
      <c r="AM376" s="709">
        <f t="shared" si="255"/>
        <v>0</v>
      </c>
      <c r="AN376" s="709"/>
      <c r="AO376" s="709">
        <f t="shared" si="256"/>
        <v>0</v>
      </c>
      <c r="AP376" s="709">
        <f t="shared" si="257"/>
        <v>1</v>
      </c>
      <c r="AS376" s="184"/>
      <c r="AW376" s="225"/>
      <c r="AX376" s="79"/>
      <c r="AZ376" s="176"/>
      <c r="BD376" s="225"/>
      <c r="BL376" s="761">
        <f>BL373</f>
        <v>80.900000000000006</v>
      </c>
      <c r="BM376" s="761">
        <f>BM373</f>
        <v>80.900000000000006</v>
      </c>
      <c r="BN376" s="198">
        <f>BO375+BN373</f>
        <v>75</v>
      </c>
      <c r="BO376" s="198">
        <f>BN376+BO373</f>
        <v>90</v>
      </c>
    </row>
    <row r="377" spans="1:67" ht="12.75" customHeight="1" outlineLevel="1" x14ac:dyDescent="0.2">
      <c r="B377" s="851"/>
      <c r="C377" s="851"/>
      <c r="D377" s="27" t="str">
        <f t="shared" si="258"/>
        <v/>
      </c>
      <c r="E377" s="191" t="str">
        <f t="shared" si="259"/>
        <v>Fr</v>
      </c>
      <c r="F377" s="191">
        <f t="shared" si="260"/>
        <v>2025</v>
      </c>
      <c r="G377" s="191">
        <f t="shared" si="261"/>
        <v>11</v>
      </c>
      <c r="H377" s="191">
        <f t="shared" si="263"/>
        <v>28</v>
      </c>
      <c r="I377" s="192">
        <f t="shared" si="262"/>
        <v>44527</v>
      </c>
      <c r="J377" s="191">
        <f t="shared" si="242"/>
        <v>1</v>
      </c>
      <c r="K377" s="193">
        <f t="shared" si="265"/>
        <v>7</v>
      </c>
      <c r="L377" s="194">
        <f t="shared" si="265"/>
        <v>0</v>
      </c>
      <c r="M377" s="193">
        <f t="shared" si="265"/>
        <v>13</v>
      </c>
      <c r="N377" s="194">
        <f t="shared" si="265"/>
        <v>0</v>
      </c>
      <c r="O377" s="193">
        <f t="shared" si="265"/>
        <v>13</v>
      </c>
      <c r="P377" s="194">
        <f t="shared" si="265"/>
        <v>30</v>
      </c>
      <c r="Q377" s="193">
        <f t="shared" si="265"/>
        <v>15</v>
      </c>
      <c r="R377" s="194">
        <f t="shared" si="265"/>
        <v>55</v>
      </c>
      <c r="S377" s="193">
        <f t="shared" si="244"/>
        <v>15</v>
      </c>
      <c r="T377" s="194">
        <f t="shared" si="244"/>
        <v>55</v>
      </c>
      <c r="U377" s="193">
        <f t="shared" si="244"/>
        <v>15</v>
      </c>
      <c r="V377" s="194">
        <f t="shared" si="244"/>
        <v>55</v>
      </c>
      <c r="W377" s="195">
        <f t="shared" si="245"/>
        <v>0.29166666666666669</v>
      </c>
      <c r="X377" s="195">
        <f t="shared" si="246"/>
        <v>0.54166666666666663</v>
      </c>
      <c r="Y377" s="195">
        <f t="shared" si="247"/>
        <v>0.5625</v>
      </c>
      <c r="Z377" s="195">
        <f t="shared" si="248"/>
        <v>0.66319444444444442</v>
      </c>
      <c r="AA377" s="195">
        <f t="shared" si="249"/>
        <v>0.66319444444444442</v>
      </c>
      <c r="AB377" s="195">
        <f t="shared" si="250"/>
        <v>0.66319444444444442</v>
      </c>
      <c r="AC377" s="667"/>
      <c r="AD377" s="196">
        <f t="shared" si="251"/>
        <v>0.35069444444444442</v>
      </c>
      <c r="AE377" s="667"/>
      <c r="AF377" s="196">
        <f t="shared" si="252"/>
        <v>0.35069444444444436</v>
      </c>
      <c r="AG377" s="196"/>
      <c r="AH377" s="196"/>
      <c r="AI377" s="196"/>
      <c r="AK377" s="709">
        <f t="shared" si="253"/>
        <v>0</v>
      </c>
      <c r="AL377" s="709">
        <f t="shared" si="254"/>
        <v>0</v>
      </c>
      <c r="AM377" s="709">
        <f t="shared" si="255"/>
        <v>0</v>
      </c>
      <c r="AN377" s="709"/>
      <c r="AO377" s="709">
        <f t="shared" si="256"/>
        <v>0</v>
      </c>
      <c r="AP377" s="709">
        <f t="shared" si="257"/>
        <v>1</v>
      </c>
      <c r="AS377" s="184"/>
      <c r="AW377" s="225"/>
      <c r="AX377" s="79"/>
      <c r="AZ377" s="176"/>
      <c r="BD377" s="225"/>
      <c r="BL377" s="761">
        <f>BL373</f>
        <v>80.900000000000006</v>
      </c>
      <c r="BM377" s="761">
        <f>BM373</f>
        <v>80.900000000000006</v>
      </c>
      <c r="BN377" s="198">
        <f>BO376+BN373</f>
        <v>105</v>
      </c>
      <c r="BO377" s="198">
        <f>BN377+BO373</f>
        <v>120</v>
      </c>
    </row>
    <row r="378" spans="1:67" ht="12.75" customHeight="1" outlineLevel="1" x14ac:dyDescent="0.2">
      <c r="B378" s="851"/>
      <c r="C378" s="851"/>
      <c r="D378" s="27" t="str">
        <f t="shared" si="258"/>
        <v/>
      </c>
      <c r="E378" s="191" t="str">
        <f t="shared" si="259"/>
        <v>Sa</v>
      </c>
      <c r="F378" s="191">
        <f t="shared" si="260"/>
        <v>2025</v>
      </c>
      <c r="G378" s="191">
        <f t="shared" si="261"/>
        <v>11</v>
      </c>
      <c r="H378" s="191">
        <f t="shared" si="263"/>
        <v>29</v>
      </c>
      <c r="I378" s="192">
        <f t="shared" si="262"/>
        <v>44528</v>
      </c>
      <c r="J378" s="191">
        <f t="shared" si="242"/>
        <v>1</v>
      </c>
      <c r="K378" s="193">
        <f t="shared" si="265"/>
        <v>0</v>
      </c>
      <c r="L378" s="194">
        <f t="shared" si="265"/>
        <v>0</v>
      </c>
      <c r="M378" s="193">
        <f t="shared" si="265"/>
        <v>0</v>
      </c>
      <c r="N378" s="194">
        <f t="shared" si="265"/>
        <v>0</v>
      </c>
      <c r="O378" s="193">
        <f t="shared" si="265"/>
        <v>0</v>
      </c>
      <c r="P378" s="194">
        <f t="shared" si="265"/>
        <v>0</v>
      </c>
      <c r="Q378" s="193">
        <f t="shared" si="265"/>
        <v>0</v>
      </c>
      <c r="R378" s="194">
        <f t="shared" si="265"/>
        <v>0</v>
      </c>
      <c r="S378" s="193">
        <f t="shared" si="244"/>
        <v>0</v>
      </c>
      <c r="T378" s="194">
        <f t="shared" si="244"/>
        <v>0</v>
      </c>
      <c r="U378" s="193">
        <f t="shared" si="244"/>
        <v>0</v>
      </c>
      <c r="V378" s="194">
        <f t="shared" si="244"/>
        <v>0</v>
      </c>
      <c r="W378" s="195">
        <f t="shared" si="245"/>
        <v>0</v>
      </c>
      <c r="X378" s="195">
        <f t="shared" si="246"/>
        <v>0</v>
      </c>
      <c r="Y378" s="195">
        <f t="shared" si="247"/>
        <v>0</v>
      </c>
      <c r="Z378" s="195">
        <f t="shared" si="248"/>
        <v>0</v>
      </c>
      <c r="AA378" s="195">
        <f t="shared" si="249"/>
        <v>0</v>
      </c>
      <c r="AB378" s="195">
        <f t="shared" si="250"/>
        <v>0</v>
      </c>
      <c r="AC378" s="667"/>
      <c r="AD378" s="196">
        <f t="shared" si="251"/>
        <v>0</v>
      </c>
      <c r="AE378" s="667"/>
      <c r="AF378" s="196">
        <f t="shared" si="252"/>
        <v>0</v>
      </c>
      <c r="AG378" s="196"/>
      <c r="AH378" s="196"/>
      <c r="AI378" s="196"/>
      <c r="AK378" s="709">
        <f t="shared" si="253"/>
        <v>0</v>
      </c>
      <c r="AL378" s="709">
        <f t="shared" si="254"/>
        <v>0</v>
      </c>
      <c r="AM378" s="709">
        <f t="shared" si="255"/>
        <v>0</v>
      </c>
      <c r="AN378" s="709"/>
      <c r="AO378" s="709">
        <f t="shared" si="256"/>
        <v>0</v>
      </c>
      <c r="AP378" s="709">
        <f t="shared" si="257"/>
        <v>0</v>
      </c>
      <c r="AS378" s="184"/>
      <c r="AW378" s="225"/>
      <c r="AX378" s="79"/>
      <c r="AZ378" s="176"/>
      <c r="BD378" s="225"/>
      <c r="BL378" s="762">
        <f>BL373</f>
        <v>80.900000000000006</v>
      </c>
      <c r="BM378" s="761">
        <f>BM373</f>
        <v>80.900000000000006</v>
      </c>
      <c r="BN378" s="198">
        <f>BO377+BN373</f>
        <v>135</v>
      </c>
      <c r="BO378" s="198">
        <f>BN378+BO373</f>
        <v>150</v>
      </c>
    </row>
    <row r="379" spans="1:67" ht="12.75" customHeight="1" outlineLevel="1" x14ac:dyDescent="0.2">
      <c r="B379" s="851"/>
      <c r="C379" s="851"/>
      <c r="D379" s="27" t="str">
        <f t="shared" si="258"/>
        <v/>
      </c>
      <c r="E379" s="191" t="str">
        <f t="shared" si="259"/>
        <v>So</v>
      </c>
      <c r="F379" s="191">
        <f t="shared" si="260"/>
        <v>2025</v>
      </c>
      <c r="G379" s="191">
        <f t="shared" si="261"/>
        <v>11</v>
      </c>
      <c r="H379" s="191">
        <f t="shared" si="263"/>
        <v>30</v>
      </c>
      <c r="I379" s="192">
        <f t="shared" si="262"/>
        <v>44529</v>
      </c>
      <c r="J379" s="191">
        <f t="shared" si="242"/>
        <v>1</v>
      </c>
      <c r="K379" s="193">
        <f t="shared" si="265"/>
        <v>0</v>
      </c>
      <c r="L379" s="194">
        <f t="shared" si="265"/>
        <v>0</v>
      </c>
      <c r="M379" s="193">
        <f t="shared" si="265"/>
        <v>0</v>
      </c>
      <c r="N379" s="194">
        <f t="shared" si="265"/>
        <v>0</v>
      </c>
      <c r="O379" s="193">
        <f t="shared" si="265"/>
        <v>0</v>
      </c>
      <c r="P379" s="194">
        <f t="shared" si="265"/>
        <v>0</v>
      </c>
      <c r="Q379" s="193">
        <f t="shared" si="265"/>
        <v>0</v>
      </c>
      <c r="R379" s="194">
        <f t="shared" si="265"/>
        <v>0</v>
      </c>
      <c r="S379" s="193">
        <f t="shared" si="244"/>
        <v>0</v>
      </c>
      <c r="T379" s="194">
        <f t="shared" si="244"/>
        <v>0</v>
      </c>
      <c r="U379" s="193">
        <f t="shared" si="244"/>
        <v>0</v>
      </c>
      <c r="V379" s="194">
        <f t="shared" si="244"/>
        <v>0</v>
      </c>
      <c r="W379" s="195">
        <f t="shared" si="245"/>
        <v>0</v>
      </c>
      <c r="X379" s="195">
        <f t="shared" si="246"/>
        <v>0</v>
      </c>
      <c r="Y379" s="195">
        <f t="shared" si="247"/>
        <v>0</v>
      </c>
      <c r="Z379" s="195">
        <f t="shared" si="248"/>
        <v>0</v>
      </c>
      <c r="AA379" s="195">
        <f t="shared" si="249"/>
        <v>0</v>
      </c>
      <c r="AB379" s="195">
        <f t="shared" si="250"/>
        <v>0</v>
      </c>
      <c r="AC379" s="667"/>
      <c r="AD379" s="196">
        <f t="shared" si="251"/>
        <v>0</v>
      </c>
      <c r="AE379" s="667"/>
      <c r="AF379" s="196">
        <f t="shared" si="252"/>
        <v>0</v>
      </c>
      <c r="AG379" s="196"/>
      <c r="AH379" s="196"/>
      <c r="AI379" s="196"/>
      <c r="AJ379" s="150"/>
      <c r="AK379" s="709">
        <f t="shared" si="253"/>
        <v>0</v>
      </c>
      <c r="AL379" s="709">
        <f t="shared" si="254"/>
        <v>0</v>
      </c>
      <c r="AM379" s="709">
        <f t="shared" si="255"/>
        <v>0</v>
      </c>
      <c r="AN379" s="709"/>
      <c r="AO379" s="709">
        <f t="shared" si="256"/>
        <v>0</v>
      </c>
      <c r="AP379" s="709">
        <f t="shared" si="257"/>
        <v>0</v>
      </c>
      <c r="AS379" s="184"/>
      <c r="AW379" s="225"/>
      <c r="AX379" s="79"/>
      <c r="AZ379" s="176"/>
      <c r="BD379" s="225"/>
      <c r="BL379" s="774" t="s">
        <v>1777</v>
      </c>
      <c r="BM379" s="756">
        <f>SUM(BL374:BL378)+SUM(BM374:BM378)</f>
        <v>809</v>
      </c>
      <c r="BN379" s="722" t="s">
        <v>1767</v>
      </c>
      <c r="BO379" s="722" t="s">
        <v>1767</v>
      </c>
    </row>
    <row r="380" spans="1:67" ht="12.75" customHeight="1" outlineLevel="1" x14ac:dyDescent="0.2">
      <c r="B380" s="851"/>
      <c r="C380" s="851"/>
      <c r="D380" s="27">
        <f t="shared" si="258"/>
        <v>49</v>
      </c>
      <c r="E380" s="191" t="str">
        <f t="shared" si="259"/>
        <v>Mo</v>
      </c>
      <c r="F380" s="191">
        <f t="shared" si="260"/>
        <v>2025</v>
      </c>
      <c r="G380" s="191">
        <f t="shared" si="261"/>
        <v>11</v>
      </c>
      <c r="H380" s="191">
        <f t="shared" si="263"/>
        <v>31</v>
      </c>
      <c r="I380" s="192">
        <f t="shared" si="262"/>
        <v>44530</v>
      </c>
      <c r="J380" s="191">
        <f t="shared" si="242"/>
        <v>0</v>
      </c>
      <c r="K380" s="193">
        <f t="shared" si="265"/>
        <v>0</v>
      </c>
      <c r="L380" s="194">
        <f t="shared" si="265"/>
        <v>0</v>
      </c>
      <c r="M380" s="193">
        <f t="shared" si="265"/>
        <v>0</v>
      </c>
      <c r="N380" s="194">
        <f t="shared" si="265"/>
        <v>0</v>
      </c>
      <c r="O380" s="193">
        <f t="shared" si="265"/>
        <v>0</v>
      </c>
      <c r="P380" s="194">
        <f t="shared" si="265"/>
        <v>0</v>
      </c>
      <c r="Q380" s="193">
        <f t="shared" si="265"/>
        <v>0</v>
      </c>
      <c r="R380" s="194">
        <f t="shared" si="265"/>
        <v>0</v>
      </c>
      <c r="S380" s="193">
        <f t="shared" si="244"/>
        <v>0</v>
      </c>
      <c r="T380" s="194">
        <f t="shared" si="244"/>
        <v>0</v>
      </c>
      <c r="U380" s="193">
        <f t="shared" si="244"/>
        <v>0</v>
      </c>
      <c r="V380" s="194">
        <f t="shared" si="244"/>
        <v>0</v>
      </c>
      <c r="W380" s="195">
        <f t="shared" si="245"/>
        <v>0</v>
      </c>
      <c r="X380" s="195">
        <f t="shared" si="246"/>
        <v>0</v>
      </c>
      <c r="Y380" s="195">
        <f t="shared" si="247"/>
        <v>0</v>
      </c>
      <c r="Z380" s="195">
        <f t="shared" si="248"/>
        <v>0</v>
      </c>
      <c r="AA380" s="195">
        <f t="shared" si="249"/>
        <v>0</v>
      </c>
      <c r="AB380" s="195">
        <f t="shared" si="250"/>
        <v>0</v>
      </c>
      <c r="AC380" s="667"/>
      <c r="AD380" s="196">
        <f t="shared" si="251"/>
        <v>0</v>
      </c>
      <c r="AE380" s="667"/>
      <c r="AF380" s="196">
        <f t="shared" si="252"/>
        <v>0</v>
      </c>
      <c r="AG380" s="196"/>
      <c r="AH380" s="196"/>
      <c r="AI380" s="196"/>
      <c r="AJ380" s="150"/>
      <c r="AK380" s="709">
        <f t="shared" si="253"/>
        <v>0</v>
      </c>
      <c r="AL380" s="709">
        <f t="shared" si="254"/>
        <v>0</v>
      </c>
      <c r="AM380" s="709">
        <f t="shared" si="255"/>
        <v>0</v>
      </c>
      <c r="AN380" s="709"/>
      <c r="AO380" s="709">
        <f t="shared" si="256"/>
        <v>0</v>
      </c>
      <c r="AP380" s="709">
        <f>IF(OR(E380="Sa",E380="So",E380="",J380=0,AH380="FT"),0,1)</f>
        <v>0</v>
      </c>
      <c r="AS380" s="184"/>
      <c r="AW380" s="225"/>
      <c r="AX380" s="79"/>
      <c r="AZ380" s="176"/>
      <c r="BD380" s="225"/>
      <c r="BL380" s="775">
        <f>INDEX($BF$2:$BG$8,MATCH(BL379,$BF$2:$BF$8,0),2)</f>
        <v>80.900000000000006</v>
      </c>
      <c r="BM380" s="775">
        <f>INDEX($BF$2:$BG$8,MATCH(BL379,$BF$2:$BF$8,0),2)</f>
        <v>80.900000000000006</v>
      </c>
      <c r="BN380" s="775">
        <v>15</v>
      </c>
      <c r="BO380" s="775">
        <v>15</v>
      </c>
    </row>
    <row r="381" spans="1:67" ht="12.75" customHeight="1" outlineLevel="1" x14ac:dyDescent="0.2">
      <c r="B381" s="851"/>
      <c r="C381" s="851"/>
      <c r="D381" s="749" t="s">
        <v>1716</v>
      </c>
      <c r="E381" s="9"/>
      <c r="F381" s="9"/>
      <c r="G381" s="9"/>
      <c r="H381" s="191"/>
      <c r="I381" s="13"/>
      <c r="J381" s="191">
        <f>IF(OR(G381="",G381=MONTH(I381)),1,0)</f>
        <v>1</v>
      </c>
      <c r="Q381" s="4" t="s">
        <v>21</v>
      </c>
      <c r="R381" s="4"/>
      <c r="S381" s="4"/>
      <c r="T381" s="4"/>
      <c r="U381" s="4"/>
      <c r="V381" s="4"/>
      <c r="W381" s="4"/>
      <c r="X381" s="4"/>
      <c r="Y381" s="4"/>
      <c r="Z381" s="4"/>
      <c r="AA381" s="4"/>
      <c r="AB381" s="4"/>
      <c r="AC381" s="667"/>
      <c r="AD381" s="18">
        <f>SUM(AD350:AD380)</f>
        <v>7.0138888888888911</v>
      </c>
      <c r="AE381" s="667"/>
      <c r="AF381" s="18">
        <f>SUM(AF350:AF380)</f>
        <v>7.0138888888888884</v>
      </c>
      <c r="AG381" s="18"/>
      <c r="AH381" s="18"/>
      <c r="AI381" s="20">
        <f>IF(AF381-AD381&lt;0,0,1)</f>
        <v>0</v>
      </c>
      <c r="AJ381" s="190">
        <f>IF(AF381-AD381&lt;0,AD381-AF381,AF381-AD381)</f>
        <v>2.6645352591003757E-15</v>
      </c>
      <c r="AK381" s="190">
        <f>8.425*SUM(AK350:AK380)/24</f>
        <v>0</v>
      </c>
      <c r="AL381" s="190">
        <f>8.425*SUM(AL350:AL380)/24</f>
        <v>0</v>
      </c>
      <c r="AM381" s="190">
        <f>8.425*SUM(AM350:AM380)/24</f>
        <v>0</v>
      </c>
      <c r="AO381" s="151">
        <f>SUM(AO350:AO380)</f>
        <v>0</v>
      </c>
      <c r="AP381" s="151">
        <f>SUM(AP350:AP380)</f>
        <v>20</v>
      </c>
      <c r="AS381" s="184"/>
      <c r="AW381" s="225"/>
      <c r="AX381" s="79"/>
      <c r="AZ381" s="176"/>
      <c r="BD381" s="225"/>
      <c r="BL381" s="818">
        <f>BL380</f>
        <v>80.900000000000006</v>
      </c>
      <c r="BM381" s="818">
        <f>BM380</f>
        <v>80.900000000000006</v>
      </c>
      <c r="BN381" s="198">
        <f>BN380</f>
        <v>15</v>
      </c>
      <c r="BO381" s="198">
        <f>BN381+BO380</f>
        <v>30</v>
      </c>
    </row>
    <row r="382" spans="1:67" ht="12.75" customHeight="1" x14ac:dyDescent="0.2">
      <c r="B382" s="852"/>
      <c r="C382" s="852"/>
      <c r="D382" s="49"/>
      <c r="E382" s="51"/>
      <c r="F382" s="51"/>
      <c r="G382" s="51"/>
      <c r="H382" s="51"/>
      <c r="I382" s="51"/>
      <c r="J382" s="51"/>
      <c r="K382" s="52"/>
      <c r="L382" s="52"/>
      <c r="M382" s="52"/>
      <c r="N382" s="52"/>
      <c r="O382" s="52"/>
      <c r="P382" s="52"/>
      <c r="Q382" s="52"/>
      <c r="R382" s="52"/>
      <c r="S382" s="52"/>
      <c r="T382" s="52"/>
      <c r="U382" s="52"/>
      <c r="V382" s="52"/>
      <c r="W382" s="52"/>
      <c r="X382" s="52"/>
      <c r="Y382" s="52"/>
      <c r="Z382" s="52"/>
      <c r="AA382" s="52"/>
      <c r="AB382" s="52"/>
      <c r="AC382" s="53"/>
      <c r="AD382" s="53"/>
      <c r="AE382" s="53"/>
      <c r="AF382" s="54"/>
      <c r="AG382" s="26"/>
      <c r="AH382" s="26"/>
      <c r="AI382" s="26"/>
      <c r="AJ382" s="203">
        <f>IF(AI381=1,AJ348+AJ381,IF(AI381=0,AJ348-AJ381,"Error"))</f>
        <v>-3.1974423109204508E-14</v>
      </c>
      <c r="AK382" s="202">
        <f>AK348+SUM(AK349:AK380)</f>
        <v>0</v>
      </c>
      <c r="AL382" s="202">
        <f>AL348+SUM(AL349:AL380)</f>
        <v>0</v>
      </c>
      <c r="AM382" s="202">
        <f>AM348+SUM(AM349:AM380)</f>
        <v>0</v>
      </c>
      <c r="AN382" s="202"/>
      <c r="AO382" s="202">
        <f>AO381*8</f>
        <v>0</v>
      </c>
      <c r="AP382" s="202">
        <f>AP381*8</f>
        <v>160</v>
      </c>
      <c r="AQ382" s="152"/>
      <c r="AR382" s="173"/>
      <c r="AS382" s="185"/>
      <c r="AT382" s="152"/>
      <c r="AU382" s="152"/>
      <c r="AV382" s="173"/>
      <c r="AW382" s="226"/>
      <c r="AX382" s="80"/>
      <c r="AY382" s="55"/>
      <c r="AZ382" s="178"/>
      <c r="BA382" s="55"/>
      <c r="BB382" s="49"/>
      <c r="BC382" s="55"/>
      <c r="BD382" s="226"/>
      <c r="BL382" s="761">
        <f>BL380</f>
        <v>80.900000000000006</v>
      </c>
      <c r="BM382" s="761">
        <f>BM380</f>
        <v>80.900000000000006</v>
      </c>
      <c r="BN382" s="198">
        <f>BO381+BN380</f>
        <v>45</v>
      </c>
      <c r="BO382" s="198">
        <f>BN382+BO380</f>
        <v>60</v>
      </c>
    </row>
    <row r="383" spans="1:67" ht="12.75" customHeight="1" outlineLevel="1" x14ac:dyDescent="0.2">
      <c r="B383" s="850">
        <f>$F$5</f>
        <v>2025</v>
      </c>
      <c r="C383" s="850" t="str">
        <f>TEXT(I384,"MMM")</f>
        <v>Dez</v>
      </c>
      <c r="D383" s="41"/>
      <c r="E383" s="59"/>
      <c r="F383" s="59"/>
      <c r="G383" s="59"/>
      <c r="H383" s="59"/>
      <c r="I383" s="65"/>
      <c r="J383" s="65"/>
      <c r="K383" s="66"/>
      <c r="L383" s="66"/>
      <c r="M383" s="66"/>
      <c r="N383" s="66"/>
      <c r="O383" s="66"/>
      <c r="P383" s="66"/>
      <c r="Q383" s="66"/>
      <c r="R383" s="66"/>
      <c r="S383" s="66"/>
      <c r="T383" s="66"/>
      <c r="U383" s="66"/>
      <c r="V383" s="66"/>
      <c r="W383" s="66"/>
      <c r="X383" s="66"/>
      <c r="Y383" s="66"/>
      <c r="Z383" s="66"/>
      <c r="AA383" s="66"/>
      <c r="AB383" s="66"/>
      <c r="AC383" s="67"/>
      <c r="AD383" s="67"/>
      <c r="AE383" s="67"/>
      <c r="AF383" s="68"/>
      <c r="AG383" s="68"/>
      <c r="AH383" s="68"/>
      <c r="AI383" s="68"/>
      <c r="AJ383" s="148"/>
      <c r="AK383" s="148"/>
      <c r="AL383" s="148"/>
      <c r="AM383" s="148"/>
      <c r="AN383" s="148"/>
      <c r="AO383" s="148"/>
      <c r="AP383" s="148"/>
      <c r="AQ383" s="148"/>
      <c r="AR383" s="170"/>
      <c r="AS383" s="182"/>
      <c r="AT383" s="148"/>
      <c r="AU383" s="148"/>
      <c r="AV383" s="170"/>
      <c r="AW383" s="224"/>
      <c r="AX383" s="78"/>
      <c r="AY383" s="45"/>
      <c r="AZ383" s="177"/>
      <c r="BA383" s="45"/>
      <c r="BB383" s="41"/>
      <c r="BC383" s="45"/>
      <c r="BD383" s="224"/>
      <c r="BL383" s="761">
        <f>BL380</f>
        <v>80.900000000000006</v>
      </c>
      <c r="BM383" s="761">
        <f>BM380</f>
        <v>80.900000000000006</v>
      </c>
      <c r="BN383" s="198">
        <f>BO382+BN380</f>
        <v>75</v>
      </c>
      <c r="BO383" s="198">
        <f>BN383+BO380</f>
        <v>90</v>
      </c>
    </row>
    <row r="384" spans="1:67" ht="12.75" customHeight="1" outlineLevel="1" x14ac:dyDescent="0.2">
      <c r="A384" s="198">
        <f>A350+1</f>
        <v>12</v>
      </c>
      <c r="B384" s="851"/>
      <c r="C384" s="851"/>
      <c r="D384" s="27">
        <f>IF(E384="Mo",WEEKNUM(I384),"")</f>
        <v>49</v>
      </c>
      <c r="E384" s="191" t="str">
        <f>TEXT(I384,"TTT")</f>
        <v>Mo</v>
      </c>
      <c r="F384" s="191">
        <f>$F$5</f>
        <v>2025</v>
      </c>
      <c r="G384" s="191">
        <f>$A$384</f>
        <v>12</v>
      </c>
      <c r="H384" s="191">
        <f>$H$5</f>
        <v>1</v>
      </c>
      <c r="I384" s="192">
        <f>DATE(F384,G384,H384)</f>
        <v>44530</v>
      </c>
      <c r="J384" s="191">
        <f t="shared" ref="J384:J414" si="266">IF(OR(G384="",G384=MONTH(I384)),1,0)</f>
        <v>1</v>
      </c>
      <c r="K384" s="193">
        <f t="shared" ref="K384:R393" si="267">IF(OR($E384="Sa",$E384="So",$J384=0),K$4,K$5)</f>
        <v>7</v>
      </c>
      <c r="L384" s="194">
        <f t="shared" si="267"/>
        <v>0</v>
      </c>
      <c r="M384" s="193">
        <f t="shared" si="267"/>
        <v>13</v>
      </c>
      <c r="N384" s="194">
        <f t="shared" si="267"/>
        <v>0</v>
      </c>
      <c r="O384" s="193">
        <f t="shared" si="267"/>
        <v>13</v>
      </c>
      <c r="P384" s="194">
        <f t="shared" si="267"/>
        <v>30</v>
      </c>
      <c r="Q384" s="193">
        <f t="shared" si="267"/>
        <v>15</v>
      </c>
      <c r="R384" s="194">
        <f t="shared" si="267"/>
        <v>55</v>
      </c>
      <c r="S384" s="193">
        <f t="shared" ref="S384:V414" si="268">Q384</f>
        <v>15</v>
      </c>
      <c r="T384" s="194">
        <f t="shared" si="268"/>
        <v>55</v>
      </c>
      <c r="U384" s="193">
        <f t="shared" si="268"/>
        <v>15</v>
      </c>
      <c r="V384" s="194">
        <f t="shared" si="268"/>
        <v>55</v>
      </c>
      <c r="W384" s="195">
        <f t="shared" ref="W384:W414" si="269">TIME(K384,L384,0)</f>
        <v>0.29166666666666669</v>
      </c>
      <c r="X384" s="195">
        <f t="shared" ref="X384:X414" si="270">TIME(M384,N384,0)</f>
        <v>0.54166666666666663</v>
      </c>
      <c r="Y384" s="195">
        <f t="shared" ref="Y384:Y414" si="271">TIME(O384,P384,0)</f>
        <v>0.5625</v>
      </c>
      <c r="Z384" s="195">
        <f t="shared" ref="Z384:Z414" si="272">TIME(Q384,R384,0)</f>
        <v>0.66319444444444442</v>
      </c>
      <c r="AA384" s="195">
        <f t="shared" ref="AA384:AA414" si="273">TIME(S384,T384,0)</f>
        <v>0.66319444444444442</v>
      </c>
      <c r="AB384" s="195">
        <f t="shared" ref="AB384:AB414" si="274">TIME(U384,V384,0)</f>
        <v>0.66319444444444442</v>
      </c>
      <c r="AC384" s="667"/>
      <c r="AD384" s="196">
        <f t="shared" ref="AD384:AD414" si="275">IF(J384=0,0,IF(OR(E384="Sa",E384="So"),TIME($AD$4,$AF$4,0),TIME($AD$5,$AF$5,0)))</f>
        <v>0.35069444444444442</v>
      </c>
      <c r="AE384" s="667"/>
      <c r="AF384" s="196">
        <f t="shared" ref="AF384:AF414" si="276">IF(J384=0,0,Z384-W384-(Y384-X384))</f>
        <v>0.35069444444444436</v>
      </c>
      <c r="AG384" s="196"/>
      <c r="AH384" s="196"/>
      <c r="AI384" s="196"/>
      <c r="AK384" s="709">
        <f t="shared" ref="AK384:AK414" si="277">IF(AH384=$AH$3,1,0)</f>
        <v>0</v>
      </c>
      <c r="AL384" s="709">
        <f t="shared" ref="AL384:AL414" si="278">IF(AH384=$AH$7,1,0)</f>
        <v>0</v>
      </c>
      <c r="AM384" s="709">
        <f t="shared" ref="AM384:AM414" si="279">IF(AI384=$AH$4,1,0)</f>
        <v>0</v>
      </c>
      <c r="AN384" s="709"/>
      <c r="AO384" s="709">
        <f t="shared" ref="AO384:AO414" si="280">IF(OR(AH384=$AH$2,AH384=$AH$5),1,IF(AH384=$AH$6,0.5,0))</f>
        <v>0</v>
      </c>
      <c r="AP384" s="709">
        <f t="shared" ref="AP384:AP413" si="281">IF(OR(E384="Sa",E384="So",E384="",J384=0,AH384="FT"),0,1)</f>
        <v>1</v>
      </c>
      <c r="AS384" s="184"/>
      <c r="AW384" s="225"/>
      <c r="AX384" s="79"/>
      <c r="AZ384" s="176"/>
      <c r="BD384" s="225"/>
      <c r="BL384" s="761">
        <f>BL380</f>
        <v>80.900000000000006</v>
      </c>
      <c r="BM384" s="761">
        <f>BM380</f>
        <v>80.900000000000006</v>
      </c>
      <c r="BN384" s="198">
        <f>BO383+BN380</f>
        <v>105</v>
      </c>
      <c r="BO384" s="198">
        <f>BN384+BO380</f>
        <v>120</v>
      </c>
    </row>
    <row r="385" spans="2:67" ht="12.75" customHeight="1" outlineLevel="1" x14ac:dyDescent="0.2">
      <c r="B385" s="851"/>
      <c r="C385" s="851"/>
      <c r="D385" s="27" t="str">
        <f t="shared" ref="D385:D414" si="282">IF(E385="Mo",WEEKNUM(I385),"")</f>
        <v/>
      </c>
      <c r="E385" s="191" t="str">
        <f t="shared" ref="E385:E414" si="283">TEXT(I385,"TTT")</f>
        <v>Di</v>
      </c>
      <c r="F385" s="191">
        <f t="shared" ref="F385:F414" si="284">$F$5</f>
        <v>2025</v>
      </c>
      <c r="G385" s="191">
        <f t="shared" ref="G385:G414" si="285">$A$384</f>
        <v>12</v>
      </c>
      <c r="H385" s="191">
        <f>H384+1</f>
        <v>2</v>
      </c>
      <c r="I385" s="192">
        <f t="shared" ref="I385:I414" si="286">DATE(F385,G385,H385)</f>
        <v>44531</v>
      </c>
      <c r="J385" s="191">
        <f t="shared" si="266"/>
        <v>1</v>
      </c>
      <c r="K385" s="193">
        <f t="shared" si="267"/>
        <v>7</v>
      </c>
      <c r="L385" s="194">
        <f t="shared" si="267"/>
        <v>0</v>
      </c>
      <c r="M385" s="193">
        <f t="shared" si="267"/>
        <v>13</v>
      </c>
      <c r="N385" s="194">
        <f t="shared" si="267"/>
        <v>0</v>
      </c>
      <c r="O385" s="193">
        <f t="shared" si="267"/>
        <v>13</v>
      </c>
      <c r="P385" s="194">
        <f t="shared" si="267"/>
        <v>30</v>
      </c>
      <c r="Q385" s="193">
        <f t="shared" si="267"/>
        <v>15</v>
      </c>
      <c r="R385" s="194">
        <f t="shared" si="267"/>
        <v>55</v>
      </c>
      <c r="S385" s="193">
        <f t="shared" si="268"/>
        <v>15</v>
      </c>
      <c r="T385" s="194">
        <f t="shared" si="268"/>
        <v>55</v>
      </c>
      <c r="U385" s="193">
        <f t="shared" si="268"/>
        <v>15</v>
      </c>
      <c r="V385" s="194">
        <f t="shared" si="268"/>
        <v>55</v>
      </c>
      <c r="W385" s="195">
        <f t="shared" si="269"/>
        <v>0.29166666666666669</v>
      </c>
      <c r="X385" s="195">
        <f t="shared" si="270"/>
        <v>0.54166666666666663</v>
      </c>
      <c r="Y385" s="195">
        <f t="shared" si="271"/>
        <v>0.5625</v>
      </c>
      <c r="Z385" s="195">
        <f t="shared" si="272"/>
        <v>0.66319444444444442</v>
      </c>
      <c r="AA385" s="195">
        <f t="shared" si="273"/>
        <v>0.66319444444444442</v>
      </c>
      <c r="AB385" s="195">
        <f t="shared" si="274"/>
        <v>0.66319444444444442</v>
      </c>
      <c r="AC385" s="667"/>
      <c r="AD385" s="196">
        <f t="shared" si="275"/>
        <v>0.35069444444444442</v>
      </c>
      <c r="AE385" s="667"/>
      <c r="AF385" s="196">
        <f t="shared" si="276"/>
        <v>0.35069444444444436</v>
      </c>
      <c r="AG385" s="196"/>
      <c r="AH385" s="196"/>
      <c r="AI385" s="196"/>
      <c r="AJ385" s="150"/>
      <c r="AK385" s="709">
        <f t="shared" si="277"/>
        <v>0</v>
      </c>
      <c r="AL385" s="709">
        <f t="shared" si="278"/>
        <v>0</v>
      </c>
      <c r="AM385" s="709">
        <f t="shared" si="279"/>
        <v>0</v>
      </c>
      <c r="AN385" s="709"/>
      <c r="AO385" s="709">
        <f t="shared" si="280"/>
        <v>0</v>
      </c>
      <c r="AP385" s="709">
        <f t="shared" si="281"/>
        <v>1</v>
      </c>
      <c r="AS385" s="184"/>
      <c r="AW385" s="225"/>
      <c r="AX385" s="79"/>
      <c r="AZ385" s="176"/>
      <c r="BD385" s="225"/>
      <c r="BL385" s="762">
        <f>BL380</f>
        <v>80.900000000000006</v>
      </c>
      <c r="BM385" s="761">
        <f>BM380</f>
        <v>80.900000000000006</v>
      </c>
      <c r="BN385" s="198">
        <f>BO384+BN380</f>
        <v>135</v>
      </c>
      <c r="BO385" s="198">
        <f>BN385+BO380</f>
        <v>150</v>
      </c>
    </row>
    <row r="386" spans="2:67" ht="12.75" customHeight="1" outlineLevel="1" x14ac:dyDescent="0.2">
      <c r="B386" s="851"/>
      <c r="C386" s="851"/>
      <c r="D386" s="27" t="str">
        <f t="shared" si="282"/>
        <v/>
      </c>
      <c r="E386" s="191" t="str">
        <f t="shared" si="283"/>
        <v>Mi</v>
      </c>
      <c r="F386" s="191">
        <f t="shared" si="284"/>
        <v>2025</v>
      </c>
      <c r="G386" s="191">
        <f t="shared" si="285"/>
        <v>12</v>
      </c>
      <c r="H386" s="191">
        <f t="shared" ref="H386:H414" si="287">H385+1</f>
        <v>3</v>
      </c>
      <c r="I386" s="192">
        <f t="shared" si="286"/>
        <v>44532</v>
      </c>
      <c r="J386" s="191">
        <f t="shared" si="266"/>
        <v>1</v>
      </c>
      <c r="K386" s="193">
        <f t="shared" si="267"/>
        <v>7</v>
      </c>
      <c r="L386" s="194">
        <f t="shared" si="267"/>
        <v>0</v>
      </c>
      <c r="M386" s="193">
        <f t="shared" si="267"/>
        <v>13</v>
      </c>
      <c r="N386" s="194">
        <f t="shared" si="267"/>
        <v>0</v>
      </c>
      <c r="O386" s="193">
        <f t="shared" si="267"/>
        <v>13</v>
      </c>
      <c r="P386" s="194">
        <f t="shared" si="267"/>
        <v>30</v>
      </c>
      <c r="Q386" s="193">
        <f t="shared" si="267"/>
        <v>15</v>
      </c>
      <c r="R386" s="194">
        <f t="shared" si="267"/>
        <v>55</v>
      </c>
      <c r="S386" s="193">
        <f t="shared" si="268"/>
        <v>15</v>
      </c>
      <c r="T386" s="194">
        <f t="shared" si="268"/>
        <v>55</v>
      </c>
      <c r="U386" s="193">
        <f t="shared" si="268"/>
        <v>15</v>
      </c>
      <c r="V386" s="194">
        <f t="shared" si="268"/>
        <v>55</v>
      </c>
      <c r="W386" s="195">
        <f t="shared" si="269"/>
        <v>0.29166666666666669</v>
      </c>
      <c r="X386" s="195">
        <f t="shared" si="270"/>
        <v>0.54166666666666663</v>
      </c>
      <c r="Y386" s="195">
        <f t="shared" si="271"/>
        <v>0.5625</v>
      </c>
      <c r="Z386" s="195">
        <f t="shared" si="272"/>
        <v>0.66319444444444442</v>
      </c>
      <c r="AA386" s="195">
        <f t="shared" si="273"/>
        <v>0.66319444444444442</v>
      </c>
      <c r="AB386" s="195">
        <f t="shared" si="274"/>
        <v>0.66319444444444442</v>
      </c>
      <c r="AC386" s="667"/>
      <c r="AD386" s="196">
        <f t="shared" si="275"/>
        <v>0.35069444444444442</v>
      </c>
      <c r="AE386" s="667"/>
      <c r="AF386" s="196">
        <f t="shared" si="276"/>
        <v>0.35069444444444436</v>
      </c>
      <c r="AG386" s="196"/>
      <c r="AH386" s="196"/>
      <c r="AI386" s="196"/>
      <c r="AJ386" s="150"/>
      <c r="AK386" s="709">
        <f t="shared" si="277"/>
        <v>0</v>
      </c>
      <c r="AL386" s="709">
        <f t="shared" si="278"/>
        <v>0</v>
      </c>
      <c r="AM386" s="709">
        <f t="shared" si="279"/>
        <v>0</v>
      </c>
      <c r="AN386" s="709"/>
      <c r="AO386" s="709">
        <f t="shared" si="280"/>
        <v>0</v>
      </c>
      <c r="AP386" s="709">
        <f t="shared" si="281"/>
        <v>1</v>
      </c>
      <c r="AS386" s="184"/>
      <c r="AW386" s="225"/>
      <c r="AX386" s="79"/>
      <c r="AZ386" s="176"/>
      <c r="BD386" s="225"/>
      <c r="BL386" s="760">
        <v>60</v>
      </c>
      <c r="BM386" s="756">
        <f>SUM(BL381:BL385)+SUM(BM381:BM385)</f>
        <v>809</v>
      </c>
      <c r="BN386" s="198"/>
      <c r="BO386" s="198"/>
    </row>
    <row r="387" spans="2:67" ht="12.75" customHeight="1" outlineLevel="1" x14ac:dyDescent="0.2">
      <c r="B387" s="851"/>
      <c r="C387" s="851"/>
      <c r="D387" s="27" t="str">
        <f t="shared" si="282"/>
        <v/>
      </c>
      <c r="E387" s="191" t="str">
        <f t="shared" si="283"/>
        <v>Do</v>
      </c>
      <c r="F387" s="191">
        <f t="shared" si="284"/>
        <v>2025</v>
      </c>
      <c r="G387" s="191">
        <f t="shared" si="285"/>
        <v>12</v>
      </c>
      <c r="H387" s="191">
        <f t="shared" si="287"/>
        <v>4</v>
      </c>
      <c r="I387" s="192">
        <f t="shared" si="286"/>
        <v>44533</v>
      </c>
      <c r="J387" s="191">
        <f t="shared" si="266"/>
        <v>1</v>
      </c>
      <c r="K387" s="193">
        <f t="shared" si="267"/>
        <v>7</v>
      </c>
      <c r="L387" s="194">
        <f t="shared" si="267"/>
        <v>0</v>
      </c>
      <c r="M387" s="193">
        <f t="shared" si="267"/>
        <v>13</v>
      </c>
      <c r="N387" s="194">
        <f t="shared" si="267"/>
        <v>0</v>
      </c>
      <c r="O387" s="193">
        <f t="shared" si="267"/>
        <v>13</v>
      </c>
      <c r="P387" s="194">
        <f t="shared" si="267"/>
        <v>30</v>
      </c>
      <c r="Q387" s="193">
        <f t="shared" si="267"/>
        <v>15</v>
      </c>
      <c r="R387" s="194">
        <f t="shared" si="267"/>
        <v>55</v>
      </c>
      <c r="S387" s="193">
        <f t="shared" si="268"/>
        <v>15</v>
      </c>
      <c r="T387" s="194">
        <f t="shared" si="268"/>
        <v>55</v>
      </c>
      <c r="U387" s="193">
        <f t="shared" si="268"/>
        <v>15</v>
      </c>
      <c r="V387" s="194">
        <f t="shared" si="268"/>
        <v>55</v>
      </c>
      <c r="W387" s="195">
        <f t="shared" si="269"/>
        <v>0.29166666666666669</v>
      </c>
      <c r="X387" s="195">
        <f t="shared" si="270"/>
        <v>0.54166666666666663</v>
      </c>
      <c r="Y387" s="195">
        <f t="shared" si="271"/>
        <v>0.5625</v>
      </c>
      <c r="Z387" s="195">
        <f t="shared" si="272"/>
        <v>0.66319444444444442</v>
      </c>
      <c r="AA387" s="195">
        <f t="shared" si="273"/>
        <v>0.66319444444444442</v>
      </c>
      <c r="AB387" s="195">
        <f t="shared" si="274"/>
        <v>0.66319444444444442</v>
      </c>
      <c r="AC387" s="667"/>
      <c r="AD387" s="196">
        <f t="shared" si="275"/>
        <v>0.35069444444444442</v>
      </c>
      <c r="AE387" s="667"/>
      <c r="AF387" s="196">
        <f t="shared" si="276"/>
        <v>0.35069444444444436</v>
      </c>
      <c r="AG387" s="196"/>
      <c r="AH387" s="196"/>
      <c r="AI387" s="196"/>
      <c r="AJ387" s="150"/>
      <c r="AK387" s="709">
        <f t="shared" si="277"/>
        <v>0</v>
      </c>
      <c r="AL387" s="709">
        <f t="shared" si="278"/>
        <v>0</v>
      </c>
      <c r="AM387" s="709">
        <f t="shared" si="279"/>
        <v>0</v>
      </c>
      <c r="AN387" s="709"/>
      <c r="AO387" s="709">
        <f t="shared" si="280"/>
        <v>0</v>
      </c>
      <c r="AP387" s="709">
        <f t="shared" si="281"/>
        <v>1</v>
      </c>
      <c r="AS387" s="184"/>
      <c r="AW387" s="225"/>
      <c r="AX387" s="79"/>
      <c r="AZ387" s="176"/>
      <c r="BD387" s="225"/>
      <c r="BL387" s="758">
        <f>BM387/BL386</f>
        <v>26.966666666666665</v>
      </c>
      <c r="BM387" s="757">
        <f>SUM(BM379,BM386)</f>
        <v>1618</v>
      </c>
      <c r="BN387" s="198"/>
      <c r="BO387" s="198"/>
    </row>
    <row r="388" spans="2:67" ht="12.75" customHeight="1" outlineLevel="1" x14ac:dyDescent="0.2">
      <c r="B388" s="851"/>
      <c r="C388" s="851"/>
      <c r="D388" s="27" t="str">
        <f t="shared" si="282"/>
        <v/>
      </c>
      <c r="E388" s="191" t="str">
        <f t="shared" si="283"/>
        <v>Fr</v>
      </c>
      <c r="F388" s="191">
        <f t="shared" si="284"/>
        <v>2025</v>
      </c>
      <c r="G388" s="191">
        <f t="shared" si="285"/>
        <v>12</v>
      </c>
      <c r="H388" s="191">
        <f t="shared" si="287"/>
        <v>5</v>
      </c>
      <c r="I388" s="192">
        <f t="shared" si="286"/>
        <v>44534</v>
      </c>
      <c r="J388" s="191">
        <f t="shared" si="266"/>
        <v>1</v>
      </c>
      <c r="K388" s="193">
        <f t="shared" si="267"/>
        <v>7</v>
      </c>
      <c r="L388" s="194">
        <f t="shared" si="267"/>
        <v>0</v>
      </c>
      <c r="M388" s="193">
        <f t="shared" si="267"/>
        <v>13</v>
      </c>
      <c r="N388" s="194">
        <f t="shared" si="267"/>
        <v>0</v>
      </c>
      <c r="O388" s="193">
        <f t="shared" si="267"/>
        <v>13</v>
      </c>
      <c r="P388" s="194">
        <f t="shared" si="267"/>
        <v>30</v>
      </c>
      <c r="Q388" s="193">
        <f t="shared" si="267"/>
        <v>15</v>
      </c>
      <c r="R388" s="194">
        <f t="shared" si="267"/>
        <v>55</v>
      </c>
      <c r="S388" s="193">
        <f t="shared" si="268"/>
        <v>15</v>
      </c>
      <c r="T388" s="194">
        <f t="shared" si="268"/>
        <v>55</v>
      </c>
      <c r="U388" s="193">
        <f t="shared" si="268"/>
        <v>15</v>
      </c>
      <c r="V388" s="194">
        <f t="shared" si="268"/>
        <v>55</v>
      </c>
      <c r="W388" s="195">
        <f t="shared" si="269"/>
        <v>0.29166666666666669</v>
      </c>
      <c r="X388" s="195">
        <f t="shared" si="270"/>
        <v>0.54166666666666663</v>
      </c>
      <c r="Y388" s="195">
        <f t="shared" si="271"/>
        <v>0.5625</v>
      </c>
      <c r="Z388" s="195">
        <f t="shared" si="272"/>
        <v>0.66319444444444442</v>
      </c>
      <c r="AA388" s="195">
        <f t="shared" si="273"/>
        <v>0.66319444444444442</v>
      </c>
      <c r="AB388" s="195">
        <f t="shared" si="274"/>
        <v>0.66319444444444442</v>
      </c>
      <c r="AC388" s="667"/>
      <c r="AD388" s="196">
        <f t="shared" si="275"/>
        <v>0.35069444444444442</v>
      </c>
      <c r="AE388" s="667"/>
      <c r="AF388" s="196">
        <f t="shared" si="276"/>
        <v>0.35069444444444436</v>
      </c>
      <c r="AG388" s="196"/>
      <c r="AH388" s="196"/>
      <c r="AI388" s="196"/>
      <c r="AJ388" s="150"/>
      <c r="AK388" s="709">
        <f t="shared" si="277"/>
        <v>0</v>
      </c>
      <c r="AL388" s="709">
        <f t="shared" si="278"/>
        <v>0</v>
      </c>
      <c r="AM388" s="709">
        <f t="shared" si="279"/>
        <v>0</v>
      </c>
      <c r="AN388" s="709"/>
      <c r="AO388" s="709">
        <f t="shared" si="280"/>
        <v>0</v>
      </c>
      <c r="AP388" s="709">
        <f t="shared" si="281"/>
        <v>1</v>
      </c>
      <c r="AS388" s="184"/>
      <c r="AW388" s="225"/>
      <c r="AX388" s="79"/>
      <c r="AZ388" s="176"/>
      <c r="BD388" s="225"/>
      <c r="BL388" s="759">
        <f>100*BL386/BM387</f>
        <v>3.7082818294190361</v>
      </c>
      <c r="BM388" s="198"/>
      <c r="BN388" s="198"/>
      <c r="BO388" s="198"/>
    </row>
    <row r="389" spans="2:67" ht="12.75" customHeight="1" outlineLevel="1" x14ac:dyDescent="0.2">
      <c r="B389" s="851"/>
      <c r="C389" s="851"/>
      <c r="D389" s="27" t="str">
        <f t="shared" si="282"/>
        <v/>
      </c>
      <c r="E389" s="191" t="str">
        <f t="shared" si="283"/>
        <v>Sa</v>
      </c>
      <c r="F389" s="191">
        <f t="shared" si="284"/>
        <v>2025</v>
      </c>
      <c r="G389" s="191">
        <f t="shared" si="285"/>
        <v>12</v>
      </c>
      <c r="H389" s="191">
        <f t="shared" si="287"/>
        <v>6</v>
      </c>
      <c r="I389" s="192">
        <f t="shared" si="286"/>
        <v>44535</v>
      </c>
      <c r="J389" s="191">
        <f t="shared" si="266"/>
        <v>1</v>
      </c>
      <c r="K389" s="193">
        <f t="shared" si="267"/>
        <v>0</v>
      </c>
      <c r="L389" s="194">
        <f t="shared" si="267"/>
        <v>0</v>
      </c>
      <c r="M389" s="193">
        <f t="shared" si="267"/>
        <v>0</v>
      </c>
      <c r="N389" s="194">
        <f t="shared" si="267"/>
        <v>0</v>
      </c>
      <c r="O389" s="193">
        <f t="shared" si="267"/>
        <v>0</v>
      </c>
      <c r="P389" s="194">
        <f t="shared" si="267"/>
        <v>0</v>
      </c>
      <c r="Q389" s="193">
        <f t="shared" si="267"/>
        <v>0</v>
      </c>
      <c r="R389" s="194">
        <f t="shared" si="267"/>
        <v>0</v>
      </c>
      <c r="S389" s="193">
        <f t="shared" si="268"/>
        <v>0</v>
      </c>
      <c r="T389" s="194">
        <f t="shared" si="268"/>
        <v>0</v>
      </c>
      <c r="U389" s="193">
        <f t="shared" si="268"/>
        <v>0</v>
      </c>
      <c r="V389" s="194">
        <f t="shared" si="268"/>
        <v>0</v>
      </c>
      <c r="W389" s="195">
        <f t="shared" si="269"/>
        <v>0</v>
      </c>
      <c r="X389" s="195">
        <f t="shared" si="270"/>
        <v>0</v>
      </c>
      <c r="Y389" s="195">
        <f t="shared" si="271"/>
        <v>0</v>
      </c>
      <c r="Z389" s="195">
        <f t="shared" si="272"/>
        <v>0</v>
      </c>
      <c r="AA389" s="195">
        <f t="shared" si="273"/>
        <v>0</v>
      </c>
      <c r="AB389" s="195">
        <f t="shared" si="274"/>
        <v>0</v>
      </c>
      <c r="AC389" s="667"/>
      <c r="AD389" s="196">
        <f t="shared" si="275"/>
        <v>0</v>
      </c>
      <c r="AE389" s="667"/>
      <c r="AF389" s="196">
        <f t="shared" si="276"/>
        <v>0</v>
      </c>
      <c r="AG389" s="196"/>
      <c r="AH389" s="196"/>
      <c r="AI389" s="196"/>
      <c r="AJ389" s="150"/>
      <c r="AK389" s="709">
        <f t="shared" si="277"/>
        <v>0</v>
      </c>
      <c r="AL389" s="709">
        <f t="shared" si="278"/>
        <v>0</v>
      </c>
      <c r="AM389" s="709">
        <f t="shared" si="279"/>
        <v>0</v>
      </c>
      <c r="AN389" s="709"/>
      <c r="AO389" s="709">
        <f t="shared" si="280"/>
        <v>0</v>
      </c>
      <c r="AP389" s="709">
        <f t="shared" si="281"/>
        <v>0</v>
      </c>
      <c r="AS389" s="184"/>
      <c r="AW389" s="225"/>
      <c r="AX389" s="79"/>
      <c r="AZ389" s="176"/>
      <c r="BC389" s="29"/>
      <c r="BD389" s="225"/>
    </row>
    <row r="390" spans="2:67" ht="12.75" customHeight="1" outlineLevel="1" x14ac:dyDescent="0.2">
      <c r="B390" s="851"/>
      <c r="C390" s="851"/>
      <c r="D390" s="27" t="str">
        <f t="shared" si="282"/>
        <v/>
      </c>
      <c r="E390" s="191" t="str">
        <f t="shared" si="283"/>
        <v>So</v>
      </c>
      <c r="F390" s="191">
        <f t="shared" si="284"/>
        <v>2025</v>
      </c>
      <c r="G390" s="191">
        <f t="shared" si="285"/>
        <v>12</v>
      </c>
      <c r="H390" s="191">
        <f t="shared" si="287"/>
        <v>7</v>
      </c>
      <c r="I390" s="192">
        <f t="shared" si="286"/>
        <v>44536</v>
      </c>
      <c r="J390" s="191">
        <f t="shared" si="266"/>
        <v>1</v>
      </c>
      <c r="K390" s="193">
        <f t="shared" si="267"/>
        <v>0</v>
      </c>
      <c r="L390" s="194">
        <f t="shared" si="267"/>
        <v>0</v>
      </c>
      <c r="M390" s="193">
        <f t="shared" si="267"/>
        <v>0</v>
      </c>
      <c r="N390" s="194">
        <f t="shared" si="267"/>
        <v>0</v>
      </c>
      <c r="O390" s="193">
        <f t="shared" si="267"/>
        <v>0</v>
      </c>
      <c r="P390" s="194">
        <f t="shared" si="267"/>
        <v>0</v>
      </c>
      <c r="Q390" s="193">
        <f t="shared" si="267"/>
        <v>0</v>
      </c>
      <c r="R390" s="194">
        <f t="shared" si="267"/>
        <v>0</v>
      </c>
      <c r="S390" s="193">
        <f t="shared" si="268"/>
        <v>0</v>
      </c>
      <c r="T390" s="194">
        <f t="shared" si="268"/>
        <v>0</v>
      </c>
      <c r="U390" s="193">
        <f t="shared" si="268"/>
        <v>0</v>
      </c>
      <c r="V390" s="194">
        <f t="shared" si="268"/>
        <v>0</v>
      </c>
      <c r="W390" s="195">
        <f t="shared" si="269"/>
        <v>0</v>
      </c>
      <c r="X390" s="195">
        <f t="shared" si="270"/>
        <v>0</v>
      </c>
      <c r="Y390" s="195">
        <f t="shared" si="271"/>
        <v>0</v>
      </c>
      <c r="Z390" s="195">
        <f t="shared" si="272"/>
        <v>0</v>
      </c>
      <c r="AA390" s="195">
        <f t="shared" si="273"/>
        <v>0</v>
      </c>
      <c r="AB390" s="195">
        <f t="shared" si="274"/>
        <v>0</v>
      </c>
      <c r="AC390" s="667"/>
      <c r="AD390" s="196">
        <f t="shared" si="275"/>
        <v>0</v>
      </c>
      <c r="AE390" s="667"/>
      <c r="AF390" s="196">
        <f t="shared" si="276"/>
        <v>0</v>
      </c>
      <c r="AG390" s="196"/>
      <c r="AH390" s="196"/>
      <c r="AI390" s="196"/>
      <c r="AJ390" s="150"/>
      <c r="AK390" s="709">
        <f t="shared" si="277"/>
        <v>0</v>
      </c>
      <c r="AL390" s="709">
        <f t="shared" si="278"/>
        <v>0</v>
      </c>
      <c r="AM390" s="709">
        <f t="shared" si="279"/>
        <v>0</v>
      </c>
      <c r="AN390" s="709"/>
      <c r="AO390" s="709">
        <f t="shared" si="280"/>
        <v>0</v>
      </c>
      <c r="AP390" s="709">
        <f t="shared" si="281"/>
        <v>0</v>
      </c>
      <c r="AS390" s="184"/>
      <c r="AW390" s="225"/>
      <c r="AX390" s="79"/>
      <c r="AZ390" s="176"/>
      <c r="BD390" s="225"/>
      <c r="BG390" s="774" t="s">
        <v>1777</v>
      </c>
      <c r="BI390" s="722" t="s">
        <v>1767</v>
      </c>
      <c r="BJ390" s="722" t="s">
        <v>1767</v>
      </c>
    </row>
    <row r="391" spans="2:67" ht="12.75" customHeight="1" outlineLevel="1" x14ac:dyDescent="0.2">
      <c r="B391" s="851"/>
      <c r="C391" s="851"/>
      <c r="D391" s="27">
        <f t="shared" si="282"/>
        <v>50</v>
      </c>
      <c r="E391" s="191" t="str">
        <f t="shared" si="283"/>
        <v>Mo</v>
      </c>
      <c r="F391" s="191">
        <f t="shared" si="284"/>
        <v>2025</v>
      </c>
      <c r="G391" s="191">
        <f t="shared" si="285"/>
        <v>12</v>
      </c>
      <c r="H391" s="191">
        <f t="shared" si="287"/>
        <v>8</v>
      </c>
      <c r="I391" s="192">
        <f t="shared" si="286"/>
        <v>44537</v>
      </c>
      <c r="J391" s="191">
        <f t="shared" si="266"/>
        <v>1</v>
      </c>
      <c r="K391" s="193">
        <f t="shared" si="267"/>
        <v>7</v>
      </c>
      <c r="L391" s="194">
        <f t="shared" si="267"/>
        <v>0</v>
      </c>
      <c r="M391" s="193">
        <f t="shared" si="267"/>
        <v>13</v>
      </c>
      <c r="N391" s="194">
        <f t="shared" si="267"/>
        <v>0</v>
      </c>
      <c r="O391" s="193">
        <f t="shared" si="267"/>
        <v>13</v>
      </c>
      <c r="P391" s="194">
        <f t="shared" si="267"/>
        <v>30</v>
      </c>
      <c r="Q391" s="193">
        <f t="shared" si="267"/>
        <v>15</v>
      </c>
      <c r="R391" s="194">
        <f t="shared" si="267"/>
        <v>55</v>
      </c>
      <c r="S391" s="193">
        <f t="shared" si="268"/>
        <v>15</v>
      </c>
      <c r="T391" s="194">
        <f t="shared" si="268"/>
        <v>55</v>
      </c>
      <c r="U391" s="193">
        <f t="shared" si="268"/>
        <v>15</v>
      </c>
      <c r="V391" s="194">
        <f t="shared" si="268"/>
        <v>55</v>
      </c>
      <c r="W391" s="195">
        <f t="shared" si="269"/>
        <v>0.29166666666666669</v>
      </c>
      <c r="X391" s="195">
        <f t="shared" si="270"/>
        <v>0.54166666666666663</v>
      </c>
      <c r="Y391" s="195">
        <f t="shared" si="271"/>
        <v>0.5625</v>
      </c>
      <c r="Z391" s="195">
        <f t="shared" si="272"/>
        <v>0.66319444444444442</v>
      </c>
      <c r="AA391" s="195">
        <f t="shared" si="273"/>
        <v>0.66319444444444442</v>
      </c>
      <c r="AB391" s="195">
        <f t="shared" si="274"/>
        <v>0.66319444444444442</v>
      </c>
      <c r="AC391" s="667"/>
      <c r="AD391" s="196">
        <f t="shared" si="275"/>
        <v>0.35069444444444442</v>
      </c>
      <c r="AE391" s="667"/>
      <c r="AF391" s="196">
        <f t="shared" si="276"/>
        <v>0.35069444444444436</v>
      </c>
      <c r="AG391" s="196"/>
      <c r="AH391" s="196"/>
      <c r="AI391" s="196"/>
      <c r="AJ391" s="150"/>
      <c r="AK391" s="709">
        <f t="shared" si="277"/>
        <v>0</v>
      </c>
      <c r="AL391" s="709">
        <f t="shared" si="278"/>
        <v>0</v>
      </c>
      <c r="AM391" s="709">
        <f t="shared" si="279"/>
        <v>0</v>
      </c>
      <c r="AN391" s="709"/>
      <c r="AO391" s="709">
        <f t="shared" si="280"/>
        <v>0</v>
      </c>
      <c r="AP391" s="709">
        <f t="shared" si="281"/>
        <v>1</v>
      </c>
      <c r="AS391" s="184"/>
      <c r="AW391" s="225"/>
      <c r="AX391" s="79"/>
      <c r="AZ391" s="176"/>
      <c r="BC391" s="29"/>
      <c r="BD391" s="225"/>
      <c r="BG391" s="775">
        <f>INDEX($BF$2:$BG$8,MATCH(BG390,$BF$2:$BF$8,0),2)</f>
        <v>80.900000000000006</v>
      </c>
      <c r="BH391" s="775">
        <f>INDEX($BF$2:$BG$8,MATCH(BG390,$BF$2:$BF$8,0),2)</f>
        <v>80.900000000000006</v>
      </c>
      <c r="BI391" s="775">
        <v>15</v>
      </c>
      <c r="BJ391" s="775">
        <v>15</v>
      </c>
    </row>
    <row r="392" spans="2:67" ht="12.75" customHeight="1" outlineLevel="1" x14ac:dyDescent="0.2">
      <c r="B392" s="851"/>
      <c r="C392" s="851"/>
      <c r="D392" s="27" t="str">
        <f t="shared" si="282"/>
        <v/>
      </c>
      <c r="E392" s="191" t="str">
        <f t="shared" si="283"/>
        <v>Di</v>
      </c>
      <c r="F392" s="191">
        <f t="shared" si="284"/>
        <v>2025</v>
      </c>
      <c r="G392" s="191">
        <f t="shared" si="285"/>
        <v>12</v>
      </c>
      <c r="H392" s="191">
        <f t="shared" si="287"/>
        <v>9</v>
      </c>
      <c r="I392" s="192">
        <f t="shared" si="286"/>
        <v>44538</v>
      </c>
      <c r="J392" s="191">
        <f t="shared" si="266"/>
        <v>1</v>
      </c>
      <c r="K392" s="193">
        <f t="shared" si="267"/>
        <v>7</v>
      </c>
      <c r="L392" s="194">
        <f t="shared" si="267"/>
        <v>0</v>
      </c>
      <c r="M392" s="193">
        <f t="shared" si="267"/>
        <v>13</v>
      </c>
      <c r="N392" s="194">
        <f t="shared" si="267"/>
        <v>0</v>
      </c>
      <c r="O392" s="193">
        <f t="shared" si="267"/>
        <v>13</v>
      </c>
      <c r="P392" s="194">
        <f t="shared" si="267"/>
        <v>30</v>
      </c>
      <c r="Q392" s="193">
        <f t="shared" si="267"/>
        <v>15</v>
      </c>
      <c r="R392" s="194">
        <f t="shared" si="267"/>
        <v>55</v>
      </c>
      <c r="S392" s="193">
        <f t="shared" si="268"/>
        <v>15</v>
      </c>
      <c r="T392" s="194">
        <f t="shared" si="268"/>
        <v>55</v>
      </c>
      <c r="U392" s="193">
        <f t="shared" si="268"/>
        <v>15</v>
      </c>
      <c r="V392" s="194">
        <f t="shared" si="268"/>
        <v>55</v>
      </c>
      <c r="W392" s="195">
        <f t="shared" si="269"/>
        <v>0.29166666666666669</v>
      </c>
      <c r="X392" s="195">
        <f t="shared" si="270"/>
        <v>0.54166666666666663</v>
      </c>
      <c r="Y392" s="195">
        <f t="shared" si="271"/>
        <v>0.5625</v>
      </c>
      <c r="Z392" s="195">
        <f t="shared" si="272"/>
        <v>0.66319444444444442</v>
      </c>
      <c r="AA392" s="195">
        <f t="shared" si="273"/>
        <v>0.66319444444444442</v>
      </c>
      <c r="AB392" s="195">
        <f t="shared" si="274"/>
        <v>0.66319444444444442</v>
      </c>
      <c r="AC392" s="667"/>
      <c r="AD392" s="196">
        <f t="shared" si="275"/>
        <v>0.35069444444444442</v>
      </c>
      <c r="AE392" s="667"/>
      <c r="AF392" s="196">
        <f t="shared" si="276"/>
        <v>0.35069444444444436</v>
      </c>
      <c r="AG392" s="196"/>
      <c r="AH392" s="196"/>
      <c r="AI392" s="196"/>
      <c r="AJ392" s="150"/>
      <c r="AK392" s="709">
        <f t="shared" si="277"/>
        <v>0</v>
      </c>
      <c r="AL392" s="709">
        <f t="shared" si="278"/>
        <v>0</v>
      </c>
      <c r="AM392" s="709">
        <f t="shared" si="279"/>
        <v>0</v>
      </c>
      <c r="AN392" s="709"/>
      <c r="AO392" s="709">
        <f t="shared" si="280"/>
        <v>0</v>
      </c>
      <c r="AP392" s="709">
        <f t="shared" si="281"/>
        <v>1</v>
      </c>
      <c r="AS392" s="184"/>
      <c r="AW392" s="225"/>
      <c r="AX392" s="79"/>
      <c r="AZ392" s="176"/>
      <c r="BD392" s="225"/>
      <c r="BG392" s="818">
        <f>BG391</f>
        <v>80.900000000000006</v>
      </c>
      <c r="BH392" s="818">
        <f>BH391</f>
        <v>80.900000000000006</v>
      </c>
      <c r="BI392" s="198">
        <f>BI391</f>
        <v>15</v>
      </c>
      <c r="BJ392" s="198">
        <f>BI392+BJ391</f>
        <v>30</v>
      </c>
    </row>
    <row r="393" spans="2:67" ht="12.75" customHeight="1" outlineLevel="1" x14ac:dyDescent="0.2">
      <c r="B393" s="851"/>
      <c r="C393" s="851"/>
      <c r="D393" s="27" t="str">
        <f t="shared" si="282"/>
        <v/>
      </c>
      <c r="E393" s="191" t="str">
        <f t="shared" si="283"/>
        <v>Mi</v>
      </c>
      <c r="F393" s="191">
        <f t="shared" si="284"/>
        <v>2025</v>
      </c>
      <c r="G393" s="191">
        <f t="shared" si="285"/>
        <v>12</v>
      </c>
      <c r="H393" s="191">
        <f t="shared" si="287"/>
        <v>10</v>
      </c>
      <c r="I393" s="192">
        <f t="shared" si="286"/>
        <v>44539</v>
      </c>
      <c r="J393" s="191">
        <f t="shared" si="266"/>
        <v>1</v>
      </c>
      <c r="K393" s="193">
        <f t="shared" si="267"/>
        <v>7</v>
      </c>
      <c r="L393" s="194">
        <f t="shared" si="267"/>
        <v>0</v>
      </c>
      <c r="M393" s="193">
        <f t="shared" si="267"/>
        <v>13</v>
      </c>
      <c r="N393" s="194">
        <f t="shared" si="267"/>
        <v>0</v>
      </c>
      <c r="O393" s="193">
        <f t="shared" si="267"/>
        <v>13</v>
      </c>
      <c r="P393" s="194">
        <f t="shared" si="267"/>
        <v>30</v>
      </c>
      <c r="Q393" s="193">
        <f t="shared" si="267"/>
        <v>15</v>
      </c>
      <c r="R393" s="194">
        <f t="shared" si="267"/>
        <v>55</v>
      </c>
      <c r="S393" s="193">
        <f t="shared" si="268"/>
        <v>15</v>
      </c>
      <c r="T393" s="194">
        <f t="shared" si="268"/>
        <v>55</v>
      </c>
      <c r="U393" s="193">
        <f t="shared" si="268"/>
        <v>15</v>
      </c>
      <c r="V393" s="194">
        <f t="shared" si="268"/>
        <v>55</v>
      </c>
      <c r="W393" s="195">
        <f t="shared" si="269"/>
        <v>0.29166666666666669</v>
      </c>
      <c r="X393" s="195">
        <f t="shared" si="270"/>
        <v>0.54166666666666663</v>
      </c>
      <c r="Y393" s="195">
        <f t="shared" si="271"/>
        <v>0.5625</v>
      </c>
      <c r="Z393" s="195">
        <f t="shared" si="272"/>
        <v>0.66319444444444442</v>
      </c>
      <c r="AA393" s="195">
        <f t="shared" si="273"/>
        <v>0.66319444444444442</v>
      </c>
      <c r="AB393" s="195">
        <f t="shared" si="274"/>
        <v>0.66319444444444442</v>
      </c>
      <c r="AC393" s="667"/>
      <c r="AD393" s="196">
        <f t="shared" si="275"/>
        <v>0.35069444444444442</v>
      </c>
      <c r="AE393" s="667"/>
      <c r="AF393" s="196">
        <f t="shared" si="276"/>
        <v>0.35069444444444436</v>
      </c>
      <c r="AG393" s="196"/>
      <c r="AH393" s="196"/>
      <c r="AI393" s="196"/>
      <c r="AJ393" s="150"/>
      <c r="AK393" s="709">
        <f t="shared" si="277"/>
        <v>0</v>
      </c>
      <c r="AL393" s="709">
        <f t="shared" si="278"/>
        <v>0</v>
      </c>
      <c r="AM393" s="709">
        <f t="shared" si="279"/>
        <v>0</v>
      </c>
      <c r="AN393" s="709"/>
      <c r="AO393" s="709">
        <f t="shared" si="280"/>
        <v>0</v>
      </c>
      <c r="AP393" s="709">
        <f t="shared" si="281"/>
        <v>1</v>
      </c>
      <c r="AS393" s="184"/>
      <c r="AW393" s="225"/>
      <c r="AX393" s="79"/>
      <c r="AZ393" s="176"/>
      <c r="BD393" s="225"/>
      <c r="BG393" s="761">
        <f>BG391</f>
        <v>80.900000000000006</v>
      </c>
      <c r="BH393" s="761">
        <f>BH391</f>
        <v>80.900000000000006</v>
      </c>
      <c r="BI393" s="198">
        <f>BJ392+BI391</f>
        <v>45</v>
      </c>
      <c r="BJ393" s="198">
        <f>BI393+BJ391</f>
        <v>60</v>
      </c>
    </row>
    <row r="394" spans="2:67" ht="12.75" customHeight="1" outlineLevel="1" x14ac:dyDescent="0.2">
      <c r="B394" s="851"/>
      <c r="C394" s="851"/>
      <c r="D394" s="27" t="str">
        <f t="shared" si="282"/>
        <v/>
      </c>
      <c r="E394" s="191" t="str">
        <f t="shared" si="283"/>
        <v>Do</v>
      </c>
      <c r="F394" s="191">
        <f t="shared" si="284"/>
        <v>2025</v>
      </c>
      <c r="G394" s="191">
        <f t="shared" si="285"/>
        <v>12</v>
      </c>
      <c r="H394" s="191">
        <f t="shared" si="287"/>
        <v>11</v>
      </c>
      <c r="I394" s="192">
        <f t="shared" si="286"/>
        <v>44540</v>
      </c>
      <c r="J394" s="191">
        <f t="shared" si="266"/>
        <v>1</v>
      </c>
      <c r="K394" s="193">
        <f t="shared" ref="K394:R403" si="288">IF(OR($E394="Sa",$E394="So",$J394=0),K$4,K$5)</f>
        <v>7</v>
      </c>
      <c r="L394" s="194">
        <f t="shared" si="288"/>
        <v>0</v>
      </c>
      <c r="M394" s="193">
        <f t="shared" si="288"/>
        <v>13</v>
      </c>
      <c r="N394" s="194">
        <f t="shared" si="288"/>
        <v>0</v>
      </c>
      <c r="O394" s="193">
        <f t="shared" si="288"/>
        <v>13</v>
      </c>
      <c r="P394" s="194">
        <f t="shared" si="288"/>
        <v>30</v>
      </c>
      <c r="Q394" s="193">
        <f t="shared" si="288"/>
        <v>15</v>
      </c>
      <c r="R394" s="194">
        <f t="shared" si="288"/>
        <v>55</v>
      </c>
      <c r="S394" s="193">
        <f t="shared" si="268"/>
        <v>15</v>
      </c>
      <c r="T394" s="194">
        <f t="shared" si="268"/>
        <v>55</v>
      </c>
      <c r="U394" s="193">
        <f t="shared" si="268"/>
        <v>15</v>
      </c>
      <c r="V394" s="194">
        <f t="shared" si="268"/>
        <v>55</v>
      </c>
      <c r="W394" s="195">
        <f t="shared" si="269"/>
        <v>0.29166666666666669</v>
      </c>
      <c r="X394" s="195">
        <f t="shared" si="270"/>
        <v>0.54166666666666663</v>
      </c>
      <c r="Y394" s="195">
        <f t="shared" si="271"/>
        <v>0.5625</v>
      </c>
      <c r="Z394" s="195">
        <f t="shared" si="272"/>
        <v>0.66319444444444442</v>
      </c>
      <c r="AA394" s="195">
        <f t="shared" si="273"/>
        <v>0.66319444444444442</v>
      </c>
      <c r="AB394" s="195">
        <f t="shared" si="274"/>
        <v>0.66319444444444442</v>
      </c>
      <c r="AC394" s="667"/>
      <c r="AD394" s="196">
        <f t="shared" si="275"/>
        <v>0.35069444444444442</v>
      </c>
      <c r="AE394" s="667"/>
      <c r="AF394" s="196">
        <f t="shared" si="276"/>
        <v>0.35069444444444436</v>
      </c>
      <c r="AG394" s="196"/>
      <c r="AH394" s="196"/>
      <c r="AI394" s="196"/>
      <c r="AJ394" s="150"/>
      <c r="AK394" s="709">
        <f t="shared" si="277"/>
        <v>0</v>
      </c>
      <c r="AL394" s="709">
        <f t="shared" si="278"/>
        <v>0</v>
      </c>
      <c r="AM394" s="709">
        <f t="shared" si="279"/>
        <v>0</v>
      </c>
      <c r="AN394" s="709"/>
      <c r="AO394" s="709">
        <f t="shared" si="280"/>
        <v>0</v>
      </c>
      <c r="AP394" s="709">
        <f t="shared" si="281"/>
        <v>1</v>
      </c>
      <c r="AS394" s="184"/>
      <c r="AW394" s="225"/>
      <c r="AX394" s="79"/>
      <c r="AZ394" s="176"/>
      <c r="BD394" s="225"/>
      <c r="BG394" s="761">
        <f>BG391</f>
        <v>80.900000000000006</v>
      </c>
      <c r="BH394" s="761">
        <f>BH391</f>
        <v>80.900000000000006</v>
      </c>
      <c r="BI394" s="198">
        <f>BJ393+BI391</f>
        <v>75</v>
      </c>
      <c r="BJ394" s="198">
        <f>BI394+BJ391</f>
        <v>90</v>
      </c>
    </row>
    <row r="395" spans="2:67" ht="12.75" customHeight="1" outlineLevel="1" x14ac:dyDescent="0.2">
      <c r="B395" s="851"/>
      <c r="C395" s="851"/>
      <c r="D395" s="27" t="str">
        <f t="shared" si="282"/>
        <v/>
      </c>
      <c r="E395" s="191" t="str">
        <f t="shared" si="283"/>
        <v>Fr</v>
      </c>
      <c r="F395" s="191">
        <f t="shared" si="284"/>
        <v>2025</v>
      </c>
      <c r="G395" s="191">
        <f t="shared" si="285"/>
        <v>12</v>
      </c>
      <c r="H395" s="191">
        <f t="shared" si="287"/>
        <v>12</v>
      </c>
      <c r="I395" s="192">
        <f t="shared" si="286"/>
        <v>44541</v>
      </c>
      <c r="J395" s="191">
        <f t="shared" si="266"/>
        <v>1</v>
      </c>
      <c r="K395" s="193">
        <f t="shared" si="288"/>
        <v>7</v>
      </c>
      <c r="L395" s="194">
        <f t="shared" si="288"/>
        <v>0</v>
      </c>
      <c r="M395" s="193">
        <f t="shared" si="288"/>
        <v>13</v>
      </c>
      <c r="N395" s="194">
        <f t="shared" si="288"/>
        <v>0</v>
      </c>
      <c r="O395" s="193">
        <f t="shared" si="288"/>
        <v>13</v>
      </c>
      <c r="P395" s="194">
        <f t="shared" si="288"/>
        <v>30</v>
      </c>
      <c r="Q395" s="193">
        <f t="shared" si="288"/>
        <v>15</v>
      </c>
      <c r="R395" s="194">
        <f t="shared" si="288"/>
        <v>55</v>
      </c>
      <c r="S395" s="193">
        <f t="shared" si="268"/>
        <v>15</v>
      </c>
      <c r="T395" s="194">
        <f t="shared" si="268"/>
        <v>55</v>
      </c>
      <c r="U395" s="193">
        <f t="shared" si="268"/>
        <v>15</v>
      </c>
      <c r="V395" s="194">
        <f t="shared" si="268"/>
        <v>55</v>
      </c>
      <c r="W395" s="195">
        <f t="shared" si="269"/>
        <v>0.29166666666666669</v>
      </c>
      <c r="X395" s="195">
        <f t="shared" si="270"/>
        <v>0.54166666666666663</v>
      </c>
      <c r="Y395" s="195">
        <f t="shared" si="271"/>
        <v>0.5625</v>
      </c>
      <c r="Z395" s="195">
        <f t="shared" si="272"/>
        <v>0.66319444444444442</v>
      </c>
      <c r="AA395" s="195">
        <f t="shared" si="273"/>
        <v>0.66319444444444442</v>
      </c>
      <c r="AB395" s="195">
        <f t="shared" si="274"/>
        <v>0.66319444444444442</v>
      </c>
      <c r="AC395" s="667"/>
      <c r="AD395" s="196">
        <f t="shared" si="275"/>
        <v>0.35069444444444442</v>
      </c>
      <c r="AE395" s="667"/>
      <c r="AF395" s="196">
        <f t="shared" si="276"/>
        <v>0.35069444444444436</v>
      </c>
      <c r="AG395" s="196"/>
      <c r="AH395" s="196"/>
      <c r="AI395" s="196"/>
      <c r="AJ395" s="150"/>
      <c r="AK395" s="709">
        <f t="shared" si="277"/>
        <v>0</v>
      </c>
      <c r="AL395" s="709">
        <f t="shared" si="278"/>
        <v>0</v>
      </c>
      <c r="AM395" s="709">
        <f t="shared" si="279"/>
        <v>0</v>
      </c>
      <c r="AN395" s="709"/>
      <c r="AO395" s="709">
        <f t="shared" si="280"/>
        <v>0</v>
      </c>
      <c r="AP395" s="709">
        <f t="shared" si="281"/>
        <v>1</v>
      </c>
      <c r="AS395" s="184"/>
      <c r="AW395" s="225"/>
      <c r="AX395" s="79"/>
      <c r="AZ395" s="176"/>
      <c r="BD395" s="225"/>
      <c r="BG395" s="761">
        <f>BG391</f>
        <v>80.900000000000006</v>
      </c>
      <c r="BH395" s="761">
        <f>BH391</f>
        <v>80.900000000000006</v>
      </c>
      <c r="BI395" s="198">
        <f>BJ394+BI391</f>
        <v>105</v>
      </c>
      <c r="BJ395" s="198">
        <f>BI395+BJ391</f>
        <v>120</v>
      </c>
    </row>
    <row r="396" spans="2:67" ht="12.75" customHeight="1" outlineLevel="1" x14ac:dyDescent="0.2">
      <c r="B396" s="851"/>
      <c r="C396" s="851"/>
      <c r="D396" s="27" t="str">
        <f t="shared" si="282"/>
        <v/>
      </c>
      <c r="E396" s="191" t="str">
        <f t="shared" si="283"/>
        <v>Sa</v>
      </c>
      <c r="F396" s="191">
        <f t="shared" si="284"/>
        <v>2025</v>
      </c>
      <c r="G396" s="191">
        <f t="shared" si="285"/>
        <v>12</v>
      </c>
      <c r="H396" s="191">
        <f t="shared" si="287"/>
        <v>13</v>
      </c>
      <c r="I396" s="192">
        <f t="shared" si="286"/>
        <v>44542</v>
      </c>
      <c r="J396" s="191">
        <f t="shared" si="266"/>
        <v>1</v>
      </c>
      <c r="K396" s="193">
        <f t="shared" si="288"/>
        <v>0</v>
      </c>
      <c r="L396" s="194">
        <f t="shared" si="288"/>
        <v>0</v>
      </c>
      <c r="M396" s="193">
        <f t="shared" si="288"/>
        <v>0</v>
      </c>
      <c r="N396" s="194">
        <f t="shared" si="288"/>
        <v>0</v>
      </c>
      <c r="O396" s="193">
        <f t="shared" si="288"/>
        <v>0</v>
      </c>
      <c r="P396" s="194">
        <f t="shared" si="288"/>
        <v>0</v>
      </c>
      <c r="Q396" s="193">
        <f t="shared" si="288"/>
        <v>0</v>
      </c>
      <c r="R396" s="194">
        <f t="shared" si="288"/>
        <v>0</v>
      </c>
      <c r="S396" s="193">
        <f t="shared" si="268"/>
        <v>0</v>
      </c>
      <c r="T396" s="194">
        <f t="shared" si="268"/>
        <v>0</v>
      </c>
      <c r="U396" s="193">
        <f t="shared" si="268"/>
        <v>0</v>
      </c>
      <c r="V396" s="194">
        <f t="shared" si="268"/>
        <v>0</v>
      </c>
      <c r="W396" s="195">
        <f t="shared" si="269"/>
        <v>0</v>
      </c>
      <c r="X396" s="195">
        <f t="shared" si="270"/>
        <v>0</v>
      </c>
      <c r="Y396" s="195">
        <f t="shared" si="271"/>
        <v>0</v>
      </c>
      <c r="Z396" s="195">
        <f t="shared" si="272"/>
        <v>0</v>
      </c>
      <c r="AA396" s="195">
        <f t="shared" si="273"/>
        <v>0</v>
      </c>
      <c r="AB396" s="195">
        <f t="shared" si="274"/>
        <v>0</v>
      </c>
      <c r="AC396" s="667"/>
      <c r="AD396" s="196">
        <f t="shared" si="275"/>
        <v>0</v>
      </c>
      <c r="AE396" s="667"/>
      <c r="AF396" s="196">
        <f t="shared" si="276"/>
        <v>0</v>
      </c>
      <c r="AG396" s="196"/>
      <c r="AH396" s="196"/>
      <c r="AI396" s="196"/>
      <c r="AJ396" s="150"/>
      <c r="AK396" s="709">
        <f t="shared" si="277"/>
        <v>0</v>
      </c>
      <c r="AL396" s="709">
        <f t="shared" si="278"/>
        <v>0</v>
      </c>
      <c r="AM396" s="709">
        <f t="shared" si="279"/>
        <v>0</v>
      </c>
      <c r="AN396" s="709"/>
      <c r="AO396" s="709">
        <f t="shared" si="280"/>
        <v>0</v>
      </c>
      <c r="AP396" s="709">
        <f t="shared" si="281"/>
        <v>0</v>
      </c>
      <c r="AS396" s="184"/>
      <c r="AW396" s="225"/>
      <c r="AX396" s="79"/>
      <c r="AZ396" s="176"/>
      <c r="BD396" s="225"/>
      <c r="BG396" s="762">
        <f>BG391</f>
        <v>80.900000000000006</v>
      </c>
      <c r="BH396" s="761">
        <f>BH391</f>
        <v>80.900000000000006</v>
      </c>
      <c r="BI396" s="198">
        <f>BJ395+BI391</f>
        <v>135</v>
      </c>
      <c r="BJ396" s="198">
        <f>BI396+BJ391</f>
        <v>150</v>
      </c>
    </row>
    <row r="397" spans="2:67" ht="12.75" customHeight="1" outlineLevel="1" x14ac:dyDescent="0.2">
      <c r="B397" s="851"/>
      <c r="C397" s="851"/>
      <c r="D397" s="27" t="str">
        <f t="shared" si="282"/>
        <v/>
      </c>
      <c r="E397" s="191" t="str">
        <f t="shared" si="283"/>
        <v>So</v>
      </c>
      <c r="F397" s="191">
        <f t="shared" si="284"/>
        <v>2025</v>
      </c>
      <c r="G397" s="191">
        <f t="shared" si="285"/>
        <v>12</v>
      </c>
      <c r="H397" s="191">
        <f t="shared" si="287"/>
        <v>14</v>
      </c>
      <c r="I397" s="192">
        <f t="shared" si="286"/>
        <v>44543</v>
      </c>
      <c r="J397" s="191">
        <f t="shared" si="266"/>
        <v>1</v>
      </c>
      <c r="K397" s="193">
        <f t="shared" si="288"/>
        <v>0</v>
      </c>
      <c r="L397" s="194">
        <f t="shared" si="288"/>
        <v>0</v>
      </c>
      <c r="M397" s="193">
        <f t="shared" si="288"/>
        <v>0</v>
      </c>
      <c r="N397" s="194">
        <f t="shared" si="288"/>
        <v>0</v>
      </c>
      <c r="O397" s="193">
        <f t="shared" si="288"/>
        <v>0</v>
      </c>
      <c r="P397" s="194">
        <f t="shared" si="288"/>
        <v>0</v>
      </c>
      <c r="Q397" s="193">
        <f t="shared" si="288"/>
        <v>0</v>
      </c>
      <c r="R397" s="194">
        <f t="shared" si="288"/>
        <v>0</v>
      </c>
      <c r="S397" s="193">
        <f t="shared" si="268"/>
        <v>0</v>
      </c>
      <c r="T397" s="194">
        <f t="shared" si="268"/>
        <v>0</v>
      </c>
      <c r="U397" s="193">
        <f t="shared" si="268"/>
        <v>0</v>
      </c>
      <c r="V397" s="194">
        <f t="shared" si="268"/>
        <v>0</v>
      </c>
      <c r="W397" s="195">
        <f t="shared" si="269"/>
        <v>0</v>
      </c>
      <c r="X397" s="195">
        <f t="shared" si="270"/>
        <v>0</v>
      </c>
      <c r="Y397" s="195">
        <f t="shared" si="271"/>
        <v>0</v>
      </c>
      <c r="Z397" s="195">
        <f t="shared" si="272"/>
        <v>0</v>
      </c>
      <c r="AA397" s="195">
        <f t="shared" si="273"/>
        <v>0</v>
      </c>
      <c r="AB397" s="195">
        <f t="shared" si="274"/>
        <v>0</v>
      </c>
      <c r="AC397" s="667"/>
      <c r="AD397" s="196">
        <f t="shared" si="275"/>
        <v>0</v>
      </c>
      <c r="AE397" s="667"/>
      <c r="AF397" s="196">
        <f t="shared" si="276"/>
        <v>0</v>
      </c>
      <c r="AG397" s="196"/>
      <c r="AH397" s="196"/>
      <c r="AI397" s="196"/>
      <c r="AJ397" s="150"/>
      <c r="AK397" s="709">
        <f t="shared" si="277"/>
        <v>0</v>
      </c>
      <c r="AL397" s="709">
        <f t="shared" si="278"/>
        <v>0</v>
      </c>
      <c r="AM397" s="709">
        <f t="shared" si="279"/>
        <v>0</v>
      </c>
      <c r="AN397" s="709"/>
      <c r="AO397" s="709">
        <f t="shared" si="280"/>
        <v>0</v>
      </c>
      <c r="AP397" s="709">
        <f t="shared" si="281"/>
        <v>0</v>
      </c>
      <c r="AS397" s="184"/>
      <c r="AW397" s="225"/>
      <c r="AX397" s="79"/>
      <c r="AZ397" s="176"/>
      <c r="BD397" s="225"/>
      <c r="BG397" s="774" t="s">
        <v>1777</v>
      </c>
      <c r="BH397" s="756">
        <f>SUM(BG392:BG396)+SUM(BH392:BH396)</f>
        <v>809</v>
      </c>
      <c r="BI397" s="722" t="s">
        <v>1767</v>
      </c>
      <c r="BJ397" s="722" t="s">
        <v>1767</v>
      </c>
    </row>
    <row r="398" spans="2:67" ht="12.75" customHeight="1" outlineLevel="1" x14ac:dyDescent="0.2">
      <c r="B398" s="851"/>
      <c r="C398" s="851"/>
      <c r="D398" s="27">
        <f t="shared" si="282"/>
        <v>51</v>
      </c>
      <c r="E398" s="191" t="str">
        <f t="shared" si="283"/>
        <v>Mo</v>
      </c>
      <c r="F398" s="191">
        <f t="shared" si="284"/>
        <v>2025</v>
      </c>
      <c r="G398" s="191">
        <f t="shared" si="285"/>
        <v>12</v>
      </c>
      <c r="H398" s="191">
        <f t="shared" si="287"/>
        <v>15</v>
      </c>
      <c r="I398" s="192">
        <f t="shared" si="286"/>
        <v>44544</v>
      </c>
      <c r="J398" s="191">
        <f t="shared" si="266"/>
        <v>1</v>
      </c>
      <c r="K398" s="193">
        <f t="shared" si="288"/>
        <v>7</v>
      </c>
      <c r="L398" s="194">
        <f t="shared" si="288"/>
        <v>0</v>
      </c>
      <c r="M398" s="193">
        <f t="shared" si="288"/>
        <v>13</v>
      </c>
      <c r="N398" s="194">
        <f t="shared" si="288"/>
        <v>0</v>
      </c>
      <c r="O398" s="193">
        <f t="shared" si="288"/>
        <v>13</v>
      </c>
      <c r="P398" s="194">
        <f t="shared" si="288"/>
        <v>30</v>
      </c>
      <c r="Q398" s="193">
        <f t="shared" si="288"/>
        <v>15</v>
      </c>
      <c r="R398" s="194">
        <f t="shared" si="288"/>
        <v>55</v>
      </c>
      <c r="S398" s="193">
        <f t="shared" si="268"/>
        <v>15</v>
      </c>
      <c r="T398" s="194">
        <f t="shared" si="268"/>
        <v>55</v>
      </c>
      <c r="U398" s="193">
        <f t="shared" si="268"/>
        <v>15</v>
      </c>
      <c r="V398" s="194">
        <f t="shared" si="268"/>
        <v>55</v>
      </c>
      <c r="W398" s="195">
        <f t="shared" si="269"/>
        <v>0.29166666666666669</v>
      </c>
      <c r="X398" s="195">
        <f t="shared" si="270"/>
        <v>0.54166666666666663</v>
      </c>
      <c r="Y398" s="195">
        <f t="shared" si="271"/>
        <v>0.5625</v>
      </c>
      <c r="Z398" s="195">
        <f t="shared" si="272"/>
        <v>0.66319444444444442</v>
      </c>
      <c r="AA398" s="195">
        <f t="shared" si="273"/>
        <v>0.66319444444444442</v>
      </c>
      <c r="AB398" s="195">
        <f t="shared" si="274"/>
        <v>0.66319444444444442</v>
      </c>
      <c r="AC398" s="667"/>
      <c r="AD398" s="196">
        <f t="shared" si="275"/>
        <v>0.35069444444444442</v>
      </c>
      <c r="AE398" s="667"/>
      <c r="AF398" s="196">
        <f t="shared" si="276"/>
        <v>0.35069444444444436</v>
      </c>
      <c r="AG398" s="196"/>
      <c r="AH398" s="196"/>
      <c r="AI398" s="196"/>
      <c r="AJ398" s="150"/>
      <c r="AK398" s="709">
        <f t="shared" si="277"/>
        <v>0</v>
      </c>
      <c r="AL398" s="709">
        <f t="shared" si="278"/>
        <v>0</v>
      </c>
      <c r="AM398" s="709">
        <f t="shared" si="279"/>
        <v>0</v>
      </c>
      <c r="AN398" s="709"/>
      <c r="AO398" s="709">
        <f t="shared" si="280"/>
        <v>0</v>
      </c>
      <c r="AP398" s="709">
        <f t="shared" si="281"/>
        <v>1</v>
      </c>
      <c r="AS398" s="184"/>
      <c r="AW398" s="225"/>
      <c r="AX398" s="79"/>
      <c r="AZ398" s="176"/>
      <c r="BD398" s="225"/>
      <c r="BG398" s="775">
        <f>INDEX($BF$2:$BG$8,MATCH(BG397,$BF$2:$BF$8,0),2)</f>
        <v>80.900000000000006</v>
      </c>
      <c r="BH398" s="775">
        <f>INDEX($BF$2:$BG$8,MATCH(BG397,$BF$2:$BF$8,0),2)</f>
        <v>80.900000000000006</v>
      </c>
      <c r="BI398" s="775">
        <v>15</v>
      </c>
      <c r="BJ398" s="775">
        <v>15</v>
      </c>
    </row>
    <row r="399" spans="2:67" ht="12.75" customHeight="1" outlineLevel="1" x14ac:dyDescent="0.2">
      <c r="B399" s="851"/>
      <c r="C399" s="851"/>
      <c r="D399" s="27" t="str">
        <f t="shared" si="282"/>
        <v/>
      </c>
      <c r="E399" s="191" t="str">
        <f t="shared" si="283"/>
        <v>Di</v>
      </c>
      <c r="F399" s="191">
        <f t="shared" si="284"/>
        <v>2025</v>
      </c>
      <c r="G399" s="191">
        <f t="shared" si="285"/>
        <v>12</v>
      </c>
      <c r="H399" s="191">
        <f t="shared" si="287"/>
        <v>16</v>
      </c>
      <c r="I399" s="192">
        <f t="shared" si="286"/>
        <v>44545</v>
      </c>
      <c r="J399" s="191">
        <f t="shared" si="266"/>
        <v>1</v>
      </c>
      <c r="K399" s="193">
        <f t="shared" si="288"/>
        <v>7</v>
      </c>
      <c r="L399" s="194">
        <f t="shared" si="288"/>
        <v>0</v>
      </c>
      <c r="M399" s="193">
        <f t="shared" si="288"/>
        <v>13</v>
      </c>
      <c r="N399" s="194">
        <f t="shared" si="288"/>
        <v>0</v>
      </c>
      <c r="O399" s="193">
        <f t="shared" si="288"/>
        <v>13</v>
      </c>
      <c r="P399" s="194">
        <f t="shared" si="288"/>
        <v>30</v>
      </c>
      <c r="Q399" s="193">
        <f t="shared" si="288"/>
        <v>15</v>
      </c>
      <c r="R399" s="194">
        <f t="shared" si="288"/>
        <v>55</v>
      </c>
      <c r="S399" s="193">
        <f t="shared" si="268"/>
        <v>15</v>
      </c>
      <c r="T399" s="194">
        <f t="shared" si="268"/>
        <v>55</v>
      </c>
      <c r="U399" s="193">
        <f t="shared" si="268"/>
        <v>15</v>
      </c>
      <c r="V399" s="194">
        <f t="shared" si="268"/>
        <v>55</v>
      </c>
      <c r="W399" s="195">
        <f t="shared" si="269"/>
        <v>0.29166666666666669</v>
      </c>
      <c r="X399" s="195">
        <f t="shared" si="270"/>
        <v>0.54166666666666663</v>
      </c>
      <c r="Y399" s="195">
        <f t="shared" si="271"/>
        <v>0.5625</v>
      </c>
      <c r="Z399" s="195">
        <f t="shared" si="272"/>
        <v>0.66319444444444442</v>
      </c>
      <c r="AA399" s="195">
        <f t="shared" si="273"/>
        <v>0.66319444444444442</v>
      </c>
      <c r="AB399" s="195">
        <f t="shared" si="274"/>
        <v>0.66319444444444442</v>
      </c>
      <c r="AC399" s="667"/>
      <c r="AD399" s="196">
        <f t="shared" si="275"/>
        <v>0.35069444444444442</v>
      </c>
      <c r="AE399" s="667"/>
      <c r="AF399" s="196">
        <f t="shared" si="276"/>
        <v>0.35069444444444436</v>
      </c>
      <c r="AG399" s="196"/>
      <c r="AH399" s="196"/>
      <c r="AI399" s="196"/>
      <c r="AK399" s="709">
        <f t="shared" si="277"/>
        <v>0</v>
      </c>
      <c r="AL399" s="709">
        <f t="shared" si="278"/>
        <v>0</v>
      </c>
      <c r="AM399" s="709">
        <f t="shared" si="279"/>
        <v>0</v>
      </c>
      <c r="AN399" s="709"/>
      <c r="AO399" s="709">
        <f t="shared" si="280"/>
        <v>0</v>
      </c>
      <c r="AP399" s="709">
        <f t="shared" si="281"/>
        <v>1</v>
      </c>
      <c r="AS399" s="184"/>
      <c r="AW399" s="225"/>
      <c r="AX399" s="79"/>
      <c r="AZ399" s="176"/>
      <c r="BD399" s="225"/>
      <c r="BG399" s="818">
        <f>BG398</f>
        <v>80.900000000000006</v>
      </c>
      <c r="BH399" s="818">
        <f>BH398</f>
        <v>80.900000000000006</v>
      </c>
      <c r="BI399" s="198">
        <f>BI398</f>
        <v>15</v>
      </c>
      <c r="BJ399" s="198">
        <f>BI399+BJ398</f>
        <v>30</v>
      </c>
    </row>
    <row r="400" spans="2:67" ht="12.75" customHeight="1" outlineLevel="1" x14ac:dyDescent="0.2">
      <c r="B400" s="851"/>
      <c r="C400" s="851"/>
      <c r="D400" s="27" t="str">
        <f t="shared" si="282"/>
        <v/>
      </c>
      <c r="E400" s="191" t="str">
        <f t="shared" si="283"/>
        <v>Mi</v>
      </c>
      <c r="F400" s="191">
        <f t="shared" si="284"/>
        <v>2025</v>
      </c>
      <c r="G400" s="191">
        <f t="shared" si="285"/>
        <v>12</v>
      </c>
      <c r="H400" s="191">
        <f t="shared" si="287"/>
        <v>17</v>
      </c>
      <c r="I400" s="192">
        <f t="shared" si="286"/>
        <v>44546</v>
      </c>
      <c r="J400" s="191">
        <f t="shared" si="266"/>
        <v>1</v>
      </c>
      <c r="K400" s="193">
        <f t="shared" si="288"/>
        <v>7</v>
      </c>
      <c r="L400" s="194">
        <f t="shared" si="288"/>
        <v>0</v>
      </c>
      <c r="M400" s="193">
        <f t="shared" si="288"/>
        <v>13</v>
      </c>
      <c r="N400" s="194">
        <f t="shared" si="288"/>
        <v>0</v>
      </c>
      <c r="O400" s="193">
        <f t="shared" si="288"/>
        <v>13</v>
      </c>
      <c r="P400" s="194">
        <f t="shared" si="288"/>
        <v>30</v>
      </c>
      <c r="Q400" s="193">
        <f t="shared" si="288"/>
        <v>15</v>
      </c>
      <c r="R400" s="194">
        <f t="shared" si="288"/>
        <v>55</v>
      </c>
      <c r="S400" s="193">
        <f t="shared" si="268"/>
        <v>15</v>
      </c>
      <c r="T400" s="194">
        <f t="shared" si="268"/>
        <v>55</v>
      </c>
      <c r="U400" s="193">
        <f t="shared" si="268"/>
        <v>15</v>
      </c>
      <c r="V400" s="194">
        <f t="shared" si="268"/>
        <v>55</v>
      </c>
      <c r="W400" s="195">
        <f t="shared" si="269"/>
        <v>0.29166666666666669</v>
      </c>
      <c r="X400" s="195">
        <f t="shared" si="270"/>
        <v>0.54166666666666663</v>
      </c>
      <c r="Y400" s="195">
        <f t="shared" si="271"/>
        <v>0.5625</v>
      </c>
      <c r="Z400" s="195">
        <f t="shared" si="272"/>
        <v>0.66319444444444442</v>
      </c>
      <c r="AA400" s="195">
        <f t="shared" si="273"/>
        <v>0.66319444444444442</v>
      </c>
      <c r="AB400" s="195">
        <f t="shared" si="274"/>
        <v>0.66319444444444442</v>
      </c>
      <c r="AC400" s="667"/>
      <c r="AD400" s="196">
        <f t="shared" si="275"/>
        <v>0.35069444444444442</v>
      </c>
      <c r="AE400" s="667"/>
      <c r="AF400" s="196">
        <f t="shared" si="276"/>
        <v>0.35069444444444436</v>
      </c>
      <c r="AG400" s="196"/>
      <c r="AH400" s="196"/>
      <c r="AI400" s="196"/>
      <c r="AK400" s="709">
        <f t="shared" si="277"/>
        <v>0</v>
      </c>
      <c r="AL400" s="709">
        <f t="shared" si="278"/>
        <v>0</v>
      </c>
      <c r="AM400" s="709">
        <f t="shared" si="279"/>
        <v>0</v>
      </c>
      <c r="AN400" s="709"/>
      <c r="AO400" s="709">
        <f t="shared" si="280"/>
        <v>0</v>
      </c>
      <c r="AP400" s="709">
        <f t="shared" si="281"/>
        <v>1</v>
      </c>
      <c r="AS400" s="184"/>
      <c r="AW400" s="225"/>
      <c r="AX400" s="79"/>
      <c r="AZ400" s="176"/>
      <c r="BD400" s="225"/>
      <c r="BG400" s="761">
        <f>BG398</f>
        <v>80.900000000000006</v>
      </c>
      <c r="BH400" s="761">
        <f>BH398</f>
        <v>80.900000000000006</v>
      </c>
      <c r="BI400" s="198">
        <f>BJ399+BI398</f>
        <v>45</v>
      </c>
      <c r="BJ400" s="198">
        <f>BI400+BJ398</f>
        <v>60</v>
      </c>
    </row>
    <row r="401" spans="2:67" ht="12.75" customHeight="1" outlineLevel="1" x14ac:dyDescent="0.2">
      <c r="B401" s="851"/>
      <c r="C401" s="851"/>
      <c r="D401" s="27" t="str">
        <f t="shared" si="282"/>
        <v/>
      </c>
      <c r="E401" s="191" t="str">
        <f t="shared" si="283"/>
        <v>Do</v>
      </c>
      <c r="F401" s="191">
        <f t="shared" si="284"/>
        <v>2025</v>
      </c>
      <c r="G401" s="191">
        <f t="shared" si="285"/>
        <v>12</v>
      </c>
      <c r="H401" s="191">
        <f t="shared" si="287"/>
        <v>18</v>
      </c>
      <c r="I401" s="192">
        <f t="shared" si="286"/>
        <v>44547</v>
      </c>
      <c r="J401" s="191">
        <f t="shared" si="266"/>
        <v>1</v>
      </c>
      <c r="K401" s="193">
        <f t="shared" si="288"/>
        <v>7</v>
      </c>
      <c r="L401" s="194">
        <f t="shared" si="288"/>
        <v>0</v>
      </c>
      <c r="M401" s="193">
        <f t="shared" si="288"/>
        <v>13</v>
      </c>
      <c r="N401" s="194">
        <f t="shared" si="288"/>
        <v>0</v>
      </c>
      <c r="O401" s="193">
        <f t="shared" si="288"/>
        <v>13</v>
      </c>
      <c r="P401" s="194">
        <f t="shared" si="288"/>
        <v>30</v>
      </c>
      <c r="Q401" s="193">
        <f t="shared" si="288"/>
        <v>15</v>
      </c>
      <c r="R401" s="194">
        <f t="shared" si="288"/>
        <v>55</v>
      </c>
      <c r="S401" s="193">
        <f t="shared" si="268"/>
        <v>15</v>
      </c>
      <c r="T401" s="194">
        <f t="shared" si="268"/>
        <v>55</v>
      </c>
      <c r="U401" s="193">
        <f t="shared" si="268"/>
        <v>15</v>
      </c>
      <c r="V401" s="194">
        <f t="shared" si="268"/>
        <v>55</v>
      </c>
      <c r="W401" s="195">
        <f t="shared" si="269"/>
        <v>0.29166666666666669</v>
      </c>
      <c r="X401" s="195">
        <f t="shared" si="270"/>
        <v>0.54166666666666663</v>
      </c>
      <c r="Y401" s="195">
        <f t="shared" si="271"/>
        <v>0.5625</v>
      </c>
      <c r="Z401" s="195">
        <f t="shared" si="272"/>
        <v>0.66319444444444442</v>
      </c>
      <c r="AA401" s="195">
        <f t="shared" si="273"/>
        <v>0.66319444444444442</v>
      </c>
      <c r="AB401" s="195">
        <f t="shared" si="274"/>
        <v>0.66319444444444442</v>
      </c>
      <c r="AC401" s="667"/>
      <c r="AD401" s="196">
        <f t="shared" si="275"/>
        <v>0.35069444444444442</v>
      </c>
      <c r="AE401" s="667"/>
      <c r="AF401" s="196">
        <f t="shared" si="276"/>
        <v>0.35069444444444436</v>
      </c>
      <c r="AG401" s="196"/>
      <c r="AH401" s="196"/>
      <c r="AI401" s="196"/>
      <c r="AK401" s="709">
        <f t="shared" si="277"/>
        <v>0</v>
      </c>
      <c r="AL401" s="709">
        <f t="shared" si="278"/>
        <v>0</v>
      </c>
      <c r="AM401" s="709">
        <f t="shared" si="279"/>
        <v>0</v>
      </c>
      <c r="AN401" s="709"/>
      <c r="AO401" s="709">
        <f t="shared" si="280"/>
        <v>0</v>
      </c>
      <c r="AP401" s="709">
        <f t="shared" si="281"/>
        <v>1</v>
      </c>
      <c r="AS401" s="184"/>
      <c r="AW401" s="225"/>
      <c r="AX401" s="79"/>
      <c r="AZ401" s="176"/>
      <c r="BD401" s="225"/>
      <c r="BG401" s="761">
        <f>BG398</f>
        <v>80.900000000000006</v>
      </c>
      <c r="BH401" s="761">
        <f>BH398</f>
        <v>80.900000000000006</v>
      </c>
      <c r="BI401" s="198">
        <f>BJ400+BI398</f>
        <v>75</v>
      </c>
      <c r="BJ401" s="198">
        <f>BI401+BJ398</f>
        <v>90</v>
      </c>
    </row>
    <row r="402" spans="2:67" ht="12.75" customHeight="1" outlineLevel="1" x14ac:dyDescent="0.2">
      <c r="B402" s="851"/>
      <c r="C402" s="851"/>
      <c r="D402" s="27" t="str">
        <f t="shared" si="282"/>
        <v/>
      </c>
      <c r="E402" s="191" t="str">
        <f t="shared" si="283"/>
        <v>Fr</v>
      </c>
      <c r="F402" s="191">
        <f t="shared" si="284"/>
        <v>2025</v>
      </c>
      <c r="G402" s="191">
        <f t="shared" si="285"/>
        <v>12</v>
      </c>
      <c r="H402" s="191">
        <f t="shared" si="287"/>
        <v>19</v>
      </c>
      <c r="I402" s="192">
        <f t="shared" si="286"/>
        <v>44548</v>
      </c>
      <c r="J402" s="191">
        <f t="shared" si="266"/>
        <v>1</v>
      </c>
      <c r="K402" s="193">
        <f t="shared" si="288"/>
        <v>7</v>
      </c>
      <c r="L402" s="194">
        <f t="shared" si="288"/>
        <v>0</v>
      </c>
      <c r="M402" s="193">
        <f t="shared" si="288"/>
        <v>13</v>
      </c>
      <c r="N402" s="194">
        <f t="shared" si="288"/>
        <v>0</v>
      </c>
      <c r="O402" s="193">
        <f t="shared" si="288"/>
        <v>13</v>
      </c>
      <c r="P402" s="194">
        <f t="shared" si="288"/>
        <v>30</v>
      </c>
      <c r="Q402" s="193">
        <f t="shared" si="288"/>
        <v>15</v>
      </c>
      <c r="R402" s="194">
        <f t="shared" si="288"/>
        <v>55</v>
      </c>
      <c r="S402" s="193">
        <f t="shared" si="268"/>
        <v>15</v>
      </c>
      <c r="T402" s="194">
        <f t="shared" si="268"/>
        <v>55</v>
      </c>
      <c r="U402" s="193">
        <f t="shared" si="268"/>
        <v>15</v>
      </c>
      <c r="V402" s="194">
        <f t="shared" si="268"/>
        <v>55</v>
      </c>
      <c r="W402" s="195">
        <f t="shared" si="269"/>
        <v>0.29166666666666669</v>
      </c>
      <c r="X402" s="195">
        <f t="shared" si="270"/>
        <v>0.54166666666666663</v>
      </c>
      <c r="Y402" s="195">
        <f t="shared" si="271"/>
        <v>0.5625</v>
      </c>
      <c r="Z402" s="195">
        <f t="shared" si="272"/>
        <v>0.66319444444444442</v>
      </c>
      <c r="AA402" s="195">
        <f t="shared" si="273"/>
        <v>0.66319444444444442</v>
      </c>
      <c r="AB402" s="195">
        <f t="shared" si="274"/>
        <v>0.66319444444444442</v>
      </c>
      <c r="AC402" s="667"/>
      <c r="AD402" s="196">
        <f t="shared" si="275"/>
        <v>0.35069444444444442</v>
      </c>
      <c r="AE402" s="667"/>
      <c r="AF402" s="196">
        <f t="shared" si="276"/>
        <v>0.35069444444444436</v>
      </c>
      <c r="AG402" s="196"/>
      <c r="AH402" s="196"/>
      <c r="AI402" s="196"/>
      <c r="AK402" s="709">
        <f t="shared" si="277"/>
        <v>0</v>
      </c>
      <c r="AL402" s="709">
        <f t="shared" si="278"/>
        <v>0</v>
      </c>
      <c r="AM402" s="709">
        <f t="shared" si="279"/>
        <v>0</v>
      </c>
      <c r="AN402" s="709"/>
      <c r="AO402" s="709">
        <f t="shared" si="280"/>
        <v>0</v>
      </c>
      <c r="AP402" s="709">
        <f t="shared" si="281"/>
        <v>1</v>
      </c>
      <c r="AS402" s="184"/>
      <c r="AW402" s="225"/>
      <c r="AX402" s="79"/>
      <c r="AZ402" s="176"/>
      <c r="BD402" s="225"/>
      <c r="BG402" s="761">
        <f>BG398</f>
        <v>80.900000000000006</v>
      </c>
      <c r="BH402" s="761">
        <f>BH398</f>
        <v>80.900000000000006</v>
      </c>
      <c r="BI402" s="198">
        <f>BJ401+BI398</f>
        <v>105</v>
      </c>
      <c r="BJ402" s="198">
        <f>BI402+BJ398</f>
        <v>120</v>
      </c>
    </row>
    <row r="403" spans="2:67" ht="12.75" customHeight="1" outlineLevel="1" x14ac:dyDescent="0.2">
      <c r="B403" s="851"/>
      <c r="C403" s="851"/>
      <c r="D403" s="27" t="str">
        <f t="shared" si="282"/>
        <v/>
      </c>
      <c r="E403" s="191" t="str">
        <f t="shared" si="283"/>
        <v>Sa</v>
      </c>
      <c r="F403" s="191">
        <f t="shared" si="284"/>
        <v>2025</v>
      </c>
      <c r="G403" s="191">
        <f t="shared" si="285"/>
        <v>12</v>
      </c>
      <c r="H403" s="191">
        <f t="shared" si="287"/>
        <v>20</v>
      </c>
      <c r="I403" s="192">
        <f t="shared" si="286"/>
        <v>44549</v>
      </c>
      <c r="J403" s="191">
        <f t="shared" si="266"/>
        <v>1</v>
      </c>
      <c r="K403" s="193">
        <f t="shared" si="288"/>
        <v>0</v>
      </c>
      <c r="L403" s="194">
        <f t="shared" si="288"/>
        <v>0</v>
      </c>
      <c r="M403" s="193">
        <f t="shared" si="288"/>
        <v>0</v>
      </c>
      <c r="N403" s="194">
        <f t="shared" si="288"/>
        <v>0</v>
      </c>
      <c r="O403" s="193">
        <f t="shared" si="288"/>
        <v>0</v>
      </c>
      <c r="P403" s="194">
        <f t="shared" si="288"/>
        <v>0</v>
      </c>
      <c r="Q403" s="193">
        <f t="shared" si="288"/>
        <v>0</v>
      </c>
      <c r="R403" s="194">
        <f t="shared" si="288"/>
        <v>0</v>
      </c>
      <c r="S403" s="193">
        <f t="shared" si="268"/>
        <v>0</v>
      </c>
      <c r="T403" s="194">
        <f t="shared" si="268"/>
        <v>0</v>
      </c>
      <c r="U403" s="193">
        <f t="shared" si="268"/>
        <v>0</v>
      </c>
      <c r="V403" s="194">
        <f t="shared" si="268"/>
        <v>0</v>
      </c>
      <c r="W403" s="195">
        <f t="shared" si="269"/>
        <v>0</v>
      </c>
      <c r="X403" s="195">
        <f t="shared" si="270"/>
        <v>0</v>
      </c>
      <c r="Y403" s="195">
        <f t="shared" si="271"/>
        <v>0</v>
      </c>
      <c r="Z403" s="195">
        <f t="shared" si="272"/>
        <v>0</v>
      </c>
      <c r="AA403" s="195">
        <f t="shared" si="273"/>
        <v>0</v>
      </c>
      <c r="AB403" s="195">
        <f t="shared" si="274"/>
        <v>0</v>
      </c>
      <c r="AC403" s="667"/>
      <c r="AD403" s="196">
        <f t="shared" si="275"/>
        <v>0</v>
      </c>
      <c r="AE403" s="667"/>
      <c r="AF403" s="196">
        <f t="shared" si="276"/>
        <v>0</v>
      </c>
      <c r="AG403" s="196"/>
      <c r="AH403" s="196"/>
      <c r="AI403" s="196"/>
      <c r="AK403" s="709">
        <f t="shared" si="277"/>
        <v>0</v>
      </c>
      <c r="AL403" s="709">
        <f t="shared" si="278"/>
        <v>0</v>
      </c>
      <c r="AM403" s="709">
        <f t="shared" si="279"/>
        <v>0</v>
      </c>
      <c r="AN403" s="709"/>
      <c r="AO403" s="709">
        <f t="shared" si="280"/>
        <v>0</v>
      </c>
      <c r="AP403" s="709">
        <f t="shared" si="281"/>
        <v>0</v>
      </c>
      <c r="AS403" s="184"/>
      <c r="AW403" s="225"/>
      <c r="AX403" s="79"/>
      <c r="AZ403" s="176"/>
      <c r="BD403" s="225"/>
      <c r="BG403" s="762">
        <f>BG398</f>
        <v>80.900000000000006</v>
      </c>
      <c r="BH403" s="761">
        <f>BH398</f>
        <v>80.900000000000006</v>
      </c>
      <c r="BI403" s="198">
        <f>BJ402+BI398</f>
        <v>135</v>
      </c>
      <c r="BJ403" s="198">
        <f>BI403+BJ398</f>
        <v>150</v>
      </c>
    </row>
    <row r="404" spans="2:67" ht="12.75" customHeight="1" outlineLevel="1" x14ac:dyDescent="0.2">
      <c r="B404" s="851"/>
      <c r="C404" s="851"/>
      <c r="D404" s="27" t="str">
        <f t="shared" si="282"/>
        <v/>
      </c>
      <c r="E404" s="191" t="str">
        <f t="shared" si="283"/>
        <v>So</v>
      </c>
      <c r="F404" s="191">
        <f t="shared" si="284"/>
        <v>2025</v>
      </c>
      <c r="G404" s="191">
        <f t="shared" si="285"/>
        <v>12</v>
      </c>
      <c r="H404" s="191">
        <f t="shared" si="287"/>
        <v>21</v>
      </c>
      <c r="I404" s="192">
        <f t="shared" si="286"/>
        <v>44550</v>
      </c>
      <c r="J404" s="191">
        <f t="shared" si="266"/>
        <v>1</v>
      </c>
      <c r="K404" s="193">
        <f t="shared" ref="K404:R414" si="289">IF(OR($E404="Sa",$E404="So",$J404=0),K$4,K$5)</f>
        <v>0</v>
      </c>
      <c r="L404" s="194">
        <f t="shared" si="289"/>
        <v>0</v>
      </c>
      <c r="M404" s="193">
        <f t="shared" si="289"/>
        <v>0</v>
      </c>
      <c r="N404" s="194">
        <f t="shared" si="289"/>
        <v>0</v>
      </c>
      <c r="O404" s="193">
        <f t="shared" si="289"/>
        <v>0</v>
      </c>
      <c r="P404" s="194">
        <f t="shared" si="289"/>
        <v>0</v>
      </c>
      <c r="Q404" s="193">
        <f t="shared" si="289"/>
        <v>0</v>
      </c>
      <c r="R404" s="194">
        <f t="shared" si="289"/>
        <v>0</v>
      </c>
      <c r="S404" s="193">
        <f t="shared" si="268"/>
        <v>0</v>
      </c>
      <c r="T404" s="194">
        <f t="shared" si="268"/>
        <v>0</v>
      </c>
      <c r="U404" s="193">
        <f t="shared" si="268"/>
        <v>0</v>
      </c>
      <c r="V404" s="194">
        <f t="shared" si="268"/>
        <v>0</v>
      </c>
      <c r="W404" s="195">
        <f t="shared" si="269"/>
        <v>0</v>
      </c>
      <c r="X404" s="195">
        <f t="shared" si="270"/>
        <v>0</v>
      </c>
      <c r="Y404" s="195">
        <f t="shared" si="271"/>
        <v>0</v>
      </c>
      <c r="Z404" s="195">
        <f t="shared" si="272"/>
        <v>0</v>
      </c>
      <c r="AA404" s="195">
        <f t="shared" si="273"/>
        <v>0</v>
      </c>
      <c r="AB404" s="195">
        <f t="shared" si="274"/>
        <v>0</v>
      </c>
      <c r="AC404" s="667"/>
      <c r="AD404" s="196">
        <f t="shared" si="275"/>
        <v>0</v>
      </c>
      <c r="AE404" s="667"/>
      <c r="AF404" s="196">
        <f t="shared" si="276"/>
        <v>0</v>
      </c>
      <c r="AG404" s="196"/>
      <c r="AH404" s="196"/>
      <c r="AI404" s="196"/>
      <c r="AK404" s="709">
        <f t="shared" si="277"/>
        <v>0</v>
      </c>
      <c r="AL404" s="709">
        <f t="shared" si="278"/>
        <v>0</v>
      </c>
      <c r="AM404" s="709">
        <f t="shared" si="279"/>
        <v>0</v>
      </c>
      <c r="AN404" s="709"/>
      <c r="AO404" s="709">
        <f t="shared" si="280"/>
        <v>0</v>
      </c>
      <c r="AP404" s="709">
        <f t="shared" si="281"/>
        <v>0</v>
      </c>
      <c r="AS404" s="184"/>
      <c r="AW404" s="225"/>
      <c r="AX404" s="79"/>
      <c r="AZ404" s="176"/>
      <c r="BC404" s="29"/>
      <c r="BD404" s="225"/>
      <c r="BG404" s="760">
        <v>60</v>
      </c>
      <c r="BH404" s="756">
        <f>SUM(BG399:BG403)+SUM(BH399:BH403)</f>
        <v>809</v>
      </c>
      <c r="BL404" s="774" t="s">
        <v>1777</v>
      </c>
      <c r="BM404" s="198"/>
      <c r="BN404" s="722" t="s">
        <v>1767</v>
      </c>
      <c r="BO404" s="722" t="s">
        <v>1767</v>
      </c>
    </row>
    <row r="405" spans="2:67" ht="12.75" customHeight="1" outlineLevel="1" x14ac:dyDescent="0.2">
      <c r="B405" s="851"/>
      <c r="C405" s="851"/>
      <c r="D405" s="27">
        <f t="shared" si="282"/>
        <v>52</v>
      </c>
      <c r="E405" s="191" t="str">
        <f t="shared" si="283"/>
        <v>Mo</v>
      </c>
      <c r="F405" s="191">
        <f t="shared" si="284"/>
        <v>2025</v>
      </c>
      <c r="G405" s="191">
        <f t="shared" si="285"/>
        <v>12</v>
      </c>
      <c r="H405" s="191">
        <f t="shared" si="287"/>
        <v>22</v>
      </c>
      <c r="I405" s="192">
        <f t="shared" si="286"/>
        <v>44551</v>
      </c>
      <c r="J405" s="191">
        <f t="shared" si="266"/>
        <v>1</v>
      </c>
      <c r="K405" s="193">
        <f t="shared" si="289"/>
        <v>7</v>
      </c>
      <c r="L405" s="194">
        <f t="shared" si="289"/>
        <v>0</v>
      </c>
      <c r="M405" s="193">
        <f t="shared" si="289"/>
        <v>13</v>
      </c>
      <c r="N405" s="194">
        <f t="shared" si="289"/>
        <v>0</v>
      </c>
      <c r="O405" s="193">
        <f t="shared" si="289"/>
        <v>13</v>
      </c>
      <c r="P405" s="194">
        <f t="shared" si="289"/>
        <v>30</v>
      </c>
      <c r="Q405" s="193">
        <f t="shared" si="289"/>
        <v>15</v>
      </c>
      <c r="R405" s="194">
        <f t="shared" si="289"/>
        <v>55</v>
      </c>
      <c r="S405" s="193">
        <f t="shared" si="268"/>
        <v>15</v>
      </c>
      <c r="T405" s="194">
        <f t="shared" si="268"/>
        <v>55</v>
      </c>
      <c r="U405" s="193">
        <f t="shared" si="268"/>
        <v>15</v>
      </c>
      <c r="V405" s="194">
        <f t="shared" si="268"/>
        <v>55</v>
      </c>
      <c r="W405" s="195">
        <f t="shared" si="269"/>
        <v>0.29166666666666669</v>
      </c>
      <c r="X405" s="195">
        <f t="shared" si="270"/>
        <v>0.54166666666666663</v>
      </c>
      <c r="Y405" s="195">
        <f t="shared" si="271"/>
        <v>0.5625</v>
      </c>
      <c r="Z405" s="195">
        <f t="shared" si="272"/>
        <v>0.66319444444444442</v>
      </c>
      <c r="AA405" s="195">
        <f t="shared" si="273"/>
        <v>0.66319444444444442</v>
      </c>
      <c r="AB405" s="195">
        <f t="shared" si="274"/>
        <v>0.66319444444444442</v>
      </c>
      <c r="AC405" s="667"/>
      <c r="AD405" s="196">
        <f t="shared" si="275"/>
        <v>0.35069444444444442</v>
      </c>
      <c r="AE405" s="667"/>
      <c r="AF405" s="196">
        <f t="shared" si="276"/>
        <v>0.35069444444444436</v>
      </c>
      <c r="AG405" s="196"/>
      <c r="AH405" s="196"/>
      <c r="AI405" s="196"/>
      <c r="AK405" s="709">
        <f t="shared" si="277"/>
        <v>0</v>
      </c>
      <c r="AL405" s="709">
        <f t="shared" si="278"/>
        <v>0</v>
      </c>
      <c r="AM405" s="709">
        <f t="shared" si="279"/>
        <v>0</v>
      </c>
      <c r="AN405" s="709"/>
      <c r="AO405" s="709">
        <f t="shared" si="280"/>
        <v>0</v>
      </c>
      <c r="AP405" s="709">
        <f t="shared" si="281"/>
        <v>1</v>
      </c>
      <c r="AS405" s="184"/>
      <c r="AW405" s="225"/>
      <c r="AX405" s="79"/>
      <c r="AZ405" s="176"/>
      <c r="BD405" s="225"/>
      <c r="BG405" s="758">
        <f>BH405/BG404</f>
        <v>26.966666666666665</v>
      </c>
      <c r="BH405" s="757">
        <f>SUM(BH397,BH404)</f>
        <v>1618</v>
      </c>
      <c r="BL405" s="775">
        <f>INDEX($BF$2:$BG$8,MATCH(BL404,$BF$2:$BF$8,0),2)</f>
        <v>80.900000000000006</v>
      </c>
      <c r="BM405" s="775">
        <f>INDEX($BF$2:$BG$8,MATCH(BL404,$BF$2:$BF$8,0),2)</f>
        <v>80.900000000000006</v>
      </c>
      <c r="BN405" s="775">
        <v>15</v>
      </c>
      <c r="BO405" s="775">
        <v>15</v>
      </c>
    </row>
    <row r="406" spans="2:67" ht="12.75" customHeight="1" outlineLevel="1" x14ac:dyDescent="0.2">
      <c r="B406" s="851"/>
      <c r="C406" s="851"/>
      <c r="D406" s="27" t="str">
        <f t="shared" si="282"/>
        <v/>
      </c>
      <c r="E406" s="191" t="str">
        <f t="shared" si="283"/>
        <v>Di</v>
      </c>
      <c r="F406" s="191">
        <f t="shared" si="284"/>
        <v>2025</v>
      </c>
      <c r="G406" s="191">
        <f t="shared" si="285"/>
        <v>12</v>
      </c>
      <c r="H406" s="191">
        <f t="shared" si="287"/>
        <v>23</v>
      </c>
      <c r="I406" s="192">
        <f t="shared" si="286"/>
        <v>44552</v>
      </c>
      <c r="J406" s="191">
        <f t="shared" si="266"/>
        <v>1</v>
      </c>
      <c r="K406" s="193">
        <f t="shared" si="289"/>
        <v>7</v>
      </c>
      <c r="L406" s="194">
        <f t="shared" si="289"/>
        <v>0</v>
      </c>
      <c r="M406" s="193">
        <f t="shared" si="289"/>
        <v>13</v>
      </c>
      <c r="N406" s="194">
        <f t="shared" si="289"/>
        <v>0</v>
      </c>
      <c r="O406" s="193">
        <f t="shared" si="289"/>
        <v>13</v>
      </c>
      <c r="P406" s="194">
        <f t="shared" si="289"/>
        <v>30</v>
      </c>
      <c r="Q406" s="193">
        <f t="shared" si="289"/>
        <v>15</v>
      </c>
      <c r="R406" s="194">
        <f t="shared" si="289"/>
        <v>55</v>
      </c>
      <c r="S406" s="193">
        <f t="shared" si="268"/>
        <v>15</v>
      </c>
      <c r="T406" s="194">
        <f t="shared" si="268"/>
        <v>55</v>
      </c>
      <c r="U406" s="193">
        <f t="shared" si="268"/>
        <v>15</v>
      </c>
      <c r="V406" s="194">
        <f t="shared" si="268"/>
        <v>55</v>
      </c>
      <c r="W406" s="195">
        <f t="shared" si="269"/>
        <v>0.29166666666666669</v>
      </c>
      <c r="X406" s="195">
        <f t="shared" si="270"/>
        <v>0.54166666666666663</v>
      </c>
      <c r="Y406" s="195">
        <f t="shared" si="271"/>
        <v>0.5625</v>
      </c>
      <c r="Z406" s="195">
        <f t="shared" si="272"/>
        <v>0.66319444444444442</v>
      </c>
      <c r="AA406" s="195">
        <f t="shared" si="273"/>
        <v>0.66319444444444442</v>
      </c>
      <c r="AB406" s="195">
        <f t="shared" si="274"/>
        <v>0.66319444444444442</v>
      </c>
      <c r="AC406" s="667"/>
      <c r="AD406" s="196">
        <f t="shared" si="275"/>
        <v>0.35069444444444442</v>
      </c>
      <c r="AE406" s="667"/>
      <c r="AF406" s="196">
        <f t="shared" si="276"/>
        <v>0.35069444444444436</v>
      </c>
      <c r="AG406" s="196"/>
      <c r="AH406" s="196"/>
      <c r="AI406" s="196"/>
      <c r="AJ406" s="150"/>
      <c r="AK406" s="709">
        <f t="shared" si="277"/>
        <v>0</v>
      </c>
      <c r="AL406" s="709">
        <f t="shared" si="278"/>
        <v>0</v>
      </c>
      <c r="AM406" s="709">
        <f t="shared" si="279"/>
        <v>0</v>
      </c>
      <c r="AN406" s="709"/>
      <c r="AO406" s="709">
        <f t="shared" si="280"/>
        <v>0</v>
      </c>
      <c r="AP406" s="709">
        <f t="shared" si="281"/>
        <v>1</v>
      </c>
      <c r="AS406" s="184"/>
      <c r="AW406" s="225"/>
      <c r="AX406" s="79"/>
      <c r="AZ406" s="176"/>
      <c r="BD406" s="225"/>
      <c r="BG406" s="759">
        <f>100*BG404/BH405</f>
        <v>3.7082818294190361</v>
      </c>
      <c r="BL406" s="818">
        <f>BL405</f>
        <v>80.900000000000006</v>
      </c>
      <c r="BM406" s="818">
        <f>BM405</f>
        <v>80.900000000000006</v>
      </c>
      <c r="BN406" s="198">
        <f>BN405</f>
        <v>15</v>
      </c>
      <c r="BO406" s="198">
        <f>BN406+BO405</f>
        <v>30</v>
      </c>
    </row>
    <row r="407" spans="2:67" ht="12.75" customHeight="1" outlineLevel="1" x14ac:dyDescent="0.2">
      <c r="B407" s="851"/>
      <c r="C407" s="851"/>
      <c r="D407" s="27" t="str">
        <f t="shared" si="282"/>
        <v/>
      </c>
      <c r="E407" s="191" t="str">
        <f t="shared" si="283"/>
        <v>Mi</v>
      </c>
      <c r="F407" s="191">
        <f t="shared" si="284"/>
        <v>2025</v>
      </c>
      <c r="G407" s="191">
        <f t="shared" si="285"/>
        <v>12</v>
      </c>
      <c r="H407" s="191">
        <f t="shared" si="287"/>
        <v>24</v>
      </c>
      <c r="I407" s="192">
        <f t="shared" si="286"/>
        <v>44553</v>
      </c>
      <c r="J407" s="191">
        <f t="shared" si="266"/>
        <v>1</v>
      </c>
      <c r="K407" s="193">
        <f t="shared" si="289"/>
        <v>7</v>
      </c>
      <c r="L407" s="194">
        <f t="shared" si="289"/>
        <v>0</v>
      </c>
      <c r="M407" s="193">
        <f t="shared" si="289"/>
        <v>13</v>
      </c>
      <c r="N407" s="194">
        <f t="shared" si="289"/>
        <v>0</v>
      </c>
      <c r="O407" s="193">
        <f t="shared" si="289"/>
        <v>13</v>
      </c>
      <c r="P407" s="194">
        <f t="shared" si="289"/>
        <v>30</v>
      </c>
      <c r="Q407" s="193">
        <f t="shared" si="289"/>
        <v>15</v>
      </c>
      <c r="R407" s="194">
        <f t="shared" si="289"/>
        <v>55</v>
      </c>
      <c r="S407" s="193">
        <f t="shared" si="268"/>
        <v>15</v>
      </c>
      <c r="T407" s="194">
        <f t="shared" si="268"/>
        <v>55</v>
      </c>
      <c r="U407" s="193">
        <f t="shared" si="268"/>
        <v>15</v>
      </c>
      <c r="V407" s="194">
        <f t="shared" si="268"/>
        <v>55</v>
      </c>
      <c r="W407" s="195">
        <f t="shared" si="269"/>
        <v>0.29166666666666669</v>
      </c>
      <c r="X407" s="195">
        <f t="shared" si="270"/>
        <v>0.54166666666666663</v>
      </c>
      <c r="Y407" s="195">
        <f t="shared" si="271"/>
        <v>0.5625</v>
      </c>
      <c r="Z407" s="195">
        <f t="shared" si="272"/>
        <v>0.66319444444444442</v>
      </c>
      <c r="AA407" s="195">
        <f t="shared" si="273"/>
        <v>0.66319444444444442</v>
      </c>
      <c r="AB407" s="195">
        <f t="shared" si="274"/>
        <v>0.66319444444444442</v>
      </c>
      <c r="AC407" s="667"/>
      <c r="AD407" s="196">
        <f t="shared" si="275"/>
        <v>0.35069444444444442</v>
      </c>
      <c r="AE407" s="667"/>
      <c r="AF407" s="196">
        <f t="shared" si="276"/>
        <v>0.35069444444444436</v>
      </c>
      <c r="AG407" s="196"/>
      <c r="AH407" s="196"/>
      <c r="AI407" s="196"/>
      <c r="AJ407" s="150"/>
      <c r="AK407" s="709">
        <f t="shared" si="277"/>
        <v>0</v>
      </c>
      <c r="AL407" s="709">
        <f t="shared" si="278"/>
        <v>0</v>
      </c>
      <c r="AM407" s="709">
        <f t="shared" si="279"/>
        <v>0</v>
      </c>
      <c r="AN407" s="709"/>
      <c r="AO407" s="709">
        <f t="shared" si="280"/>
        <v>0</v>
      </c>
      <c r="AP407" s="709">
        <f t="shared" si="281"/>
        <v>1</v>
      </c>
      <c r="AS407" s="184"/>
      <c r="AW407" s="225"/>
      <c r="AX407" s="79"/>
      <c r="AZ407" s="176"/>
      <c r="BD407" s="225"/>
      <c r="BL407" s="761">
        <f>BL405</f>
        <v>80.900000000000006</v>
      </c>
      <c r="BM407" s="761">
        <f>BM405</f>
        <v>80.900000000000006</v>
      </c>
      <c r="BN407" s="198">
        <f>BO406+BN405</f>
        <v>45</v>
      </c>
      <c r="BO407" s="198">
        <f>BN407+BO405</f>
        <v>60</v>
      </c>
    </row>
    <row r="408" spans="2:67" ht="12.75" customHeight="1" outlineLevel="1" x14ac:dyDescent="0.2">
      <c r="B408" s="851"/>
      <c r="C408" s="851"/>
      <c r="D408" s="27" t="str">
        <f t="shared" si="282"/>
        <v/>
      </c>
      <c r="E408" s="191" t="str">
        <f t="shared" si="283"/>
        <v>Do</v>
      </c>
      <c r="F408" s="191">
        <f t="shared" si="284"/>
        <v>2025</v>
      </c>
      <c r="G408" s="191">
        <f t="shared" si="285"/>
        <v>12</v>
      </c>
      <c r="H408" s="191">
        <f t="shared" si="287"/>
        <v>25</v>
      </c>
      <c r="I408" s="192">
        <f t="shared" si="286"/>
        <v>44554</v>
      </c>
      <c r="J408" s="191">
        <f t="shared" si="266"/>
        <v>1</v>
      </c>
      <c r="K408" s="193">
        <f t="shared" si="289"/>
        <v>7</v>
      </c>
      <c r="L408" s="194">
        <f t="shared" si="289"/>
        <v>0</v>
      </c>
      <c r="M408" s="193">
        <f t="shared" si="289"/>
        <v>13</v>
      </c>
      <c r="N408" s="194">
        <f t="shared" si="289"/>
        <v>0</v>
      </c>
      <c r="O408" s="193">
        <f t="shared" si="289"/>
        <v>13</v>
      </c>
      <c r="P408" s="194">
        <f t="shared" si="289"/>
        <v>30</v>
      </c>
      <c r="Q408" s="193">
        <f t="shared" si="289"/>
        <v>15</v>
      </c>
      <c r="R408" s="194">
        <f t="shared" si="289"/>
        <v>55</v>
      </c>
      <c r="S408" s="193">
        <f t="shared" si="268"/>
        <v>15</v>
      </c>
      <c r="T408" s="194">
        <f t="shared" si="268"/>
        <v>55</v>
      </c>
      <c r="U408" s="193">
        <f t="shared" si="268"/>
        <v>15</v>
      </c>
      <c r="V408" s="194">
        <f t="shared" si="268"/>
        <v>55</v>
      </c>
      <c r="W408" s="195">
        <f t="shared" si="269"/>
        <v>0.29166666666666669</v>
      </c>
      <c r="X408" s="195">
        <f t="shared" si="270"/>
        <v>0.54166666666666663</v>
      </c>
      <c r="Y408" s="195">
        <f t="shared" si="271"/>
        <v>0.5625</v>
      </c>
      <c r="Z408" s="195">
        <f t="shared" si="272"/>
        <v>0.66319444444444442</v>
      </c>
      <c r="AA408" s="195">
        <f t="shared" si="273"/>
        <v>0.66319444444444442</v>
      </c>
      <c r="AB408" s="195">
        <f t="shared" si="274"/>
        <v>0.66319444444444442</v>
      </c>
      <c r="AC408" s="667"/>
      <c r="AD408" s="196">
        <f t="shared" si="275"/>
        <v>0.35069444444444442</v>
      </c>
      <c r="AE408" s="667"/>
      <c r="AF408" s="196">
        <f t="shared" si="276"/>
        <v>0.35069444444444436</v>
      </c>
      <c r="AG408" s="196"/>
      <c r="AH408" s="196"/>
      <c r="AI408" s="196"/>
      <c r="AJ408" s="150"/>
      <c r="AK408" s="709">
        <f t="shared" si="277"/>
        <v>0</v>
      </c>
      <c r="AL408" s="709">
        <f t="shared" si="278"/>
        <v>0</v>
      </c>
      <c r="AM408" s="709">
        <f t="shared" si="279"/>
        <v>0</v>
      </c>
      <c r="AN408" s="709"/>
      <c r="AO408" s="709">
        <f t="shared" si="280"/>
        <v>0</v>
      </c>
      <c r="AP408" s="709">
        <f t="shared" si="281"/>
        <v>1</v>
      </c>
      <c r="AS408" s="184"/>
      <c r="AW408" s="225"/>
      <c r="AX408" s="79"/>
      <c r="AZ408" s="176"/>
      <c r="BD408" s="225"/>
      <c r="BL408" s="761">
        <f>BL405</f>
        <v>80.900000000000006</v>
      </c>
      <c r="BM408" s="761">
        <f>BM405</f>
        <v>80.900000000000006</v>
      </c>
      <c r="BN408" s="198">
        <f>BO407+BN405</f>
        <v>75</v>
      </c>
      <c r="BO408" s="198">
        <f>BN408+BO405</f>
        <v>90</v>
      </c>
    </row>
    <row r="409" spans="2:67" ht="12.75" customHeight="1" outlineLevel="1" x14ac:dyDescent="0.2">
      <c r="B409" s="851"/>
      <c r="C409" s="851"/>
      <c r="D409" s="27" t="str">
        <f t="shared" si="282"/>
        <v/>
      </c>
      <c r="E409" s="191" t="str">
        <f t="shared" si="283"/>
        <v>Fr</v>
      </c>
      <c r="F409" s="191">
        <f t="shared" si="284"/>
        <v>2025</v>
      </c>
      <c r="G409" s="191">
        <f t="shared" si="285"/>
        <v>12</v>
      </c>
      <c r="H409" s="191">
        <f t="shared" si="287"/>
        <v>26</v>
      </c>
      <c r="I409" s="192">
        <f t="shared" si="286"/>
        <v>44555</v>
      </c>
      <c r="J409" s="191">
        <f t="shared" si="266"/>
        <v>1</v>
      </c>
      <c r="K409" s="193">
        <f t="shared" si="289"/>
        <v>7</v>
      </c>
      <c r="L409" s="194">
        <f t="shared" si="289"/>
        <v>0</v>
      </c>
      <c r="M409" s="193">
        <f t="shared" si="289"/>
        <v>13</v>
      </c>
      <c r="N409" s="194">
        <f t="shared" si="289"/>
        <v>0</v>
      </c>
      <c r="O409" s="193">
        <f t="shared" si="289"/>
        <v>13</v>
      </c>
      <c r="P409" s="194">
        <f t="shared" si="289"/>
        <v>30</v>
      </c>
      <c r="Q409" s="193">
        <f t="shared" si="289"/>
        <v>15</v>
      </c>
      <c r="R409" s="194">
        <f t="shared" si="289"/>
        <v>55</v>
      </c>
      <c r="S409" s="193">
        <f t="shared" si="268"/>
        <v>15</v>
      </c>
      <c r="T409" s="194">
        <f t="shared" si="268"/>
        <v>55</v>
      </c>
      <c r="U409" s="193">
        <f t="shared" si="268"/>
        <v>15</v>
      </c>
      <c r="V409" s="194">
        <f t="shared" si="268"/>
        <v>55</v>
      </c>
      <c r="W409" s="195">
        <f t="shared" si="269"/>
        <v>0.29166666666666669</v>
      </c>
      <c r="X409" s="195">
        <f t="shared" si="270"/>
        <v>0.54166666666666663</v>
      </c>
      <c r="Y409" s="195">
        <f t="shared" si="271"/>
        <v>0.5625</v>
      </c>
      <c r="Z409" s="195">
        <f t="shared" si="272"/>
        <v>0.66319444444444442</v>
      </c>
      <c r="AA409" s="195">
        <f t="shared" si="273"/>
        <v>0.66319444444444442</v>
      </c>
      <c r="AB409" s="195">
        <f t="shared" si="274"/>
        <v>0.66319444444444442</v>
      </c>
      <c r="AC409" s="667"/>
      <c r="AD409" s="196">
        <f t="shared" si="275"/>
        <v>0.35069444444444442</v>
      </c>
      <c r="AE409" s="667"/>
      <c r="AF409" s="196">
        <f t="shared" si="276"/>
        <v>0.35069444444444436</v>
      </c>
      <c r="AG409" s="196"/>
      <c r="AH409" s="196"/>
      <c r="AI409" s="196"/>
      <c r="AJ409" s="150"/>
      <c r="AK409" s="709">
        <f t="shared" si="277"/>
        <v>0</v>
      </c>
      <c r="AL409" s="709">
        <f t="shared" si="278"/>
        <v>0</v>
      </c>
      <c r="AM409" s="709">
        <f t="shared" si="279"/>
        <v>0</v>
      </c>
      <c r="AN409" s="709"/>
      <c r="AO409" s="709">
        <f t="shared" si="280"/>
        <v>0</v>
      </c>
      <c r="AP409" s="709">
        <f t="shared" si="281"/>
        <v>1</v>
      </c>
      <c r="AS409" s="184"/>
      <c r="AW409" s="225"/>
      <c r="AX409" s="79"/>
      <c r="AZ409" s="176"/>
      <c r="BD409" s="225"/>
      <c r="BL409" s="761">
        <f>BL405</f>
        <v>80.900000000000006</v>
      </c>
      <c r="BM409" s="761">
        <f>BM405</f>
        <v>80.900000000000006</v>
      </c>
      <c r="BN409" s="198">
        <f>BO408+BN405</f>
        <v>105</v>
      </c>
      <c r="BO409" s="198">
        <f>BN409+BO405</f>
        <v>120</v>
      </c>
    </row>
    <row r="410" spans="2:67" ht="12.75" customHeight="1" outlineLevel="1" x14ac:dyDescent="0.2">
      <c r="B410" s="851"/>
      <c r="C410" s="851"/>
      <c r="D410" s="27" t="str">
        <f t="shared" si="282"/>
        <v/>
      </c>
      <c r="E410" s="191" t="str">
        <f t="shared" si="283"/>
        <v>Sa</v>
      </c>
      <c r="F410" s="191">
        <f t="shared" si="284"/>
        <v>2025</v>
      </c>
      <c r="G410" s="191">
        <f t="shared" si="285"/>
        <v>12</v>
      </c>
      <c r="H410" s="191">
        <f t="shared" si="287"/>
        <v>27</v>
      </c>
      <c r="I410" s="192">
        <f t="shared" si="286"/>
        <v>44556</v>
      </c>
      <c r="J410" s="191">
        <f t="shared" si="266"/>
        <v>1</v>
      </c>
      <c r="K410" s="193">
        <f t="shared" si="289"/>
        <v>0</v>
      </c>
      <c r="L410" s="194">
        <f t="shared" si="289"/>
        <v>0</v>
      </c>
      <c r="M410" s="193">
        <f t="shared" si="289"/>
        <v>0</v>
      </c>
      <c r="N410" s="194">
        <f t="shared" si="289"/>
        <v>0</v>
      </c>
      <c r="O410" s="193">
        <f t="shared" si="289"/>
        <v>0</v>
      </c>
      <c r="P410" s="194">
        <f t="shared" si="289"/>
        <v>0</v>
      </c>
      <c r="Q410" s="193">
        <f t="shared" si="289"/>
        <v>0</v>
      </c>
      <c r="R410" s="194">
        <f t="shared" si="289"/>
        <v>0</v>
      </c>
      <c r="S410" s="193">
        <f t="shared" si="268"/>
        <v>0</v>
      </c>
      <c r="T410" s="194">
        <f t="shared" si="268"/>
        <v>0</v>
      </c>
      <c r="U410" s="193">
        <f t="shared" si="268"/>
        <v>0</v>
      </c>
      <c r="V410" s="194">
        <f t="shared" si="268"/>
        <v>0</v>
      </c>
      <c r="W410" s="195">
        <f t="shared" si="269"/>
        <v>0</v>
      </c>
      <c r="X410" s="195">
        <f t="shared" si="270"/>
        <v>0</v>
      </c>
      <c r="Y410" s="195">
        <f t="shared" si="271"/>
        <v>0</v>
      </c>
      <c r="Z410" s="195">
        <f t="shared" si="272"/>
        <v>0</v>
      </c>
      <c r="AA410" s="195">
        <f t="shared" si="273"/>
        <v>0</v>
      </c>
      <c r="AB410" s="195">
        <f t="shared" si="274"/>
        <v>0</v>
      </c>
      <c r="AC410" s="667"/>
      <c r="AD410" s="196">
        <f t="shared" si="275"/>
        <v>0</v>
      </c>
      <c r="AE410" s="667"/>
      <c r="AF410" s="196">
        <f t="shared" si="276"/>
        <v>0</v>
      </c>
      <c r="AG410" s="196"/>
      <c r="AH410" s="196"/>
      <c r="AI410" s="196"/>
      <c r="AJ410" s="150"/>
      <c r="AK410" s="709">
        <f t="shared" si="277"/>
        <v>0</v>
      </c>
      <c r="AL410" s="709">
        <f t="shared" si="278"/>
        <v>0</v>
      </c>
      <c r="AM410" s="709">
        <f t="shared" si="279"/>
        <v>0</v>
      </c>
      <c r="AN410" s="709"/>
      <c r="AO410" s="709">
        <f t="shared" si="280"/>
        <v>0</v>
      </c>
      <c r="AP410" s="709">
        <f t="shared" si="281"/>
        <v>0</v>
      </c>
      <c r="AS410" s="184"/>
      <c r="AW410" s="225"/>
      <c r="AX410" s="79"/>
      <c r="AZ410" s="176"/>
      <c r="BD410" s="225"/>
      <c r="BL410" s="762">
        <f>BL405</f>
        <v>80.900000000000006</v>
      </c>
      <c r="BM410" s="761">
        <f>BM405</f>
        <v>80.900000000000006</v>
      </c>
      <c r="BN410" s="198">
        <f>BO409+BN405</f>
        <v>135</v>
      </c>
      <c r="BO410" s="198">
        <f>BN410+BO405</f>
        <v>150</v>
      </c>
    </row>
    <row r="411" spans="2:67" ht="12.75" customHeight="1" outlineLevel="1" x14ac:dyDescent="0.2">
      <c r="B411" s="851"/>
      <c r="C411" s="851"/>
      <c r="D411" s="27" t="str">
        <f t="shared" si="282"/>
        <v/>
      </c>
      <c r="E411" s="191" t="str">
        <f t="shared" si="283"/>
        <v>So</v>
      </c>
      <c r="F411" s="191">
        <f t="shared" si="284"/>
        <v>2025</v>
      </c>
      <c r="G411" s="191">
        <f t="shared" si="285"/>
        <v>12</v>
      </c>
      <c r="H411" s="191">
        <f t="shared" si="287"/>
        <v>28</v>
      </c>
      <c r="I411" s="192">
        <f t="shared" si="286"/>
        <v>44557</v>
      </c>
      <c r="J411" s="191">
        <f t="shared" si="266"/>
        <v>1</v>
      </c>
      <c r="K411" s="193">
        <f t="shared" si="289"/>
        <v>0</v>
      </c>
      <c r="L411" s="194">
        <f t="shared" si="289"/>
        <v>0</v>
      </c>
      <c r="M411" s="193">
        <f t="shared" si="289"/>
        <v>0</v>
      </c>
      <c r="N411" s="194">
        <f t="shared" si="289"/>
        <v>0</v>
      </c>
      <c r="O411" s="193">
        <f t="shared" si="289"/>
        <v>0</v>
      </c>
      <c r="P411" s="194">
        <f t="shared" si="289"/>
        <v>0</v>
      </c>
      <c r="Q411" s="193">
        <f t="shared" si="289"/>
        <v>0</v>
      </c>
      <c r="R411" s="194">
        <f t="shared" si="289"/>
        <v>0</v>
      </c>
      <c r="S411" s="193">
        <f t="shared" si="268"/>
        <v>0</v>
      </c>
      <c r="T411" s="194">
        <f t="shared" si="268"/>
        <v>0</v>
      </c>
      <c r="U411" s="193">
        <f t="shared" si="268"/>
        <v>0</v>
      </c>
      <c r="V411" s="194">
        <f t="shared" si="268"/>
        <v>0</v>
      </c>
      <c r="W411" s="195">
        <f t="shared" si="269"/>
        <v>0</v>
      </c>
      <c r="X411" s="195">
        <f t="shared" si="270"/>
        <v>0</v>
      </c>
      <c r="Y411" s="195">
        <f t="shared" si="271"/>
        <v>0</v>
      </c>
      <c r="Z411" s="195">
        <f t="shared" si="272"/>
        <v>0</v>
      </c>
      <c r="AA411" s="195">
        <f t="shared" si="273"/>
        <v>0</v>
      </c>
      <c r="AB411" s="195">
        <f t="shared" si="274"/>
        <v>0</v>
      </c>
      <c r="AC411" s="667"/>
      <c r="AD411" s="196">
        <f t="shared" si="275"/>
        <v>0</v>
      </c>
      <c r="AE411" s="667"/>
      <c r="AF411" s="196">
        <f t="shared" si="276"/>
        <v>0</v>
      </c>
      <c r="AG411" s="196"/>
      <c r="AH411" s="196"/>
      <c r="AI411" s="196"/>
      <c r="AK411" s="709">
        <f t="shared" si="277"/>
        <v>0</v>
      </c>
      <c r="AL411" s="709">
        <f t="shared" si="278"/>
        <v>0</v>
      </c>
      <c r="AM411" s="709">
        <f t="shared" si="279"/>
        <v>0</v>
      </c>
      <c r="AN411" s="709"/>
      <c r="AO411" s="709">
        <f t="shared" si="280"/>
        <v>0</v>
      </c>
      <c r="AP411" s="709">
        <f t="shared" si="281"/>
        <v>0</v>
      </c>
      <c r="AS411" s="184"/>
      <c r="AW411" s="225"/>
      <c r="AX411" s="79"/>
      <c r="AZ411" s="176"/>
      <c r="BD411" s="225"/>
      <c r="BL411" s="774" t="s">
        <v>1777</v>
      </c>
      <c r="BM411" s="756">
        <f>SUM(BL406:BL410)+SUM(BM406:BM410)</f>
        <v>809</v>
      </c>
      <c r="BN411" s="722" t="s">
        <v>1767</v>
      </c>
      <c r="BO411" s="722" t="s">
        <v>1767</v>
      </c>
    </row>
    <row r="412" spans="2:67" ht="12.75" customHeight="1" outlineLevel="1" x14ac:dyDescent="0.2">
      <c r="B412" s="851"/>
      <c r="C412" s="851"/>
      <c r="D412" s="27">
        <f t="shared" si="282"/>
        <v>53</v>
      </c>
      <c r="E412" s="191" t="str">
        <f t="shared" si="283"/>
        <v>Mo</v>
      </c>
      <c r="F412" s="191">
        <f t="shared" si="284"/>
        <v>2025</v>
      </c>
      <c r="G412" s="191">
        <f t="shared" si="285"/>
        <v>12</v>
      </c>
      <c r="H412" s="191">
        <f t="shared" si="287"/>
        <v>29</v>
      </c>
      <c r="I412" s="192">
        <f t="shared" si="286"/>
        <v>44558</v>
      </c>
      <c r="J412" s="191">
        <f t="shared" si="266"/>
        <v>1</v>
      </c>
      <c r="K412" s="193">
        <f t="shared" si="289"/>
        <v>7</v>
      </c>
      <c r="L412" s="194">
        <f t="shared" si="289"/>
        <v>0</v>
      </c>
      <c r="M412" s="193">
        <f t="shared" si="289"/>
        <v>13</v>
      </c>
      <c r="N412" s="194">
        <f t="shared" si="289"/>
        <v>0</v>
      </c>
      <c r="O412" s="193">
        <f t="shared" si="289"/>
        <v>13</v>
      </c>
      <c r="P412" s="194">
        <f t="shared" si="289"/>
        <v>30</v>
      </c>
      <c r="Q412" s="193">
        <f t="shared" si="289"/>
        <v>15</v>
      </c>
      <c r="R412" s="194">
        <f t="shared" si="289"/>
        <v>55</v>
      </c>
      <c r="S412" s="193">
        <f t="shared" si="268"/>
        <v>15</v>
      </c>
      <c r="T412" s="194">
        <f t="shared" si="268"/>
        <v>55</v>
      </c>
      <c r="U412" s="193">
        <f t="shared" si="268"/>
        <v>15</v>
      </c>
      <c r="V412" s="194">
        <f t="shared" si="268"/>
        <v>55</v>
      </c>
      <c r="W412" s="195">
        <f t="shared" si="269"/>
        <v>0.29166666666666669</v>
      </c>
      <c r="X412" s="195">
        <f t="shared" si="270"/>
        <v>0.54166666666666663</v>
      </c>
      <c r="Y412" s="195">
        <f t="shared" si="271"/>
        <v>0.5625</v>
      </c>
      <c r="Z412" s="195">
        <f t="shared" si="272"/>
        <v>0.66319444444444442</v>
      </c>
      <c r="AA412" s="195">
        <f t="shared" si="273"/>
        <v>0.66319444444444442</v>
      </c>
      <c r="AB412" s="195">
        <f t="shared" si="274"/>
        <v>0.66319444444444442</v>
      </c>
      <c r="AC412" s="667"/>
      <c r="AD412" s="196">
        <f t="shared" si="275"/>
        <v>0.35069444444444442</v>
      </c>
      <c r="AE412" s="667"/>
      <c r="AF412" s="196">
        <f t="shared" si="276"/>
        <v>0.35069444444444436</v>
      </c>
      <c r="AG412" s="196"/>
      <c r="AH412" s="196"/>
      <c r="AI412" s="196"/>
      <c r="AK412" s="709">
        <f t="shared" si="277"/>
        <v>0</v>
      </c>
      <c r="AL412" s="709">
        <f t="shared" si="278"/>
        <v>0</v>
      </c>
      <c r="AM412" s="709">
        <f t="shared" si="279"/>
        <v>0</v>
      </c>
      <c r="AN412" s="709"/>
      <c r="AO412" s="709">
        <f t="shared" si="280"/>
        <v>0</v>
      </c>
      <c r="AP412" s="709">
        <f t="shared" si="281"/>
        <v>1</v>
      </c>
      <c r="AS412" s="184"/>
      <c r="AW412" s="225"/>
      <c r="AX412" s="79"/>
      <c r="AZ412" s="176"/>
      <c r="BD412" s="225"/>
      <c r="BL412" s="775">
        <f>INDEX($BF$2:$BG$8,MATCH(BL411,$BF$2:$BF$8,0),2)</f>
        <v>80.900000000000006</v>
      </c>
      <c r="BM412" s="775">
        <f>INDEX($BF$2:$BG$8,MATCH(BL411,$BF$2:$BF$8,0),2)</f>
        <v>80.900000000000006</v>
      </c>
      <c r="BN412" s="775">
        <v>15</v>
      </c>
      <c r="BO412" s="775">
        <v>15</v>
      </c>
    </row>
    <row r="413" spans="2:67" ht="12.75" customHeight="1" outlineLevel="1" x14ac:dyDescent="0.2">
      <c r="B413" s="851"/>
      <c r="C413" s="851"/>
      <c r="D413" s="27" t="str">
        <f t="shared" si="282"/>
        <v/>
      </c>
      <c r="E413" s="191" t="str">
        <f t="shared" si="283"/>
        <v>Di</v>
      </c>
      <c r="F413" s="191">
        <f t="shared" si="284"/>
        <v>2025</v>
      </c>
      <c r="G413" s="191">
        <f t="shared" si="285"/>
        <v>12</v>
      </c>
      <c r="H413" s="191">
        <f t="shared" si="287"/>
        <v>30</v>
      </c>
      <c r="I413" s="192">
        <f t="shared" si="286"/>
        <v>44559</v>
      </c>
      <c r="J413" s="191">
        <f t="shared" si="266"/>
        <v>1</v>
      </c>
      <c r="K413" s="193">
        <f t="shared" si="289"/>
        <v>7</v>
      </c>
      <c r="L413" s="194">
        <f t="shared" si="289"/>
        <v>0</v>
      </c>
      <c r="M413" s="193">
        <f t="shared" si="289"/>
        <v>13</v>
      </c>
      <c r="N413" s="194">
        <f t="shared" si="289"/>
        <v>0</v>
      </c>
      <c r="O413" s="193">
        <f t="shared" si="289"/>
        <v>13</v>
      </c>
      <c r="P413" s="194">
        <f t="shared" si="289"/>
        <v>30</v>
      </c>
      <c r="Q413" s="193">
        <f t="shared" si="289"/>
        <v>15</v>
      </c>
      <c r="R413" s="194">
        <f t="shared" si="289"/>
        <v>55</v>
      </c>
      <c r="S413" s="193">
        <f t="shared" si="268"/>
        <v>15</v>
      </c>
      <c r="T413" s="194">
        <f t="shared" si="268"/>
        <v>55</v>
      </c>
      <c r="U413" s="193">
        <f t="shared" si="268"/>
        <v>15</v>
      </c>
      <c r="V413" s="194">
        <f t="shared" si="268"/>
        <v>55</v>
      </c>
      <c r="W413" s="195">
        <f t="shared" si="269"/>
        <v>0.29166666666666669</v>
      </c>
      <c r="X413" s="195">
        <f t="shared" si="270"/>
        <v>0.54166666666666663</v>
      </c>
      <c r="Y413" s="195">
        <f t="shared" si="271"/>
        <v>0.5625</v>
      </c>
      <c r="Z413" s="195">
        <f t="shared" si="272"/>
        <v>0.66319444444444442</v>
      </c>
      <c r="AA413" s="195">
        <f t="shared" si="273"/>
        <v>0.66319444444444442</v>
      </c>
      <c r="AB413" s="195">
        <f t="shared" si="274"/>
        <v>0.66319444444444442</v>
      </c>
      <c r="AC413" s="667"/>
      <c r="AD413" s="196">
        <f t="shared" si="275"/>
        <v>0.35069444444444442</v>
      </c>
      <c r="AE413" s="667"/>
      <c r="AF413" s="196">
        <f t="shared" si="276"/>
        <v>0.35069444444444436</v>
      </c>
      <c r="AG413" s="196"/>
      <c r="AH413" s="196"/>
      <c r="AI413" s="196"/>
      <c r="AJ413" s="150"/>
      <c r="AK413" s="709">
        <f t="shared" si="277"/>
        <v>0</v>
      </c>
      <c r="AL413" s="709">
        <f t="shared" si="278"/>
        <v>0</v>
      </c>
      <c r="AM413" s="709">
        <f t="shared" si="279"/>
        <v>0</v>
      </c>
      <c r="AN413" s="709"/>
      <c r="AO413" s="709">
        <f t="shared" si="280"/>
        <v>0</v>
      </c>
      <c r="AP413" s="709">
        <f t="shared" si="281"/>
        <v>1</v>
      </c>
      <c r="AS413" s="184"/>
      <c r="AW413" s="225"/>
      <c r="AX413" s="79"/>
      <c r="AZ413" s="176"/>
      <c r="BD413" s="225"/>
      <c r="BL413" s="818">
        <f>BL412</f>
        <v>80.900000000000006</v>
      </c>
      <c r="BM413" s="818">
        <f>BM412</f>
        <v>80.900000000000006</v>
      </c>
      <c r="BN413" s="198">
        <f>BN412</f>
        <v>15</v>
      </c>
      <c r="BO413" s="198">
        <f>BN413+BO412</f>
        <v>30</v>
      </c>
    </row>
    <row r="414" spans="2:67" ht="12.75" customHeight="1" outlineLevel="1" x14ac:dyDescent="0.2">
      <c r="B414" s="851"/>
      <c r="C414" s="851"/>
      <c r="D414" s="27" t="str">
        <f t="shared" si="282"/>
        <v/>
      </c>
      <c r="E414" s="191" t="str">
        <f t="shared" si="283"/>
        <v>Mi</v>
      </c>
      <c r="F414" s="191">
        <f t="shared" si="284"/>
        <v>2025</v>
      </c>
      <c r="G414" s="191">
        <f t="shared" si="285"/>
        <v>12</v>
      </c>
      <c r="H414" s="191">
        <f t="shared" si="287"/>
        <v>31</v>
      </c>
      <c r="I414" s="192">
        <f t="shared" si="286"/>
        <v>44560</v>
      </c>
      <c r="J414" s="191">
        <f t="shared" si="266"/>
        <v>1</v>
      </c>
      <c r="K414" s="193">
        <f t="shared" si="289"/>
        <v>7</v>
      </c>
      <c r="L414" s="194">
        <f t="shared" si="289"/>
        <v>0</v>
      </c>
      <c r="M414" s="193">
        <f t="shared" si="289"/>
        <v>13</v>
      </c>
      <c r="N414" s="194">
        <f t="shared" si="289"/>
        <v>0</v>
      </c>
      <c r="O414" s="193">
        <f t="shared" si="289"/>
        <v>13</v>
      </c>
      <c r="P414" s="194">
        <f t="shared" si="289"/>
        <v>30</v>
      </c>
      <c r="Q414" s="193">
        <f t="shared" si="289"/>
        <v>15</v>
      </c>
      <c r="R414" s="194">
        <f t="shared" si="289"/>
        <v>55</v>
      </c>
      <c r="S414" s="193">
        <f t="shared" si="268"/>
        <v>15</v>
      </c>
      <c r="T414" s="194">
        <f t="shared" si="268"/>
        <v>55</v>
      </c>
      <c r="U414" s="193">
        <f t="shared" si="268"/>
        <v>15</v>
      </c>
      <c r="V414" s="194">
        <f t="shared" si="268"/>
        <v>55</v>
      </c>
      <c r="W414" s="195">
        <f t="shared" si="269"/>
        <v>0.29166666666666669</v>
      </c>
      <c r="X414" s="195">
        <f t="shared" si="270"/>
        <v>0.54166666666666663</v>
      </c>
      <c r="Y414" s="195">
        <f t="shared" si="271"/>
        <v>0.5625</v>
      </c>
      <c r="Z414" s="195">
        <f t="shared" si="272"/>
        <v>0.66319444444444442</v>
      </c>
      <c r="AA414" s="195">
        <f t="shared" si="273"/>
        <v>0.66319444444444442</v>
      </c>
      <c r="AB414" s="195">
        <f t="shared" si="274"/>
        <v>0.66319444444444442</v>
      </c>
      <c r="AC414" s="667"/>
      <c r="AD414" s="196">
        <f t="shared" si="275"/>
        <v>0.35069444444444442</v>
      </c>
      <c r="AE414" s="667"/>
      <c r="AF414" s="196">
        <f t="shared" si="276"/>
        <v>0.35069444444444436</v>
      </c>
      <c r="AG414" s="196"/>
      <c r="AH414" s="196"/>
      <c r="AI414" s="196"/>
      <c r="AJ414" s="150"/>
      <c r="AK414" s="709">
        <f t="shared" si="277"/>
        <v>0</v>
      </c>
      <c r="AL414" s="709">
        <f t="shared" si="278"/>
        <v>0</v>
      </c>
      <c r="AM414" s="709">
        <f t="shared" si="279"/>
        <v>0</v>
      </c>
      <c r="AN414" s="709"/>
      <c r="AO414" s="709">
        <f t="shared" si="280"/>
        <v>0</v>
      </c>
      <c r="AP414" s="709">
        <f>IF(OR(E414="Sa",E414="So",E414="",J414=0,AH414="FT"),0,1)</f>
        <v>1</v>
      </c>
      <c r="AS414" s="184"/>
      <c r="AW414" s="225"/>
      <c r="AX414" s="79"/>
      <c r="AZ414" s="176"/>
      <c r="BD414" s="225"/>
      <c r="BL414" s="761">
        <f>BL412</f>
        <v>80.900000000000006</v>
      </c>
      <c r="BM414" s="761">
        <f>BM412</f>
        <v>80.900000000000006</v>
      </c>
      <c r="BN414" s="198">
        <f>BO413+BN412</f>
        <v>45</v>
      </c>
      <c r="BO414" s="198">
        <f>BN414+BO412</f>
        <v>60</v>
      </c>
    </row>
    <row r="415" spans="2:67" ht="12.75" customHeight="1" outlineLevel="1" x14ac:dyDescent="0.2">
      <c r="B415" s="851"/>
      <c r="C415" s="851"/>
      <c r="D415" s="749" t="s">
        <v>1716</v>
      </c>
      <c r="E415" s="9"/>
      <c r="F415" s="9"/>
      <c r="G415" s="9"/>
      <c r="H415" s="191"/>
      <c r="I415" s="13"/>
      <c r="J415" s="191">
        <f>IF(OR(G415="",G415=MONTH(I415)),1,0)</f>
        <v>1</v>
      </c>
      <c r="Q415" s="4" t="s">
        <v>21</v>
      </c>
      <c r="R415" s="4"/>
      <c r="S415" s="4"/>
      <c r="T415" s="4"/>
      <c r="U415" s="4"/>
      <c r="V415" s="4"/>
      <c r="W415" s="4"/>
      <c r="X415" s="4"/>
      <c r="Y415" s="4"/>
      <c r="Z415" s="4"/>
      <c r="AA415" s="4"/>
      <c r="AB415" s="4"/>
      <c r="AC415" s="667"/>
      <c r="AD415" s="18">
        <f>SUM(AD384:AD414)</f>
        <v>8.065972222222225</v>
      </c>
      <c r="AE415" s="667"/>
      <c r="AF415" s="18">
        <f>SUM(AF384:AF414)</f>
        <v>8.0659722222222214</v>
      </c>
      <c r="AG415" s="18"/>
      <c r="AH415" s="18"/>
      <c r="AI415" s="20">
        <f>IF(AF415-AD415&lt;0,0,1)</f>
        <v>0</v>
      </c>
      <c r="AJ415" s="190">
        <f>IF(AF415-AD415&lt;0,AD415-AF415,AF415-AD415)</f>
        <v>3.5527136788005009E-15</v>
      </c>
      <c r="AK415" s="190">
        <f>8.425*SUM(AK384:AK414)/24</f>
        <v>0</v>
      </c>
      <c r="AL415" s="190">
        <f>8.425*SUM(AL384:AL414)/24</f>
        <v>0</v>
      </c>
      <c r="AM415" s="190">
        <f>8.425*SUM(AM384:AM414)/24</f>
        <v>0</v>
      </c>
      <c r="AO415" s="151">
        <f>SUM(AO384:AO414)</f>
        <v>0</v>
      </c>
      <c r="AP415" s="151">
        <f>SUM(AP384:AP414)</f>
        <v>23</v>
      </c>
      <c r="AS415" s="184"/>
      <c r="AW415" s="225"/>
      <c r="AX415" s="79"/>
      <c r="AZ415" s="176"/>
      <c r="BD415" s="225"/>
      <c r="BL415" s="761">
        <f>BL412</f>
        <v>80.900000000000006</v>
      </c>
      <c r="BM415" s="761">
        <f>BM412</f>
        <v>80.900000000000006</v>
      </c>
      <c r="BN415" s="198">
        <f>BO414+BN412</f>
        <v>75</v>
      </c>
      <c r="BO415" s="198">
        <f>BN415+BO412</f>
        <v>90</v>
      </c>
    </row>
    <row r="416" spans="2:67" ht="12.75" customHeight="1" x14ac:dyDescent="0.2">
      <c r="B416" s="852"/>
      <c r="C416" s="852"/>
      <c r="D416" s="49"/>
      <c r="E416" s="51"/>
      <c r="F416" s="51"/>
      <c r="G416" s="51"/>
      <c r="H416" s="51"/>
      <c r="I416" s="51"/>
      <c r="J416" s="51"/>
      <c r="K416" s="52"/>
      <c r="L416" s="52"/>
      <c r="M416" s="52"/>
      <c r="N416" s="52"/>
      <c r="O416" s="52"/>
      <c r="P416" s="52"/>
      <c r="Q416" s="52"/>
      <c r="R416" s="52"/>
      <c r="S416" s="52"/>
      <c r="T416" s="52"/>
      <c r="U416" s="52"/>
      <c r="V416" s="52"/>
      <c r="W416" s="52"/>
      <c r="X416" s="52"/>
      <c r="Y416" s="52"/>
      <c r="Z416" s="52"/>
      <c r="AA416" s="52"/>
      <c r="AB416" s="52"/>
      <c r="AC416" s="53"/>
      <c r="AD416" s="53"/>
      <c r="AE416" s="53"/>
      <c r="AF416" s="54"/>
      <c r="AG416" s="54"/>
      <c r="AH416" s="54"/>
      <c r="AI416" s="54"/>
      <c r="AJ416" s="204">
        <f>IF(AI415=1,AJ382+AJ415,IF(AI415=0,AJ382-AJ415,"Error"))</f>
        <v>-3.5527136788005009E-14</v>
      </c>
      <c r="AK416" s="205">
        <f>AK382+SUM(AK383:AK414)</f>
        <v>0</v>
      </c>
      <c r="AL416" s="205">
        <f>AL382+SUM(AL383:AL414)</f>
        <v>0</v>
      </c>
      <c r="AM416" s="205">
        <f>AM382+SUM(AM383:AM414)</f>
        <v>0</v>
      </c>
      <c r="AN416" s="205"/>
      <c r="AO416" s="205">
        <f>AO415*8</f>
        <v>0</v>
      </c>
      <c r="AP416" s="205">
        <f>AP415*8</f>
        <v>184</v>
      </c>
      <c r="AQ416" s="152"/>
      <c r="AR416" s="173"/>
      <c r="AS416" s="185"/>
      <c r="AT416" s="152"/>
      <c r="AU416" s="152"/>
      <c r="AV416" s="173"/>
      <c r="AW416" s="226"/>
      <c r="AX416" s="80"/>
      <c r="AY416" s="55"/>
      <c r="AZ416" s="178"/>
      <c r="BA416" s="55"/>
      <c r="BB416" s="49"/>
      <c r="BC416" s="55"/>
      <c r="BD416" s="226"/>
      <c r="BL416" s="761">
        <f>BL412</f>
        <v>80.900000000000006</v>
      </c>
      <c r="BM416" s="761">
        <f>BM412</f>
        <v>80.900000000000006</v>
      </c>
      <c r="BN416" s="198">
        <f>BO415+BN412</f>
        <v>105</v>
      </c>
      <c r="BO416" s="198">
        <f>BN416+BO412</f>
        <v>120</v>
      </c>
    </row>
    <row r="417" spans="64:67" x14ac:dyDescent="0.2">
      <c r="BL417" s="762">
        <f>BL412</f>
        <v>80.900000000000006</v>
      </c>
      <c r="BM417" s="761">
        <f>BM412</f>
        <v>80.900000000000006</v>
      </c>
      <c r="BN417" s="198">
        <f>BO416+BN412</f>
        <v>135</v>
      </c>
      <c r="BO417" s="198">
        <f>BN417+BO412</f>
        <v>150</v>
      </c>
    </row>
    <row r="418" spans="64:67" x14ac:dyDescent="0.2">
      <c r="BL418" s="760">
        <v>60</v>
      </c>
      <c r="BM418" s="756">
        <f>SUM(BL413:BL417)+SUM(BM413:BM417)</f>
        <v>809</v>
      </c>
      <c r="BN418" s="198"/>
      <c r="BO418" s="198"/>
    </row>
    <row r="419" spans="64:67" x14ac:dyDescent="0.2">
      <c r="BL419" s="758">
        <f>BM419/BL418</f>
        <v>26.966666666666665</v>
      </c>
      <c r="BM419" s="757">
        <f>SUM(BM411,BM418)</f>
        <v>1618</v>
      </c>
      <c r="BN419" s="198"/>
      <c r="BO419" s="198"/>
    </row>
    <row r="420" spans="64:67" x14ac:dyDescent="0.2">
      <c r="BL420" s="759">
        <f>100*BL418/BM419</f>
        <v>3.7082818294190361</v>
      </c>
      <c r="BM420" s="198"/>
      <c r="BN420" s="198"/>
      <c r="BO420" s="198"/>
    </row>
  </sheetData>
  <mergeCells count="31">
    <mergeCell ref="B315:B348"/>
    <mergeCell ref="C315:C348"/>
    <mergeCell ref="B349:B382"/>
    <mergeCell ref="C349:C382"/>
    <mergeCell ref="B383:B416"/>
    <mergeCell ref="C383:C416"/>
    <mergeCell ref="B213:B246"/>
    <mergeCell ref="C213:C246"/>
    <mergeCell ref="B247:B280"/>
    <mergeCell ref="C247:C280"/>
    <mergeCell ref="B281:B314"/>
    <mergeCell ref="C281:C314"/>
    <mergeCell ref="B111:B144"/>
    <mergeCell ref="C111:C144"/>
    <mergeCell ref="B145:B178"/>
    <mergeCell ref="C145:C178"/>
    <mergeCell ref="B179:B212"/>
    <mergeCell ref="C179:C212"/>
    <mergeCell ref="AM2:AM7"/>
    <mergeCell ref="B9:B42"/>
    <mergeCell ref="C9:C42"/>
    <mergeCell ref="B43:B76"/>
    <mergeCell ref="C43:C76"/>
    <mergeCell ref="AJ2:AJ7"/>
    <mergeCell ref="AK2:AK7"/>
    <mergeCell ref="AL2:AL7"/>
    <mergeCell ref="B77:B110"/>
    <mergeCell ref="C77:C110"/>
    <mergeCell ref="B2:B7"/>
    <mergeCell ref="C2:C7"/>
    <mergeCell ref="K2:R2"/>
  </mergeCells>
  <conditionalFormatting sqref="E8:AG9 E10:AF416">
    <cfRule type="expression" dxfId="313" priority="1">
      <formula>OR($AO8=0.5,$AO8=1)</formula>
    </cfRule>
    <cfRule type="expression" dxfId="312" priority="2">
      <formula>OR($E8="Sa",$E8="So")</formula>
    </cfRule>
    <cfRule type="expression" dxfId="311" priority="3">
      <formula>$J8&lt;=0</formula>
    </cfRule>
  </conditionalFormatting>
  <conditionalFormatting sqref="AJ8:AJ416">
    <cfRule type="expression" dxfId="310" priority="4">
      <formula>AND($D8="EM",($AF8-$AD8)&gt;0)</formula>
    </cfRule>
    <cfRule type="expression" dxfId="309" priority="5">
      <formula>AND($D8="EM",($AF8-$AD8)&lt;0)</formula>
    </cfRule>
  </conditionalFormatting>
  <dataValidations count="12">
    <dataValidation type="list" allowBlank="1" showInputMessage="1" showErrorMessage="1" sqref="BG60 BG93 BG86 BL46 BL36 BG29 BG22 BG53 BG124 BG117 BG156 BG149 BL170 BL163 BL201 BL194 BG219 BG208 BL286 BL279 BL316 BL309 BL348 BL341 BG365 BG358 BL379 BL372 BG397 BG390 BL79 BL67 BL107 BL100 BL138 BL131 BG187 BG180 BL233 BL226 BG247 BG240 BG334 BG327 BG302 BG295 BG271 BG264 BL15 BL8 BL411 BL404" xr:uid="{48755E19-54A6-4FFD-AEB8-826EB7AD852A}">
      <formula1>$BF$2:$BF$8</formula1>
    </dataValidation>
    <dataValidation type="list" allowBlank="1" showInputMessage="1" showErrorMessage="1" sqref="AH248:AH278 AH146:AH176 AH78:AH108 AH10:AH40 AH350:AH380 AH44:AH74 AH384:AH414 AH180:AH210 AH214:AH244 AH316:AH346 AH282:AH312 AH112:AH142" xr:uid="{7B2AC5E0-73D1-42C5-AF95-C2D9ECBE2D2A}">
      <formula1>$AH$1:$AH$7</formula1>
    </dataValidation>
    <dataValidation allowBlank="1" showInputMessage="1" showErrorMessage="1" promptTitle="TAG" prompt=" _x000a_A - Arbeit_x000a_F - Ferien_x000a_FT - Frei Tag_x000a_HO - Home Office_x000a_HT - Halb-Tag_x000a_K - Kompensation" sqref="AH2" xr:uid="{24475FEB-B7E6-48E7-A95C-D9A1EC427E81}"/>
    <dataValidation allowBlank="1" showInputMessage="1" showErrorMessage="1" promptTitle="WGMWT" prompt="Wald - Gibswil - Mosnang - Wil - Tübach _x000a_(Tankstelle) _x000a_72.2 km" sqref="BG5" xr:uid="{4A5F3DEE-CF19-413A-86CC-5D8C807F4C01}"/>
    <dataValidation allowBlank="1" showInputMessage="1" showErrorMessage="1" promptTitle="WMLGT" prompt="Wald - Mosnang - Lutisburg - Flawil - Tübach _x000a_(Tankstelle) _x000a_67.8 km" sqref="BG4" xr:uid="{D3C1FA1D-0C5F-4DF9-AE29-18974CC03A37}"/>
    <dataValidation allowBlank="1" showInputMessage="1" showErrorMessage="1" promptTitle="WHA" prompt="Weg Haus - Arbeit" sqref="BG1 BL1" xr:uid="{350B392D-D398-4F67-89DA-B563FEA5ADC5}"/>
    <dataValidation allowBlank="1" showInputMessage="1" showErrorMessage="1" promptTitle="WAH" prompt="Weg Arbeit - Haus" sqref="BH1 BM1" xr:uid="{73426A76-CA07-4F53-A863-99C5F2EAA34F}"/>
    <dataValidation allowBlank="1" showInputMessage="1" showErrorMessage="1" promptTitle="WLSWT" prompt="Wald - Laupen - SanktGallenKappel - Wil - Tübach _x000a_(Tankstelle) _x000a_77.4 km" sqref="BG8" xr:uid="{25CAA418-87C7-47C0-945A-FBDA35F6BBF8}"/>
    <dataValidation allowBlank="1" showInputMessage="1" showErrorMessage="1" promptTitle="WLSWT" prompt="Wald - Laupen - SanktGallenKappel - Lichtensteig - Waldstatt  - SG - Tübach _x000a_(Tankstelle) _x000a_67.3 km" sqref="BG6" xr:uid="{FCF53DFE-882F-445F-8A2D-65750EDBB47B}"/>
    <dataValidation allowBlank="1" showInputMessage="1" showErrorMessage="1" promptTitle="WGTST" prompt="Wald - Gibswil - Turbenthal - Sirnach - Tübach (Tankstelle)_x000a_80.9 km" sqref="BG2" xr:uid="{3BA60323-877F-4E44-A433-A3BE70D6F43F}"/>
    <dataValidation allowBlank="1" showInputMessage="1" showErrorMessage="1" promptTitle="WGKWT" prompt="Wald - Gibswil - Kirchberg - Wil - Tübach _x000a_(Tankstelle) _x000a_68.5 km" sqref="BG3" xr:uid="{20D6838D-08A2-414C-B665-83DDD2BBE08F}"/>
    <dataValidation allowBlank="1" showInputMessage="1" showErrorMessage="1" promptTitle="WLSFT" prompt="Wald - Laupen - SanktGallenKappel - Flawil  - Gossau - Tübach _x000a_(Tankstelle) _x000a_67.3 km" sqref="BG7" xr:uid="{D85DDB21-1165-438F-A96C-1767C168ADAC}"/>
  </dataValidations>
  <pageMargins left="0.70866141732283472" right="0.70866141732283472" top="0.74803149606299213" bottom="0.74803149606299213" header="0.31496062992125984" footer="0.31496062992125984"/>
  <pageSetup paperSize="9" scale="90" orientation="landscape" r:id="rId1"/>
  <rowBreaks count="12" manualBreakCount="12">
    <brk id="7" max="16383" man="1"/>
    <brk id="41" max="16383" man="1"/>
    <brk id="75" max="16383" man="1"/>
    <brk id="109" min="1" max="16" man="1"/>
    <brk id="143" min="1" max="16" man="1"/>
    <brk id="177" min="1" max="16" man="1"/>
    <brk id="211" min="1" max="16" man="1"/>
    <brk id="245" min="1" max="16" man="1"/>
    <brk id="279" min="1" max="16" man="1"/>
    <brk id="313" min="1" max="16" man="1"/>
    <brk id="347" min="1" max="16" man="1"/>
    <brk id="381" min="1" max="1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32A5-9A3B-6149-A82B-D31A94A904D3}">
  <sheetPr>
    <tabColor theme="8" tint="0.59999389629810485"/>
  </sheetPr>
  <dimension ref="B2:AY40"/>
  <sheetViews>
    <sheetView tabSelected="1" zoomScale="150" zoomScaleNormal="150" workbookViewId="0"/>
  </sheetViews>
  <sheetFormatPr baseColWidth="10" defaultColWidth="3.6640625" defaultRowHeight="11" outlineLevelRow="1" outlineLevelCol="1" x14ac:dyDescent="0.15"/>
  <cols>
    <col min="1" max="1" width="3.6640625" style="298" customWidth="1"/>
    <col min="2" max="9" width="3.6640625" style="298" customWidth="1" outlineLevel="1"/>
    <col min="10" max="10" width="3.6640625" style="298" customWidth="1"/>
    <col min="11" max="18" width="3.6640625" style="298" customWidth="1" outlineLevel="1"/>
    <col min="19" max="19" width="3.6640625" style="298" customWidth="1"/>
    <col min="20" max="27" width="3.6640625" style="298" customWidth="1" outlineLevel="1"/>
    <col min="28" max="28" width="3.6640625" style="298" customWidth="1"/>
    <col min="29" max="30" width="3.6640625" style="298" customWidth="1" outlineLevel="1"/>
    <col min="31" max="32" width="8.6640625" style="298" customWidth="1" outlineLevel="1"/>
    <col min="33" max="33" width="3.6640625" style="298" customWidth="1" outlineLevel="1"/>
    <col min="34" max="35" width="3.6640625" style="302" customWidth="1" outlineLevel="1"/>
    <col min="36" max="36" width="3.6640625" style="302" customWidth="1"/>
    <col min="37" max="37" width="5.6640625" style="302" hidden="1" customWidth="1" outlineLevel="1"/>
    <col min="38" max="44" width="3.6640625" style="302" hidden="1" customWidth="1" outlineLevel="1"/>
    <col min="45" max="46" width="3.6640625" style="298" hidden="1" customWidth="1" outlineLevel="1"/>
    <col min="47" max="47" width="3.6640625" style="298" customWidth="1" collapsed="1"/>
    <col min="48" max="50" width="3.6640625" style="302" customWidth="1"/>
    <col min="51" max="52" width="3.6640625" style="298" customWidth="1"/>
    <col min="53" max="16384" width="3.6640625" style="298"/>
  </cols>
  <sheetData>
    <row r="2" spans="2:51" outlineLevel="1" x14ac:dyDescent="0.15">
      <c r="B2" s="299">
        <v>0</v>
      </c>
      <c r="C2" s="296"/>
      <c r="D2" s="296"/>
      <c r="E2" s="296"/>
      <c r="F2" s="296"/>
      <c r="G2" s="296"/>
      <c r="H2" s="296"/>
      <c r="I2" s="296"/>
      <c r="J2" s="297"/>
      <c r="K2" s="299">
        <v>1</v>
      </c>
      <c r="L2" s="296"/>
      <c r="M2" s="296"/>
      <c r="T2" s="299">
        <v>2</v>
      </c>
      <c r="AW2" s="302" t="s">
        <v>213</v>
      </c>
      <c r="AX2" s="302" t="s">
        <v>1669</v>
      </c>
      <c r="AY2" s="298" t="s">
        <v>89</v>
      </c>
    </row>
    <row r="3" spans="2:51" outlineLevel="1" x14ac:dyDescent="0.15">
      <c r="B3" s="845" t="str">
        <f>AF20</f>
        <v>KW</v>
      </c>
      <c r="C3" s="847">
        <f ca="1">IF(AF6&lt;&gt;0,AF6,IF(AF10&lt;&gt;0,AF10,DATE(YEAR(TODAY()),MONTH(TODAY()),1)))</f>
        <v>44561</v>
      </c>
      <c r="D3" s="848"/>
      <c r="E3" s="848"/>
      <c r="F3" s="848"/>
      <c r="G3" s="848"/>
      <c r="H3" s="848"/>
      <c r="I3" s="849"/>
      <c r="J3" s="297"/>
      <c r="K3" s="845" t="str">
        <f>B3</f>
        <v>KW</v>
      </c>
      <c r="L3" s="847">
        <f ca="1">DATE(YEAR($AF$29),MONTH($AF$29)+K2,1)</f>
        <v>44592</v>
      </c>
      <c r="M3" s="848"/>
      <c r="N3" s="848"/>
      <c r="O3" s="848"/>
      <c r="P3" s="848"/>
      <c r="Q3" s="848"/>
      <c r="R3" s="849"/>
      <c r="T3" s="845" t="str">
        <f>B3</f>
        <v>KW</v>
      </c>
      <c r="U3" s="847">
        <f ca="1">DATE(YEAR($AF$29),MONTH($AF$29)+T2,1)</f>
        <v>44620</v>
      </c>
      <c r="V3" s="848"/>
      <c r="W3" s="848"/>
      <c r="X3" s="848"/>
      <c r="Y3" s="848"/>
      <c r="Z3" s="848"/>
      <c r="AA3" s="849"/>
      <c r="AE3" s="713" t="s">
        <v>756</v>
      </c>
      <c r="AF3" s="661" t="s">
        <v>1671</v>
      </c>
      <c r="AK3" s="717" t="s">
        <v>39</v>
      </c>
      <c r="AL3" s="713" t="s">
        <v>1629</v>
      </c>
      <c r="AM3" s="713" t="s">
        <v>1696</v>
      </c>
      <c r="AN3" s="713" t="s">
        <v>1697</v>
      </c>
      <c r="AO3" s="713" t="s">
        <v>1697</v>
      </c>
      <c r="AP3" s="713" t="s">
        <v>1698</v>
      </c>
      <c r="AQ3" s="713" t="s">
        <v>1674</v>
      </c>
      <c r="AR3" s="713" t="s">
        <v>1675</v>
      </c>
      <c r="AS3" s="713" t="s">
        <v>1676</v>
      </c>
      <c r="AT3" s="713" t="s">
        <v>1677</v>
      </c>
      <c r="AU3" s="653"/>
    </row>
    <row r="4" spans="2:51" outlineLevel="1" x14ac:dyDescent="0.15">
      <c r="B4" s="846"/>
      <c r="C4" s="303">
        <f ca="1">C5</f>
        <v>44558</v>
      </c>
      <c r="D4" s="304">
        <f t="shared" ref="D4:I4" ca="1" si="0">D5</f>
        <v>44559</v>
      </c>
      <c r="E4" s="304">
        <f t="shared" ca="1" si="0"/>
        <v>44560</v>
      </c>
      <c r="F4" s="304">
        <f t="shared" ca="1" si="0"/>
        <v>44561</v>
      </c>
      <c r="G4" s="304">
        <f t="shared" ca="1" si="0"/>
        <v>44562</v>
      </c>
      <c r="H4" s="304">
        <f t="shared" ca="1" si="0"/>
        <v>44563</v>
      </c>
      <c r="I4" s="305">
        <f t="shared" ca="1" si="0"/>
        <v>44564</v>
      </c>
      <c r="J4" s="297"/>
      <c r="K4" s="846"/>
      <c r="L4" s="303">
        <f ca="1">L5</f>
        <v>44586</v>
      </c>
      <c r="M4" s="304">
        <f t="shared" ref="M4:R4" ca="1" si="1">M5</f>
        <v>44587</v>
      </c>
      <c r="N4" s="304">
        <f t="shared" ca="1" si="1"/>
        <v>44588</v>
      </c>
      <c r="O4" s="304">
        <f t="shared" ca="1" si="1"/>
        <v>44589</v>
      </c>
      <c r="P4" s="304">
        <f t="shared" ca="1" si="1"/>
        <v>44590</v>
      </c>
      <c r="Q4" s="304">
        <f t="shared" ca="1" si="1"/>
        <v>44591</v>
      </c>
      <c r="R4" s="305">
        <f t="shared" ca="1" si="1"/>
        <v>44592</v>
      </c>
      <c r="T4" s="846"/>
      <c r="U4" s="303">
        <f ca="1">U5</f>
        <v>44614</v>
      </c>
      <c r="V4" s="304">
        <f t="shared" ref="V4:AA4" ca="1" si="2">V5</f>
        <v>44615</v>
      </c>
      <c r="W4" s="304">
        <f t="shared" ca="1" si="2"/>
        <v>44616</v>
      </c>
      <c r="X4" s="304">
        <f t="shared" ca="1" si="2"/>
        <v>44617</v>
      </c>
      <c r="Y4" s="304">
        <f t="shared" ca="1" si="2"/>
        <v>44618</v>
      </c>
      <c r="Z4" s="304">
        <f t="shared" ca="1" si="2"/>
        <v>44619</v>
      </c>
      <c r="AA4" s="305">
        <f t="shared" ca="1" si="2"/>
        <v>44620</v>
      </c>
      <c r="AE4" s="713" t="s">
        <v>1692</v>
      </c>
      <c r="AF4" s="662" t="s">
        <v>422</v>
      </c>
      <c r="AU4" s="302"/>
    </row>
    <row r="5" spans="2:51" outlineLevel="1" x14ac:dyDescent="0.15">
      <c r="B5" s="310">
        <f t="shared" ref="B5:B10" ca="1" si="3">IF($AF$3="ISO",_xlfn.ISOWEEKNUM(C5),IF($AF$3="Excel",WEEKNUM(C5,$AF$23),"Error"))</f>
        <v>1</v>
      </c>
      <c r="C5" s="311">
        <f ca="1">DATE(YEAR($AF$29),MONTH($AF$29)+B2,1)-(WEEKDAY(DATE(YEAR($AF$29),MONTH($AF$29)+B2,1),1)-($AF$23-1))-IF((WEEKDAY(DATE(YEAR($AF$29),MONTH($AF$29)+B2,1),1)-($AF$23-1))&lt;=0,7,0)+1</f>
        <v>44558</v>
      </c>
      <c r="D5" s="311">
        <f t="shared" ref="D5:I10" ca="1" si="4">C5+1</f>
        <v>44559</v>
      </c>
      <c r="E5" s="311">
        <f t="shared" ca="1" si="4"/>
        <v>44560</v>
      </c>
      <c r="F5" s="311">
        <f t="shared" ca="1" si="4"/>
        <v>44561</v>
      </c>
      <c r="G5" s="311">
        <f t="shared" ca="1" si="4"/>
        <v>44562</v>
      </c>
      <c r="H5" s="311">
        <f t="shared" ca="1" si="4"/>
        <v>44563</v>
      </c>
      <c r="I5" s="311">
        <f t="shared" ca="1" si="4"/>
        <v>44564</v>
      </c>
      <c r="J5" s="297"/>
      <c r="K5" s="310">
        <f t="shared" ref="K5:K10" ca="1" si="5">IF($AF$3="ISO",_xlfn.ISOWEEKNUM(L5),IF($AF$3="Excel",WEEKNUM(L5,$AF$23),"Error"))</f>
        <v>5</v>
      </c>
      <c r="L5" s="311">
        <f ca="1">DATE(YEAR($AF$29),MONTH($AF$29)+K2,1)-(WEEKDAY(DATE(YEAR($AF$29),MONTH($AF$29)+K2,1),1)-($AF$23-1))-IF((WEEKDAY(DATE(YEAR($AF$29),MONTH($AF$29)+K2,1),1)-($AF$23-1))&lt;=0,7,0)+1</f>
        <v>44586</v>
      </c>
      <c r="M5" s="311">
        <f t="shared" ref="M5:R10" ca="1" si="6">L5+1</f>
        <v>44587</v>
      </c>
      <c r="N5" s="311">
        <f t="shared" ca="1" si="6"/>
        <v>44588</v>
      </c>
      <c r="O5" s="311">
        <f t="shared" ca="1" si="6"/>
        <v>44589</v>
      </c>
      <c r="P5" s="311">
        <f t="shared" ca="1" si="6"/>
        <v>44590</v>
      </c>
      <c r="Q5" s="311">
        <f t="shared" ca="1" si="6"/>
        <v>44591</v>
      </c>
      <c r="R5" s="311">
        <f t="shared" ca="1" si="6"/>
        <v>44592</v>
      </c>
      <c r="T5" s="310">
        <f t="shared" ref="T5:T10" ca="1" si="7">IF($AF$3="ISO",_xlfn.ISOWEEKNUM(U5),IF($AF$3="Excel",WEEKNUM(U5,$AF$23),"Error"))</f>
        <v>9</v>
      </c>
      <c r="U5" s="311">
        <f ca="1">DATE(YEAR($AF$29),MONTH($AF$29)+T2,1)-(WEEKDAY(DATE(YEAR($AF$29),MONTH($AF$29)+T2,1),1)-($AF$23-1))-IF((WEEKDAY(DATE(YEAR($AF$29),MONTH($AF$29)+T2,1),1)-($AF$23-1))&lt;=0,7,0)+1</f>
        <v>44614</v>
      </c>
      <c r="V5" s="311">
        <f t="shared" ref="V5:AA10" ca="1" si="8">U5+1</f>
        <v>44615</v>
      </c>
      <c r="W5" s="311">
        <f t="shared" ca="1" si="8"/>
        <v>44616</v>
      </c>
      <c r="X5" s="311">
        <f t="shared" ca="1" si="8"/>
        <v>44617</v>
      </c>
      <c r="Y5" s="311">
        <f t="shared" ca="1" si="8"/>
        <v>44618</v>
      </c>
      <c r="Z5" s="311">
        <f t="shared" ca="1" si="8"/>
        <v>44619</v>
      </c>
      <c r="AA5" s="311">
        <f t="shared" ca="1" si="8"/>
        <v>44620</v>
      </c>
      <c r="AK5" s="717">
        <v>2020</v>
      </c>
      <c r="AL5" s="302">
        <v>36</v>
      </c>
      <c r="AM5" s="302">
        <v>32</v>
      </c>
      <c r="AN5" s="302">
        <v>250</v>
      </c>
      <c r="AO5" s="302">
        <v>8.5</v>
      </c>
      <c r="AP5" s="664">
        <f>AN5/AO5</f>
        <v>29.411764705882351</v>
      </c>
      <c r="AQ5" s="665">
        <f>(CFK!N42)</f>
        <v>20</v>
      </c>
      <c r="AR5" s="665">
        <f>(CFK!O42)</f>
        <v>0</v>
      </c>
      <c r="AS5" s="302">
        <f>AM5-AQ5</f>
        <v>12</v>
      </c>
      <c r="AT5" s="302">
        <f>AP5-AR5</f>
        <v>29.411764705882351</v>
      </c>
      <c r="AU5" s="302"/>
    </row>
    <row r="6" spans="2:51" outlineLevel="1" x14ac:dyDescent="0.15">
      <c r="B6" s="310">
        <f t="shared" ca="1" si="3"/>
        <v>2</v>
      </c>
      <c r="C6" s="311">
        <f ca="1">I5+1</f>
        <v>44565</v>
      </c>
      <c r="D6" s="311">
        <f ca="1">C6+1</f>
        <v>44566</v>
      </c>
      <c r="E6" s="311">
        <f t="shared" ca="1" si="4"/>
        <v>44567</v>
      </c>
      <c r="F6" s="311">
        <f t="shared" ca="1" si="4"/>
        <v>44568</v>
      </c>
      <c r="G6" s="311">
        <f t="shared" ca="1" si="4"/>
        <v>44569</v>
      </c>
      <c r="H6" s="311">
        <f t="shared" ca="1" si="4"/>
        <v>44570</v>
      </c>
      <c r="I6" s="311">
        <f t="shared" ca="1" si="4"/>
        <v>44571</v>
      </c>
      <c r="J6" s="297"/>
      <c r="K6" s="310">
        <f t="shared" ca="1" si="5"/>
        <v>6</v>
      </c>
      <c r="L6" s="311">
        <f ca="1">R5+1</f>
        <v>44593</v>
      </c>
      <c r="M6" s="311">
        <f ca="1">L6+1</f>
        <v>44594</v>
      </c>
      <c r="N6" s="311">
        <f t="shared" ca="1" si="6"/>
        <v>44595</v>
      </c>
      <c r="O6" s="311">
        <f t="shared" ca="1" si="6"/>
        <v>44596</v>
      </c>
      <c r="P6" s="311">
        <f t="shared" ca="1" si="6"/>
        <v>44597</v>
      </c>
      <c r="Q6" s="311">
        <f t="shared" ca="1" si="6"/>
        <v>44598</v>
      </c>
      <c r="R6" s="311">
        <f t="shared" ca="1" si="6"/>
        <v>44599</v>
      </c>
      <c r="T6" s="310">
        <f t="shared" ca="1" si="7"/>
        <v>10</v>
      </c>
      <c r="U6" s="311">
        <f ca="1">AA5+1</f>
        <v>44621</v>
      </c>
      <c r="V6" s="311">
        <f ca="1">U6+1</f>
        <v>44622</v>
      </c>
      <c r="W6" s="311">
        <f t="shared" ca="1" si="8"/>
        <v>44623</v>
      </c>
      <c r="X6" s="311">
        <f t="shared" ca="1" si="8"/>
        <v>44624</v>
      </c>
      <c r="Y6" s="311">
        <f t="shared" ca="1" si="8"/>
        <v>44625</v>
      </c>
      <c r="Z6" s="311">
        <f t="shared" ca="1" si="8"/>
        <v>44626</v>
      </c>
      <c r="AA6" s="311">
        <f t="shared" ca="1" si="8"/>
        <v>44627</v>
      </c>
      <c r="AE6" s="713" t="s">
        <v>430</v>
      </c>
      <c r="AF6" s="301">
        <v>0</v>
      </c>
      <c r="AK6" s="717">
        <v>2021</v>
      </c>
      <c r="AL6" s="302">
        <v>36</v>
      </c>
      <c r="AM6" s="302">
        <v>2.5</v>
      </c>
      <c r="AN6" s="302">
        <v>0</v>
      </c>
      <c r="AO6" s="302">
        <v>8.5</v>
      </c>
      <c r="AP6" s="664">
        <f>AN6/AO6</f>
        <v>0</v>
      </c>
      <c r="AQ6" s="665">
        <f>(CFK!N40)</f>
        <v>17</v>
      </c>
      <c r="AR6" s="665">
        <f>(CFK!O40)</f>
        <v>0</v>
      </c>
      <c r="AS6" s="302">
        <f>AM6-AQ6</f>
        <v>-14.5</v>
      </c>
      <c r="AT6" s="302">
        <f>AP6-AR6</f>
        <v>0</v>
      </c>
      <c r="AU6" s="302"/>
    </row>
    <row r="7" spans="2:51" outlineLevel="1" x14ac:dyDescent="0.15">
      <c r="B7" s="310">
        <f t="shared" ca="1" si="3"/>
        <v>3</v>
      </c>
      <c r="C7" s="311">
        <f ca="1">I6+1</f>
        <v>44572</v>
      </c>
      <c r="D7" s="311">
        <f ca="1">C7+1</f>
        <v>44573</v>
      </c>
      <c r="E7" s="311">
        <f t="shared" ca="1" si="4"/>
        <v>44574</v>
      </c>
      <c r="F7" s="311">
        <f t="shared" ca="1" si="4"/>
        <v>44575</v>
      </c>
      <c r="G7" s="311">
        <f t="shared" ca="1" si="4"/>
        <v>44576</v>
      </c>
      <c r="H7" s="311">
        <f t="shared" ca="1" si="4"/>
        <v>44577</v>
      </c>
      <c r="I7" s="311">
        <f t="shared" ca="1" si="4"/>
        <v>44578</v>
      </c>
      <c r="J7" s="297"/>
      <c r="K7" s="310">
        <f t="shared" ca="1" si="5"/>
        <v>7</v>
      </c>
      <c r="L7" s="311">
        <f ca="1">R6+1</f>
        <v>44600</v>
      </c>
      <c r="M7" s="311">
        <f ca="1">L7+1</f>
        <v>44601</v>
      </c>
      <c r="N7" s="311">
        <f t="shared" ca="1" si="6"/>
        <v>44602</v>
      </c>
      <c r="O7" s="311">
        <f t="shared" ca="1" si="6"/>
        <v>44603</v>
      </c>
      <c r="P7" s="311">
        <f t="shared" ca="1" si="6"/>
        <v>44604</v>
      </c>
      <c r="Q7" s="311">
        <f t="shared" ca="1" si="6"/>
        <v>44605</v>
      </c>
      <c r="R7" s="311">
        <f t="shared" ca="1" si="6"/>
        <v>44606</v>
      </c>
      <c r="T7" s="310">
        <f t="shared" ca="1" si="7"/>
        <v>11</v>
      </c>
      <c r="U7" s="311">
        <f ca="1">AA6+1</f>
        <v>44628</v>
      </c>
      <c r="V7" s="311">
        <f ca="1">U7+1</f>
        <v>44629</v>
      </c>
      <c r="W7" s="311">
        <f t="shared" ca="1" si="8"/>
        <v>44630</v>
      </c>
      <c r="X7" s="311">
        <f t="shared" ca="1" si="8"/>
        <v>44631</v>
      </c>
      <c r="Y7" s="311">
        <f t="shared" ca="1" si="8"/>
        <v>44632</v>
      </c>
      <c r="Z7" s="311">
        <f t="shared" ca="1" si="8"/>
        <v>44633</v>
      </c>
      <c r="AA7" s="311">
        <f t="shared" ca="1" si="8"/>
        <v>44634</v>
      </c>
      <c r="AE7" s="713" t="s">
        <v>432</v>
      </c>
      <c r="AF7" s="666">
        <v>2026</v>
      </c>
      <c r="AK7" s="717">
        <v>2022</v>
      </c>
      <c r="AL7" s="302">
        <v>17</v>
      </c>
      <c r="AM7" s="302">
        <f>AL7+AM6</f>
        <v>19.5</v>
      </c>
      <c r="AN7" s="302">
        <v>94</v>
      </c>
      <c r="AO7" s="302">
        <v>8.5</v>
      </c>
      <c r="AP7" s="664">
        <f>AN7/AO7</f>
        <v>11.058823529411764</v>
      </c>
      <c r="AQ7" s="665">
        <f>(CFK!J38)</f>
        <v>19</v>
      </c>
      <c r="AR7" s="665">
        <f>(CFK!K38)</f>
        <v>2</v>
      </c>
      <c r="AS7" s="654">
        <f>AM7-AQ7</f>
        <v>0.5</v>
      </c>
      <c r="AT7" s="654">
        <f>AP7-AR7</f>
        <v>9.0588235294117645</v>
      </c>
      <c r="AW7" s="309"/>
    </row>
    <row r="8" spans="2:51" outlineLevel="1" x14ac:dyDescent="0.15">
      <c r="B8" s="310">
        <f t="shared" ca="1" si="3"/>
        <v>4</v>
      </c>
      <c r="C8" s="311">
        <f ca="1">I7+1</f>
        <v>44579</v>
      </c>
      <c r="D8" s="311">
        <f ca="1">C8+1</f>
        <v>44580</v>
      </c>
      <c r="E8" s="311">
        <f t="shared" ca="1" si="4"/>
        <v>44581</v>
      </c>
      <c r="F8" s="311">
        <f t="shared" ca="1" si="4"/>
        <v>44582</v>
      </c>
      <c r="G8" s="311">
        <f t="shared" ca="1" si="4"/>
        <v>44583</v>
      </c>
      <c r="H8" s="311">
        <f t="shared" ca="1" si="4"/>
        <v>44584</v>
      </c>
      <c r="I8" s="311">
        <f t="shared" ca="1" si="4"/>
        <v>44585</v>
      </c>
      <c r="J8" s="297"/>
      <c r="K8" s="310">
        <f t="shared" ca="1" si="5"/>
        <v>8</v>
      </c>
      <c r="L8" s="311">
        <f ca="1">R7+1</f>
        <v>44607</v>
      </c>
      <c r="M8" s="311">
        <f ca="1">L8+1</f>
        <v>44608</v>
      </c>
      <c r="N8" s="311">
        <f t="shared" ca="1" si="6"/>
        <v>44609</v>
      </c>
      <c r="O8" s="311">
        <f t="shared" ca="1" si="6"/>
        <v>44610</v>
      </c>
      <c r="P8" s="311">
        <f t="shared" ca="1" si="6"/>
        <v>44611</v>
      </c>
      <c r="Q8" s="311">
        <f t="shared" ca="1" si="6"/>
        <v>44612</v>
      </c>
      <c r="R8" s="311">
        <f t="shared" ca="1" si="6"/>
        <v>44613</v>
      </c>
      <c r="T8" s="310">
        <f t="shared" ca="1" si="7"/>
        <v>12</v>
      </c>
      <c r="U8" s="311">
        <f ca="1">AA7+1</f>
        <v>44635</v>
      </c>
      <c r="V8" s="311">
        <f ca="1">U8+1</f>
        <v>44636</v>
      </c>
      <c r="W8" s="311">
        <f t="shared" ca="1" si="8"/>
        <v>44637</v>
      </c>
      <c r="X8" s="311">
        <f t="shared" ca="1" si="8"/>
        <v>44638</v>
      </c>
      <c r="Y8" s="311">
        <f t="shared" ca="1" si="8"/>
        <v>44639</v>
      </c>
      <c r="Z8" s="311">
        <f t="shared" ca="1" si="8"/>
        <v>44640</v>
      </c>
      <c r="AA8" s="311">
        <f t="shared" ca="1" si="8"/>
        <v>44641</v>
      </c>
      <c r="AE8" s="713" t="s">
        <v>434</v>
      </c>
      <c r="AF8" s="666">
        <v>1</v>
      </c>
      <c r="AK8" s="717">
        <v>2023</v>
      </c>
      <c r="AW8" s="309"/>
    </row>
    <row r="9" spans="2:51" outlineLevel="1" x14ac:dyDescent="0.15">
      <c r="B9" s="310">
        <f t="shared" ca="1" si="3"/>
        <v>5</v>
      </c>
      <c r="C9" s="311">
        <f ca="1">I8+1</f>
        <v>44586</v>
      </c>
      <c r="D9" s="311">
        <f ca="1">C9+1</f>
        <v>44587</v>
      </c>
      <c r="E9" s="311">
        <f t="shared" ca="1" si="4"/>
        <v>44588</v>
      </c>
      <c r="F9" s="311">
        <f t="shared" ca="1" si="4"/>
        <v>44589</v>
      </c>
      <c r="G9" s="311">
        <f t="shared" ca="1" si="4"/>
        <v>44590</v>
      </c>
      <c r="H9" s="311">
        <f t="shared" ca="1" si="4"/>
        <v>44591</v>
      </c>
      <c r="I9" s="311">
        <f t="shared" ca="1" si="4"/>
        <v>44592</v>
      </c>
      <c r="J9" s="297"/>
      <c r="K9" s="310">
        <f t="shared" ca="1" si="5"/>
        <v>9</v>
      </c>
      <c r="L9" s="311">
        <f ca="1">R8+1</f>
        <v>44614</v>
      </c>
      <c r="M9" s="311">
        <f ca="1">L9+1</f>
        <v>44615</v>
      </c>
      <c r="N9" s="311">
        <f t="shared" ca="1" si="6"/>
        <v>44616</v>
      </c>
      <c r="O9" s="311">
        <f t="shared" ca="1" si="6"/>
        <v>44617</v>
      </c>
      <c r="P9" s="311">
        <f t="shared" ca="1" si="6"/>
        <v>44618</v>
      </c>
      <c r="Q9" s="311">
        <f t="shared" ca="1" si="6"/>
        <v>44619</v>
      </c>
      <c r="R9" s="311">
        <f t="shared" ca="1" si="6"/>
        <v>44620</v>
      </c>
      <c r="T9" s="310">
        <f t="shared" ca="1" si="7"/>
        <v>13</v>
      </c>
      <c r="U9" s="311">
        <f ca="1">AA8+1</f>
        <v>44642</v>
      </c>
      <c r="V9" s="311">
        <f ca="1">U9+1</f>
        <v>44643</v>
      </c>
      <c r="W9" s="311">
        <f t="shared" ca="1" si="8"/>
        <v>44644</v>
      </c>
      <c r="X9" s="311">
        <f t="shared" ca="1" si="8"/>
        <v>44645</v>
      </c>
      <c r="Y9" s="311">
        <f t="shared" ca="1" si="8"/>
        <v>44646</v>
      </c>
      <c r="Z9" s="311">
        <f t="shared" ca="1" si="8"/>
        <v>44647</v>
      </c>
      <c r="AA9" s="311">
        <f t="shared" ca="1" si="8"/>
        <v>44648</v>
      </c>
      <c r="AE9" s="713" t="s">
        <v>436</v>
      </c>
      <c r="AF9" s="666">
        <v>1</v>
      </c>
      <c r="AW9" s="309"/>
    </row>
    <row r="10" spans="2:51" outlineLevel="1" x14ac:dyDescent="0.15">
      <c r="B10" s="310">
        <f t="shared" ca="1" si="3"/>
        <v>6</v>
      </c>
      <c r="C10" s="311">
        <f ca="1">I9+1</f>
        <v>44593</v>
      </c>
      <c r="D10" s="311">
        <f ca="1">C10+1</f>
        <v>44594</v>
      </c>
      <c r="E10" s="311">
        <f t="shared" ca="1" si="4"/>
        <v>44595</v>
      </c>
      <c r="F10" s="311">
        <f t="shared" ca="1" si="4"/>
        <v>44596</v>
      </c>
      <c r="G10" s="311">
        <f t="shared" ca="1" si="4"/>
        <v>44597</v>
      </c>
      <c r="H10" s="311">
        <f t="shared" ca="1" si="4"/>
        <v>44598</v>
      </c>
      <c r="I10" s="311">
        <f t="shared" ca="1" si="4"/>
        <v>44599</v>
      </c>
      <c r="J10" s="314"/>
      <c r="K10" s="310">
        <f t="shared" ca="1" si="5"/>
        <v>10</v>
      </c>
      <c r="L10" s="311">
        <f ca="1">R9+1</f>
        <v>44621</v>
      </c>
      <c r="M10" s="311">
        <f ca="1">L10+1</f>
        <v>44622</v>
      </c>
      <c r="N10" s="311">
        <f t="shared" ca="1" si="6"/>
        <v>44623</v>
      </c>
      <c r="O10" s="311">
        <f t="shared" ca="1" si="6"/>
        <v>44624</v>
      </c>
      <c r="P10" s="311">
        <f t="shared" ca="1" si="6"/>
        <v>44625</v>
      </c>
      <c r="Q10" s="311">
        <f t="shared" ca="1" si="6"/>
        <v>44626</v>
      </c>
      <c r="R10" s="311">
        <f t="shared" ca="1" si="6"/>
        <v>44627</v>
      </c>
      <c r="T10" s="310">
        <f t="shared" ca="1" si="7"/>
        <v>14</v>
      </c>
      <c r="U10" s="311">
        <f ca="1">AA9+1</f>
        <v>44649</v>
      </c>
      <c r="V10" s="311">
        <f ca="1">U10+1</f>
        <v>44650</v>
      </c>
      <c r="W10" s="311">
        <f t="shared" ca="1" si="8"/>
        <v>44651</v>
      </c>
      <c r="X10" s="311">
        <f t="shared" ca="1" si="8"/>
        <v>44652</v>
      </c>
      <c r="Y10" s="311">
        <f t="shared" ca="1" si="8"/>
        <v>44653</v>
      </c>
      <c r="Z10" s="311">
        <f t="shared" ca="1" si="8"/>
        <v>44654</v>
      </c>
      <c r="AA10" s="311">
        <f t="shared" ca="1" si="8"/>
        <v>44655</v>
      </c>
      <c r="AE10" s="713" t="s">
        <v>1699</v>
      </c>
      <c r="AF10" s="312">
        <f>IF(AND(AF7=0,AF8=0),0,DATE(AF7,AF8,AF9))</f>
        <v>44561</v>
      </c>
      <c r="AW10" s="309"/>
    </row>
    <row r="11" spans="2:51" x14ac:dyDescent="0.15">
      <c r="B11" s="317"/>
      <c r="C11" s="314"/>
      <c r="D11" s="314"/>
      <c r="E11" s="314"/>
      <c r="F11" s="314"/>
      <c r="G11" s="314"/>
      <c r="H11" s="314"/>
      <c r="I11" s="314"/>
      <c r="J11" s="314"/>
      <c r="K11" s="314"/>
      <c r="T11" s="318"/>
      <c r="AW11" s="309"/>
    </row>
    <row r="12" spans="2:51" outlineLevel="1" x14ac:dyDescent="0.15">
      <c r="B12" s="299">
        <v>3</v>
      </c>
      <c r="C12" s="296"/>
      <c r="D12" s="296"/>
      <c r="E12" s="296"/>
      <c r="F12" s="296"/>
      <c r="G12" s="296"/>
      <c r="H12" s="296"/>
      <c r="I12" s="296"/>
      <c r="J12" s="297"/>
      <c r="K12" s="299">
        <v>4</v>
      </c>
      <c r="L12" s="296"/>
      <c r="M12" s="296"/>
      <c r="T12" s="299">
        <v>5</v>
      </c>
      <c r="AK12" s="716" t="s">
        <v>1694</v>
      </c>
      <c r="AW12" s="309"/>
    </row>
    <row r="13" spans="2:51" outlineLevel="1" x14ac:dyDescent="0.15">
      <c r="B13" s="845" t="str">
        <f>B3</f>
        <v>KW</v>
      </c>
      <c r="C13" s="847">
        <f ca="1">DATE(YEAR($AF$29),MONTH($AF$29)+B12,1)</f>
        <v>44651</v>
      </c>
      <c r="D13" s="848"/>
      <c r="E13" s="848"/>
      <c r="F13" s="848"/>
      <c r="G13" s="848"/>
      <c r="H13" s="848"/>
      <c r="I13" s="849"/>
      <c r="J13" s="297"/>
      <c r="K13" s="845" t="str">
        <f>B3</f>
        <v>KW</v>
      </c>
      <c r="L13" s="847">
        <f ca="1">DATE(YEAR($AF$29),MONTH($AF$29)+K12,1)</f>
        <v>44681</v>
      </c>
      <c r="M13" s="848"/>
      <c r="N13" s="848"/>
      <c r="O13" s="848"/>
      <c r="P13" s="848"/>
      <c r="Q13" s="848"/>
      <c r="R13" s="849"/>
      <c r="T13" s="845" t="str">
        <f>B3</f>
        <v>KW</v>
      </c>
      <c r="U13" s="847">
        <f ca="1">DATE(YEAR($AF$29),MONTH($AF$29)+T12,1)</f>
        <v>44712</v>
      </c>
      <c r="V13" s="848"/>
      <c r="W13" s="848"/>
      <c r="X13" s="848"/>
      <c r="Y13" s="848"/>
      <c r="Z13" s="848"/>
      <c r="AA13" s="849"/>
      <c r="AF13" s="719" t="s">
        <v>1693</v>
      </c>
      <c r="AK13" s="298" t="s">
        <v>731</v>
      </c>
      <c r="AW13" s="309"/>
    </row>
    <row r="14" spans="2:51" outlineLevel="1" x14ac:dyDescent="0.15">
      <c r="B14" s="846"/>
      <c r="C14" s="303">
        <f ca="1">C15</f>
        <v>44649</v>
      </c>
      <c r="D14" s="304">
        <f t="shared" ref="D14:I14" ca="1" si="9">D15</f>
        <v>44650</v>
      </c>
      <c r="E14" s="304">
        <f t="shared" ca="1" si="9"/>
        <v>44651</v>
      </c>
      <c r="F14" s="304">
        <f t="shared" ca="1" si="9"/>
        <v>44652</v>
      </c>
      <c r="G14" s="304">
        <f t="shared" ca="1" si="9"/>
        <v>44653</v>
      </c>
      <c r="H14" s="304">
        <f t="shared" ca="1" si="9"/>
        <v>44654</v>
      </c>
      <c r="I14" s="305">
        <f t="shared" ca="1" si="9"/>
        <v>44655</v>
      </c>
      <c r="J14" s="297"/>
      <c r="K14" s="846"/>
      <c r="L14" s="303">
        <f ca="1">L15</f>
        <v>44677</v>
      </c>
      <c r="M14" s="304">
        <f t="shared" ref="M14:R14" ca="1" si="10">M15</f>
        <v>44678</v>
      </c>
      <c r="N14" s="304">
        <f t="shared" ca="1" si="10"/>
        <v>44679</v>
      </c>
      <c r="O14" s="304">
        <f t="shared" ca="1" si="10"/>
        <v>44680</v>
      </c>
      <c r="P14" s="304">
        <f t="shared" ca="1" si="10"/>
        <v>44681</v>
      </c>
      <c r="Q14" s="304">
        <f t="shared" ca="1" si="10"/>
        <v>44682</v>
      </c>
      <c r="R14" s="305">
        <f t="shared" ca="1" si="10"/>
        <v>44683</v>
      </c>
      <c r="T14" s="846"/>
      <c r="U14" s="303">
        <f ca="1">U15</f>
        <v>44712</v>
      </c>
      <c r="V14" s="304">
        <f t="shared" ref="V14:AA14" ca="1" si="11">V15</f>
        <v>44713</v>
      </c>
      <c r="W14" s="304">
        <f t="shared" ca="1" si="11"/>
        <v>44714</v>
      </c>
      <c r="X14" s="304">
        <f t="shared" ca="1" si="11"/>
        <v>44715</v>
      </c>
      <c r="Y14" s="304">
        <f t="shared" ca="1" si="11"/>
        <v>44716</v>
      </c>
      <c r="Z14" s="304">
        <f t="shared" ca="1" si="11"/>
        <v>44717</v>
      </c>
      <c r="AA14" s="305">
        <f t="shared" ca="1" si="11"/>
        <v>44718</v>
      </c>
      <c r="AE14" s="652" t="s">
        <v>1667</v>
      </c>
      <c r="AF14" s="647">
        <v>1</v>
      </c>
      <c r="AW14" s="309"/>
    </row>
    <row r="15" spans="2:51" outlineLevel="1" x14ac:dyDescent="0.15">
      <c r="B15" s="310">
        <f t="shared" ref="B15:B20" ca="1" si="12">IF($AF$3="ISO",_xlfn.ISOWEEKNUM(C15),IF($AF$3="Excel",WEEKNUM(C15,$AF$23),"Error"))</f>
        <v>14</v>
      </c>
      <c r="C15" s="311">
        <f ca="1">DATE(YEAR($AF$29),MONTH($AF$29)+B12,1)-(WEEKDAY(DATE(YEAR($AF$29),MONTH($AF$29)+B12,1),1)-($AF$23-1))-IF((WEEKDAY(DATE(YEAR($AF$29),MONTH($AF$29)+B12,1),1)-($AF$23-1))&lt;=0,7,0)+1</f>
        <v>44649</v>
      </c>
      <c r="D15" s="311">
        <f t="shared" ref="D15:I20" ca="1" si="13">C15+1</f>
        <v>44650</v>
      </c>
      <c r="E15" s="311">
        <f t="shared" ca="1" si="13"/>
        <v>44651</v>
      </c>
      <c r="F15" s="311">
        <f t="shared" ca="1" si="13"/>
        <v>44652</v>
      </c>
      <c r="G15" s="311">
        <f t="shared" ca="1" si="13"/>
        <v>44653</v>
      </c>
      <c r="H15" s="311">
        <f t="shared" ca="1" si="13"/>
        <v>44654</v>
      </c>
      <c r="I15" s="311">
        <f t="shared" ca="1" si="13"/>
        <v>44655</v>
      </c>
      <c r="J15" s="297"/>
      <c r="K15" s="310">
        <f t="shared" ref="K15:K20" ca="1" si="14">IF($AF$3="ISO",_xlfn.ISOWEEKNUM(L15),IF($AF$3="Excel",WEEKNUM(L15,$AF$23),"Error"))</f>
        <v>18</v>
      </c>
      <c r="L15" s="311">
        <f ca="1">DATE(YEAR($AF$29),MONTH($AF$29)+K12,1)-(WEEKDAY(DATE(YEAR($AF$29),MONTH($AF$29)+K12,1),1)-($AF$23-1))-IF((WEEKDAY(DATE(YEAR($AF$29),MONTH($AF$29)+K12,1),1)-($AF$23-1))&lt;=0,7,0)+1</f>
        <v>44677</v>
      </c>
      <c r="M15" s="311">
        <f t="shared" ref="M15:R20" ca="1" si="15">L15+1</f>
        <v>44678</v>
      </c>
      <c r="N15" s="311">
        <f t="shared" ca="1" si="15"/>
        <v>44679</v>
      </c>
      <c r="O15" s="311">
        <f t="shared" ca="1" si="15"/>
        <v>44680</v>
      </c>
      <c r="P15" s="311">
        <f t="shared" ca="1" si="15"/>
        <v>44681</v>
      </c>
      <c r="Q15" s="311">
        <f t="shared" ca="1" si="15"/>
        <v>44682</v>
      </c>
      <c r="R15" s="311">
        <f t="shared" ca="1" si="15"/>
        <v>44683</v>
      </c>
      <c r="T15" s="310">
        <f t="shared" ref="T15:T20" ca="1" si="16">IF($AF$3="ISO",_xlfn.ISOWEEKNUM(U15),IF($AF$3="Excel",WEEKNUM(U15,$AF$23),"Error"))</f>
        <v>23</v>
      </c>
      <c r="U15" s="311">
        <f ca="1">DATE(YEAR($AF$29),MONTH($AF$29)+T12,1)-(WEEKDAY(DATE(YEAR($AF$29),MONTH($AF$29)+T12,1),1)-($AF$23-1))-IF((WEEKDAY(DATE(YEAR($AF$29),MONTH($AF$29)+T12,1),1)-($AF$23-1))&lt;=0,7,0)+1</f>
        <v>44712</v>
      </c>
      <c r="V15" s="311">
        <f t="shared" ref="V15:AA20" ca="1" si="17">U15+1</f>
        <v>44713</v>
      </c>
      <c r="W15" s="311">
        <f t="shared" ca="1" si="17"/>
        <v>44714</v>
      </c>
      <c r="X15" s="311">
        <f t="shared" ca="1" si="17"/>
        <v>44715</v>
      </c>
      <c r="Y15" s="311">
        <f t="shared" ca="1" si="17"/>
        <v>44716</v>
      </c>
      <c r="Z15" s="311">
        <f t="shared" ca="1" si="17"/>
        <v>44717</v>
      </c>
      <c r="AA15" s="311">
        <f t="shared" ca="1" si="17"/>
        <v>44718</v>
      </c>
      <c r="AD15" s="298" t="s">
        <v>781</v>
      </c>
      <c r="AE15" s="652" t="s">
        <v>1668</v>
      </c>
      <c r="AF15" s="387">
        <v>1</v>
      </c>
      <c r="AW15" s="309"/>
    </row>
    <row r="16" spans="2:51" outlineLevel="1" x14ac:dyDescent="0.15">
      <c r="B16" s="310">
        <f t="shared" ca="1" si="12"/>
        <v>15</v>
      </c>
      <c r="C16" s="311">
        <f ca="1">I15+1</f>
        <v>44656</v>
      </c>
      <c r="D16" s="311">
        <f ca="1">C16+1</f>
        <v>44657</v>
      </c>
      <c r="E16" s="311">
        <f t="shared" ca="1" si="13"/>
        <v>44658</v>
      </c>
      <c r="F16" s="311">
        <f t="shared" ca="1" si="13"/>
        <v>44659</v>
      </c>
      <c r="G16" s="311">
        <f t="shared" ca="1" si="13"/>
        <v>44660</v>
      </c>
      <c r="H16" s="311">
        <f t="shared" ca="1" si="13"/>
        <v>44661</v>
      </c>
      <c r="I16" s="311">
        <f t="shared" ca="1" si="13"/>
        <v>44662</v>
      </c>
      <c r="J16" s="297"/>
      <c r="K16" s="310">
        <f t="shared" ca="1" si="14"/>
        <v>19</v>
      </c>
      <c r="L16" s="311">
        <f ca="1">R15+1</f>
        <v>44684</v>
      </c>
      <c r="M16" s="311">
        <f ca="1">L16+1</f>
        <v>44685</v>
      </c>
      <c r="N16" s="311">
        <f t="shared" ca="1" si="15"/>
        <v>44686</v>
      </c>
      <c r="O16" s="311">
        <f t="shared" ca="1" si="15"/>
        <v>44687</v>
      </c>
      <c r="P16" s="311">
        <f t="shared" ca="1" si="15"/>
        <v>44688</v>
      </c>
      <c r="Q16" s="311">
        <f t="shared" ca="1" si="15"/>
        <v>44689</v>
      </c>
      <c r="R16" s="311">
        <f t="shared" ca="1" si="15"/>
        <v>44690</v>
      </c>
      <c r="T16" s="310">
        <f t="shared" ca="1" si="16"/>
        <v>24</v>
      </c>
      <c r="U16" s="311">
        <f ca="1">AA15+1</f>
        <v>44719</v>
      </c>
      <c r="V16" s="311">
        <f ca="1">U16+1</f>
        <v>44720</v>
      </c>
      <c r="W16" s="311">
        <f t="shared" ca="1" si="17"/>
        <v>44721</v>
      </c>
      <c r="X16" s="311">
        <f t="shared" ca="1" si="17"/>
        <v>44722</v>
      </c>
      <c r="Y16" s="311">
        <f t="shared" ca="1" si="17"/>
        <v>44723</v>
      </c>
      <c r="Z16" s="311">
        <f t="shared" ca="1" si="17"/>
        <v>44724</v>
      </c>
      <c r="AA16" s="311">
        <f t="shared" ca="1" si="17"/>
        <v>44725</v>
      </c>
      <c r="AD16" s="298" t="s">
        <v>781</v>
      </c>
      <c r="AE16" s="652" t="s">
        <v>648</v>
      </c>
      <c r="AF16" s="388">
        <v>1</v>
      </c>
      <c r="AW16" s="309"/>
    </row>
    <row r="17" spans="2:35" outlineLevel="1" x14ac:dyDescent="0.15">
      <c r="B17" s="310">
        <f t="shared" ca="1" si="12"/>
        <v>16</v>
      </c>
      <c r="C17" s="311">
        <f ca="1">I16+1</f>
        <v>44663</v>
      </c>
      <c r="D17" s="311">
        <f ca="1">C17+1</f>
        <v>44664</v>
      </c>
      <c r="E17" s="311">
        <f t="shared" ca="1" si="13"/>
        <v>44665</v>
      </c>
      <c r="F17" s="311">
        <f t="shared" ca="1" si="13"/>
        <v>44666</v>
      </c>
      <c r="G17" s="311">
        <f t="shared" ca="1" si="13"/>
        <v>44667</v>
      </c>
      <c r="H17" s="311">
        <f t="shared" ca="1" si="13"/>
        <v>44668</v>
      </c>
      <c r="I17" s="311">
        <f t="shared" ca="1" si="13"/>
        <v>44669</v>
      </c>
      <c r="J17" s="297"/>
      <c r="K17" s="310">
        <f t="shared" ca="1" si="14"/>
        <v>20</v>
      </c>
      <c r="L17" s="311">
        <f ca="1">R16+1</f>
        <v>44691</v>
      </c>
      <c r="M17" s="311">
        <f ca="1">L17+1</f>
        <v>44692</v>
      </c>
      <c r="N17" s="311">
        <f t="shared" ca="1" si="15"/>
        <v>44693</v>
      </c>
      <c r="O17" s="311">
        <f t="shared" ca="1" si="15"/>
        <v>44694</v>
      </c>
      <c r="P17" s="311">
        <f t="shared" ca="1" si="15"/>
        <v>44695</v>
      </c>
      <c r="Q17" s="311">
        <f t="shared" ca="1" si="15"/>
        <v>44696</v>
      </c>
      <c r="R17" s="311">
        <f t="shared" ca="1" si="15"/>
        <v>44697</v>
      </c>
      <c r="T17" s="310">
        <f t="shared" ca="1" si="16"/>
        <v>25</v>
      </c>
      <c r="U17" s="311">
        <f ca="1">AA16+1</f>
        <v>44726</v>
      </c>
      <c r="V17" s="311">
        <f ca="1">U17+1</f>
        <v>44727</v>
      </c>
      <c r="W17" s="311">
        <f t="shared" ca="1" si="17"/>
        <v>44728</v>
      </c>
      <c r="X17" s="311">
        <f t="shared" ca="1" si="17"/>
        <v>44729</v>
      </c>
      <c r="Y17" s="311">
        <f t="shared" ca="1" si="17"/>
        <v>44730</v>
      </c>
      <c r="Z17" s="311">
        <f t="shared" ca="1" si="17"/>
        <v>44731</v>
      </c>
      <c r="AA17" s="311">
        <f t="shared" ca="1" si="17"/>
        <v>44732</v>
      </c>
      <c r="AD17" s="298" t="s">
        <v>781</v>
      </c>
      <c r="AE17" s="652" t="s">
        <v>649</v>
      </c>
      <c r="AF17" s="389">
        <v>1</v>
      </c>
    </row>
    <row r="18" spans="2:35" outlineLevel="1" x14ac:dyDescent="0.15">
      <c r="B18" s="310">
        <f t="shared" ca="1" si="12"/>
        <v>17</v>
      </c>
      <c r="C18" s="311">
        <f ca="1">I17+1</f>
        <v>44670</v>
      </c>
      <c r="D18" s="311">
        <f ca="1">C18+1</f>
        <v>44671</v>
      </c>
      <c r="E18" s="311">
        <f t="shared" ca="1" si="13"/>
        <v>44672</v>
      </c>
      <c r="F18" s="311">
        <f t="shared" ca="1" si="13"/>
        <v>44673</v>
      </c>
      <c r="G18" s="311">
        <f t="shared" ca="1" si="13"/>
        <v>44674</v>
      </c>
      <c r="H18" s="311">
        <f t="shared" ca="1" si="13"/>
        <v>44675</v>
      </c>
      <c r="I18" s="311">
        <f t="shared" ca="1" si="13"/>
        <v>44676</v>
      </c>
      <c r="J18" s="297"/>
      <c r="K18" s="310">
        <f t="shared" ca="1" si="14"/>
        <v>21</v>
      </c>
      <c r="L18" s="311">
        <f ca="1">R17+1</f>
        <v>44698</v>
      </c>
      <c r="M18" s="311">
        <f ca="1">L18+1</f>
        <v>44699</v>
      </c>
      <c r="N18" s="311">
        <f t="shared" ca="1" si="15"/>
        <v>44700</v>
      </c>
      <c r="O18" s="311">
        <f t="shared" ca="1" si="15"/>
        <v>44701</v>
      </c>
      <c r="P18" s="311">
        <f t="shared" ca="1" si="15"/>
        <v>44702</v>
      </c>
      <c r="Q18" s="311">
        <f t="shared" ca="1" si="15"/>
        <v>44703</v>
      </c>
      <c r="R18" s="311">
        <f t="shared" ca="1" si="15"/>
        <v>44704</v>
      </c>
      <c r="T18" s="310">
        <f t="shared" ca="1" si="16"/>
        <v>26</v>
      </c>
      <c r="U18" s="311">
        <f ca="1">AA17+1</f>
        <v>44733</v>
      </c>
      <c r="V18" s="311">
        <f ca="1">U18+1</f>
        <v>44734</v>
      </c>
      <c r="W18" s="311">
        <f t="shared" ca="1" si="17"/>
        <v>44735</v>
      </c>
      <c r="X18" s="311">
        <f t="shared" ca="1" si="17"/>
        <v>44736</v>
      </c>
      <c r="Y18" s="311">
        <f t="shared" ca="1" si="17"/>
        <v>44737</v>
      </c>
      <c r="Z18" s="311">
        <f t="shared" ca="1" si="17"/>
        <v>44738</v>
      </c>
      <c r="AA18" s="311">
        <f t="shared" ca="1" si="17"/>
        <v>44739</v>
      </c>
      <c r="AE18" s="652" t="s">
        <v>650</v>
      </c>
      <c r="AF18" s="390">
        <v>1</v>
      </c>
    </row>
    <row r="19" spans="2:35" outlineLevel="1" x14ac:dyDescent="0.15">
      <c r="B19" s="310">
        <f t="shared" ca="1" si="12"/>
        <v>18</v>
      </c>
      <c r="C19" s="311">
        <f ca="1">I18+1</f>
        <v>44677</v>
      </c>
      <c r="D19" s="311">
        <f ca="1">C19+1</f>
        <v>44678</v>
      </c>
      <c r="E19" s="311">
        <f t="shared" ca="1" si="13"/>
        <v>44679</v>
      </c>
      <c r="F19" s="311">
        <f t="shared" ca="1" si="13"/>
        <v>44680</v>
      </c>
      <c r="G19" s="311">
        <f t="shared" ca="1" si="13"/>
        <v>44681</v>
      </c>
      <c r="H19" s="311">
        <f t="shared" ca="1" si="13"/>
        <v>44682</v>
      </c>
      <c r="I19" s="311">
        <f t="shared" ca="1" si="13"/>
        <v>44683</v>
      </c>
      <c r="J19" s="297"/>
      <c r="K19" s="310">
        <f t="shared" ca="1" si="14"/>
        <v>22</v>
      </c>
      <c r="L19" s="311">
        <f ca="1">R18+1</f>
        <v>44705</v>
      </c>
      <c r="M19" s="311">
        <f ca="1">L19+1</f>
        <v>44706</v>
      </c>
      <c r="N19" s="311">
        <f t="shared" ca="1" si="15"/>
        <v>44707</v>
      </c>
      <c r="O19" s="311">
        <f t="shared" ca="1" si="15"/>
        <v>44708</v>
      </c>
      <c r="P19" s="311">
        <f t="shared" ca="1" si="15"/>
        <v>44709</v>
      </c>
      <c r="Q19" s="311">
        <f t="shared" ca="1" si="15"/>
        <v>44710</v>
      </c>
      <c r="R19" s="311">
        <f t="shared" ca="1" si="15"/>
        <v>44711</v>
      </c>
      <c r="T19" s="310">
        <f t="shared" ca="1" si="16"/>
        <v>27</v>
      </c>
      <c r="U19" s="311">
        <f ca="1">AA18+1</f>
        <v>44740</v>
      </c>
      <c r="V19" s="311">
        <f ca="1">U19+1</f>
        <v>44741</v>
      </c>
      <c r="W19" s="311">
        <f t="shared" ca="1" si="17"/>
        <v>44742</v>
      </c>
      <c r="X19" s="311">
        <f t="shared" ca="1" si="17"/>
        <v>44743</v>
      </c>
      <c r="Y19" s="311">
        <f t="shared" ca="1" si="17"/>
        <v>44744</v>
      </c>
      <c r="Z19" s="311">
        <f t="shared" ca="1" si="17"/>
        <v>44745</v>
      </c>
      <c r="AA19" s="311">
        <f t="shared" ca="1" si="17"/>
        <v>44746</v>
      </c>
      <c r="AE19" s="652" t="s">
        <v>652</v>
      </c>
      <c r="AF19" s="660">
        <v>1</v>
      </c>
    </row>
    <row r="20" spans="2:35" outlineLevel="1" x14ac:dyDescent="0.15">
      <c r="B20" s="310">
        <f t="shared" ca="1" si="12"/>
        <v>19</v>
      </c>
      <c r="C20" s="311">
        <f ca="1">I19+1</f>
        <v>44684</v>
      </c>
      <c r="D20" s="311">
        <f ca="1">C20+1</f>
        <v>44685</v>
      </c>
      <c r="E20" s="311">
        <f t="shared" ca="1" si="13"/>
        <v>44686</v>
      </c>
      <c r="F20" s="311">
        <f t="shared" ca="1" si="13"/>
        <v>44687</v>
      </c>
      <c r="G20" s="311">
        <f t="shared" ca="1" si="13"/>
        <v>44688</v>
      </c>
      <c r="H20" s="311">
        <f t="shared" ca="1" si="13"/>
        <v>44689</v>
      </c>
      <c r="I20" s="311">
        <f t="shared" ca="1" si="13"/>
        <v>44690</v>
      </c>
      <c r="J20" s="314"/>
      <c r="K20" s="310">
        <f t="shared" ca="1" si="14"/>
        <v>23</v>
      </c>
      <c r="L20" s="311">
        <f ca="1">R19+1</f>
        <v>44712</v>
      </c>
      <c r="M20" s="311">
        <f ca="1">L20+1</f>
        <v>44713</v>
      </c>
      <c r="N20" s="311">
        <f t="shared" ca="1" si="15"/>
        <v>44714</v>
      </c>
      <c r="O20" s="311">
        <f t="shared" ca="1" si="15"/>
        <v>44715</v>
      </c>
      <c r="P20" s="311">
        <f t="shared" ca="1" si="15"/>
        <v>44716</v>
      </c>
      <c r="Q20" s="311">
        <f t="shared" ca="1" si="15"/>
        <v>44717</v>
      </c>
      <c r="R20" s="311">
        <f t="shared" ca="1" si="15"/>
        <v>44718</v>
      </c>
      <c r="T20" s="310">
        <f t="shared" ca="1" si="16"/>
        <v>28</v>
      </c>
      <c r="U20" s="311">
        <f ca="1">AA19+1</f>
        <v>44747</v>
      </c>
      <c r="V20" s="311">
        <f ca="1">U20+1</f>
        <v>44748</v>
      </c>
      <c r="W20" s="311">
        <f t="shared" ca="1" si="17"/>
        <v>44749</v>
      </c>
      <c r="X20" s="311">
        <f t="shared" ca="1" si="17"/>
        <v>44750</v>
      </c>
      <c r="Y20" s="311">
        <f t="shared" ca="1" si="17"/>
        <v>44751</v>
      </c>
      <c r="Z20" s="311">
        <f t="shared" ca="1" si="17"/>
        <v>44752</v>
      </c>
      <c r="AA20" s="311">
        <f t="shared" ca="1" si="17"/>
        <v>44753</v>
      </c>
      <c r="AE20" s="713" t="s">
        <v>1700</v>
      </c>
      <c r="AF20" s="718" t="s">
        <v>0</v>
      </c>
    </row>
    <row r="21" spans="2:35" x14ac:dyDescent="0.15">
      <c r="AI21" s="298"/>
    </row>
    <row r="22" spans="2:35" outlineLevel="1" x14ac:dyDescent="0.15">
      <c r="B22" s="299">
        <v>6</v>
      </c>
      <c r="C22" s="296"/>
      <c r="D22" s="296"/>
      <c r="E22" s="296"/>
      <c r="F22" s="296"/>
      <c r="G22" s="296"/>
      <c r="H22" s="296"/>
      <c r="I22" s="296"/>
      <c r="J22" s="297"/>
      <c r="K22" s="299">
        <v>7</v>
      </c>
      <c r="L22" s="296"/>
      <c r="M22" s="296"/>
      <c r="T22" s="299">
        <v>8</v>
      </c>
      <c r="AG22" s="652"/>
    </row>
    <row r="23" spans="2:35" outlineLevel="1" x14ac:dyDescent="0.15">
      <c r="B23" s="845" t="str">
        <f>B3</f>
        <v>KW</v>
      </c>
      <c r="C23" s="847">
        <f ca="1">DATE(YEAR($AF$29),MONTH($AF$29)+B22,1)</f>
        <v>44742</v>
      </c>
      <c r="D23" s="848"/>
      <c r="E23" s="848"/>
      <c r="F23" s="848"/>
      <c r="G23" s="848"/>
      <c r="H23" s="848"/>
      <c r="I23" s="849"/>
      <c r="J23" s="297"/>
      <c r="K23" s="845" t="str">
        <f>B3</f>
        <v>KW</v>
      </c>
      <c r="L23" s="847">
        <f ca="1">DATE(YEAR($AF$29),MONTH($AF$29)+K22,1)</f>
        <v>44773</v>
      </c>
      <c r="M23" s="848"/>
      <c r="N23" s="848"/>
      <c r="O23" s="848"/>
      <c r="P23" s="848"/>
      <c r="Q23" s="848"/>
      <c r="R23" s="849"/>
      <c r="T23" s="845" t="str">
        <f>B3</f>
        <v>KW</v>
      </c>
      <c r="U23" s="847">
        <f ca="1">DATE(YEAR($AF$29),MONTH($AF$29)+T22,1)</f>
        <v>44804</v>
      </c>
      <c r="V23" s="848"/>
      <c r="W23" s="848"/>
      <c r="X23" s="848"/>
      <c r="Y23" s="848"/>
      <c r="Z23" s="848"/>
      <c r="AA23" s="849"/>
      <c r="AE23" s="315" t="s">
        <v>423</v>
      </c>
      <c r="AF23" s="314">
        <f>IF(AF4="S",1,IF(AF4="M",2,IF(AF4="-",AG23,"Error")))</f>
        <v>2</v>
      </c>
      <c r="AG23" s="654">
        <v>11</v>
      </c>
      <c r="AH23" s="302" t="s">
        <v>1671</v>
      </c>
      <c r="AI23" s="302" t="s">
        <v>1672</v>
      </c>
    </row>
    <row r="24" spans="2:35" outlineLevel="1" x14ac:dyDescent="0.15">
      <c r="B24" s="846"/>
      <c r="C24" s="303">
        <f ca="1">C25</f>
        <v>44740</v>
      </c>
      <c r="D24" s="304">
        <f t="shared" ref="D24:I24" ca="1" si="18">D25</f>
        <v>44741</v>
      </c>
      <c r="E24" s="304">
        <f t="shared" ca="1" si="18"/>
        <v>44742</v>
      </c>
      <c r="F24" s="304">
        <f t="shared" ca="1" si="18"/>
        <v>44743</v>
      </c>
      <c r="G24" s="304">
        <f t="shared" ca="1" si="18"/>
        <v>44744</v>
      </c>
      <c r="H24" s="304">
        <f t="shared" ca="1" si="18"/>
        <v>44745</v>
      </c>
      <c r="I24" s="305">
        <f t="shared" ca="1" si="18"/>
        <v>44746</v>
      </c>
      <c r="J24" s="297"/>
      <c r="K24" s="846"/>
      <c r="L24" s="303">
        <f ca="1">L25</f>
        <v>44768</v>
      </c>
      <c r="M24" s="304">
        <f t="shared" ref="M24:R24" ca="1" si="19">M25</f>
        <v>44769</v>
      </c>
      <c r="N24" s="304">
        <f t="shared" ca="1" si="19"/>
        <v>44770</v>
      </c>
      <c r="O24" s="304">
        <f t="shared" ca="1" si="19"/>
        <v>44771</v>
      </c>
      <c r="P24" s="304">
        <f t="shared" ca="1" si="19"/>
        <v>44772</v>
      </c>
      <c r="Q24" s="304">
        <f t="shared" ca="1" si="19"/>
        <v>44773</v>
      </c>
      <c r="R24" s="305">
        <f t="shared" ca="1" si="19"/>
        <v>44774</v>
      </c>
      <c r="T24" s="846"/>
      <c r="U24" s="303">
        <f ca="1">U25</f>
        <v>44803</v>
      </c>
      <c r="V24" s="304">
        <f t="shared" ref="V24:AA24" ca="1" si="20">V25</f>
        <v>44804</v>
      </c>
      <c r="W24" s="304">
        <f t="shared" ca="1" si="20"/>
        <v>44805</v>
      </c>
      <c r="X24" s="304">
        <f t="shared" ca="1" si="20"/>
        <v>44806</v>
      </c>
      <c r="Y24" s="304">
        <f t="shared" ca="1" si="20"/>
        <v>44807</v>
      </c>
      <c r="Z24" s="304">
        <f t="shared" ca="1" si="20"/>
        <v>44808</v>
      </c>
      <c r="AA24" s="305">
        <f t="shared" ca="1" si="20"/>
        <v>44809</v>
      </c>
      <c r="AE24" s="306" t="s">
        <v>445</v>
      </c>
      <c r="AF24" s="301">
        <v>0</v>
      </c>
      <c r="AH24" s="302" t="s">
        <v>0</v>
      </c>
      <c r="AI24" s="302" t="s">
        <v>0</v>
      </c>
    </row>
    <row r="25" spans="2:35" outlineLevel="1" x14ac:dyDescent="0.15">
      <c r="B25" s="310">
        <f t="shared" ref="B25:B30" ca="1" si="21">IF($AF$3="ISO",_xlfn.ISOWEEKNUM(C25),IF($AF$3="Excel",WEEKNUM(C25,$AF$23),"Error"))</f>
        <v>27</v>
      </c>
      <c r="C25" s="311">
        <f ca="1">DATE(YEAR($AF$29),MONTH($AF$29)+B22,1)-(WEEKDAY(DATE(YEAR($AF$29),MONTH($AF$29)+B22,1),1)-($AF$23-1))-IF((WEEKDAY(DATE(YEAR($AF$29),MONTH($AF$29)+B22,1),1)-($AF$23-1))&lt;=0,7,0)+1</f>
        <v>44740</v>
      </c>
      <c r="D25" s="311">
        <f t="shared" ref="D25:I30" ca="1" si="22">C25+1</f>
        <v>44741</v>
      </c>
      <c r="E25" s="311">
        <f t="shared" ca="1" si="22"/>
        <v>44742</v>
      </c>
      <c r="F25" s="311">
        <f t="shared" ca="1" si="22"/>
        <v>44743</v>
      </c>
      <c r="G25" s="311">
        <f t="shared" ca="1" si="22"/>
        <v>44744</v>
      </c>
      <c r="H25" s="311">
        <f t="shared" ca="1" si="22"/>
        <v>44745</v>
      </c>
      <c r="I25" s="311">
        <f t="shared" ca="1" si="22"/>
        <v>44746</v>
      </c>
      <c r="J25" s="297"/>
      <c r="K25" s="310">
        <f t="shared" ref="K25:K30" ca="1" si="23">IF($AF$3="ISO",_xlfn.ISOWEEKNUM(L25),IF($AF$3="Excel",WEEKNUM(L25,$AF$23),"Error"))</f>
        <v>31</v>
      </c>
      <c r="L25" s="311">
        <f ca="1">DATE(YEAR($AF$29),MONTH($AF$29)+K22,1)-(WEEKDAY(DATE(YEAR($AF$29),MONTH($AF$29)+K22,1),1)-($AF$23-1))-IF((WEEKDAY(DATE(YEAR($AF$29),MONTH($AF$29)+K22,1),1)-($AF$23-1))&lt;=0,7,0)+1</f>
        <v>44768</v>
      </c>
      <c r="M25" s="311">
        <f t="shared" ref="M25:R30" ca="1" si="24">L25+1</f>
        <v>44769</v>
      </c>
      <c r="N25" s="311">
        <f t="shared" ca="1" si="24"/>
        <v>44770</v>
      </c>
      <c r="O25" s="311">
        <f t="shared" ca="1" si="24"/>
        <v>44771</v>
      </c>
      <c r="P25" s="311">
        <f t="shared" ca="1" si="24"/>
        <v>44772</v>
      </c>
      <c r="Q25" s="311">
        <f t="shared" ca="1" si="24"/>
        <v>44773</v>
      </c>
      <c r="R25" s="311">
        <f t="shared" ca="1" si="24"/>
        <v>44774</v>
      </c>
      <c r="T25" s="310">
        <f t="shared" ref="T25:T30" ca="1" si="25">IF($AF$3="ISO",_xlfn.ISOWEEKNUM(U25),IF($AF$3="Excel",WEEKNUM(U25,$AF$23),"Error"))</f>
        <v>36</v>
      </c>
      <c r="U25" s="311">
        <f ca="1">DATE(YEAR($AF$29),MONTH($AF$29)+T22,1)-(WEEKDAY(DATE(YEAR($AF$29),MONTH($AF$29)+T22,1),1)-($AF$23-1))-IF((WEEKDAY(DATE(YEAR($AF$29),MONTH($AF$29)+T22,1),1)-($AF$23-1))&lt;=0,7,0)+1</f>
        <v>44803</v>
      </c>
      <c r="V25" s="311">
        <f t="shared" ref="V25:AA30" ca="1" si="26">U25+1</f>
        <v>44804</v>
      </c>
      <c r="W25" s="311">
        <f t="shared" ca="1" si="26"/>
        <v>44805</v>
      </c>
      <c r="X25" s="311">
        <f t="shared" ca="1" si="26"/>
        <v>44806</v>
      </c>
      <c r="Y25" s="311">
        <f t="shared" ca="1" si="26"/>
        <v>44807</v>
      </c>
      <c r="Z25" s="311">
        <f t="shared" ca="1" si="26"/>
        <v>44808</v>
      </c>
      <c r="AA25" s="311">
        <f t="shared" ca="1" si="26"/>
        <v>44809</v>
      </c>
      <c r="AE25" s="306" t="s">
        <v>424</v>
      </c>
      <c r="AF25" s="655">
        <f ca="1">IF(AF24=0,TODAY(),AF24)</f>
        <v>44776</v>
      </c>
      <c r="AH25" s="302">
        <f ca="1">_xlfn.ISOWEEKNUM(AF25)</f>
        <v>32</v>
      </c>
      <c r="AI25" s="302">
        <f ca="1">WEEKNUM(AF25)</f>
        <v>32</v>
      </c>
    </row>
    <row r="26" spans="2:35" outlineLevel="1" x14ac:dyDescent="0.15">
      <c r="B26" s="310">
        <f t="shared" ca="1" si="21"/>
        <v>28</v>
      </c>
      <c r="C26" s="311">
        <f ca="1">I25+1</f>
        <v>44747</v>
      </c>
      <c r="D26" s="311">
        <f ca="1">C26+1</f>
        <v>44748</v>
      </c>
      <c r="E26" s="311">
        <f t="shared" ca="1" si="22"/>
        <v>44749</v>
      </c>
      <c r="F26" s="311">
        <f t="shared" ca="1" si="22"/>
        <v>44750</v>
      </c>
      <c r="G26" s="311">
        <f t="shared" ca="1" si="22"/>
        <v>44751</v>
      </c>
      <c r="H26" s="311">
        <f t="shared" ca="1" si="22"/>
        <v>44752</v>
      </c>
      <c r="I26" s="311">
        <f t="shared" ca="1" si="22"/>
        <v>44753</v>
      </c>
      <c r="J26" s="297"/>
      <c r="K26" s="310">
        <f t="shared" ca="1" si="23"/>
        <v>32</v>
      </c>
      <c r="L26" s="311">
        <f ca="1">R25+1</f>
        <v>44775</v>
      </c>
      <c r="M26" s="311">
        <f ca="1">L26+1</f>
        <v>44776</v>
      </c>
      <c r="N26" s="311">
        <f t="shared" ca="1" si="24"/>
        <v>44777</v>
      </c>
      <c r="O26" s="311">
        <f t="shared" ca="1" si="24"/>
        <v>44778</v>
      </c>
      <c r="P26" s="311">
        <f t="shared" ca="1" si="24"/>
        <v>44779</v>
      </c>
      <c r="Q26" s="311">
        <f t="shared" ca="1" si="24"/>
        <v>44780</v>
      </c>
      <c r="R26" s="311">
        <f t="shared" ca="1" si="24"/>
        <v>44781</v>
      </c>
      <c r="T26" s="310">
        <f t="shared" ca="1" si="25"/>
        <v>37</v>
      </c>
      <c r="U26" s="311">
        <f ca="1">AA25+1</f>
        <v>44810</v>
      </c>
      <c r="V26" s="311">
        <f ca="1">U26+1</f>
        <v>44811</v>
      </c>
      <c r="W26" s="311">
        <f t="shared" ca="1" si="26"/>
        <v>44812</v>
      </c>
      <c r="X26" s="311">
        <f t="shared" ca="1" si="26"/>
        <v>44813</v>
      </c>
      <c r="Y26" s="311">
        <f t="shared" ca="1" si="26"/>
        <v>44814</v>
      </c>
      <c r="Z26" s="311">
        <f t="shared" ca="1" si="26"/>
        <v>44815</v>
      </c>
      <c r="AA26" s="311">
        <f t="shared" ca="1" si="26"/>
        <v>44816</v>
      </c>
      <c r="AE26" s="315" t="s">
        <v>427</v>
      </c>
      <c r="AF26" s="321">
        <v>1</v>
      </c>
      <c r="AG26" s="298" t="s">
        <v>423</v>
      </c>
    </row>
    <row r="27" spans="2:35" outlineLevel="1" x14ac:dyDescent="0.15">
      <c r="B27" s="310">
        <f t="shared" ca="1" si="21"/>
        <v>29</v>
      </c>
      <c r="C27" s="311">
        <f ca="1">I26+1</f>
        <v>44754</v>
      </c>
      <c r="D27" s="311">
        <f ca="1">C27+1</f>
        <v>44755</v>
      </c>
      <c r="E27" s="311">
        <f t="shared" ca="1" si="22"/>
        <v>44756</v>
      </c>
      <c r="F27" s="311">
        <f t="shared" ca="1" si="22"/>
        <v>44757</v>
      </c>
      <c r="G27" s="311">
        <f t="shared" ca="1" si="22"/>
        <v>44758</v>
      </c>
      <c r="H27" s="311">
        <f t="shared" ca="1" si="22"/>
        <v>44759</v>
      </c>
      <c r="I27" s="311">
        <f t="shared" ca="1" si="22"/>
        <v>44760</v>
      </c>
      <c r="J27" s="297"/>
      <c r="K27" s="310">
        <f t="shared" ca="1" si="23"/>
        <v>33</v>
      </c>
      <c r="L27" s="311">
        <f ca="1">R26+1</f>
        <v>44782</v>
      </c>
      <c r="M27" s="311">
        <f ca="1">L27+1</f>
        <v>44783</v>
      </c>
      <c r="N27" s="311">
        <f t="shared" ca="1" si="24"/>
        <v>44784</v>
      </c>
      <c r="O27" s="311">
        <f t="shared" ca="1" si="24"/>
        <v>44785</v>
      </c>
      <c r="P27" s="311">
        <f t="shared" ca="1" si="24"/>
        <v>44786</v>
      </c>
      <c r="Q27" s="311">
        <f t="shared" ca="1" si="24"/>
        <v>44787</v>
      </c>
      <c r="R27" s="311">
        <f t="shared" ca="1" si="24"/>
        <v>44788</v>
      </c>
      <c r="T27" s="310">
        <f t="shared" ca="1" si="25"/>
        <v>38</v>
      </c>
      <c r="U27" s="311">
        <f ca="1">AA26+1</f>
        <v>44817</v>
      </c>
      <c r="V27" s="311">
        <f ca="1">U27+1</f>
        <v>44818</v>
      </c>
      <c r="W27" s="311">
        <f t="shared" ca="1" si="26"/>
        <v>44819</v>
      </c>
      <c r="X27" s="311">
        <f t="shared" ca="1" si="26"/>
        <v>44820</v>
      </c>
      <c r="Y27" s="311">
        <f t="shared" ca="1" si="26"/>
        <v>44821</v>
      </c>
      <c r="Z27" s="311">
        <f t="shared" ca="1" si="26"/>
        <v>44822</v>
      </c>
      <c r="AA27" s="311">
        <f t="shared" ca="1" si="26"/>
        <v>44823</v>
      </c>
      <c r="AE27" s="313" t="s">
        <v>437</v>
      </c>
      <c r="AF27" s="302" t="str">
        <f ca="1">CHOOSE(MONTH(AF29), "Jan","Feb","Mar","Apr","May","Jun","Jul","Aug","Sep","Oct","Nov","Dec")</f>
        <v>Jan</v>
      </c>
      <c r="AG27" s="298" t="s">
        <v>438</v>
      </c>
    </row>
    <row r="28" spans="2:35" outlineLevel="1" x14ac:dyDescent="0.15">
      <c r="B28" s="310">
        <f t="shared" ca="1" si="21"/>
        <v>30</v>
      </c>
      <c r="C28" s="311">
        <f ca="1">I27+1</f>
        <v>44761</v>
      </c>
      <c r="D28" s="311">
        <f ca="1">C28+1</f>
        <v>44762</v>
      </c>
      <c r="E28" s="311">
        <f t="shared" ca="1" si="22"/>
        <v>44763</v>
      </c>
      <c r="F28" s="311">
        <f t="shared" ca="1" si="22"/>
        <v>44764</v>
      </c>
      <c r="G28" s="311">
        <f t="shared" ca="1" si="22"/>
        <v>44765</v>
      </c>
      <c r="H28" s="311">
        <f t="shared" ca="1" si="22"/>
        <v>44766</v>
      </c>
      <c r="I28" s="311">
        <f t="shared" ca="1" si="22"/>
        <v>44767</v>
      </c>
      <c r="J28" s="297"/>
      <c r="K28" s="310">
        <f t="shared" ca="1" si="23"/>
        <v>34</v>
      </c>
      <c r="L28" s="311">
        <f ca="1">R27+1</f>
        <v>44789</v>
      </c>
      <c r="M28" s="311">
        <f ca="1">L28+1</f>
        <v>44790</v>
      </c>
      <c r="N28" s="311">
        <f t="shared" ca="1" si="24"/>
        <v>44791</v>
      </c>
      <c r="O28" s="311">
        <f t="shared" ca="1" si="24"/>
        <v>44792</v>
      </c>
      <c r="P28" s="311">
        <f t="shared" ca="1" si="24"/>
        <v>44793</v>
      </c>
      <c r="Q28" s="311">
        <f t="shared" ca="1" si="24"/>
        <v>44794</v>
      </c>
      <c r="R28" s="311">
        <f t="shared" ca="1" si="24"/>
        <v>44795</v>
      </c>
      <c r="T28" s="310">
        <f t="shared" ca="1" si="25"/>
        <v>39</v>
      </c>
      <c r="U28" s="311">
        <f ca="1">AA27+1</f>
        <v>44824</v>
      </c>
      <c r="V28" s="311">
        <f ca="1">U28+1</f>
        <v>44825</v>
      </c>
      <c r="W28" s="311">
        <f t="shared" ca="1" si="26"/>
        <v>44826</v>
      </c>
      <c r="X28" s="311">
        <f t="shared" ca="1" si="26"/>
        <v>44827</v>
      </c>
      <c r="Y28" s="311">
        <f t="shared" ca="1" si="26"/>
        <v>44828</v>
      </c>
      <c r="Z28" s="311">
        <f t="shared" ca="1" si="26"/>
        <v>44829</v>
      </c>
      <c r="AA28" s="311">
        <f t="shared" ca="1" si="26"/>
        <v>44830</v>
      </c>
      <c r="AE28" s="308" t="s">
        <v>439</v>
      </c>
      <c r="AF28" s="302" t="str">
        <f ca="1">CHOOSE(WEEKDAY(AF29), "Sun","Mon","Tue","Wed","Thu","Fri","Sat")</f>
        <v>Thu</v>
      </c>
      <c r="AG28" s="298" t="s">
        <v>440</v>
      </c>
    </row>
    <row r="29" spans="2:35" outlineLevel="1" x14ac:dyDescent="0.15">
      <c r="B29" s="310">
        <f t="shared" ca="1" si="21"/>
        <v>31</v>
      </c>
      <c r="C29" s="311">
        <f ca="1">I28+1</f>
        <v>44768</v>
      </c>
      <c r="D29" s="311">
        <f ca="1">C29+1</f>
        <v>44769</v>
      </c>
      <c r="E29" s="311">
        <f t="shared" ca="1" si="22"/>
        <v>44770</v>
      </c>
      <c r="F29" s="311">
        <f t="shared" ca="1" si="22"/>
        <v>44771</v>
      </c>
      <c r="G29" s="311">
        <f t="shared" ca="1" si="22"/>
        <v>44772</v>
      </c>
      <c r="H29" s="311">
        <f t="shared" ca="1" si="22"/>
        <v>44773</v>
      </c>
      <c r="I29" s="311">
        <f t="shared" ca="1" si="22"/>
        <v>44774</v>
      </c>
      <c r="J29" s="297"/>
      <c r="K29" s="310">
        <f t="shared" ca="1" si="23"/>
        <v>35</v>
      </c>
      <c r="L29" s="311">
        <f ca="1">R28+1</f>
        <v>44796</v>
      </c>
      <c r="M29" s="311">
        <f ca="1">L29+1</f>
        <v>44797</v>
      </c>
      <c r="N29" s="311">
        <f t="shared" ca="1" si="24"/>
        <v>44798</v>
      </c>
      <c r="O29" s="311">
        <f t="shared" ca="1" si="24"/>
        <v>44799</v>
      </c>
      <c r="P29" s="311">
        <f t="shared" ca="1" si="24"/>
        <v>44800</v>
      </c>
      <c r="Q29" s="311">
        <f t="shared" ca="1" si="24"/>
        <v>44801</v>
      </c>
      <c r="R29" s="311">
        <f t="shared" ca="1" si="24"/>
        <v>44802</v>
      </c>
      <c r="T29" s="310">
        <f t="shared" ca="1" si="25"/>
        <v>40</v>
      </c>
      <c r="U29" s="311">
        <f ca="1">AA28+1</f>
        <v>44831</v>
      </c>
      <c r="V29" s="311">
        <f ca="1">U29+1</f>
        <v>44832</v>
      </c>
      <c r="W29" s="311">
        <f t="shared" ca="1" si="26"/>
        <v>44833</v>
      </c>
      <c r="X29" s="311">
        <f t="shared" ca="1" si="26"/>
        <v>44834</v>
      </c>
      <c r="Y29" s="311">
        <f t="shared" ca="1" si="26"/>
        <v>44835</v>
      </c>
      <c r="Z29" s="311">
        <f t="shared" ca="1" si="26"/>
        <v>44836</v>
      </c>
      <c r="AA29" s="311">
        <f t="shared" ca="1" si="26"/>
        <v>44837</v>
      </c>
      <c r="AE29" s="315" t="s">
        <v>441</v>
      </c>
      <c r="AF29" s="316">
        <f ca="1">IF(AF6&lt;&gt;0,AF6,(IF(AF10&lt;&gt;0,AF10,TODAY())))</f>
        <v>44561</v>
      </c>
      <c r="AG29" s="298" t="s">
        <v>442</v>
      </c>
    </row>
    <row r="30" spans="2:35" outlineLevel="1" x14ac:dyDescent="0.15">
      <c r="B30" s="310">
        <f t="shared" ca="1" si="21"/>
        <v>32</v>
      </c>
      <c r="C30" s="311">
        <f ca="1">I29+1</f>
        <v>44775</v>
      </c>
      <c r="D30" s="311">
        <f ca="1">C30+1</f>
        <v>44776</v>
      </c>
      <c r="E30" s="311">
        <f t="shared" ca="1" si="22"/>
        <v>44777</v>
      </c>
      <c r="F30" s="311">
        <f t="shared" ca="1" si="22"/>
        <v>44778</v>
      </c>
      <c r="G30" s="311">
        <f t="shared" ca="1" si="22"/>
        <v>44779</v>
      </c>
      <c r="H30" s="311">
        <f t="shared" ca="1" si="22"/>
        <v>44780</v>
      </c>
      <c r="I30" s="311">
        <f t="shared" ca="1" si="22"/>
        <v>44781</v>
      </c>
      <c r="J30" s="314"/>
      <c r="K30" s="310">
        <f t="shared" ca="1" si="23"/>
        <v>36</v>
      </c>
      <c r="L30" s="311">
        <f ca="1">R29+1</f>
        <v>44803</v>
      </c>
      <c r="M30" s="311">
        <f ca="1">L30+1</f>
        <v>44804</v>
      </c>
      <c r="N30" s="311">
        <f t="shared" ca="1" si="24"/>
        <v>44805</v>
      </c>
      <c r="O30" s="311">
        <f t="shared" ca="1" si="24"/>
        <v>44806</v>
      </c>
      <c r="P30" s="311">
        <f t="shared" ca="1" si="24"/>
        <v>44807</v>
      </c>
      <c r="Q30" s="311">
        <f t="shared" ca="1" si="24"/>
        <v>44808</v>
      </c>
      <c r="R30" s="311">
        <f t="shared" ca="1" si="24"/>
        <v>44809</v>
      </c>
      <c r="T30" s="310">
        <f t="shared" ca="1" si="25"/>
        <v>41</v>
      </c>
      <c r="U30" s="311">
        <f ca="1">AA29+1</f>
        <v>44838</v>
      </c>
      <c r="V30" s="311">
        <f ca="1">U30+1</f>
        <v>44839</v>
      </c>
      <c r="W30" s="311">
        <f t="shared" ca="1" si="26"/>
        <v>44840</v>
      </c>
      <c r="X30" s="311">
        <f t="shared" ca="1" si="26"/>
        <v>44841</v>
      </c>
      <c r="Y30" s="311">
        <f t="shared" ca="1" si="26"/>
        <v>44842</v>
      </c>
      <c r="Z30" s="311">
        <f t="shared" ca="1" si="26"/>
        <v>44843</v>
      </c>
      <c r="AA30" s="311">
        <f t="shared" ca="1" si="26"/>
        <v>44844</v>
      </c>
      <c r="AE30" s="315" t="s">
        <v>443</v>
      </c>
      <c r="AF30" s="316">
        <f ca="1">AF29-WEEKDAY(AF29,AF23+AF26)</f>
        <v>44558</v>
      </c>
      <c r="AG30" s="298" t="s">
        <v>444</v>
      </c>
    </row>
    <row r="31" spans="2:35" x14ac:dyDescent="0.15">
      <c r="B31" s="314"/>
      <c r="C31" s="314"/>
      <c r="D31" s="314"/>
      <c r="E31" s="314"/>
      <c r="F31" s="314"/>
      <c r="G31" s="314"/>
      <c r="H31" s="314"/>
      <c r="I31" s="314"/>
      <c r="J31" s="314"/>
      <c r="K31" s="314"/>
    </row>
    <row r="32" spans="2:35" outlineLevel="1" x14ac:dyDescent="0.15">
      <c r="B32" s="299">
        <v>9</v>
      </c>
      <c r="C32" s="296"/>
      <c r="D32" s="296"/>
      <c r="E32" s="296"/>
      <c r="F32" s="296"/>
      <c r="G32" s="296"/>
      <c r="H32" s="296"/>
      <c r="I32" s="296"/>
      <c r="J32" s="297"/>
      <c r="K32" s="299">
        <v>10</v>
      </c>
      <c r="L32" s="296"/>
      <c r="M32" s="296"/>
      <c r="T32" s="299">
        <v>11</v>
      </c>
    </row>
    <row r="33" spans="2:34" outlineLevel="1" x14ac:dyDescent="0.15">
      <c r="B33" s="845" t="str">
        <f>B3</f>
        <v>KW</v>
      </c>
      <c r="C33" s="847">
        <f ca="1">DATE(YEAR($AF$29),MONTH($AF$29)+B32,1)</f>
        <v>44834</v>
      </c>
      <c r="D33" s="848"/>
      <c r="E33" s="848"/>
      <c r="F33" s="848"/>
      <c r="G33" s="848"/>
      <c r="H33" s="848"/>
      <c r="I33" s="849"/>
      <c r="J33" s="297"/>
      <c r="K33" s="845" t="str">
        <f>B3</f>
        <v>KW</v>
      </c>
      <c r="L33" s="847">
        <f ca="1">DATE(YEAR($AF$29),MONTH($AF$29)+K32,1)</f>
        <v>44865</v>
      </c>
      <c r="M33" s="848"/>
      <c r="N33" s="848"/>
      <c r="O33" s="848"/>
      <c r="P33" s="848"/>
      <c r="Q33" s="848"/>
      <c r="R33" s="849"/>
      <c r="T33" s="845" t="str">
        <f>B3</f>
        <v>KW</v>
      </c>
      <c r="U33" s="847">
        <f ca="1">DATE(YEAR($AF$29),MONTH($AF$29)+T32,1)</f>
        <v>44895</v>
      </c>
      <c r="V33" s="848"/>
      <c r="W33" s="848"/>
      <c r="X33" s="848"/>
      <c r="Y33" s="848"/>
      <c r="Z33" s="848"/>
      <c r="AA33" s="849"/>
      <c r="AE33" s="315"/>
      <c r="AF33" s="663" t="s">
        <v>425</v>
      </c>
      <c r="AG33" s="302"/>
    </row>
    <row r="34" spans="2:34" outlineLevel="1" x14ac:dyDescent="0.15">
      <c r="B34" s="846"/>
      <c r="C34" s="303">
        <f ca="1">C35</f>
        <v>44831</v>
      </c>
      <c r="D34" s="304">
        <f t="shared" ref="D34:I34" ca="1" si="27">D35</f>
        <v>44832</v>
      </c>
      <c r="E34" s="304">
        <f t="shared" ca="1" si="27"/>
        <v>44833</v>
      </c>
      <c r="F34" s="304">
        <f t="shared" ca="1" si="27"/>
        <v>44834</v>
      </c>
      <c r="G34" s="304">
        <f t="shared" ca="1" si="27"/>
        <v>44835</v>
      </c>
      <c r="H34" s="304">
        <f t="shared" ca="1" si="27"/>
        <v>44836</v>
      </c>
      <c r="I34" s="305">
        <f t="shared" ca="1" si="27"/>
        <v>44837</v>
      </c>
      <c r="J34" s="297"/>
      <c r="K34" s="846"/>
      <c r="L34" s="303">
        <f ca="1">L35</f>
        <v>44859</v>
      </c>
      <c r="M34" s="304">
        <f t="shared" ref="M34:R34" ca="1" si="28">M35</f>
        <v>44860</v>
      </c>
      <c r="N34" s="304">
        <f t="shared" ca="1" si="28"/>
        <v>44861</v>
      </c>
      <c r="O34" s="304">
        <f t="shared" ca="1" si="28"/>
        <v>44862</v>
      </c>
      <c r="P34" s="304">
        <f t="shared" ca="1" si="28"/>
        <v>44863</v>
      </c>
      <c r="Q34" s="304">
        <f t="shared" ca="1" si="28"/>
        <v>44864</v>
      </c>
      <c r="R34" s="305">
        <f t="shared" ca="1" si="28"/>
        <v>44865</v>
      </c>
      <c r="T34" s="846"/>
      <c r="U34" s="303">
        <f ca="1">U35</f>
        <v>44894</v>
      </c>
      <c r="V34" s="304">
        <f t="shared" ref="V34:AA34" ca="1" si="29">V35</f>
        <v>44895</v>
      </c>
      <c r="W34" s="304">
        <f t="shared" ca="1" si="29"/>
        <v>44896</v>
      </c>
      <c r="X34" s="304">
        <f t="shared" ca="1" si="29"/>
        <v>44897</v>
      </c>
      <c r="Y34" s="304">
        <f t="shared" ca="1" si="29"/>
        <v>44898</v>
      </c>
      <c r="Z34" s="304">
        <f t="shared" ca="1" si="29"/>
        <v>44899</v>
      </c>
      <c r="AA34" s="305">
        <f t="shared" ca="1" si="29"/>
        <v>44900</v>
      </c>
      <c r="AE34" s="308" t="s">
        <v>207</v>
      </c>
      <c r="AF34" s="714" t="s">
        <v>731</v>
      </c>
      <c r="AG34" s="302"/>
    </row>
    <row r="35" spans="2:34" outlineLevel="1" x14ac:dyDescent="0.15">
      <c r="B35" s="310">
        <f t="shared" ref="B35:B40" ca="1" si="30">IF($AF$3="ISO",_xlfn.ISOWEEKNUM(C35),IF($AF$3="Excel",WEEKNUM(C35,$AF$23),"Error"))</f>
        <v>40</v>
      </c>
      <c r="C35" s="311">
        <f ca="1">DATE(YEAR($AF$29),MONTH($AF$29)+B32,1)-(WEEKDAY(DATE(YEAR($AF$29),MONTH($AF$29)+B32,1),1)-($AF$23-1))-IF((WEEKDAY(DATE(YEAR($AF$29),MONTH($AF$29)+B32,1),1)-($AF$23-1))&lt;=0,7,0)+1</f>
        <v>44831</v>
      </c>
      <c r="D35" s="311">
        <f t="shared" ref="D35:I40" ca="1" si="31">C35+1</f>
        <v>44832</v>
      </c>
      <c r="E35" s="311">
        <f t="shared" ca="1" si="31"/>
        <v>44833</v>
      </c>
      <c r="F35" s="311">
        <f t="shared" ca="1" si="31"/>
        <v>44834</v>
      </c>
      <c r="G35" s="311">
        <f t="shared" ca="1" si="31"/>
        <v>44835</v>
      </c>
      <c r="H35" s="311">
        <f t="shared" ca="1" si="31"/>
        <v>44836</v>
      </c>
      <c r="I35" s="311">
        <f t="shared" ca="1" si="31"/>
        <v>44837</v>
      </c>
      <c r="J35" s="297"/>
      <c r="K35" s="310">
        <f t="shared" ref="K35:K40" ca="1" si="32">IF($AF$3="ISO",_xlfn.ISOWEEKNUM(L35),IF($AF$3="Excel",WEEKNUM(L35,$AF$23),"Error"))</f>
        <v>44</v>
      </c>
      <c r="L35" s="311">
        <f ca="1">DATE(YEAR($AF$29),MONTH($AF$29)+K32,1)-(WEEKDAY(DATE(YEAR($AF$29),MONTH($AF$29)+K32,1),1)-($AF$23-1))-IF((WEEKDAY(DATE(YEAR($AF$29),MONTH($AF$29)+K32,1),1)-($AF$23-1))&lt;=0,7,0)+1</f>
        <v>44859</v>
      </c>
      <c r="M35" s="311">
        <f t="shared" ref="M35:R40" ca="1" si="33">L35+1</f>
        <v>44860</v>
      </c>
      <c r="N35" s="311">
        <f t="shared" ca="1" si="33"/>
        <v>44861</v>
      </c>
      <c r="O35" s="311">
        <f t="shared" ca="1" si="33"/>
        <v>44862</v>
      </c>
      <c r="P35" s="311">
        <f t="shared" ca="1" si="33"/>
        <v>44863</v>
      </c>
      <c r="Q35" s="311">
        <f t="shared" ca="1" si="33"/>
        <v>44864</v>
      </c>
      <c r="R35" s="311">
        <f t="shared" ca="1" si="33"/>
        <v>44865</v>
      </c>
      <c r="T35" s="310">
        <f t="shared" ref="T35:T40" ca="1" si="34">IF($AF$3="ISO",_xlfn.ISOWEEKNUM(U35),IF($AF$3="Excel",WEEKNUM(U35,$AF$23),"Error"))</f>
        <v>49</v>
      </c>
      <c r="U35" s="311">
        <f ca="1">DATE(YEAR($AF$29),MONTH($AF$29)+T32,1)-(WEEKDAY(DATE(YEAR($AF$29),MONTH($AF$29)+T32,1),1)-($AF$23-1))-IF((WEEKDAY(DATE(YEAR($AF$29),MONTH($AF$29)+T32,1),1)-($AF$23-1))&lt;=0,7,0)+1</f>
        <v>44894</v>
      </c>
      <c r="V35" s="311">
        <f t="shared" ref="V35:AA40" ca="1" si="35">U35+1</f>
        <v>44895</v>
      </c>
      <c r="W35" s="311">
        <f t="shared" ca="1" si="35"/>
        <v>44896</v>
      </c>
      <c r="X35" s="311">
        <f t="shared" ca="1" si="35"/>
        <v>44897</v>
      </c>
      <c r="Y35" s="311">
        <f t="shared" ca="1" si="35"/>
        <v>44898</v>
      </c>
      <c r="Z35" s="311">
        <f t="shared" ca="1" si="35"/>
        <v>44899</v>
      </c>
      <c r="AA35" s="311">
        <f t="shared" ca="1" si="35"/>
        <v>44900</v>
      </c>
      <c r="AE35" s="315" t="s">
        <v>446</v>
      </c>
      <c r="AF35" s="715" t="s">
        <v>426</v>
      </c>
      <c r="AG35" s="302"/>
    </row>
    <row r="36" spans="2:34" outlineLevel="1" x14ac:dyDescent="0.15">
      <c r="B36" s="310">
        <f t="shared" ca="1" si="30"/>
        <v>41</v>
      </c>
      <c r="C36" s="311">
        <f ca="1">I35+1</f>
        <v>44838</v>
      </c>
      <c r="D36" s="311">
        <f ca="1">C36+1</f>
        <v>44839</v>
      </c>
      <c r="E36" s="311">
        <f t="shared" ca="1" si="31"/>
        <v>44840</v>
      </c>
      <c r="F36" s="311">
        <f t="shared" ca="1" si="31"/>
        <v>44841</v>
      </c>
      <c r="G36" s="311">
        <f t="shared" ca="1" si="31"/>
        <v>44842</v>
      </c>
      <c r="H36" s="311">
        <f t="shared" ca="1" si="31"/>
        <v>44843</v>
      </c>
      <c r="I36" s="311">
        <f t="shared" ca="1" si="31"/>
        <v>44844</v>
      </c>
      <c r="J36" s="297"/>
      <c r="K36" s="310">
        <f t="shared" ca="1" si="32"/>
        <v>45</v>
      </c>
      <c r="L36" s="311">
        <f ca="1">R35+1</f>
        <v>44866</v>
      </c>
      <c r="M36" s="311">
        <f ca="1">L36+1</f>
        <v>44867</v>
      </c>
      <c r="N36" s="311">
        <f t="shared" ca="1" si="33"/>
        <v>44868</v>
      </c>
      <c r="O36" s="311">
        <f t="shared" ca="1" si="33"/>
        <v>44869</v>
      </c>
      <c r="P36" s="311">
        <f t="shared" ca="1" si="33"/>
        <v>44870</v>
      </c>
      <c r="Q36" s="311">
        <f t="shared" ca="1" si="33"/>
        <v>44871</v>
      </c>
      <c r="R36" s="311">
        <f t="shared" ca="1" si="33"/>
        <v>44872</v>
      </c>
      <c r="T36" s="310">
        <f t="shared" ca="1" si="34"/>
        <v>50</v>
      </c>
      <c r="U36" s="311">
        <f ca="1">AA35+1</f>
        <v>44901</v>
      </c>
      <c r="V36" s="311">
        <f ca="1">U36+1</f>
        <v>44902</v>
      </c>
      <c r="W36" s="311">
        <f t="shared" ca="1" si="35"/>
        <v>44903</v>
      </c>
      <c r="X36" s="311">
        <f t="shared" ca="1" si="35"/>
        <v>44904</v>
      </c>
      <c r="Y36" s="311">
        <f t="shared" ca="1" si="35"/>
        <v>44905</v>
      </c>
      <c r="Z36" s="311">
        <f t="shared" ca="1" si="35"/>
        <v>44906</v>
      </c>
      <c r="AA36" s="311">
        <f t="shared" ca="1" si="35"/>
        <v>44907</v>
      </c>
      <c r="AE36" s="315" t="s">
        <v>447</v>
      </c>
      <c r="AF36" s="715" t="s">
        <v>422</v>
      </c>
      <c r="AG36" s="302"/>
    </row>
    <row r="37" spans="2:34" outlineLevel="1" x14ac:dyDescent="0.15">
      <c r="B37" s="310">
        <f t="shared" ca="1" si="30"/>
        <v>42</v>
      </c>
      <c r="C37" s="311">
        <f ca="1">I36+1</f>
        <v>44845</v>
      </c>
      <c r="D37" s="311">
        <f ca="1">C37+1</f>
        <v>44846</v>
      </c>
      <c r="E37" s="311">
        <f t="shared" ca="1" si="31"/>
        <v>44847</v>
      </c>
      <c r="F37" s="311">
        <f t="shared" ca="1" si="31"/>
        <v>44848</v>
      </c>
      <c r="G37" s="311">
        <f t="shared" ca="1" si="31"/>
        <v>44849</v>
      </c>
      <c r="H37" s="311">
        <f t="shared" ca="1" si="31"/>
        <v>44850</v>
      </c>
      <c r="I37" s="311">
        <f t="shared" ca="1" si="31"/>
        <v>44851</v>
      </c>
      <c r="J37" s="297"/>
      <c r="K37" s="310">
        <f t="shared" ca="1" si="32"/>
        <v>46</v>
      </c>
      <c r="L37" s="311">
        <f ca="1">R36+1</f>
        <v>44873</v>
      </c>
      <c r="M37" s="311">
        <f ca="1">L37+1</f>
        <v>44874</v>
      </c>
      <c r="N37" s="311">
        <f t="shared" ca="1" si="33"/>
        <v>44875</v>
      </c>
      <c r="O37" s="311">
        <f t="shared" ca="1" si="33"/>
        <v>44876</v>
      </c>
      <c r="P37" s="311">
        <f t="shared" ca="1" si="33"/>
        <v>44877</v>
      </c>
      <c r="Q37" s="311">
        <f t="shared" ca="1" si="33"/>
        <v>44878</v>
      </c>
      <c r="R37" s="311">
        <f t="shared" ca="1" si="33"/>
        <v>44879</v>
      </c>
      <c r="T37" s="310">
        <f t="shared" ca="1" si="34"/>
        <v>51</v>
      </c>
      <c r="U37" s="311">
        <f ca="1">AA36+1</f>
        <v>44908</v>
      </c>
      <c r="V37" s="311">
        <f ca="1">U37+1</f>
        <v>44909</v>
      </c>
      <c r="W37" s="311">
        <f t="shared" ca="1" si="35"/>
        <v>44910</v>
      </c>
      <c r="X37" s="311">
        <f t="shared" ca="1" si="35"/>
        <v>44911</v>
      </c>
      <c r="Y37" s="311">
        <f t="shared" ca="1" si="35"/>
        <v>44912</v>
      </c>
      <c r="Z37" s="311">
        <f t="shared" ca="1" si="35"/>
        <v>44913</v>
      </c>
      <c r="AA37" s="311">
        <f t="shared" ca="1" si="35"/>
        <v>44914</v>
      </c>
      <c r="AE37" s="302"/>
      <c r="AF37" s="302"/>
      <c r="AG37" s="302"/>
    </row>
    <row r="38" spans="2:34" outlineLevel="1" x14ac:dyDescent="0.15">
      <c r="B38" s="310">
        <f t="shared" ca="1" si="30"/>
        <v>43</v>
      </c>
      <c r="C38" s="311">
        <f ca="1">I37+1</f>
        <v>44852</v>
      </c>
      <c r="D38" s="311">
        <f ca="1">C38+1</f>
        <v>44853</v>
      </c>
      <c r="E38" s="311">
        <f t="shared" ca="1" si="31"/>
        <v>44854</v>
      </c>
      <c r="F38" s="311">
        <f t="shared" ca="1" si="31"/>
        <v>44855</v>
      </c>
      <c r="G38" s="311">
        <f t="shared" ca="1" si="31"/>
        <v>44856</v>
      </c>
      <c r="H38" s="311">
        <f t="shared" ca="1" si="31"/>
        <v>44857</v>
      </c>
      <c r="I38" s="311">
        <f t="shared" ca="1" si="31"/>
        <v>44858</v>
      </c>
      <c r="J38" s="297"/>
      <c r="K38" s="310">
        <f t="shared" ca="1" si="32"/>
        <v>47</v>
      </c>
      <c r="L38" s="311">
        <f ca="1">R37+1</f>
        <v>44880</v>
      </c>
      <c r="M38" s="311">
        <f ca="1">L38+1</f>
        <v>44881</v>
      </c>
      <c r="N38" s="311">
        <f t="shared" ca="1" si="33"/>
        <v>44882</v>
      </c>
      <c r="O38" s="311">
        <f t="shared" ca="1" si="33"/>
        <v>44883</v>
      </c>
      <c r="P38" s="311">
        <f t="shared" ca="1" si="33"/>
        <v>44884</v>
      </c>
      <c r="Q38" s="311">
        <f t="shared" ca="1" si="33"/>
        <v>44885</v>
      </c>
      <c r="R38" s="311">
        <f t="shared" ca="1" si="33"/>
        <v>44886</v>
      </c>
      <c r="T38" s="310">
        <f t="shared" ca="1" si="34"/>
        <v>52</v>
      </c>
      <c r="U38" s="311">
        <f ca="1">AA37+1</f>
        <v>44915</v>
      </c>
      <c r="V38" s="311">
        <f ca="1">U38+1</f>
        <v>44916</v>
      </c>
      <c r="W38" s="311">
        <f t="shared" ca="1" si="35"/>
        <v>44917</v>
      </c>
      <c r="X38" s="311">
        <f t="shared" ca="1" si="35"/>
        <v>44918</v>
      </c>
      <c r="Y38" s="311">
        <f t="shared" ca="1" si="35"/>
        <v>44919</v>
      </c>
      <c r="Z38" s="311">
        <f t="shared" ca="1" si="35"/>
        <v>44920</v>
      </c>
      <c r="AA38" s="311">
        <f t="shared" ca="1" si="35"/>
        <v>44921</v>
      </c>
      <c r="AE38" s="298" t="s">
        <v>646</v>
      </c>
      <c r="AF38" s="298" t="b">
        <f ca="1">INDEX('2020'!$I$6:$AD$412,MATCH(AG38,'2020'!$I$6:$I$412),18)=1</f>
        <v>0</v>
      </c>
      <c r="AG38" s="392">
        <f ca="1">C29</f>
        <v>44768</v>
      </c>
      <c r="AH38" s="327" t="s">
        <v>647</v>
      </c>
    </row>
    <row r="39" spans="2:34" outlineLevel="1" x14ac:dyDescent="0.15">
      <c r="B39" s="310">
        <f t="shared" ca="1" si="30"/>
        <v>44</v>
      </c>
      <c r="C39" s="311">
        <f ca="1">I38+1</f>
        <v>44859</v>
      </c>
      <c r="D39" s="311">
        <f ca="1">C39+1</f>
        <v>44860</v>
      </c>
      <c r="E39" s="311">
        <f t="shared" ca="1" si="31"/>
        <v>44861</v>
      </c>
      <c r="F39" s="311">
        <f t="shared" ca="1" si="31"/>
        <v>44862</v>
      </c>
      <c r="G39" s="311">
        <f t="shared" ca="1" si="31"/>
        <v>44863</v>
      </c>
      <c r="H39" s="311">
        <f t="shared" ca="1" si="31"/>
        <v>44864</v>
      </c>
      <c r="I39" s="311">
        <f t="shared" ca="1" si="31"/>
        <v>44865</v>
      </c>
      <c r="J39" s="297"/>
      <c r="K39" s="310">
        <f t="shared" ca="1" si="32"/>
        <v>48</v>
      </c>
      <c r="L39" s="311">
        <f ca="1">R38+1</f>
        <v>44887</v>
      </c>
      <c r="M39" s="311">
        <f ca="1">L39+1</f>
        <v>44888</v>
      </c>
      <c r="N39" s="311">
        <f t="shared" ca="1" si="33"/>
        <v>44889</v>
      </c>
      <c r="O39" s="311">
        <f t="shared" ca="1" si="33"/>
        <v>44890</v>
      </c>
      <c r="P39" s="311">
        <f t="shared" ca="1" si="33"/>
        <v>44891</v>
      </c>
      <c r="Q39" s="311">
        <f t="shared" ca="1" si="33"/>
        <v>44892</v>
      </c>
      <c r="R39" s="311">
        <f t="shared" ca="1" si="33"/>
        <v>44893</v>
      </c>
      <c r="T39" s="310">
        <f t="shared" ca="1" si="34"/>
        <v>53</v>
      </c>
      <c r="U39" s="311">
        <f ca="1">AA38+1</f>
        <v>44922</v>
      </c>
      <c r="V39" s="311">
        <f ca="1">U39+1</f>
        <v>44923</v>
      </c>
      <c r="W39" s="311">
        <f t="shared" ca="1" si="35"/>
        <v>44924</v>
      </c>
      <c r="X39" s="311">
        <f t="shared" ca="1" si="35"/>
        <v>44925</v>
      </c>
      <c r="Y39" s="311">
        <f t="shared" ca="1" si="35"/>
        <v>44926</v>
      </c>
      <c r="Z39" s="311">
        <f t="shared" ca="1" si="35"/>
        <v>44927</v>
      </c>
      <c r="AA39" s="311">
        <f t="shared" ca="1" si="35"/>
        <v>44928</v>
      </c>
    </row>
    <row r="40" spans="2:34" outlineLevel="1" x14ac:dyDescent="0.15">
      <c r="B40" s="310">
        <f t="shared" ca="1" si="30"/>
        <v>45</v>
      </c>
      <c r="C40" s="311">
        <f ca="1">I39+1</f>
        <v>44866</v>
      </c>
      <c r="D40" s="311">
        <f ca="1">C40+1</f>
        <v>44867</v>
      </c>
      <c r="E40" s="311">
        <f t="shared" ca="1" si="31"/>
        <v>44868</v>
      </c>
      <c r="F40" s="311">
        <f t="shared" ca="1" si="31"/>
        <v>44869</v>
      </c>
      <c r="G40" s="311">
        <f t="shared" ca="1" si="31"/>
        <v>44870</v>
      </c>
      <c r="H40" s="311">
        <f t="shared" ca="1" si="31"/>
        <v>44871</v>
      </c>
      <c r="I40" s="311">
        <f t="shared" ca="1" si="31"/>
        <v>44872</v>
      </c>
      <c r="J40" s="314"/>
      <c r="K40" s="310">
        <f t="shared" ca="1" si="32"/>
        <v>49</v>
      </c>
      <c r="L40" s="311">
        <f ca="1">R39+1</f>
        <v>44894</v>
      </c>
      <c r="M40" s="311">
        <f ca="1">L40+1</f>
        <v>44895</v>
      </c>
      <c r="N40" s="311">
        <f t="shared" ca="1" si="33"/>
        <v>44896</v>
      </c>
      <c r="O40" s="311">
        <f t="shared" ca="1" si="33"/>
        <v>44897</v>
      </c>
      <c r="P40" s="311">
        <f t="shared" ca="1" si="33"/>
        <v>44898</v>
      </c>
      <c r="Q40" s="311">
        <f t="shared" ca="1" si="33"/>
        <v>44899</v>
      </c>
      <c r="R40" s="311">
        <f t="shared" ca="1" si="33"/>
        <v>44900</v>
      </c>
      <c r="T40" s="310">
        <f t="shared" ca="1" si="34"/>
        <v>1</v>
      </c>
      <c r="U40" s="311">
        <f ca="1">AA39+1</f>
        <v>44929</v>
      </c>
      <c r="V40" s="311">
        <f ca="1">U40+1</f>
        <v>44930</v>
      </c>
      <c r="W40" s="311">
        <f t="shared" ca="1" si="35"/>
        <v>44931</v>
      </c>
      <c r="X40" s="311">
        <f t="shared" ca="1" si="35"/>
        <v>44932</v>
      </c>
      <c r="Y40" s="311">
        <f t="shared" ca="1" si="35"/>
        <v>44933</v>
      </c>
      <c r="Z40" s="311">
        <f t="shared" ca="1" si="35"/>
        <v>44934</v>
      </c>
      <c r="AA40" s="311">
        <f t="shared" ca="1" si="35"/>
        <v>44935</v>
      </c>
    </row>
  </sheetData>
  <mergeCells count="24">
    <mergeCell ref="U13:AA13"/>
    <mergeCell ref="B3:B4"/>
    <mergeCell ref="C3:I3"/>
    <mergeCell ref="K3:K4"/>
    <mergeCell ref="L3:R3"/>
    <mergeCell ref="T3:T4"/>
    <mergeCell ref="U3:AA3"/>
    <mergeCell ref="B13:B14"/>
    <mergeCell ref="C13:I13"/>
    <mergeCell ref="K13:K14"/>
    <mergeCell ref="L13:R13"/>
    <mergeCell ref="T13:T14"/>
    <mergeCell ref="U33:AA33"/>
    <mergeCell ref="B23:B24"/>
    <mergeCell ref="C23:I23"/>
    <mergeCell ref="K23:K24"/>
    <mergeCell ref="L23:R23"/>
    <mergeCell ref="T23:T24"/>
    <mergeCell ref="U23:AA23"/>
    <mergeCell ref="B33:B34"/>
    <mergeCell ref="C33:I33"/>
    <mergeCell ref="K33:K34"/>
    <mergeCell ref="L33:R33"/>
    <mergeCell ref="T33:T34"/>
  </mergeCells>
  <conditionalFormatting sqref="C5:I10 L5:R10 U5:AA10 C15:I20 L15:R20 U15:AA20 C25:I30 L25:R30 U25:AA30 C35:I40 L35:R40 U35:AA40">
    <cfRule type="expression" dxfId="308" priority="16">
      <formula>CHOOSE(WEEKDAY(C5), "Sun","Mon","Tue","Wed","Thu","Fri","Sat")="Sat"</formula>
    </cfRule>
    <cfRule type="expression" dxfId="307" priority="17">
      <formula>CHOOSE(WEEKDAY(C5), "Sun","Mon","Tue","Wed","Thu","Fri","Sat")="Sun"</formula>
    </cfRule>
  </conditionalFormatting>
  <conditionalFormatting sqref="C5:I10">
    <cfRule type="expression" dxfId="303" priority="1">
      <formula>MONTH(C5)&lt;&gt;MONTH($C$3)</formula>
    </cfRule>
  </conditionalFormatting>
  <conditionalFormatting sqref="C15:I20">
    <cfRule type="expression" dxfId="302" priority="4">
      <formula>MONTH(C15)&lt;&gt;MONTH($C$13)</formula>
    </cfRule>
  </conditionalFormatting>
  <conditionalFormatting sqref="C25:I30">
    <cfRule type="expression" dxfId="301" priority="7">
      <formula>MONTH(C25)&lt;&gt;MONTH($C$23)</formula>
    </cfRule>
  </conditionalFormatting>
  <conditionalFormatting sqref="C35:I40">
    <cfRule type="expression" dxfId="300" priority="10">
      <formula>MONTH(C35)&lt;&gt;MONTH($C$33)</formula>
    </cfRule>
  </conditionalFormatting>
  <conditionalFormatting sqref="L5:R10">
    <cfRule type="expression" dxfId="299" priority="2">
      <formula>MONTH(L5)&lt;&gt;MONTH($L$3)</formula>
    </cfRule>
  </conditionalFormatting>
  <conditionalFormatting sqref="L15:R20">
    <cfRule type="expression" dxfId="298" priority="5">
      <formula>MONTH(L15)&lt;&gt;MONTH($L$13)</formula>
    </cfRule>
  </conditionalFormatting>
  <conditionalFormatting sqref="L25:R30">
    <cfRule type="expression" dxfId="297" priority="8">
      <formula>MONTH(L25)&lt;&gt;MONTH($L$23)</formula>
    </cfRule>
  </conditionalFormatting>
  <conditionalFormatting sqref="L35:R40">
    <cfRule type="expression" dxfId="296" priority="11">
      <formula>MONTH(L35)&lt;&gt;MONTH($L$33)</formula>
    </cfRule>
  </conditionalFormatting>
  <conditionalFormatting sqref="U5:AA10">
    <cfRule type="expression" dxfId="295" priority="3">
      <formula>MONTH(U5)&lt;&gt;MONTH($U$3)</formula>
    </cfRule>
  </conditionalFormatting>
  <conditionalFormatting sqref="U15:AA20">
    <cfRule type="expression" dxfId="294" priority="6">
      <formula>MONTH(U15)&lt;&gt;MONTH($U$13)</formula>
    </cfRule>
  </conditionalFormatting>
  <conditionalFormatting sqref="U25:AA30">
    <cfRule type="expression" dxfId="293" priority="9">
      <formula>MONTH(U25)&lt;&gt;MONTH($U$23)</formula>
    </cfRule>
  </conditionalFormatting>
  <conditionalFormatting sqref="U35:AA40 L35:R40 C35:I40 U25:AA30 L25:R30 C25:I30 U15:AA20 L15:R20 C15:I20 U5:AA10 L5:R10 C5:I10">
    <cfRule type="cellIs" dxfId="292" priority="15" operator="equal">
      <formula>$AF$25</formula>
    </cfRule>
  </conditionalFormatting>
  <conditionalFormatting sqref="U35:AA40">
    <cfRule type="expression" dxfId="291" priority="12">
      <formula>MONTH(U35)&lt;&gt;MONTH($U$33)</formula>
    </cfRule>
  </conditionalFormatting>
  <conditionalFormatting sqref="AF27">
    <cfRule type="expression" dxfId="290" priority="13">
      <formula>AF27="Jan"</formula>
    </cfRule>
  </conditionalFormatting>
  <conditionalFormatting sqref="AF28">
    <cfRule type="expression" dxfId="289" priority="14">
      <formula>AF28="Sat"</formula>
    </cfRule>
  </conditionalFormatting>
  <dataValidations count="20">
    <dataValidation type="list" allowBlank="1" showInputMessage="1" showErrorMessage="1" sqref="AF3" xr:uid="{EE83D211-FB86-A845-B653-F54A99177CB5}">
      <formula1>"ISO,Excel"</formula1>
    </dataValidation>
    <dataValidation type="list" allowBlank="1" showInputMessage="1" showErrorMessage="1" sqref="AF4" xr:uid="{C24A170A-753B-B542-B060-A43FB31AA21A}">
      <formula1>$AF$34:$AF$36</formula1>
    </dataValidation>
    <dataValidation allowBlank="1" showInputMessage="1" showErrorMessage="1" promptTitle="CB" prompt=" _x000a_Calendar Begin" sqref="AE6" xr:uid="{FC16A5CE-21B0-9A48-A87E-20069F04965C}"/>
    <dataValidation allowBlank="1" showInputMessage="1" showErrorMessage="1" promptTitle="CY" prompt=" _x000a_Current Year" sqref="AE7" xr:uid="{801F1F18-ED94-2448-9EFA-D673A9C32F90}"/>
    <dataValidation allowBlank="1" showInputMessage="1" showErrorMessage="1" promptTitle="CM" prompt=" _x000a_Current Month" sqref="AE8" xr:uid="{BF553ED8-1346-F947-A85D-891FAC083120}"/>
    <dataValidation allowBlank="1" showInputMessage="1" showErrorMessage="1" promptTitle="CD" prompt=" _x000a_Current Day" sqref="AE9" xr:uid="{7EF2E1E4-31C7-1346-98AB-08E3613990A2}"/>
    <dataValidation allowBlank="1" showInputMessage="1" showErrorMessage="1" promptTitle="C" prompt=" _x000a_Calendar ISO_x000a_Calendar Excel" sqref="AE3" xr:uid="{0E4D9B13-C94D-E948-B79F-807DAAB22895}"/>
    <dataValidation allowBlank="1" showInputMessage="1" showErrorMessage="1" promptTitle="CSD" prompt=" _x000a_Calendar Start Day_x000a__x000a_M - Monday_x000a_S-Sunday" sqref="AE4" xr:uid="{822169E1-AFCA-704D-BD13-13C35153FE0E}"/>
    <dataValidation allowBlank="1" showInputMessage="1" showErrorMessage="1" promptTitle="CDF" prompt=" _x000a_Current Day Format_x000a__x000a_YY.MM.DD" sqref="AE10" xr:uid="{2ED6028D-0FE8-C94C-BDE7-220DF2EC4952}"/>
    <dataValidation allowBlank="1" showInputMessage="1" showErrorMessage="1" promptTitle="VF" prompt=" _x000a_Verfügbar Ferien_x000a__x000a_(dieses Jahr)" sqref="AL3" xr:uid="{4B61EFFE-98BE-204D-B611-C96E39CF2135}"/>
    <dataValidation allowBlank="1" showInputMessage="1" showErrorMessage="1" promptTitle="VF" prompt=" _x000a_Verfügbar Ferien Total_x000a__x000a_(dieses Jahr und _x000a_letztes Jahr)" sqref="AM3" xr:uid="{A89DC2E8-FAA0-574A-8557-CB0640CAB6DA}"/>
    <dataValidation allowBlank="1" showInputMessage="1" showErrorMessage="1" promptTitle="VKS" prompt=" _x000a_Verfügbar Kompensation Stunden" sqref="AN3" xr:uid="{011EEA72-B257-A24C-AEB3-3310B8BF598C}"/>
    <dataValidation allowBlank="1" showInputMessage="1" showErrorMessage="1" promptTitle="KST" prompt=" _x000a_Kompensation Stunden pro Tag" sqref="AO3" xr:uid="{7B84470E-3DC6-4F4A-832E-6890F2A1C8C1}"/>
    <dataValidation allowBlank="1" showInputMessage="1" showErrorMessage="1" promptTitle="VKT" prompt=" _x000a_Verfügbar Kompensation Tagen" sqref="AP3" xr:uid="{5EC8A390-992B-6C42-B31E-DC2B5820CC18}"/>
    <dataValidation allowBlank="1" showInputMessage="1" showErrorMessage="1" promptTitle="GF" prompt=" _x000a_Gebraucht Ferien_x000a__x000a_(used Leave)" sqref="AQ3" xr:uid="{D4DFAE0A-0EE8-734B-8F2D-5EBB67BDD1EA}"/>
    <dataValidation allowBlank="1" showInputMessage="1" showErrorMessage="1" promptTitle="GK" prompt=" _x000a_Gebraucht Kompensation_x000a__x000a_(used Compensation)" sqref="AR3" xr:uid="{672AB4E9-4F82-C242-959F-0F3E0010FA14}"/>
    <dataValidation allowBlank="1" showInputMessage="1" showErrorMessage="1" promptTitle="VbF" prompt=" _x000a_Verblieben Ferien_x000a__x000a_(remained Leave)" sqref="AS3" xr:uid="{C6ED3DEB-8DEE-D747-A38D-A96E76921701}"/>
    <dataValidation allowBlank="1" showInputMessage="1" showErrorMessage="1" promptTitle="VbK" prompt=" _x000a_Verblieben Kompensation_x000a__x000a_(remained Compensation)" sqref="AT3" xr:uid="{543ECF8B-A76D-804D-A8E6-08D4A938FA36}"/>
    <dataValidation allowBlank="1" showInputMessage="1" showErrorMessage="1" promptTitle="Legend" prompt=" _x000a_color codes and days meaning as marked on calendar" sqref="AF13" xr:uid="{2B15B728-6E43-AE4B-9B0A-FC77DBD7D39B}"/>
    <dataValidation allowBlank="1" showInputMessage="1" showErrorMessage="1" promptTitle="W" prompt=" _x000a_KW - Kalendar Woche_x000a__x000a_(CW - calendar week)" sqref="AE20" xr:uid="{7BA60DD1-DAC3-034F-BFE8-C2930F5DA5F9}"/>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8" id="{E0645EBA-5890-0842-BAAD-33FA94EC2BC4}">
            <xm:f>C5=INDEX(CFT!$I$3:$I$1000,MATCH(C5,CFT!$I$3:$I$1000),1)</xm:f>
            <x14:dxf>
              <font>
                <color rgb="FFC00000"/>
              </font>
              <fill>
                <patternFill>
                  <bgColor theme="5" tint="0.79998168889431442"/>
                </patternFill>
              </fill>
            </x14:dxf>
          </x14:cfRule>
          <x14:cfRule type="expression" priority="19" id="{BE933FA6-3B90-954A-9D7D-ACD972874F6A}">
            <xm:f>C5=INDEX(CFK!$L$4:$L$1012,MATCH(C5,CFK!$L$4:$L$1012),1)</xm:f>
            <x14:dxf>
              <font>
                <color theme="8"/>
              </font>
              <fill>
                <patternFill>
                  <bgColor theme="7" tint="0.79998168889431442"/>
                </patternFill>
              </fill>
            </x14:dxf>
          </x14:cfRule>
          <x14:cfRule type="expression" priority="20" id="{C9B42B59-B6F7-A643-B874-F5F0BCF396C9}">
            <xm:f>C5=INDEX(CFK!$M$4:$M$1012,MATCH(C5,CFK!$M$4:$M$1012),1)</xm:f>
            <x14:dxf>
              <font>
                <color rgb="FF7030A0"/>
              </font>
              <fill>
                <patternFill>
                  <bgColor theme="7" tint="0.39994506668294322"/>
                </patternFill>
              </fill>
            </x14:dxf>
          </x14:cfRule>
          <xm:sqref>C5:I10 L5:R10 U5:AA10 C15:I20 L15:R20 U15:AA20 C25:I30 L25:R30 U25:AA30 C35:I40 L35:R40 U35:AA40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D5B2-DD2B-C54B-932E-B6F827417AAC}">
  <dimension ref="B2:AY40"/>
  <sheetViews>
    <sheetView zoomScale="150" zoomScaleNormal="150" workbookViewId="0"/>
  </sheetViews>
  <sheetFormatPr baseColWidth="10" defaultColWidth="3.6640625" defaultRowHeight="11" outlineLevelRow="1" outlineLevelCol="1" x14ac:dyDescent="0.15"/>
  <cols>
    <col min="1" max="1" width="3.6640625" style="298" customWidth="1"/>
    <col min="2" max="9" width="3.6640625" style="298" customWidth="1" outlineLevel="1"/>
    <col min="10" max="10" width="3.6640625" style="298" customWidth="1"/>
    <col min="11" max="18" width="3.6640625" style="298" customWidth="1" outlineLevel="1"/>
    <col min="19" max="19" width="3.6640625" style="298" customWidth="1"/>
    <col min="20" max="27" width="3.6640625" style="298" customWidth="1" outlineLevel="1"/>
    <col min="28" max="28" width="3.6640625" style="298" customWidth="1"/>
    <col min="29" max="30" width="3.6640625" style="298" customWidth="1" outlineLevel="1"/>
    <col min="31" max="32" width="8.6640625" style="298" customWidth="1" outlineLevel="1"/>
    <col min="33" max="33" width="3.6640625" style="298" customWidth="1" outlineLevel="1"/>
    <col min="34" max="35" width="3.6640625" style="302" customWidth="1" outlineLevel="1"/>
    <col min="36" max="36" width="3.6640625" style="302" customWidth="1"/>
    <col min="37" max="37" width="5.6640625" style="302" hidden="1" customWidth="1" outlineLevel="1"/>
    <col min="38" max="44" width="3.6640625" style="302" hidden="1" customWidth="1" outlineLevel="1"/>
    <col min="45" max="46" width="3.6640625" style="298" hidden="1" customWidth="1" outlineLevel="1"/>
    <col min="47" max="47" width="3.6640625" style="298" customWidth="1" collapsed="1"/>
    <col min="48" max="50" width="3.6640625" style="302" customWidth="1"/>
    <col min="51" max="52" width="3.6640625" style="298" customWidth="1"/>
    <col min="53" max="16384" width="3.6640625" style="298"/>
  </cols>
  <sheetData>
    <row r="2" spans="2:51" outlineLevel="1" x14ac:dyDescent="0.15">
      <c r="B2" s="299">
        <v>0</v>
      </c>
      <c r="C2" s="296"/>
      <c r="D2" s="296"/>
      <c r="E2" s="296"/>
      <c r="F2" s="296"/>
      <c r="G2" s="296"/>
      <c r="H2" s="296"/>
      <c r="I2" s="296"/>
      <c r="J2" s="297"/>
      <c r="K2" s="299">
        <v>1</v>
      </c>
      <c r="L2" s="296"/>
      <c r="M2" s="296"/>
      <c r="T2" s="299">
        <v>2</v>
      </c>
      <c r="AW2" s="302" t="s">
        <v>213</v>
      </c>
      <c r="AX2" s="302" t="s">
        <v>1669</v>
      </c>
      <c r="AY2" s="298" t="s">
        <v>89</v>
      </c>
    </row>
    <row r="3" spans="2:51" outlineLevel="1" x14ac:dyDescent="0.15">
      <c r="B3" s="845" t="str">
        <f>AF20</f>
        <v>KW</v>
      </c>
      <c r="C3" s="847">
        <f ca="1">IF(AF6&lt;&gt;0,AF6,IF(AF10&lt;&gt;0,AF10,DATE(YEAR(TODAY()),MONTH(TODAY()),1)))</f>
        <v>44196</v>
      </c>
      <c r="D3" s="848"/>
      <c r="E3" s="848"/>
      <c r="F3" s="848"/>
      <c r="G3" s="848"/>
      <c r="H3" s="848"/>
      <c r="I3" s="849"/>
      <c r="J3" s="297"/>
      <c r="K3" s="845" t="str">
        <f>B3</f>
        <v>KW</v>
      </c>
      <c r="L3" s="847">
        <f ca="1">DATE(YEAR($AF$29),MONTH($AF$29)+K2,1)</f>
        <v>44227</v>
      </c>
      <c r="M3" s="848"/>
      <c r="N3" s="848"/>
      <c r="O3" s="848"/>
      <c r="P3" s="848"/>
      <c r="Q3" s="848"/>
      <c r="R3" s="849"/>
      <c r="T3" s="845" t="str">
        <f>B3</f>
        <v>KW</v>
      </c>
      <c r="U3" s="847">
        <f ca="1">DATE(YEAR($AF$29),MONTH($AF$29)+T2,1)</f>
        <v>44255</v>
      </c>
      <c r="V3" s="848"/>
      <c r="W3" s="848"/>
      <c r="X3" s="848"/>
      <c r="Y3" s="848"/>
      <c r="Z3" s="848"/>
      <c r="AA3" s="849"/>
      <c r="AE3" s="713" t="s">
        <v>756</v>
      </c>
      <c r="AF3" s="661" t="s">
        <v>1671</v>
      </c>
      <c r="AK3" s="717" t="s">
        <v>39</v>
      </c>
      <c r="AL3" s="713" t="s">
        <v>1629</v>
      </c>
      <c r="AM3" s="713" t="s">
        <v>1696</v>
      </c>
      <c r="AN3" s="713" t="s">
        <v>1697</v>
      </c>
      <c r="AO3" s="713" t="s">
        <v>1697</v>
      </c>
      <c r="AP3" s="713" t="s">
        <v>1698</v>
      </c>
      <c r="AQ3" s="713" t="s">
        <v>1674</v>
      </c>
      <c r="AR3" s="713" t="s">
        <v>1675</v>
      </c>
      <c r="AS3" s="713" t="s">
        <v>1676</v>
      </c>
      <c r="AT3" s="713" t="s">
        <v>1677</v>
      </c>
      <c r="AU3" s="653"/>
    </row>
    <row r="4" spans="2:51" outlineLevel="1" x14ac:dyDescent="0.15">
      <c r="B4" s="846"/>
      <c r="C4" s="303">
        <f ca="1">C5</f>
        <v>44194</v>
      </c>
      <c r="D4" s="304">
        <f t="shared" ref="D4:I4" ca="1" si="0">D5</f>
        <v>44195</v>
      </c>
      <c r="E4" s="304">
        <f t="shared" ca="1" si="0"/>
        <v>44196</v>
      </c>
      <c r="F4" s="304">
        <f t="shared" ca="1" si="0"/>
        <v>44197</v>
      </c>
      <c r="G4" s="304">
        <f t="shared" ca="1" si="0"/>
        <v>44198</v>
      </c>
      <c r="H4" s="304">
        <f t="shared" ca="1" si="0"/>
        <v>44199</v>
      </c>
      <c r="I4" s="305">
        <f t="shared" ca="1" si="0"/>
        <v>44200</v>
      </c>
      <c r="J4" s="297"/>
      <c r="K4" s="846"/>
      <c r="L4" s="303">
        <f ca="1">L5</f>
        <v>44222</v>
      </c>
      <c r="M4" s="304">
        <f t="shared" ref="M4:R4" ca="1" si="1">M5</f>
        <v>44223</v>
      </c>
      <c r="N4" s="304">
        <f t="shared" ca="1" si="1"/>
        <v>44224</v>
      </c>
      <c r="O4" s="304">
        <f t="shared" ca="1" si="1"/>
        <v>44225</v>
      </c>
      <c r="P4" s="304">
        <f t="shared" ca="1" si="1"/>
        <v>44226</v>
      </c>
      <c r="Q4" s="304">
        <f t="shared" ca="1" si="1"/>
        <v>44227</v>
      </c>
      <c r="R4" s="305">
        <f t="shared" ca="1" si="1"/>
        <v>44228</v>
      </c>
      <c r="T4" s="846"/>
      <c r="U4" s="303">
        <f ca="1">U5</f>
        <v>44250</v>
      </c>
      <c r="V4" s="304">
        <f t="shared" ref="V4:AA4" ca="1" si="2">V5</f>
        <v>44251</v>
      </c>
      <c r="W4" s="304">
        <f t="shared" ca="1" si="2"/>
        <v>44252</v>
      </c>
      <c r="X4" s="304">
        <f t="shared" ca="1" si="2"/>
        <v>44253</v>
      </c>
      <c r="Y4" s="304">
        <f t="shared" ca="1" si="2"/>
        <v>44254</v>
      </c>
      <c r="Z4" s="304">
        <f t="shared" ca="1" si="2"/>
        <v>44255</v>
      </c>
      <c r="AA4" s="305">
        <f t="shared" ca="1" si="2"/>
        <v>44256</v>
      </c>
      <c r="AE4" s="713" t="s">
        <v>1692</v>
      </c>
      <c r="AF4" s="662" t="s">
        <v>422</v>
      </c>
      <c r="AU4" s="302"/>
    </row>
    <row r="5" spans="2:51" outlineLevel="1" x14ac:dyDescent="0.15">
      <c r="B5" s="310">
        <f t="shared" ref="B5:B10" ca="1" si="3">IF($AF$3="ISO",_xlfn.ISOWEEKNUM(C5),IF($AF$3="Excel",WEEKNUM(C5,$AF$23),"Error"))</f>
        <v>1</v>
      </c>
      <c r="C5" s="311">
        <f ca="1">DATE(YEAR($AF$29),MONTH($AF$29)+B2,1)-(WEEKDAY(DATE(YEAR($AF$29),MONTH($AF$29)+B2,1),1)-($AF$23-1))-IF((WEEKDAY(DATE(YEAR($AF$29),MONTH($AF$29)+B2,1),1)-($AF$23-1))&lt;=0,7,0)+1</f>
        <v>44194</v>
      </c>
      <c r="D5" s="311">
        <f t="shared" ref="D5:I10" ca="1" si="4">C5+1</f>
        <v>44195</v>
      </c>
      <c r="E5" s="311">
        <f t="shared" ca="1" si="4"/>
        <v>44196</v>
      </c>
      <c r="F5" s="311">
        <f t="shared" ca="1" si="4"/>
        <v>44197</v>
      </c>
      <c r="G5" s="311">
        <f t="shared" ca="1" si="4"/>
        <v>44198</v>
      </c>
      <c r="H5" s="311">
        <f t="shared" ca="1" si="4"/>
        <v>44199</v>
      </c>
      <c r="I5" s="311">
        <f t="shared" ca="1" si="4"/>
        <v>44200</v>
      </c>
      <c r="J5" s="297"/>
      <c r="K5" s="310">
        <f t="shared" ref="K5:K10" ca="1" si="5">IF($AF$3="ISO",_xlfn.ISOWEEKNUM(L5),IF($AF$3="Excel",WEEKNUM(L5,$AF$23),"Error"))</f>
        <v>5</v>
      </c>
      <c r="L5" s="311">
        <f ca="1">DATE(YEAR($AF$29),MONTH($AF$29)+K2,1)-(WEEKDAY(DATE(YEAR($AF$29),MONTH($AF$29)+K2,1),1)-($AF$23-1))-IF((WEEKDAY(DATE(YEAR($AF$29),MONTH($AF$29)+K2,1),1)-($AF$23-1))&lt;=0,7,0)+1</f>
        <v>44222</v>
      </c>
      <c r="M5" s="311">
        <f t="shared" ref="M5:R10" ca="1" si="6">L5+1</f>
        <v>44223</v>
      </c>
      <c r="N5" s="311">
        <f t="shared" ca="1" si="6"/>
        <v>44224</v>
      </c>
      <c r="O5" s="311">
        <f t="shared" ca="1" si="6"/>
        <v>44225</v>
      </c>
      <c r="P5" s="311">
        <f t="shared" ca="1" si="6"/>
        <v>44226</v>
      </c>
      <c r="Q5" s="311">
        <f t="shared" ca="1" si="6"/>
        <v>44227</v>
      </c>
      <c r="R5" s="311">
        <f t="shared" ca="1" si="6"/>
        <v>44228</v>
      </c>
      <c r="T5" s="310">
        <f t="shared" ref="T5:T10" ca="1" si="7">IF($AF$3="ISO",_xlfn.ISOWEEKNUM(U5),IF($AF$3="Excel",WEEKNUM(U5,$AF$23),"Error"))</f>
        <v>9</v>
      </c>
      <c r="U5" s="311">
        <f ca="1">DATE(YEAR($AF$29),MONTH($AF$29)+T2,1)-(WEEKDAY(DATE(YEAR($AF$29),MONTH($AF$29)+T2,1),1)-($AF$23-1))-IF((WEEKDAY(DATE(YEAR($AF$29),MONTH($AF$29)+T2,1),1)-($AF$23-1))&lt;=0,7,0)+1</f>
        <v>44250</v>
      </c>
      <c r="V5" s="311">
        <f t="shared" ref="V5:AA10" ca="1" si="8">U5+1</f>
        <v>44251</v>
      </c>
      <c r="W5" s="311">
        <f t="shared" ca="1" si="8"/>
        <v>44252</v>
      </c>
      <c r="X5" s="311">
        <f t="shared" ca="1" si="8"/>
        <v>44253</v>
      </c>
      <c r="Y5" s="311">
        <f t="shared" ca="1" si="8"/>
        <v>44254</v>
      </c>
      <c r="Z5" s="311">
        <f t="shared" ca="1" si="8"/>
        <v>44255</v>
      </c>
      <c r="AA5" s="311">
        <f t="shared" ca="1" si="8"/>
        <v>44256</v>
      </c>
      <c r="AK5" s="717">
        <v>2020</v>
      </c>
      <c r="AL5" s="302">
        <v>36</v>
      </c>
      <c r="AM5" s="302">
        <v>32</v>
      </c>
      <c r="AN5" s="302">
        <v>250</v>
      </c>
      <c r="AO5" s="302">
        <v>8.5</v>
      </c>
      <c r="AP5" s="664">
        <f>AN5/AO5</f>
        <v>29.411764705882351</v>
      </c>
      <c r="AQ5" s="665">
        <f>(CFK!N42)</f>
        <v>20</v>
      </c>
      <c r="AR5" s="665">
        <f>(CFK!O42)</f>
        <v>0</v>
      </c>
      <c r="AS5" s="302">
        <f>AM5-AQ5</f>
        <v>12</v>
      </c>
      <c r="AT5" s="302">
        <f>AP5-AR5</f>
        <v>29.411764705882351</v>
      </c>
      <c r="AU5" s="302"/>
    </row>
    <row r="6" spans="2:51" outlineLevel="1" x14ac:dyDescent="0.15">
      <c r="B6" s="310">
        <f t="shared" ca="1" si="3"/>
        <v>2</v>
      </c>
      <c r="C6" s="311">
        <f ca="1">I5+1</f>
        <v>44201</v>
      </c>
      <c r="D6" s="311">
        <f ca="1">C6+1</f>
        <v>44202</v>
      </c>
      <c r="E6" s="311">
        <f t="shared" ca="1" si="4"/>
        <v>44203</v>
      </c>
      <c r="F6" s="311">
        <f t="shared" ca="1" si="4"/>
        <v>44204</v>
      </c>
      <c r="G6" s="311">
        <f t="shared" ca="1" si="4"/>
        <v>44205</v>
      </c>
      <c r="H6" s="311">
        <f t="shared" ca="1" si="4"/>
        <v>44206</v>
      </c>
      <c r="I6" s="311">
        <f t="shared" ca="1" si="4"/>
        <v>44207</v>
      </c>
      <c r="J6" s="297"/>
      <c r="K6" s="310">
        <f t="shared" ca="1" si="5"/>
        <v>6</v>
      </c>
      <c r="L6" s="311">
        <f ca="1">R5+1</f>
        <v>44229</v>
      </c>
      <c r="M6" s="311">
        <f ca="1">L6+1</f>
        <v>44230</v>
      </c>
      <c r="N6" s="311">
        <f t="shared" ca="1" si="6"/>
        <v>44231</v>
      </c>
      <c r="O6" s="311">
        <f t="shared" ca="1" si="6"/>
        <v>44232</v>
      </c>
      <c r="P6" s="311">
        <f t="shared" ca="1" si="6"/>
        <v>44233</v>
      </c>
      <c r="Q6" s="311">
        <f t="shared" ca="1" si="6"/>
        <v>44234</v>
      </c>
      <c r="R6" s="311">
        <f t="shared" ca="1" si="6"/>
        <v>44235</v>
      </c>
      <c r="T6" s="310">
        <f t="shared" ca="1" si="7"/>
        <v>10</v>
      </c>
      <c r="U6" s="311">
        <f ca="1">AA5+1</f>
        <v>44257</v>
      </c>
      <c r="V6" s="311">
        <f ca="1">U6+1</f>
        <v>44258</v>
      </c>
      <c r="W6" s="311">
        <f t="shared" ca="1" si="8"/>
        <v>44259</v>
      </c>
      <c r="X6" s="311">
        <f t="shared" ca="1" si="8"/>
        <v>44260</v>
      </c>
      <c r="Y6" s="311">
        <f t="shared" ca="1" si="8"/>
        <v>44261</v>
      </c>
      <c r="Z6" s="311">
        <f t="shared" ca="1" si="8"/>
        <v>44262</v>
      </c>
      <c r="AA6" s="311">
        <f t="shared" ca="1" si="8"/>
        <v>44263</v>
      </c>
      <c r="AE6" s="713" t="s">
        <v>430</v>
      </c>
      <c r="AF6" s="301">
        <v>0</v>
      </c>
      <c r="AK6" s="717">
        <v>2021</v>
      </c>
      <c r="AL6" s="302">
        <v>36</v>
      </c>
      <c r="AM6" s="302">
        <v>2.5</v>
      </c>
      <c r="AN6" s="302">
        <v>0</v>
      </c>
      <c r="AO6" s="302">
        <v>8.5</v>
      </c>
      <c r="AP6" s="664">
        <f>AN6/AO6</f>
        <v>0</v>
      </c>
      <c r="AQ6" s="665">
        <f>(CFK!N40)</f>
        <v>17</v>
      </c>
      <c r="AR6" s="665">
        <f>(CFK!O40)</f>
        <v>0</v>
      </c>
      <c r="AS6" s="302">
        <f>AM6-AQ6</f>
        <v>-14.5</v>
      </c>
      <c r="AT6" s="302">
        <f>AP6-AR6</f>
        <v>0</v>
      </c>
      <c r="AU6" s="302"/>
    </row>
    <row r="7" spans="2:51" outlineLevel="1" x14ac:dyDescent="0.15">
      <c r="B7" s="310">
        <f t="shared" ca="1" si="3"/>
        <v>3</v>
      </c>
      <c r="C7" s="311">
        <f ca="1">I6+1</f>
        <v>44208</v>
      </c>
      <c r="D7" s="311">
        <f ca="1">C7+1</f>
        <v>44209</v>
      </c>
      <c r="E7" s="311">
        <f t="shared" ca="1" si="4"/>
        <v>44210</v>
      </c>
      <c r="F7" s="311">
        <f t="shared" ca="1" si="4"/>
        <v>44211</v>
      </c>
      <c r="G7" s="311">
        <f t="shared" ca="1" si="4"/>
        <v>44212</v>
      </c>
      <c r="H7" s="311">
        <f t="shared" ca="1" si="4"/>
        <v>44213</v>
      </c>
      <c r="I7" s="311">
        <f t="shared" ca="1" si="4"/>
        <v>44214</v>
      </c>
      <c r="J7" s="297"/>
      <c r="K7" s="310">
        <f t="shared" ca="1" si="5"/>
        <v>7</v>
      </c>
      <c r="L7" s="311">
        <f ca="1">R6+1</f>
        <v>44236</v>
      </c>
      <c r="M7" s="311">
        <f ca="1">L7+1</f>
        <v>44237</v>
      </c>
      <c r="N7" s="311">
        <f t="shared" ca="1" si="6"/>
        <v>44238</v>
      </c>
      <c r="O7" s="311">
        <f t="shared" ca="1" si="6"/>
        <v>44239</v>
      </c>
      <c r="P7" s="311">
        <f t="shared" ca="1" si="6"/>
        <v>44240</v>
      </c>
      <c r="Q7" s="311">
        <f t="shared" ca="1" si="6"/>
        <v>44241</v>
      </c>
      <c r="R7" s="311">
        <f t="shared" ca="1" si="6"/>
        <v>44242</v>
      </c>
      <c r="T7" s="310">
        <f t="shared" ca="1" si="7"/>
        <v>11</v>
      </c>
      <c r="U7" s="311">
        <f ca="1">AA6+1</f>
        <v>44264</v>
      </c>
      <c r="V7" s="311">
        <f ca="1">U7+1</f>
        <v>44265</v>
      </c>
      <c r="W7" s="311">
        <f t="shared" ca="1" si="8"/>
        <v>44266</v>
      </c>
      <c r="X7" s="311">
        <f t="shared" ca="1" si="8"/>
        <v>44267</v>
      </c>
      <c r="Y7" s="311">
        <f t="shared" ca="1" si="8"/>
        <v>44268</v>
      </c>
      <c r="Z7" s="311">
        <f t="shared" ca="1" si="8"/>
        <v>44269</v>
      </c>
      <c r="AA7" s="311">
        <f t="shared" ca="1" si="8"/>
        <v>44270</v>
      </c>
      <c r="AE7" s="713" t="s">
        <v>432</v>
      </c>
      <c r="AF7" s="666">
        <v>2025</v>
      </c>
      <c r="AK7" s="717">
        <v>2022</v>
      </c>
      <c r="AL7" s="302">
        <v>17</v>
      </c>
      <c r="AM7" s="302">
        <f>AL7+AM6</f>
        <v>19.5</v>
      </c>
      <c r="AN7" s="302">
        <v>94</v>
      </c>
      <c r="AO7" s="302">
        <v>8.5</v>
      </c>
      <c r="AP7" s="664">
        <f>AN7/AO7</f>
        <v>11.058823529411764</v>
      </c>
      <c r="AQ7" s="665">
        <f>(CFK!J38)</f>
        <v>19</v>
      </c>
      <c r="AR7" s="665">
        <f>(CFK!K38)</f>
        <v>2</v>
      </c>
      <c r="AS7" s="654">
        <f>AM7-AQ7</f>
        <v>0.5</v>
      </c>
      <c r="AT7" s="654">
        <f>AP7-AR7</f>
        <v>9.0588235294117645</v>
      </c>
      <c r="AW7" s="309"/>
    </row>
    <row r="8" spans="2:51" outlineLevel="1" x14ac:dyDescent="0.15">
      <c r="B8" s="310">
        <f t="shared" ca="1" si="3"/>
        <v>4</v>
      </c>
      <c r="C8" s="311">
        <f ca="1">I7+1</f>
        <v>44215</v>
      </c>
      <c r="D8" s="311">
        <f ca="1">C8+1</f>
        <v>44216</v>
      </c>
      <c r="E8" s="311">
        <f t="shared" ca="1" si="4"/>
        <v>44217</v>
      </c>
      <c r="F8" s="311">
        <f t="shared" ca="1" si="4"/>
        <v>44218</v>
      </c>
      <c r="G8" s="311">
        <f t="shared" ca="1" si="4"/>
        <v>44219</v>
      </c>
      <c r="H8" s="311">
        <f t="shared" ca="1" si="4"/>
        <v>44220</v>
      </c>
      <c r="I8" s="311">
        <f t="shared" ca="1" si="4"/>
        <v>44221</v>
      </c>
      <c r="J8" s="297"/>
      <c r="K8" s="310">
        <f t="shared" ca="1" si="5"/>
        <v>8</v>
      </c>
      <c r="L8" s="311">
        <f ca="1">R7+1</f>
        <v>44243</v>
      </c>
      <c r="M8" s="311">
        <f ca="1">L8+1</f>
        <v>44244</v>
      </c>
      <c r="N8" s="311">
        <f t="shared" ca="1" si="6"/>
        <v>44245</v>
      </c>
      <c r="O8" s="311">
        <f t="shared" ca="1" si="6"/>
        <v>44246</v>
      </c>
      <c r="P8" s="311">
        <f t="shared" ca="1" si="6"/>
        <v>44247</v>
      </c>
      <c r="Q8" s="311">
        <f t="shared" ca="1" si="6"/>
        <v>44248</v>
      </c>
      <c r="R8" s="311">
        <f t="shared" ca="1" si="6"/>
        <v>44249</v>
      </c>
      <c r="T8" s="310">
        <f t="shared" ca="1" si="7"/>
        <v>12</v>
      </c>
      <c r="U8" s="311">
        <f ca="1">AA7+1</f>
        <v>44271</v>
      </c>
      <c r="V8" s="311">
        <f ca="1">U8+1</f>
        <v>44272</v>
      </c>
      <c r="W8" s="311">
        <f t="shared" ca="1" si="8"/>
        <v>44273</v>
      </c>
      <c r="X8" s="311">
        <f t="shared" ca="1" si="8"/>
        <v>44274</v>
      </c>
      <c r="Y8" s="311">
        <f t="shared" ca="1" si="8"/>
        <v>44275</v>
      </c>
      <c r="Z8" s="311">
        <f t="shared" ca="1" si="8"/>
        <v>44276</v>
      </c>
      <c r="AA8" s="311">
        <f t="shared" ca="1" si="8"/>
        <v>44277</v>
      </c>
      <c r="AE8" s="713" t="s">
        <v>434</v>
      </c>
      <c r="AF8" s="666">
        <v>1</v>
      </c>
      <c r="AK8" s="717">
        <v>2023</v>
      </c>
      <c r="AW8" s="309"/>
    </row>
    <row r="9" spans="2:51" outlineLevel="1" x14ac:dyDescent="0.15">
      <c r="B9" s="310">
        <f t="shared" ca="1" si="3"/>
        <v>5</v>
      </c>
      <c r="C9" s="311">
        <f ca="1">I8+1</f>
        <v>44222</v>
      </c>
      <c r="D9" s="311">
        <f ca="1">C9+1</f>
        <v>44223</v>
      </c>
      <c r="E9" s="311">
        <f t="shared" ca="1" si="4"/>
        <v>44224</v>
      </c>
      <c r="F9" s="311">
        <f t="shared" ca="1" si="4"/>
        <v>44225</v>
      </c>
      <c r="G9" s="311">
        <f t="shared" ca="1" si="4"/>
        <v>44226</v>
      </c>
      <c r="H9" s="311">
        <f t="shared" ca="1" si="4"/>
        <v>44227</v>
      </c>
      <c r="I9" s="311">
        <f t="shared" ca="1" si="4"/>
        <v>44228</v>
      </c>
      <c r="J9" s="297"/>
      <c r="K9" s="310">
        <f t="shared" ca="1" si="5"/>
        <v>9</v>
      </c>
      <c r="L9" s="311">
        <f ca="1">R8+1</f>
        <v>44250</v>
      </c>
      <c r="M9" s="311">
        <f ca="1">L9+1</f>
        <v>44251</v>
      </c>
      <c r="N9" s="311">
        <f t="shared" ca="1" si="6"/>
        <v>44252</v>
      </c>
      <c r="O9" s="311">
        <f t="shared" ca="1" si="6"/>
        <v>44253</v>
      </c>
      <c r="P9" s="311">
        <f t="shared" ca="1" si="6"/>
        <v>44254</v>
      </c>
      <c r="Q9" s="311">
        <f t="shared" ca="1" si="6"/>
        <v>44255</v>
      </c>
      <c r="R9" s="311">
        <f t="shared" ca="1" si="6"/>
        <v>44256</v>
      </c>
      <c r="T9" s="310">
        <f t="shared" ca="1" si="7"/>
        <v>13</v>
      </c>
      <c r="U9" s="311">
        <f ca="1">AA8+1</f>
        <v>44278</v>
      </c>
      <c r="V9" s="311">
        <f ca="1">U9+1</f>
        <v>44279</v>
      </c>
      <c r="W9" s="311">
        <f t="shared" ca="1" si="8"/>
        <v>44280</v>
      </c>
      <c r="X9" s="311">
        <f t="shared" ca="1" si="8"/>
        <v>44281</v>
      </c>
      <c r="Y9" s="311">
        <f t="shared" ca="1" si="8"/>
        <v>44282</v>
      </c>
      <c r="Z9" s="311">
        <f t="shared" ca="1" si="8"/>
        <v>44283</v>
      </c>
      <c r="AA9" s="311">
        <f t="shared" ca="1" si="8"/>
        <v>44284</v>
      </c>
      <c r="AE9" s="713" t="s">
        <v>436</v>
      </c>
      <c r="AF9" s="666">
        <v>1</v>
      </c>
      <c r="AW9" s="309"/>
    </row>
    <row r="10" spans="2:51" outlineLevel="1" x14ac:dyDescent="0.15">
      <c r="B10" s="310">
        <f t="shared" ca="1" si="3"/>
        <v>6</v>
      </c>
      <c r="C10" s="311">
        <f ca="1">I9+1</f>
        <v>44229</v>
      </c>
      <c r="D10" s="311">
        <f ca="1">C10+1</f>
        <v>44230</v>
      </c>
      <c r="E10" s="311">
        <f t="shared" ca="1" si="4"/>
        <v>44231</v>
      </c>
      <c r="F10" s="311">
        <f t="shared" ca="1" si="4"/>
        <v>44232</v>
      </c>
      <c r="G10" s="311">
        <f t="shared" ca="1" si="4"/>
        <v>44233</v>
      </c>
      <c r="H10" s="311">
        <f t="shared" ca="1" si="4"/>
        <v>44234</v>
      </c>
      <c r="I10" s="311">
        <f t="shared" ca="1" si="4"/>
        <v>44235</v>
      </c>
      <c r="J10" s="314"/>
      <c r="K10" s="310">
        <f t="shared" ca="1" si="5"/>
        <v>10</v>
      </c>
      <c r="L10" s="311">
        <f ca="1">R9+1</f>
        <v>44257</v>
      </c>
      <c r="M10" s="311">
        <f ca="1">L10+1</f>
        <v>44258</v>
      </c>
      <c r="N10" s="311">
        <f t="shared" ca="1" si="6"/>
        <v>44259</v>
      </c>
      <c r="O10" s="311">
        <f t="shared" ca="1" si="6"/>
        <v>44260</v>
      </c>
      <c r="P10" s="311">
        <f t="shared" ca="1" si="6"/>
        <v>44261</v>
      </c>
      <c r="Q10" s="311">
        <f t="shared" ca="1" si="6"/>
        <v>44262</v>
      </c>
      <c r="R10" s="311">
        <f t="shared" ca="1" si="6"/>
        <v>44263</v>
      </c>
      <c r="T10" s="310">
        <f t="shared" ca="1" si="7"/>
        <v>14</v>
      </c>
      <c r="U10" s="311">
        <f ca="1">AA9+1</f>
        <v>44285</v>
      </c>
      <c r="V10" s="311">
        <f ca="1">U10+1</f>
        <v>44286</v>
      </c>
      <c r="W10" s="311">
        <f t="shared" ca="1" si="8"/>
        <v>44287</v>
      </c>
      <c r="X10" s="311">
        <f t="shared" ca="1" si="8"/>
        <v>44288</v>
      </c>
      <c r="Y10" s="311">
        <f t="shared" ca="1" si="8"/>
        <v>44289</v>
      </c>
      <c r="Z10" s="311">
        <f t="shared" ca="1" si="8"/>
        <v>44290</v>
      </c>
      <c r="AA10" s="311">
        <f t="shared" ca="1" si="8"/>
        <v>44291</v>
      </c>
      <c r="AE10" s="713" t="s">
        <v>1699</v>
      </c>
      <c r="AF10" s="312">
        <f>IF(AND(AF7=0,AF8=0),0,DATE(AF7,AF8,AF9))</f>
        <v>44196</v>
      </c>
      <c r="AW10" s="309"/>
    </row>
    <row r="11" spans="2:51" x14ac:dyDescent="0.15">
      <c r="B11" s="317"/>
      <c r="C11" s="314"/>
      <c r="D11" s="314"/>
      <c r="E11" s="314"/>
      <c r="F11" s="314"/>
      <c r="G11" s="314"/>
      <c r="H11" s="314"/>
      <c r="I11" s="314"/>
      <c r="J11" s="314"/>
      <c r="K11" s="314"/>
      <c r="T11" s="318"/>
      <c r="AW11" s="309"/>
    </row>
    <row r="12" spans="2:51" outlineLevel="1" x14ac:dyDescent="0.15">
      <c r="B12" s="299">
        <v>3</v>
      </c>
      <c r="C12" s="296"/>
      <c r="D12" s="296"/>
      <c r="E12" s="296"/>
      <c r="F12" s="296"/>
      <c r="G12" s="296"/>
      <c r="H12" s="296"/>
      <c r="I12" s="296"/>
      <c r="J12" s="297"/>
      <c r="K12" s="299">
        <v>4</v>
      </c>
      <c r="L12" s="296"/>
      <c r="M12" s="296"/>
      <c r="T12" s="299">
        <v>5</v>
      </c>
      <c r="AK12" s="716" t="s">
        <v>1694</v>
      </c>
      <c r="AW12" s="309"/>
    </row>
    <row r="13" spans="2:51" outlineLevel="1" x14ac:dyDescent="0.15">
      <c r="B13" s="845" t="str">
        <f>B3</f>
        <v>KW</v>
      </c>
      <c r="C13" s="847">
        <f ca="1">DATE(YEAR($AF$29),MONTH($AF$29)+B12,1)</f>
        <v>44286</v>
      </c>
      <c r="D13" s="848"/>
      <c r="E13" s="848"/>
      <c r="F13" s="848"/>
      <c r="G13" s="848"/>
      <c r="H13" s="848"/>
      <c r="I13" s="849"/>
      <c r="J13" s="297"/>
      <c r="K13" s="845" t="str">
        <f>B3</f>
        <v>KW</v>
      </c>
      <c r="L13" s="847">
        <f ca="1">DATE(YEAR($AF$29),MONTH($AF$29)+K12,1)</f>
        <v>44316</v>
      </c>
      <c r="M13" s="848"/>
      <c r="N13" s="848"/>
      <c r="O13" s="848"/>
      <c r="P13" s="848"/>
      <c r="Q13" s="848"/>
      <c r="R13" s="849"/>
      <c r="T13" s="845" t="str">
        <f>B3</f>
        <v>KW</v>
      </c>
      <c r="U13" s="847">
        <f ca="1">DATE(YEAR($AF$29),MONTH($AF$29)+T12,1)</f>
        <v>44347</v>
      </c>
      <c r="V13" s="848"/>
      <c r="W13" s="848"/>
      <c r="X13" s="848"/>
      <c r="Y13" s="848"/>
      <c r="Z13" s="848"/>
      <c r="AA13" s="849"/>
      <c r="AF13" s="719" t="s">
        <v>1693</v>
      </c>
      <c r="AK13" s="298" t="s">
        <v>731</v>
      </c>
      <c r="AW13" s="309"/>
    </row>
    <row r="14" spans="2:51" outlineLevel="1" x14ac:dyDescent="0.15">
      <c r="B14" s="846"/>
      <c r="C14" s="303">
        <f ca="1">C15</f>
        <v>44285</v>
      </c>
      <c r="D14" s="304">
        <f t="shared" ref="D14:I14" ca="1" si="9">D15</f>
        <v>44286</v>
      </c>
      <c r="E14" s="304">
        <f t="shared" ca="1" si="9"/>
        <v>44287</v>
      </c>
      <c r="F14" s="304">
        <f t="shared" ca="1" si="9"/>
        <v>44288</v>
      </c>
      <c r="G14" s="304">
        <f t="shared" ca="1" si="9"/>
        <v>44289</v>
      </c>
      <c r="H14" s="304">
        <f t="shared" ca="1" si="9"/>
        <v>44290</v>
      </c>
      <c r="I14" s="305">
        <f t="shared" ca="1" si="9"/>
        <v>44291</v>
      </c>
      <c r="J14" s="297"/>
      <c r="K14" s="846"/>
      <c r="L14" s="303">
        <f ca="1">L15</f>
        <v>44313</v>
      </c>
      <c r="M14" s="304">
        <f t="shared" ref="M14:R14" ca="1" si="10">M15</f>
        <v>44314</v>
      </c>
      <c r="N14" s="304">
        <f t="shared" ca="1" si="10"/>
        <v>44315</v>
      </c>
      <c r="O14" s="304">
        <f t="shared" ca="1" si="10"/>
        <v>44316</v>
      </c>
      <c r="P14" s="304">
        <f t="shared" ca="1" si="10"/>
        <v>44317</v>
      </c>
      <c r="Q14" s="304">
        <f t="shared" ca="1" si="10"/>
        <v>44318</v>
      </c>
      <c r="R14" s="305">
        <f t="shared" ca="1" si="10"/>
        <v>44319</v>
      </c>
      <c r="T14" s="846"/>
      <c r="U14" s="303">
        <f ca="1">U15</f>
        <v>44341</v>
      </c>
      <c r="V14" s="304">
        <f t="shared" ref="V14:AA14" ca="1" si="11">V15</f>
        <v>44342</v>
      </c>
      <c r="W14" s="304">
        <f t="shared" ca="1" si="11"/>
        <v>44343</v>
      </c>
      <c r="X14" s="304">
        <f t="shared" ca="1" si="11"/>
        <v>44344</v>
      </c>
      <c r="Y14" s="304">
        <f t="shared" ca="1" si="11"/>
        <v>44345</v>
      </c>
      <c r="Z14" s="304">
        <f t="shared" ca="1" si="11"/>
        <v>44346</v>
      </c>
      <c r="AA14" s="305">
        <f t="shared" ca="1" si="11"/>
        <v>44347</v>
      </c>
      <c r="AE14" s="652" t="s">
        <v>1667</v>
      </c>
      <c r="AF14" s="647">
        <v>1</v>
      </c>
      <c r="AW14" s="309"/>
    </row>
    <row r="15" spans="2:51" outlineLevel="1" x14ac:dyDescent="0.15">
      <c r="B15" s="310">
        <f t="shared" ref="B15:B20" ca="1" si="12">IF($AF$3="ISO",_xlfn.ISOWEEKNUM(C15),IF($AF$3="Excel",WEEKNUM(C15,$AF$23),"Error"))</f>
        <v>14</v>
      </c>
      <c r="C15" s="311">
        <f ca="1">DATE(YEAR($AF$29),MONTH($AF$29)+B12,1)-(WEEKDAY(DATE(YEAR($AF$29),MONTH($AF$29)+B12,1),1)-($AF$23-1))-IF((WEEKDAY(DATE(YEAR($AF$29),MONTH($AF$29)+B12,1),1)-($AF$23-1))&lt;=0,7,0)+1</f>
        <v>44285</v>
      </c>
      <c r="D15" s="311">
        <f t="shared" ref="D15:I20" ca="1" si="13">C15+1</f>
        <v>44286</v>
      </c>
      <c r="E15" s="311">
        <f t="shared" ca="1" si="13"/>
        <v>44287</v>
      </c>
      <c r="F15" s="311">
        <f t="shared" ca="1" si="13"/>
        <v>44288</v>
      </c>
      <c r="G15" s="311">
        <f t="shared" ca="1" si="13"/>
        <v>44289</v>
      </c>
      <c r="H15" s="311">
        <f t="shared" ca="1" si="13"/>
        <v>44290</v>
      </c>
      <c r="I15" s="311">
        <f t="shared" ca="1" si="13"/>
        <v>44291</v>
      </c>
      <c r="J15" s="297"/>
      <c r="K15" s="310">
        <f t="shared" ref="K15:K20" ca="1" si="14">IF($AF$3="ISO",_xlfn.ISOWEEKNUM(L15),IF($AF$3="Excel",WEEKNUM(L15,$AF$23),"Error"))</f>
        <v>18</v>
      </c>
      <c r="L15" s="311">
        <f ca="1">DATE(YEAR($AF$29),MONTH($AF$29)+K12,1)-(WEEKDAY(DATE(YEAR($AF$29),MONTH($AF$29)+K12,1),1)-($AF$23-1))-IF((WEEKDAY(DATE(YEAR($AF$29),MONTH($AF$29)+K12,1),1)-($AF$23-1))&lt;=0,7,0)+1</f>
        <v>44313</v>
      </c>
      <c r="M15" s="311">
        <f t="shared" ref="M15:R20" ca="1" si="15">L15+1</f>
        <v>44314</v>
      </c>
      <c r="N15" s="311">
        <f t="shared" ca="1" si="15"/>
        <v>44315</v>
      </c>
      <c r="O15" s="311">
        <f t="shared" ca="1" si="15"/>
        <v>44316</v>
      </c>
      <c r="P15" s="311">
        <f t="shared" ca="1" si="15"/>
        <v>44317</v>
      </c>
      <c r="Q15" s="311">
        <f t="shared" ca="1" si="15"/>
        <v>44318</v>
      </c>
      <c r="R15" s="311">
        <f t="shared" ca="1" si="15"/>
        <v>44319</v>
      </c>
      <c r="T15" s="310">
        <f t="shared" ref="T15:T20" ca="1" si="16">IF($AF$3="ISO",_xlfn.ISOWEEKNUM(U15),IF($AF$3="Excel",WEEKNUM(U15,$AF$23),"Error"))</f>
        <v>22</v>
      </c>
      <c r="U15" s="311">
        <f ca="1">DATE(YEAR($AF$29),MONTH($AF$29)+T12,1)-(WEEKDAY(DATE(YEAR($AF$29),MONTH($AF$29)+T12,1),1)-($AF$23-1))-IF((WEEKDAY(DATE(YEAR($AF$29),MONTH($AF$29)+T12,1),1)-($AF$23-1))&lt;=0,7,0)+1</f>
        <v>44341</v>
      </c>
      <c r="V15" s="311">
        <f t="shared" ref="V15:AA20" ca="1" si="17">U15+1</f>
        <v>44342</v>
      </c>
      <c r="W15" s="311">
        <f t="shared" ca="1" si="17"/>
        <v>44343</v>
      </c>
      <c r="X15" s="311">
        <f t="shared" ca="1" si="17"/>
        <v>44344</v>
      </c>
      <c r="Y15" s="311">
        <f t="shared" ca="1" si="17"/>
        <v>44345</v>
      </c>
      <c r="Z15" s="311">
        <f t="shared" ca="1" si="17"/>
        <v>44346</v>
      </c>
      <c r="AA15" s="311">
        <f t="shared" ca="1" si="17"/>
        <v>44347</v>
      </c>
      <c r="AD15" s="298" t="s">
        <v>781</v>
      </c>
      <c r="AE15" s="652" t="s">
        <v>1668</v>
      </c>
      <c r="AF15" s="387">
        <v>1</v>
      </c>
      <c r="AW15" s="309"/>
    </row>
    <row r="16" spans="2:51" outlineLevel="1" x14ac:dyDescent="0.15">
      <c r="B16" s="310">
        <f t="shared" ca="1" si="12"/>
        <v>15</v>
      </c>
      <c r="C16" s="311">
        <f ca="1">I15+1</f>
        <v>44292</v>
      </c>
      <c r="D16" s="311">
        <f ca="1">C16+1</f>
        <v>44293</v>
      </c>
      <c r="E16" s="311">
        <f t="shared" ca="1" si="13"/>
        <v>44294</v>
      </c>
      <c r="F16" s="311">
        <f t="shared" ca="1" si="13"/>
        <v>44295</v>
      </c>
      <c r="G16" s="311">
        <f t="shared" ca="1" si="13"/>
        <v>44296</v>
      </c>
      <c r="H16" s="311">
        <f t="shared" ca="1" si="13"/>
        <v>44297</v>
      </c>
      <c r="I16" s="311">
        <f t="shared" ca="1" si="13"/>
        <v>44298</v>
      </c>
      <c r="J16" s="297"/>
      <c r="K16" s="310">
        <f t="shared" ca="1" si="14"/>
        <v>19</v>
      </c>
      <c r="L16" s="311">
        <f ca="1">R15+1</f>
        <v>44320</v>
      </c>
      <c r="M16" s="311">
        <f ca="1">L16+1</f>
        <v>44321</v>
      </c>
      <c r="N16" s="311">
        <f t="shared" ca="1" si="15"/>
        <v>44322</v>
      </c>
      <c r="O16" s="311">
        <f t="shared" ca="1" si="15"/>
        <v>44323</v>
      </c>
      <c r="P16" s="311">
        <f t="shared" ca="1" si="15"/>
        <v>44324</v>
      </c>
      <c r="Q16" s="311">
        <f t="shared" ca="1" si="15"/>
        <v>44325</v>
      </c>
      <c r="R16" s="311">
        <f t="shared" ca="1" si="15"/>
        <v>44326</v>
      </c>
      <c r="T16" s="310">
        <f t="shared" ca="1" si="16"/>
        <v>23</v>
      </c>
      <c r="U16" s="311">
        <f ca="1">AA15+1</f>
        <v>44348</v>
      </c>
      <c r="V16" s="311">
        <f ca="1">U16+1</f>
        <v>44349</v>
      </c>
      <c r="W16" s="311">
        <f t="shared" ca="1" si="17"/>
        <v>44350</v>
      </c>
      <c r="X16" s="311">
        <f t="shared" ca="1" si="17"/>
        <v>44351</v>
      </c>
      <c r="Y16" s="311">
        <f t="shared" ca="1" si="17"/>
        <v>44352</v>
      </c>
      <c r="Z16" s="311">
        <f t="shared" ca="1" si="17"/>
        <v>44353</v>
      </c>
      <c r="AA16" s="311">
        <f t="shared" ca="1" si="17"/>
        <v>44354</v>
      </c>
      <c r="AD16" s="298" t="s">
        <v>781</v>
      </c>
      <c r="AE16" s="652" t="s">
        <v>648</v>
      </c>
      <c r="AF16" s="388">
        <v>1</v>
      </c>
      <c r="AW16" s="309"/>
    </row>
    <row r="17" spans="2:35" outlineLevel="1" x14ac:dyDescent="0.15">
      <c r="B17" s="310">
        <f t="shared" ca="1" si="12"/>
        <v>16</v>
      </c>
      <c r="C17" s="311">
        <f ca="1">I16+1</f>
        <v>44299</v>
      </c>
      <c r="D17" s="311">
        <f ca="1">C17+1</f>
        <v>44300</v>
      </c>
      <c r="E17" s="311">
        <f t="shared" ca="1" si="13"/>
        <v>44301</v>
      </c>
      <c r="F17" s="311">
        <f t="shared" ca="1" si="13"/>
        <v>44302</v>
      </c>
      <c r="G17" s="311">
        <f t="shared" ca="1" si="13"/>
        <v>44303</v>
      </c>
      <c r="H17" s="311">
        <f t="shared" ca="1" si="13"/>
        <v>44304</v>
      </c>
      <c r="I17" s="311">
        <f t="shared" ca="1" si="13"/>
        <v>44305</v>
      </c>
      <c r="J17" s="297"/>
      <c r="K17" s="310">
        <f t="shared" ca="1" si="14"/>
        <v>20</v>
      </c>
      <c r="L17" s="311">
        <f ca="1">R16+1</f>
        <v>44327</v>
      </c>
      <c r="M17" s="311">
        <f ca="1">L17+1</f>
        <v>44328</v>
      </c>
      <c r="N17" s="311">
        <f t="shared" ca="1" si="15"/>
        <v>44329</v>
      </c>
      <c r="O17" s="311">
        <f t="shared" ca="1" si="15"/>
        <v>44330</v>
      </c>
      <c r="P17" s="311">
        <f t="shared" ca="1" si="15"/>
        <v>44331</v>
      </c>
      <c r="Q17" s="311">
        <f t="shared" ca="1" si="15"/>
        <v>44332</v>
      </c>
      <c r="R17" s="311">
        <f t="shared" ca="1" si="15"/>
        <v>44333</v>
      </c>
      <c r="T17" s="310">
        <f t="shared" ca="1" si="16"/>
        <v>24</v>
      </c>
      <c r="U17" s="311">
        <f ca="1">AA16+1</f>
        <v>44355</v>
      </c>
      <c r="V17" s="311">
        <f ca="1">U17+1</f>
        <v>44356</v>
      </c>
      <c r="W17" s="311">
        <f t="shared" ca="1" si="17"/>
        <v>44357</v>
      </c>
      <c r="X17" s="311">
        <f t="shared" ca="1" si="17"/>
        <v>44358</v>
      </c>
      <c r="Y17" s="311">
        <f t="shared" ca="1" si="17"/>
        <v>44359</v>
      </c>
      <c r="Z17" s="311">
        <f t="shared" ca="1" si="17"/>
        <v>44360</v>
      </c>
      <c r="AA17" s="311">
        <f t="shared" ca="1" si="17"/>
        <v>44361</v>
      </c>
      <c r="AD17" s="298" t="s">
        <v>781</v>
      </c>
      <c r="AE17" s="652" t="s">
        <v>649</v>
      </c>
      <c r="AF17" s="389">
        <v>1</v>
      </c>
    </row>
    <row r="18" spans="2:35" outlineLevel="1" x14ac:dyDescent="0.15">
      <c r="B18" s="310">
        <f t="shared" ca="1" si="12"/>
        <v>17</v>
      </c>
      <c r="C18" s="311">
        <f ca="1">I17+1</f>
        <v>44306</v>
      </c>
      <c r="D18" s="311">
        <f ca="1">C18+1</f>
        <v>44307</v>
      </c>
      <c r="E18" s="311">
        <f t="shared" ca="1" si="13"/>
        <v>44308</v>
      </c>
      <c r="F18" s="311">
        <f t="shared" ca="1" si="13"/>
        <v>44309</v>
      </c>
      <c r="G18" s="311">
        <f t="shared" ca="1" si="13"/>
        <v>44310</v>
      </c>
      <c r="H18" s="311">
        <f t="shared" ca="1" si="13"/>
        <v>44311</v>
      </c>
      <c r="I18" s="311">
        <f t="shared" ca="1" si="13"/>
        <v>44312</v>
      </c>
      <c r="J18" s="297"/>
      <c r="K18" s="310">
        <f t="shared" ca="1" si="14"/>
        <v>21</v>
      </c>
      <c r="L18" s="311">
        <f ca="1">R17+1</f>
        <v>44334</v>
      </c>
      <c r="M18" s="311">
        <f ca="1">L18+1</f>
        <v>44335</v>
      </c>
      <c r="N18" s="311">
        <f t="shared" ca="1" si="15"/>
        <v>44336</v>
      </c>
      <c r="O18" s="311">
        <f t="shared" ca="1" si="15"/>
        <v>44337</v>
      </c>
      <c r="P18" s="311">
        <f t="shared" ca="1" si="15"/>
        <v>44338</v>
      </c>
      <c r="Q18" s="311">
        <f t="shared" ca="1" si="15"/>
        <v>44339</v>
      </c>
      <c r="R18" s="311">
        <f t="shared" ca="1" si="15"/>
        <v>44340</v>
      </c>
      <c r="T18" s="310">
        <f t="shared" ca="1" si="16"/>
        <v>25</v>
      </c>
      <c r="U18" s="311">
        <f ca="1">AA17+1</f>
        <v>44362</v>
      </c>
      <c r="V18" s="311">
        <f ca="1">U18+1</f>
        <v>44363</v>
      </c>
      <c r="W18" s="311">
        <f t="shared" ca="1" si="17"/>
        <v>44364</v>
      </c>
      <c r="X18" s="311">
        <f t="shared" ca="1" si="17"/>
        <v>44365</v>
      </c>
      <c r="Y18" s="311">
        <f t="shared" ca="1" si="17"/>
        <v>44366</v>
      </c>
      <c r="Z18" s="311">
        <f t="shared" ca="1" si="17"/>
        <v>44367</v>
      </c>
      <c r="AA18" s="311">
        <f t="shared" ca="1" si="17"/>
        <v>44368</v>
      </c>
      <c r="AE18" s="652" t="s">
        <v>650</v>
      </c>
      <c r="AF18" s="390">
        <v>1</v>
      </c>
    </row>
    <row r="19" spans="2:35" outlineLevel="1" x14ac:dyDescent="0.15">
      <c r="B19" s="310">
        <f t="shared" ca="1" si="12"/>
        <v>18</v>
      </c>
      <c r="C19" s="311">
        <f ca="1">I18+1</f>
        <v>44313</v>
      </c>
      <c r="D19" s="311">
        <f ca="1">C19+1</f>
        <v>44314</v>
      </c>
      <c r="E19" s="311">
        <f t="shared" ca="1" si="13"/>
        <v>44315</v>
      </c>
      <c r="F19" s="311">
        <f t="shared" ca="1" si="13"/>
        <v>44316</v>
      </c>
      <c r="G19" s="311">
        <f t="shared" ca="1" si="13"/>
        <v>44317</v>
      </c>
      <c r="H19" s="311">
        <f t="shared" ca="1" si="13"/>
        <v>44318</v>
      </c>
      <c r="I19" s="311">
        <f t="shared" ca="1" si="13"/>
        <v>44319</v>
      </c>
      <c r="J19" s="297"/>
      <c r="K19" s="310">
        <f t="shared" ca="1" si="14"/>
        <v>22</v>
      </c>
      <c r="L19" s="311">
        <f ca="1">R18+1</f>
        <v>44341</v>
      </c>
      <c r="M19" s="311">
        <f ca="1">L19+1</f>
        <v>44342</v>
      </c>
      <c r="N19" s="311">
        <f t="shared" ca="1" si="15"/>
        <v>44343</v>
      </c>
      <c r="O19" s="311">
        <f t="shared" ca="1" si="15"/>
        <v>44344</v>
      </c>
      <c r="P19" s="311">
        <f t="shared" ca="1" si="15"/>
        <v>44345</v>
      </c>
      <c r="Q19" s="311">
        <f t="shared" ca="1" si="15"/>
        <v>44346</v>
      </c>
      <c r="R19" s="311">
        <f t="shared" ca="1" si="15"/>
        <v>44347</v>
      </c>
      <c r="T19" s="310">
        <f t="shared" ca="1" si="16"/>
        <v>26</v>
      </c>
      <c r="U19" s="311">
        <f ca="1">AA18+1</f>
        <v>44369</v>
      </c>
      <c r="V19" s="311">
        <f ca="1">U19+1</f>
        <v>44370</v>
      </c>
      <c r="W19" s="311">
        <f t="shared" ca="1" si="17"/>
        <v>44371</v>
      </c>
      <c r="X19" s="311">
        <f t="shared" ca="1" si="17"/>
        <v>44372</v>
      </c>
      <c r="Y19" s="311">
        <f t="shared" ca="1" si="17"/>
        <v>44373</v>
      </c>
      <c r="Z19" s="311">
        <f t="shared" ca="1" si="17"/>
        <v>44374</v>
      </c>
      <c r="AA19" s="311">
        <f t="shared" ca="1" si="17"/>
        <v>44375</v>
      </c>
      <c r="AE19" s="652" t="s">
        <v>652</v>
      </c>
      <c r="AF19" s="660">
        <v>1</v>
      </c>
    </row>
    <row r="20" spans="2:35" outlineLevel="1" x14ac:dyDescent="0.15">
      <c r="B20" s="310">
        <f t="shared" ca="1" si="12"/>
        <v>19</v>
      </c>
      <c r="C20" s="311">
        <f ca="1">I19+1</f>
        <v>44320</v>
      </c>
      <c r="D20" s="311">
        <f ca="1">C20+1</f>
        <v>44321</v>
      </c>
      <c r="E20" s="311">
        <f t="shared" ca="1" si="13"/>
        <v>44322</v>
      </c>
      <c r="F20" s="311">
        <f t="shared" ca="1" si="13"/>
        <v>44323</v>
      </c>
      <c r="G20" s="311">
        <f t="shared" ca="1" si="13"/>
        <v>44324</v>
      </c>
      <c r="H20" s="311">
        <f t="shared" ca="1" si="13"/>
        <v>44325</v>
      </c>
      <c r="I20" s="311">
        <f t="shared" ca="1" si="13"/>
        <v>44326</v>
      </c>
      <c r="J20" s="314"/>
      <c r="K20" s="310">
        <f t="shared" ca="1" si="14"/>
        <v>23</v>
      </c>
      <c r="L20" s="311">
        <f ca="1">R19+1</f>
        <v>44348</v>
      </c>
      <c r="M20" s="311">
        <f ca="1">L20+1</f>
        <v>44349</v>
      </c>
      <c r="N20" s="311">
        <f t="shared" ca="1" si="15"/>
        <v>44350</v>
      </c>
      <c r="O20" s="311">
        <f t="shared" ca="1" si="15"/>
        <v>44351</v>
      </c>
      <c r="P20" s="311">
        <f t="shared" ca="1" si="15"/>
        <v>44352</v>
      </c>
      <c r="Q20" s="311">
        <f t="shared" ca="1" si="15"/>
        <v>44353</v>
      </c>
      <c r="R20" s="311">
        <f t="shared" ca="1" si="15"/>
        <v>44354</v>
      </c>
      <c r="T20" s="310">
        <f t="shared" ca="1" si="16"/>
        <v>27</v>
      </c>
      <c r="U20" s="311">
        <f ca="1">AA19+1</f>
        <v>44376</v>
      </c>
      <c r="V20" s="311">
        <f ca="1">U20+1</f>
        <v>44377</v>
      </c>
      <c r="W20" s="311">
        <f t="shared" ca="1" si="17"/>
        <v>44378</v>
      </c>
      <c r="X20" s="311">
        <f t="shared" ca="1" si="17"/>
        <v>44379</v>
      </c>
      <c r="Y20" s="311">
        <f t="shared" ca="1" si="17"/>
        <v>44380</v>
      </c>
      <c r="Z20" s="311">
        <f t="shared" ca="1" si="17"/>
        <v>44381</v>
      </c>
      <c r="AA20" s="311">
        <f t="shared" ca="1" si="17"/>
        <v>44382</v>
      </c>
      <c r="AE20" s="713" t="s">
        <v>1700</v>
      </c>
      <c r="AF20" s="718" t="s">
        <v>0</v>
      </c>
    </row>
    <row r="21" spans="2:35" x14ac:dyDescent="0.15">
      <c r="AI21" s="298"/>
    </row>
    <row r="22" spans="2:35" outlineLevel="1" x14ac:dyDescent="0.15">
      <c r="B22" s="299">
        <v>6</v>
      </c>
      <c r="C22" s="296"/>
      <c r="D22" s="296"/>
      <c r="E22" s="296"/>
      <c r="F22" s="296"/>
      <c r="G22" s="296"/>
      <c r="H22" s="296"/>
      <c r="I22" s="296"/>
      <c r="J22" s="297"/>
      <c r="K22" s="299">
        <v>7</v>
      </c>
      <c r="L22" s="296"/>
      <c r="M22" s="296"/>
      <c r="T22" s="299">
        <v>8</v>
      </c>
      <c r="AG22" s="652"/>
    </row>
    <row r="23" spans="2:35" outlineLevel="1" x14ac:dyDescent="0.15">
      <c r="B23" s="845" t="str">
        <f>B3</f>
        <v>KW</v>
      </c>
      <c r="C23" s="847">
        <f ca="1">DATE(YEAR($AF$29),MONTH($AF$29)+B22,1)</f>
        <v>44377</v>
      </c>
      <c r="D23" s="848"/>
      <c r="E23" s="848"/>
      <c r="F23" s="848"/>
      <c r="G23" s="848"/>
      <c r="H23" s="848"/>
      <c r="I23" s="849"/>
      <c r="J23" s="297"/>
      <c r="K23" s="845" t="str">
        <f>B3</f>
        <v>KW</v>
      </c>
      <c r="L23" s="847">
        <f ca="1">DATE(YEAR($AF$29),MONTH($AF$29)+K22,1)</f>
        <v>44408</v>
      </c>
      <c r="M23" s="848"/>
      <c r="N23" s="848"/>
      <c r="O23" s="848"/>
      <c r="P23" s="848"/>
      <c r="Q23" s="848"/>
      <c r="R23" s="849"/>
      <c r="T23" s="845" t="str">
        <f>B3</f>
        <v>KW</v>
      </c>
      <c r="U23" s="847">
        <f ca="1">DATE(YEAR($AF$29),MONTH($AF$29)+T22,1)</f>
        <v>44439</v>
      </c>
      <c r="V23" s="848"/>
      <c r="W23" s="848"/>
      <c r="X23" s="848"/>
      <c r="Y23" s="848"/>
      <c r="Z23" s="848"/>
      <c r="AA23" s="849"/>
      <c r="AE23" s="315" t="s">
        <v>423</v>
      </c>
      <c r="AF23" s="314">
        <f>IF(AF4="S",1,IF(AF4="M",2,IF(AF4="-",AG23,"Error")))</f>
        <v>2</v>
      </c>
      <c r="AG23" s="654">
        <v>11</v>
      </c>
      <c r="AH23" s="302" t="s">
        <v>1671</v>
      </c>
      <c r="AI23" s="302" t="s">
        <v>1672</v>
      </c>
    </row>
    <row r="24" spans="2:35" outlineLevel="1" x14ac:dyDescent="0.15">
      <c r="B24" s="846"/>
      <c r="C24" s="303">
        <f ca="1">C25</f>
        <v>44376</v>
      </c>
      <c r="D24" s="304">
        <f t="shared" ref="D24:I24" ca="1" si="18">D25</f>
        <v>44377</v>
      </c>
      <c r="E24" s="304">
        <f t="shared" ca="1" si="18"/>
        <v>44378</v>
      </c>
      <c r="F24" s="304">
        <f t="shared" ca="1" si="18"/>
        <v>44379</v>
      </c>
      <c r="G24" s="304">
        <f t="shared" ca="1" si="18"/>
        <v>44380</v>
      </c>
      <c r="H24" s="304">
        <f t="shared" ca="1" si="18"/>
        <v>44381</v>
      </c>
      <c r="I24" s="305">
        <f t="shared" ca="1" si="18"/>
        <v>44382</v>
      </c>
      <c r="J24" s="297"/>
      <c r="K24" s="846"/>
      <c r="L24" s="303">
        <f ca="1">L25</f>
        <v>44404</v>
      </c>
      <c r="M24" s="304">
        <f t="shared" ref="M24:R24" ca="1" si="19">M25</f>
        <v>44405</v>
      </c>
      <c r="N24" s="304">
        <f t="shared" ca="1" si="19"/>
        <v>44406</v>
      </c>
      <c r="O24" s="304">
        <f t="shared" ca="1" si="19"/>
        <v>44407</v>
      </c>
      <c r="P24" s="304">
        <f t="shared" ca="1" si="19"/>
        <v>44408</v>
      </c>
      <c r="Q24" s="304">
        <f t="shared" ca="1" si="19"/>
        <v>44409</v>
      </c>
      <c r="R24" s="305">
        <f t="shared" ca="1" si="19"/>
        <v>44410</v>
      </c>
      <c r="T24" s="846"/>
      <c r="U24" s="303">
        <f ca="1">U25</f>
        <v>44439</v>
      </c>
      <c r="V24" s="304">
        <f t="shared" ref="V24:AA24" ca="1" si="20">V25</f>
        <v>44440</v>
      </c>
      <c r="W24" s="304">
        <f t="shared" ca="1" si="20"/>
        <v>44441</v>
      </c>
      <c r="X24" s="304">
        <f t="shared" ca="1" si="20"/>
        <v>44442</v>
      </c>
      <c r="Y24" s="304">
        <f t="shared" ca="1" si="20"/>
        <v>44443</v>
      </c>
      <c r="Z24" s="304">
        <f t="shared" ca="1" si="20"/>
        <v>44444</v>
      </c>
      <c r="AA24" s="305">
        <f t="shared" ca="1" si="20"/>
        <v>44445</v>
      </c>
      <c r="AE24" s="306" t="s">
        <v>445</v>
      </c>
      <c r="AF24" s="301">
        <v>0</v>
      </c>
      <c r="AH24" s="302" t="s">
        <v>0</v>
      </c>
      <c r="AI24" s="302" t="s">
        <v>0</v>
      </c>
    </row>
    <row r="25" spans="2:35" outlineLevel="1" x14ac:dyDescent="0.15">
      <c r="B25" s="310">
        <f t="shared" ref="B25:B30" ca="1" si="21">IF($AF$3="ISO",_xlfn.ISOWEEKNUM(C25),IF($AF$3="Excel",WEEKNUM(C25,$AF$23),"Error"))</f>
        <v>27</v>
      </c>
      <c r="C25" s="311">
        <f ca="1">DATE(YEAR($AF$29),MONTH($AF$29)+B22,1)-(WEEKDAY(DATE(YEAR($AF$29),MONTH($AF$29)+B22,1),1)-($AF$23-1))-IF((WEEKDAY(DATE(YEAR($AF$29),MONTH($AF$29)+B22,1),1)-($AF$23-1))&lt;=0,7,0)+1</f>
        <v>44376</v>
      </c>
      <c r="D25" s="311">
        <f t="shared" ref="D25:I30" ca="1" si="22">C25+1</f>
        <v>44377</v>
      </c>
      <c r="E25" s="311">
        <f t="shared" ca="1" si="22"/>
        <v>44378</v>
      </c>
      <c r="F25" s="311">
        <f t="shared" ca="1" si="22"/>
        <v>44379</v>
      </c>
      <c r="G25" s="311">
        <f t="shared" ca="1" si="22"/>
        <v>44380</v>
      </c>
      <c r="H25" s="311">
        <f t="shared" ca="1" si="22"/>
        <v>44381</v>
      </c>
      <c r="I25" s="311">
        <f t="shared" ca="1" si="22"/>
        <v>44382</v>
      </c>
      <c r="J25" s="297"/>
      <c r="K25" s="310">
        <f t="shared" ref="K25:K30" ca="1" si="23">IF($AF$3="ISO",_xlfn.ISOWEEKNUM(L25),IF($AF$3="Excel",WEEKNUM(L25,$AF$23),"Error"))</f>
        <v>31</v>
      </c>
      <c r="L25" s="311">
        <f ca="1">DATE(YEAR($AF$29),MONTH($AF$29)+K22,1)-(WEEKDAY(DATE(YEAR($AF$29),MONTH($AF$29)+K22,1),1)-($AF$23-1))-IF((WEEKDAY(DATE(YEAR($AF$29),MONTH($AF$29)+K22,1),1)-($AF$23-1))&lt;=0,7,0)+1</f>
        <v>44404</v>
      </c>
      <c r="M25" s="311">
        <f t="shared" ref="M25:R30" ca="1" si="24">L25+1</f>
        <v>44405</v>
      </c>
      <c r="N25" s="311">
        <f t="shared" ca="1" si="24"/>
        <v>44406</v>
      </c>
      <c r="O25" s="311">
        <f t="shared" ca="1" si="24"/>
        <v>44407</v>
      </c>
      <c r="P25" s="311">
        <f t="shared" ca="1" si="24"/>
        <v>44408</v>
      </c>
      <c r="Q25" s="311">
        <f t="shared" ca="1" si="24"/>
        <v>44409</v>
      </c>
      <c r="R25" s="311">
        <f t="shared" ca="1" si="24"/>
        <v>44410</v>
      </c>
      <c r="T25" s="310">
        <f t="shared" ref="T25:T30" ca="1" si="25">IF($AF$3="ISO",_xlfn.ISOWEEKNUM(U25),IF($AF$3="Excel",WEEKNUM(U25,$AF$23),"Error"))</f>
        <v>36</v>
      </c>
      <c r="U25" s="311">
        <f ca="1">DATE(YEAR($AF$29),MONTH($AF$29)+T22,1)-(WEEKDAY(DATE(YEAR($AF$29),MONTH($AF$29)+T22,1),1)-($AF$23-1))-IF((WEEKDAY(DATE(YEAR($AF$29),MONTH($AF$29)+T22,1),1)-($AF$23-1))&lt;=0,7,0)+1</f>
        <v>44439</v>
      </c>
      <c r="V25" s="311">
        <f t="shared" ref="V25:AA30" ca="1" si="26">U25+1</f>
        <v>44440</v>
      </c>
      <c r="W25" s="311">
        <f t="shared" ca="1" si="26"/>
        <v>44441</v>
      </c>
      <c r="X25" s="311">
        <f t="shared" ca="1" si="26"/>
        <v>44442</v>
      </c>
      <c r="Y25" s="311">
        <f t="shared" ca="1" si="26"/>
        <v>44443</v>
      </c>
      <c r="Z25" s="311">
        <f t="shared" ca="1" si="26"/>
        <v>44444</v>
      </c>
      <c r="AA25" s="311">
        <f t="shared" ca="1" si="26"/>
        <v>44445</v>
      </c>
      <c r="AE25" s="306" t="s">
        <v>424</v>
      </c>
      <c r="AF25" s="655">
        <f ca="1">IF(AF24=0,TODAY(),AF24)</f>
        <v>44776</v>
      </c>
      <c r="AH25" s="302">
        <f ca="1">_xlfn.ISOWEEKNUM(AF25)</f>
        <v>32</v>
      </c>
      <c r="AI25" s="302">
        <f ca="1">WEEKNUM(AF25)</f>
        <v>32</v>
      </c>
    </row>
    <row r="26" spans="2:35" outlineLevel="1" x14ac:dyDescent="0.15">
      <c r="B26" s="310">
        <f t="shared" ca="1" si="21"/>
        <v>28</v>
      </c>
      <c r="C26" s="311">
        <f ca="1">I25+1</f>
        <v>44383</v>
      </c>
      <c r="D26" s="311">
        <f ca="1">C26+1</f>
        <v>44384</v>
      </c>
      <c r="E26" s="311">
        <f t="shared" ca="1" si="22"/>
        <v>44385</v>
      </c>
      <c r="F26" s="311">
        <f t="shared" ca="1" si="22"/>
        <v>44386</v>
      </c>
      <c r="G26" s="311">
        <f t="shared" ca="1" si="22"/>
        <v>44387</v>
      </c>
      <c r="H26" s="311">
        <f t="shared" ca="1" si="22"/>
        <v>44388</v>
      </c>
      <c r="I26" s="311">
        <f t="shared" ca="1" si="22"/>
        <v>44389</v>
      </c>
      <c r="J26" s="297"/>
      <c r="K26" s="310">
        <f t="shared" ca="1" si="23"/>
        <v>32</v>
      </c>
      <c r="L26" s="311">
        <f ca="1">R25+1</f>
        <v>44411</v>
      </c>
      <c r="M26" s="311">
        <f ca="1">L26+1</f>
        <v>44412</v>
      </c>
      <c r="N26" s="311">
        <f t="shared" ca="1" si="24"/>
        <v>44413</v>
      </c>
      <c r="O26" s="311">
        <f t="shared" ca="1" si="24"/>
        <v>44414</v>
      </c>
      <c r="P26" s="311">
        <f t="shared" ca="1" si="24"/>
        <v>44415</v>
      </c>
      <c r="Q26" s="311">
        <f t="shared" ca="1" si="24"/>
        <v>44416</v>
      </c>
      <c r="R26" s="311">
        <f t="shared" ca="1" si="24"/>
        <v>44417</v>
      </c>
      <c r="T26" s="310">
        <f t="shared" ca="1" si="25"/>
        <v>37</v>
      </c>
      <c r="U26" s="311">
        <f ca="1">AA25+1</f>
        <v>44446</v>
      </c>
      <c r="V26" s="311">
        <f ca="1">U26+1</f>
        <v>44447</v>
      </c>
      <c r="W26" s="311">
        <f t="shared" ca="1" si="26"/>
        <v>44448</v>
      </c>
      <c r="X26" s="311">
        <f t="shared" ca="1" si="26"/>
        <v>44449</v>
      </c>
      <c r="Y26" s="311">
        <f t="shared" ca="1" si="26"/>
        <v>44450</v>
      </c>
      <c r="Z26" s="311">
        <f t="shared" ca="1" si="26"/>
        <v>44451</v>
      </c>
      <c r="AA26" s="311">
        <f t="shared" ca="1" si="26"/>
        <v>44452</v>
      </c>
      <c r="AE26" s="315" t="s">
        <v>427</v>
      </c>
      <c r="AF26" s="321">
        <v>1</v>
      </c>
      <c r="AG26" s="298" t="s">
        <v>423</v>
      </c>
    </row>
    <row r="27" spans="2:35" outlineLevel="1" x14ac:dyDescent="0.15">
      <c r="B27" s="310">
        <f t="shared" ca="1" si="21"/>
        <v>29</v>
      </c>
      <c r="C27" s="311">
        <f ca="1">I26+1</f>
        <v>44390</v>
      </c>
      <c r="D27" s="311">
        <f ca="1">C27+1</f>
        <v>44391</v>
      </c>
      <c r="E27" s="311">
        <f t="shared" ca="1" si="22"/>
        <v>44392</v>
      </c>
      <c r="F27" s="311">
        <f t="shared" ca="1" si="22"/>
        <v>44393</v>
      </c>
      <c r="G27" s="311">
        <f t="shared" ca="1" si="22"/>
        <v>44394</v>
      </c>
      <c r="H27" s="311">
        <f t="shared" ca="1" si="22"/>
        <v>44395</v>
      </c>
      <c r="I27" s="311">
        <f t="shared" ca="1" si="22"/>
        <v>44396</v>
      </c>
      <c r="J27" s="297"/>
      <c r="K27" s="310">
        <f t="shared" ca="1" si="23"/>
        <v>33</v>
      </c>
      <c r="L27" s="311">
        <f ca="1">R26+1</f>
        <v>44418</v>
      </c>
      <c r="M27" s="311">
        <f ca="1">L27+1</f>
        <v>44419</v>
      </c>
      <c r="N27" s="311">
        <f t="shared" ca="1" si="24"/>
        <v>44420</v>
      </c>
      <c r="O27" s="311">
        <f t="shared" ca="1" si="24"/>
        <v>44421</v>
      </c>
      <c r="P27" s="311">
        <f t="shared" ca="1" si="24"/>
        <v>44422</v>
      </c>
      <c r="Q27" s="311">
        <f t="shared" ca="1" si="24"/>
        <v>44423</v>
      </c>
      <c r="R27" s="311">
        <f t="shared" ca="1" si="24"/>
        <v>44424</v>
      </c>
      <c r="T27" s="310">
        <f t="shared" ca="1" si="25"/>
        <v>38</v>
      </c>
      <c r="U27" s="311">
        <f ca="1">AA26+1</f>
        <v>44453</v>
      </c>
      <c r="V27" s="311">
        <f ca="1">U27+1</f>
        <v>44454</v>
      </c>
      <c r="W27" s="311">
        <f t="shared" ca="1" si="26"/>
        <v>44455</v>
      </c>
      <c r="X27" s="311">
        <f t="shared" ca="1" si="26"/>
        <v>44456</v>
      </c>
      <c r="Y27" s="311">
        <f t="shared" ca="1" si="26"/>
        <v>44457</v>
      </c>
      <c r="Z27" s="311">
        <f t="shared" ca="1" si="26"/>
        <v>44458</v>
      </c>
      <c r="AA27" s="311">
        <f t="shared" ca="1" si="26"/>
        <v>44459</v>
      </c>
      <c r="AE27" s="313" t="s">
        <v>437</v>
      </c>
      <c r="AF27" s="302" t="str">
        <f ca="1">CHOOSE(MONTH(AF29), "Jan","Feb","Mar","Apr","May","Jun","Jul","Aug","Sep","Oct","Nov","Dec")</f>
        <v>Jan</v>
      </c>
      <c r="AG27" s="298" t="s">
        <v>438</v>
      </c>
    </row>
    <row r="28" spans="2:35" outlineLevel="1" x14ac:dyDescent="0.15">
      <c r="B28" s="310">
        <f t="shared" ca="1" si="21"/>
        <v>30</v>
      </c>
      <c r="C28" s="311">
        <f ca="1">I27+1</f>
        <v>44397</v>
      </c>
      <c r="D28" s="311">
        <f ca="1">C28+1</f>
        <v>44398</v>
      </c>
      <c r="E28" s="311">
        <f t="shared" ca="1" si="22"/>
        <v>44399</v>
      </c>
      <c r="F28" s="311">
        <f t="shared" ca="1" si="22"/>
        <v>44400</v>
      </c>
      <c r="G28" s="311">
        <f t="shared" ca="1" si="22"/>
        <v>44401</v>
      </c>
      <c r="H28" s="311">
        <f t="shared" ca="1" si="22"/>
        <v>44402</v>
      </c>
      <c r="I28" s="311">
        <f t="shared" ca="1" si="22"/>
        <v>44403</v>
      </c>
      <c r="J28" s="297"/>
      <c r="K28" s="310">
        <f t="shared" ca="1" si="23"/>
        <v>34</v>
      </c>
      <c r="L28" s="311">
        <f ca="1">R27+1</f>
        <v>44425</v>
      </c>
      <c r="M28" s="311">
        <f ca="1">L28+1</f>
        <v>44426</v>
      </c>
      <c r="N28" s="311">
        <f t="shared" ca="1" si="24"/>
        <v>44427</v>
      </c>
      <c r="O28" s="311">
        <f t="shared" ca="1" si="24"/>
        <v>44428</v>
      </c>
      <c r="P28" s="311">
        <f t="shared" ca="1" si="24"/>
        <v>44429</v>
      </c>
      <c r="Q28" s="311">
        <f t="shared" ca="1" si="24"/>
        <v>44430</v>
      </c>
      <c r="R28" s="311">
        <f t="shared" ca="1" si="24"/>
        <v>44431</v>
      </c>
      <c r="T28" s="310">
        <f t="shared" ca="1" si="25"/>
        <v>39</v>
      </c>
      <c r="U28" s="311">
        <f ca="1">AA27+1</f>
        <v>44460</v>
      </c>
      <c r="V28" s="311">
        <f ca="1">U28+1</f>
        <v>44461</v>
      </c>
      <c r="W28" s="311">
        <f t="shared" ca="1" si="26"/>
        <v>44462</v>
      </c>
      <c r="X28" s="311">
        <f t="shared" ca="1" si="26"/>
        <v>44463</v>
      </c>
      <c r="Y28" s="311">
        <f t="shared" ca="1" si="26"/>
        <v>44464</v>
      </c>
      <c r="Z28" s="311">
        <f t="shared" ca="1" si="26"/>
        <v>44465</v>
      </c>
      <c r="AA28" s="311">
        <f t="shared" ca="1" si="26"/>
        <v>44466</v>
      </c>
      <c r="AE28" s="308" t="s">
        <v>439</v>
      </c>
      <c r="AF28" s="302" t="str">
        <f ca="1">CHOOSE(WEEKDAY(AF29), "Sun","Mon","Tue","Wed","Thu","Fri","Sat")</f>
        <v>Wed</v>
      </c>
      <c r="AG28" s="298" t="s">
        <v>440</v>
      </c>
    </row>
    <row r="29" spans="2:35" outlineLevel="1" x14ac:dyDescent="0.15">
      <c r="B29" s="310">
        <f t="shared" ca="1" si="21"/>
        <v>31</v>
      </c>
      <c r="C29" s="311">
        <f ca="1">I28+1</f>
        <v>44404</v>
      </c>
      <c r="D29" s="311">
        <f ca="1">C29+1</f>
        <v>44405</v>
      </c>
      <c r="E29" s="311">
        <f t="shared" ca="1" si="22"/>
        <v>44406</v>
      </c>
      <c r="F29" s="311">
        <f t="shared" ca="1" si="22"/>
        <v>44407</v>
      </c>
      <c r="G29" s="311">
        <f t="shared" ca="1" si="22"/>
        <v>44408</v>
      </c>
      <c r="H29" s="311">
        <f t="shared" ca="1" si="22"/>
        <v>44409</v>
      </c>
      <c r="I29" s="311">
        <f t="shared" ca="1" si="22"/>
        <v>44410</v>
      </c>
      <c r="J29" s="297"/>
      <c r="K29" s="310">
        <f t="shared" ca="1" si="23"/>
        <v>35</v>
      </c>
      <c r="L29" s="311">
        <f ca="1">R28+1</f>
        <v>44432</v>
      </c>
      <c r="M29" s="311">
        <f ca="1">L29+1</f>
        <v>44433</v>
      </c>
      <c r="N29" s="311">
        <f t="shared" ca="1" si="24"/>
        <v>44434</v>
      </c>
      <c r="O29" s="311">
        <f t="shared" ca="1" si="24"/>
        <v>44435</v>
      </c>
      <c r="P29" s="311">
        <f t="shared" ca="1" si="24"/>
        <v>44436</v>
      </c>
      <c r="Q29" s="311">
        <f t="shared" ca="1" si="24"/>
        <v>44437</v>
      </c>
      <c r="R29" s="311">
        <f t="shared" ca="1" si="24"/>
        <v>44438</v>
      </c>
      <c r="T29" s="310">
        <f t="shared" ca="1" si="25"/>
        <v>40</v>
      </c>
      <c r="U29" s="311">
        <f ca="1">AA28+1</f>
        <v>44467</v>
      </c>
      <c r="V29" s="311">
        <f ca="1">U29+1</f>
        <v>44468</v>
      </c>
      <c r="W29" s="311">
        <f t="shared" ca="1" si="26"/>
        <v>44469</v>
      </c>
      <c r="X29" s="311">
        <f t="shared" ca="1" si="26"/>
        <v>44470</v>
      </c>
      <c r="Y29" s="311">
        <f t="shared" ca="1" si="26"/>
        <v>44471</v>
      </c>
      <c r="Z29" s="311">
        <f t="shared" ca="1" si="26"/>
        <v>44472</v>
      </c>
      <c r="AA29" s="311">
        <f t="shared" ca="1" si="26"/>
        <v>44473</v>
      </c>
      <c r="AE29" s="315" t="s">
        <v>441</v>
      </c>
      <c r="AF29" s="316">
        <f ca="1">IF(AF6&lt;&gt;0,AF6,(IF(AF10&lt;&gt;0,AF10,TODAY())))</f>
        <v>44196</v>
      </c>
      <c r="AG29" s="298" t="s">
        <v>442</v>
      </c>
    </row>
    <row r="30" spans="2:35" outlineLevel="1" x14ac:dyDescent="0.15">
      <c r="B30" s="310">
        <f t="shared" ca="1" si="21"/>
        <v>32</v>
      </c>
      <c r="C30" s="311">
        <f ca="1">I29+1</f>
        <v>44411</v>
      </c>
      <c r="D30" s="311">
        <f ca="1">C30+1</f>
        <v>44412</v>
      </c>
      <c r="E30" s="311">
        <f t="shared" ca="1" si="22"/>
        <v>44413</v>
      </c>
      <c r="F30" s="311">
        <f t="shared" ca="1" si="22"/>
        <v>44414</v>
      </c>
      <c r="G30" s="311">
        <f t="shared" ca="1" si="22"/>
        <v>44415</v>
      </c>
      <c r="H30" s="311">
        <f t="shared" ca="1" si="22"/>
        <v>44416</v>
      </c>
      <c r="I30" s="311">
        <f t="shared" ca="1" si="22"/>
        <v>44417</v>
      </c>
      <c r="J30" s="314"/>
      <c r="K30" s="310">
        <f t="shared" ca="1" si="23"/>
        <v>36</v>
      </c>
      <c r="L30" s="311">
        <f ca="1">R29+1</f>
        <v>44439</v>
      </c>
      <c r="M30" s="311">
        <f ca="1">L30+1</f>
        <v>44440</v>
      </c>
      <c r="N30" s="311">
        <f t="shared" ca="1" si="24"/>
        <v>44441</v>
      </c>
      <c r="O30" s="311">
        <f t="shared" ca="1" si="24"/>
        <v>44442</v>
      </c>
      <c r="P30" s="311">
        <f t="shared" ca="1" si="24"/>
        <v>44443</v>
      </c>
      <c r="Q30" s="311">
        <f t="shared" ca="1" si="24"/>
        <v>44444</v>
      </c>
      <c r="R30" s="311">
        <f t="shared" ca="1" si="24"/>
        <v>44445</v>
      </c>
      <c r="T30" s="310">
        <f t="shared" ca="1" si="25"/>
        <v>41</v>
      </c>
      <c r="U30" s="311">
        <f ca="1">AA29+1</f>
        <v>44474</v>
      </c>
      <c r="V30" s="311">
        <f ca="1">U30+1</f>
        <v>44475</v>
      </c>
      <c r="W30" s="311">
        <f t="shared" ca="1" si="26"/>
        <v>44476</v>
      </c>
      <c r="X30" s="311">
        <f t="shared" ca="1" si="26"/>
        <v>44477</v>
      </c>
      <c r="Y30" s="311">
        <f t="shared" ca="1" si="26"/>
        <v>44478</v>
      </c>
      <c r="Z30" s="311">
        <f t="shared" ca="1" si="26"/>
        <v>44479</v>
      </c>
      <c r="AA30" s="311">
        <f t="shared" ca="1" si="26"/>
        <v>44480</v>
      </c>
      <c r="AE30" s="315" t="s">
        <v>443</v>
      </c>
      <c r="AF30" s="316">
        <f ca="1">AF29-WEEKDAY(AF29,AF23+AF26)</f>
        <v>44194</v>
      </c>
      <c r="AG30" s="298" t="s">
        <v>444</v>
      </c>
    </row>
    <row r="31" spans="2:35" x14ac:dyDescent="0.15">
      <c r="B31" s="314"/>
      <c r="C31" s="314"/>
      <c r="D31" s="314"/>
      <c r="E31" s="314"/>
      <c r="F31" s="314"/>
      <c r="G31" s="314"/>
      <c r="H31" s="314"/>
      <c r="I31" s="314"/>
      <c r="J31" s="314"/>
      <c r="K31" s="314"/>
    </row>
    <row r="32" spans="2:35" outlineLevel="1" x14ac:dyDescent="0.15">
      <c r="B32" s="299">
        <v>9</v>
      </c>
      <c r="C32" s="296"/>
      <c r="D32" s="296"/>
      <c r="E32" s="296"/>
      <c r="F32" s="296"/>
      <c r="G32" s="296"/>
      <c r="H32" s="296"/>
      <c r="I32" s="296"/>
      <c r="J32" s="297"/>
      <c r="K32" s="299">
        <v>10</v>
      </c>
      <c r="L32" s="296"/>
      <c r="M32" s="296"/>
      <c r="T32" s="299">
        <v>11</v>
      </c>
    </row>
    <row r="33" spans="2:34" outlineLevel="1" x14ac:dyDescent="0.15">
      <c r="B33" s="845" t="str">
        <f>B3</f>
        <v>KW</v>
      </c>
      <c r="C33" s="847">
        <f ca="1">DATE(YEAR($AF$29),MONTH($AF$29)+B32,1)</f>
        <v>44469</v>
      </c>
      <c r="D33" s="848"/>
      <c r="E33" s="848"/>
      <c r="F33" s="848"/>
      <c r="G33" s="848"/>
      <c r="H33" s="848"/>
      <c r="I33" s="849"/>
      <c r="J33" s="297"/>
      <c r="K33" s="845" t="str">
        <f>B3</f>
        <v>KW</v>
      </c>
      <c r="L33" s="847">
        <f ca="1">DATE(YEAR($AF$29),MONTH($AF$29)+K32,1)</f>
        <v>44500</v>
      </c>
      <c r="M33" s="848"/>
      <c r="N33" s="848"/>
      <c r="O33" s="848"/>
      <c r="P33" s="848"/>
      <c r="Q33" s="848"/>
      <c r="R33" s="849"/>
      <c r="T33" s="845" t="str">
        <f>B3</f>
        <v>KW</v>
      </c>
      <c r="U33" s="847">
        <f ca="1">DATE(YEAR($AF$29),MONTH($AF$29)+T32,1)</f>
        <v>44530</v>
      </c>
      <c r="V33" s="848"/>
      <c r="W33" s="848"/>
      <c r="X33" s="848"/>
      <c r="Y33" s="848"/>
      <c r="Z33" s="848"/>
      <c r="AA33" s="849"/>
      <c r="AE33" s="315"/>
      <c r="AF33" s="663" t="s">
        <v>425</v>
      </c>
      <c r="AG33" s="302"/>
    </row>
    <row r="34" spans="2:34" outlineLevel="1" x14ac:dyDescent="0.15">
      <c r="B34" s="846"/>
      <c r="C34" s="303">
        <f ca="1">C35</f>
        <v>44467</v>
      </c>
      <c r="D34" s="304">
        <f t="shared" ref="D34:I34" ca="1" si="27">D35</f>
        <v>44468</v>
      </c>
      <c r="E34" s="304">
        <f t="shared" ca="1" si="27"/>
        <v>44469</v>
      </c>
      <c r="F34" s="304">
        <f t="shared" ca="1" si="27"/>
        <v>44470</v>
      </c>
      <c r="G34" s="304">
        <f t="shared" ca="1" si="27"/>
        <v>44471</v>
      </c>
      <c r="H34" s="304">
        <f t="shared" ca="1" si="27"/>
        <v>44472</v>
      </c>
      <c r="I34" s="305">
        <f t="shared" ca="1" si="27"/>
        <v>44473</v>
      </c>
      <c r="J34" s="297"/>
      <c r="K34" s="846"/>
      <c r="L34" s="303">
        <f ca="1">L35</f>
        <v>44495</v>
      </c>
      <c r="M34" s="304">
        <f t="shared" ref="M34:R34" ca="1" si="28">M35</f>
        <v>44496</v>
      </c>
      <c r="N34" s="304">
        <f t="shared" ca="1" si="28"/>
        <v>44497</v>
      </c>
      <c r="O34" s="304">
        <f t="shared" ca="1" si="28"/>
        <v>44498</v>
      </c>
      <c r="P34" s="304">
        <f t="shared" ca="1" si="28"/>
        <v>44499</v>
      </c>
      <c r="Q34" s="304">
        <f t="shared" ca="1" si="28"/>
        <v>44500</v>
      </c>
      <c r="R34" s="305">
        <f t="shared" ca="1" si="28"/>
        <v>44501</v>
      </c>
      <c r="T34" s="846"/>
      <c r="U34" s="303">
        <f ca="1">U35</f>
        <v>44530</v>
      </c>
      <c r="V34" s="304">
        <f t="shared" ref="V34:AA34" ca="1" si="29">V35</f>
        <v>44531</v>
      </c>
      <c r="W34" s="304">
        <f t="shared" ca="1" si="29"/>
        <v>44532</v>
      </c>
      <c r="X34" s="304">
        <f t="shared" ca="1" si="29"/>
        <v>44533</v>
      </c>
      <c r="Y34" s="304">
        <f t="shared" ca="1" si="29"/>
        <v>44534</v>
      </c>
      <c r="Z34" s="304">
        <f t="shared" ca="1" si="29"/>
        <v>44535</v>
      </c>
      <c r="AA34" s="305">
        <f t="shared" ca="1" si="29"/>
        <v>44536</v>
      </c>
      <c r="AE34" s="308" t="s">
        <v>207</v>
      </c>
      <c r="AF34" s="714" t="s">
        <v>731</v>
      </c>
      <c r="AG34" s="302"/>
    </row>
    <row r="35" spans="2:34" outlineLevel="1" x14ac:dyDescent="0.15">
      <c r="B35" s="310">
        <f t="shared" ref="B35:B40" ca="1" si="30">IF($AF$3="ISO",_xlfn.ISOWEEKNUM(C35),IF($AF$3="Excel",WEEKNUM(C35,$AF$23),"Error"))</f>
        <v>40</v>
      </c>
      <c r="C35" s="311">
        <f ca="1">DATE(YEAR($AF$29),MONTH($AF$29)+B32,1)-(WEEKDAY(DATE(YEAR($AF$29),MONTH($AF$29)+B32,1),1)-($AF$23-1))-IF((WEEKDAY(DATE(YEAR($AF$29),MONTH($AF$29)+B32,1),1)-($AF$23-1))&lt;=0,7,0)+1</f>
        <v>44467</v>
      </c>
      <c r="D35" s="311">
        <f t="shared" ref="D35:I40" ca="1" si="31">C35+1</f>
        <v>44468</v>
      </c>
      <c r="E35" s="311">
        <f t="shared" ca="1" si="31"/>
        <v>44469</v>
      </c>
      <c r="F35" s="311">
        <f t="shared" ca="1" si="31"/>
        <v>44470</v>
      </c>
      <c r="G35" s="311">
        <f t="shared" ca="1" si="31"/>
        <v>44471</v>
      </c>
      <c r="H35" s="311">
        <f t="shared" ca="1" si="31"/>
        <v>44472</v>
      </c>
      <c r="I35" s="311">
        <f t="shared" ca="1" si="31"/>
        <v>44473</v>
      </c>
      <c r="J35" s="297"/>
      <c r="K35" s="310">
        <f t="shared" ref="K35:K40" ca="1" si="32">IF($AF$3="ISO",_xlfn.ISOWEEKNUM(L35),IF($AF$3="Excel",WEEKNUM(L35,$AF$23),"Error"))</f>
        <v>44</v>
      </c>
      <c r="L35" s="311">
        <f ca="1">DATE(YEAR($AF$29),MONTH($AF$29)+K32,1)-(WEEKDAY(DATE(YEAR($AF$29),MONTH($AF$29)+K32,1),1)-($AF$23-1))-IF((WEEKDAY(DATE(YEAR($AF$29),MONTH($AF$29)+K32,1),1)-($AF$23-1))&lt;=0,7,0)+1</f>
        <v>44495</v>
      </c>
      <c r="M35" s="311">
        <f t="shared" ref="M35:R40" ca="1" si="33">L35+1</f>
        <v>44496</v>
      </c>
      <c r="N35" s="311">
        <f t="shared" ca="1" si="33"/>
        <v>44497</v>
      </c>
      <c r="O35" s="311">
        <f t="shared" ca="1" si="33"/>
        <v>44498</v>
      </c>
      <c r="P35" s="311">
        <f t="shared" ca="1" si="33"/>
        <v>44499</v>
      </c>
      <c r="Q35" s="311">
        <f t="shared" ca="1" si="33"/>
        <v>44500</v>
      </c>
      <c r="R35" s="311">
        <f t="shared" ca="1" si="33"/>
        <v>44501</v>
      </c>
      <c r="T35" s="310">
        <f t="shared" ref="T35:T40" ca="1" si="34">IF($AF$3="ISO",_xlfn.ISOWEEKNUM(U35),IF($AF$3="Excel",WEEKNUM(U35,$AF$23),"Error"))</f>
        <v>49</v>
      </c>
      <c r="U35" s="311">
        <f ca="1">DATE(YEAR($AF$29),MONTH($AF$29)+T32,1)-(WEEKDAY(DATE(YEAR($AF$29),MONTH($AF$29)+T32,1),1)-($AF$23-1))-IF((WEEKDAY(DATE(YEAR($AF$29),MONTH($AF$29)+T32,1),1)-($AF$23-1))&lt;=0,7,0)+1</f>
        <v>44530</v>
      </c>
      <c r="V35" s="311">
        <f t="shared" ref="V35:AA40" ca="1" si="35">U35+1</f>
        <v>44531</v>
      </c>
      <c r="W35" s="311">
        <f t="shared" ca="1" si="35"/>
        <v>44532</v>
      </c>
      <c r="X35" s="311">
        <f t="shared" ca="1" si="35"/>
        <v>44533</v>
      </c>
      <c r="Y35" s="311">
        <f t="shared" ca="1" si="35"/>
        <v>44534</v>
      </c>
      <c r="Z35" s="311">
        <f t="shared" ca="1" si="35"/>
        <v>44535</v>
      </c>
      <c r="AA35" s="311">
        <f t="shared" ca="1" si="35"/>
        <v>44536</v>
      </c>
      <c r="AE35" s="315" t="s">
        <v>446</v>
      </c>
      <c r="AF35" s="715" t="s">
        <v>426</v>
      </c>
      <c r="AG35" s="302"/>
    </row>
    <row r="36" spans="2:34" outlineLevel="1" x14ac:dyDescent="0.15">
      <c r="B36" s="310">
        <f t="shared" ca="1" si="30"/>
        <v>41</v>
      </c>
      <c r="C36" s="311">
        <f ca="1">I35+1</f>
        <v>44474</v>
      </c>
      <c r="D36" s="311">
        <f ca="1">C36+1</f>
        <v>44475</v>
      </c>
      <c r="E36" s="311">
        <f t="shared" ca="1" si="31"/>
        <v>44476</v>
      </c>
      <c r="F36" s="311">
        <f t="shared" ca="1" si="31"/>
        <v>44477</v>
      </c>
      <c r="G36" s="311">
        <f t="shared" ca="1" si="31"/>
        <v>44478</v>
      </c>
      <c r="H36" s="311">
        <f t="shared" ca="1" si="31"/>
        <v>44479</v>
      </c>
      <c r="I36" s="311">
        <f t="shared" ca="1" si="31"/>
        <v>44480</v>
      </c>
      <c r="J36" s="297"/>
      <c r="K36" s="310">
        <f t="shared" ca="1" si="32"/>
        <v>45</v>
      </c>
      <c r="L36" s="311">
        <f ca="1">R35+1</f>
        <v>44502</v>
      </c>
      <c r="M36" s="311">
        <f ca="1">L36+1</f>
        <v>44503</v>
      </c>
      <c r="N36" s="311">
        <f t="shared" ca="1" si="33"/>
        <v>44504</v>
      </c>
      <c r="O36" s="311">
        <f t="shared" ca="1" si="33"/>
        <v>44505</v>
      </c>
      <c r="P36" s="311">
        <f t="shared" ca="1" si="33"/>
        <v>44506</v>
      </c>
      <c r="Q36" s="311">
        <f t="shared" ca="1" si="33"/>
        <v>44507</v>
      </c>
      <c r="R36" s="311">
        <f t="shared" ca="1" si="33"/>
        <v>44508</v>
      </c>
      <c r="T36" s="310">
        <f t="shared" ca="1" si="34"/>
        <v>50</v>
      </c>
      <c r="U36" s="311">
        <f ca="1">AA35+1</f>
        <v>44537</v>
      </c>
      <c r="V36" s="311">
        <f ca="1">U36+1</f>
        <v>44538</v>
      </c>
      <c r="W36" s="311">
        <f t="shared" ca="1" si="35"/>
        <v>44539</v>
      </c>
      <c r="X36" s="311">
        <f t="shared" ca="1" si="35"/>
        <v>44540</v>
      </c>
      <c r="Y36" s="311">
        <f t="shared" ca="1" si="35"/>
        <v>44541</v>
      </c>
      <c r="Z36" s="311">
        <f t="shared" ca="1" si="35"/>
        <v>44542</v>
      </c>
      <c r="AA36" s="311">
        <f t="shared" ca="1" si="35"/>
        <v>44543</v>
      </c>
      <c r="AE36" s="315" t="s">
        <v>447</v>
      </c>
      <c r="AF36" s="715" t="s">
        <v>422</v>
      </c>
      <c r="AG36" s="302"/>
    </row>
    <row r="37" spans="2:34" outlineLevel="1" x14ac:dyDescent="0.15">
      <c r="B37" s="310">
        <f t="shared" ca="1" si="30"/>
        <v>42</v>
      </c>
      <c r="C37" s="311">
        <f ca="1">I36+1</f>
        <v>44481</v>
      </c>
      <c r="D37" s="311">
        <f ca="1">C37+1</f>
        <v>44482</v>
      </c>
      <c r="E37" s="311">
        <f t="shared" ca="1" si="31"/>
        <v>44483</v>
      </c>
      <c r="F37" s="311">
        <f t="shared" ca="1" si="31"/>
        <v>44484</v>
      </c>
      <c r="G37" s="311">
        <f t="shared" ca="1" si="31"/>
        <v>44485</v>
      </c>
      <c r="H37" s="311">
        <f t="shared" ca="1" si="31"/>
        <v>44486</v>
      </c>
      <c r="I37" s="311">
        <f t="shared" ca="1" si="31"/>
        <v>44487</v>
      </c>
      <c r="J37" s="297"/>
      <c r="K37" s="310">
        <f t="shared" ca="1" si="32"/>
        <v>46</v>
      </c>
      <c r="L37" s="311">
        <f ca="1">R36+1</f>
        <v>44509</v>
      </c>
      <c r="M37" s="311">
        <f ca="1">L37+1</f>
        <v>44510</v>
      </c>
      <c r="N37" s="311">
        <f t="shared" ca="1" si="33"/>
        <v>44511</v>
      </c>
      <c r="O37" s="311">
        <f t="shared" ca="1" si="33"/>
        <v>44512</v>
      </c>
      <c r="P37" s="311">
        <f t="shared" ca="1" si="33"/>
        <v>44513</v>
      </c>
      <c r="Q37" s="311">
        <f t="shared" ca="1" si="33"/>
        <v>44514</v>
      </c>
      <c r="R37" s="311">
        <f t="shared" ca="1" si="33"/>
        <v>44515</v>
      </c>
      <c r="T37" s="310">
        <f t="shared" ca="1" si="34"/>
        <v>51</v>
      </c>
      <c r="U37" s="311">
        <f ca="1">AA36+1</f>
        <v>44544</v>
      </c>
      <c r="V37" s="311">
        <f ca="1">U37+1</f>
        <v>44545</v>
      </c>
      <c r="W37" s="311">
        <f t="shared" ca="1" si="35"/>
        <v>44546</v>
      </c>
      <c r="X37" s="311">
        <f t="shared" ca="1" si="35"/>
        <v>44547</v>
      </c>
      <c r="Y37" s="311">
        <f t="shared" ca="1" si="35"/>
        <v>44548</v>
      </c>
      <c r="Z37" s="311">
        <f t="shared" ca="1" si="35"/>
        <v>44549</v>
      </c>
      <c r="AA37" s="311">
        <f t="shared" ca="1" si="35"/>
        <v>44550</v>
      </c>
      <c r="AE37" s="302"/>
      <c r="AF37" s="302"/>
      <c r="AG37" s="302"/>
    </row>
    <row r="38" spans="2:34" outlineLevel="1" x14ac:dyDescent="0.15">
      <c r="B38" s="310">
        <f t="shared" ca="1" si="30"/>
        <v>43</v>
      </c>
      <c r="C38" s="311">
        <f ca="1">I37+1</f>
        <v>44488</v>
      </c>
      <c r="D38" s="311">
        <f ca="1">C38+1</f>
        <v>44489</v>
      </c>
      <c r="E38" s="311">
        <f t="shared" ca="1" si="31"/>
        <v>44490</v>
      </c>
      <c r="F38" s="311">
        <f t="shared" ca="1" si="31"/>
        <v>44491</v>
      </c>
      <c r="G38" s="311">
        <f t="shared" ca="1" si="31"/>
        <v>44492</v>
      </c>
      <c r="H38" s="311">
        <f t="shared" ca="1" si="31"/>
        <v>44493</v>
      </c>
      <c r="I38" s="311">
        <f t="shared" ca="1" si="31"/>
        <v>44494</v>
      </c>
      <c r="J38" s="297"/>
      <c r="K38" s="310">
        <f t="shared" ca="1" si="32"/>
        <v>47</v>
      </c>
      <c r="L38" s="311">
        <f ca="1">R37+1</f>
        <v>44516</v>
      </c>
      <c r="M38" s="311">
        <f ca="1">L38+1</f>
        <v>44517</v>
      </c>
      <c r="N38" s="311">
        <f t="shared" ca="1" si="33"/>
        <v>44518</v>
      </c>
      <c r="O38" s="311">
        <f t="shared" ca="1" si="33"/>
        <v>44519</v>
      </c>
      <c r="P38" s="311">
        <f t="shared" ca="1" si="33"/>
        <v>44520</v>
      </c>
      <c r="Q38" s="311">
        <f t="shared" ca="1" si="33"/>
        <v>44521</v>
      </c>
      <c r="R38" s="311">
        <f t="shared" ca="1" si="33"/>
        <v>44522</v>
      </c>
      <c r="T38" s="310">
        <f t="shared" ca="1" si="34"/>
        <v>52</v>
      </c>
      <c r="U38" s="311">
        <f ca="1">AA37+1</f>
        <v>44551</v>
      </c>
      <c r="V38" s="311">
        <f ca="1">U38+1</f>
        <v>44552</v>
      </c>
      <c r="W38" s="311">
        <f t="shared" ca="1" si="35"/>
        <v>44553</v>
      </c>
      <c r="X38" s="311">
        <f t="shared" ca="1" si="35"/>
        <v>44554</v>
      </c>
      <c r="Y38" s="311">
        <f t="shared" ca="1" si="35"/>
        <v>44555</v>
      </c>
      <c r="Z38" s="311">
        <f t="shared" ca="1" si="35"/>
        <v>44556</v>
      </c>
      <c r="AA38" s="311">
        <f t="shared" ca="1" si="35"/>
        <v>44557</v>
      </c>
      <c r="AE38" s="298" t="s">
        <v>646</v>
      </c>
      <c r="AF38" s="298" t="b">
        <f ca="1">INDEX('2020'!$I$6:$AD$412,MATCH(AG38,'2020'!$I$6:$I$412),18)=1</f>
        <v>0</v>
      </c>
      <c r="AG38" s="392">
        <f ca="1">C29</f>
        <v>44404</v>
      </c>
      <c r="AH38" s="327" t="s">
        <v>647</v>
      </c>
    </row>
    <row r="39" spans="2:34" outlineLevel="1" x14ac:dyDescent="0.15">
      <c r="B39" s="310">
        <f t="shared" ca="1" si="30"/>
        <v>44</v>
      </c>
      <c r="C39" s="311">
        <f ca="1">I38+1</f>
        <v>44495</v>
      </c>
      <c r="D39" s="311">
        <f ca="1">C39+1</f>
        <v>44496</v>
      </c>
      <c r="E39" s="311">
        <f t="shared" ca="1" si="31"/>
        <v>44497</v>
      </c>
      <c r="F39" s="311">
        <f t="shared" ca="1" si="31"/>
        <v>44498</v>
      </c>
      <c r="G39" s="311">
        <f t="shared" ca="1" si="31"/>
        <v>44499</v>
      </c>
      <c r="H39" s="311">
        <f t="shared" ca="1" si="31"/>
        <v>44500</v>
      </c>
      <c r="I39" s="311">
        <f t="shared" ca="1" si="31"/>
        <v>44501</v>
      </c>
      <c r="J39" s="297"/>
      <c r="K39" s="310">
        <f t="shared" ca="1" si="32"/>
        <v>48</v>
      </c>
      <c r="L39" s="311">
        <f ca="1">R38+1</f>
        <v>44523</v>
      </c>
      <c r="M39" s="311">
        <f ca="1">L39+1</f>
        <v>44524</v>
      </c>
      <c r="N39" s="311">
        <f t="shared" ca="1" si="33"/>
        <v>44525</v>
      </c>
      <c r="O39" s="311">
        <f t="shared" ca="1" si="33"/>
        <v>44526</v>
      </c>
      <c r="P39" s="311">
        <f t="shared" ca="1" si="33"/>
        <v>44527</v>
      </c>
      <c r="Q39" s="311">
        <f t="shared" ca="1" si="33"/>
        <v>44528</v>
      </c>
      <c r="R39" s="311">
        <f t="shared" ca="1" si="33"/>
        <v>44529</v>
      </c>
      <c r="T39" s="310">
        <f t="shared" ca="1" si="34"/>
        <v>1</v>
      </c>
      <c r="U39" s="311">
        <f ca="1">AA38+1</f>
        <v>44558</v>
      </c>
      <c r="V39" s="311">
        <f ca="1">U39+1</f>
        <v>44559</v>
      </c>
      <c r="W39" s="311">
        <f t="shared" ca="1" si="35"/>
        <v>44560</v>
      </c>
      <c r="X39" s="311">
        <f t="shared" ca="1" si="35"/>
        <v>44561</v>
      </c>
      <c r="Y39" s="311">
        <f t="shared" ca="1" si="35"/>
        <v>44562</v>
      </c>
      <c r="Z39" s="311">
        <f t="shared" ca="1" si="35"/>
        <v>44563</v>
      </c>
      <c r="AA39" s="311">
        <f t="shared" ca="1" si="35"/>
        <v>44564</v>
      </c>
    </row>
    <row r="40" spans="2:34" outlineLevel="1" x14ac:dyDescent="0.15">
      <c r="B40" s="310">
        <f t="shared" ca="1" si="30"/>
        <v>45</v>
      </c>
      <c r="C40" s="311">
        <f ca="1">I39+1</f>
        <v>44502</v>
      </c>
      <c r="D40" s="311">
        <f ca="1">C40+1</f>
        <v>44503</v>
      </c>
      <c r="E40" s="311">
        <f t="shared" ca="1" si="31"/>
        <v>44504</v>
      </c>
      <c r="F40" s="311">
        <f t="shared" ca="1" si="31"/>
        <v>44505</v>
      </c>
      <c r="G40" s="311">
        <f t="shared" ca="1" si="31"/>
        <v>44506</v>
      </c>
      <c r="H40" s="311">
        <f t="shared" ca="1" si="31"/>
        <v>44507</v>
      </c>
      <c r="I40" s="311">
        <f t="shared" ca="1" si="31"/>
        <v>44508</v>
      </c>
      <c r="J40" s="314"/>
      <c r="K40" s="310">
        <f t="shared" ca="1" si="32"/>
        <v>49</v>
      </c>
      <c r="L40" s="311">
        <f ca="1">R39+1</f>
        <v>44530</v>
      </c>
      <c r="M40" s="311">
        <f ca="1">L40+1</f>
        <v>44531</v>
      </c>
      <c r="N40" s="311">
        <f t="shared" ca="1" si="33"/>
        <v>44532</v>
      </c>
      <c r="O40" s="311">
        <f t="shared" ca="1" si="33"/>
        <v>44533</v>
      </c>
      <c r="P40" s="311">
        <f t="shared" ca="1" si="33"/>
        <v>44534</v>
      </c>
      <c r="Q40" s="311">
        <f t="shared" ca="1" si="33"/>
        <v>44535</v>
      </c>
      <c r="R40" s="311">
        <f t="shared" ca="1" si="33"/>
        <v>44536</v>
      </c>
      <c r="T40" s="310">
        <f t="shared" ca="1" si="34"/>
        <v>2</v>
      </c>
      <c r="U40" s="311">
        <f ca="1">AA39+1</f>
        <v>44565</v>
      </c>
      <c r="V40" s="311">
        <f ca="1">U40+1</f>
        <v>44566</v>
      </c>
      <c r="W40" s="311">
        <f t="shared" ca="1" si="35"/>
        <v>44567</v>
      </c>
      <c r="X40" s="311">
        <f t="shared" ca="1" si="35"/>
        <v>44568</v>
      </c>
      <c r="Y40" s="311">
        <f t="shared" ca="1" si="35"/>
        <v>44569</v>
      </c>
      <c r="Z40" s="311">
        <f t="shared" ca="1" si="35"/>
        <v>44570</v>
      </c>
      <c r="AA40" s="311">
        <f t="shared" ca="1" si="35"/>
        <v>44571</v>
      </c>
    </row>
  </sheetData>
  <mergeCells count="24">
    <mergeCell ref="U13:AA13"/>
    <mergeCell ref="B3:B4"/>
    <mergeCell ref="C3:I3"/>
    <mergeCell ref="K3:K4"/>
    <mergeCell ref="L3:R3"/>
    <mergeCell ref="T3:T4"/>
    <mergeCell ref="U3:AA3"/>
    <mergeCell ref="B13:B14"/>
    <mergeCell ref="C13:I13"/>
    <mergeCell ref="K13:K14"/>
    <mergeCell ref="L13:R13"/>
    <mergeCell ref="T13:T14"/>
    <mergeCell ref="U33:AA33"/>
    <mergeCell ref="B23:B24"/>
    <mergeCell ref="C23:I23"/>
    <mergeCell ref="K23:K24"/>
    <mergeCell ref="L23:R23"/>
    <mergeCell ref="T23:T24"/>
    <mergeCell ref="U23:AA23"/>
    <mergeCell ref="B33:B34"/>
    <mergeCell ref="C33:I33"/>
    <mergeCell ref="K33:K34"/>
    <mergeCell ref="L33:R33"/>
    <mergeCell ref="T33:T34"/>
  </mergeCells>
  <conditionalFormatting sqref="C5:I10 L5:R10 U5:AA10 C15:I20 L15:R20 U15:AA20 C25:I30 L25:R30 U25:AA30 C35:I40 L35:R40 U35:AA40">
    <cfRule type="expression" dxfId="288" priority="16">
      <formula>CHOOSE(WEEKDAY(C5), "Sun","Mon","Tue","Wed","Thu","Fri","Sat")="Sat"</formula>
    </cfRule>
    <cfRule type="expression" dxfId="287" priority="17">
      <formula>CHOOSE(WEEKDAY(C5), "Sun","Mon","Tue","Wed","Thu","Fri","Sat")="Sun"</formula>
    </cfRule>
  </conditionalFormatting>
  <conditionalFormatting sqref="C5:I10">
    <cfRule type="expression" dxfId="283" priority="1">
      <formula>MONTH(C5)&lt;&gt;MONTH($C$3)</formula>
    </cfRule>
  </conditionalFormatting>
  <conditionalFormatting sqref="C15:I20">
    <cfRule type="expression" dxfId="282" priority="4">
      <formula>MONTH(C15)&lt;&gt;MONTH($C$13)</formula>
    </cfRule>
  </conditionalFormatting>
  <conditionalFormatting sqref="C25:I30">
    <cfRule type="expression" dxfId="281" priority="7">
      <formula>MONTH(C25)&lt;&gt;MONTH($C$23)</formula>
    </cfRule>
  </conditionalFormatting>
  <conditionalFormatting sqref="C35:I40">
    <cfRule type="expression" dxfId="280" priority="10">
      <formula>MONTH(C35)&lt;&gt;MONTH($C$33)</formula>
    </cfRule>
  </conditionalFormatting>
  <conditionalFormatting sqref="L5:R10">
    <cfRule type="expression" dxfId="279" priority="2">
      <formula>MONTH(L5)&lt;&gt;MONTH($L$3)</formula>
    </cfRule>
  </conditionalFormatting>
  <conditionalFormatting sqref="L15:R20">
    <cfRule type="expression" dxfId="278" priority="5">
      <formula>MONTH(L15)&lt;&gt;MONTH($L$13)</formula>
    </cfRule>
  </conditionalFormatting>
  <conditionalFormatting sqref="L25:R30">
    <cfRule type="expression" dxfId="277" priority="8">
      <formula>MONTH(L25)&lt;&gt;MONTH($L$23)</formula>
    </cfRule>
  </conditionalFormatting>
  <conditionalFormatting sqref="L35:R40">
    <cfRule type="expression" dxfId="276" priority="11">
      <formula>MONTH(L35)&lt;&gt;MONTH($L$33)</formula>
    </cfRule>
  </conditionalFormatting>
  <conditionalFormatting sqref="U5:AA10">
    <cfRule type="expression" dxfId="275" priority="3">
      <formula>MONTH(U5)&lt;&gt;MONTH($U$3)</formula>
    </cfRule>
  </conditionalFormatting>
  <conditionalFormatting sqref="U15:AA20">
    <cfRule type="expression" dxfId="274" priority="6">
      <formula>MONTH(U15)&lt;&gt;MONTH($U$13)</formula>
    </cfRule>
  </conditionalFormatting>
  <conditionalFormatting sqref="U25:AA30">
    <cfRule type="expression" dxfId="273" priority="9">
      <formula>MONTH(U25)&lt;&gt;MONTH($U$23)</formula>
    </cfRule>
  </conditionalFormatting>
  <conditionalFormatting sqref="U35:AA40 L35:R40 C35:I40 U25:AA30 L25:R30 C25:I30 U15:AA20 L15:R20 C15:I20 U5:AA10 L5:R10 C5:I10">
    <cfRule type="cellIs" dxfId="272" priority="15" operator="equal">
      <formula>$AF$25</formula>
    </cfRule>
  </conditionalFormatting>
  <conditionalFormatting sqref="U35:AA40">
    <cfRule type="expression" dxfId="271" priority="12">
      <formula>MONTH(U35)&lt;&gt;MONTH($U$33)</formula>
    </cfRule>
  </conditionalFormatting>
  <conditionalFormatting sqref="AF27">
    <cfRule type="expression" dxfId="270" priority="13">
      <formula>AF27="Jan"</formula>
    </cfRule>
  </conditionalFormatting>
  <conditionalFormatting sqref="AF28">
    <cfRule type="expression" dxfId="269" priority="14">
      <formula>AF28="Sat"</formula>
    </cfRule>
  </conditionalFormatting>
  <dataValidations count="20">
    <dataValidation allowBlank="1" showInputMessage="1" showErrorMessage="1" promptTitle="W" prompt=" _x000a_KW - Kalendar Woche_x000a__x000a_(CW - calendar week)" sqref="AE20" xr:uid="{F8519D27-06C9-CB44-B2EB-175957E2BF90}"/>
    <dataValidation allowBlank="1" showInputMessage="1" showErrorMessage="1" promptTitle="Legend" prompt=" _x000a_color codes and days meaning as marked on calendar" sqref="AF13" xr:uid="{6F3CF7D0-E1E0-2F49-989F-D986211E8CB8}"/>
    <dataValidation allowBlank="1" showInputMessage="1" showErrorMessage="1" promptTitle="VbK" prompt=" _x000a_Verblieben Kompensation_x000a__x000a_(remained Compensation)" sqref="AT3" xr:uid="{7E14561C-A9DC-174B-82A8-C70495F27733}"/>
    <dataValidation allowBlank="1" showInputMessage="1" showErrorMessage="1" promptTitle="VbF" prompt=" _x000a_Verblieben Ferien_x000a__x000a_(remained Leave)" sqref="AS3" xr:uid="{D51D6EA1-27DB-C944-8360-81B2DF38161F}"/>
    <dataValidation allowBlank="1" showInputMessage="1" showErrorMessage="1" promptTitle="GK" prompt=" _x000a_Gebraucht Kompensation_x000a__x000a_(used Compensation)" sqref="AR3" xr:uid="{BB6E5E17-6224-1E4A-94CB-71655FD7B230}"/>
    <dataValidation allowBlank="1" showInputMessage="1" showErrorMessage="1" promptTitle="GF" prompt=" _x000a_Gebraucht Ferien_x000a__x000a_(used Leave)" sqref="AQ3" xr:uid="{07994B5F-816B-F945-8350-0C98FAFAACC1}"/>
    <dataValidation allowBlank="1" showInputMessage="1" showErrorMessage="1" promptTitle="VKT" prompt=" _x000a_Verfügbar Kompensation Tagen" sqref="AP3" xr:uid="{8EDD615F-AAE6-514C-9694-0869344007BF}"/>
    <dataValidation allowBlank="1" showInputMessage="1" showErrorMessage="1" promptTitle="KST" prompt=" _x000a_Kompensation Stunden pro Tag" sqref="AO3" xr:uid="{0411085C-BF1B-DB44-9876-A1771EF25257}"/>
    <dataValidation allowBlank="1" showInputMessage="1" showErrorMessage="1" promptTitle="VKS" prompt=" _x000a_Verfügbar Kompensation Stunden" sqref="AN3" xr:uid="{2C960A9F-E91E-4244-9E72-642E6C86CD89}"/>
    <dataValidation allowBlank="1" showInputMessage="1" showErrorMessage="1" promptTitle="VF" prompt=" _x000a_Verfügbar Ferien Total_x000a__x000a_(dieses Jahr und _x000a_letztes Jahr)" sqref="AM3" xr:uid="{FDAF58DA-C21E-344A-9B38-2E718E994A96}"/>
    <dataValidation allowBlank="1" showInputMessage="1" showErrorMessage="1" promptTitle="VF" prompt=" _x000a_Verfügbar Ferien_x000a__x000a_(dieses Jahr)" sqref="AL3" xr:uid="{36CCACE8-A349-1949-8C41-8374198ACEAC}"/>
    <dataValidation allowBlank="1" showInputMessage="1" showErrorMessage="1" promptTitle="CDF" prompt=" _x000a_Current Day Format_x000a__x000a_YY.MM.DD" sqref="AE10" xr:uid="{DC81D652-35D3-9943-B5E5-2AA933D21179}"/>
    <dataValidation allowBlank="1" showInputMessage="1" showErrorMessage="1" promptTitle="CSD" prompt=" _x000a_Calendar Start Day_x000a__x000a_M - Monday_x000a_S-Sunday" sqref="AE4" xr:uid="{90A8DE33-FBA5-7A4A-ADDA-D902FC6AC09B}"/>
    <dataValidation allowBlank="1" showInputMessage="1" showErrorMessage="1" promptTitle="C" prompt=" _x000a_Calendar ISO_x000a_Calendar Excel" sqref="AE3" xr:uid="{5A7DF077-F816-EA40-B31C-749F7E3CB4E8}"/>
    <dataValidation allowBlank="1" showInputMessage="1" showErrorMessage="1" promptTitle="CD" prompt=" _x000a_Current Day" sqref="AE9" xr:uid="{8344A636-B41D-BA4E-A102-5F420DB50649}"/>
    <dataValidation allowBlank="1" showInputMessage="1" showErrorMessage="1" promptTitle="CM" prompt=" _x000a_Current Month" sqref="AE8" xr:uid="{4BB13A88-82AD-8242-BF33-71A4AD1C0003}"/>
    <dataValidation allowBlank="1" showInputMessage="1" showErrorMessage="1" promptTitle="CY" prompt=" _x000a_Current Year" sqref="AE7" xr:uid="{16F9ADD5-B460-BA43-8261-325D74B823E5}"/>
    <dataValidation allowBlank="1" showInputMessage="1" showErrorMessage="1" promptTitle="CB" prompt=" _x000a_Calendar Begin" sqref="AE6" xr:uid="{D2E4B0A8-E5B1-8D4B-A593-28799816BC68}"/>
    <dataValidation type="list" allowBlank="1" showInputMessage="1" showErrorMessage="1" sqref="AF4" xr:uid="{80A83701-F168-6A40-A714-82D913DD4E2F}">
      <formula1>$AF$34:$AF$36</formula1>
    </dataValidation>
    <dataValidation type="list" allowBlank="1" showInputMessage="1" showErrorMessage="1" sqref="AF3" xr:uid="{8458CCD7-F9FA-EB46-AFDB-7815CDF33EA5}">
      <formula1>"ISO,Excel"</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8" id="{4E21F41C-E650-2D4C-A784-CE03D2BF004C}">
            <xm:f>C5=INDEX(CFT!$I$3:$I$1000,MATCH(C5,CFT!$I$3:$I$1000),1)</xm:f>
            <x14:dxf>
              <font>
                <color rgb="FFC00000"/>
              </font>
              <fill>
                <patternFill>
                  <bgColor theme="5" tint="0.79998168889431442"/>
                </patternFill>
              </fill>
            </x14:dxf>
          </x14:cfRule>
          <x14:cfRule type="expression" priority="19" id="{5CC1D31B-9308-1E49-9399-A26011730B5C}">
            <xm:f>C5=INDEX(CFK!$L$4:$L$1012,MATCH(C5,CFK!$L$4:$L$1012),1)</xm:f>
            <x14:dxf>
              <font>
                <color theme="8"/>
              </font>
              <fill>
                <patternFill>
                  <bgColor theme="7" tint="0.79998168889431442"/>
                </patternFill>
              </fill>
            </x14:dxf>
          </x14:cfRule>
          <x14:cfRule type="expression" priority="20" id="{2A405F75-DA93-6D4F-8B02-AD31E67E15A0}">
            <xm:f>C5=INDEX(CFK!$M$4:$M$1012,MATCH(C5,CFK!$M$4:$M$1012),1)</xm:f>
            <x14:dxf>
              <font>
                <color rgb="FF7030A0"/>
              </font>
              <fill>
                <patternFill>
                  <bgColor theme="7" tint="0.39994506668294322"/>
                </patternFill>
              </fill>
            </x14:dxf>
          </x14:cfRule>
          <xm:sqref>C5:I10 L5:R10 U5:AA10 C15:I20 L15:R20 U15:AA20 C25:I30 L25:R30 U25:AA30 C35:I40 L35:R40 U35:AA40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2AB7-6F20-4C62-99B9-2F0B8F4B64E4}">
  <sheetPr codeName="Tabelle28"/>
  <dimension ref="B2:AY40"/>
  <sheetViews>
    <sheetView zoomScaleNormal="100" workbookViewId="0"/>
  </sheetViews>
  <sheetFormatPr baseColWidth="10" defaultColWidth="3.6640625" defaultRowHeight="11" outlineLevelRow="1" outlineLevelCol="1" x14ac:dyDescent="0.15"/>
  <cols>
    <col min="1" max="1" width="3.6640625" style="298" customWidth="1"/>
    <col min="2" max="9" width="3.6640625" style="298" customWidth="1" outlineLevel="1"/>
    <col min="10" max="10" width="3.6640625" style="298" customWidth="1"/>
    <col min="11" max="18" width="3.6640625" style="298" customWidth="1" outlineLevel="1"/>
    <col min="19" max="19" width="3.6640625" style="298" customWidth="1"/>
    <col min="20" max="27" width="3.6640625" style="298" customWidth="1" outlineLevel="1"/>
    <col min="28" max="28" width="3.6640625" style="298" customWidth="1"/>
    <col min="29" max="30" width="3.6640625" style="298" customWidth="1" outlineLevel="1"/>
    <col min="31" max="32" width="8.6640625" style="298" customWidth="1" outlineLevel="1"/>
    <col min="33" max="33" width="3.6640625" style="298" customWidth="1" outlineLevel="1"/>
    <col min="34" max="35" width="3.6640625" style="302" customWidth="1" outlineLevel="1"/>
    <col min="36" max="36" width="3.6640625" style="302" customWidth="1"/>
    <col min="37" max="37" width="5.6640625" style="302" hidden="1" customWidth="1" outlineLevel="1"/>
    <col min="38" max="44" width="3.6640625" style="302" hidden="1" customWidth="1" outlineLevel="1"/>
    <col min="45" max="46" width="3.6640625" style="298" hidden="1" customWidth="1" outlineLevel="1"/>
    <col min="47" max="47" width="3.6640625" style="298" customWidth="1" collapsed="1"/>
    <col min="48" max="50" width="3.6640625" style="302" customWidth="1"/>
    <col min="51" max="52" width="3.6640625" style="298" customWidth="1"/>
    <col min="53" max="16384" width="3.6640625" style="298"/>
  </cols>
  <sheetData>
    <row r="2" spans="2:51" outlineLevel="1" x14ac:dyDescent="0.15">
      <c r="B2" s="299">
        <v>0</v>
      </c>
      <c r="C2" s="296"/>
      <c r="D2" s="296"/>
      <c r="E2" s="296"/>
      <c r="F2" s="296"/>
      <c r="G2" s="296"/>
      <c r="H2" s="296"/>
      <c r="I2" s="296"/>
      <c r="J2" s="297"/>
      <c r="K2" s="299">
        <v>1</v>
      </c>
      <c r="L2" s="296"/>
      <c r="M2" s="296"/>
      <c r="T2" s="299">
        <v>2</v>
      </c>
      <c r="AW2" s="302" t="s">
        <v>213</v>
      </c>
      <c r="AX2" s="302" t="s">
        <v>1669</v>
      </c>
      <c r="AY2" s="298" t="s">
        <v>89</v>
      </c>
    </row>
    <row r="3" spans="2:51" outlineLevel="1" x14ac:dyDescent="0.15">
      <c r="B3" s="845" t="str">
        <f>AF20</f>
        <v>KW</v>
      </c>
      <c r="C3" s="847">
        <f ca="1">IF(AF6&lt;&gt;0,AF6,IF(AF10&lt;&gt;0,AF10,DATE(YEAR(TODAY()),MONTH(TODAY()),1)))</f>
        <v>43830</v>
      </c>
      <c r="D3" s="848"/>
      <c r="E3" s="848"/>
      <c r="F3" s="848"/>
      <c r="G3" s="848"/>
      <c r="H3" s="848"/>
      <c r="I3" s="849"/>
      <c r="J3" s="297"/>
      <c r="K3" s="845" t="str">
        <f>B3</f>
        <v>KW</v>
      </c>
      <c r="L3" s="847">
        <f ca="1">DATE(YEAR($AF$29),MONTH($AF$29)+K2,1)</f>
        <v>43861</v>
      </c>
      <c r="M3" s="848"/>
      <c r="N3" s="848"/>
      <c r="O3" s="848"/>
      <c r="P3" s="848"/>
      <c r="Q3" s="848"/>
      <c r="R3" s="849"/>
      <c r="T3" s="845" t="str">
        <f>B3</f>
        <v>KW</v>
      </c>
      <c r="U3" s="847">
        <f ca="1">DATE(YEAR($AF$29),MONTH($AF$29)+T2,1)</f>
        <v>43890</v>
      </c>
      <c r="V3" s="848"/>
      <c r="W3" s="848"/>
      <c r="X3" s="848"/>
      <c r="Y3" s="848"/>
      <c r="Z3" s="848"/>
      <c r="AA3" s="849"/>
      <c r="AE3" s="713" t="s">
        <v>756</v>
      </c>
      <c r="AF3" s="661" t="s">
        <v>1671</v>
      </c>
      <c r="AK3" s="717" t="s">
        <v>39</v>
      </c>
      <c r="AL3" s="713" t="s">
        <v>1629</v>
      </c>
      <c r="AM3" s="713" t="s">
        <v>1696</v>
      </c>
      <c r="AN3" s="713" t="s">
        <v>1697</v>
      </c>
      <c r="AO3" s="713" t="s">
        <v>1697</v>
      </c>
      <c r="AP3" s="713" t="s">
        <v>1698</v>
      </c>
      <c r="AQ3" s="713" t="s">
        <v>1674</v>
      </c>
      <c r="AR3" s="713" t="s">
        <v>1675</v>
      </c>
      <c r="AS3" s="713" t="s">
        <v>1676</v>
      </c>
      <c r="AT3" s="713" t="s">
        <v>1677</v>
      </c>
      <c r="AU3" s="653"/>
    </row>
    <row r="4" spans="2:51" outlineLevel="1" x14ac:dyDescent="0.15">
      <c r="B4" s="846"/>
      <c r="C4" s="303">
        <f ca="1">C5</f>
        <v>43830</v>
      </c>
      <c r="D4" s="304">
        <f t="shared" ref="D4:I4" ca="1" si="0">D5</f>
        <v>43831</v>
      </c>
      <c r="E4" s="304">
        <f t="shared" ca="1" si="0"/>
        <v>43832</v>
      </c>
      <c r="F4" s="304">
        <f t="shared" ca="1" si="0"/>
        <v>43833</v>
      </c>
      <c r="G4" s="304">
        <f t="shared" ca="1" si="0"/>
        <v>43834</v>
      </c>
      <c r="H4" s="304">
        <f t="shared" ca="1" si="0"/>
        <v>43835</v>
      </c>
      <c r="I4" s="305">
        <f t="shared" ca="1" si="0"/>
        <v>43836</v>
      </c>
      <c r="J4" s="297"/>
      <c r="K4" s="846"/>
      <c r="L4" s="303">
        <f ca="1">L5</f>
        <v>43858</v>
      </c>
      <c r="M4" s="304">
        <f t="shared" ref="M4:R4" ca="1" si="1">M5</f>
        <v>43859</v>
      </c>
      <c r="N4" s="304">
        <f t="shared" ca="1" si="1"/>
        <v>43860</v>
      </c>
      <c r="O4" s="304">
        <f t="shared" ca="1" si="1"/>
        <v>43861</v>
      </c>
      <c r="P4" s="304">
        <f t="shared" ca="1" si="1"/>
        <v>43862</v>
      </c>
      <c r="Q4" s="304">
        <f t="shared" ca="1" si="1"/>
        <v>43863</v>
      </c>
      <c r="R4" s="305">
        <f t="shared" ca="1" si="1"/>
        <v>43864</v>
      </c>
      <c r="T4" s="846"/>
      <c r="U4" s="303">
        <f ca="1">U5</f>
        <v>43886</v>
      </c>
      <c r="V4" s="304">
        <f t="shared" ref="V4:AA4" ca="1" si="2">V5</f>
        <v>43887</v>
      </c>
      <c r="W4" s="304">
        <f t="shared" ca="1" si="2"/>
        <v>43888</v>
      </c>
      <c r="X4" s="304">
        <f t="shared" ca="1" si="2"/>
        <v>43889</v>
      </c>
      <c r="Y4" s="304">
        <f t="shared" ca="1" si="2"/>
        <v>43890</v>
      </c>
      <c r="Z4" s="304">
        <f t="shared" ca="1" si="2"/>
        <v>43891</v>
      </c>
      <c r="AA4" s="305">
        <f t="shared" ca="1" si="2"/>
        <v>43892</v>
      </c>
      <c r="AE4" s="713" t="s">
        <v>1692</v>
      </c>
      <c r="AF4" s="662" t="s">
        <v>422</v>
      </c>
      <c r="AU4" s="302"/>
    </row>
    <row r="5" spans="2:51" outlineLevel="1" x14ac:dyDescent="0.15">
      <c r="B5" s="310">
        <f t="shared" ref="B5:B10" ca="1" si="3">IF($AF$3="ISO",_xlfn.ISOWEEKNUM(C5),IF($AF$3="Excel",WEEKNUM(C5,$AF$23),"Error"))</f>
        <v>1</v>
      </c>
      <c r="C5" s="311">
        <f ca="1">DATE(YEAR($AF$29),MONTH($AF$29)+B2,1)-(WEEKDAY(DATE(YEAR($AF$29),MONTH($AF$29)+B2,1),1)-($AF$23-1))-IF((WEEKDAY(DATE(YEAR($AF$29),MONTH($AF$29)+B2,1),1)-($AF$23-1))&lt;=0,7,0)+1</f>
        <v>43830</v>
      </c>
      <c r="D5" s="311">
        <f t="shared" ref="D5:I10" ca="1" si="4">C5+1</f>
        <v>43831</v>
      </c>
      <c r="E5" s="311">
        <f t="shared" ca="1" si="4"/>
        <v>43832</v>
      </c>
      <c r="F5" s="311">
        <f t="shared" ca="1" si="4"/>
        <v>43833</v>
      </c>
      <c r="G5" s="311">
        <f t="shared" ca="1" si="4"/>
        <v>43834</v>
      </c>
      <c r="H5" s="311">
        <f t="shared" ca="1" si="4"/>
        <v>43835</v>
      </c>
      <c r="I5" s="311">
        <f t="shared" ca="1" si="4"/>
        <v>43836</v>
      </c>
      <c r="J5" s="297"/>
      <c r="K5" s="310">
        <f t="shared" ref="K5:K10" ca="1" si="5">IF($AF$3="ISO",_xlfn.ISOWEEKNUM(L5),IF($AF$3="Excel",WEEKNUM(L5,$AF$23),"Error"))</f>
        <v>5</v>
      </c>
      <c r="L5" s="311">
        <f ca="1">DATE(YEAR($AF$29),MONTH($AF$29)+K2,1)-(WEEKDAY(DATE(YEAR($AF$29),MONTH($AF$29)+K2,1),1)-($AF$23-1))-IF((WEEKDAY(DATE(YEAR($AF$29),MONTH($AF$29)+K2,1),1)-($AF$23-1))&lt;=0,7,0)+1</f>
        <v>43858</v>
      </c>
      <c r="M5" s="311">
        <f t="shared" ref="M5:R10" ca="1" si="6">L5+1</f>
        <v>43859</v>
      </c>
      <c r="N5" s="311">
        <f t="shared" ca="1" si="6"/>
        <v>43860</v>
      </c>
      <c r="O5" s="311">
        <f t="shared" ca="1" si="6"/>
        <v>43861</v>
      </c>
      <c r="P5" s="311">
        <f t="shared" ca="1" si="6"/>
        <v>43862</v>
      </c>
      <c r="Q5" s="311">
        <f t="shared" ca="1" si="6"/>
        <v>43863</v>
      </c>
      <c r="R5" s="311">
        <f t="shared" ca="1" si="6"/>
        <v>43864</v>
      </c>
      <c r="T5" s="310">
        <f t="shared" ref="T5:T10" ca="1" si="7">IF($AF$3="ISO",_xlfn.ISOWEEKNUM(U5),IF($AF$3="Excel",WEEKNUM(U5,$AF$23),"Error"))</f>
        <v>9</v>
      </c>
      <c r="U5" s="311">
        <f ca="1">DATE(YEAR($AF$29),MONTH($AF$29)+T2,1)-(WEEKDAY(DATE(YEAR($AF$29),MONTH($AF$29)+T2,1),1)-($AF$23-1))-IF((WEEKDAY(DATE(YEAR($AF$29),MONTH($AF$29)+T2,1),1)-($AF$23-1))&lt;=0,7,0)+1</f>
        <v>43886</v>
      </c>
      <c r="V5" s="311">
        <f t="shared" ref="V5:AA10" ca="1" si="8">U5+1</f>
        <v>43887</v>
      </c>
      <c r="W5" s="311">
        <f t="shared" ca="1" si="8"/>
        <v>43888</v>
      </c>
      <c r="X5" s="311">
        <f t="shared" ca="1" si="8"/>
        <v>43889</v>
      </c>
      <c r="Y5" s="311">
        <f t="shared" ca="1" si="8"/>
        <v>43890</v>
      </c>
      <c r="Z5" s="311">
        <f t="shared" ca="1" si="8"/>
        <v>43891</v>
      </c>
      <c r="AA5" s="311">
        <f t="shared" ca="1" si="8"/>
        <v>43892</v>
      </c>
      <c r="AK5" s="717">
        <v>2020</v>
      </c>
      <c r="AL5" s="302">
        <v>36</v>
      </c>
      <c r="AM5" s="302">
        <v>32</v>
      </c>
      <c r="AN5" s="302">
        <v>250</v>
      </c>
      <c r="AO5" s="302">
        <v>8.5</v>
      </c>
      <c r="AP5" s="664">
        <f>AN5/AO5</f>
        <v>29.411764705882351</v>
      </c>
      <c r="AQ5" s="665">
        <f>(CFK!N42)</f>
        <v>20</v>
      </c>
      <c r="AR5" s="665">
        <f>(CFK!O42)</f>
        <v>0</v>
      </c>
      <c r="AS5" s="302">
        <f>AM5-AQ5</f>
        <v>12</v>
      </c>
      <c r="AT5" s="302">
        <f>AP5-AR5</f>
        <v>29.411764705882351</v>
      </c>
      <c r="AU5" s="302"/>
    </row>
    <row r="6" spans="2:51" outlineLevel="1" x14ac:dyDescent="0.15">
      <c r="B6" s="310">
        <f t="shared" ca="1" si="3"/>
        <v>2</v>
      </c>
      <c r="C6" s="311">
        <f ca="1">I5+1</f>
        <v>43837</v>
      </c>
      <c r="D6" s="311">
        <f ca="1">C6+1</f>
        <v>43838</v>
      </c>
      <c r="E6" s="311">
        <f t="shared" ca="1" si="4"/>
        <v>43839</v>
      </c>
      <c r="F6" s="311">
        <f t="shared" ca="1" si="4"/>
        <v>43840</v>
      </c>
      <c r="G6" s="311">
        <f t="shared" ca="1" si="4"/>
        <v>43841</v>
      </c>
      <c r="H6" s="311">
        <f t="shared" ca="1" si="4"/>
        <v>43842</v>
      </c>
      <c r="I6" s="311">
        <f t="shared" ca="1" si="4"/>
        <v>43843</v>
      </c>
      <c r="J6" s="297"/>
      <c r="K6" s="310">
        <f t="shared" ca="1" si="5"/>
        <v>6</v>
      </c>
      <c r="L6" s="311">
        <f ca="1">R5+1</f>
        <v>43865</v>
      </c>
      <c r="M6" s="311">
        <f ca="1">L6+1</f>
        <v>43866</v>
      </c>
      <c r="N6" s="311">
        <f t="shared" ca="1" si="6"/>
        <v>43867</v>
      </c>
      <c r="O6" s="311">
        <f t="shared" ca="1" si="6"/>
        <v>43868</v>
      </c>
      <c r="P6" s="311">
        <f t="shared" ca="1" si="6"/>
        <v>43869</v>
      </c>
      <c r="Q6" s="311">
        <f t="shared" ca="1" si="6"/>
        <v>43870</v>
      </c>
      <c r="R6" s="311">
        <f t="shared" ca="1" si="6"/>
        <v>43871</v>
      </c>
      <c r="T6" s="310">
        <f t="shared" ca="1" si="7"/>
        <v>10</v>
      </c>
      <c r="U6" s="311">
        <f ca="1">AA5+1</f>
        <v>43893</v>
      </c>
      <c r="V6" s="311">
        <f ca="1">U6+1</f>
        <v>43894</v>
      </c>
      <c r="W6" s="311">
        <f t="shared" ca="1" si="8"/>
        <v>43895</v>
      </c>
      <c r="X6" s="311">
        <f t="shared" ca="1" si="8"/>
        <v>43896</v>
      </c>
      <c r="Y6" s="311">
        <f t="shared" ca="1" si="8"/>
        <v>43897</v>
      </c>
      <c r="Z6" s="311">
        <f t="shared" ca="1" si="8"/>
        <v>43898</v>
      </c>
      <c r="AA6" s="311">
        <f t="shared" ca="1" si="8"/>
        <v>43899</v>
      </c>
      <c r="AE6" s="713" t="s">
        <v>430</v>
      </c>
      <c r="AF6" s="301">
        <v>0</v>
      </c>
      <c r="AK6" s="717">
        <v>2021</v>
      </c>
      <c r="AL6" s="302">
        <v>36</v>
      </c>
      <c r="AM6" s="302">
        <v>2.5</v>
      </c>
      <c r="AN6" s="302">
        <v>0</v>
      </c>
      <c r="AO6" s="302">
        <v>8.5</v>
      </c>
      <c r="AP6" s="664">
        <f>AN6/AO6</f>
        <v>0</v>
      </c>
      <c r="AQ6" s="665">
        <f>(CFK!N40)</f>
        <v>17</v>
      </c>
      <c r="AR6" s="665">
        <f>(CFK!O40)</f>
        <v>0</v>
      </c>
      <c r="AS6" s="302">
        <f>AM6-AQ6</f>
        <v>-14.5</v>
      </c>
      <c r="AT6" s="302">
        <f>AP6-AR6</f>
        <v>0</v>
      </c>
      <c r="AU6" s="302"/>
    </row>
    <row r="7" spans="2:51" outlineLevel="1" x14ac:dyDescent="0.15">
      <c r="B7" s="310">
        <f t="shared" ca="1" si="3"/>
        <v>3</v>
      </c>
      <c r="C7" s="311">
        <f ca="1">I6+1</f>
        <v>43844</v>
      </c>
      <c r="D7" s="311">
        <f ca="1">C7+1</f>
        <v>43845</v>
      </c>
      <c r="E7" s="311">
        <f t="shared" ca="1" si="4"/>
        <v>43846</v>
      </c>
      <c r="F7" s="311">
        <f t="shared" ca="1" si="4"/>
        <v>43847</v>
      </c>
      <c r="G7" s="311">
        <f t="shared" ca="1" si="4"/>
        <v>43848</v>
      </c>
      <c r="H7" s="311">
        <f t="shared" ca="1" si="4"/>
        <v>43849</v>
      </c>
      <c r="I7" s="311">
        <f t="shared" ca="1" si="4"/>
        <v>43850</v>
      </c>
      <c r="J7" s="297"/>
      <c r="K7" s="310">
        <f t="shared" ca="1" si="5"/>
        <v>7</v>
      </c>
      <c r="L7" s="311">
        <f ca="1">R6+1</f>
        <v>43872</v>
      </c>
      <c r="M7" s="311">
        <f ca="1">L7+1</f>
        <v>43873</v>
      </c>
      <c r="N7" s="311">
        <f t="shared" ca="1" si="6"/>
        <v>43874</v>
      </c>
      <c r="O7" s="311">
        <f t="shared" ca="1" si="6"/>
        <v>43875</v>
      </c>
      <c r="P7" s="311">
        <f t="shared" ca="1" si="6"/>
        <v>43876</v>
      </c>
      <c r="Q7" s="311">
        <f t="shared" ca="1" si="6"/>
        <v>43877</v>
      </c>
      <c r="R7" s="311">
        <f t="shared" ca="1" si="6"/>
        <v>43878</v>
      </c>
      <c r="T7" s="310">
        <f t="shared" ca="1" si="7"/>
        <v>11</v>
      </c>
      <c r="U7" s="311">
        <f ca="1">AA6+1</f>
        <v>43900</v>
      </c>
      <c r="V7" s="311">
        <f ca="1">U7+1</f>
        <v>43901</v>
      </c>
      <c r="W7" s="311">
        <f t="shared" ca="1" si="8"/>
        <v>43902</v>
      </c>
      <c r="X7" s="311">
        <f t="shared" ca="1" si="8"/>
        <v>43903</v>
      </c>
      <c r="Y7" s="311">
        <f t="shared" ca="1" si="8"/>
        <v>43904</v>
      </c>
      <c r="Z7" s="311">
        <f t="shared" ca="1" si="8"/>
        <v>43905</v>
      </c>
      <c r="AA7" s="311">
        <f t="shared" ca="1" si="8"/>
        <v>43906</v>
      </c>
      <c r="AE7" s="713" t="s">
        <v>432</v>
      </c>
      <c r="AF7" s="666">
        <v>2024</v>
      </c>
      <c r="AK7" s="717">
        <v>2022</v>
      </c>
      <c r="AL7" s="302">
        <v>17</v>
      </c>
      <c r="AM7" s="302">
        <f>AL7+AM6</f>
        <v>19.5</v>
      </c>
      <c r="AN7" s="302">
        <v>94</v>
      </c>
      <c r="AO7" s="302">
        <v>8.5</v>
      </c>
      <c r="AP7" s="664">
        <f>AN7/AO7</f>
        <v>11.058823529411764</v>
      </c>
      <c r="AQ7" s="665">
        <f>(CFK!J38)</f>
        <v>19</v>
      </c>
      <c r="AR7" s="665">
        <f>(CFK!K38)</f>
        <v>2</v>
      </c>
      <c r="AS7" s="654">
        <f>AM7-AQ7</f>
        <v>0.5</v>
      </c>
      <c r="AT7" s="654">
        <f>AP7-AR7</f>
        <v>9.0588235294117645</v>
      </c>
      <c r="AW7" s="309"/>
    </row>
    <row r="8" spans="2:51" outlineLevel="1" x14ac:dyDescent="0.15">
      <c r="B8" s="310">
        <f t="shared" ca="1" si="3"/>
        <v>4</v>
      </c>
      <c r="C8" s="311">
        <f ca="1">I7+1</f>
        <v>43851</v>
      </c>
      <c r="D8" s="311">
        <f ca="1">C8+1</f>
        <v>43852</v>
      </c>
      <c r="E8" s="311">
        <f t="shared" ca="1" si="4"/>
        <v>43853</v>
      </c>
      <c r="F8" s="311">
        <f t="shared" ca="1" si="4"/>
        <v>43854</v>
      </c>
      <c r="G8" s="311">
        <f t="shared" ca="1" si="4"/>
        <v>43855</v>
      </c>
      <c r="H8" s="311">
        <f t="shared" ca="1" si="4"/>
        <v>43856</v>
      </c>
      <c r="I8" s="311">
        <f t="shared" ca="1" si="4"/>
        <v>43857</v>
      </c>
      <c r="J8" s="297"/>
      <c r="K8" s="310">
        <f t="shared" ca="1" si="5"/>
        <v>8</v>
      </c>
      <c r="L8" s="311">
        <f ca="1">R7+1</f>
        <v>43879</v>
      </c>
      <c r="M8" s="311">
        <f ca="1">L8+1</f>
        <v>43880</v>
      </c>
      <c r="N8" s="311">
        <f t="shared" ca="1" si="6"/>
        <v>43881</v>
      </c>
      <c r="O8" s="311">
        <f t="shared" ca="1" si="6"/>
        <v>43882</v>
      </c>
      <c r="P8" s="311">
        <f t="shared" ca="1" si="6"/>
        <v>43883</v>
      </c>
      <c r="Q8" s="311">
        <f t="shared" ca="1" si="6"/>
        <v>43884</v>
      </c>
      <c r="R8" s="311">
        <f t="shared" ca="1" si="6"/>
        <v>43885</v>
      </c>
      <c r="T8" s="310">
        <f t="shared" ca="1" si="7"/>
        <v>12</v>
      </c>
      <c r="U8" s="311">
        <f ca="1">AA7+1</f>
        <v>43907</v>
      </c>
      <c r="V8" s="311">
        <f ca="1">U8+1</f>
        <v>43908</v>
      </c>
      <c r="W8" s="311">
        <f t="shared" ca="1" si="8"/>
        <v>43909</v>
      </c>
      <c r="X8" s="311">
        <f t="shared" ca="1" si="8"/>
        <v>43910</v>
      </c>
      <c r="Y8" s="311">
        <f t="shared" ca="1" si="8"/>
        <v>43911</v>
      </c>
      <c r="Z8" s="311">
        <f t="shared" ca="1" si="8"/>
        <v>43912</v>
      </c>
      <c r="AA8" s="311">
        <f t="shared" ca="1" si="8"/>
        <v>43913</v>
      </c>
      <c r="AE8" s="713" t="s">
        <v>434</v>
      </c>
      <c r="AF8" s="666">
        <v>1</v>
      </c>
      <c r="AK8" s="717">
        <v>2023</v>
      </c>
      <c r="AW8" s="309"/>
    </row>
    <row r="9" spans="2:51" outlineLevel="1" x14ac:dyDescent="0.15">
      <c r="B9" s="310">
        <f t="shared" ca="1" si="3"/>
        <v>5</v>
      </c>
      <c r="C9" s="311">
        <f ca="1">I8+1</f>
        <v>43858</v>
      </c>
      <c r="D9" s="311">
        <f ca="1">C9+1</f>
        <v>43859</v>
      </c>
      <c r="E9" s="311">
        <f t="shared" ca="1" si="4"/>
        <v>43860</v>
      </c>
      <c r="F9" s="311">
        <f t="shared" ca="1" si="4"/>
        <v>43861</v>
      </c>
      <c r="G9" s="311">
        <f t="shared" ca="1" si="4"/>
        <v>43862</v>
      </c>
      <c r="H9" s="311">
        <f t="shared" ca="1" si="4"/>
        <v>43863</v>
      </c>
      <c r="I9" s="311">
        <f t="shared" ca="1" si="4"/>
        <v>43864</v>
      </c>
      <c r="J9" s="297"/>
      <c r="K9" s="310">
        <f t="shared" ca="1" si="5"/>
        <v>9</v>
      </c>
      <c r="L9" s="311">
        <f ca="1">R8+1</f>
        <v>43886</v>
      </c>
      <c r="M9" s="311">
        <f ca="1">L9+1</f>
        <v>43887</v>
      </c>
      <c r="N9" s="311">
        <f t="shared" ca="1" si="6"/>
        <v>43888</v>
      </c>
      <c r="O9" s="311">
        <f t="shared" ca="1" si="6"/>
        <v>43889</v>
      </c>
      <c r="P9" s="311">
        <f t="shared" ca="1" si="6"/>
        <v>43890</v>
      </c>
      <c r="Q9" s="311">
        <f t="shared" ca="1" si="6"/>
        <v>43891</v>
      </c>
      <c r="R9" s="311">
        <f t="shared" ca="1" si="6"/>
        <v>43892</v>
      </c>
      <c r="T9" s="310">
        <f t="shared" ca="1" si="7"/>
        <v>13</v>
      </c>
      <c r="U9" s="311">
        <f ca="1">AA8+1</f>
        <v>43914</v>
      </c>
      <c r="V9" s="311">
        <f ca="1">U9+1</f>
        <v>43915</v>
      </c>
      <c r="W9" s="311">
        <f t="shared" ca="1" si="8"/>
        <v>43916</v>
      </c>
      <c r="X9" s="311">
        <f t="shared" ca="1" si="8"/>
        <v>43917</v>
      </c>
      <c r="Y9" s="311">
        <f t="shared" ca="1" si="8"/>
        <v>43918</v>
      </c>
      <c r="Z9" s="311">
        <f t="shared" ca="1" si="8"/>
        <v>43919</v>
      </c>
      <c r="AA9" s="311">
        <f t="shared" ca="1" si="8"/>
        <v>43920</v>
      </c>
      <c r="AE9" s="713" t="s">
        <v>436</v>
      </c>
      <c r="AF9" s="666">
        <v>1</v>
      </c>
      <c r="AW9" s="309"/>
    </row>
    <row r="10" spans="2:51" outlineLevel="1" x14ac:dyDescent="0.15">
      <c r="B10" s="310">
        <f t="shared" ca="1" si="3"/>
        <v>6</v>
      </c>
      <c r="C10" s="311">
        <f ca="1">I9+1</f>
        <v>43865</v>
      </c>
      <c r="D10" s="311">
        <f ca="1">C10+1</f>
        <v>43866</v>
      </c>
      <c r="E10" s="311">
        <f t="shared" ca="1" si="4"/>
        <v>43867</v>
      </c>
      <c r="F10" s="311">
        <f t="shared" ca="1" si="4"/>
        <v>43868</v>
      </c>
      <c r="G10" s="311">
        <f t="shared" ca="1" si="4"/>
        <v>43869</v>
      </c>
      <c r="H10" s="311">
        <f t="shared" ca="1" si="4"/>
        <v>43870</v>
      </c>
      <c r="I10" s="311">
        <f t="shared" ca="1" si="4"/>
        <v>43871</v>
      </c>
      <c r="J10" s="314"/>
      <c r="K10" s="310">
        <f t="shared" ca="1" si="5"/>
        <v>10</v>
      </c>
      <c r="L10" s="311">
        <f ca="1">R9+1</f>
        <v>43893</v>
      </c>
      <c r="M10" s="311">
        <f ca="1">L10+1</f>
        <v>43894</v>
      </c>
      <c r="N10" s="311">
        <f t="shared" ca="1" si="6"/>
        <v>43895</v>
      </c>
      <c r="O10" s="311">
        <f t="shared" ca="1" si="6"/>
        <v>43896</v>
      </c>
      <c r="P10" s="311">
        <f t="shared" ca="1" si="6"/>
        <v>43897</v>
      </c>
      <c r="Q10" s="311">
        <f t="shared" ca="1" si="6"/>
        <v>43898</v>
      </c>
      <c r="R10" s="311">
        <f t="shared" ca="1" si="6"/>
        <v>43899</v>
      </c>
      <c r="T10" s="310">
        <f t="shared" ca="1" si="7"/>
        <v>14</v>
      </c>
      <c r="U10" s="311">
        <f ca="1">AA9+1</f>
        <v>43921</v>
      </c>
      <c r="V10" s="311">
        <f ca="1">U10+1</f>
        <v>43922</v>
      </c>
      <c r="W10" s="311">
        <f t="shared" ca="1" si="8"/>
        <v>43923</v>
      </c>
      <c r="X10" s="311">
        <f t="shared" ca="1" si="8"/>
        <v>43924</v>
      </c>
      <c r="Y10" s="311">
        <f t="shared" ca="1" si="8"/>
        <v>43925</v>
      </c>
      <c r="Z10" s="311">
        <f t="shared" ca="1" si="8"/>
        <v>43926</v>
      </c>
      <c r="AA10" s="311">
        <f t="shared" ca="1" si="8"/>
        <v>43927</v>
      </c>
      <c r="AE10" s="713" t="s">
        <v>1699</v>
      </c>
      <c r="AF10" s="312">
        <f>IF(AND(AF7=0,AF8=0),0,DATE(AF7,AF8,AF9))</f>
        <v>43830</v>
      </c>
      <c r="AW10" s="309"/>
    </row>
    <row r="11" spans="2:51" x14ac:dyDescent="0.15">
      <c r="B11" s="317"/>
      <c r="C11" s="314"/>
      <c r="D11" s="314"/>
      <c r="E11" s="314"/>
      <c r="F11" s="314"/>
      <c r="G11" s="314"/>
      <c r="H11" s="314"/>
      <c r="I11" s="314"/>
      <c r="J11" s="314"/>
      <c r="K11" s="314"/>
      <c r="T11" s="318"/>
      <c r="AW11" s="309"/>
    </row>
    <row r="12" spans="2:51" outlineLevel="1" x14ac:dyDescent="0.15">
      <c r="B12" s="299">
        <v>3</v>
      </c>
      <c r="C12" s="296"/>
      <c r="D12" s="296"/>
      <c r="E12" s="296"/>
      <c r="F12" s="296"/>
      <c r="G12" s="296"/>
      <c r="H12" s="296"/>
      <c r="I12" s="296"/>
      <c r="J12" s="297"/>
      <c r="K12" s="299">
        <v>4</v>
      </c>
      <c r="L12" s="296"/>
      <c r="M12" s="296"/>
      <c r="T12" s="299">
        <v>5</v>
      </c>
      <c r="AK12" s="716" t="s">
        <v>1694</v>
      </c>
      <c r="AW12" s="309"/>
    </row>
    <row r="13" spans="2:51" outlineLevel="1" x14ac:dyDescent="0.15">
      <c r="B13" s="845" t="str">
        <f>B3</f>
        <v>KW</v>
      </c>
      <c r="C13" s="847">
        <f ca="1">DATE(YEAR($AF$29),MONTH($AF$29)+B12,1)</f>
        <v>43921</v>
      </c>
      <c r="D13" s="848"/>
      <c r="E13" s="848"/>
      <c r="F13" s="848"/>
      <c r="G13" s="848"/>
      <c r="H13" s="848"/>
      <c r="I13" s="849"/>
      <c r="J13" s="297"/>
      <c r="K13" s="845" t="str">
        <f>B3</f>
        <v>KW</v>
      </c>
      <c r="L13" s="847">
        <f ca="1">DATE(YEAR($AF$29),MONTH($AF$29)+K12,1)</f>
        <v>43951</v>
      </c>
      <c r="M13" s="848"/>
      <c r="N13" s="848"/>
      <c r="O13" s="848"/>
      <c r="P13" s="848"/>
      <c r="Q13" s="848"/>
      <c r="R13" s="849"/>
      <c r="T13" s="845" t="str">
        <f>B3</f>
        <v>KW</v>
      </c>
      <c r="U13" s="847">
        <f ca="1">DATE(YEAR($AF$29),MONTH($AF$29)+T12,1)</f>
        <v>43982</v>
      </c>
      <c r="V13" s="848"/>
      <c r="W13" s="848"/>
      <c r="X13" s="848"/>
      <c r="Y13" s="848"/>
      <c r="Z13" s="848"/>
      <c r="AA13" s="849"/>
      <c r="AF13" s="719" t="s">
        <v>1693</v>
      </c>
      <c r="AK13" s="298" t="s">
        <v>731</v>
      </c>
      <c r="AW13" s="309"/>
    </row>
    <row r="14" spans="2:51" outlineLevel="1" x14ac:dyDescent="0.15">
      <c r="B14" s="846"/>
      <c r="C14" s="303">
        <f ca="1">C15</f>
        <v>43921</v>
      </c>
      <c r="D14" s="304">
        <f t="shared" ref="D14:I14" ca="1" si="9">D15</f>
        <v>43922</v>
      </c>
      <c r="E14" s="304">
        <f t="shared" ca="1" si="9"/>
        <v>43923</v>
      </c>
      <c r="F14" s="304">
        <f t="shared" ca="1" si="9"/>
        <v>43924</v>
      </c>
      <c r="G14" s="304">
        <f t="shared" ca="1" si="9"/>
        <v>43925</v>
      </c>
      <c r="H14" s="304">
        <f t="shared" ca="1" si="9"/>
        <v>43926</v>
      </c>
      <c r="I14" s="305">
        <f t="shared" ca="1" si="9"/>
        <v>43927</v>
      </c>
      <c r="J14" s="297"/>
      <c r="K14" s="846"/>
      <c r="L14" s="303">
        <f ca="1">L15</f>
        <v>43949</v>
      </c>
      <c r="M14" s="304">
        <f t="shared" ref="M14:R14" ca="1" si="10">M15</f>
        <v>43950</v>
      </c>
      <c r="N14" s="304">
        <f t="shared" ca="1" si="10"/>
        <v>43951</v>
      </c>
      <c r="O14" s="304">
        <f t="shared" ca="1" si="10"/>
        <v>43952</v>
      </c>
      <c r="P14" s="304">
        <f t="shared" ca="1" si="10"/>
        <v>43953</v>
      </c>
      <c r="Q14" s="304">
        <f t="shared" ca="1" si="10"/>
        <v>43954</v>
      </c>
      <c r="R14" s="305">
        <f t="shared" ca="1" si="10"/>
        <v>43955</v>
      </c>
      <c r="T14" s="846"/>
      <c r="U14" s="303">
        <f ca="1">U15</f>
        <v>43977</v>
      </c>
      <c r="V14" s="304">
        <f t="shared" ref="V14:AA14" ca="1" si="11">V15</f>
        <v>43978</v>
      </c>
      <c r="W14" s="304">
        <f t="shared" ca="1" si="11"/>
        <v>43979</v>
      </c>
      <c r="X14" s="304">
        <f t="shared" ca="1" si="11"/>
        <v>43980</v>
      </c>
      <c r="Y14" s="304">
        <f t="shared" ca="1" si="11"/>
        <v>43981</v>
      </c>
      <c r="Z14" s="304">
        <f t="shared" ca="1" si="11"/>
        <v>43982</v>
      </c>
      <c r="AA14" s="305">
        <f t="shared" ca="1" si="11"/>
        <v>43983</v>
      </c>
      <c r="AE14" s="652" t="s">
        <v>1667</v>
      </c>
      <c r="AF14" s="647">
        <v>1</v>
      </c>
      <c r="AW14" s="309"/>
    </row>
    <row r="15" spans="2:51" outlineLevel="1" x14ac:dyDescent="0.15">
      <c r="B15" s="310">
        <f t="shared" ref="B15:B20" ca="1" si="12">IF($AF$3="ISO",_xlfn.ISOWEEKNUM(C15),IF($AF$3="Excel",WEEKNUM(C15,$AF$23),"Error"))</f>
        <v>14</v>
      </c>
      <c r="C15" s="311">
        <f ca="1">DATE(YEAR($AF$29),MONTH($AF$29)+B12,1)-(WEEKDAY(DATE(YEAR($AF$29),MONTH($AF$29)+B12,1),1)-($AF$23-1))-IF((WEEKDAY(DATE(YEAR($AF$29),MONTH($AF$29)+B12,1),1)-($AF$23-1))&lt;=0,7,0)+1</f>
        <v>43921</v>
      </c>
      <c r="D15" s="311">
        <f t="shared" ref="D15:I20" ca="1" si="13">C15+1</f>
        <v>43922</v>
      </c>
      <c r="E15" s="311">
        <f t="shared" ca="1" si="13"/>
        <v>43923</v>
      </c>
      <c r="F15" s="311">
        <f t="shared" ca="1" si="13"/>
        <v>43924</v>
      </c>
      <c r="G15" s="311">
        <f t="shared" ca="1" si="13"/>
        <v>43925</v>
      </c>
      <c r="H15" s="311">
        <f t="shared" ca="1" si="13"/>
        <v>43926</v>
      </c>
      <c r="I15" s="311">
        <f t="shared" ca="1" si="13"/>
        <v>43927</v>
      </c>
      <c r="J15" s="297"/>
      <c r="K15" s="310">
        <f t="shared" ref="K15:K20" ca="1" si="14">IF($AF$3="ISO",_xlfn.ISOWEEKNUM(L15),IF($AF$3="Excel",WEEKNUM(L15,$AF$23),"Error"))</f>
        <v>18</v>
      </c>
      <c r="L15" s="311">
        <f ca="1">DATE(YEAR($AF$29),MONTH($AF$29)+K12,1)-(WEEKDAY(DATE(YEAR($AF$29),MONTH($AF$29)+K12,1),1)-($AF$23-1))-IF((WEEKDAY(DATE(YEAR($AF$29),MONTH($AF$29)+K12,1),1)-($AF$23-1))&lt;=0,7,0)+1</f>
        <v>43949</v>
      </c>
      <c r="M15" s="311">
        <f t="shared" ref="M15:R20" ca="1" si="15">L15+1</f>
        <v>43950</v>
      </c>
      <c r="N15" s="311">
        <f t="shared" ca="1" si="15"/>
        <v>43951</v>
      </c>
      <c r="O15" s="311">
        <f t="shared" ca="1" si="15"/>
        <v>43952</v>
      </c>
      <c r="P15" s="311">
        <f t="shared" ca="1" si="15"/>
        <v>43953</v>
      </c>
      <c r="Q15" s="311">
        <f t="shared" ca="1" si="15"/>
        <v>43954</v>
      </c>
      <c r="R15" s="311">
        <f t="shared" ca="1" si="15"/>
        <v>43955</v>
      </c>
      <c r="T15" s="310">
        <f t="shared" ref="T15:T20" ca="1" si="16">IF($AF$3="ISO",_xlfn.ISOWEEKNUM(U15),IF($AF$3="Excel",WEEKNUM(U15,$AF$23),"Error"))</f>
        <v>22</v>
      </c>
      <c r="U15" s="311">
        <f ca="1">DATE(YEAR($AF$29),MONTH($AF$29)+T12,1)-(WEEKDAY(DATE(YEAR($AF$29),MONTH($AF$29)+T12,1),1)-($AF$23-1))-IF((WEEKDAY(DATE(YEAR($AF$29),MONTH($AF$29)+T12,1),1)-($AF$23-1))&lt;=0,7,0)+1</f>
        <v>43977</v>
      </c>
      <c r="V15" s="311">
        <f t="shared" ref="V15:AA20" ca="1" si="17">U15+1</f>
        <v>43978</v>
      </c>
      <c r="W15" s="311">
        <f t="shared" ca="1" si="17"/>
        <v>43979</v>
      </c>
      <c r="X15" s="311">
        <f t="shared" ca="1" si="17"/>
        <v>43980</v>
      </c>
      <c r="Y15" s="311">
        <f t="shared" ca="1" si="17"/>
        <v>43981</v>
      </c>
      <c r="Z15" s="311">
        <f t="shared" ca="1" si="17"/>
        <v>43982</v>
      </c>
      <c r="AA15" s="311">
        <f t="shared" ca="1" si="17"/>
        <v>43983</v>
      </c>
      <c r="AD15" s="298" t="s">
        <v>781</v>
      </c>
      <c r="AE15" s="652" t="s">
        <v>1668</v>
      </c>
      <c r="AF15" s="387">
        <v>1</v>
      </c>
      <c r="AW15" s="309"/>
    </row>
    <row r="16" spans="2:51" outlineLevel="1" x14ac:dyDescent="0.15">
      <c r="B16" s="310">
        <f t="shared" ca="1" si="12"/>
        <v>15</v>
      </c>
      <c r="C16" s="311">
        <f ca="1">I15+1</f>
        <v>43928</v>
      </c>
      <c r="D16" s="311">
        <f ca="1">C16+1</f>
        <v>43929</v>
      </c>
      <c r="E16" s="311">
        <f t="shared" ca="1" si="13"/>
        <v>43930</v>
      </c>
      <c r="F16" s="311">
        <f t="shared" ca="1" si="13"/>
        <v>43931</v>
      </c>
      <c r="G16" s="311">
        <f t="shared" ca="1" si="13"/>
        <v>43932</v>
      </c>
      <c r="H16" s="311">
        <f t="shared" ca="1" si="13"/>
        <v>43933</v>
      </c>
      <c r="I16" s="311">
        <f t="shared" ca="1" si="13"/>
        <v>43934</v>
      </c>
      <c r="J16" s="297"/>
      <c r="K16" s="310">
        <f t="shared" ca="1" si="14"/>
        <v>19</v>
      </c>
      <c r="L16" s="311">
        <f ca="1">R15+1</f>
        <v>43956</v>
      </c>
      <c r="M16" s="311">
        <f ca="1">L16+1</f>
        <v>43957</v>
      </c>
      <c r="N16" s="311">
        <f t="shared" ca="1" si="15"/>
        <v>43958</v>
      </c>
      <c r="O16" s="311">
        <f t="shared" ca="1" si="15"/>
        <v>43959</v>
      </c>
      <c r="P16" s="311">
        <f t="shared" ca="1" si="15"/>
        <v>43960</v>
      </c>
      <c r="Q16" s="311">
        <f t="shared" ca="1" si="15"/>
        <v>43961</v>
      </c>
      <c r="R16" s="311">
        <f t="shared" ca="1" si="15"/>
        <v>43962</v>
      </c>
      <c r="T16" s="310">
        <f t="shared" ca="1" si="16"/>
        <v>23</v>
      </c>
      <c r="U16" s="311">
        <f ca="1">AA15+1</f>
        <v>43984</v>
      </c>
      <c r="V16" s="311">
        <f ca="1">U16+1</f>
        <v>43985</v>
      </c>
      <c r="W16" s="311">
        <f t="shared" ca="1" si="17"/>
        <v>43986</v>
      </c>
      <c r="X16" s="311">
        <f t="shared" ca="1" si="17"/>
        <v>43987</v>
      </c>
      <c r="Y16" s="311">
        <f t="shared" ca="1" si="17"/>
        <v>43988</v>
      </c>
      <c r="Z16" s="311">
        <f t="shared" ca="1" si="17"/>
        <v>43989</v>
      </c>
      <c r="AA16" s="311">
        <f t="shared" ca="1" si="17"/>
        <v>43990</v>
      </c>
      <c r="AD16" s="298" t="s">
        <v>781</v>
      </c>
      <c r="AE16" s="652" t="s">
        <v>648</v>
      </c>
      <c r="AF16" s="388">
        <v>1</v>
      </c>
      <c r="AW16" s="309"/>
    </row>
    <row r="17" spans="2:35" outlineLevel="1" x14ac:dyDescent="0.15">
      <c r="B17" s="310">
        <f t="shared" ca="1" si="12"/>
        <v>16</v>
      </c>
      <c r="C17" s="311">
        <f ca="1">I16+1</f>
        <v>43935</v>
      </c>
      <c r="D17" s="311">
        <f ca="1">C17+1</f>
        <v>43936</v>
      </c>
      <c r="E17" s="311">
        <f t="shared" ca="1" si="13"/>
        <v>43937</v>
      </c>
      <c r="F17" s="311">
        <f t="shared" ca="1" si="13"/>
        <v>43938</v>
      </c>
      <c r="G17" s="311">
        <f t="shared" ca="1" si="13"/>
        <v>43939</v>
      </c>
      <c r="H17" s="311">
        <f t="shared" ca="1" si="13"/>
        <v>43940</v>
      </c>
      <c r="I17" s="311">
        <f t="shared" ca="1" si="13"/>
        <v>43941</v>
      </c>
      <c r="J17" s="297"/>
      <c r="K17" s="310">
        <f t="shared" ca="1" si="14"/>
        <v>20</v>
      </c>
      <c r="L17" s="311">
        <f ca="1">R16+1</f>
        <v>43963</v>
      </c>
      <c r="M17" s="311">
        <f ca="1">L17+1</f>
        <v>43964</v>
      </c>
      <c r="N17" s="311">
        <f t="shared" ca="1" si="15"/>
        <v>43965</v>
      </c>
      <c r="O17" s="311">
        <f t="shared" ca="1" si="15"/>
        <v>43966</v>
      </c>
      <c r="P17" s="311">
        <f t="shared" ca="1" si="15"/>
        <v>43967</v>
      </c>
      <c r="Q17" s="311">
        <f t="shared" ca="1" si="15"/>
        <v>43968</v>
      </c>
      <c r="R17" s="311">
        <f t="shared" ca="1" si="15"/>
        <v>43969</v>
      </c>
      <c r="T17" s="310">
        <f t="shared" ca="1" si="16"/>
        <v>24</v>
      </c>
      <c r="U17" s="311">
        <f ca="1">AA16+1</f>
        <v>43991</v>
      </c>
      <c r="V17" s="311">
        <f ca="1">U17+1</f>
        <v>43992</v>
      </c>
      <c r="W17" s="311">
        <f t="shared" ca="1" si="17"/>
        <v>43993</v>
      </c>
      <c r="X17" s="311">
        <f t="shared" ca="1" si="17"/>
        <v>43994</v>
      </c>
      <c r="Y17" s="311">
        <f t="shared" ca="1" si="17"/>
        <v>43995</v>
      </c>
      <c r="Z17" s="311">
        <f t="shared" ca="1" si="17"/>
        <v>43996</v>
      </c>
      <c r="AA17" s="311">
        <f t="shared" ca="1" si="17"/>
        <v>43997</v>
      </c>
      <c r="AD17" s="298" t="s">
        <v>781</v>
      </c>
      <c r="AE17" s="652" t="s">
        <v>649</v>
      </c>
      <c r="AF17" s="389">
        <v>1</v>
      </c>
    </row>
    <row r="18" spans="2:35" outlineLevel="1" x14ac:dyDescent="0.15">
      <c r="B18" s="310">
        <f t="shared" ca="1" si="12"/>
        <v>17</v>
      </c>
      <c r="C18" s="311">
        <f ca="1">I17+1</f>
        <v>43942</v>
      </c>
      <c r="D18" s="311">
        <f ca="1">C18+1</f>
        <v>43943</v>
      </c>
      <c r="E18" s="311">
        <f t="shared" ca="1" si="13"/>
        <v>43944</v>
      </c>
      <c r="F18" s="311">
        <f t="shared" ca="1" si="13"/>
        <v>43945</v>
      </c>
      <c r="G18" s="311">
        <f t="shared" ca="1" si="13"/>
        <v>43946</v>
      </c>
      <c r="H18" s="311">
        <f t="shared" ca="1" si="13"/>
        <v>43947</v>
      </c>
      <c r="I18" s="311">
        <f t="shared" ca="1" si="13"/>
        <v>43948</v>
      </c>
      <c r="J18" s="297"/>
      <c r="K18" s="310">
        <f t="shared" ca="1" si="14"/>
        <v>21</v>
      </c>
      <c r="L18" s="311">
        <f ca="1">R17+1</f>
        <v>43970</v>
      </c>
      <c r="M18" s="311">
        <f ca="1">L18+1</f>
        <v>43971</v>
      </c>
      <c r="N18" s="311">
        <f t="shared" ca="1" si="15"/>
        <v>43972</v>
      </c>
      <c r="O18" s="311">
        <f t="shared" ca="1" si="15"/>
        <v>43973</v>
      </c>
      <c r="P18" s="311">
        <f t="shared" ca="1" si="15"/>
        <v>43974</v>
      </c>
      <c r="Q18" s="311">
        <f t="shared" ca="1" si="15"/>
        <v>43975</v>
      </c>
      <c r="R18" s="311">
        <f t="shared" ca="1" si="15"/>
        <v>43976</v>
      </c>
      <c r="T18" s="310">
        <f t="shared" ca="1" si="16"/>
        <v>25</v>
      </c>
      <c r="U18" s="311">
        <f ca="1">AA17+1</f>
        <v>43998</v>
      </c>
      <c r="V18" s="311">
        <f ca="1">U18+1</f>
        <v>43999</v>
      </c>
      <c r="W18" s="311">
        <f t="shared" ca="1" si="17"/>
        <v>44000</v>
      </c>
      <c r="X18" s="311">
        <f t="shared" ca="1" si="17"/>
        <v>44001</v>
      </c>
      <c r="Y18" s="311">
        <f t="shared" ca="1" si="17"/>
        <v>44002</v>
      </c>
      <c r="Z18" s="311">
        <f t="shared" ca="1" si="17"/>
        <v>44003</v>
      </c>
      <c r="AA18" s="311">
        <f t="shared" ca="1" si="17"/>
        <v>44004</v>
      </c>
      <c r="AE18" s="652" t="s">
        <v>650</v>
      </c>
      <c r="AF18" s="390">
        <v>1</v>
      </c>
    </row>
    <row r="19" spans="2:35" outlineLevel="1" x14ac:dyDescent="0.15">
      <c r="B19" s="310">
        <f t="shared" ca="1" si="12"/>
        <v>18</v>
      </c>
      <c r="C19" s="311">
        <f ca="1">I18+1</f>
        <v>43949</v>
      </c>
      <c r="D19" s="311">
        <f ca="1">C19+1</f>
        <v>43950</v>
      </c>
      <c r="E19" s="311">
        <f t="shared" ca="1" si="13"/>
        <v>43951</v>
      </c>
      <c r="F19" s="311">
        <f t="shared" ca="1" si="13"/>
        <v>43952</v>
      </c>
      <c r="G19" s="311">
        <f t="shared" ca="1" si="13"/>
        <v>43953</v>
      </c>
      <c r="H19" s="311">
        <f t="shared" ca="1" si="13"/>
        <v>43954</v>
      </c>
      <c r="I19" s="311">
        <f t="shared" ca="1" si="13"/>
        <v>43955</v>
      </c>
      <c r="J19" s="297"/>
      <c r="K19" s="310">
        <f t="shared" ca="1" si="14"/>
        <v>22</v>
      </c>
      <c r="L19" s="311">
        <f ca="1">R18+1</f>
        <v>43977</v>
      </c>
      <c r="M19" s="311">
        <f ca="1">L19+1</f>
        <v>43978</v>
      </c>
      <c r="N19" s="311">
        <f t="shared" ca="1" si="15"/>
        <v>43979</v>
      </c>
      <c r="O19" s="311">
        <f t="shared" ca="1" si="15"/>
        <v>43980</v>
      </c>
      <c r="P19" s="311">
        <f t="shared" ca="1" si="15"/>
        <v>43981</v>
      </c>
      <c r="Q19" s="311">
        <f t="shared" ca="1" si="15"/>
        <v>43982</v>
      </c>
      <c r="R19" s="311">
        <f t="shared" ca="1" si="15"/>
        <v>43983</v>
      </c>
      <c r="T19" s="310">
        <f t="shared" ca="1" si="16"/>
        <v>26</v>
      </c>
      <c r="U19" s="311">
        <f ca="1">AA18+1</f>
        <v>44005</v>
      </c>
      <c r="V19" s="311">
        <f ca="1">U19+1</f>
        <v>44006</v>
      </c>
      <c r="W19" s="311">
        <f t="shared" ca="1" si="17"/>
        <v>44007</v>
      </c>
      <c r="X19" s="311">
        <f t="shared" ca="1" si="17"/>
        <v>44008</v>
      </c>
      <c r="Y19" s="311">
        <f t="shared" ca="1" si="17"/>
        <v>44009</v>
      </c>
      <c r="Z19" s="311">
        <f t="shared" ca="1" si="17"/>
        <v>44010</v>
      </c>
      <c r="AA19" s="311">
        <f t="shared" ca="1" si="17"/>
        <v>44011</v>
      </c>
      <c r="AE19" s="652" t="s">
        <v>652</v>
      </c>
      <c r="AF19" s="660">
        <v>1</v>
      </c>
    </row>
    <row r="20" spans="2:35" outlineLevel="1" x14ac:dyDescent="0.15">
      <c r="B20" s="310">
        <f t="shared" ca="1" si="12"/>
        <v>19</v>
      </c>
      <c r="C20" s="311">
        <f ca="1">I19+1</f>
        <v>43956</v>
      </c>
      <c r="D20" s="311">
        <f ca="1">C20+1</f>
        <v>43957</v>
      </c>
      <c r="E20" s="311">
        <f t="shared" ca="1" si="13"/>
        <v>43958</v>
      </c>
      <c r="F20" s="311">
        <f t="shared" ca="1" si="13"/>
        <v>43959</v>
      </c>
      <c r="G20" s="311">
        <f t="shared" ca="1" si="13"/>
        <v>43960</v>
      </c>
      <c r="H20" s="311">
        <f t="shared" ca="1" si="13"/>
        <v>43961</v>
      </c>
      <c r="I20" s="311">
        <f t="shared" ca="1" si="13"/>
        <v>43962</v>
      </c>
      <c r="J20" s="314"/>
      <c r="K20" s="310">
        <f t="shared" ca="1" si="14"/>
        <v>23</v>
      </c>
      <c r="L20" s="311">
        <f ca="1">R19+1</f>
        <v>43984</v>
      </c>
      <c r="M20" s="311">
        <f ca="1">L20+1</f>
        <v>43985</v>
      </c>
      <c r="N20" s="311">
        <f t="shared" ca="1" si="15"/>
        <v>43986</v>
      </c>
      <c r="O20" s="311">
        <f t="shared" ca="1" si="15"/>
        <v>43987</v>
      </c>
      <c r="P20" s="311">
        <f t="shared" ca="1" si="15"/>
        <v>43988</v>
      </c>
      <c r="Q20" s="311">
        <f t="shared" ca="1" si="15"/>
        <v>43989</v>
      </c>
      <c r="R20" s="311">
        <f t="shared" ca="1" si="15"/>
        <v>43990</v>
      </c>
      <c r="T20" s="310">
        <f t="shared" ca="1" si="16"/>
        <v>27</v>
      </c>
      <c r="U20" s="311">
        <f ca="1">AA19+1</f>
        <v>44012</v>
      </c>
      <c r="V20" s="311">
        <f ca="1">U20+1</f>
        <v>44013</v>
      </c>
      <c r="W20" s="311">
        <f t="shared" ca="1" si="17"/>
        <v>44014</v>
      </c>
      <c r="X20" s="311">
        <f t="shared" ca="1" si="17"/>
        <v>44015</v>
      </c>
      <c r="Y20" s="311">
        <f t="shared" ca="1" si="17"/>
        <v>44016</v>
      </c>
      <c r="Z20" s="311">
        <f t="shared" ca="1" si="17"/>
        <v>44017</v>
      </c>
      <c r="AA20" s="311">
        <f t="shared" ca="1" si="17"/>
        <v>44018</v>
      </c>
      <c r="AE20" s="713" t="s">
        <v>1700</v>
      </c>
      <c r="AF20" s="718" t="s">
        <v>0</v>
      </c>
    </row>
    <row r="21" spans="2:35" x14ac:dyDescent="0.15">
      <c r="AI21" s="298"/>
    </row>
    <row r="22" spans="2:35" outlineLevel="1" x14ac:dyDescent="0.15">
      <c r="B22" s="299">
        <v>6</v>
      </c>
      <c r="C22" s="296"/>
      <c r="D22" s="296"/>
      <c r="E22" s="296"/>
      <c r="F22" s="296"/>
      <c r="G22" s="296"/>
      <c r="H22" s="296"/>
      <c r="I22" s="296"/>
      <c r="J22" s="297"/>
      <c r="K22" s="299">
        <v>7</v>
      </c>
      <c r="L22" s="296"/>
      <c r="M22" s="296"/>
      <c r="T22" s="299">
        <v>8</v>
      </c>
      <c r="AG22" s="652"/>
    </row>
    <row r="23" spans="2:35" outlineLevel="1" x14ac:dyDescent="0.15">
      <c r="B23" s="845" t="str">
        <f>B3</f>
        <v>KW</v>
      </c>
      <c r="C23" s="847">
        <f ca="1">DATE(YEAR($AF$29),MONTH($AF$29)+B22,1)</f>
        <v>44012</v>
      </c>
      <c r="D23" s="848"/>
      <c r="E23" s="848"/>
      <c r="F23" s="848"/>
      <c r="G23" s="848"/>
      <c r="H23" s="848"/>
      <c r="I23" s="849"/>
      <c r="J23" s="297"/>
      <c r="K23" s="845" t="str">
        <f>B3</f>
        <v>KW</v>
      </c>
      <c r="L23" s="847">
        <f ca="1">DATE(YEAR($AF$29),MONTH($AF$29)+K22,1)</f>
        <v>44043</v>
      </c>
      <c r="M23" s="848"/>
      <c r="N23" s="848"/>
      <c r="O23" s="848"/>
      <c r="P23" s="848"/>
      <c r="Q23" s="848"/>
      <c r="R23" s="849"/>
      <c r="T23" s="845" t="str">
        <f>B3</f>
        <v>KW</v>
      </c>
      <c r="U23" s="847">
        <f ca="1">DATE(YEAR($AF$29),MONTH($AF$29)+T22,1)</f>
        <v>44074</v>
      </c>
      <c r="V23" s="848"/>
      <c r="W23" s="848"/>
      <c r="X23" s="848"/>
      <c r="Y23" s="848"/>
      <c r="Z23" s="848"/>
      <c r="AA23" s="849"/>
      <c r="AE23" s="315" t="s">
        <v>423</v>
      </c>
      <c r="AF23" s="314">
        <f>IF(AF4="S",1,IF(AF4="M",2,IF(AF4="-",AG23,"Error")))</f>
        <v>2</v>
      </c>
      <c r="AG23" s="654">
        <v>11</v>
      </c>
      <c r="AH23" s="302" t="s">
        <v>1671</v>
      </c>
      <c r="AI23" s="302" t="s">
        <v>1672</v>
      </c>
    </row>
    <row r="24" spans="2:35" outlineLevel="1" x14ac:dyDescent="0.15">
      <c r="B24" s="846"/>
      <c r="C24" s="303">
        <f ca="1">C25</f>
        <v>44012</v>
      </c>
      <c r="D24" s="304">
        <f t="shared" ref="D24:I24" ca="1" si="18">D25</f>
        <v>44013</v>
      </c>
      <c r="E24" s="304">
        <f t="shared" ca="1" si="18"/>
        <v>44014</v>
      </c>
      <c r="F24" s="304">
        <f t="shared" ca="1" si="18"/>
        <v>44015</v>
      </c>
      <c r="G24" s="304">
        <f t="shared" ca="1" si="18"/>
        <v>44016</v>
      </c>
      <c r="H24" s="304">
        <f t="shared" ca="1" si="18"/>
        <v>44017</v>
      </c>
      <c r="I24" s="305">
        <f t="shared" ca="1" si="18"/>
        <v>44018</v>
      </c>
      <c r="J24" s="297"/>
      <c r="K24" s="846"/>
      <c r="L24" s="303">
        <f ca="1">L25</f>
        <v>44040</v>
      </c>
      <c r="M24" s="304">
        <f t="shared" ref="M24:R24" ca="1" si="19">M25</f>
        <v>44041</v>
      </c>
      <c r="N24" s="304">
        <f t="shared" ca="1" si="19"/>
        <v>44042</v>
      </c>
      <c r="O24" s="304">
        <f t="shared" ca="1" si="19"/>
        <v>44043</v>
      </c>
      <c r="P24" s="304">
        <f t="shared" ca="1" si="19"/>
        <v>44044</v>
      </c>
      <c r="Q24" s="304">
        <f t="shared" ca="1" si="19"/>
        <v>44045</v>
      </c>
      <c r="R24" s="305">
        <f t="shared" ca="1" si="19"/>
        <v>44046</v>
      </c>
      <c r="T24" s="846"/>
      <c r="U24" s="303">
        <f ca="1">U25</f>
        <v>44068</v>
      </c>
      <c r="V24" s="304">
        <f t="shared" ref="V24:AA24" ca="1" si="20">V25</f>
        <v>44069</v>
      </c>
      <c r="W24" s="304">
        <f t="shared" ca="1" si="20"/>
        <v>44070</v>
      </c>
      <c r="X24" s="304">
        <f t="shared" ca="1" si="20"/>
        <v>44071</v>
      </c>
      <c r="Y24" s="304">
        <f t="shared" ca="1" si="20"/>
        <v>44072</v>
      </c>
      <c r="Z24" s="304">
        <f t="shared" ca="1" si="20"/>
        <v>44073</v>
      </c>
      <c r="AA24" s="305">
        <f t="shared" ca="1" si="20"/>
        <v>44074</v>
      </c>
      <c r="AE24" s="306" t="s">
        <v>445</v>
      </c>
      <c r="AF24" s="301">
        <v>0</v>
      </c>
      <c r="AH24" s="302" t="s">
        <v>0</v>
      </c>
      <c r="AI24" s="302" t="s">
        <v>0</v>
      </c>
    </row>
    <row r="25" spans="2:35" outlineLevel="1" x14ac:dyDescent="0.15">
      <c r="B25" s="310">
        <f t="shared" ref="B25:B30" ca="1" si="21">IF($AF$3="ISO",_xlfn.ISOWEEKNUM(C25),IF($AF$3="Excel",WEEKNUM(C25,$AF$23),"Error"))</f>
        <v>27</v>
      </c>
      <c r="C25" s="311">
        <f ca="1">DATE(YEAR($AF$29),MONTH($AF$29)+B22,1)-(WEEKDAY(DATE(YEAR($AF$29),MONTH($AF$29)+B22,1),1)-($AF$23-1))-IF((WEEKDAY(DATE(YEAR($AF$29),MONTH($AF$29)+B22,1),1)-($AF$23-1))&lt;=0,7,0)+1</f>
        <v>44012</v>
      </c>
      <c r="D25" s="311">
        <f t="shared" ref="D25:I30" ca="1" si="22">C25+1</f>
        <v>44013</v>
      </c>
      <c r="E25" s="311">
        <f t="shared" ca="1" si="22"/>
        <v>44014</v>
      </c>
      <c r="F25" s="311">
        <f t="shared" ca="1" si="22"/>
        <v>44015</v>
      </c>
      <c r="G25" s="311">
        <f t="shared" ca="1" si="22"/>
        <v>44016</v>
      </c>
      <c r="H25" s="311">
        <f t="shared" ca="1" si="22"/>
        <v>44017</v>
      </c>
      <c r="I25" s="311">
        <f t="shared" ca="1" si="22"/>
        <v>44018</v>
      </c>
      <c r="J25" s="297"/>
      <c r="K25" s="310">
        <f t="shared" ref="K25:K30" ca="1" si="23">IF($AF$3="ISO",_xlfn.ISOWEEKNUM(L25),IF($AF$3="Excel",WEEKNUM(L25,$AF$23),"Error"))</f>
        <v>31</v>
      </c>
      <c r="L25" s="311">
        <f ca="1">DATE(YEAR($AF$29),MONTH($AF$29)+K22,1)-(WEEKDAY(DATE(YEAR($AF$29),MONTH($AF$29)+K22,1),1)-($AF$23-1))-IF((WEEKDAY(DATE(YEAR($AF$29),MONTH($AF$29)+K22,1),1)-($AF$23-1))&lt;=0,7,0)+1</f>
        <v>44040</v>
      </c>
      <c r="M25" s="311">
        <f t="shared" ref="M25:R30" ca="1" si="24">L25+1</f>
        <v>44041</v>
      </c>
      <c r="N25" s="311">
        <f t="shared" ca="1" si="24"/>
        <v>44042</v>
      </c>
      <c r="O25" s="311">
        <f t="shared" ca="1" si="24"/>
        <v>44043</v>
      </c>
      <c r="P25" s="311">
        <f t="shared" ca="1" si="24"/>
        <v>44044</v>
      </c>
      <c r="Q25" s="311">
        <f t="shared" ca="1" si="24"/>
        <v>44045</v>
      </c>
      <c r="R25" s="311">
        <f t="shared" ca="1" si="24"/>
        <v>44046</v>
      </c>
      <c r="T25" s="310">
        <f t="shared" ref="T25:T30" ca="1" si="25">IF($AF$3="ISO",_xlfn.ISOWEEKNUM(U25),IF($AF$3="Excel",WEEKNUM(U25,$AF$23),"Error"))</f>
        <v>35</v>
      </c>
      <c r="U25" s="311">
        <f ca="1">DATE(YEAR($AF$29),MONTH($AF$29)+T22,1)-(WEEKDAY(DATE(YEAR($AF$29),MONTH($AF$29)+T22,1),1)-($AF$23-1))-IF((WEEKDAY(DATE(YEAR($AF$29),MONTH($AF$29)+T22,1),1)-($AF$23-1))&lt;=0,7,0)+1</f>
        <v>44068</v>
      </c>
      <c r="V25" s="311">
        <f t="shared" ref="V25:AA30" ca="1" si="26">U25+1</f>
        <v>44069</v>
      </c>
      <c r="W25" s="311">
        <f t="shared" ca="1" si="26"/>
        <v>44070</v>
      </c>
      <c r="X25" s="311">
        <f t="shared" ca="1" si="26"/>
        <v>44071</v>
      </c>
      <c r="Y25" s="311">
        <f t="shared" ca="1" si="26"/>
        <v>44072</v>
      </c>
      <c r="Z25" s="311">
        <f t="shared" ca="1" si="26"/>
        <v>44073</v>
      </c>
      <c r="AA25" s="311">
        <f t="shared" ca="1" si="26"/>
        <v>44074</v>
      </c>
      <c r="AE25" s="306" t="s">
        <v>424</v>
      </c>
      <c r="AF25" s="655">
        <f ca="1">IF(AF24=0,TODAY(),AF24)</f>
        <v>44776</v>
      </c>
      <c r="AH25" s="302">
        <f ca="1">_xlfn.ISOWEEKNUM(AF25)</f>
        <v>32</v>
      </c>
      <c r="AI25" s="302">
        <f ca="1">WEEKNUM(AF25)</f>
        <v>32</v>
      </c>
    </row>
    <row r="26" spans="2:35" outlineLevel="1" x14ac:dyDescent="0.15">
      <c r="B26" s="310">
        <f t="shared" ca="1" si="21"/>
        <v>28</v>
      </c>
      <c r="C26" s="311">
        <f ca="1">I25+1</f>
        <v>44019</v>
      </c>
      <c r="D26" s="311">
        <f ca="1">C26+1</f>
        <v>44020</v>
      </c>
      <c r="E26" s="311">
        <f t="shared" ca="1" si="22"/>
        <v>44021</v>
      </c>
      <c r="F26" s="311">
        <f t="shared" ca="1" si="22"/>
        <v>44022</v>
      </c>
      <c r="G26" s="311">
        <f t="shared" ca="1" si="22"/>
        <v>44023</v>
      </c>
      <c r="H26" s="311">
        <f t="shared" ca="1" si="22"/>
        <v>44024</v>
      </c>
      <c r="I26" s="311">
        <f t="shared" ca="1" si="22"/>
        <v>44025</v>
      </c>
      <c r="J26" s="297"/>
      <c r="K26" s="310">
        <f t="shared" ca="1" si="23"/>
        <v>32</v>
      </c>
      <c r="L26" s="311">
        <f ca="1">R25+1</f>
        <v>44047</v>
      </c>
      <c r="M26" s="311">
        <f ca="1">L26+1</f>
        <v>44048</v>
      </c>
      <c r="N26" s="311">
        <f t="shared" ca="1" si="24"/>
        <v>44049</v>
      </c>
      <c r="O26" s="311">
        <f t="shared" ca="1" si="24"/>
        <v>44050</v>
      </c>
      <c r="P26" s="311">
        <f t="shared" ca="1" si="24"/>
        <v>44051</v>
      </c>
      <c r="Q26" s="311">
        <f t="shared" ca="1" si="24"/>
        <v>44052</v>
      </c>
      <c r="R26" s="311">
        <f t="shared" ca="1" si="24"/>
        <v>44053</v>
      </c>
      <c r="T26" s="310">
        <f t="shared" ca="1" si="25"/>
        <v>36</v>
      </c>
      <c r="U26" s="311">
        <f ca="1">AA25+1</f>
        <v>44075</v>
      </c>
      <c r="V26" s="311">
        <f ca="1">U26+1</f>
        <v>44076</v>
      </c>
      <c r="W26" s="311">
        <f t="shared" ca="1" si="26"/>
        <v>44077</v>
      </c>
      <c r="X26" s="311">
        <f t="shared" ca="1" si="26"/>
        <v>44078</v>
      </c>
      <c r="Y26" s="311">
        <f t="shared" ca="1" si="26"/>
        <v>44079</v>
      </c>
      <c r="Z26" s="311">
        <f t="shared" ca="1" si="26"/>
        <v>44080</v>
      </c>
      <c r="AA26" s="311">
        <f t="shared" ca="1" si="26"/>
        <v>44081</v>
      </c>
      <c r="AE26" s="315" t="s">
        <v>427</v>
      </c>
      <c r="AF26" s="321">
        <v>1</v>
      </c>
      <c r="AG26" s="298" t="s">
        <v>423</v>
      </c>
    </row>
    <row r="27" spans="2:35" outlineLevel="1" x14ac:dyDescent="0.15">
      <c r="B27" s="310">
        <f t="shared" ca="1" si="21"/>
        <v>29</v>
      </c>
      <c r="C27" s="311">
        <f ca="1">I26+1</f>
        <v>44026</v>
      </c>
      <c r="D27" s="311">
        <f ca="1">C27+1</f>
        <v>44027</v>
      </c>
      <c r="E27" s="311">
        <f t="shared" ca="1" si="22"/>
        <v>44028</v>
      </c>
      <c r="F27" s="311">
        <f t="shared" ca="1" si="22"/>
        <v>44029</v>
      </c>
      <c r="G27" s="311">
        <f t="shared" ca="1" si="22"/>
        <v>44030</v>
      </c>
      <c r="H27" s="311">
        <f t="shared" ca="1" si="22"/>
        <v>44031</v>
      </c>
      <c r="I27" s="311">
        <f t="shared" ca="1" si="22"/>
        <v>44032</v>
      </c>
      <c r="J27" s="297"/>
      <c r="K27" s="310">
        <f t="shared" ca="1" si="23"/>
        <v>33</v>
      </c>
      <c r="L27" s="311">
        <f ca="1">R26+1</f>
        <v>44054</v>
      </c>
      <c r="M27" s="311">
        <f ca="1">L27+1</f>
        <v>44055</v>
      </c>
      <c r="N27" s="311">
        <f t="shared" ca="1" si="24"/>
        <v>44056</v>
      </c>
      <c r="O27" s="311">
        <f t="shared" ca="1" si="24"/>
        <v>44057</v>
      </c>
      <c r="P27" s="311">
        <f t="shared" ca="1" si="24"/>
        <v>44058</v>
      </c>
      <c r="Q27" s="311">
        <f t="shared" ca="1" si="24"/>
        <v>44059</v>
      </c>
      <c r="R27" s="311">
        <f t="shared" ca="1" si="24"/>
        <v>44060</v>
      </c>
      <c r="T27" s="310">
        <f t="shared" ca="1" si="25"/>
        <v>37</v>
      </c>
      <c r="U27" s="311">
        <f ca="1">AA26+1</f>
        <v>44082</v>
      </c>
      <c r="V27" s="311">
        <f ca="1">U27+1</f>
        <v>44083</v>
      </c>
      <c r="W27" s="311">
        <f t="shared" ca="1" si="26"/>
        <v>44084</v>
      </c>
      <c r="X27" s="311">
        <f t="shared" ca="1" si="26"/>
        <v>44085</v>
      </c>
      <c r="Y27" s="311">
        <f t="shared" ca="1" si="26"/>
        <v>44086</v>
      </c>
      <c r="Z27" s="311">
        <f t="shared" ca="1" si="26"/>
        <v>44087</v>
      </c>
      <c r="AA27" s="311">
        <f t="shared" ca="1" si="26"/>
        <v>44088</v>
      </c>
      <c r="AE27" s="313" t="s">
        <v>437</v>
      </c>
      <c r="AF27" s="302" t="str">
        <f ca="1">CHOOSE(MONTH(AF29), "Jan","Feb","Mar","Apr","May","Jun","Jul","Aug","Sep","Oct","Nov","Dec")</f>
        <v>Jan</v>
      </c>
      <c r="AG27" s="298" t="s">
        <v>438</v>
      </c>
    </row>
    <row r="28" spans="2:35" outlineLevel="1" x14ac:dyDescent="0.15">
      <c r="B28" s="310">
        <f t="shared" ca="1" si="21"/>
        <v>30</v>
      </c>
      <c r="C28" s="311">
        <f ca="1">I27+1</f>
        <v>44033</v>
      </c>
      <c r="D28" s="311">
        <f ca="1">C28+1</f>
        <v>44034</v>
      </c>
      <c r="E28" s="311">
        <f t="shared" ca="1" si="22"/>
        <v>44035</v>
      </c>
      <c r="F28" s="311">
        <f t="shared" ca="1" si="22"/>
        <v>44036</v>
      </c>
      <c r="G28" s="311">
        <f t="shared" ca="1" si="22"/>
        <v>44037</v>
      </c>
      <c r="H28" s="311">
        <f t="shared" ca="1" si="22"/>
        <v>44038</v>
      </c>
      <c r="I28" s="311">
        <f t="shared" ca="1" si="22"/>
        <v>44039</v>
      </c>
      <c r="J28" s="297"/>
      <c r="K28" s="310">
        <f t="shared" ca="1" si="23"/>
        <v>34</v>
      </c>
      <c r="L28" s="311">
        <f ca="1">R27+1</f>
        <v>44061</v>
      </c>
      <c r="M28" s="311">
        <f ca="1">L28+1</f>
        <v>44062</v>
      </c>
      <c r="N28" s="311">
        <f t="shared" ca="1" si="24"/>
        <v>44063</v>
      </c>
      <c r="O28" s="311">
        <f t="shared" ca="1" si="24"/>
        <v>44064</v>
      </c>
      <c r="P28" s="311">
        <f t="shared" ca="1" si="24"/>
        <v>44065</v>
      </c>
      <c r="Q28" s="311">
        <f t="shared" ca="1" si="24"/>
        <v>44066</v>
      </c>
      <c r="R28" s="311">
        <f t="shared" ca="1" si="24"/>
        <v>44067</v>
      </c>
      <c r="T28" s="310">
        <f t="shared" ca="1" si="25"/>
        <v>38</v>
      </c>
      <c r="U28" s="311">
        <f ca="1">AA27+1</f>
        <v>44089</v>
      </c>
      <c r="V28" s="311">
        <f ca="1">U28+1</f>
        <v>44090</v>
      </c>
      <c r="W28" s="311">
        <f t="shared" ca="1" si="26"/>
        <v>44091</v>
      </c>
      <c r="X28" s="311">
        <f t="shared" ca="1" si="26"/>
        <v>44092</v>
      </c>
      <c r="Y28" s="311">
        <f t="shared" ca="1" si="26"/>
        <v>44093</v>
      </c>
      <c r="Z28" s="311">
        <f t="shared" ca="1" si="26"/>
        <v>44094</v>
      </c>
      <c r="AA28" s="311">
        <f t="shared" ca="1" si="26"/>
        <v>44095</v>
      </c>
      <c r="AE28" s="308" t="s">
        <v>439</v>
      </c>
      <c r="AF28" s="302" t="str">
        <f ca="1">CHOOSE(WEEKDAY(AF29), "Sun","Mon","Tue","Wed","Thu","Fri","Sat")</f>
        <v>Mon</v>
      </c>
      <c r="AG28" s="298" t="s">
        <v>440</v>
      </c>
    </row>
    <row r="29" spans="2:35" outlineLevel="1" x14ac:dyDescent="0.15">
      <c r="B29" s="310">
        <f t="shared" ca="1" si="21"/>
        <v>31</v>
      </c>
      <c r="C29" s="311">
        <f ca="1">I28+1</f>
        <v>44040</v>
      </c>
      <c r="D29" s="311">
        <f ca="1">C29+1</f>
        <v>44041</v>
      </c>
      <c r="E29" s="311">
        <f t="shared" ca="1" si="22"/>
        <v>44042</v>
      </c>
      <c r="F29" s="311">
        <f t="shared" ca="1" si="22"/>
        <v>44043</v>
      </c>
      <c r="G29" s="311">
        <f t="shared" ca="1" si="22"/>
        <v>44044</v>
      </c>
      <c r="H29" s="311">
        <f t="shared" ca="1" si="22"/>
        <v>44045</v>
      </c>
      <c r="I29" s="311">
        <f t="shared" ca="1" si="22"/>
        <v>44046</v>
      </c>
      <c r="J29" s="297"/>
      <c r="K29" s="310">
        <f t="shared" ca="1" si="23"/>
        <v>35</v>
      </c>
      <c r="L29" s="311">
        <f ca="1">R28+1</f>
        <v>44068</v>
      </c>
      <c r="M29" s="311">
        <f ca="1">L29+1</f>
        <v>44069</v>
      </c>
      <c r="N29" s="311">
        <f t="shared" ca="1" si="24"/>
        <v>44070</v>
      </c>
      <c r="O29" s="311">
        <f t="shared" ca="1" si="24"/>
        <v>44071</v>
      </c>
      <c r="P29" s="311">
        <f t="shared" ca="1" si="24"/>
        <v>44072</v>
      </c>
      <c r="Q29" s="311">
        <f t="shared" ca="1" si="24"/>
        <v>44073</v>
      </c>
      <c r="R29" s="311">
        <f t="shared" ca="1" si="24"/>
        <v>44074</v>
      </c>
      <c r="T29" s="310">
        <f t="shared" ca="1" si="25"/>
        <v>39</v>
      </c>
      <c r="U29" s="311">
        <f ca="1">AA28+1</f>
        <v>44096</v>
      </c>
      <c r="V29" s="311">
        <f ca="1">U29+1</f>
        <v>44097</v>
      </c>
      <c r="W29" s="311">
        <f t="shared" ca="1" si="26"/>
        <v>44098</v>
      </c>
      <c r="X29" s="311">
        <f t="shared" ca="1" si="26"/>
        <v>44099</v>
      </c>
      <c r="Y29" s="311">
        <f t="shared" ca="1" si="26"/>
        <v>44100</v>
      </c>
      <c r="Z29" s="311">
        <f t="shared" ca="1" si="26"/>
        <v>44101</v>
      </c>
      <c r="AA29" s="311">
        <f t="shared" ca="1" si="26"/>
        <v>44102</v>
      </c>
      <c r="AE29" s="315" t="s">
        <v>441</v>
      </c>
      <c r="AF29" s="316">
        <f ca="1">IF(AF6&lt;&gt;0,AF6,(IF(AF10&lt;&gt;0,AF10,TODAY())))</f>
        <v>43830</v>
      </c>
      <c r="AG29" s="298" t="s">
        <v>442</v>
      </c>
    </row>
    <row r="30" spans="2:35" outlineLevel="1" x14ac:dyDescent="0.15">
      <c r="B30" s="310">
        <f t="shared" ca="1" si="21"/>
        <v>32</v>
      </c>
      <c r="C30" s="311">
        <f ca="1">I29+1</f>
        <v>44047</v>
      </c>
      <c r="D30" s="311">
        <f ca="1">C30+1</f>
        <v>44048</v>
      </c>
      <c r="E30" s="311">
        <f t="shared" ca="1" si="22"/>
        <v>44049</v>
      </c>
      <c r="F30" s="311">
        <f t="shared" ca="1" si="22"/>
        <v>44050</v>
      </c>
      <c r="G30" s="311">
        <f t="shared" ca="1" si="22"/>
        <v>44051</v>
      </c>
      <c r="H30" s="311">
        <f t="shared" ca="1" si="22"/>
        <v>44052</v>
      </c>
      <c r="I30" s="311">
        <f t="shared" ca="1" si="22"/>
        <v>44053</v>
      </c>
      <c r="J30" s="314"/>
      <c r="K30" s="310">
        <f t="shared" ca="1" si="23"/>
        <v>36</v>
      </c>
      <c r="L30" s="311">
        <f ca="1">R29+1</f>
        <v>44075</v>
      </c>
      <c r="M30" s="311">
        <f ca="1">L30+1</f>
        <v>44076</v>
      </c>
      <c r="N30" s="311">
        <f t="shared" ca="1" si="24"/>
        <v>44077</v>
      </c>
      <c r="O30" s="311">
        <f t="shared" ca="1" si="24"/>
        <v>44078</v>
      </c>
      <c r="P30" s="311">
        <f t="shared" ca="1" si="24"/>
        <v>44079</v>
      </c>
      <c r="Q30" s="311">
        <f t="shared" ca="1" si="24"/>
        <v>44080</v>
      </c>
      <c r="R30" s="311">
        <f t="shared" ca="1" si="24"/>
        <v>44081</v>
      </c>
      <c r="T30" s="310">
        <f t="shared" ca="1" si="25"/>
        <v>40</v>
      </c>
      <c r="U30" s="311">
        <f ca="1">AA29+1</f>
        <v>44103</v>
      </c>
      <c r="V30" s="311">
        <f ca="1">U30+1</f>
        <v>44104</v>
      </c>
      <c r="W30" s="311">
        <f t="shared" ca="1" si="26"/>
        <v>44105</v>
      </c>
      <c r="X30" s="311">
        <f t="shared" ca="1" si="26"/>
        <v>44106</v>
      </c>
      <c r="Y30" s="311">
        <f t="shared" ca="1" si="26"/>
        <v>44107</v>
      </c>
      <c r="Z30" s="311">
        <f t="shared" ca="1" si="26"/>
        <v>44108</v>
      </c>
      <c r="AA30" s="311">
        <f t="shared" ca="1" si="26"/>
        <v>44109</v>
      </c>
      <c r="AE30" s="315" t="s">
        <v>443</v>
      </c>
      <c r="AF30" s="316">
        <f ca="1">AF29-WEEKDAY(AF29,AF23+AF26)</f>
        <v>43830</v>
      </c>
      <c r="AG30" s="298" t="s">
        <v>444</v>
      </c>
    </row>
    <row r="31" spans="2:35" x14ac:dyDescent="0.15">
      <c r="B31" s="314"/>
      <c r="C31" s="314"/>
      <c r="D31" s="314"/>
      <c r="E31" s="314"/>
      <c r="F31" s="314"/>
      <c r="G31" s="314"/>
      <c r="H31" s="314"/>
      <c r="I31" s="314"/>
      <c r="J31" s="314"/>
      <c r="K31" s="314"/>
    </row>
    <row r="32" spans="2:35" outlineLevel="1" x14ac:dyDescent="0.15">
      <c r="B32" s="299">
        <v>9</v>
      </c>
      <c r="C32" s="296"/>
      <c r="D32" s="296"/>
      <c r="E32" s="296"/>
      <c r="F32" s="296"/>
      <c r="G32" s="296"/>
      <c r="H32" s="296"/>
      <c r="I32" s="296"/>
      <c r="J32" s="297"/>
      <c r="K32" s="299">
        <v>10</v>
      </c>
      <c r="L32" s="296"/>
      <c r="M32" s="296"/>
      <c r="T32" s="299">
        <v>11</v>
      </c>
    </row>
    <row r="33" spans="2:34" outlineLevel="1" x14ac:dyDescent="0.15">
      <c r="B33" s="845" t="str">
        <f>B3</f>
        <v>KW</v>
      </c>
      <c r="C33" s="847">
        <f ca="1">DATE(YEAR($AF$29),MONTH($AF$29)+B32,1)</f>
        <v>44104</v>
      </c>
      <c r="D33" s="848"/>
      <c r="E33" s="848"/>
      <c r="F33" s="848"/>
      <c r="G33" s="848"/>
      <c r="H33" s="848"/>
      <c r="I33" s="849"/>
      <c r="J33" s="297"/>
      <c r="K33" s="845" t="str">
        <f>B3</f>
        <v>KW</v>
      </c>
      <c r="L33" s="847">
        <f ca="1">DATE(YEAR($AF$29),MONTH($AF$29)+K32,1)</f>
        <v>44135</v>
      </c>
      <c r="M33" s="848"/>
      <c r="N33" s="848"/>
      <c r="O33" s="848"/>
      <c r="P33" s="848"/>
      <c r="Q33" s="848"/>
      <c r="R33" s="849"/>
      <c r="T33" s="845" t="str">
        <f>B3</f>
        <v>KW</v>
      </c>
      <c r="U33" s="847">
        <f ca="1">DATE(YEAR($AF$29),MONTH($AF$29)+T32,1)</f>
        <v>44165</v>
      </c>
      <c r="V33" s="848"/>
      <c r="W33" s="848"/>
      <c r="X33" s="848"/>
      <c r="Y33" s="848"/>
      <c r="Z33" s="848"/>
      <c r="AA33" s="849"/>
      <c r="AE33" s="315"/>
      <c r="AF33" s="663" t="s">
        <v>425</v>
      </c>
      <c r="AG33" s="302"/>
    </row>
    <row r="34" spans="2:34" outlineLevel="1" x14ac:dyDescent="0.15">
      <c r="B34" s="846"/>
      <c r="C34" s="303">
        <f ca="1">C35</f>
        <v>44103</v>
      </c>
      <c r="D34" s="304">
        <f t="shared" ref="D34:I34" ca="1" si="27">D35</f>
        <v>44104</v>
      </c>
      <c r="E34" s="304">
        <f t="shared" ca="1" si="27"/>
        <v>44105</v>
      </c>
      <c r="F34" s="304">
        <f t="shared" ca="1" si="27"/>
        <v>44106</v>
      </c>
      <c r="G34" s="304">
        <f t="shared" ca="1" si="27"/>
        <v>44107</v>
      </c>
      <c r="H34" s="304">
        <f t="shared" ca="1" si="27"/>
        <v>44108</v>
      </c>
      <c r="I34" s="305">
        <f t="shared" ca="1" si="27"/>
        <v>44109</v>
      </c>
      <c r="J34" s="297"/>
      <c r="K34" s="846"/>
      <c r="L34" s="303">
        <f ca="1">L35</f>
        <v>44131</v>
      </c>
      <c r="M34" s="304">
        <f t="shared" ref="M34:R34" ca="1" si="28">M35</f>
        <v>44132</v>
      </c>
      <c r="N34" s="304">
        <f t="shared" ca="1" si="28"/>
        <v>44133</v>
      </c>
      <c r="O34" s="304">
        <f t="shared" ca="1" si="28"/>
        <v>44134</v>
      </c>
      <c r="P34" s="304">
        <f t="shared" ca="1" si="28"/>
        <v>44135</v>
      </c>
      <c r="Q34" s="304">
        <f t="shared" ca="1" si="28"/>
        <v>44136</v>
      </c>
      <c r="R34" s="305">
        <f t="shared" ca="1" si="28"/>
        <v>44137</v>
      </c>
      <c r="T34" s="846"/>
      <c r="U34" s="303">
        <f ca="1">U35</f>
        <v>44159</v>
      </c>
      <c r="V34" s="304">
        <f t="shared" ref="V34:AA34" ca="1" si="29">V35</f>
        <v>44160</v>
      </c>
      <c r="W34" s="304">
        <f t="shared" ca="1" si="29"/>
        <v>44161</v>
      </c>
      <c r="X34" s="304">
        <f t="shared" ca="1" si="29"/>
        <v>44162</v>
      </c>
      <c r="Y34" s="304">
        <f t="shared" ca="1" si="29"/>
        <v>44163</v>
      </c>
      <c r="Z34" s="304">
        <f t="shared" ca="1" si="29"/>
        <v>44164</v>
      </c>
      <c r="AA34" s="305">
        <f t="shared" ca="1" si="29"/>
        <v>44165</v>
      </c>
      <c r="AE34" s="308" t="s">
        <v>207</v>
      </c>
      <c r="AF34" s="714" t="s">
        <v>731</v>
      </c>
      <c r="AG34" s="302"/>
    </row>
    <row r="35" spans="2:34" outlineLevel="1" x14ac:dyDescent="0.15">
      <c r="B35" s="310">
        <f t="shared" ref="B35:B40" ca="1" si="30">IF($AF$3="ISO",_xlfn.ISOWEEKNUM(C35),IF($AF$3="Excel",WEEKNUM(C35,$AF$23),"Error"))</f>
        <v>40</v>
      </c>
      <c r="C35" s="311">
        <f ca="1">DATE(YEAR($AF$29),MONTH($AF$29)+B32,1)-(WEEKDAY(DATE(YEAR($AF$29),MONTH($AF$29)+B32,1),1)-($AF$23-1))-IF((WEEKDAY(DATE(YEAR($AF$29),MONTH($AF$29)+B32,1),1)-($AF$23-1))&lt;=0,7,0)+1</f>
        <v>44103</v>
      </c>
      <c r="D35" s="311">
        <f t="shared" ref="D35:I40" ca="1" si="31">C35+1</f>
        <v>44104</v>
      </c>
      <c r="E35" s="311">
        <f t="shared" ca="1" si="31"/>
        <v>44105</v>
      </c>
      <c r="F35" s="311">
        <f t="shared" ca="1" si="31"/>
        <v>44106</v>
      </c>
      <c r="G35" s="311">
        <f t="shared" ca="1" si="31"/>
        <v>44107</v>
      </c>
      <c r="H35" s="311">
        <f t="shared" ca="1" si="31"/>
        <v>44108</v>
      </c>
      <c r="I35" s="311">
        <f t="shared" ca="1" si="31"/>
        <v>44109</v>
      </c>
      <c r="J35" s="297"/>
      <c r="K35" s="310">
        <f t="shared" ref="K35:K40" ca="1" si="32">IF($AF$3="ISO",_xlfn.ISOWEEKNUM(L35),IF($AF$3="Excel",WEEKNUM(L35,$AF$23),"Error"))</f>
        <v>44</v>
      </c>
      <c r="L35" s="311">
        <f ca="1">DATE(YEAR($AF$29),MONTH($AF$29)+K32,1)-(WEEKDAY(DATE(YEAR($AF$29),MONTH($AF$29)+K32,1),1)-($AF$23-1))-IF((WEEKDAY(DATE(YEAR($AF$29),MONTH($AF$29)+K32,1),1)-($AF$23-1))&lt;=0,7,0)+1</f>
        <v>44131</v>
      </c>
      <c r="M35" s="311">
        <f t="shared" ref="M35:R40" ca="1" si="33">L35+1</f>
        <v>44132</v>
      </c>
      <c r="N35" s="311">
        <f t="shared" ca="1" si="33"/>
        <v>44133</v>
      </c>
      <c r="O35" s="311">
        <f t="shared" ca="1" si="33"/>
        <v>44134</v>
      </c>
      <c r="P35" s="311">
        <f t="shared" ca="1" si="33"/>
        <v>44135</v>
      </c>
      <c r="Q35" s="311">
        <f t="shared" ca="1" si="33"/>
        <v>44136</v>
      </c>
      <c r="R35" s="311">
        <f t="shared" ca="1" si="33"/>
        <v>44137</v>
      </c>
      <c r="T35" s="310">
        <f t="shared" ref="T35:T40" ca="1" si="34">IF($AF$3="ISO",_xlfn.ISOWEEKNUM(U35),IF($AF$3="Excel",WEEKNUM(U35,$AF$23),"Error"))</f>
        <v>48</v>
      </c>
      <c r="U35" s="311">
        <f ca="1">DATE(YEAR($AF$29),MONTH($AF$29)+T32,1)-(WEEKDAY(DATE(YEAR($AF$29),MONTH($AF$29)+T32,1),1)-($AF$23-1))-IF((WEEKDAY(DATE(YEAR($AF$29),MONTH($AF$29)+T32,1),1)-($AF$23-1))&lt;=0,7,0)+1</f>
        <v>44159</v>
      </c>
      <c r="V35" s="311">
        <f t="shared" ref="V35:AA40" ca="1" si="35">U35+1</f>
        <v>44160</v>
      </c>
      <c r="W35" s="311">
        <f t="shared" ca="1" si="35"/>
        <v>44161</v>
      </c>
      <c r="X35" s="311">
        <f t="shared" ca="1" si="35"/>
        <v>44162</v>
      </c>
      <c r="Y35" s="311">
        <f t="shared" ca="1" si="35"/>
        <v>44163</v>
      </c>
      <c r="Z35" s="311">
        <f t="shared" ca="1" si="35"/>
        <v>44164</v>
      </c>
      <c r="AA35" s="311">
        <f t="shared" ca="1" si="35"/>
        <v>44165</v>
      </c>
      <c r="AE35" s="315" t="s">
        <v>446</v>
      </c>
      <c r="AF35" s="715" t="s">
        <v>426</v>
      </c>
      <c r="AG35" s="302"/>
    </row>
    <row r="36" spans="2:34" outlineLevel="1" x14ac:dyDescent="0.15">
      <c r="B36" s="310">
        <f t="shared" ca="1" si="30"/>
        <v>41</v>
      </c>
      <c r="C36" s="311">
        <f ca="1">I35+1</f>
        <v>44110</v>
      </c>
      <c r="D36" s="311">
        <f ca="1">C36+1</f>
        <v>44111</v>
      </c>
      <c r="E36" s="311">
        <f t="shared" ca="1" si="31"/>
        <v>44112</v>
      </c>
      <c r="F36" s="311">
        <f t="shared" ca="1" si="31"/>
        <v>44113</v>
      </c>
      <c r="G36" s="311">
        <f t="shared" ca="1" si="31"/>
        <v>44114</v>
      </c>
      <c r="H36" s="311">
        <f t="shared" ca="1" si="31"/>
        <v>44115</v>
      </c>
      <c r="I36" s="311">
        <f t="shared" ca="1" si="31"/>
        <v>44116</v>
      </c>
      <c r="J36" s="297"/>
      <c r="K36" s="310">
        <f t="shared" ca="1" si="32"/>
        <v>45</v>
      </c>
      <c r="L36" s="311">
        <f ca="1">R35+1</f>
        <v>44138</v>
      </c>
      <c r="M36" s="311">
        <f ca="1">L36+1</f>
        <v>44139</v>
      </c>
      <c r="N36" s="311">
        <f t="shared" ca="1" si="33"/>
        <v>44140</v>
      </c>
      <c r="O36" s="311">
        <f t="shared" ca="1" si="33"/>
        <v>44141</v>
      </c>
      <c r="P36" s="311">
        <f t="shared" ca="1" si="33"/>
        <v>44142</v>
      </c>
      <c r="Q36" s="311">
        <f t="shared" ca="1" si="33"/>
        <v>44143</v>
      </c>
      <c r="R36" s="311">
        <f t="shared" ca="1" si="33"/>
        <v>44144</v>
      </c>
      <c r="T36" s="310">
        <f t="shared" ca="1" si="34"/>
        <v>49</v>
      </c>
      <c r="U36" s="311">
        <f ca="1">AA35+1</f>
        <v>44166</v>
      </c>
      <c r="V36" s="311">
        <f ca="1">U36+1</f>
        <v>44167</v>
      </c>
      <c r="W36" s="311">
        <f t="shared" ca="1" si="35"/>
        <v>44168</v>
      </c>
      <c r="X36" s="311">
        <f t="shared" ca="1" si="35"/>
        <v>44169</v>
      </c>
      <c r="Y36" s="311">
        <f t="shared" ca="1" si="35"/>
        <v>44170</v>
      </c>
      <c r="Z36" s="311">
        <f t="shared" ca="1" si="35"/>
        <v>44171</v>
      </c>
      <c r="AA36" s="311">
        <f t="shared" ca="1" si="35"/>
        <v>44172</v>
      </c>
      <c r="AE36" s="315" t="s">
        <v>447</v>
      </c>
      <c r="AF36" s="715" t="s">
        <v>422</v>
      </c>
      <c r="AG36" s="302"/>
    </row>
    <row r="37" spans="2:34" outlineLevel="1" x14ac:dyDescent="0.15">
      <c r="B37" s="310">
        <f t="shared" ca="1" si="30"/>
        <v>42</v>
      </c>
      <c r="C37" s="311">
        <f ca="1">I36+1</f>
        <v>44117</v>
      </c>
      <c r="D37" s="311">
        <f ca="1">C37+1</f>
        <v>44118</v>
      </c>
      <c r="E37" s="311">
        <f t="shared" ca="1" si="31"/>
        <v>44119</v>
      </c>
      <c r="F37" s="311">
        <f t="shared" ca="1" si="31"/>
        <v>44120</v>
      </c>
      <c r="G37" s="311">
        <f t="shared" ca="1" si="31"/>
        <v>44121</v>
      </c>
      <c r="H37" s="311">
        <f t="shared" ca="1" si="31"/>
        <v>44122</v>
      </c>
      <c r="I37" s="311">
        <f t="shared" ca="1" si="31"/>
        <v>44123</v>
      </c>
      <c r="J37" s="297"/>
      <c r="K37" s="310">
        <f t="shared" ca="1" si="32"/>
        <v>46</v>
      </c>
      <c r="L37" s="311">
        <f ca="1">R36+1</f>
        <v>44145</v>
      </c>
      <c r="M37" s="311">
        <f ca="1">L37+1</f>
        <v>44146</v>
      </c>
      <c r="N37" s="311">
        <f t="shared" ca="1" si="33"/>
        <v>44147</v>
      </c>
      <c r="O37" s="311">
        <f t="shared" ca="1" si="33"/>
        <v>44148</v>
      </c>
      <c r="P37" s="311">
        <f t="shared" ca="1" si="33"/>
        <v>44149</v>
      </c>
      <c r="Q37" s="311">
        <f t="shared" ca="1" si="33"/>
        <v>44150</v>
      </c>
      <c r="R37" s="311">
        <f t="shared" ca="1" si="33"/>
        <v>44151</v>
      </c>
      <c r="T37" s="310">
        <f t="shared" ca="1" si="34"/>
        <v>50</v>
      </c>
      <c r="U37" s="311">
        <f ca="1">AA36+1</f>
        <v>44173</v>
      </c>
      <c r="V37" s="311">
        <f ca="1">U37+1</f>
        <v>44174</v>
      </c>
      <c r="W37" s="311">
        <f t="shared" ca="1" si="35"/>
        <v>44175</v>
      </c>
      <c r="X37" s="311">
        <f t="shared" ca="1" si="35"/>
        <v>44176</v>
      </c>
      <c r="Y37" s="311">
        <f t="shared" ca="1" si="35"/>
        <v>44177</v>
      </c>
      <c r="Z37" s="311">
        <f t="shared" ca="1" si="35"/>
        <v>44178</v>
      </c>
      <c r="AA37" s="311">
        <f t="shared" ca="1" si="35"/>
        <v>44179</v>
      </c>
      <c r="AE37" s="302"/>
      <c r="AF37" s="302"/>
      <c r="AG37" s="302"/>
    </row>
    <row r="38" spans="2:34" outlineLevel="1" x14ac:dyDescent="0.15">
      <c r="B38" s="310">
        <f t="shared" ca="1" si="30"/>
        <v>43</v>
      </c>
      <c r="C38" s="311">
        <f ca="1">I37+1</f>
        <v>44124</v>
      </c>
      <c r="D38" s="311">
        <f ca="1">C38+1</f>
        <v>44125</v>
      </c>
      <c r="E38" s="311">
        <f t="shared" ca="1" si="31"/>
        <v>44126</v>
      </c>
      <c r="F38" s="311">
        <f t="shared" ca="1" si="31"/>
        <v>44127</v>
      </c>
      <c r="G38" s="311">
        <f t="shared" ca="1" si="31"/>
        <v>44128</v>
      </c>
      <c r="H38" s="311">
        <f t="shared" ca="1" si="31"/>
        <v>44129</v>
      </c>
      <c r="I38" s="311">
        <f t="shared" ca="1" si="31"/>
        <v>44130</v>
      </c>
      <c r="J38" s="297"/>
      <c r="K38" s="310">
        <f t="shared" ca="1" si="32"/>
        <v>47</v>
      </c>
      <c r="L38" s="311">
        <f ca="1">R37+1</f>
        <v>44152</v>
      </c>
      <c r="M38" s="311">
        <f ca="1">L38+1</f>
        <v>44153</v>
      </c>
      <c r="N38" s="311">
        <f t="shared" ca="1" si="33"/>
        <v>44154</v>
      </c>
      <c r="O38" s="311">
        <f t="shared" ca="1" si="33"/>
        <v>44155</v>
      </c>
      <c r="P38" s="311">
        <f t="shared" ca="1" si="33"/>
        <v>44156</v>
      </c>
      <c r="Q38" s="311">
        <f t="shared" ca="1" si="33"/>
        <v>44157</v>
      </c>
      <c r="R38" s="311">
        <f t="shared" ca="1" si="33"/>
        <v>44158</v>
      </c>
      <c r="T38" s="310">
        <f t="shared" ca="1" si="34"/>
        <v>51</v>
      </c>
      <c r="U38" s="311">
        <f ca="1">AA37+1</f>
        <v>44180</v>
      </c>
      <c r="V38" s="311">
        <f ca="1">U38+1</f>
        <v>44181</v>
      </c>
      <c r="W38" s="311">
        <f t="shared" ca="1" si="35"/>
        <v>44182</v>
      </c>
      <c r="X38" s="311">
        <f t="shared" ca="1" si="35"/>
        <v>44183</v>
      </c>
      <c r="Y38" s="311">
        <f t="shared" ca="1" si="35"/>
        <v>44184</v>
      </c>
      <c r="Z38" s="311">
        <f t="shared" ca="1" si="35"/>
        <v>44185</v>
      </c>
      <c r="AA38" s="311">
        <f t="shared" ca="1" si="35"/>
        <v>44186</v>
      </c>
      <c r="AE38" s="298" t="s">
        <v>646</v>
      </c>
      <c r="AF38" s="298" t="b">
        <f ca="1">INDEX('2020'!$I$6:$AD$412,MATCH(AG38,'2020'!$I$6:$I$412),18)=1</f>
        <v>0</v>
      </c>
      <c r="AG38" s="392">
        <f ca="1">C29</f>
        <v>44040</v>
      </c>
      <c r="AH38" s="327" t="s">
        <v>647</v>
      </c>
    </row>
    <row r="39" spans="2:34" outlineLevel="1" x14ac:dyDescent="0.15">
      <c r="B39" s="310">
        <f t="shared" ca="1" si="30"/>
        <v>44</v>
      </c>
      <c r="C39" s="311">
        <f ca="1">I38+1</f>
        <v>44131</v>
      </c>
      <c r="D39" s="311">
        <f ca="1">C39+1</f>
        <v>44132</v>
      </c>
      <c r="E39" s="311">
        <f t="shared" ca="1" si="31"/>
        <v>44133</v>
      </c>
      <c r="F39" s="311">
        <f t="shared" ca="1" si="31"/>
        <v>44134</v>
      </c>
      <c r="G39" s="311">
        <f t="shared" ca="1" si="31"/>
        <v>44135</v>
      </c>
      <c r="H39" s="311">
        <f t="shared" ca="1" si="31"/>
        <v>44136</v>
      </c>
      <c r="I39" s="311">
        <f t="shared" ca="1" si="31"/>
        <v>44137</v>
      </c>
      <c r="J39" s="297"/>
      <c r="K39" s="310">
        <f t="shared" ca="1" si="32"/>
        <v>48</v>
      </c>
      <c r="L39" s="311">
        <f ca="1">R38+1</f>
        <v>44159</v>
      </c>
      <c r="M39" s="311">
        <f ca="1">L39+1</f>
        <v>44160</v>
      </c>
      <c r="N39" s="311">
        <f t="shared" ca="1" si="33"/>
        <v>44161</v>
      </c>
      <c r="O39" s="311">
        <f t="shared" ca="1" si="33"/>
        <v>44162</v>
      </c>
      <c r="P39" s="311">
        <f t="shared" ca="1" si="33"/>
        <v>44163</v>
      </c>
      <c r="Q39" s="311">
        <f t="shared" ca="1" si="33"/>
        <v>44164</v>
      </c>
      <c r="R39" s="311">
        <f t="shared" ca="1" si="33"/>
        <v>44165</v>
      </c>
      <c r="T39" s="310">
        <f t="shared" ca="1" si="34"/>
        <v>52</v>
      </c>
      <c r="U39" s="311">
        <f ca="1">AA38+1</f>
        <v>44187</v>
      </c>
      <c r="V39" s="311">
        <f ca="1">U39+1</f>
        <v>44188</v>
      </c>
      <c r="W39" s="311">
        <f t="shared" ca="1" si="35"/>
        <v>44189</v>
      </c>
      <c r="X39" s="311">
        <f t="shared" ca="1" si="35"/>
        <v>44190</v>
      </c>
      <c r="Y39" s="311">
        <f t="shared" ca="1" si="35"/>
        <v>44191</v>
      </c>
      <c r="Z39" s="311">
        <f t="shared" ca="1" si="35"/>
        <v>44192</v>
      </c>
      <c r="AA39" s="311">
        <f t="shared" ca="1" si="35"/>
        <v>44193</v>
      </c>
    </row>
    <row r="40" spans="2:34" outlineLevel="1" x14ac:dyDescent="0.15">
      <c r="B40" s="310">
        <f t="shared" ca="1" si="30"/>
        <v>45</v>
      </c>
      <c r="C40" s="311">
        <f ca="1">I39+1</f>
        <v>44138</v>
      </c>
      <c r="D40" s="311">
        <f ca="1">C40+1</f>
        <v>44139</v>
      </c>
      <c r="E40" s="311">
        <f t="shared" ca="1" si="31"/>
        <v>44140</v>
      </c>
      <c r="F40" s="311">
        <f t="shared" ca="1" si="31"/>
        <v>44141</v>
      </c>
      <c r="G40" s="311">
        <f t="shared" ca="1" si="31"/>
        <v>44142</v>
      </c>
      <c r="H40" s="311">
        <f t="shared" ca="1" si="31"/>
        <v>44143</v>
      </c>
      <c r="I40" s="311">
        <f t="shared" ca="1" si="31"/>
        <v>44144</v>
      </c>
      <c r="J40" s="314"/>
      <c r="K40" s="310">
        <f t="shared" ca="1" si="32"/>
        <v>49</v>
      </c>
      <c r="L40" s="311">
        <f ca="1">R39+1</f>
        <v>44166</v>
      </c>
      <c r="M40" s="311">
        <f ca="1">L40+1</f>
        <v>44167</v>
      </c>
      <c r="N40" s="311">
        <f t="shared" ca="1" si="33"/>
        <v>44168</v>
      </c>
      <c r="O40" s="311">
        <f t="shared" ca="1" si="33"/>
        <v>44169</v>
      </c>
      <c r="P40" s="311">
        <f t="shared" ca="1" si="33"/>
        <v>44170</v>
      </c>
      <c r="Q40" s="311">
        <f t="shared" ca="1" si="33"/>
        <v>44171</v>
      </c>
      <c r="R40" s="311">
        <f t="shared" ca="1" si="33"/>
        <v>44172</v>
      </c>
      <c r="T40" s="310">
        <f t="shared" ca="1" si="34"/>
        <v>1</v>
      </c>
      <c r="U40" s="311">
        <f ca="1">AA39+1</f>
        <v>44194</v>
      </c>
      <c r="V40" s="311">
        <f ca="1">U40+1</f>
        <v>44195</v>
      </c>
      <c r="W40" s="311">
        <f t="shared" ca="1" si="35"/>
        <v>44196</v>
      </c>
      <c r="X40" s="311">
        <f t="shared" ca="1" si="35"/>
        <v>44197</v>
      </c>
      <c r="Y40" s="311">
        <f t="shared" ca="1" si="35"/>
        <v>44198</v>
      </c>
      <c r="Z40" s="311">
        <f t="shared" ca="1" si="35"/>
        <v>44199</v>
      </c>
      <c r="AA40" s="311">
        <f t="shared" ca="1" si="35"/>
        <v>44200</v>
      </c>
    </row>
  </sheetData>
  <mergeCells count="24">
    <mergeCell ref="U13:AA13"/>
    <mergeCell ref="B3:B4"/>
    <mergeCell ref="C3:I3"/>
    <mergeCell ref="K3:K4"/>
    <mergeCell ref="L3:R3"/>
    <mergeCell ref="T3:T4"/>
    <mergeCell ref="U3:AA3"/>
    <mergeCell ref="B13:B14"/>
    <mergeCell ref="C13:I13"/>
    <mergeCell ref="K13:K14"/>
    <mergeCell ref="L13:R13"/>
    <mergeCell ref="T13:T14"/>
    <mergeCell ref="U33:AA33"/>
    <mergeCell ref="B23:B24"/>
    <mergeCell ref="C23:I23"/>
    <mergeCell ref="K23:K24"/>
    <mergeCell ref="L23:R23"/>
    <mergeCell ref="T23:T24"/>
    <mergeCell ref="U23:AA23"/>
    <mergeCell ref="B33:B34"/>
    <mergeCell ref="C33:I33"/>
    <mergeCell ref="K33:K34"/>
    <mergeCell ref="L33:R33"/>
    <mergeCell ref="T33:T34"/>
  </mergeCells>
  <conditionalFormatting sqref="C5:I10 L5:R10 U5:AA10 C15:I20 L15:R20 U15:AA20 C25:I30 L25:R30 U25:AA30 C35:I40 L35:R40 U35:AA40">
    <cfRule type="expression" dxfId="268" priority="16">
      <formula>CHOOSE(WEEKDAY(C5), "Sun","Mon","Tue","Wed","Thu","Fri","Sat")="Sat"</formula>
    </cfRule>
    <cfRule type="expression" dxfId="267" priority="17">
      <formula>CHOOSE(WEEKDAY(C5), "Sun","Mon","Tue","Wed","Thu","Fri","Sat")="Sun"</formula>
    </cfRule>
  </conditionalFormatting>
  <conditionalFormatting sqref="C5:I10">
    <cfRule type="expression" dxfId="263" priority="1">
      <formula>MONTH(C5)&lt;&gt;MONTH($C$3)</formula>
    </cfRule>
  </conditionalFormatting>
  <conditionalFormatting sqref="C15:I20">
    <cfRule type="expression" dxfId="262" priority="4">
      <formula>MONTH(C15)&lt;&gt;MONTH($C$13)</formula>
    </cfRule>
  </conditionalFormatting>
  <conditionalFormatting sqref="C25:I30">
    <cfRule type="expression" dxfId="261" priority="7">
      <formula>MONTH(C25)&lt;&gt;MONTH($C$23)</formula>
    </cfRule>
  </conditionalFormatting>
  <conditionalFormatting sqref="C35:I40">
    <cfRule type="expression" dxfId="260" priority="10">
      <formula>MONTH(C35)&lt;&gt;MONTH($C$33)</formula>
    </cfRule>
  </conditionalFormatting>
  <conditionalFormatting sqref="L5:R10">
    <cfRule type="expression" dxfId="259" priority="2">
      <formula>MONTH(L5)&lt;&gt;MONTH($L$3)</formula>
    </cfRule>
  </conditionalFormatting>
  <conditionalFormatting sqref="L15:R20">
    <cfRule type="expression" dxfId="258" priority="5">
      <formula>MONTH(L15)&lt;&gt;MONTH($L$13)</formula>
    </cfRule>
  </conditionalFormatting>
  <conditionalFormatting sqref="L25:R30">
    <cfRule type="expression" dxfId="257" priority="8">
      <formula>MONTH(L25)&lt;&gt;MONTH($L$23)</formula>
    </cfRule>
  </conditionalFormatting>
  <conditionalFormatting sqref="L35:R40">
    <cfRule type="expression" dxfId="256" priority="11">
      <formula>MONTH(L35)&lt;&gt;MONTH($L$33)</formula>
    </cfRule>
  </conditionalFormatting>
  <conditionalFormatting sqref="U5:AA10">
    <cfRule type="expression" dxfId="255" priority="3">
      <formula>MONTH(U5)&lt;&gt;MONTH($U$3)</formula>
    </cfRule>
  </conditionalFormatting>
  <conditionalFormatting sqref="U15:AA20">
    <cfRule type="expression" dxfId="254" priority="6">
      <formula>MONTH(U15)&lt;&gt;MONTH($U$13)</formula>
    </cfRule>
  </conditionalFormatting>
  <conditionalFormatting sqref="U25:AA30">
    <cfRule type="expression" dxfId="253" priority="9">
      <formula>MONTH(U25)&lt;&gt;MONTH($U$23)</formula>
    </cfRule>
  </conditionalFormatting>
  <conditionalFormatting sqref="U35:AA40 L35:R40 C35:I40 U25:AA30 L25:R30 C25:I30 U15:AA20 L15:R20 C15:I20 U5:AA10 L5:R10 C5:I10">
    <cfRule type="cellIs" dxfId="252" priority="15" operator="equal">
      <formula>$AF$25</formula>
    </cfRule>
  </conditionalFormatting>
  <conditionalFormatting sqref="U35:AA40">
    <cfRule type="expression" dxfId="251" priority="12">
      <formula>MONTH(U35)&lt;&gt;MONTH($U$33)</formula>
    </cfRule>
  </conditionalFormatting>
  <conditionalFormatting sqref="AF27">
    <cfRule type="expression" dxfId="250" priority="13">
      <formula>AF27="Jan"</formula>
    </cfRule>
  </conditionalFormatting>
  <conditionalFormatting sqref="AF28">
    <cfRule type="expression" dxfId="249" priority="14">
      <formula>AF28="Sat"</formula>
    </cfRule>
  </conditionalFormatting>
  <dataValidations count="20">
    <dataValidation type="list" allowBlank="1" showInputMessage="1" showErrorMessage="1" sqref="AF3" xr:uid="{75C716D5-2427-4B55-A3E6-C394F745CA75}">
      <formula1>"ISO,Excel"</formula1>
    </dataValidation>
    <dataValidation type="list" allowBlank="1" showInputMessage="1" showErrorMessage="1" sqref="AF4" xr:uid="{5E236C0A-51B2-4701-8572-682A39348E1A}">
      <formula1>$AF$34:$AF$36</formula1>
    </dataValidation>
    <dataValidation allowBlank="1" showInputMessage="1" showErrorMessage="1" promptTitle="CB" prompt=" _x000a_Calendar Begin" sqref="AE6" xr:uid="{04C9C8E2-3148-4C4B-B98D-0EBE4FA5E907}"/>
    <dataValidation allowBlank="1" showInputMessage="1" showErrorMessage="1" promptTitle="CY" prompt=" _x000a_Current Year" sqref="AE7" xr:uid="{C0FD6F27-D8FF-4BCB-BB3D-0B81EADA0902}"/>
    <dataValidation allowBlank="1" showInputMessage="1" showErrorMessage="1" promptTitle="CM" prompt=" _x000a_Current Month" sqref="AE8" xr:uid="{9B8C0E9C-F9FF-4C37-9B38-5C446DD2DE49}"/>
    <dataValidation allowBlank="1" showInputMessage="1" showErrorMessage="1" promptTitle="CD" prompt=" _x000a_Current Day" sqref="AE9" xr:uid="{C0F45CD6-BF0B-4F82-9104-DD507218148C}"/>
    <dataValidation allowBlank="1" showInputMessage="1" showErrorMessage="1" promptTitle="C" prompt=" _x000a_Calendar ISO_x000a_Calendar Excel" sqref="AE3" xr:uid="{CB9106D5-2213-4839-A83E-B012807F66AE}"/>
    <dataValidation allowBlank="1" showInputMessage="1" showErrorMessage="1" promptTitle="CSD" prompt=" _x000a_Calendar Start Day_x000a__x000a_M - Monday_x000a_S-Sunday" sqref="AE4" xr:uid="{C428E2CB-2C0E-4764-8A84-3708C3BAB46D}"/>
    <dataValidation allowBlank="1" showInputMessage="1" showErrorMessage="1" promptTitle="CDF" prompt=" _x000a_Current Day Format_x000a__x000a_YY.MM.DD" sqref="AE10" xr:uid="{64DDC1D6-35FA-487D-95AC-C284A5F11626}"/>
    <dataValidation allowBlank="1" showInputMessage="1" showErrorMessage="1" promptTitle="VF" prompt=" _x000a_Verfügbar Ferien_x000a__x000a_(dieses Jahr)" sqref="AL3" xr:uid="{A17DFB86-395C-4035-859E-743F5CF7C929}"/>
    <dataValidation allowBlank="1" showInputMessage="1" showErrorMessage="1" promptTitle="VF" prompt=" _x000a_Verfügbar Ferien Total_x000a__x000a_(dieses Jahr und _x000a_letztes Jahr)" sqref="AM3" xr:uid="{7F204C15-9B44-4E44-AE0D-4A6896259434}"/>
    <dataValidation allowBlank="1" showInputMessage="1" showErrorMessage="1" promptTitle="VKS" prompt=" _x000a_Verfügbar Kompensation Stunden" sqref="AN3" xr:uid="{10BF9783-CAF8-4FDE-8A93-0D578099E15C}"/>
    <dataValidation allowBlank="1" showInputMessage="1" showErrorMessage="1" promptTitle="KST" prompt=" _x000a_Kompensation Stunden pro Tag" sqref="AO3" xr:uid="{BCD571B6-5E18-4AB1-BC45-FA2ACA3E6491}"/>
    <dataValidation allowBlank="1" showInputMessage="1" showErrorMessage="1" promptTitle="VKT" prompt=" _x000a_Verfügbar Kompensation Tagen" sqref="AP3" xr:uid="{4CED0212-FD40-467B-BA5E-D54EE41957CC}"/>
    <dataValidation allowBlank="1" showInputMessage="1" showErrorMessage="1" promptTitle="GF" prompt=" _x000a_Gebraucht Ferien_x000a__x000a_(used Leave)" sqref="AQ3" xr:uid="{7925E1E9-8A25-4EA5-B894-D256A5F4555F}"/>
    <dataValidation allowBlank="1" showInputMessage="1" showErrorMessage="1" promptTitle="GK" prompt=" _x000a_Gebraucht Kompensation_x000a__x000a_(used Compensation)" sqref="AR3" xr:uid="{735F13EB-2DD0-4469-9106-019C77B7267F}"/>
    <dataValidation allowBlank="1" showInputMessage="1" showErrorMessage="1" promptTitle="VbF" prompt=" _x000a_Verblieben Ferien_x000a__x000a_(remained Leave)" sqref="AS3" xr:uid="{0A6E8A35-F7BD-45D1-9D40-25FE406EBACA}"/>
    <dataValidation allowBlank="1" showInputMessage="1" showErrorMessage="1" promptTitle="VbK" prompt=" _x000a_Verblieben Kompensation_x000a__x000a_(remained Compensation)" sqref="AT3" xr:uid="{7489307E-CF35-4AFB-A684-E79704B78A64}"/>
    <dataValidation allowBlank="1" showInputMessage="1" showErrorMessage="1" promptTitle="Legend" prompt=" _x000a_color codes and days meaning as marked on calendar" sqref="AF13" xr:uid="{CBC03D28-E5A3-443F-A8FF-1D5CFAE05825}"/>
    <dataValidation allowBlank="1" showInputMessage="1" showErrorMessage="1" promptTitle="W" prompt=" _x000a_KW - Kalendar Woche_x000a__x000a_(CW - calendar week)" sqref="AE20" xr:uid="{A5CC9FA2-EC69-407A-9DA0-A6840E4341C9}"/>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8" id="{0977C2B0-920D-4873-9050-1027E7FF97CB}">
            <xm:f>C5=INDEX(CFT!$I$3:$I$1000,MATCH(C5,CFT!$I$3:$I$1000),1)</xm:f>
            <x14:dxf>
              <font>
                <color rgb="FFC00000"/>
              </font>
              <fill>
                <patternFill>
                  <bgColor theme="5" tint="0.79998168889431442"/>
                </patternFill>
              </fill>
            </x14:dxf>
          </x14:cfRule>
          <x14:cfRule type="expression" priority="19" id="{9CB3E7B7-46C7-4B14-8EE4-630D83B61341}">
            <xm:f>C5=INDEX(CFK!$L$4:$L$1012,MATCH(C5,CFK!$L$4:$L$1012),1)</xm:f>
            <x14:dxf>
              <font>
                <color theme="8"/>
              </font>
              <fill>
                <patternFill>
                  <bgColor theme="7" tint="0.79998168889431442"/>
                </patternFill>
              </fill>
            </x14:dxf>
          </x14:cfRule>
          <x14:cfRule type="expression" priority="20" id="{E1367253-A5B3-41FA-ACC1-64E90089355C}">
            <xm:f>C5=INDEX(CFK!$M$4:$M$1012,MATCH(C5,CFK!$M$4:$M$1012),1)</xm:f>
            <x14:dxf>
              <font>
                <color rgb="FF7030A0"/>
              </font>
              <fill>
                <patternFill>
                  <bgColor theme="7" tint="0.39994506668294322"/>
                </patternFill>
              </fill>
            </x14:dxf>
          </x14:cfRule>
          <xm:sqref>C5:I10 L5:R10 U5:AA10 C15:I20 L15:R20 U15:AA20 C25:I30 L25:R30 U25:AA30 C35:I40 L35:R40 U35:AA40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61D1-7C0F-4606-B9D4-A3D33D70FC0A}">
  <sheetPr codeName="Tabelle27"/>
  <dimension ref="A1:CD467"/>
  <sheetViews>
    <sheetView zoomScale="90" zoomScaleNormal="90" workbookViewId="0">
      <pane ySplit="7" topLeftCell="A8" activePane="bottomLeft" state="frozen"/>
      <selection activeCell="O2" sqref="O2:Q4"/>
      <selection pane="bottomLeft" activeCell="P218" sqref="P218"/>
    </sheetView>
  </sheetViews>
  <sheetFormatPr baseColWidth="10" defaultColWidth="3.6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hidden="1" customWidth="1" outlineLevel="1"/>
    <col min="9" max="9" width="11.6640625" style="6" customWidth="1" collapsed="1"/>
    <col min="10" max="10" width="2.6640625" style="6" customWidth="1"/>
    <col min="11" max="16" width="3.6640625" style="1" customWidth="1"/>
    <col min="17" max="20" width="3.6640625" style="1" hidden="1" customWidth="1" outlineLevel="1"/>
    <col min="21" max="21" width="3.6640625" style="1" customWidth="1" collapsed="1"/>
    <col min="22" max="22" width="3.6640625" style="1" customWidth="1"/>
    <col min="23" max="28" width="8.6640625" style="1" hidden="1" customWidth="1" outlineLevel="1"/>
    <col min="29" max="29" width="1.6640625" style="16" customWidth="1" collapsed="1"/>
    <col min="30" max="30" width="7.6640625" style="16" customWidth="1"/>
    <col min="31" max="31" width="1.6640625" style="16" customWidth="1"/>
    <col min="32" max="32" width="7.6640625" style="6" customWidth="1"/>
    <col min="33" max="33" width="1.6640625" style="6" customWidth="1"/>
    <col min="34" max="34" width="3.6640625" style="6" customWidth="1"/>
    <col min="35" max="35" width="1.6640625" style="6" customWidth="1"/>
    <col min="36" max="36" width="6.6640625" style="151" customWidth="1" outlineLevel="1"/>
    <col min="37" max="39" width="5.6640625" style="151" customWidth="1" outlineLevel="1"/>
    <col min="40" max="40" width="1.6640625" style="151" customWidth="1"/>
    <col min="41" max="42" width="5.6640625" style="151" customWidth="1"/>
    <col min="43" max="43" width="3.6640625" style="151" hidden="1" customWidth="1" outlineLevel="1"/>
    <col min="44" max="45" width="3.6640625" style="172" hidden="1" customWidth="1" outlineLevel="1"/>
    <col min="46" max="46" width="8.6640625" style="151" hidden="1" customWidth="1" outlineLevel="1"/>
    <col min="47" max="47" width="5.6640625" style="151" hidden="1" customWidth="1" outlineLevel="1"/>
    <col min="48" max="48" width="34.6640625" style="172" hidden="1" customWidth="1" outlineLevel="1"/>
    <col min="49" max="49" width="1.6640625" style="172" customWidth="1" collapsed="1"/>
    <col min="50" max="50" width="3.6640625" style="27" hidden="1" customWidth="1" outlineLevel="1"/>
    <col min="51" max="52" width="3.6640625" style="28" hidden="1" customWidth="1" outlineLevel="1"/>
    <col min="53" max="53" width="8.6640625" style="28" hidden="1" customWidth="1" outlineLevel="1"/>
    <col min="54" max="54" width="5.6640625" style="27" hidden="1" customWidth="1" outlineLevel="1"/>
    <col min="55" max="55" width="34.6640625" style="28" hidden="1" customWidth="1" outlineLevel="1"/>
    <col min="56" max="56" width="1.6640625" style="172" customWidth="1" collapsed="1"/>
    <col min="57" max="57" width="3.6640625" style="1" customWidth="1"/>
    <col min="58" max="58" width="2.6640625" style="722" customWidth="1"/>
    <col min="59" max="60" width="8.6640625" style="198" customWidth="1"/>
    <col min="61" max="62" width="5.6640625" style="198" customWidth="1"/>
    <col min="63" max="63" width="2.6640625" style="198" customWidth="1"/>
    <col min="64" max="65" width="8.6640625" style="753" customWidth="1"/>
    <col min="66" max="67" width="5.6640625" style="302" customWidth="1"/>
    <col min="68" max="68" width="2.6640625" style="298" customWidth="1"/>
    <col min="69" max="73" width="3.6640625" style="298" customWidth="1"/>
    <col min="74" max="82" width="3.6640625" style="298"/>
    <col min="83" max="16384" width="3.6640625" style="1"/>
  </cols>
  <sheetData>
    <row r="1" spans="1:67" s="298" customFormat="1" ht="11.25" customHeight="1" x14ac:dyDescent="0.15">
      <c r="A1" s="198"/>
      <c r="B1" s="668"/>
      <c r="C1" s="668"/>
      <c r="D1" s="668"/>
      <c r="E1" s="302"/>
      <c r="F1" s="302"/>
      <c r="G1" s="302"/>
      <c r="H1" s="302"/>
      <c r="I1" s="302"/>
      <c r="J1" s="302"/>
      <c r="AC1" s="669"/>
      <c r="AD1" s="669"/>
      <c r="AE1" s="669"/>
      <c r="AF1" s="302"/>
      <c r="AG1" s="302"/>
      <c r="AH1" s="302"/>
      <c r="AI1" s="302"/>
      <c r="AJ1" s="670"/>
      <c r="AK1" s="670"/>
      <c r="AL1" s="670"/>
      <c r="AM1" s="670"/>
      <c r="AN1" s="670"/>
      <c r="AO1" s="670"/>
      <c r="AP1" s="670"/>
      <c r="AQ1" s="670"/>
      <c r="AR1" s="671"/>
      <c r="AS1" s="671"/>
      <c r="AT1" s="670"/>
      <c r="AU1" s="670"/>
      <c r="AV1" s="671"/>
      <c r="AW1" s="671"/>
      <c r="AX1" s="668"/>
      <c r="AY1" s="672"/>
      <c r="AZ1" s="672"/>
      <c r="BA1" s="672"/>
      <c r="BB1" s="668"/>
      <c r="BC1" s="672"/>
      <c r="BD1" s="671"/>
      <c r="BG1" s="198" t="s">
        <v>1768</v>
      </c>
      <c r="BH1" s="198" t="s">
        <v>1769</v>
      </c>
      <c r="BI1" s="198" t="s">
        <v>1767</v>
      </c>
      <c r="BJ1" s="198" t="s">
        <v>1767</v>
      </c>
      <c r="BK1" s="198"/>
      <c r="BL1" s="198" t="s">
        <v>1768</v>
      </c>
      <c r="BM1" s="198" t="s">
        <v>1769</v>
      </c>
      <c r="BN1" s="198" t="s">
        <v>1767</v>
      </c>
      <c r="BO1" s="198" t="s">
        <v>1767</v>
      </c>
    </row>
    <row r="2" spans="1:67" s="298" customFormat="1" ht="11.25" customHeight="1" x14ac:dyDescent="0.15">
      <c r="A2" s="198"/>
      <c r="B2" s="853" t="s">
        <v>39</v>
      </c>
      <c r="C2" s="853" t="s">
        <v>23</v>
      </c>
      <c r="D2" s="674"/>
      <c r="E2" s="675"/>
      <c r="F2" s="675"/>
      <c r="G2" s="675"/>
      <c r="H2" s="675"/>
      <c r="I2" s="675"/>
      <c r="J2" s="773"/>
      <c r="K2" s="860" t="s">
        <v>43</v>
      </c>
      <c r="L2" s="861"/>
      <c r="M2" s="861"/>
      <c r="N2" s="861"/>
      <c r="O2" s="861"/>
      <c r="P2" s="861"/>
      <c r="Q2" s="861"/>
      <c r="R2" s="862"/>
      <c r="S2" s="675"/>
      <c r="T2" s="675"/>
      <c r="U2" s="675"/>
      <c r="V2" s="675"/>
      <c r="W2" s="675"/>
      <c r="X2" s="675"/>
      <c r="Y2" s="675"/>
      <c r="Z2" s="675"/>
      <c r="AA2" s="675"/>
      <c r="AB2" s="675"/>
      <c r="AC2" s="676"/>
      <c r="AD2" s="675" t="s">
        <v>21</v>
      </c>
      <c r="AE2" s="676"/>
      <c r="AF2" s="675" t="s">
        <v>21</v>
      </c>
      <c r="AG2" s="675"/>
      <c r="AH2" s="708" t="s">
        <v>963</v>
      </c>
      <c r="AI2" s="675"/>
      <c r="AJ2" s="856" t="s">
        <v>45</v>
      </c>
      <c r="AK2" s="859" t="s">
        <v>1686</v>
      </c>
      <c r="AL2" s="856" t="s">
        <v>1687</v>
      </c>
      <c r="AM2" s="856" t="s">
        <v>1688</v>
      </c>
      <c r="AN2" s="677"/>
      <c r="AO2" s="678" t="s">
        <v>175</v>
      </c>
      <c r="AP2" s="678" t="s">
        <v>175</v>
      </c>
      <c r="AQ2" s="679"/>
      <c r="AR2" s="680"/>
      <c r="AS2" s="680"/>
      <c r="AT2" s="680"/>
      <c r="AU2" s="680"/>
      <c r="AV2" s="680" t="s">
        <v>175</v>
      </c>
      <c r="AW2" s="681"/>
      <c r="AX2" s="682"/>
      <c r="AY2" s="682"/>
      <c r="AZ2" s="682"/>
      <c r="BA2" s="682"/>
      <c r="BB2" s="683"/>
      <c r="BC2" s="684" t="s">
        <v>334</v>
      </c>
      <c r="BD2" s="681"/>
      <c r="BF2" s="298" t="s">
        <v>1777</v>
      </c>
      <c r="BG2" s="766">
        <v>80.900000000000006</v>
      </c>
      <c r="BH2" s="722" t="s">
        <v>1772</v>
      </c>
    </row>
    <row r="3" spans="1:67" s="298" customFormat="1" ht="11.25" customHeight="1" x14ac:dyDescent="0.15">
      <c r="A3" s="198"/>
      <c r="B3" s="854"/>
      <c r="C3" s="854"/>
      <c r="D3" s="685" t="s">
        <v>0</v>
      </c>
      <c r="E3" s="686" t="s">
        <v>24</v>
      </c>
      <c r="F3" s="686" t="s">
        <v>39</v>
      </c>
      <c r="G3" s="686" t="s">
        <v>197</v>
      </c>
      <c r="H3" s="686" t="s">
        <v>24</v>
      </c>
      <c r="I3" s="686" t="s">
        <v>25</v>
      </c>
      <c r="J3" s="686"/>
      <c r="K3" s="686" t="s">
        <v>40</v>
      </c>
      <c r="L3" s="686"/>
      <c r="M3" s="686" t="s">
        <v>42</v>
      </c>
      <c r="N3" s="686"/>
      <c r="O3" s="686" t="s">
        <v>42</v>
      </c>
      <c r="P3" s="686"/>
      <c r="Q3" s="686" t="s">
        <v>41</v>
      </c>
      <c r="R3" s="686"/>
      <c r="S3" s="686" t="s">
        <v>42</v>
      </c>
      <c r="T3" s="686"/>
      <c r="U3" s="686" t="s">
        <v>42</v>
      </c>
      <c r="V3" s="686"/>
      <c r="W3" s="686"/>
      <c r="X3" s="686"/>
      <c r="Y3" s="686"/>
      <c r="Z3" s="686"/>
      <c r="AA3" s="686"/>
      <c r="AB3" s="686"/>
      <c r="AC3" s="687"/>
      <c r="AD3" s="686" t="s">
        <v>169</v>
      </c>
      <c r="AE3" s="687"/>
      <c r="AF3" s="686" t="s">
        <v>44</v>
      </c>
      <c r="AG3" s="686"/>
      <c r="AH3" s="686" t="s">
        <v>1669</v>
      </c>
      <c r="AI3" s="686"/>
      <c r="AJ3" s="857"/>
      <c r="AK3" s="857"/>
      <c r="AL3" s="857"/>
      <c r="AM3" s="857"/>
      <c r="AN3" s="688"/>
      <c r="AO3" s="689" t="s">
        <v>1681</v>
      </c>
      <c r="AP3" s="689" t="s">
        <v>1681</v>
      </c>
      <c r="AQ3" s="690" t="s">
        <v>24</v>
      </c>
      <c r="AR3" s="691"/>
      <c r="AS3" s="691"/>
      <c r="AT3" s="691" t="s">
        <v>191</v>
      </c>
      <c r="AU3" s="691" t="s">
        <v>176</v>
      </c>
      <c r="AV3" s="691" t="s">
        <v>177</v>
      </c>
      <c r="AW3" s="692"/>
      <c r="AX3" s="693" t="s">
        <v>24</v>
      </c>
      <c r="AY3" s="693"/>
      <c r="AZ3" s="693"/>
      <c r="BA3" s="693" t="s">
        <v>191</v>
      </c>
      <c r="BB3" s="693" t="s">
        <v>176</v>
      </c>
      <c r="BC3" s="694" t="s">
        <v>177</v>
      </c>
      <c r="BD3" s="692"/>
      <c r="BF3" s="298" t="s">
        <v>1778</v>
      </c>
      <c r="BG3" s="767">
        <v>68.5</v>
      </c>
      <c r="BH3" s="722" t="s">
        <v>1774</v>
      </c>
      <c r="BI3" s="198"/>
      <c r="BJ3" s="198"/>
      <c r="BK3" s="198"/>
      <c r="BL3" s="198"/>
      <c r="BM3" s="198"/>
      <c r="BN3" s="302"/>
      <c r="BO3" s="302"/>
    </row>
    <row r="4" spans="1:67" s="298" customFormat="1" ht="11.25" customHeight="1" x14ac:dyDescent="0.15">
      <c r="A4" s="198"/>
      <c r="B4" s="854"/>
      <c r="C4" s="854"/>
      <c r="D4" s="685"/>
      <c r="E4" s="686"/>
      <c r="F4" s="686"/>
      <c r="G4" s="686"/>
      <c r="H4" s="686"/>
      <c r="I4" s="686" t="s">
        <v>1678</v>
      </c>
      <c r="J4" s="686"/>
      <c r="K4" s="685">
        <v>0</v>
      </c>
      <c r="L4" s="695">
        <v>0</v>
      </c>
      <c r="M4" s="685">
        <v>0</v>
      </c>
      <c r="N4" s="695">
        <v>0</v>
      </c>
      <c r="O4" s="685">
        <v>0</v>
      </c>
      <c r="P4" s="695">
        <v>0</v>
      </c>
      <c r="Q4" s="685">
        <v>0</v>
      </c>
      <c r="R4" s="695">
        <v>0</v>
      </c>
      <c r="S4" s="695"/>
      <c r="T4" s="695"/>
      <c r="U4" s="695"/>
      <c r="V4" s="695"/>
      <c r="W4" s="686"/>
      <c r="X4" s="686"/>
      <c r="Y4" s="686"/>
      <c r="Z4" s="686"/>
      <c r="AA4" s="686"/>
      <c r="AB4" s="686"/>
      <c r="AC4" s="687"/>
      <c r="AD4" s="685">
        <v>0</v>
      </c>
      <c r="AE4" s="687"/>
      <c r="AF4" s="685">
        <v>0</v>
      </c>
      <c r="AG4" s="686"/>
      <c r="AH4" s="686" t="s">
        <v>1685</v>
      </c>
      <c r="AI4" s="686"/>
      <c r="AJ4" s="857"/>
      <c r="AK4" s="857"/>
      <c r="AL4" s="857"/>
      <c r="AM4" s="857"/>
      <c r="AN4" s="688"/>
      <c r="AO4" s="689" t="s">
        <v>1682</v>
      </c>
      <c r="AP4" s="689" t="s">
        <v>1683</v>
      </c>
      <c r="AQ4" s="690"/>
      <c r="AR4" s="691"/>
      <c r="AS4" s="691"/>
      <c r="AT4" s="691"/>
      <c r="AU4" s="691"/>
      <c r="AV4" s="691"/>
      <c r="AW4" s="692"/>
      <c r="AX4" s="693"/>
      <c r="AY4" s="693"/>
      <c r="AZ4" s="693"/>
      <c r="BA4" s="693"/>
      <c r="BB4" s="693"/>
      <c r="BC4" s="694"/>
      <c r="BD4" s="692"/>
      <c r="BF4" s="298" t="s">
        <v>1780</v>
      </c>
      <c r="BG4" s="769">
        <v>67.8</v>
      </c>
      <c r="BH4" s="722" t="s">
        <v>1776</v>
      </c>
      <c r="BM4" s="198"/>
      <c r="BN4" s="302"/>
      <c r="BO4" s="302"/>
    </row>
    <row r="5" spans="1:67" s="298" customFormat="1" ht="11.25" customHeight="1" x14ac:dyDescent="0.15">
      <c r="A5" s="198"/>
      <c r="B5" s="854"/>
      <c r="C5" s="854"/>
      <c r="D5" s="685"/>
      <c r="E5" s="686"/>
      <c r="F5" s="685">
        <v>2024</v>
      </c>
      <c r="G5" s="685">
        <v>1</v>
      </c>
      <c r="H5" s="685">
        <v>1</v>
      </c>
      <c r="I5" s="686"/>
      <c r="J5" s="686"/>
      <c r="K5" s="685">
        <v>7</v>
      </c>
      <c r="L5" s="695">
        <v>0</v>
      </c>
      <c r="M5" s="685">
        <v>13</v>
      </c>
      <c r="N5" s="695">
        <v>0</v>
      </c>
      <c r="O5" s="685">
        <v>13</v>
      </c>
      <c r="P5" s="695">
        <v>30</v>
      </c>
      <c r="Q5" s="685">
        <v>15</v>
      </c>
      <c r="R5" s="695">
        <v>55</v>
      </c>
      <c r="S5" s="695"/>
      <c r="T5" s="695"/>
      <c r="U5" s="695"/>
      <c r="V5" s="695"/>
      <c r="W5" s="685"/>
      <c r="X5" s="685"/>
      <c r="Y5" s="685"/>
      <c r="Z5" s="685"/>
      <c r="AA5" s="685"/>
      <c r="AB5" s="685"/>
      <c r="AC5" s="685"/>
      <c r="AD5" s="685">
        <v>8</v>
      </c>
      <c r="AE5" s="687"/>
      <c r="AF5" s="685">
        <v>25</v>
      </c>
      <c r="AG5" s="686"/>
      <c r="AH5" s="686" t="s">
        <v>1684</v>
      </c>
      <c r="AI5" s="686"/>
      <c r="AJ5" s="857"/>
      <c r="AK5" s="857"/>
      <c r="AL5" s="857"/>
      <c r="AM5" s="857"/>
      <c r="AN5" s="688"/>
      <c r="AO5" s="689" t="s">
        <v>963</v>
      </c>
      <c r="AP5" s="689" t="s">
        <v>5</v>
      </c>
      <c r="AQ5" s="690"/>
      <c r="AR5" s="691"/>
      <c r="AS5" s="691"/>
      <c r="AT5" s="691"/>
      <c r="AU5" s="691"/>
      <c r="AV5" s="691"/>
      <c r="AW5" s="692"/>
      <c r="AX5" s="693"/>
      <c r="AY5" s="693"/>
      <c r="AZ5" s="693"/>
      <c r="BA5" s="693"/>
      <c r="BB5" s="693"/>
      <c r="BC5" s="694"/>
      <c r="BD5" s="692"/>
      <c r="BF5" s="298" t="s">
        <v>1779</v>
      </c>
      <c r="BG5" s="768">
        <v>72.2</v>
      </c>
      <c r="BH5" s="722" t="s">
        <v>1775</v>
      </c>
      <c r="BI5" s="198"/>
      <c r="BJ5" s="198"/>
      <c r="BK5" s="198"/>
      <c r="BL5" s="198"/>
      <c r="BM5" s="198"/>
      <c r="BN5" s="302"/>
      <c r="BO5" s="302"/>
    </row>
    <row r="6" spans="1:67" s="298" customFormat="1" ht="11.25" customHeight="1" x14ac:dyDescent="0.15">
      <c r="A6" s="198"/>
      <c r="B6" s="854"/>
      <c r="C6" s="854"/>
      <c r="D6" s="685"/>
      <c r="E6" s="686"/>
      <c r="F6" s="685"/>
      <c r="G6" s="685"/>
      <c r="H6" s="685"/>
      <c r="I6" s="686"/>
      <c r="J6" s="686"/>
      <c r="K6" s="685"/>
      <c r="L6" s="695"/>
      <c r="M6" s="685"/>
      <c r="N6" s="695"/>
      <c r="O6" s="685"/>
      <c r="P6" s="695"/>
      <c r="Q6" s="685"/>
      <c r="R6" s="695"/>
      <c r="S6" s="695"/>
      <c r="T6" s="695"/>
      <c r="U6" s="695"/>
      <c r="V6" s="695"/>
      <c r="W6" s="685"/>
      <c r="X6" s="685"/>
      <c r="Y6" s="685"/>
      <c r="Z6" s="685"/>
      <c r="AA6" s="685"/>
      <c r="AB6" s="685"/>
      <c r="AC6" s="685"/>
      <c r="AD6" s="685"/>
      <c r="AE6" s="687"/>
      <c r="AF6" s="685"/>
      <c r="AG6" s="686"/>
      <c r="AH6" s="686" t="s">
        <v>1715</v>
      </c>
      <c r="AI6" s="686"/>
      <c r="AJ6" s="857"/>
      <c r="AK6" s="857"/>
      <c r="AL6" s="857"/>
      <c r="AM6" s="857"/>
      <c r="AN6" s="688"/>
      <c r="AO6" s="689"/>
      <c r="AP6" s="689"/>
      <c r="AQ6" s="690"/>
      <c r="AR6" s="691"/>
      <c r="AS6" s="691"/>
      <c r="AT6" s="691"/>
      <c r="AU6" s="691"/>
      <c r="AV6" s="691"/>
      <c r="AW6" s="692"/>
      <c r="AX6" s="693"/>
      <c r="AY6" s="693"/>
      <c r="AZ6" s="693"/>
      <c r="BA6" s="693"/>
      <c r="BB6" s="693"/>
      <c r="BC6" s="694"/>
      <c r="BD6" s="692"/>
      <c r="BF6" s="298" t="s">
        <v>1771</v>
      </c>
      <c r="BG6" s="772">
        <v>67.3</v>
      </c>
      <c r="BH6" s="722" t="s">
        <v>1773</v>
      </c>
      <c r="BI6" s="198"/>
      <c r="BJ6" s="198"/>
      <c r="BK6" s="198"/>
      <c r="BL6" s="198"/>
      <c r="BM6" s="198"/>
      <c r="BN6" s="302"/>
      <c r="BO6" s="302"/>
    </row>
    <row r="7" spans="1:67" s="298" customFormat="1" ht="11.25" customHeight="1" x14ac:dyDescent="0.15">
      <c r="A7" s="198"/>
      <c r="B7" s="855"/>
      <c r="C7" s="855"/>
      <c r="D7" s="696" t="s">
        <v>26</v>
      </c>
      <c r="E7" s="697" t="s">
        <v>26</v>
      </c>
      <c r="F7" s="697" t="s">
        <v>26</v>
      </c>
      <c r="G7" s="697" t="s">
        <v>26</v>
      </c>
      <c r="H7" s="697" t="s">
        <v>26</v>
      </c>
      <c r="I7" s="697" t="s">
        <v>26</v>
      </c>
      <c r="J7" s="697"/>
      <c r="K7" s="697" t="s">
        <v>192</v>
      </c>
      <c r="L7" s="697" t="s">
        <v>193</v>
      </c>
      <c r="M7" s="697" t="s">
        <v>192</v>
      </c>
      <c r="N7" s="697" t="s">
        <v>193</v>
      </c>
      <c r="O7" s="697" t="s">
        <v>192</v>
      </c>
      <c r="P7" s="697" t="s">
        <v>193</v>
      </c>
      <c r="Q7" s="697" t="s">
        <v>192</v>
      </c>
      <c r="R7" s="697" t="s">
        <v>193</v>
      </c>
      <c r="S7" s="697"/>
      <c r="T7" s="697"/>
      <c r="U7" s="697"/>
      <c r="V7" s="697"/>
      <c r="W7" s="697"/>
      <c r="X7" s="697"/>
      <c r="Y7" s="697"/>
      <c r="Z7" s="697"/>
      <c r="AA7" s="686"/>
      <c r="AB7" s="686"/>
      <c r="AC7" s="685"/>
      <c r="AD7" s="697" t="s">
        <v>192</v>
      </c>
      <c r="AE7" s="687"/>
      <c r="AF7" s="697" t="s">
        <v>193</v>
      </c>
      <c r="AG7" s="697"/>
      <c r="AH7" s="697" t="s">
        <v>89</v>
      </c>
      <c r="AI7" s="697"/>
      <c r="AJ7" s="858"/>
      <c r="AK7" s="858"/>
      <c r="AL7" s="858"/>
      <c r="AM7" s="858"/>
      <c r="AN7" s="698"/>
      <c r="AO7" s="699" t="s">
        <v>1684</v>
      </c>
      <c r="AP7" s="699" t="s">
        <v>6</v>
      </c>
      <c r="AQ7" s="700" t="s">
        <v>26</v>
      </c>
      <c r="AR7" s="701" t="s">
        <v>192</v>
      </c>
      <c r="AS7" s="701" t="s">
        <v>193</v>
      </c>
      <c r="AT7" s="701" t="s">
        <v>26</v>
      </c>
      <c r="AU7" s="701" t="s">
        <v>26</v>
      </c>
      <c r="AV7" s="701" t="s">
        <v>26</v>
      </c>
      <c r="AW7" s="702"/>
      <c r="AX7" s="703" t="s">
        <v>26</v>
      </c>
      <c r="AY7" s="703" t="s">
        <v>192</v>
      </c>
      <c r="AZ7" s="703" t="s">
        <v>193</v>
      </c>
      <c r="BA7" s="703" t="s">
        <v>26</v>
      </c>
      <c r="BB7" s="703" t="s">
        <v>26</v>
      </c>
      <c r="BC7" s="704" t="s">
        <v>26</v>
      </c>
      <c r="BD7" s="702"/>
      <c r="BF7" s="298" t="s">
        <v>1781</v>
      </c>
      <c r="BG7" s="770">
        <v>72.3</v>
      </c>
      <c r="BH7" s="722" t="s">
        <v>1782</v>
      </c>
      <c r="BI7" s="198"/>
      <c r="BJ7" s="198"/>
      <c r="BK7" s="198"/>
      <c r="BL7" s="198" t="s">
        <v>1766</v>
      </c>
      <c r="BM7" s="198" t="s">
        <v>1766</v>
      </c>
      <c r="BN7" s="302"/>
      <c r="BO7" s="302"/>
    </row>
    <row r="8" spans="1:67" s="298" customFormat="1" ht="11.25" customHeight="1" x14ac:dyDescent="0.15">
      <c r="A8" s="198"/>
      <c r="B8" s="705"/>
      <c r="C8" s="705"/>
      <c r="D8" s="668"/>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199">
        <v>0</v>
      </c>
      <c r="AK8" s="200">
        <v>0</v>
      </c>
      <c r="AL8" s="201">
        <v>0</v>
      </c>
      <c r="AM8" s="206">
        <v>0</v>
      </c>
      <c r="AN8" s="217"/>
      <c r="AO8" s="217"/>
      <c r="AP8" s="217"/>
      <c r="AQ8" s="670"/>
      <c r="AR8" s="670"/>
      <c r="AS8" s="670"/>
      <c r="AT8" s="670"/>
      <c r="AU8" s="670"/>
      <c r="AV8" s="670"/>
      <c r="AW8" s="706"/>
      <c r="AX8" s="668"/>
      <c r="AY8" s="668"/>
      <c r="AZ8" s="668"/>
      <c r="BA8" s="668"/>
      <c r="BB8" s="668"/>
      <c r="BC8" s="707"/>
      <c r="BD8" s="706"/>
      <c r="BF8" s="298" t="s">
        <v>1770</v>
      </c>
      <c r="BG8" s="771">
        <v>77.400000000000006</v>
      </c>
      <c r="BH8" s="722" t="s">
        <v>1776</v>
      </c>
      <c r="BI8" s="198"/>
      <c r="BJ8" s="198"/>
      <c r="BK8" s="198"/>
      <c r="BL8" s="774" t="s">
        <v>1777</v>
      </c>
      <c r="BM8" s="756">
        <f>SUM(BL10:BL14)+SUM(BM10:BM14)</f>
        <v>364.8</v>
      </c>
      <c r="BN8" s="722" t="s">
        <v>1767</v>
      </c>
      <c r="BO8" s="722" t="s">
        <v>1767</v>
      </c>
    </row>
    <row r="9" spans="1:67" ht="12.75" hidden="1" customHeight="1" outlineLevel="1" x14ac:dyDescent="0.2">
      <c r="B9" s="850">
        <f>$F$5</f>
        <v>2024</v>
      </c>
      <c r="C9" s="850" t="str">
        <f>TEXT(I10,"MMM")</f>
        <v>Jan</v>
      </c>
      <c r="D9" s="41"/>
      <c r="E9" s="42"/>
      <c r="F9" s="42"/>
      <c r="G9" s="197"/>
      <c r="H9" s="197"/>
      <c r="I9" s="42"/>
      <c r="J9" s="42"/>
      <c r="K9" s="43"/>
      <c r="L9" s="43"/>
      <c r="M9" s="43"/>
      <c r="N9" s="43"/>
      <c r="O9" s="43"/>
      <c r="P9" s="43"/>
      <c r="Q9" s="43"/>
      <c r="R9" s="43"/>
      <c r="S9" s="43"/>
      <c r="T9" s="43"/>
      <c r="U9" s="43"/>
      <c r="V9" s="43"/>
      <c r="W9" s="43"/>
      <c r="X9" s="43"/>
      <c r="Y9" s="43"/>
      <c r="Z9" s="43"/>
      <c r="AA9" s="43"/>
      <c r="AB9" s="43"/>
      <c r="AC9" s="43"/>
      <c r="AD9" s="43"/>
      <c r="AE9" s="43"/>
      <c r="AF9" s="43"/>
      <c r="AG9" s="43"/>
      <c r="AH9" s="42"/>
      <c r="AI9" s="42"/>
      <c r="AJ9" s="148"/>
      <c r="AK9" s="148"/>
      <c r="AL9" s="148"/>
      <c r="AM9" s="148"/>
      <c r="AN9" s="148"/>
      <c r="AO9" s="148"/>
      <c r="AP9" s="148"/>
      <c r="AQ9" s="148"/>
      <c r="AR9" s="170"/>
      <c r="AS9" s="182"/>
      <c r="AT9" s="148"/>
      <c r="AU9" s="148"/>
      <c r="AV9" s="170"/>
      <c r="AW9" s="224"/>
      <c r="AX9" s="78"/>
      <c r="AY9" s="45"/>
      <c r="AZ9" s="177"/>
      <c r="BA9" s="45"/>
      <c r="BB9" s="41"/>
      <c r="BC9" s="45"/>
      <c r="BD9" s="224"/>
      <c r="BL9" s="775">
        <v>0</v>
      </c>
      <c r="BM9" s="775">
        <v>0</v>
      </c>
      <c r="BN9" s="775">
        <v>0</v>
      </c>
      <c r="BO9" s="775">
        <v>0</v>
      </c>
    </row>
    <row r="10" spans="1:67" ht="12.75" hidden="1" customHeight="1" outlineLevel="1" x14ac:dyDescent="0.2">
      <c r="A10" s="198">
        <f>$G$5</f>
        <v>1</v>
      </c>
      <c r="B10" s="851"/>
      <c r="C10" s="851"/>
      <c r="D10" s="27">
        <f>IF(E10="Mo",WEEKNUM(I10),"")</f>
        <v>1</v>
      </c>
      <c r="E10" s="191" t="str">
        <f>TEXT(I10,"TTT")</f>
        <v>Mo</v>
      </c>
      <c r="F10" s="191">
        <f>$F$5</f>
        <v>2024</v>
      </c>
      <c r="G10" s="191">
        <f>$A$10</f>
        <v>1</v>
      </c>
      <c r="H10" s="191">
        <f>$H$5</f>
        <v>1</v>
      </c>
      <c r="I10" s="192">
        <f>DATE(F10,G10,H10)</f>
        <v>43830</v>
      </c>
      <c r="J10" s="191">
        <f t="shared" ref="J10:J40" si="0">IF(OR(G10="",G10=MONTH(I10)),1,0)</f>
        <v>1</v>
      </c>
      <c r="K10" s="193">
        <f t="shared" ref="K10:R16" si="1">IF(OR($E10="Sa",$E10="So",$J10=0),K$4,K$5)</f>
        <v>7</v>
      </c>
      <c r="L10" s="194">
        <f t="shared" si="1"/>
        <v>0</v>
      </c>
      <c r="M10" s="193">
        <f t="shared" si="1"/>
        <v>13</v>
      </c>
      <c r="N10" s="194">
        <f t="shared" si="1"/>
        <v>0</v>
      </c>
      <c r="O10" s="193">
        <f t="shared" si="1"/>
        <v>13</v>
      </c>
      <c r="P10" s="194">
        <f t="shared" si="1"/>
        <v>30</v>
      </c>
      <c r="Q10" s="193">
        <f t="shared" si="1"/>
        <v>15</v>
      </c>
      <c r="R10" s="194">
        <f t="shared" si="1"/>
        <v>55</v>
      </c>
      <c r="S10" s="193">
        <f t="shared" ref="S10:S40" si="2">Q10</f>
        <v>15</v>
      </c>
      <c r="T10" s="194">
        <f t="shared" ref="T10:T40" si="3">R10</f>
        <v>55</v>
      </c>
      <c r="U10" s="193">
        <f t="shared" ref="U10:U37" si="4">S10</f>
        <v>15</v>
      </c>
      <c r="V10" s="194">
        <f t="shared" ref="V10:V37" si="5">T10</f>
        <v>55</v>
      </c>
      <c r="W10" s="195">
        <f t="shared" ref="W10:W40" si="6">TIME(K10,L10,0)</f>
        <v>0.29166666666666669</v>
      </c>
      <c r="X10" s="195">
        <f t="shared" ref="X10:X40" si="7">TIME(M10,N10,0)</f>
        <v>0.54166666666666663</v>
      </c>
      <c r="Y10" s="195">
        <f t="shared" ref="Y10:Y40" si="8">TIME(O10,P10,0)</f>
        <v>0.5625</v>
      </c>
      <c r="Z10" s="195">
        <f t="shared" ref="Z10:Z40" si="9">TIME(Q10,R10,0)</f>
        <v>0.66319444444444442</v>
      </c>
      <c r="AA10" s="195">
        <f t="shared" ref="AA10:AA40" si="10">TIME(S10,T10,0)</f>
        <v>0.66319444444444442</v>
      </c>
      <c r="AB10" s="195">
        <f t="shared" ref="AB10:AB40" si="11">TIME(U10,V10,0)</f>
        <v>0.66319444444444442</v>
      </c>
      <c r="AC10" s="667"/>
      <c r="AD10" s="196">
        <f t="shared" ref="AD10:AD40" si="12">IF(J10=0,0,IF(OR(E10="Sa",E10="So"),TIME($AD$4,$AF$4,0),TIME($AD$5,$AF$5,0)))</f>
        <v>0.35069444444444442</v>
      </c>
      <c r="AE10" s="667"/>
      <c r="AF10" s="196">
        <f t="shared" ref="AF10:AF40" si="13">IF(OR(E10="Sa",E10="So"),TIME($AD$4,$AF$4,0),(Z10-W10-(Y10-X10)+(AB10-AA10)))</f>
        <v>0.35069444444444436</v>
      </c>
      <c r="AG10" s="196"/>
      <c r="AH10" s="196" t="s">
        <v>1685</v>
      </c>
      <c r="AI10" s="196"/>
      <c r="AJ10" s="709"/>
      <c r="AK10" s="709">
        <f>IF(AH10=$AH$3,1,0)</f>
        <v>0</v>
      </c>
      <c r="AL10" s="709">
        <f>IF(AH10=$AH$7,1,0)</f>
        <v>0</v>
      </c>
      <c r="AM10" s="709">
        <f>IF(AI10=$AH$4,1,0)</f>
        <v>0</v>
      </c>
      <c r="AN10" s="709"/>
      <c r="AO10" s="709">
        <f>IF(OR(AH10=$AH$2,AH10=$AH$5),1,IF(AH10=$AH$6,0.5,0))</f>
        <v>0</v>
      </c>
      <c r="AP10" s="709">
        <f t="shared" ref="AP10:AP39" si="14">IF(OR(E10="Sa",E10="So",E10="",J10=0,AH10="FT"),0,1)</f>
        <v>0</v>
      </c>
      <c r="AS10" s="184"/>
      <c r="AW10" s="225"/>
      <c r="AX10" s="79"/>
      <c r="AZ10" s="176"/>
      <c r="BD10" s="225"/>
      <c r="BL10" s="818">
        <v>0</v>
      </c>
      <c r="BM10" s="818">
        <v>0</v>
      </c>
      <c r="BN10" s="198">
        <v>0</v>
      </c>
      <c r="BO10" s="198">
        <v>0</v>
      </c>
    </row>
    <row r="11" spans="1:67" ht="12.75" hidden="1" customHeight="1" outlineLevel="1" x14ac:dyDescent="0.2">
      <c r="B11" s="851"/>
      <c r="C11" s="851"/>
      <c r="D11" s="27" t="str">
        <f t="shared" ref="D11:D40" si="15">IF(E11="Mo",WEEKNUM(I11),"")</f>
        <v/>
      </c>
      <c r="E11" s="191" t="str">
        <f t="shared" ref="E11:E40" si="16">TEXT(I11,"TTT")</f>
        <v>Di</v>
      </c>
      <c r="F11" s="191">
        <f t="shared" ref="F11:F40" si="17">$F$5</f>
        <v>2024</v>
      </c>
      <c r="G11" s="191">
        <f t="shared" ref="G11:G40" si="18">$A$10</f>
        <v>1</v>
      </c>
      <c r="H11" s="191">
        <f>H10+1</f>
        <v>2</v>
      </c>
      <c r="I11" s="192">
        <f t="shared" ref="I11:I40" si="19">DATE(F11,G11,H11)</f>
        <v>43831</v>
      </c>
      <c r="J11" s="191">
        <f t="shared" si="0"/>
        <v>1</v>
      </c>
      <c r="K11" s="193">
        <f t="shared" si="1"/>
        <v>7</v>
      </c>
      <c r="L11" s="194">
        <f t="shared" si="1"/>
        <v>0</v>
      </c>
      <c r="M11" s="193">
        <f t="shared" si="1"/>
        <v>13</v>
      </c>
      <c r="N11" s="194">
        <f t="shared" si="1"/>
        <v>0</v>
      </c>
      <c r="O11" s="193">
        <f t="shared" si="1"/>
        <v>13</v>
      </c>
      <c r="P11" s="194">
        <f t="shared" si="1"/>
        <v>30</v>
      </c>
      <c r="Q11" s="193">
        <f t="shared" si="1"/>
        <v>15</v>
      </c>
      <c r="R11" s="194">
        <f t="shared" si="1"/>
        <v>55</v>
      </c>
      <c r="S11" s="193">
        <f t="shared" si="2"/>
        <v>15</v>
      </c>
      <c r="T11" s="194">
        <f t="shared" si="3"/>
        <v>55</v>
      </c>
      <c r="U11" s="193">
        <f t="shared" si="4"/>
        <v>15</v>
      </c>
      <c r="V11" s="194">
        <f t="shared" si="5"/>
        <v>55</v>
      </c>
      <c r="W11" s="195">
        <f t="shared" si="6"/>
        <v>0.29166666666666669</v>
      </c>
      <c r="X11" s="195">
        <f t="shared" si="7"/>
        <v>0.54166666666666663</v>
      </c>
      <c r="Y11" s="195">
        <f t="shared" si="8"/>
        <v>0.5625</v>
      </c>
      <c r="Z11" s="195">
        <f t="shared" si="9"/>
        <v>0.66319444444444442</v>
      </c>
      <c r="AA11" s="195">
        <f t="shared" si="10"/>
        <v>0.66319444444444442</v>
      </c>
      <c r="AB11" s="195">
        <f t="shared" si="11"/>
        <v>0.66319444444444442</v>
      </c>
      <c r="AC11" s="667"/>
      <c r="AD11" s="196">
        <f t="shared" si="12"/>
        <v>0.35069444444444442</v>
      </c>
      <c r="AE11" s="667"/>
      <c r="AF11" s="196">
        <f t="shared" si="13"/>
        <v>0.35069444444444436</v>
      </c>
      <c r="AG11" s="196"/>
      <c r="AH11" s="196" t="s">
        <v>1685</v>
      </c>
      <c r="AI11" s="196"/>
      <c r="AJ11" s="710"/>
      <c r="AK11" s="709">
        <f t="shared" ref="AK11:AK40" si="20">IF(AH11=$AH$3,1,0)</f>
        <v>0</v>
      </c>
      <c r="AL11" s="709">
        <f t="shared" ref="AL11:AL40" si="21">IF(AH11=$AH$7,1,0)</f>
        <v>0</v>
      </c>
      <c r="AM11" s="709">
        <f t="shared" ref="AM11:AM40" si="22">IF(AI11=$AH$4,1,0)</f>
        <v>0</v>
      </c>
      <c r="AN11" s="709"/>
      <c r="AO11" s="709">
        <f t="shared" ref="AO11:AO40" si="23">IF(OR(AH11=$AH$2,AH11=$AH$5),1,IF(AH11=$AH$6,0.5,0))</f>
        <v>0</v>
      </c>
      <c r="AP11" s="709">
        <f t="shared" si="14"/>
        <v>0</v>
      </c>
      <c r="AS11" s="184"/>
      <c r="AW11" s="225"/>
      <c r="AX11" s="79"/>
      <c r="AZ11" s="176"/>
      <c r="BD11" s="225"/>
      <c r="BL11" s="761">
        <f>26</f>
        <v>26</v>
      </c>
      <c r="BM11" s="761">
        <f>38+6+6</f>
        <v>50</v>
      </c>
      <c r="BN11" s="198">
        <v>0</v>
      </c>
      <c r="BO11" s="198">
        <v>18.8</v>
      </c>
    </row>
    <row r="12" spans="1:67" ht="12.75" hidden="1" customHeight="1" outlineLevel="1" x14ac:dyDescent="0.2">
      <c r="B12" s="851"/>
      <c r="C12" s="851"/>
      <c r="D12" s="27" t="str">
        <f t="shared" si="15"/>
        <v/>
      </c>
      <c r="E12" s="191" t="str">
        <f t="shared" si="16"/>
        <v>Mi</v>
      </c>
      <c r="F12" s="191">
        <f t="shared" si="17"/>
        <v>2024</v>
      </c>
      <c r="G12" s="191">
        <f t="shared" si="18"/>
        <v>1</v>
      </c>
      <c r="H12" s="191">
        <f t="shared" ref="H12:H40" si="24">H11+1</f>
        <v>3</v>
      </c>
      <c r="I12" s="192">
        <f t="shared" si="19"/>
        <v>43832</v>
      </c>
      <c r="J12" s="191">
        <f t="shared" si="0"/>
        <v>1</v>
      </c>
      <c r="K12" s="193">
        <v>8</v>
      </c>
      <c r="L12" s="194">
        <v>25</v>
      </c>
      <c r="M12" s="193">
        <v>13</v>
      </c>
      <c r="N12" s="194">
        <v>0</v>
      </c>
      <c r="O12" s="193">
        <v>13</v>
      </c>
      <c r="P12" s="194">
        <v>30</v>
      </c>
      <c r="Q12" s="193">
        <v>16</v>
      </c>
      <c r="R12" s="194">
        <v>50</v>
      </c>
      <c r="S12" s="193">
        <f t="shared" si="2"/>
        <v>16</v>
      </c>
      <c r="T12" s="194">
        <f t="shared" si="3"/>
        <v>50</v>
      </c>
      <c r="U12" s="193">
        <f t="shared" si="4"/>
        <v>16</v>
      </c>
      <c r="V12" s="194">
        <f t="shared" si="5"/>
        <v>50</v>
      </c>
      <c r="W12" s="195">
        <f t="shared" si="6"/>
        <v>0.35069444444444442</v>
      </c>
      <c r="X12" s="195">
        <f t="shared" si="7"/>
        <v>0.54166666666666663</v>
      </c>
      <c r="Y12" s="195">
        <f t="shared" si="8"/>
        <v>0.5625</v>
      </c>
      <c r="Z12" s="195">
        <f t="shared" si="9"/>
        <v>0.70138888888888884</v>
      </c>
      <c r="AA12" s="195">
        <f t="shared" si="10"/>
        <v>0.70138888888888884</v>
      </c>
      <c r="AB12" s="195">
        <f t="shared" si="11"/>
        <v>0.70138888888888884</v>
      </c>
      <c r="AC12" s="667"/>
      <c r="AD12" s="196">
        <f t="shared" si="12"/>
        <v>0.35069444444444442</v>
      </c>
      <c r="AE12" s="667"/>
      <c r="AF12" s="196">
        <f t="shared" si="13"/>
        <v>0.32986111111111105</v>
      </c>
      <c r="AG12" s="196"/>
      <c r="AH12" s="196" t="s">
        <v>963</v>
      </c>
      <c r="AI12" s="196"/>
      <c r="AJ12" s="710"/>
      <c r="AK12" s="709">
        <f t="shared" si="20"/>
        <v>0</v>
      </c>
      <c r="AL12" s="709">
        <f t="shared" si="21"/>
        <v>0</v>
      </c>
      <c r="AM12" s="709">
        <f t="shared" si="22"/>
        <v>0</v>
      </c>
      <c r="AN12" s="709"/>
      <c r="AO12" s="709">
        <f t="shared" si="23"/>
        <v>1</v>
      </c>
      <c r="AP12" s="709">
        <f t="shared" si="14"/>
        <v>1</v>
      </c>
      <c r="AS12" s="184"/>
      <c r="AW12" s="225"/>
      <c r="AX12" s="79"/>
      <c r="AZ12" s="176"/>
      <c r="BD12" s="225"/>
      <c r="BL12" s="761">
        <v>72.2</v>
      </c>
      <c r="BM12" s="761">
        <v>72.2</v>
      </c>
      <c r="BN12" s="198">
        <v>34.4</v>
      </c>
      <c r="BO12" s="198">
        <v>46.6</v>
      </c>
    </row>
    <row r="13" spans="1:67" ht="12.75" hidden="1" customHeight="1" outlineLevel="1" x14ac:dyDescent="0.2">
      <c r="B13" s="851"/>
      <c r="C13" s="851"/>
      <c r="D13" s="27" t="str">
        <f t="shared" si="15"/>
        <v/>
      </c>
      <c r="E13" s="191" t="str">
        <f t="shared" si="16"/>
        <v>Do</v>
      </c>
      <c r="F13" s="191">
        <f t="shared" si="17"/>
        <v>2024</v>
      </c>
      <c r="G13" s="191">
        <f t="shared" si="18"/>
        <v>1</v>
      </c>
      <c r="H13" s="191">
        <f t="shared" si="24"/>
        <v>4</v>
      </c>
      <c r="I13" s="192">
        <f t="shared" si="19"/>
        <v>43833</v>
      </c>
      <c r="J13" s="191">
        <f t="shared" si="0"/>
        <v>1</v>
      </c>
      <c r="K13" s="193">
        <v>8</v>
      </c>
      <c r="L13" s="194">
        <v>25</v>
      </c>
      <c r="M13" s="193">
        <v>13</v>
      </c>
      <c r="N13" s="194">
        <v>0</v>
      </c>
      <c r="O13" s="193">
        <v>13</v>
      </c>
      <c r="P13" s="194">
        <v>30</v>
      </c>
      <c r="Q13" s="193">
        <v>17</v>
      </c>
      <c r="R13" s="194">
        <v>0</v>
      </c>
      <c r="S13" s="193">
        <f t="shared" si="2"/>
        <v>17</v>
      </c>
      <c r="T13" s="194">
        <f t="shared" si="3"/>
        <v>0</v>
      </c>
      <c r="U13" s="193">
        <f t="shared" si="4"/>
        <v>17</v>
      </c>
      <c r="V13" s="194">
        <f t="shared" si="5"/>
        <v>0</v>
      </c>
      <c r="W13" s="195">
        <f t="shared" si="6"/>
        <v>0.35069444444444442</v>
      </c>
      <c r="X13" s="195">
        <f t="shared" si="7"/>
        <v>0.54166666666666663</v>
      </c>
      <c r="Y13" s="195">
        <f t="shared" si="8"/>
        <v>0.5625</v>
      </c>
      <c r="Z13" s="195">
        <f t="shared" si="9"/>
        <v>0.70833333333333337</v>
      </c>
      <c r="AA13" s="195">
        <f t="shared" si="10"/>
        <v>0.70833333333333337</v>
      </c>
      <c r="AB13" s="195">
        <f t="shared" si="11"/>
        <v>0.70833333333333337</v>
      </c>
      <c r="AC13" s="667"/>
      <c r="AD13" s="196">
        <f t="shared" si="12"/>
        <v>0.35069444444444442</v>
      </c>
      <c r="AE13" s="667"/>
      <c r="AF13" s="196">
        <f t="shared" si="13"/>
        <v>0.33680555555555558</v>
      </c>
      <c r="AG13" s="196"/>
      <c r="AH13" s="196" t="s">
        <v>963</v>
      </c>
      <c r="AI13" s="196"/>
      <c r="AJ13" s="710"/>
      <c r="AK13" s="709">
        <f t="shared" si="20"/>
        <v>0</v>
      </c>
      <c r="AL13" s="709">
        <f t="shared" si="21"/>
        <v>0</v>
      </c>
      <c r="AM13" s="709">
        <f t="shared" si="22"/>
        <v>0</v>
      </c>
      <c r="AN13" s="709"/>
      <c r="AO13" s="709">
        <f t="shared" si="23"/>
        <v>1</v>
      </c>
      <c r="AP13" s="709">
        <f t="shared" si="14"/>
        <v>1</v>
      </c>
      <c r="AS13" s="184"/>
      <c r="AW13" s="225"/>
      <c r="AX13" s="79"/>
      <c r="AZ13" s="176"/>
      <c r="BD13" s="225"/>
      <c r="BL13" s="761">
        <v>72.2</v>
      </c>
      <c r="BM13" s="761">
        <v>72.2</v>
      </c>
      <c r="BN13" s="198">
        <v>63.3</v>
      </c>
      <c r="BO13" s="198">
        <v>75</v>
      </c>
    </row>
    <row r="14" spans="1:67" ht="12.75" hidden="1" customHeight="1" outlineLevel="1" x14ac:dyDescent="0.2">
      <c r="B14" s="851"/>
      <c r="C14" s="851"/>
      <c r="D14" s="27" t="str">
        <f t="shared" si="15"/>
        <v/>
      </c>
      <c r="E14" s="191" t="str">
        <f t="shared" si="16"/>
        <v>Fr</v>
      </c>
      <c r="F14" s="191">
        <f t="shared" si="17"/>
        <v>2024</v>
      </c>
      <c r="G14" s="191">
        <f t="shared" si="18"/>
        <v>1</v>
      </c>
      <c r="H14" s="191">
        <f t="shared" si="24"/>
        <v>5</v>
      </c>
      <c r="I14" s="192">
        <f t="shared" si="19"/>
        <v>43834</v>
      </c>
      <c r="J14" s="191">
        <f t="shared" si="0"/>
        <v>1</v>
      </c>
      <c r="K14" s="193">
        <v>7</v>
      </c>
      <c r="L14" s="194">
        <v>0</v>
      </c>
      <c r="M14" s="193">
        <v>12</v>
      </c>
      <c r="N14" s="194">
        <v>0</v>
      </c>
      <c r="O14" s="193">
        <v>12</v>
      </c>
      <c r="P14" s="194">
        <v>30</v>
      </c>
      <c r="Q14" s="193">
        <v>17</v>
      </c>
      <c r="R14" s="194">
        <v>0</v>
      </c>
      <c r="S14" s="193">
        <f t="shared" si="2"/>
        <v>17</v>
      </c>
      <c r="T14" s="194">
        <f t="shared" si="3"/>
        <v>0</v>
      </c>
      <c r="U14" s="193">
        <f t="shared" si="4"/>
        <v>17</v>
      </c>
      <c r="V14" s="194">
        <f t="shared" si="5"/>
        <v>0</v>
      </c>
      <c r="W14" s="195">
        <f t="shared" si="6"/>
        <v>0.29166666666666669</v>
      </c>
      <c r="X14" s="195">
        <f t="shared" si="7"/>
        <v>0.5</v>
      </c>
      <c r="Y14" s="195">
        <f t="shared" si="8"/>
        <v>0.52083333333333337</v>
      </c>
      <c r="Z14" s="195">
        <f t="shared" si="9"/>
        <v>0.70833333333333337</v>
      </c>
      <c r="AA14" s="195">
        <f t="shared" si="10"/>
        <v>0.70833333333333337</v>
      </c>
      <c r="AB14" s="195">
        <f t="shared" si="11"/>
        <v>0.70833333333333337</v>
      </c>
      <c r="AC14" s="667"/>
      <c r="AD14" s="196">
        <f t="shared" si="12"/>
        <v>0.35069444444444442</v>
      </c>
      <c r="AE14" s="667"/>
      <c r="AF14" s="196">
        <f t="shared" si="13"/>
        <v>0.39583333333333331</v>
      </c>
      <c r="AG14" s="196"/>
      <c r="AH14" s="196" t="s">
        <v>1684</v>
      </c>
      <c r="AI14" s="196"/>
      <c r="AJ14" s="710"/>
      <c r="AK14" s="709">
        <f t="shared" si="20"/>
        <v>0</v>
      </c>
      <c r="AL14" s="709">
        <f t="shared" si="21"/>
        <v>0</v>
      </c>
      <c r="AM14" s="709">
        <f t="shared" si="22"/>
        <v>0</v>
      </c>
      <c r="AN14" s="709"/>
      <c r="AO14" s="709">
        <f t="shared" si="23"/>
        <v>1</v>
      </c>
      <c r="AP14" s="709">
        <f t="shared" si="14"/>
        <v>1</v>
      </c>
      <c r="AS14" s="184"/>
      <c r="AW14" s="225"/>
      <c r="AX14" s="79"/>
      <c r="AZ14" s="176"/>
      <c r="BD14" s="225"/>
      <c r="BL14" s="762">
        <v>0</v>
      </c>
      <c r="BM14" s="761">
        <v>0</v>
      </c>
      <c r="BN14" s="198"/>
      <c r="BO14" s="198"/>
    </row>
    <row r="15" spans="1:67" ht="12.75" hidden="1" customHeight="1" outlineLevel="1" x14ac:dyDescent="0.2">
      <c r="B15" s="851"/>
      <c r="C15" s="851"/>
      <c r="D15" s="27" t="str">
        <f t="shared" si="15"/>
        <v/>
      </c>
      <c r="E15" s="191" t="str">
        <f t="shared" si="16"/>
        <v>Sa</v>
      </c>
      <c r="F15" s="191">
        <f t="shared" si="17"/>
        <v>2024</v>
      </c>
      <c r="G15" s="191">
        <f t="shared" si="18"/>
        <v>1</v>
      </c>
      <c r="H15" s="191">
        <f t="shared" si="24"/>
        <v>6</v>
      </c>
      <c r="I15" s="192">
        <f t="shared" si="19"/>
        <v>43835</v>
      </c>
      <c r="J15" s="191">
        <f t="shared" si="0"/>
        <v>1</v>
      </c>
      <c r="K15" s="193">
        <f t="shared" si="1"/>
        <v>0</v>
      </c>
      <c r="L15" s="194">
        <f t="shared" si="1"/>
        <v>0</v>
      </c>
      <c r="M15" s="193">
        <f t="shared" si="1"/>
        <v>0</v>
      </c>
      <c r="N15" s="194">
        <f t="shared" si="1"/>
        <v>0</v>
      </c>
      <c r="O15" s="193">
        <f t="shared" si="1"/>
        <v>0</v>
      </c>
      <c r="P15" s="194">
        <f t="shared" si="1"/>
        <v>0</v>
      </c>
      <c r="Q15" s="193">
        <f t="shared" si="1"/>
        <v>0</v>
      </c>
      <c r="R15" s="194">
        <f t="shared" si="1"/>
        <v>0</v>
      </c>
      <c r="S15" s="193">
        <f t="shared" si="2"/>
        <v>0</v>
      </c>
      <c r="T15" s="194">
        <f t="shared" si="3"/>
        <v>0</v>
      </c>
      <c r="U15" s="193">
        <f t="shared" si="4"/>
        <v>0</v>
      </c>
      <c r="V15" s="194">
        <f t="shared" si="5"/>
        <v>0</v>
      </c>
      <c r="W15" s="195">
        <f t="shared" si="6"/>
        <v>0</v>
      </c>
      <c r="X15" s="195">
        <f t="shared" si="7"/>
        <v>0</v>
      </c>
      <c r="Y15" s="195">
        <f t="shared" si="8"/>
        <v>0</v>
      </c>
      <c r="Z15" s="195">
        <f t="shared" si="9"/>
        <v>0</v>
      </c>
      <c r="AA15" s="195">
        <f t="shared" si="10"/>
        <v>0</v>
      </c>
      <c r="AB15" s="195">
        <f t="shared" si="11"/>
        <v>0</v>
      </c>
      <c r="AC15" s="667"/>
      <c r="AD15" s="196">
        <f t="shared" si="12"/>
        <v>0</v>
      </c>
      <c r="AE15" s="667"/>
      <c r="AF15" s="196">
        <f t="shared" si="13"/>
        <v>0</v>
      </c>
      <c r="AG15" s="196"/>
      <c r="AH15" s="196"/>
      <c r="AI15" s="196"/>
      <c r="AJ15" s="710"/>
      <c r="AK15" s="709">
        <f t="shared" si="20"/>
        <v>0</v>
      </c>
      <c r="AL15" s="709">
        <f t="shared" si="21"/>
        <v>0</v>
      </c>
      <c r="AM15" s="709">
        <f t="shared" si="22"/>
        <v>0</v>
      </c>
      <c r="AN15" s="709"/>
      <c r="AO15" s="709">
        <f t="shared" si="23"/>
        <v>0</v>
      </c>
      <c r="AP15" s="709">
        <f t="shared" si="14"/>
        <v>0</v>
      </c>
      <c r="AS15" s="184"/>
      <c r="AW15" s="225"/>
      <c r="AX15" s="79"/>
      <c r="AZ15" s="176"/>
      <c r="BC15" s="29"/>
      <c r="BD15" s="225"/>
      <c r="BL15" s="774" t="s">
        <v>1777</v>
      </c>
      <c r="BM15" s="756">
        <f>SUM(BL17:BL20)+SUM(BM17:BM20)</f>
        <v>570.30000000000007</v>
      </c>
      <c r="BN15" s="722" t="s">
        <v>1767</v>
      </c>
      <c r="BO15" s="722" t="s">
        <v>1767</v>
      </c>
    </row>
    <row r="16" spans="1:67" ht="12.75" hidden="1" customHeight="1" outlineLevel="1" x14ac:dyDescent="0.2">
      <c r="B16" s="851"/>
      <c r="C16" s="851"/>
      <c r="D16" s="27" t="str">
        <f t="shared" si="15"/>
        <v/>
      </c>
      <c r="E16" s="191" t="str">
        <f t="shared" si="16"/>
        <v>So</v>
      </c>
      <c r="F16" s="191">
        <f t="shared" si="17"/>
        <v>2024</v>
      </c>
      <c r="G16" s="191">
        <f t="shared" si="18"/>
        <v>1</v>
      </c>
      <c r="H16" s="191">
        <f t="shared" si="24"/>
        <v>7</v>
      </c>
      <c r="I16" s="192">
        <f t="shared" si="19"/>
        <v>43836</v>
      </c>
      <c r="J16" s="191">
        <f t="shared" si="0"/>
        <v>1</v>
      </c>
      <c r="K16" s="193">
        <f t="shared" si="1"/>
        <v>0</v>
      </c>
      <c r="L16" s="194">
        <f t="shared" si="1"/>
        <v>0</v>
      </c>
      <c r="M16" s="193">
        <f t="shared" si="1"/>
        <v>0</v>
      </c>
      <c r="N16" s="194">
        <f t="shared" si="1"/>
        <v>0</v>
      </c>
      <c r="O16" s="193">
        <f t="shared" si="1"/>
        <v>0</v>
      </c>
      <c r="P16" s="194">
        <f t="shared" si="1"/>
        <v>0</v>
      </c>
      <c r="Q16" s="193">
        <f t="shared" si="1"/>
        <v>0</v>
      </c>
      <c r="R16" s="194">
        <f t="shared" si="1"/>
        <v>0</v>
      </c>
      <c r="S16" s="193">
        <f t="shared" si="2"/>
        <v>0</v>
      </c>
      <c r="T16" s="194">
        <f t="shared" si="3"/>
        <v>0</v>
      </c>
      <c r="U16" s="193">
        <f t="shared" si="4"/>
        <v>0</v>
      </c>
      <c r="V16" s="194">
        <f t="shared" si="5"/>
        <v>0</v>
      </c>
      <c r="W16" s="195">
        <f t="shared" si="6"/>
        <v>0</v>
      </c>
      <c r="X16" s="195">
        <f t="shared" si="7"/>
        <v>0</v>
      </c>
      <c r="Y16" s="195">
        <f t="shared" si="8"/>
        <v>0</v>
      </c>
      <c r="Z16" s="195">
        <f t="shared" si="9"/>
        <v>0</v>
      </c>
      <c r="AA16" s="195">
        <f t="shared" si="10"/>
        <v>0</v>
      </c>
      <c r="AB16" s="195">
        <f t="shared" si="11"/>
        <v>0</v>
      </c>
      <c r="AC16" s="667"/>
      <c r="AD16" s="196">
        <f t="shared" si="12"/>
        <v>0</v>
      </c>
      <c r="AE16" s="667"/>
      <c r="AF16" s="196">
        <f t="shared" si="13"/>
        <v>0</v>
      </c>
      <c r="AG16" s="196"/>
      <c r="AH16" s="196"/>
      <c r="AI16" s="196"/>
      <c r="AJ16" s="710"/>
      <c r="AK16" s="709">
        <f t="shared" si="20"/>
        <v>0</v>
      </c>
      <c r="AL16" s="709">
        <f t="shared" si="21"/>
        <v>0</v>
      </c>
      <c r="AM16" s="709">
        <f t="shared" si="22"/>
        <v>0</v>
      </c>
      <c r="AN16" s="709"/>
      <c r="AO16" s="709">
        <f t="shared" si="23"/>
        <v>0</v>
      </c>
      <c r="AP16" s="709">
        <f t="shared" si="14"/>
        <v>0</v>
      </c>
      <c r="AS16" s="184"/>
      <c r="AW16" s="225"/>
      <c r="AX16" s="79"/>
      <c r="AZ16" s="176"/>
      <c r="BD16" s="225"/>
      <c r="BL16" s="775">
        <v>0</v>
      </c>
      <c r="BM16" s="775">
        <v>0</v>
      </c>
      <c r="BN16" s="775">
        <v>0</v>
      </c>
      <c r="BO16" s="775">
        <v>0</v>
      </c>
    </row>
    <row r="17" spans="2:67" ht="12.75" hidden="1" customHeight="1" outlineLevel="1" x14ac:dyDescent="0.2">
      <c r="B17" s="851"/>
      <c r="C17" s="851"/>
      <c r="D17" s="27">
        <f t="shared" si="15"/>
        <v>2</v>
      </c>
      <c r="E17" s="191" t="str">
        <f t="shared" si="16"/>
        <v>Mo</v>
      </c>
      <c r="F17" s="191">
        <f t="shared" si="17"/>
        <v>2024</v>
      </c>
      <c r="G17" s="191">
        <f t="shared" si="18"/>
        <v>1</v>
      </c>
      <c r="H17" s="191">
        <f t="shared" si="24"/>
        <v>8</v>
      </c>
      <c r="I17" s="192">
        <f t="shared" si="19"/>
        <v>43837</v>
      </c>
      <c r="J17" s="191">
        <f t="shared" si="0"/>
        <v>1</v>
      </c>
      <c r="K17" s="193">
        <v>8</v>
      </c>
      <c r="L17" s="194">
        <v>55</v>
      </c>
      <c r="M17" s="193">
        <v>13</v>
      </c>
      <c r="N17" s="194">
        <v>0</v>
      </c>
      <c r="O17" s="193">
        <v>13</v>
      </c>
      <c r="P17" s="194">
        <v>30</v>
      </c>
      <c r="Q17" s="193">
        <v>17</v>
      </c>
      <c r="R17" s="194">
        <v>15</v>
      </c>
      <c r="S17" s="193">
        <f t="shared" si="2"/>
        <v>17</v>
      </c>
      <c r="T17" s="194">
        <f t="shared" si="3"/>
        <v>15</v>
      </c>
      <c r="U17" s="193">
        <f t="shared" si="4"/>
        <v>17</v>
      </c>
      <c r="V17" s="194">
        <f t="shared" si="5"/>
        <v>15</v>
      </c>
      <c r="W17" s="195">
        <f t="shared" si="6"/>
        <v>0.37152777777777773</v>
      </c>
      <c r="X17" s="195">
        <f t="shared" si="7"/>
        <v>0.54166666666666663</v>
      </c>
      <c r="Y17" s="195">
        <f t="shared" si="8"/>
        <v>0.5625</v>
      </c>
      <c r="Z17" s="195">
        <f t="shared" si="9"/>
        <v>0.71875</v>
      </c>
      <c r="AA17" s="195">
        <f t="shared" si="10"/>
        <v>0.71875</v>
      </c>
      <c r="AB17" s="195">
        <f t="shared" si="11"/>
        <v>0.71875</v>
      </c>
      <c r="AC17" s="667"/>
      <c r="AD17" s="196">
        <f t="shared" si="12"/>
        <v>0.35069444444444442</v>
      </c>
      <c r="AE17" s="667"/>
      <c r="AF17" s="196">
        <f t="shared" si="13"/>
        <v>0.3263888888888889</v>
      </c>
      <c r="AG17" s="196"/>
      <c r="AH17" s="196" t="s">
        <v>963</v>
      </c>
      <c r="AI17" s="196"/>
      <c r="AJ17" s="710"/>
      <c r="AK17" s="709">
        <f t="shared" si="20"/>
        <v>0</v>
      </c>
      <c r="AL17" s="709">
        <f t="shared" si="21"/>
        <v>0</v>
      </c>
      <c r="AM17" s="709">
        <f t="shared" si="22"/>
        <v>0</v>
      </c>
      <c r="AN17" s="709"/>
      <c r="AO17" s="709">
        <f t="shared" si="23"/>
        <v>1</v>
      </c>
      <c r="AP17" s="709">
        <f t="shared" si="14"/>
        <v>1</v>
      </c>
      <c r="AS17" s="184"/>
      <c r="AW17" s="225"/>
      <c r="AX17" s="79"/>
      <c r="AZ17" s="176"/>
      <c r="BC17" s="29"/>
      <c r="BD17" s="225"/>
      <c r="BL17" s="818">
        <v>80.900000000000006</v>
      </c>
      <c r="BM17" s="818">
        <v>80.900000000000006</v>
      </c>
      <c r="BN17" s="198">
        <v>94.9</v>
      </c>
      <c r="BO17" s="198">
        <v>111</v>
      </c>
    </row>
    <row r="18" spans="2:67" ht="12.75" hidden="1" customHeight="1" outlineLevel="1" x14ac:dyDescent="0.2">
      <c r="B18" s="851"/>
      <c r="C18" s="851"/>
      <c r="D18" s="27" t="str">
        <f t="shared" si="15"/>
        <v/>
      </c>
      <c r="E18" s="191" t="str">
        <f t="shared" si="16"/>
        <v>Di</v>
      </c>
      <c r="F18" s="191">
        <f t="shared" si="17"/>
        <v>2024</v>
      </c>
      <c r="G18" s="191">
        <f t="shared" si="18"/>
        <v>1</v>
      </c>
      <c r="H18" s="191">
        <f t="shared" si="24"/>
        <v>9</v>
      </c>
      <c r="I18" s="192">
        <f t="shared" si="19"/>
        <v>43838</v>
      </c>
      <c r="J18" s="191">
        <f t="shared" si="0"/>
        <v>1</v>
      </c>
      <c r="K18" s="193">
        <v>8</v>
      </c>
      <c r="L18" s="194">
        <v>47</v>
      </c>
      <c r="M18" s="193">
        <v>13</v>
      </c>
      <c r="N18" s="194">
        <v>0</v>
      </c>
      <c r="O18" s="193">
        <v>13</v>
      </c>
      <c r="P18" s="194">
        <v>30</v>
      </c>
      <c r="Q18" s="193">
        <v>17</v>
      </c>
      <c r="R18" s="194">
        <v>0</v>
      </c>
      <c r="S18" s="193">
        <f t="shared" si="2"/>
        <v>17</v>
      </c>
      <c r="T18" s="194">
        <f t="shared" si="3"/>
        <v>0</v>
      </c>
      <c r="U18" s="193">
        <f t="shared" si="4"/>
        <v>17</v>
      </c>
      <c r="V18" s="194">
        <f t="shared" si="5"/>
        <v>0</v>
      </c>
      <c r="W18" s="195">
        <f t="shared" si="6"/>
        <v>0.3659722222222222</v>
      </c>
      <c r="X18" s="195">
        <f t="shared" si="7"/>
        <v>0.54166666666666663</v>
      </c>
      <c r="Y18" s="195">
        <f t="shared" si="8"/>
        <v>0.5625</v>
      </c>
      <c r="Z18" s="195">
        <f t="shared" si="9"/>
        <v>0.70833333333333337</v>
      </c>
      <c r="AA18" s="195">
        <f t="shared" si="10"/>
        <v>0.70833333333333337</v>
      </c>
      <c r="AB18" s="195">
        <f t="shared" si="11"/>
        <v>0.70833333333333337</v>
      </c>
      <c r="AC18" s="667"/>
      <c r="AD18" s="196">
        <f t="shared" si="12"/>
        <v>0.35069444444444442</v>
      </c>
      <c r="AE18" s="667"/>
      <c r="AF18" s="196">
        <f t="shared" si="13"/>
        <v>0.3215277777777778</v>
      </c>
      <c r="AG18" s="196"/>
      <c r="AH18" s="196" t="s">
        <v>963</v>
      </c>
      <c r="AI18" s="196"/>
      <c r="AJ18" s="710"/>
      <c r="AK18" s="709">
        <f t="shared" si="20"/>
        <v>0</v>
      </c>
      <c r="AL18" s="709">
        <f t="shared" si="21"/>
        <v>0</v>
      </c>
      <c r="AM18" s="709">
        <f t="shared" si="22"/>
        <v>0</v>
      </c>
      <c r="AN18" s="709"/>
      <c r="AO18" s="709">
        <f t="shared" si="23"/>
        <v>1</v>
      </c>
      <c r="AP18" s="709">
        <f t="shared" si="14"/>
        <v>1</v>
      </c>
      <c r="AS18" s="184"/>
      <c r="AW18" s="225"/>
      <c r="AX18" s="79"/>
      <c r="AZ18" s="176"/>
      <c r="BD18" s="225"/>
      <c r="BL18" s="761">
        <v>80.900000000000006</v>
      </c>
      <c r="BM18" s="761">
        <v>80.900000000000006</v>
      </c>
      <c r="BN18" s="198">
        <v>126</v>
      </c>
      <c r="BO18" s="198">
        <v>146</v>
      </c>
    </row>
    <row r="19" spans="2:67" ht="12.75" hidden="1" customHeight="1" outlineLevel="1" x14ac:dyDescent="0.2">
      <c r="B19" s="851"/>
      <c r="C19" s="851"/>
      <c r="D19" s="27" t="str">
        <f t="shared" si="15"/>
        <v/>
      </c>
      <c r="E19" s="191" t="str">
        <f t="shared" si="16"/>
        <v>Mi</v>
      </c>
      <c r="F19" s="191">
        <f t="shared" si="17"/>
        <v>2024</v>
      </c>
      <c r="G19" s="191">
        <f t="shared" si="18"/>
        <v>1</v>
      </c>
      <c r="H19" s="191">
        <f t="shared" si="24"/>
        <v>10</v>
      </c>
      <c r="I19" s="192">
        <f t="shared" si="19"/>
        <v>43839</v>
      </c>
      <c r="J19" s="191">
        <f t="shared" si="0"/>
        <v>1</v>
      </c>
      <c r="K19" s="193">
        <v>8</v>
      </c>
      <c r="L19" s="194">
        <v>50</v>
      </c>
      <c r="M19" s="193">
        <v>13</v>
      </c>
      <c r="N19" s="194">
        <v>0</v>
      </c>
      <c r="O19" s="193">
        <v>13</v>
      </c>
      <c r="P19" s="194">
        <v>30</v>
      </c>
      <c r="Q19" s="193">
        <v>17</v>
      </c>
      <c r="R19" s="194">
        <v>0</v>
      </c>
      <c r="S19" s="193">
        <f t="shared" si="2"/>
        <v>17</v>
      </c>
      <c r="T19" s="194">
        <f t="shared" si="3"/>
        <v>0</v>
      </c>
      <c r="U19" s="193">
        <f t="shared" si="4"/>
        <v>17</v>
      </c>
      <c r="V19" s="194">
        <f t="shared" si="5"/>
        <v>0</v>
      </c>
      <c r="W19" s="195">
        <f t="shared" si="6"/>
        <v>0.36805555555555558</v>
      </c>
      <c r="X19" s="195">
        <f t="shared" si="7"/>
        <v>0.54166666666666663</v>
      </c>
      <c r="Y19" s="195">
        <f t="shared" si="8"/>
        <v>0.5625</v>
      </c>
      <c r="Z19" s="195">
        <f t="shared" si="9"/>
        <v>0.70833333333333337</v>
      </c>
      <c r="AA19" s="195">
        <f t="shared" si="10"/>
        <v>0.70833333333333337</v>
      </c>
      <c r="AB19" s="195">
        <f t="shared" si="11"/>
        <v>0.70833333333333337</v>
      </c>
      <c r="AC19" s="667"/>
      <c r="AD19" s="196">
        <f t="shared" si="12"/>
        <v>0.35069444444444442</v>
      </c>
      <c r="AE19" s="667"/>
      <c r="AF19" s="196">
        <f t="shared" si="13"/>
        <v>0.31944444444444442</v>
      </c>
      <c r="AG19" s="196"/>
      <c r="AH19" s="196" t="s">
        <v>963</v>
      </c>
      <c r="AI19" s="196"/>
      <c r="AJ19" s="710"/>
      <c r="AK19" s="709">
        <f t="shared" si="20"/>
        <v>0</v>
      </c>
      <c r="AL19" s="709">
        <f t="shared" si="21"/>
        <v>0</v>
      </c>
      <c r="AM19" s="709">
        <f t="shared" si="22"/>
        <v>0</v>
      </c>
      <c r="AN19" s="709"/>
      <c r="AO19" s="709">
        <f t="shared" si="23"/>
        <v>1</v>
      </c>
      <c r="AP19" s="709">
        <f t="shared" si="14"/>
        <v>1</v>
      </c>
      <c r="AS19" s="184"/>
      <c r="AW19" s="225"/>
      <c r="AX19" s="79"/>
      <c r="AZ19" s="176"/>
      <c r="BD19" s="225"/>
      <c r="BL19" s="761">
        <v>80.900000000000006</v>
      </c>
      <c r="BM19" s="761">
        <v>80.900000000000006</v>
      </c>
      <c r="BN19" s="198">
        <v>157</v>
      </c>
      <c r="BO19" s="198">
        <v>157</v>
      </c>
    </row>
    <row r="20" spans="2:67" ht="12.75" hidden="1" customHeight="1" outlineLevel="1" x14ac:dyDescent="0.2">
      <c r="B20" s="851"/>
      <c r="C20" s="851"/>
      <c r="D20" s="27" t="str">
        <f t="shared" si="15"/>
        <v/>
      </c>
      <c r="E20" s="191" t="str">
        <f t="shared" si="16"/>
        <v>Do</v>
      </c>
      <c r="F20" s="191">
        <f t="shared" si="17"/>
        <v>2024</v>
      </c>
      <c r="G20" s="191">
        <f t="shared" si="18"/>
        <v>1</v>
      </c>
      <c r="H20" s="191">
        <f t="shared" si="24"/>
        <v>11</v>
      </c>
      <c r="I20" s="192">
        <f t="shared" si="19"/>
        <v>43840</v>
      </c>
      <c r="J20" s="191">
        <f t="shared" si="0"/>
        <v>1</v>
      </c>
      <c r="K20" s="193">
        <v>8</v>
      </c>
      <c r="L20" s="194">
        <v>30</v>
      </c>
      <c r="M20" s="193">
        <v>13</v>
      </c>
      <c r="N20" s="194">
        <v>0</v>
      </c>
      <c r="O20" s="193">
        <v>13</v>
      </c>
      <c r="P20" s="194">
        <v>30</v>
      </c>
      <c r="Q20" s="193">
        <v>17</v>
      </c>
      <c r="R20" s="194">
        <v>0</v>
      </c>
      <c r="S20" s="193">
        <f t="shared" ref="S20" si="25">Q20</f>
        <v>17</v>
      </c>
      <c r="T20" s="194">
        <f t="shared" ref="T20" si="26">R20</f>
        <v>0</v>
      </c>
      <c r="U20" s="193">
        <f t="shared" ref="U20" si="27">S20</f>
        <v>17</v>
      </c>
      <c r="V20" s="194">
        <f t="shared" ref="V20" si="28">T20</f>
        <v>0</v>
      </c>
      <c r="W20" s="195">
        <f t="shared" si="6"/>
        <v>0.35416666666666669</v>
      </c>
      <c r="X20" s="195">
        <f t="shared" si="7"/>
        <v>0.54166666666666663</v>
      </c>
      <c r="Y20" s="195">
        <f t="shared" si="8"/>
        <v>0.5625</v>
      </c>
      <c r="Z20" s="195">
        <f t="shared" si="9"/>
        <v>0.70833333333333337</v>
      </c>
      <c r="AA20" s="195">
        <f t="shared" si="10"/>
        <v>0.70833333333333337</v>
      </c>
      <c r="AB20" s="195">
        <f t="shared" si="11"/>
        <v>0.70833333333333337</v>
      </c>
      <c r="AC20" s="667"/>
      <c r="AD20" s="196">
        <f t="shared" si="12"/>
        <v>0.35069444444444442</v>
      </c>
      <c r="AE20" s="667"/>
      <c r="AF20" s="196">
        <f t="shared" si="13"/>
        <v>0.33333333333333331</v>
      </c>
      <c r="AG20" s="196"/>
      <c r="AH20" s="196" t="s">
        <v>963</v>
      </c>
      <c r="AI20" s="196"/>
      <c r="AJ20" s="710"/>
      <c r="AK20" s="709">
        <f t="shared" si="20"/>
        <v>0</v>
      </c>
      <c r="AL20" s="709">
        <f t="shared" si="21"/>
        <v>0</v>
      </c>
      <c r="AM20" s="709">
        <f t="shared" si="22"/>
        <v>0</v>
      </c>
      <c r="AN20" s="709"/>
      <c r="AO20" s="709">
        <f t="shared" si="23"/>
        <v>1</v>
      </c>
      <c r="AP20" s="709">
        <f t="shared" si="14"/>
        <v>1</v>
      </c>
      <c r="AS20" s="184"/>
      <c r="AW20" s="225"/>
      <c r="AX20" s="79"/>
      <c r="AZ20" s="176"/>
      <c r="BD20" s="225"/>
      <c r="BL20" s="761">
        <v>80.900000000000006</v>
      </c>
      <c r="BM20" s="761">
        <v>4</v>
      </c>
      <c r="BN20" s="198">
        <v>96</v>
      </c>
      <c r="BO20" s="198">
        <v>50</v>
      </c>
    </row>
    <row r="21" spans="2:67" ht="12.75" hidden="1" customHeight="1" outlineLevel="1" x14ac:dyDescent="0.2">
      <c r="B21" s="851"/>
      <c r="C21" s="851"/>
      <c r="D21" s="27" t="str">
        <f t="shared" si="15"/>
        <v/>
      </c>
      <c r="E21" s="191" t="str">
        <f t="shared" si="16"/>
        <v>Fr</v>
      </c>
      <c r="F21" s="191">
        <f t="shared" si="17"/>
        <v>2024</v>
      </c>
      <c r="G21" s="191">
        <f t="shared" si="18"/>
        <v>1</v>
      </c>
      <c r="H21" s="191">
        <f t="shared" si="24"/>
        <v>12</v>
      </c>
      <c r="I21" s="192">
        <f t="shared" si="19"/>
        <v>43841</v>
      </c>
      <c r="J21" s="191">
        <f t="shared" si="0"/>
        <v>1</v>
      </c>
      <c r="K21" s="193">
        <v>7</v>
      </c>
      <c r="L21" s="194">
        <v>0</v>
      </c>
      <c r="M21" s="193">
        <v>8</v>
      </c>
      <c r="N21" s="194">
        <v>45</v>
      </c>
      <c r="O21" s="193">
        <v>9</v>
      </c>
      <c r="P21" s="194">
        <v>45</v>
      </c>
      <c r="Q21" s="193">
        <v>13</v>
      </c>
      <c r="R21" s="194">
        <v>0</v>
      </c>
      <c r="S21" s="193">
        <v>13</v>
      </c>
      <c r="T21" s="194">
        <v>30</v>
      </c>
      <c r="U21" s="193">
        <v>17</v>
      </c>
      <c r="V21" s="194">
        <v>30</v>
      </c>
      <c r="W21" s="195">
        <f t="shared" si="6"/>
        <v>0.29166666666666669</v>
      </c>
      <c r="X21" s="195">
        <f t="shared" si="7"/>
        <v>0.36458333333333331</v>
      </c>
      <c r="Y21" s="195">
        <f t="shared" si="8"/>
        <v>0.40625</v>
      </c>
      <c r="Z21" s="195">
        <f t="shared" si="9"/>
        <v>0.54166666666666663</v>
      </c>
      <c r="AA21" s="195">
        <f t="shared" si="10"/>
        <v>0.5625</v>
      </c>
      <c r="AB21" s="195">
        <f t="shared" si="11"/>
        <v>0.72916666666666663</v>
      </c>
      <c r="AC21" s="667"/>
      <c r="AD21" s="196">
        <f t="shared" si="12"/>
        <v>0.35069444444444442</v>
      </c>
      <c r="AE21" s="667"/>
      <c r="AF21" s="196">
        <f t="shared" si="13"/>
        <v>0.37499999999999989</v>
      </c>
      <c r="AG21" s="196"/>
      <c r="AH21" s="196" t="s">
        <v>1684</v>
      </c>
      <c r="AI21" s="196"/>
      <c r="AJ21" s="710"/>
      <c r="AK21" s="709">
        <f t="shared" si="20"/>
        <v>0</v>
      </c>
      <c r="AL21" s="709">
        <f t="shared" si="21"/>
        <v>0</v>
      </c>
      <c r="AM21" s="709">
        <f t="shared" si="22"/>
        <v>0</v>
      </c>
      <c r="AN21" s="709"/>
      <c r="AO21" s="709">
        <f t="shared" si="23"/>
        <v>1</v>
      </c>
      <c r="AP21" s="709">
        <f t="shared" si="14"/>
        <v>1</v>
      </c>
      <c r="AS21" s="184"/>
      <c r="AW21" s="225"/>
      <c r="AX21" s="79"/>
      <c r="AZ21" s="176"/>
      <c r="BD21" s="225"/>
      <c r="BL21" s="762">
        <v>0</v>
      </c>
      <c r="BM21" s="761">
        <f>80.9-4</f>
        <v>76.900000000000006</v>
      </c>
      <c r="BN21" s="198"/>
      <c r="BO21" s="198">
        <v>21.6</v>
      </c>
    </row>
    <row r="22" spans="2:67" ht="12.75" hidden="1" customHeight="1" outlineLevel="1" x14ac:dyDescent="0.2">
      <c r="B22" s="851"/>
      <c r="C22" s="851"/>
      <c r="D22" s="27" t="str">
        <f t="shared" si="15"/>
        <v/>
      </c>
      <c r="E22" s="191" t="str">
        <f t="shared" si="16"/>
        <v>Sa</v>
      </c>
      <c r="F22" s="191">
        <f t="shared" si="17"/>
        <v>2024</v>
      </c>
      <c r="G22" s="191">
        <f t="shared" si="18"/>
        <v>1</v>
      </c>
      <c r="H22" s="191">
        <f t="shared" si="24"/>
        <v>13</v>
      </c>
      <c r="I22" s="192">
        <f t="shared" si="19"/>
        <v>43842</v>
      </c>
      <c r="J22" s="191">
        <f t="shared" si="0"/>
        <v>1</v>
      </c>
      <c r="K22" s="193">
        <f t="shared" ref="K22:R29" si="29">IF(OR($E22="Sa",$E22="So",$J22=0),K$4,K$5)</f>
        <v>0</v>
      </c>
      <c r="L22" s="194">
        <f t="shared" si="29"/>
        <v>0</v>
      </c>
      <c r="M22" s="193">
        <f t="shared" si="29"/>
        <v>0</v>
      </c>
      <c r="N22" s="194">
        <f t="shared" si="29"/>
        <v>0</v>
      </c>
      <c r="O22" s="193">
        <f t="shared" si="29"/>
        <v>0</v>
      </c>
      <c r="P22" s="194">
        <f t="shared" si="29"/>
        <v>0</v>
      </c>
      <c r="Q22" s="193">
        <f t="shared" si="29"/>
        <v>0</v>
      </c>
      <c r="R22" s="194">
        <f t="shared" si="29"/>
        <v>0</v>
      </c>
      <c r="S22" s="193">
        <f t="shared" si="2"/>
        <v>0</v>
      </c>
      <c r="T22" s="194">
        <f t="shared" si="3"/>
        <v>0</v>
      </c>
      <c r="U22" s="193">
        <f t="shared" si="4"/>
        <v>0</v>
      </c>
      <c r="V22" s="194">
        <f t="shared" si="5"/>
        <v>0</v>
      </c>
      <c r="W22" s="195">
        <f t="shared" si="6"/>
        <v>0</v>
      </c>
      <c r="X22" s="195">
        <f t="shared" si="7"/>
        <v>0</v>
      </c>
      <c r="Y22" s="195">
        <f t="shared" si="8"/>
        <v>0</v>
      </c>
      <c r="Z22" s="195">
        <f t="shared" si="9"/>
        <v>0</v>
      </c>
      <c r="AA22" s="195">
        <f t="shared" si="10"/>
        <v>0</v>
      </c>
      <c r="AB22" s="195">
        <f t="shared" si="11"/>
        <v>0</v>
      </c>
      <c r="AC22" s="667"/>
      <c r="AD22" s="196">
        <f t="shared" si="12"/>
        <v>0</v>
      </c>
      <c r="AE22" s="667"/>
      <c r="AF22" s="196">
        <f t="shared" si="13"/>
        <v>0</v>
      </c>
      <c r="AG22" s="196"/>
      <c r="AH22" s="196"/>
      <c r="AI22" s="196"/>
      <c r="AJ22" s="710"/>
      <c r="AK22" s="709">
        <f t="shared" si="20"/>
        <v>0</v>
      </c>
      <c r="AL22" s="709">
        <f t="shared" si="21"/>
        <v>0</v>
      </c>
      <c r="AM22" s="709">
        <f t="shared" si="22"/>
        <v>0</v>
      </c>
      <c r="AN22" s="709"/>
      <c r="AO22" s="709">
        <f t="shared" si="23"/>
        <v>0</v>
      </c>
      <c r="AP22" s="709">
        <f t="shared" si="14"/>
        <v>0</v>
      </c>
      <c r="AS22" s="184"/>
      <c r="AW22" s="225"/>
      <c r="AX22" s="79"/>
      <c r="AZ22" s="176"/>
      <c r="BD22" s="225"/>
      <c r="BG22" s="774" t="s">
        <v>1777</v>
      </c>
      <c r="BH22" s="756">
        <f>SUM(BG24:BG28)+SUM(BH24:BH28)</f>
        <v>681.90000000000009</v>
      </c>
      <c r="BI22" s="722" t="s">
        <v>1767</v>
      </c>
      <c r="BJ22" s="722" t="s">
        <v>1767</v>
      </c>
      <c r="BK22" s="722"/>
      <c r="BL22" s="819">
        <v>40.159999999999997</v>
      </c>
      <c r="BM22" s="757">
        <f>SUM(BM8,BM15)</f>
        <v>935.10000000000014</v>
      </c>
      <c r="BN22" s="820">
        <f>BM22/BL22</f>
        <v>23.284362549800804</v>
      </c>
      <c r="BO22" s="821">
        <f>100*BL22/BM22</f>
        <v>4.2947278365950154</v>
      </c>
    </row>
    <row r="23" spans="2:67" ht="12.75" hidden="1" customHeight="1" outlineLevel="1" x14ac:dyDescent="0.2">
      <c r="B23" s="851"/>
      <c r="C23" s="851"/>
      <c r="D23" s="27" t="str">
        <f t="shared" si="15"/>
        <v/>
      </c>
      <c r="E23" s="191" t="str">
        <f t="shared" si="16"/>
        <v>So</v>
      </c>
      <c r="F23" s="191">
        <f t="shared" si="17"/>
        <v>2024</v>
      </c>
      <c r="G23" s="191">
        <f t="shared" si="18"/>
        <v>1</v>
      </c>
      <c r="H23" s="191">
        <f t="shared" si="24"/>
        <v>14</v>
      </c>
      <c r="I23" s="192">
        <f t="shared" si="19"/>
        <v>43843</v>
      </c>
      <c r="J23" s="191">
        <f t="shared" si="0"/>
        <v>1</v>
      </c>
      <c r="K23" s="193">
        <f t="shared" si="29"/>
        <v>0</v>
      </c>
      <c r="L23" s="194">
        <f t="shared" si="29"/>
        <v>0</v>
      </c>
      <c r="M23" s="193">
        <f t="shared" si="29"/>
        <v>0</v>
      </c>
      <c r="N23" s="194">
        <f t="shared" si="29"/>
        <v>0</v>
      </c>
      <c r="O23" s="193">
        <f t="shared" si="29"/>
        <v>0</v>
      </c>
      <c r="P23" s="194">
        <f t="shared" si="29"/>
        <v>0</v>
      </c>
      <c r="Q23" s="193">
        <f t="shared" si="29"/>
        <v>0</v>
      </c>
      <c r="R23" s="194">
        <f t="shared" si="29"/>
        <v>0</v>
      </c>
      <c r="S23" s="193">
        <f t="shared" si="2"/>
        <v>0</v>
      </c>
      <c r="T23" s="194">
        <f t="shared" si="3"/>
        <v>0</v>
      </c>
      <c r="U23" s="193">
        <f t="shared" si="4"/>
        <v>0</v>
      </c>
      <c r="V23" s="194">
        <f t="shared" si="5"/>
        <v>0</v>
      </c>
      <c r="W23" s="195">
        <f t="shared" si="6"/>
        <v>0</v>
      </c>
      <c r="X23" s="195">
        <f t="shared" si="7"/>
        <v>0</v>
      </c>
      <c r="Y23" s="195">
        <f t="shared" si="8"/>
        <v>0</v>
      </c>
      <c r="Z23" s="195">
        <f t="shared" si="9"/>
        <v>0</v>
      </c>
      <c r="AA23" s="195">
        <f t="shared" si="10"/>
        <v>0</v>
      </c>
      <c r="AB23" s="195">
        <f t="shared" si="11"/>
        <v>0</v>
      </c>
      <c r="AC23" s="667"/>
      <c r="AD23" s="196">
        <f t="shared" si="12"/>
        <v>0</v>
      </c>
      <c r="AE23" s="667"/>
      <c r="AF23" s="196">
        <f t="shared" si="13"/>
        <v>0</v>
      </c>
      <c r="AG23" s="196"/>
      <c r="AH23" s="196"/>
      <c r="AI23" s="196"/>
      <c r="AJ23" s="710"/>
      <c r="AK23" s="709">
        <f t="shared" si="20"/>
        <v>0</v>
      </c>
      <c r="AL23" s="709">
        <f t="shared" si="21"/>
        <v>0</v>
      </c>
      <c r="AM23" s="709">
        <f t="shared" si="22"/>
        <v>0</v>
      </c>
      <c r="AN23" s="709"/>
      <c r="AO23" s="709">
        <f t="shared" si="23"/>
        <v>0</v>
      </c>
      <c r="AP23" s="709">
        <f t="shared" si="14"/>
        <v>0</v>
      </c>
      <c r="AS23" s="184"/>
      <c r="AW23" s="225"/>
      <c r="AX23" s="79"/>
      <c r="AZ23" s="176"/>
      <c r="BD23" s="225"/>
      <c r="BG23" s="775">
        <v>0</v>
      </c>
      <c r="BH23" s="775">
        <v>0</v>
      </c>
      <c r="BI23" s="775">
        <v>0</v>
      </c>
      <c r="BJ23" s="775">
        <v>0</v>
      </c>
      <c r="BK23" s="722"/>
      <c r="BO23" s="198"/>
    </row>
    <row r="24" spans="2:67" ht="12.75" hidden="1" customHeight="1" outlineLevel="1" x14ac:dyDescent="0.2">
      <c r="B24" s="851"/>
      <c r="C24" s="851"/>
      <c r="D24" s="27">
        <f t="shared" si="15"/>
        <v>3</v>
      </c>
      <c r="E24" s="191" t="str">
        <f t="shared" si="16"/>
        <v>Mo</v>
      </c>
      <c r="F24" s="191">
        <f t="shared" si="17"/>
        <v>2024</v>
      </c>
      <c r="G24" s="191">
        <f t="shared" si="18"/>
        <v>1</v>
      </c>
      <c r="H24" s="191">
        <f t="shared" si="24"/>
        <v>15</v>
      </c>
      <c r="I24" s="192">
        <f t="shared" si="19"/>
        <v>43844</v>
      </c>
      <c r="J24" s="191">
        <f t="shared" si="0"/>
        <v>1</v>
      </c>
      <c r="K24" s="193">
        <v>8</v>
      </c>
      <c r="L24" s="194">
        <v>45</v>
      </c>
      <c r="M24" s="193">
        <f t="shared" si="29"/>
        <v>13</v>
      </c>
      <c r="N24" s="194">
        <f t="shared" si="29"/>
        <v>0</v>
      </c>
      <c r="O24" s="193">
        <f t="shared" si="29"/>
        <v>13</v>
      </c>
      <c r="P24" s="194">
        <f t="shared" si="29"/>
        <v>30</v>
      </c>
      <c r="Q24" s="193">
        <v>17</v>
      </c>
      <c r="R24" s="194">
        <v>5</v>
      </c>
      <c r="S24" s="193">
        <f t="shared" si="2"/>
        <v>17</v>
      </c>
      <c r="T24" s="194">
        <f t="shared" si="3"/>
        <v>5</v>
      </c>
      <c r="U24" s="193">
        <f t="shared" si="4"/>
        <v>17</v>
      </c>
      <c r="V24" s="194">
        <f t="shared" si="5"/>
        <v>5</v>
      </c>
      <c r="W24" s="195">
        <f t="shared" si="6"/>
        <v>0.36458333333333331</v>
      </c>
      <c r="X24" s="195">
        <f t="shared" si="7"/>
        <v>0.54166666666666663</v>
      </c>
      <c r="Y24" s="195">
        <f t="shared" si="8"/>
        <v>0.5625</v>
      </c>
      <c r="Z24" s="195">
        <f t="shared" si="9"/>
        <v>0.71180555555555547</v>
      </c>
      <c r="AA24" s="195">
        <f t="shared" si="10"/>
        <v>0.71180555555555547</v>
      </c>
      <c r="AB24" s="195">
        <f t="shared" si="11"/>
        <v>0.71180555555555547</v>
      </c>
      <c r="AC24" s="667"/>
      <c r="AD24" s="196">
        <f t="shared" si="12"/>
        <v>0.35069444444444442</v>
      </c>
      <c r="AE24" s="667"/>
      <c r="AF24" s="196">
        <f t="shared" si="13"/>
        <v>0.32638888888888878</v>
      </c>
      <c r="AG24" s="196"/>
      <c r="AH24" s="196" t="s">
        <v>963</v>
      </c>
      <c r="AI24" s="196"/>
      <c r="AJ24" s="710"/>
      <c r="AK24" s="709">
        <f t="shared" si="20"/>
        <v>0</v>
      </c>
      <c r="AL24" s="709">
        <f t="shared" si="21"/>
        <v>0</v>
      </c>
      <c r="AM24" s="709">
        <f t="shared" si="22"/>
        <v>0</v>
      </c>
      <c r="AN24" s="709"/>
      <c r="AO24" s="709">
        <f t="shared" si="23"/>
        <v>1</v>
      </c>
      <c r="AP24" s="709">
        <f t="shared" si="14"/>
        <v>1</v>
      </c>
      <c r="AS24" s="184"/>
      <c r="AW24" s="225"/>
      <c r="AX24" s="79"/>
      <c r="AZ24" s="176"/>
      <c r="BD24" s="225"/>
      <c r="BG24" s="818">
        <f>76.9+80.9</f>
        <v>157.80000000000001</v>
      </c>
      <c r="BH24" s="818">
        <v>80.900000000000006</v>
      </c>
      <c r="BI24" s="198">
        <f>BI23</f>
        <v>0</v>
      </c>
      <c r="BJ24" s="198">
        <v>37.6</v>
      </c>
      <c r="BM24" s="198"/>
      <c r="BN24" s="198"/>
      <c r="BO24" s="198"/>
    </row>
    <row r="25" spans="2:67" ht="12.75" hidden="1" customHeight="1" outlineLevel="1" x14ac:dyDescent="0.2">
      <c r="B25" s="851"/>
      <c r="C25" s="851"/>
      <c r="D25" s="27" t="str">
        <f t="shared" si="15"/>
        <v/>
      </c>
      <c r="E25" s="191" t="str">
        <f t="shared" si="16"/>
        <v>Di</v>
      </c>
      <c r="F25" s="191">
        <f t="shared" si="17"/>
        <v>2024</v>
      </c>
      <c r="G25" s="191">
        <f t="shared" si="18"/>
        <v>1</v>
      </c>
      <c r="H25" s="191">
        <f t="shared" si="24"/>
        <v>16</v>
      </c>
      <c r="I25" s="192">
        <f t="shared" si="19"/>
        <v>43845</v>
      </c>
      <c r="J25" s="191">
        <f t="shared" si="0"/>
        <v>1</v>
      </c>
      <c r="K25" s="193">
        <v>8</v>
      </c>
      <c r="L25" s="194">
        <v>25</v>
      </c>
      <c r="M25" s="193">
        <v>13</v>
      </c>
      <c r="N25" s="194">
        <v>0</v>
      </c>
      <c r="O25" s="193">
        <v>13</v>
      </c>
      <c r="P25" s="194">
        <v>30</v>
      </c>
      <c r="Q25" s="193">
        <v>17</v>
      </c>
      <c r="R25" s="194">
        <v>0</v>
      </c>
      <c r="S25" s="193">
        <f t="shared" si="2"/>
        <v>17</v>
      </c>
      <c r="T25" s="194">
        <f t="shared" si="3"/>
        <v>0</v>
      </c>
      <c r="U25" s="193">
        <f t="shared" si="4"/>
        <v>17</v>
      </c>
      <c r="V25" s="194">
        <f t="shared" si="5"/>
        <v>0</v>
      </c>
      <c r="W25" s="195">
        <f t="shared" si="6"/>
        <v>0.35069444444444442</v>
      </c>
      <c r="X25" s="195">
        <f t="shared" si="7"/>
        <v>0.54166666666666663</v>
      </c>
      <c r="Y25" s="195">
        <f t="shared" si="8"/>
        <v>0.5625</v>
      </c>
      <c r="Z25" s="195">
        <f t="shared" si="9"/>
        <v>0.70833333333333337</v>
      </c>
      <c r="AA25" s="195">
        <f t="shared" si="10"/>
        <v>0.70833333333333337</v>
      </c>
      <c r="AB25" s="195">
        <f t="shared" si="11"/>
        <v>0.70833333333333337</v>
      </c>
      <c r="AC25" s="667"/>
      <c r="AD25" s="196">
        <f t="shared" si="12"/>
        <v>0.35069444444444442</v>
      </c>
      <c r="AE25" s="667"/>
      <c r="AF25" s="196">
        <f t="shared" si="13"/>
        <v>0.33680555555555558</v>
      </c>
      <c r="AG25" s="196"/>
      <c r="AH25" s="196" t="s">
        <v>963</v>
      </c>
      <c r="AI25" s="196"/>
      <c r="AJ25" s="709"/>
      <c r="AK25" s="709">
        <f t="shared" si="20"/>
        <v>0</v>
      </c>
      <c r="AL25" s="709">
        <f t="shared" si="21"/>
        <v>0</v>
      </c>
      <c r="AM25" s="709">
        <f t="shared" si="22"/>
        <v>0</v>
      </c>
      <c r="AN25" s="709"/>
      <c r="AO25" s="709">
        <f t="shared" si="23"/>
        <v>1</v>
      </c>
      <c r="AP25" s="709">
        <f t="shared" si="14"/>
        <v>1</v>
      </c>
      <c r="AS25" s="184"/>
      <c r="AW25" s="225"/>
      <c r="AX25" s="79"/>
      <c r="AZ25" s="176"/>
      <c r="BD25" s="225"/>
      <c r="BG25" s="761">
        <v>72.2</v>
      </c>
      <c r="BH25" s="761">
        <v>80.900000000000006</v>
      </c>
      <c r="BI25" s="198">
        <v>53.9</v>
      </c>
      <c r="BJ25" s="198">
        <v>67.900000000000006</v>
      </c>
    </row>
    <row r="26" spans="2:67" ht="12.75" hidden="1" customHeight="1" outlineLevel="1" x14ac:dyDescent="0.2">
      <c r="B26" s="851"/>
      <c r="C26" s="851"/>
      <c r="D26" s="27" t="str">
        <f t="shared" si="15"/>
        <v/>
      </c>
      <c r="E26" s="191" t="str">
        <f t="shared" si="16"/>
        <v>Mi</v>
      </c>
      <c r="F26" s="191">
        <f t="shared" si="17"/>
        <v>2024</v>
      </c>
      <c r="G26" s="191">
        <f t="shared" si="18"/>
        <v>1</v>
      </c>
      <c r="H26" s="191">
        <f t="shared" si="24"/>
        <v>17</v>
      </c>
      <c r="I26" s="192">
        <f t="shared" si="19"/>
        <v>43846</v>
      </c>
      <c r="J26" s="191">
        <f t="shared" si="0"/>
        <v>1</v>
      </c>
      <c r="K26" s="193">
        <v>8</v>
      </c>
      <c r="L26" s="194">
        <v>25</v>
      </c>
      <c r="M26" s="193">
        <v>13</v>
      </c>
      <c r="N26" s="194">
        <v>0</v>
      </c>
      <c r="O26" s="193">
        <v>13</v>
      </c>
      <c r="P26" s="194">
        <v>40</v>
      </c>
      <c r="Q26" s="193">
        <v>17</v>
      </c>
      <c r="R26" s="194">
        <v>10</v>
      </c>
      <c r="S26" s="193">
        <f t="shared" si="2"/>
        <v>17</v>
      </c>
      <c r="T26" s="194">
        <f t="shared" si="3"/>
        <v>10</v>
      </c>
      <c r="U26" s="193">
        <f t="shared" si="4"/>
        <v>17</v>
      </c>
      <c r="V26" s="194">
        <f t="shared" si="5"/>
        <v>10</v>
      </c>
      <c r="W26" s="195">
        <f t="shared" si="6"/>
        <v>0.35069444444444442</v>
      </c>
      <c r="X26" s="195">
        <f t="shared" si="7"/>
        <v>0.54166666666666663</v>
      </c>
      <c r="Y26" s="195">
        <f t="shared" si="8"/>
        <v>0.56944444444444442</v>
      </c>
      <c r="Z26" s="195">
        <f t="shared" si="9"/>
        <v>0.71527777777777779</v>
      </c>
      <c r="AA26" s="195">
        <f t="shared" si="10"/>
        <v>0.71527777777777779</v>
      </c>
      <c r="AB26" s="195">
        <f t="shared" si="11"/>
        <v>0.71527777777777779</v>
      </c>
      <c r="AC26" s="667"/>
      <c r="AD26" s="196">
        <f t="shared" si="12"/>
        <v>0.35069444444444442</v>
      </c>
      <c r="AE26" s="667"/>
      <c r="AF26" s="196">
        <f t="shared" si="13"/>
        <v>0.33680555555555558</v>
      </c>
      <c r="AG26" s="196"/>
      <c r="AH26" s="196" t="s">
        <v>963</v>
      </c>
      <c r="AI26" s="196"/>
      <c r="AJ26" s="709"/>
      <c r="AK26" s="709">
        <f t="shared" si="20"/>
        <v>0</v>
      </c>
      <c r="AL26" s="709">
        <f t="shared" si="21"/>
        <v>0</v>
      </c>
      <c r="AM26" s="709">
        <f t="shared" si="22"/>
        <v>0</v>
      </c>
      <c r="AN26" s="709"/>
      <c r="AO26" s="709">
        <f t="shared" si="23"/>
        <v>1</v>
      </c>
      <c r="AP26" s="709">
        <f t="shared" si="14"/>
        <v>1</v>
      </c>
      <c r="AS26" s="184"/>
      <c r="AW26" s="225"/>
      <c r="AX26" s="79"/>
      <c r="AZ26" s="176"/>
      <c r="BD26" s="225"/>
      <c r="BG26" s="761">
        <v>72.2</v>
      </c>
      <c r="BH26" s="761">
        <v>80.900000000000006</v>
      </c>
      <c r="BI26" s="198">
        <v>82</v>
      </c>
      <c r="BJ26" s="198">
        <v>98</v>
      </c>
    </row>
    <row r="27" spans="2:67" ht="12.75" hidden="1" customHeight="1" outlineLevel="1" x14ac:dyDescent="0.2">
      <c r="B27" s="851"/>
      <c r="C27" s="851"/>
      <c r="D27" s="27" t="str">
        <f t="shared" si="15"/>
        <v/>
      </c>
      <c r="E27" s="191" t="str">
        <f t="shared" si="16"/>
        <v>Do</v>
      </c>
      <c r="F27" s="191">
        <f t="shared" si="17"/>
        <v>2024</v>
      </c>
      <c r="G27" s="191">
        <f t="shared" si="18"/>
        <v>1</v>
      </c>
      <c r="H27" s="191">
        <f t="shared" si="24"/>
        <v>18</v>
      </c>
      <c r="I27" s="192">
        <f t="shared" si="19"/>
        <v>43847</v>
      </c>
      <c r="J27" s="191">
        <f t="shared" si="0"/>
        <v>1</v>
      </c>
      <c r="K27" s="193">
        <v>9</v>
      </c>
      <c r="L27" s="194">
        <v>5</v>
      </c>
      <c r="M27" s="193">
        <v>13</v>
      </c>
      <c r="N27" s="194">
        <v>0</v>
      </c>
      <c r="O27" s="193">
        <v>13</v>
      </c>
      <c r="P27" s="194">
        <v>30</v>
      </c>
      <c r="Q27" s="193">
        <v>17</v>
      </c>
      <c r="R27" s="194">
        <v>0</v>
      </c>
      <c r="S27" s="193">
        <f t="shared" si="2"/>
        <v>17</v>
      </c>
      <c r="T27" s="194">
        <f t="shared" si="3"/>
        <v>0</v>
      </c>
      <c r="U27" s="193">
        <f t="shared" si="4"/>
        <v>17</v>
      </c>
      <c r="V27" s="194">
        <f t="shared" si="5"/>
        <v>0</v>
      </c>
      <c r="W27" s="195">
        <f t="shared" si="6"/>
        <v>0.37847222222222227</v>
      </c>
      <c r="X27" s="195">
        <f t="shared" si="7"/>
        <v>0.54166666666666663</v>
      </c>
      <c r="Y27" s="195">
        <f t="shared" si="8"/>
        <v>0.5625</v>
      </c>
      <c r="Z27" s="195">
        <f t="shared" si="9"/>
        <v>0.70833333333333337</v>
      </c>
      <c r="AA27" s="195">
        <f t="shared" si="10"/>
        <v>0.70833333333333337</v>
      </c>
      <c r="AB27" s="195">
        <f t="shared" si="11"/>
        <v>0.70833333333333337</v>
      </c>
      <c r="AC27" s="667"/>
      <c r="AD27" s="196">
        <f t="shared" si="12"/>
        <v>0.35069444444444442</v>
      </c>
      <c r="AE27" s="667"/>
      <c r="AF27" s="196">
        <f t="shared" si="13"/>
        <v>0.30902777777777773</v>
      </c>
      <c r="AG27" s="196"/>
      <c r="AH27" s="196" t="s">
        <v>963</v>
      </c>
      <c r="AI27" s="196"/>
      <c r="AJ27" s="709"/>
      <c r="AK27" s="709">
        <f t="shared" si="20"/>
        <v>0</v>
      </c>
      <c r="AL27" s="709">
        <f t="shared" si="21"/>
        <v>0</v>
      </c>
      <c r="AM27" s="709">
        <f t="shared" si="22"/>
        <v>0</v>
      </c>
      <c r="AN27" s="709"/>
      <c r="AO27" s="709">
        <f t="shared" si="23"/>
        <v>1</v>
      </c>
      <c r="AP27" s="709">
        <f t="shared" si="14"/>
        <v>1</v>
      </c>
      <c r="AS27" s="184"/>
      <c r="AW27" s="225"/>
      <c r="AX27" s="79"/>
      <c r="AZ27" s="176"/>
      <c r="BD27" s="225"/>
      <c r="BG27" s="761">
        <v>68.5</v>
      </c>
      <c r="BH27" s="761">
        <v>68.5</v>
      </c>
      <c r="BI27" s="198">
        <v>111</v>
      </c>
      <c r="BJ27" s="198">
        <v>116</v>
      </c>
    </row>
    <row r="28" spans="2:67" ht="12.75" hidden="1" customHeight="1" outlineLevel="1" x14ac:dyDescent="0.2">
      <c r="B28" s="851"/>
      <c r="C28" s="851"/>
      <c r="D28" s="27" t="str">
        <f t="shared" si="15"/>
        <v/>
      </c>
      <c r="E28" s="191" t="str">
        <f t="shared" si="16"/>
        <v>Fr</v>
      </c>
      <c r="F28" s="191">
        <f t="shared" si="17"/>
        <v>2024</v>
      </c>
      <c r="G28" s="191">
        <f t="shared" si="18"/>
        <v>1</v>
      </c>
      <c r="H28" s="191">
        <f t="shared" si="24"/>
        <v>19</v>
      </c>
      <c r="I28" s="192">
        <f t="shared" si="19"/>
        <v>43848</v>
      </c>
      <c r="J28" s="191">
        <f t="shared" si="0"/>
        <v>1</v>
      </c>
      <c r="K28" s="193">
        <v>7</v>
      </c>
      <c r="L28" s="194">
        <v>0</v>
      </c>
      <c r="M28" s="193">
        <v>10</v>
      </c>
      <c r="N28" s="194">
        <v>0</v>
      </c>
      <c r="O28" s="193">
        <v>11</v>
      </c>
      <c r="P28" s="194">
        <v>0</v>
      </c>
      <c r="Q28" s="193">
        <v>13</v>
      </c>
      <c r="R28" s="194">
        <v>0</v>
      </c>
      <c r="S28" s="193">
        <v>13</v>
      </c>
      <c r="T28" s="194">
        <v>30</v>
      </c>
      <c r="U28" s="193">
        <v>18</v>
      </c>
      <c r="V28" s="194">
        <v>0</v>
      </c>
      <c r="W28" s="195">
        <f t="shared" si="6"/>
        <v>0.29166666666666669</v>
      </c>
      <c r="X28" s="195">
        <f t="shared" si="7"/>
        <v>0.41666666666666669</v>
      </c>
      <c r="Y28" s="195">
        <f t="shared" si="8"/>
        <v>0.45833333333333331</v>
      </c>
      <c r="Z28" s="195">
        <f t="shared" si="9"/>
        <v>0.54166666666666663</v>
      </c>
      <c r="AA28" s="195">
        <f t="shared" si="10"/>
        <v>0.5625</v>
      </c>
      <c r="AB28" s="195">
        <f t="shared" si="11"/>
        <v>0.75</v>
      </c>
      <c r="AC28" s="667"/>
      <c r="AD28" s="196">
        <f t="shared" si="12"/>
        <v>0.35069444444444442</v>
      </c>
      <c r="AE28" s="667"/>
      <c r="AF28" s="196">
        <f t="shared" si="13"/>
        <v>0.39583333333333331</v>
      </c>
      <c r="AG28" s="196"/>
      <c r="AH28" s="196" t="s">
        <v>1684</v>
      </c>
      <c r="AI28" s="196"/>
      <c r="AJ28" s="709"/>
      <c r="AK28" s="709">
        <f t="shared" si="20"/>
        <v>0</v>
      </c>
      <c r="AL28" s="709">
        <f t="shared" si="21"/>
        <v>0</v>
      </c>
      <c r="AM28" s="709">
        <f t="shared" si="22"/>
        <v>0</v>
      </c>
      <c r="AN28" s="709"/>
      <c r="AO28" s="709">
        <f t="shared" si="23"/>
        <v>1</v>
      </c>
      <c r="AP28" s="709">
        <f t="shared" si="14"/>
        <v>1</v>
      </c>
      <c r="AS28" s="184"/>
      <c r="AW28" s="225"/>
      <c r="AX28" s="79"/>
      <c r="AZ28" s="176"/>
      <c r="BD28" s="225"/>
      <c r="BG28" s="762">
        <f>BG23</f>
        <v>0</v>
      </c>
      <c r="BH28" s="761">
        <f>BH23</f>
        <v>0</v>
      </c>
      <c r="BI28" s="198">
        <v>0</v>
      </c>
      <c r="BJ28" s="198">
        <v>0</v>
      </c>
    </row>
    <row r="29" spans="2:67" ht="12.75" hidden="1" customHeight="1" outlineLevel="1" x14ac:dyDescent="0.2">
      <c r="B29" s="851"/>
      <c r="C29" s="851"/>
      <c r="D29" s="27" t="str">
        <f t="shared" si="15"/>
        <v/>
      </c>
      <c r="E29" s="191" t="str">
        <f t="shared" si="16"/>
        <v>Sa</v>
      </c>
      <c r="F29" s="191">
        <f t="shared" si="17"/>
        <v>2024</v>
      </c>
      <c r="G29" s="191">
        <f t="shared" si="18"/>
        <v>1</v>
      </c>
      <c r="H29" s="191">
        <f t="shared" si="24"/>
        <v>20</v>
      </c>
      <c r="I29" s="192">
        <f t="shared" si="19"/>
        <v>43849</v>
      </c>
      <c r="J29" s="191">
        <f t="shared" si="0"/>
        <v>1</v>
      </c>
      <c r="K29" s="193">
        <f t="shared" si="29"/>
        <v>0</v>
      </c>
      <c r="L29" s="194">
        <f t="shared" si="29"/>
        <v>0</v>
      </c>
      <c r="M29" s="193">
        <f t="shared" si="29"/>
        <v>0</v>
      </c>
      <c r="N29" s="194">
        <f t="shared" si="29"/>
        <v>0</v>
      </c>
      <c r="O29" s="193">
        <f t="shared" si="29"/>
        <v>0</v>
      </c>
      <c r="P29" s="194">
        <f t="shared" si="29"/>
        <v>0</v>
      </c>
      <c r="Q29" s="193">
        <f t="shared" si="29"/>
        <v>0</v>
      </c>
      <c r="R29" s="194">
        <f t="shared" si="29"/>
        <v>0</v>
      </c>
      <c r="S29" s="193">
        <f t="shared" si="2"/>
        <v>0</v>
      </c>
      <c r="T29" s="194">
        <f t="shared" si="3"/>
        <v>0</v>
      </c>
      <c r="U29" s="193">
        <f t="shared" si="4"/>
        <v>0</v>
      </c>
      <c r="V29" s="194">
        <f t="shared" si="5"/>
        <v>0</v>
      </c>
      <c r="W29" s="195">
        <f t="shared" si="6"/>
        <v>0</v>
      </c>
      <c r="X29" s="195">
        <f t="shared" si="7"/>
        <v>0</v>
      </c>
      <c r="Y29" s="195">
        <f t="shared" si="8"/>
        <v>0</v>
      </c>
      <c r="Z29" s="195">
        <f t="shared" si="9"/>
        <v>0</v>
      </c>
      <c r="AA29" s="195">
        <f t="shared" si="10"/>
        <v>0</v>
      </c>
      <c r="AB29" s="195">
        <f t="shared" si="11"/>
        <v>0</v>
      </c>
      <c r="AC29" s="667"/>
      <c r="AD29" s="196">
        <f t="shared" si="12"/>
        <v>0</v>
      </c>
      <c r="AE29" s="667"/>
      <c r="AF29" s="196">
        <f t="shared" si="13"/>
        <v>0</v>
      </c>
      <c r="AG29" s="196"/>
      <c r="AH29" s="196"/>
      <c r="AI29" s="196"/>
      <c r="AJ29" s="709"/>
      <c r="AK29" s="709">
        <f t="shared" si="20"/>
        <v>0</v>
      </c>
      <c r="AL29" s="709">
        <f t="shared" si="21"/>
        <v>0</v>
      </c>
      <c r="AM29" s="709">
        <f t="shared" si="22"/>
        <v>0</v>
      </c>
      <c r="AN29" s="709"/>
      <c r="AO29" s="709">
        <f t="shared" si="23"/>
        <v>0</v>
      </c>
      <c r="AP29" s="709">
        <f t="shared" si="14"/>
        <v>0</v>
      </c>
      <c r="AS29" s="184"/>
      <c r="AW29" s="225"/>
      <c r="AX29" s="79"/>
      <c r="AZ29" s="176"/>
      <c r="BD29" s="225"/>
      <c r="BG29" s="774" t="s">
        <v>1777</v>
      </c>
      <c r="BH29" s="756">
        <f>SUM(BG31:BG35)+SUM(BH31:BH35)</f>
        <v>256.39999999999998</v>
      </c>
      <c r="BI29" s="722" t="s">
        <v>1767</v>
      </c>
      <c r="BJ29" s="722" t="s">
        <v>1767</v>
      </c>
      <c r="BK29" s="722"/>
      <c r="BL29" s="774" t="s">
        <v>1777</v>
      </c>
      <c r="BM29" s="756">
        <f>SUM(BL31:BL35)+SUM(BM31:BM35)</f>
        <v>310.70000000000005</v>
      </c>
      <c r="BN29" s="722" t="s">
        <v>1767</v>
      </c>
      <c r="BO29" s="722" t="s">
        <v>1767</v>
      </c>
    </row>
    <row r="30" spans="2:67" ht="12.75" hidden="1" customHeight="1" outlineLevel="1" x14ac:dyDescent="0.2">
      <c r="B30" s="851"/>
      <c r="C30" s="851"/>
      <c r="D30" s="27" t="str">
        <f t="shared" si="15"/>
        <v/>
      </c>
      <c r="E30" s="191" t="str">
        <f t="shared" si="16"/>
        <v>So</v>
      </c>
      <c r="F30" s="191">
        <f t="shared" si="17"/>
        <v>2024</v>
      </c>
      <c r="G30" s="191">
        <f t="shared" si="18"/>
        <v>1</v>
      </c>
      <c r="H30" s="191">
        <f t="shared" si="24"/>
        <v>21</v>
      </c>
      <c r="I30" s="192">
        <f t="shared" si="19"/>
        <v>43850</v>
      </c>
      <c r="J30" s="191">
        <f t="shared" si="0"/>
        <v>1</v>
      </c>
      <c r="K30" s="193">
        <f t="shared" ref="K30:R40" si="30">IF(OR($E30="Sa",$E30="So",$J30=0),K$4,K$5)</f>
        <v>0</v>
      </c>
      <c r="L30" s="194">
        <f t="shared" si="30"/>
        <v>0</v>
      </c>
      <c r="M30" s="193">
        <f t="shared" si="30"/>
        <v>0</v>
      </c>
      <c r="N30" s="194">
        <f t="shared" si="30"/>
        <v>0</v>
      </c>
      <c r="O30" s="193">
        <f t="shared" si="30"/>
        <v>0</v>
      </c>
      <c r="P30" s="194">
        <f t="shared" si="30"/>
        <v>0</v>
      </c>
      <c r="Q30" s="193">
        <f t="shared" si="30"/>
        <v>0</v>
      </c>
      <c r="R30" s="194">
        <f t="shared" si="30"/>
        <v>0</v>
      </c>
      <c r="S30" s="193">
        <f t="shared" si="2"/>
        <v>0</v>
      </c>
      <c r="T30" s="194">
        <f t="shared" si="3"/>
        <v>0</v>
      </c>
      <c r="U30" s="193">
        <f t="shared" si="4"/>
        <v>0</v>
      </c>
      <c r="V30" s="194">
        <f t="shared" si="5"/>
        <v>0</v>
      </c>
      <c r="W30" s="195">
        <f t="shared" si="6"/>
        <v>0</v>
      </c>
      <c r="X30" s="195">
        <f t="shared" si="7"/>
        <v>0</v>
      </c>
      <c r="Y30" s="195">
        <f t="shared" si="8"/>
        <v>0</v>
      </c>
      <c r="Z30" s="195">
        <f t="shared" si="9"/>
        <v>0</v>
      </c>
      <c r="AA30" s="195">
        <f t="shared" si="10"/>
        <v>0</v>
      </c>
      <c r="AB30" s="195">
        <f t="shared" si="11"/>
        <v>0</v>
      </c>
      <c r="AC30" s="667"/>
      <c r="AD30" s="196">
        <f t="shared" si="12"/>
        <v>0</v>
      </c>
      <c r="AE30" s="667"/>
      <c r="AF30" s="196">
        <f t="shared" si="13"/>
        <v>0</v>
      </c>
      <c r="AG30" s="196"/>
      <c r="AH30" s="196"/>
      <c r="AI30" s="196"/>
      <c r="AJ30" s="709"/>
      <c r="AK30" s="709">
        <f t="shared" si="20"/>
        <v>0</v>
      </c>
      <c r="AL30" s="709">
        <f t="shared" si="21"/>
        <v>0</v>
      </c>
      <c r="AM30" s="709">
        <f t="shared" si="22"/>
        <v>0</v>
      </c>
      <c r="AN30" s="709"/>
      <c r="AO30" s="709">
        <f t="shared" si="23"/>
        <v>0</v>
      </c>
      <c r="AP30" s="709">
        <f t="shared" si="14"/>
        <v>0</v>
      </c>
      <c r="AS30" s="184"/>
      <c r="AW30" s="225"/>
      <c r="AX30" s="79"/>
      <c r="AZ30" s="176"/>
      <c r="BC30" s="29"/>
      <c r="BD30" s="225"/>
      <c r="BG30" s="775">
        <v>0</v>
      </c>
      <c r="BH30" s="775">
        <v>0</v>
      </c>
      <c r="BI30" s="775">
        <v>0</v>
      </c>
      <c r="BJ30" s="775">
        <v>0</v>
      </c>
      <c r="BK30" s="722"/>
      <c r="BL30" s="775">
        <v>0</v>
      </c>
      <c r="BM30" s="775">
        <v>0</v>
      </c>
      <c r="BN30" s="775">
        <v>0</v>
      </c>
      <c r="BO30" s="775">
        <v>0</v>
      </c>
    </row>
    <row r="31" spans="2:67" ht="12.75" hidden="1" customHeight="1" outlineLevel="1" x14ac:dyDescent="0.2">
      <c r="B31" s="851"/>
      <c r="C31" s="851"/>
      <c r="D31" s="27">
        <f t="shared" si="15"/>
        <v>4</v>
      </c>
      <c r="E31" s="191" t="str">
        <f t="shared" si="16"/>
        <v>Mo</v>
      </c>
      <c r="F31" s="191">
        <f t="shared" si="17"/>
        <v>2024</v>
      </c>
      <c r="G31" s="191">
        <f t="shared" si="18"/>
        <v>1</v>
      </c>
      <c r="H31" s="191">
        <f t="shared" si="24"/>
        <v>22</v>
      </c>
      <c r="I31" s="192">
        <f t="shared" si="19"/>
        <v>43851</v>
      </c>
      <c r="J31" s="191">
        <f t="shared" si="0"/>
        <v>1</v>
      </c>
      <c r="K31" s="193">
        <v>8</v>
      </c>
      <c r="L31" s="194">
        <v>40</v>
      </c>
      <c r="M31" s="193">
        <v>13</v>
      </c>
      <c r="N31" s="194">
        <v>0</v>
      </c>
      <c r="O31" s="193">
        <v>13</v>
      </c>
      <c r="P31" s="194">
        <v>30</v>
      </c>
      <c r="Q31" s="193">
        <v>17</v>
      </c>
      <c r="R31" s="194">
        <v>10</v>
      </c>
      <c r="S31" s="193">
        <f t="shared" si="2"/>
        <v>17</v>
      </c>
      <c r="T31" s="194">
        <f t="shared" si="3"/>
        <v>10</v>
      </c>
      <c r="U31" s="193">
        <f t="shared" si="4"/>
        <v>17</v>
      </c>
      <c r="V31" s="194">
        <f t="shared" si="5"/>
        <v>10</v>
      </c>
      <c r="W31" s="195">
        <f t="shared" si="6"/>
        <v>0.3611111111111111</v>
      </c>
      <c r="X31" s="195">
        <f t="shared" si="7"/>
        <v>0.54166666666666663</v>
      </c>
      <c r="Y31" s="195">
        <f t="shared" si="8"/>
        <v>0.5625</v>
      </c>
      <c r="Z31" s="195">
        <f t="shared" si="9"/>
        <v>0.71527777777777779</v>
      </c>
      <c r="AA31" s="195">
        <f t="shared" si="10"/>
        <v>0.71527777777777779</v>
      </c>
      <c r="AB31" s="195">
        <f t="shared" si="11"/>
        <v>0.71527777777777779</v>
      </c>
      <c r="AC31" s="667"/>
      <c r="AD31" s="196">
        <f t="shared" si="12"/>
        <v>0.35069444444444442</v>
      </c>
      <c r="AE31" s="667"/>
      <c r="AF31" s="196">
        <f t="shared" si="13"/>
        <v>0.33333333333333331</v>
      </c>
      <c r="AG31" s="196"/>
      <c r="AH31" s="196" t="s">
        <v>963</v>
      </c>
      <c r="AI31" s="196"/>
      <c r="AJ31" s="709"/>
      <c r="AK31" s="709">
        <f t="shared" si="20"/>
        <v>0</v>
      </c>
      <c r="AL31" s="709">
        <f t="shared" si="21"/>
        <v>0</v>
      </c>
      <c r="AM31" s="709">
        <f t="shared" si="22"/>
        <v>0</v>
      </c>
      <c r="AN31" s="709"/>
      <c r="AO31" s="709">
        <f t="shared" si="23"/>
        <v>1</v>
      </c>
      <c r="AP31" s="709">
        <f t="shared" si="14"/>
        <v>1</v>
      </c>
      <c r="AS31" s="184"/>
      <c r="AW31" s="225"/>
      <c r="AX31" s="79"/>
      <c r="AZ31" s="176"/>
      <c r="BD31" s="225"/>
      <c r="BG31" s="818">
        <v>68.5</v>
      </c>
      <c r="BH31" s="818">
        <v>68.5</v>
      </c>
      <c r="BI31" s="198">
        <v>135</v>
      </c>
      <c r="BJ31" s="198">
        <v>0</v>
      </c>
      <c r="BL31" s="818">
        <f>BL30</f>
        <v>0</v>
      </c>
      <c r="BM31" s="818">
        <f>BM30</f>
        <v>0</v>
      </c>
      <c r="BN31" s="198">
        <f>BN30</f>
        <v>0</v>
      </c>
      <c r="BO31" s="198">
        <v>0</v>
      </c>
    </row>
    <row r="32" spans="2:67" ht="12.75" hidden="1" customHeight="1" outlineLevel="1" x14ac:dyDescent="0.2">
      <c r="B32" s="851"/>
      <c r="C32" s="851"/>
      <c r="D32" s="27" t="str">
        <f t="shared" si="15"/>
        <v/>
      </c>
      <c r="E32" s="191" t="str">
        <f t="shared" si="16"/>
        <v>Di</v>
      </c>
      <c r="F32" s="191">
        <f t="shared" si="17"/>
        <v>2024</v>
      </c>
      <c r="G32" s="191">
        <f t="shared" si="18"/>
        <v>1</v>
      </c>
      <c r="H32" s="191">
        <f t="shared" si="24"/>
        <v>23</v>
      </c>
      <c r="I32" s="192">
        <f t="shared" si="19"/>
        <v>43852</v>
      </c>
      <c r="J32" s="191">
        <f t="shared" si="0"/>
        <v>1</v>
      </c>
      <c r="K32" s="193">
        <v>8</v>
      </c>
      <c r="L32" s="194">
        <v>35</v>
      </c>
      <c r="M32" s="193">
        <v>13</v>
      </c>
      <c r="N32" s="194">
        <v>0</v>
      </c>
      <c r="O32" s="193">
        <v>13</v>
      </c>
      <c r="P32" s="194">
        <v>30</v>
      </c>
      <c r="Q32" s="193">
        <v>17</v>
      </c>
      <c r="R32" s="194">
        <v>10</v>
      </c>
      <c r="S32" s="193">
        <f t="shared" si="2"/>
        <v>17</v>
      </c>
      <c r="T32" s="194">
        <f t="shared" si="3"/>
        <v>10</v>
      </c>
      <c r="U32" s="193">
        <f t="shared" si="4"/>
        <v>17</v>
      </c>
      <c r="V32" s="194">
        <f t="shared" si="5"/>
        <v>10</v>
      </c>
      <c r="W32" s="195">
        <f t="shared" si="6"/>
        <v>0.3576388888888889</v>
      </c>
      <c r="X32" s="195">
        <f t="shared" si="7"/>
        <v>0.54166666666666663</v>
      </c>
      <c r="Y32" s="195">
        <f t="shared" si="8"/>
        <v>0.5625</v>
      </c>
      <c r="Z32" s="195">
        <f t="shared" si="9"/>
        <v>0.71527777777777779</v>
      </c>
      <c r="AA32" s="195">
        <f t="shared" si="10"/>
        <v>0.71527777777777779</v>
      </c>
      <c r="AB32" s="195">
        <f t="shared" si="11"/>
        <v>0.71527777777777779</v>
      </c>
      <c r="AC32" s="667"/>
      <c r="AD32" s="196">
        <f t="shared" si="12"/>
        <v>0.35069444444444442</v>
      </c>
      <c r="AE32" s="667"/>
      <c r="AF32" s="196">
        <f t="shared" si="13"/>
        <v>0.33680555555555552</v>
      </c>
      <c r="AG32" s="196"/>
      <c r="AH32" s="196" t="s">
        <v>963</v>
      </c>
      <c r="AI32" s="196"/>
      <c r="AJ32" s="710"/>
      <c r="AK32" s="709">
        <f t="shared" si="20"/>
        <v>0</v>
      </c>
      <c r="AL32" s="709">
        <f t="shared" si="21"/>
        <v>0</v>
      </c>
      <c r="AM32" s="709">
        <f t="shared" si="22"/>
        <v>0</v>
      </c>
      <c r="AN32" s="709"/>
      <c r="AO32" s="709">
        <f t="shared" si="23"/>
        <v>1</v>
      </c>
      <c r="AP32" s="709">
        <f t="shared" si="14"/>
        <v>1</v>
      </c>
      <c r="AS32" s="184"/>
      <c r="AW32" s="225"/>
      <c r="AX32" s="79"/>
      <c r="AZ32" s="176"/>
      <c r="BD32" s="225"/>
      <c r="BG32" s="761">
        <v>68.5</v>
      </c>
      <c r="BH32" s="761">
        <v>50.9</v>
      </c>
      <c r="BI32" s="198">
        <v>0</v>
      </c>
      <c r="BJ32" s="198">
        <v>0</v>
      </c>
      <c r="BL32" s="761">
        <f>BL30</f>
        <v>0</v>
      </c>
      <c r="BM32" s="761">
        <f>67.8-BH32</f>
        <v>16.899999999999999</v>
      </c>
      <c r="BN32" s="198">
        <v>0</v>
      </c>
      <c r="BO32" s="198">
        <v>9</v>
      </c>
    </row>
    <row r="33" spans="1:67" ht="12.75" hidden="1" customHeight="1" outlineLevel="1" x14ac:dyDescent="0.2">
      <c r="B33" s="851"/>
      <c r="C33" s="851"/>
      <c r="D33" s="27" t="str">
        <f t="shared" si="15"/>
        <v/>
      </c>
      <c r="E33" s="191" t="str">
        <f t="shared" si="16"/>
        <v>Mi</v>
      </c>
      <c r="F33" s="191">
        <f t="shared" si="17"/>
        <v>2024</v>
      </c>
      <c r="G33" s="191">
        <f t="shared" si="18"/>
        <v>1</v>
      </c>
      <c r="H33" s="191">
        <f t="shared" si="24"/>
        <v>24</v>
      </c>
      <c r="I33" s="192">
        <f t="shared" si="19"/>
        <v>43853</v>
      </c>
      <c r="J33" s="191">
        <f t="shared" si="0"/>
        <v>1</v>
      </c>
      <c r="K33" s="193">
        <v>8</v>
      </c>
      <c r="L33" s="194">
        <v>35</v>
      </c>
      <c r="M33" s="193">
        <v>13</v>
      </c>
      <c r="N33" s="194">
        <v>0</v>
      </c>
      <c r="O33" s="193">
        <v>13</v>
      </c>
      <c r="P33" s="194">
        <v>30</v>
      </c>
      <c r="Q33" s="193">
        <v>17</v>
      </c>
      <c r="R33" s="194">
        <v>0</v>
      </c>
      <c r="S33" s="193">
        <f t="shared" si="2"/>
        <v>17</v>
      </c>
      <c r="T33" s="194">
        <f t="shared" si="3"/>
        <v>0</v>
      </c>
      <c r="U33" s="193">
        <f t="shared" si="4"/>
        <v>17</v>
      </c>
      <c r="V33" s="194">
        <f t="shared" si="5"/>
        <v>0</v>
      </c>
      <c r="W33" s="195">
        <f t="shared" si="6"/>
        <v>0.3576388888888889</v>
      </c>
      <c r="X33" s="195">
        <f t="shared" si="7"/>
        <v>0.54166666666666663</v>
      </c>
      <c r="Y33" s="195">
        <f t="shared" si="8"/>
        <v>0.5625</v>
      </c>
      <c r="Z33" s="195">
        <f t="shared" si="9"/>
        <v>0.70833333333333337</v>
      </c>
      <c r="AA33" s="195">
        <f t="shared" si="10"/>
        <v>0.70833333333333337</v>
      </c>
      <c r="AB33" s="195">
        <f t="shared" si="11"/>
        <v>0.70833333333333337</v>
      </c>
      <c r="AC33" s="667"/>
      <c r="AD33" s="196">
        <f t="shared" si="12"/>
        <v>0.35069444444444442</v>
      </c>
      <c r="AE33" s="667"/>
      <c r="AF33" s="196">
        <f t="shared" si="13"/>
        <v>0.3298611111111111</v>
      </c>
      <c r="AG33" s="196"/>
      <c r="AH33" s="196" t="s">
        <v>963</v>
      </c>
      <c r="AI33" s="196"/>
      <c r="AJ33" s="710"/>
      <c r="AK33" s="709">
        <f t="shared" si="20"/>
        <v>0</v>
      </c>
      <c r="AL33" s="709">
        <f t="shared" si="21"/>
        <v>0</v>
      </c>
      <c r="AM33" s="709">
        <f t="shared" si="22"/>
        <v>0</v>
      </c>
      <c r="AN33" s="709"/>
      <c r="AO33" s="709">
        <f t="shared" si="23"/>
        <v>1</v>
      </c>
      <c r="AP33" s="709">
        <f t="shared" si="14"/>
        <v>1</v>
      </c>
      <c r="AS33" s="184"/>
      <c r="AW33" s="225"/>
      <c r="AX33" s="79"/>
      <c r="AZ33" s="176"/>
      <c r="BD33" s="225"/>
      <c r="BG33" s="761">
        <f>BG30</f>
        <v>0</v>
      </c>
      <c r="BH33" s="761">
        <f>BH30</f>
        <v>0</v>
      </c>
      <c r="BI33" s="198">
        <v>0</v>
      </c>
      <c r="BJ33" s="198">
        <v>0</v>
      </c>
      <c r="BL33" s="761">
        <v>68.5</v>
      </c>
      <c r="BM33" s="761">
        <v>68.5</v>
      </c>
      <c r="BN33" s="198">
        <v>26.6</v>
      </c>
      <c r="BO33" s="198">
        <v>36</v>
      </c>
    </row>
    <row r="34" spans="1:67" ht="12.75" hidden="1" customHeight="1" outlineLevel="1" x14ac:dyDescent="0.2">
      <c r="B34" s="851"/>
      <c r="C34" s="851"/>
      <c r="D34" s="27" t="str">
        <f t="shared" si="15"/>
        <v/>
      </c>
      <c r="E34" s="191" t="str">
        <f t="shared" si="16"/>
        <v>Do</v>
      </c>
      <c r="F34" s="191">
        <f t="shared" si="17"/>
        <v>2024</v>
      </c>
      <c r="G34" s="191">
        <f t="shared" si="18"/>
        <v>1</v>
      </c>
      <c r="H34" s="191">
        <f t="shared" si="24"/>
        <v>25</v>
      </c>
      <c r="I34" s="192">
        <f t="shared" si="19"/>
        <v>43854</v>
      </c>
      <c r="J34" s="191">
        <f t="shared" si="0"/>
        <v>1</v>
      </c>
      <c r="K34" s="193">
        <v>8</v>
      </c>
      <c r="L34" s="194">
        <v>40</v>
      </c>
      <c r="M34" s="193">
        <v>13</v>
      </c>
      <c r="N34" s="194">
        <v>0</v>
      </c>
      <c r="O34" s="193">
        <v>13</v>
      </c>
      <c r="P34" s="194">
        <v>30</v>
      </c>
      <c r="Q34" s="193">
        <v>17</v>
      </c>
      <c r="R34" s="194">
        <v>0</v>
      </c>
      <c r="S34" s="193">
        <f t="shared" si="2"/>
        <v>17</v>
      </c>
      <c r="T34" s="194">
        <f t="shared" si="3"/>
        <v>0</v>
      </c>
      <c r="U34" s="193">
        <f t="shared" si="4"/>
        <v>17</v>
      </c>
      <c r="V34" s="194">
        <f t="shared" si="5"/>
        <v>0</v>
      </c>
      <c r="W34" s="195">
        <f t="shared" si="6"/>
        <v>0.3611111111111111</v>
      </c>
      <c r="X34" s="195">
        <f t="shared" si="7"/>
        <v>0.54166666666666663</v>
      </c>
      <c r="Y34" s="195">
        <f t="shared" si="8"/>
        <v>0.5625</v>
      </c>
      <c r="Z34" s="195">
        <f t="shared" si="9"/>
        <v>0.70833333333333337</v>
      </c>
      <c r="AA34" s="195">
        <f t="shared" si="10"/>
        <v>0.70833333333333337</v>
      </c>
      <c r="AB34" s="195">
        <f t="shared" si="11"/>
        <v>0.70833333333333337</v>
      </c>
      <c r="AC34" s="667"/>
      <c r="AD34" s="196">
        <f t="shared" si="12"/>
        <v>0.35069444444444442</v>
      </c>
      <c r="AE34" s="667"/>
      <c r="AF34" s="196">
        <f t="shared" si="13"/>
        <v>0.3263888888888889</v>
      </c>
      <c r="AG34" s="196"/>
      <c r="AH34" s="196" t="s">
        <v>963</v>
      </c>
      <c r="AI34" s="196"/>
      <c r="AJ34" s="710"/>
      <c r="AK34" s="709">
        <f t="shared" si="20"/>
        <v>0</v>
      </c>
      <c r="AL34" s="709">
        <f t="shared" si="21"/>
        <v>0</v>
      </c>
      <c r="AM34" s="709">
        <f t="shared" si="22"/>
        <v>0</v>
      </c>
      <c r="AN34" s="709"/>
      <c r="AO34" s="709">
        <f t="shared" si="23"/>
        <v>1</v>
      </c>
      <c r="AP34" s="709">
        <f t="shared" si="14"/>
        <v>1</v>
      </c>
      <c r="AS34" s="184"/>
      <c r="AW34" s="225"/>
      <c r="AX34" s="79"/>
      <c r="AZ34" s="176"/>
      <c r="BD34" s="225"/>
      <c r="BG34" s="761">
        <f>BG30</f>
        <v>0</v>
      </c>
      <c r="BH34" s="761">
        <f>BH30</f>
        <v>0</v>
      </c>
      <c r="BI34" s="198">
        <v>0</v>
      </c>
      <c r="BJ34" s="198">
        <v>0</v>
      </c>
      <c r="BL34" s="761">
        <v>68.5</v>
      </c>
      <c r="BM34" s="761">
        <v>72.2</v>
      </c>
      <c r="BN34" s="198">
        <v>51</v>
      </c>
      <c r="BO34" s="198">
        <v>63.7</v>
      </c>
    </row>
    <row r="35" spans="1:67" ht="12.75" hidden="1" customHeight="1" outlineLevel="1" x14ac:dyDescent="0.2">
      <c r="B35" s="851"/>
      <c r="C35" s="851"/>
      <c r="D35" s="27" t="str">
        <f t="shared" si="15"/>
        <v/>
      </c>
      <c r="E35" s="191" t="str">
        <f t="shared" si="16"/>
        <v>Fr</v>
      </c>
      <c r="F35" s="191">
        <f t="shared" si="17"/>
        <v>2024</v>
      </c>
      <c r="G35" s="191">
        <f t="shared" si="18"/>
        <v>1</v>
      </c>
      <c r="H35" s="191">
        <f t="shared" si="24"/>
        <v>26</v>
      </c>
      <c r="I35" s="192">
        <f t="shared" si="19"/>
        <v>43855</v>
      </c>
      <c r="J35" s="191">
        <f t="shared" si="0"/>
        <v>1</v>
      </c>
      <c r="K35" s="193">
        <v>7</v>
      </c>
      <c r="L35" s="194">
        <v>0</v>
      </c>
      <c r="M35" s="193">
        <v>10</v>
      </c>
      <c r="N35" s="194">
        <v>0</v>
      </c>
      <c r="O35" s="193">
        <v>12</v>
      </c>
      <c r="P35" s="194">
        <v>30</v>
      </c>
      <c r="Q35" s="193">
        <v>19</v>
      </c>
      <c r="R35" s="194">
        <v>0</v>
      </c>
      <c r="S35" s="193">
        <f t="shared" si="2"/>
        <v>19</v>
      </c>
      <c r="T35" s="194">
        <f t="shared" si="3"/>
        <v>0</v>
      </c>
      <c r="U35" s="193">
        <f t="shared" si="4"/>
        <v>19</v>
      </c>
      <c r="V35" s="194">
        <f t="shared" si="5"/>
        <v>0</v>
      </c>
      <c r="W35" s="195">
        <f t="shared" si="6"/>
        <v>0.29166666666666669</v>
      </c>
      <c r="X35" s="195">
        <f t="shared" si="7"/>
        <v>0.41666666666666669</v>
      </c>
      <c r="Y35" s="195">
        <f t="shared" si="8"/>
        <v>0.52083333333333337</v>
      </c>
      <c r="Z35" s="195">
        <f t="shared" si="9"/>
        <v>0.79166666666666663</v>
      </c>
      <c r="AA35" s="195">
        <f t="shared" si="10"/>
        <v>0.79166666666666663</v>
      </c>
      <c r="AB35" s="195">
        <f t="shared" si="11"/>
        <v>0.79166666666666663</v>
      </c>
      <c r="AC35" s="667"/>
      <c r="AD35" s="196">
        <f t="shared" si="12"/>
        <v>0.35069444444444442</v>
      </c>
      <c r="AE35" s="667"/>
      <c r="AF35" s="196">
        <f t="shared" si="13"/>
        <v>0.39583333333333326</v>
      </c>
      <c r="AG35" s="196"/>
      <c r="AH35" s="196" t="s">
        <v>1684</v>
      </c>
      <c r="AI35" s="196"/>
      <c r="AJ35" s="710"/>
      <c r="AK35" s="709">
        <f t="shared" si="20"/>
        <v>0</v>
      </c>
      <c r="AL35" s="709">
        <f t="shared" si="21"/>
        <v>0</v>
      </c>
      <c r="AM35" s="709">
        <f t="shared" si="22"/>
        <v>0</v>
      </c>
      <c r="AN35" s="709"/>
      <c r="AO35" s="709">
        <f t="shared" si="23"/>
        <v>1</v>
      </c>
      <c r="AP35" s="709">
        <f t="shared" si="14"/>
        <v>1</v>
      </c>
      <c r="AS35" s="184"/>
      <c r="AW35" s="225"/>
      <c r="AX35" s="79"/>
      <c r="AZ35" s="176"/>
      <c r="BD35" s="225"/>
      <c r="BG35" s="762">
        <f>BG30</f>
        <v>0</v>
      </c>
      <c r="BH35" s="761">
        <f>BH30</f>
        <v>0</v>
      </c>
      <c r="BI35" s="198">
        <v>0</v>
      </c>
      <c r="BJ35" s="198">
        <v>0</v>
      </c>
      <c r="BL35" s="761">
        <f>1.9+7.7+6.5</f>
        <v>16.100000000000001</v>
      </c>
      <c r="BM35" s="761">
        <f>BM30</f>
        <v>0</v>
      </c>
      <c r="BN35" s="198">
        <v>66.099999999999994</v>
      </c>
      <c r="BO35" s="198"/>
    </row>
    <row r="36" spans="1:67" ht="12.75" hidden="1" customHeight="1" outlineLevel="1" x14ac:dyDescent="0.2">
      <c r="B36" s="851"/>
      <c r="C36" s="851"/>
      <c r="D36" s="27" t="str">
        <f t="shared" si="15"/>
        <v/>
      </c>
      <c r="E36" s="191" t="str">
        <f t="shared" si="16"/>
        <v>Sa</v>
      </c>
      <c r="F36" s="191">
        <f t="shared" si="17"/>
        <v>2024</v>
      </c>
      <c r="G36" s="191">
        <f t="shared" si="18"/>
        <v>1</v>
      </c>
      <c r="H36" s="191">
        <f t="shared" si="24"/>
        <v>27</v>
      </c>
      <c r="I36" s="192">
        <f t="shared" si="19"/>
        <v>43856</v>
      </c>
      <c r="J36" s="191">
        <f t="shared" si="0"/>
        <v>1</v>
      </c>
      <c r="K36" s="193">
        <f t="shared" si="30"/>
        <v>0</v>
      </c>
      <c r="L36" s="194">
        <f t="shared" si="30"/>
        <v>0</v>
      </c>
      <c r="M36" s="193">
        <f t="shared" si="30"/>
        <v>0</v>
      </c>
      <c r="N36" s="194">
        <f t="shared" si="30"/>
        <v>0</v>
      </c>
      <c r="O36" s="193">
        <f t="shared" si="30"/>
        <v>0</v>
      </c>
      <c r="P36" s="194">
        <f t="shared" si="30"/>
        <v>0</v>
      </c>
      <c r="Q36" s="193">
        <f t="shared" si="30"/>
        <v>0</v>
      </c>
      <c r="R36" s="194">
        <f t="shared" si="30"/>
        <v>0</v>
      </c>
      <c r="S36" s="193">
        <f t="shared" si="2"/>
        <v>0</v>
      </c>
      <c r="T36" s="194">
        <f t="shared" si="3"/>
        <v>0</v>
      </c>
      <c r="U36" s="193">
        <f t="shared" si="4"/>
        <v>0</v>
      </c>
      <c r="V36" s="194">
        <f t="shared" si="5"/>
        <v>0</v>
      </c>
      <c r="W36" s="195">
        <f t="shared" si="6"/>
        <v>0</v>
      </c>
      <c r="X36" s="195">
        <f t="shared" si="7"/>
        <v>0</v>
      </c>
      <c r="Y36" s="195">
        <f t="shared" si="8"/>
        <v>0</v>
      </c>
      <c r="Z36" s="195">
        <f t="shared" si="9"/>
        <v>0</v>
      </c>
      <c r="AA36" s="195">
        <f t="shared" si="10"/>
        <v>0</v>
      </c>
      <c r="AB36" s="195">
        <f t="shared" si="11"/>
        <v>0</v>
      </c>
      <c r="AC36" s="667"/>
      <c r="AD36" s="196">
        <f t="shared" si="12"/>
        <v>0</v>
      </c>
      <c r="AE36" s="667"/>
      <c r="AF36" s="196">
        <f t="shared" si="13"/>
        <v>0</v>
      </c>
      <c r="AG36" s="196"/>
      <c r="AH36" s="196"/>
      <c r="AI36" s="196"/>
      <c r="AJ36" s="710"/>
      <c r="AK36" s="709">
        <f t="shared" si="20"/>
        <v>0</v>
      </c>
      <c r="AL36" s="709">
        <f t="shared" si="21"/>
        <v>0</v>
      </c>
      <c r="AM36" s="709">
        <f t="shared" si="22"/>
        <v>0</v>
      </c>
      <c r="AN36" s="709"/>
      <c r="AO36" s="709">
        <f t="shared" si="23"/>
        <v>0</v>
      </c>
      <c r="AP36" s="709">
        <f t="shared" si="14"/>
        <v>0</v>
      </c>
      <c r="AS36" s="184"/>
      <c r="AW36" s="225"/>
      <c r="AX36" s="79"/>
      <c r="AZ36" s="176"/>
      <c r="BD36" s="225"/>
      <c r="BG36" s="819">
        <v>39.39</v>
      </c>
      <c r="BH36" s="757">
        <f>SUM(BH22,BH29)</f>
        <v>938.30000000000007</v>
      </c>
      <c r="BI36" s="820">
        <f>BH36/BG36</f>
        <v>23.820766692053823</v>
      </c>
      <c r="BJ36" s="821">
        <f>100*BG36/BH36</f>
        <v>4.1980176915698602</v>
      </c>
      <c r="BL36" s="774" t="s">
        <v>1777</v>
      </c>
      <c r="BM36" s="756">
        <f>SUM(BL38:BL45)+SUM(BM38:BM45)</f>
        <v>551.70000000000005</v>
      </c>
      <c r="BN36" s="722" t="s">
        <v>1767</v>
      </c>
      <c r="BO36" s="722" t="s">
        <v>1767</v>
      </c>
    </row>
    <row r="37" spans="1:67" ht="12.75" hidden="1" customHeight="1" outlineLevel="1" x14ac:dyDescent="0.2">
      <c r="B37" s="851"/>
      <c r="C37" s="851"/>
      <c r="D37" s="27" t="str">
        <f t="shared" si="15"/>
        <v/>
      </c>
      <c r="E37" s="191" t="str">
        <f t="shared" si="16"/>
        <v>So</v>
      </c>
      <c r="F37" s="191">
        <f t="shared" si="17"/>
        <v>2024</v>
      </c>
      <c r="G37" s="191">
        <f t="shared" si="18"/>
        <v>1</v>
      </c>
      <c r="H37" s="191">
        <f t="shared" si="24"/>
        <v>28</v>
      </c>
      <c r="I37" s="192">
        <f t="shared" si="19"/>
        <v>43857</v>
      </c>
      <c r="J37" s="191">
        <f t="shared" si="0"/>
        <v>1</v>
      </c>
      <c r="K37" s="193">
        <f t="shared" si="30"/>
        <v>0</v>
      </c>
      <c r="L37" s="194">
        <f t="shared" si="30"/>
        <v>0</v>
      </c>
      <c r="M37" s="193">
        <f t="shared" si="30"/>
        <v>0</v>
      </c>
      <c r="N37" s="194">
        <f t="shared" si="30"/>
        <v>0</v>
      </c>
      <c r="O37" s="193">
        <f t="shared" si="30"/>
        <v>0</v>
      </c>
      <c r="P37" s="194">
        <f t="shared" si="30"/>
        <v>0</v>
      </c>
      <c r="Q37" s="193">
        <f t="shared" si="30"/>
        <v>0</v>
      </c>
      <c r="R37" s="194">
        <f t="shared" si="30"/>
        <v>0</v>
      </c>
      <c r="S37" s="193">
        <f t="shared" si="2"/>
        <v>0</v>
      </c>
      <c r="T37" s="194">
        <f t="shared" si="3"/>
        <v>0</v>
      </c>
      <c r="U37" s="193">
        <f t="shared" si="4"/>
        <v>0</v>
      </c>
      <c r="V37" s="194">
        <f t="shared" si="5"/>
        <v>0</v>
      </c>
      <c r="W37" s="195">
        <f t="shared" si="6"/>
        <v>0</v>
      </c>
      <c r="X37" s="195">
        <f t="shared" si="7"/>
        <v>0</v>
      </c>
      <c r="Y37" s="195">
        <f t="shared" si="8"/>
        <v>0</v>
      </c>
      <c r="Z37" s="195">
        <f t="shared" si="9"/>
        <v>0</v>
      </c>
      <c r="AA37" s="195">
        <f t="shared" si="10"/>
        <v>0</v>
      </c>
      <c r="AB37" s="195">
        <f t="shared" si="11"/>
        <v>0</v>
      </c>
      <c r="AC37" s="667"/>
      <c r="AD37" s="196">
        <f t="shared" si="12"/>
        <v>0</v>
      </c>
      <c r="AE37" s="667"/>
      <c r="AF37" s="196">
        <f t="shared" si="13"/>
        <v>0</v>
      </c>
      <c r="AG37" s="196"/>
      <c r="AH37" s="196"/>
      <c r="AI37" s="196"/>
      <c r="AJ37" s="709"/>
      <c r="AK37" s="709">
        <f t="shared" si="20"/>
        <v>0</v>
      </c>
      <c r="AL37" s="709">
        <f t="shared" si="21"/>
        <v>0</v>
      </c>
      <c r="AM37" s="709">
        <f t="shared" si="22"/>
        <v>0</v>
      </c>
      <c r="AN37" s="709"/>
      <c r="AO37" s="709">
        <f t="shared" si="23"/>
        <v>0</v>
      </c>
      <c r="AP37" s="709">
        <f t="shared" si="14"/>
        <v>0</v>
      </c>
      <c r="AS37" s="184"/>
      <c r="AW37" s="225"/>
      <c r="AX37" s="79"/>
      <c r="AZ37" s="176"/>
      <c r="BD37" s="225"/>
      <c r="BL37" s="775">
        <v>0</v>
      </c>
      <c r="BM37" s="775">
        <v>0</v>
      </c>
      <c r="BN37" s="775">
        <v>0</v>
      </c>
      <c r="BO37" s="775">
        <v>0</v>
      </c>
    </row>
    <row r="38" spans="1:67" ht="12.75" hidden="1" customHeight="1" outlineLevel="1" x14ac:dyDescent="0.2">
      <c r="B38" s="851"/>
      <c r="C38" s="851"/>
      <c r="D38" s="27">
        <f t="shared" si="15"/>
        <v>5</v>
      </c>
      <c r="E38" s="191" t="str">
        <f t="shared" si="16"/>
        <v>Mo</v>
      </c>
      <c r="F38" s="191">
        <f t="shared" si="17"/>
        <v>2024</v>
      </c>
      <c r="G38" s="191">
        <f t="shared" si="18"/>
        <v>1</v>
      </c>
      <c r="H38" s="191">
        <f t="shared" si="24"/>
        <v>29</v>
      </c>
      <c r="I38" s="192">
        <f t="shared" si="19"/>
        <v>43858</v>
      </c>
      <c r="J38" s="191">
        <f t="shared" si="0"/>
        <v>1</v>
      </c>
      <c r="K38" s="193">
        <v>8</v>
      </c>
      <c r="L38" s="194">
        <v>35</v>
      </c>
      <c r="M38" s="193">
        <v>13</v>
      </c>
      <c r="N38" s="194">
        <v>0</v>
      </c>
      <c r="O38" s="193">
        <v>13</v>
      </c>
      <c r="P38" s="194">
        <v>30</v>
      </c>
      <c r="Q38" s="193">
        <f t="shared" si="30"/>
        <v>15</v>
      </c>
      <c r="R38" s="194">
        <f t="shared" si="30"/>
        <v>55</v>
      </c>
      <c r="S38" s="193">
        <f t="shared" si="2"/>
        <v>15</v>
      </c>
      <c r="T38" s="194">
        <f t="shared" si="3"/>
        <v>55</v>
      </c>
      <c r="U38" s="193">
        <v>17</v>
      </c>
      <c r="V38" s="194">
        <v>0</v>
      </c>
      <c r="W38" s="195">
        <f t="shared" si="6"/>
        <v>0.3576388888888889</v>
      </c>
      <c r="X38" s="195">
        <f t="shared" si="7"/>
        <v>0.54166666666666663</v>
      </c>
      <c r="Y38" s="195">
        <f t="shared" si="8"/>
        <v>0.5625</v>
      </c>
      <c r="Z38" s="195">
        <f t="shared" si="9"/>
        <v>0.66319444444444442</v>
      </c>
      <c r="AA38" s="195">
        <f t="shared" si="10"/>
        <v>0.66319444444444442</v>
      </c>
      <c r="AB38" s="195">
        <f t="shared" si="11"/>
        <v>0.70833333333333337</v>
      </c>
      <c r="AC38" s="667"/>
      <c r="AD38" s="196">
        <f t="shared" si="12"/>
        <v>0.35069444444444442</v>
      </c>
      <c r="AE38" s="667"/>
      <c r="AF38" s="196">
        <f t="shared" si="13"/>
        <v>0.3298611111111111</v>
      </c>
      <c r="AG38" s="196"/>
      <c r="AH38" s="196" t="s">
        <v>963</v>
      </c>
      <c r="AI38" s="196"/>
      <c r="AJ38" s="709"/>
      <c r="AK38" s="709">
        <f t="shared" si="20"/>
        <v>0</v>
      </c>
      <c r="AL38" s="709">
        <f t="shared" si="21"/>
        <v>0</v>
      </c>
      <c r="AM38" s="709">
        <f t="shared" si="22"/>
        <v>0</v>
      </c>
      <c r="AN38" s="709"/>
      <c r="AO38" s="709">
        <f t="shared" si="23"/>
        <v>1</v>
      </c>
      <c r="AP38" s="709">
        <f t="shared" si="14"/>
        <v>1</v>
      </c>
      <c r="AS38" s="184"/>
      <c r="AW38" s="225"/>
      <c r="AX38" s="79"/>
      <c r="AZ38" s="176"/>
      <c r="BD38" s="225"/>
      <c r="BL38" s="818">
        <v>68.5</v>
      </c>
      <c r="BM38" s="818">
        <v>68.5</v>
      </c>
      <c r="BN38" s="198">
        <v>79.5</v>
      </c>
      <c r="BO38" s="198">
        <v>93</v>
      </c>
    </row>
    <row r="39" spans="1:67" ht="12.75" hidden="1" customHeight="1" outlineLevel="1" x14ac:dyDescent="0.2">
      <c r="B39" s="851"/>
      <c r="C39" s="851"/>
      <c r="D39" s="27" t="str">
        <f t="shared" si="15"/>
        <v/>
      </c>
      <c r="E39" s="191" t="str">
        <f t="shared" si="16"/>
        <v>Di</v>
      </c>
      <c r="F39" s="191">
        <f t="shared" si="17"/>
        <v>2024</v>
      </c>
      <c r="G39" s="191">
        <f t="shared" si="18"/>
        <v>1</v>
      </c>
      <c r="H39" s="191">
        <f t="shared" si="24"/>
        <v>30</v>
      </c>
      <c r="I39" s="192">
        <f t="shared" si="19"/>
        <v>43859</v>
      </c>
      <c r="J39" s="191">
        <f t="shared" si="0"/>
        <v>1</v>
      </c>
      <c r="K39" s="193">
        <v>8</v>
      </c>
      <c r="L39" s="194">
        <v>45</v>
      </c>
      <c r="M39" s="193">
        <v>13</v>
      </c>
      <c r="N39" s="194">
        <v>0</v>
      </c>
      <c r="O39" s="193">
        <v>13</v>
      </c>
      <c r="P39" s="194">
        <v>30</v>
      </c>
      <c r="Q39" s="193">
        <f t="shared" si="30"/>
        <v>15</v>
      </c>
      <c r="R39" s="194">
        <f t="shared" si="30"/>
        <v>55</v>
      </c>
      <c r="S39" s="193">
        <f t="shared" si="2"/>
        <v>15</v>
      </c>
      <c r="T39" s="194">
        <f t="shared" si="3"/>
        <v>55</v>
      </c>
      <c r="U39" s="193">
        <v>17</v>
      </c>
      <c r="V39" s="194">
        <v>0</v>
      </c>
      <c r="W39" s="195">
        <f t="shared" si="6"/>
        <v>0.36458333333333331</v>
      </c>
      <c r="X39" s="195">
        <f t="shared" si="7"/>
        <v>0.54166666666666663</v>
      </c>
      <c r="Y39" s="195">
        <f t="shared" si="8"/>
        <v>0.5625</v>
      </c>
      <c r="Z39" s="195">
        <f t="shared" si="9"/>
        <v>0.66319444444444442</v>
      </c>
      <c r="AA39" s="195">
        <f t="shared" si="10"/>
        <v>0.66319444444444442</v>
      </c>
      <c r="AB39" s="195">
        <f t="shared" si="11"/>
        <v>0.70833333333333337</v>
      </c>
      <c r="AC39" s="667"/>
      <c r="AD39" s="196">
        <f t="shared" si="12"/>
        <v>0.35069444444444442</v>
      </c>
      <c r="AE39" s="667"/>
      <c r="AF39" s="196">
        <f t="shared" si="13"/>
        <v>0.32291666666666669</v>
      </c>
      <c r="AG39" s="196"/>
      <c r="AH39" s="196" t="s">
        <v>963</v>
      </c>
      <c r="AI39" s="196"/>
      <c r="AJ39" s="710"/>
      <c r="AK39" s="709">
        <f t="shared" si="20"/>
        <v>0</v>
      </c>
      <c r="AL39" s="709">
        <f t="shared" si="21"/>
        <v>0</v>
      </c>
      <c r="AM39" s="709">
        <f t="shared" si="22"/>
        <v>0</v>
      </c>
      <c r="AN39" s="709"/>
      <c r="AO39" s="709">
        <f t="shared" si="23"/>
        <v>1</v>
      </c>
      <c r="AP39" s="709">
        <f t="shared" si="14"/>
        <v>1</v>
      </c>
      <c r="AS39" s="184"/>
      <c r="AW39" s="225"/>
      <c r="AX39" s="79"/>
      <c r="AZ39" s="176"/>
      <c r="BD39" s="225"/>
      <c r="BL39" s="761">
        <v>72.2</v>
      </c>
      <c r="BM39" s="761">
        <v>68.5</v>
      </c>
      <c r="BN39" s="198">
        <v>109</v>
      </c>
      <c r="BO39" s="198">
        <v>137</v>
      </c>
    </row>
    <row r="40" spans="1:67" ht="12.75" hidden="1" customHeight="1" outlineLevel="1" x14ac:dyDescent="0.2">
      <c r="B40" s="851"/>
      <c r="C40" s="851"/>
      <c r="D40" s="27" t="str">
        <f t="shared" si="15"/>
        <v/>
      </c>
      <c r="E40" s="191" t="str">
        <f t="shared" si="16"/>
        <v>Mi</v>
      </c>
      <c r="F40" s="191">
        <f t="shared" si="17"/>
        <v>2024</v>
      </c>
      <c r="G40" s="191">
        <f t="shared" si="18"/>
        <v>1</v>
      </c>
      <c r="H40" s="191">
        <f t="shared" si="24"/>
        <v>31</v>
      </c>
      <c r="I40" s="192">
        <f t="shared" si="19"/>
        <v>43860</v>
      </c>
      <c r="J40" s="191">
        <f t="shared" si="0"/>
        <v>1</v>
      </c>
      <c r="K40" s="193">
        <v>9</v>
      </c>
      <c r="L40" s="194">
        <v>6</v>
      </c>
      <c r="M40" s="193">
        <v>13</v>
      </c>
      <c r="N40" s="194">
        <v>0</v>
      </c>
      <c r="O40" s="193">
        <v>13</v>
      </c>
      <c r="P40" s="194">
        <v>30</v>
      </c>
      <c r="Q40" s="193">
        <f t="shared" si="30"/>
        <v>15</v>
      </c>
      <c r="R40" s="194">
        <f t="shared" si="30"/>
        <v>55</v>
      </c>
      <c r="S40" s="193">
        <f t="shared" si="2"/>
        <v>15</v>
      </c>
      <c r="T40" s="194">
        <f t="shared" si="3"/>
        <v>55</v>
      </c>
      <c r="U40" s="193">
        <v>17</v>
      </c>
      <c r="V40" s="194">
        <v>10</v>
      </c>
      <c r="W40" s="195">
        <f t="shared" si="6"/>
        <v>0.37916666666666665</v>
      </c>
      <c r="X40" s="195">
        <f t="shared" si="7"/>
        <v>0.54166666666666663</v>
      </c>
      <c r="Y40" s="195">
        <f t="shared" si="8"/>
        <v>0.5625</v>
      </c>
      <c r="Z40" s="195">
        <f t="shared" si="9"/>
        <v>0.66319444444444442</v>
      </c>
      <c r="AA40" s="195">
        <f t="shared" si="10"/>
        <v>0.66319444444444442</v>
      </c>
      <c r="AB40" s="195">
        <f t="shared" si="11"/>
        <v>0.71527777777777779</v>
      </c>
      <c r="AC40" s="667"/>
      <c r="AD40" s="196">
        <f t="shared" si="12"/>
        <v>0.35069444444444442</v>
      </c>
      <c r="AE40" s="667"/>
      <c r="AF40" s="196">
        <f t="shared" si="13"/>
        <v>0.31527777777777777</v>
      </c>
      <c r="AG40" s="196"/>
      <c r="AH40" s="196" t="s">
        <v>963</v>
      </c>
      <c r="AI40" s="196"/>
      <c r="AJ40" s="710"/>
      <c r="AK40" s="709">
        <f t="shared" si="20"/>
        <v>0</v>
      </c>
      <c r="AL40" s="709">
        <f t="shared" si="21"/>
        <v>0</v>
      </c>
      <c r="AM40" s="709">
        <f t="shared" si="22"/>
        <v>0</v>
      </c>
      <c r="AN40" s="709"/>
      <c r="AO40" s="709">
        <f t="shared" si="23"/>
        <v>1</v>
      </c>
      <c r="AP40" s="709">
        <f>IF(OR(E40="Sa",E40="So",E40="",J40=0,AH40="FT"),0,1)</f>
        <v>1</v>
      </c>
      <c r="AS40" s="184"/>
      <c r="AW40" s="225"/>
      <c r="AX40" s="79"/>
      <c r="AZ40" s="176"/>
      <c r="BD40" s="225"/>
      <c r="BL40" s="761">
        <v>68.5</v>
      </c>
      <c r="BM40" s="761">
        <v>68.5</v>
      </c>
      <c r="BN40" s="198">
        <v>137</v>
      </c>
      <c r="BO40" s="198">
        <v>143</v>
      </c>
    </row>
    <row r="41" spans="1:67" ht="12.75" hidden="1" customHeight="1" outlineLevel="1" x14ac:dyDescent="0.2">
      <c r="B41" s="851"/>
      <c r="C41" s="851"/>
      <c r="D41" s="749" t="s">
        <v>1716</v>
      </c>
      <c r="E41" s="9"/>
      <c r="F41" s="9"/>
      <c r="G41" s="9"/>
      <c r="H41" s="191"/>
      <c r="I41" s="13"/>
      <c r="J41" s="191">
        <f>IF(OR(G41="",G41=MONTH(I41)),1,0)</f>
        <v>1</v>
      </c>
      <c r="Q41" s="4" t="s">
        <v>21</v>
      </c>
      <c r="R41" s="4"/>
      <c r="S41" s="4"/>
      <c r="T41" s="4"/>
      <c r="U41" s="4"/>
      <c r="V41" s="4"/>
      <c r="W41" s="4"/>
      <c r="X41" s="4"/>
      <c r="Y41" s="4"/>
      <c r="Z41" s="4"/>
      <c r="AA41" s="4"/>
      <c r="AB41" s="4"/>
      <c r="AC41" s="667"/>
      <c r="AD41" s="18">
        <f>SUM(AD10:AD40)</f>
        <v>8.065972222222225</v>
      </c>
      <c r="AE41" s="667"/>
      <c r="AF41" s="18">
        <f>SUM(AF10:AF40)</f>
        <v>7.8347222222222204</v>
      </c>
      <c r="AG41" s="18"/>
      <c r="AH41" s="18"/>
      <c r="AI41" s="20">
        <f>IF(AF41-AD41&lt;0,0,1)</f>
        <v>0</v>
      </c>
      <c r="AJ41" s="190">
        <f>IF(AF41-AD41&lt;0,AD41-AF41,AF41-AD41)</f>
        <v>0.23125000000000462</v>
      </c>
      <c r="AK41" s="190">
        <f>8.425*SUM(AK10:AK40)/24</f>
        <v>0</v>
      </c>
      <c r="AL41" s="190">
        <f>8.425*SUM(AL10:AL40)/24</f>
        <v>0</v>
      </c>
      <c r="AM41" s="190">
        <f>8.425*SUM(AM10:AM40)/24</f>
        <v>0</v>
      </c>
      <c r="AO41" s="151">
        <f>SUM(AO10:AO40)</f>
        <v>21</v>
      </c>
      <c r="AP41" s="151">
        <f>SUM(AP10:AP40)</f>
        <v>21</v>
      </c>
      <c r="AS41" s="184"/>
      <c r="AW41" s="225"/>
      <c r="AX41" s="79"/>
      <c r="AZ41" s="176"/>
      <c r="BD41" s="225"/>
    </row>
    <row r="42" spans="1:67" ht="12.75" customHeight="1" collapsed="1" x14ac:dyDescent="0.2">
      <c r="B42" s="852"/>
      <c r="C42" s="852"/>
      <c r="D42" s="49"/>
      <c r="E42" s="50"/>
      <c r="F42" s="50"/>
      <c r="G42" s="50"/>
      <c r="H42" s="50"/>
      <c r="I42" s="51"/>
      <c r="J42" s="51"/>
      <c r="K42" s="52"/>
      <c r="L42" s="52"/>
      <c r="M42" s="52"/>
      <c r="N42" s="52"/>
      <c r="O42" s="52"/>
      <c r="P42" s="52"/>
      <c r="Q42" s="52"/>
      <c r="R42" s="52"/>
      <c r="S42" s="52"/>
      <c r="T42" s="52"/>
      <c r="U42" s="52"/>
      <c r="V42" s="52"/>
      <c r="W42" s="52"/>
      <c r="X42" s="52"/>
      <c r="Y42" s="52"/>
      <c r="Z42" s="52"/>
      <c r="AA42" s="52"/>
      <c r="AB42" s="52"/>
      <c r="AC42" s="53"/>
      <c r="AD42" s="53"/>
      <c r="AE42" s="53"/>
      <c r="AF42" s="54"/>
      <c r="AG42" s="26"/>
      <c r="AH42" s="26"/>
      <c r="AI42" s="26"/>
      <c r="AJ42" s="203">
        <f>IF(AI41=1,AJ8+AJ41,IF(AI41=0,AJ8-AJ41,"Error"))</f>
        <v>-0.23125000000000462</v>
      </c>
      <c r="AK42" s="202">
        <f>AK8+SUM(AK9:AK40)</f>
        <v>0</v>
      </c>
      <c r="AL42" s="202">
        <f>AL8+SUM(AL9:AL40)</f>
        <v>0</v>
      </c>
      <c r="AM42" s="202">
        <f>AM8+SUM(AM9:AM40)</f>
        <v>0</v>
      </c>
      <c r="AN42" s="202"/>
      <c r="AO42" s="202">
        <f>AO41*8</f>
        <v>168</v>
      </c>
      <c r="AP42" s="202">
        <f>AP41*8</f>
        <v>168</v>
      </c>
      <c r="AQ42" s="152"/>
      <c r="AR42" s="173"/>
      <c r="AS42" s="185"/>
      <c r="AT42" s="152"/>
      <c r="AU42" s="152"/>
      <c r="AV42" s="173"/>
      <c r="AW42" s="226"/>
      <c r="AX42" s="80"/>
      <c r="AY42" s="55"/>
      <c r="AZ42" s="178"/>
      <c r="BA42" s="55"/>
      <c r="BB42" s="49"/>
      <c r="BC42" s="55"/>
      <c r="BD42" s="226"/>
      <c r="BE42" s="2"/>
    </row>
    <row r="43" spans="1:67" ht="12.75" hidden="1" customHeight="1" outlineLevel="1" x14ac:dyDescent="0.2">
      <c r="B43" s="850">
        <f>$F$5</f>
        <v>2024</v>
      </c>
      <c r="C43" s="850" t="str">
        <f>TEXT(I44,"MMM")</f>
        <v>Feb</v>
      </c>
      <c r="D43" s="41"/>
      <c r="E43" s="62"/>
      <c r="F43" s="62"/>
      <c r="G43" s="197"/>
      <c r="H43" s="197"/>
      <c r="I43" s="42"/>
      <c r="J43" s="42"/>
      <c r="K43" s="43"/>
      <c r="L43" s="43"/>
      <c r="M43" s="43"/>
      <c r="N43" s="43"/>
      <c r="O43" s="43"/>
      <c r="P43" s="43"/>
      <c r="Q43" s="43"/>
      <c r="R43" s="43"/>
      <c r="S43" s="43"/>
      <c r="T43" s="43"/>
      <c r="U43" s="43"/>
      <c r="V43" s="43"/>
      <c r="W43" s="43"/>
      <c r="X43" s="43"/>
      <c r="Y43" s="43"/>
      <c r="Z43" s="43"/>
      <c r="AA43" s="43"/>
      <c r="AB43" s="43"/>
      <c r="AC43" s="63"/>
      <c r="AD43" s="63"/>
      <c r="AE43" s="63"/>
      <c r="AF43" s="64"/>
      <c r="AG43" s="64"/>
      <c r="AH43" s="64"/>
      <c r="AI43" s="64"/>
      <c r="AJ43" s="148"/>
      <c r="AK43" s="148"/>
      <c r="AL43" s="148"/>
      <c r="AM43" s="148"/>
      <c r="AN43" s="148"/>
      <c r="AO43" s="148"/>
      <c r="AP43" s="148"/>
      <c r="AQ43" s="148"/>
      <c r="AR43" s="170"/>
      <c r="AS43" s="182"/>
      <c r="AT43" s="148"/>
      <c r="AU43" s="148"/>
      <c r="AV43" s="170"/>
      <c r="AW43" s="224"/>
      <c r="AX43" s="78"/>
      <c r="AY43" s="45"/>
      <c r="AZ43" s="177"/>
      <c r="BA43" s="45"/>
      <c r="BB43" s="41"/>
      <c r="BC43" s="45"/>
      <c r="BD43" s="224"/>
      <c r="BE43" s="3"/>
    </row>
    <row r="44" spans="1:67" ht="12.75" hidden="1" customHeight="1" outlineLevel="1" x14ac:dyDescent="0.2">
      <c r="A44" s="198">
        <f>A10+1</f>
        <v>2</v>
      </c>
      <c r="B44" s="851"/>
      <c r="C44" s="851"/>
      <c r="D44" s="27" t="str">
        <f>IF(E44="Mo",WEEKNUM(I44),"")</f>
        <v/>
      </c>
      <c r="E44" s="191" t="str">
        <f>TEXT(I44,"TTT")</f>
        <v>Do</v>
      </c>
      <c r="F44" s="191">
        <f>$F$5</f>
        <v>2024</v>
      </c>
      <c r="G44" s="191">
        <f>$A$44</f>
        <v>2</v>
      </c>
      <c r="H44" s="191">
        <f>$H$5</f>
        <v>1</v>
      </c>
      <c r="I44" s="192">
        <f>DATE(F44,G44,H44)</f>
        <v>43861</v>
      </c>
      <c r="J44" s="191">
        <f t="shared" ref="J44:J74" si="31">IF(OR(G44="",G44=MONTH(I44)),1,0)</f>
        <v>1</v>
      </c>
      <c r="K44" s="193">
        <v>8</v>
      </c>
      <c r="L44" s="194">
        <v>40</v>
      </c>
      <c r="M44" s="193">
        <v>13</v>
      </c>
      <c r="N44" s="194">
        <v>0</v>
      </c>
      <c r="O44" s="193">
        <v>13</v>
      </c>
      <c r="P44" s="194">
        <v>30</v>
      </c>
      <c r="Q44" s="193">
        <f t="shared" ref="K44:R53" si="32">IF(OR($E44="Sa",$E44="So",$J44=0),Q$4,Q$5)</f>
        <v>15</v>
      </c>
      <c r="R44" s="194">
        <f t="shared" si="32"/>
        <v>55</v>
      </c>
      <c r="S44" s="193">
        <f t="shared" ref="S44" si="33">Q44</f>
        <v>15</v>
      </c>
      <c r="T44" s="194">
        <f t="shared" ref="T44" si="34">R44</f>
        <v>55</v>
      </c>
      <c r="U44" s="193">
        <v>17</v>
      </c>
      <c r="V44" s="194">
        <v>0</v>
      </c>
      <c r="W44" s="195">
        <f t="shared" ref="W44" si="35">TIME(K44,L44,0)</f>
        <v>0.3611111111111111</v>
      </c>
      <c r="X44" s="195">
        <f t="shared" ref="X44" si="36">TIME(M44,N44,0)</f>
        <v>0.54166666666666663</v>
      </c>
      <c r="Y44" s="195">
        <f t="shared" ref="Y44" si="37">TIME(O44,P44,0)</f>
        <v>0.5625</v>
      </c>
      <c r="Z44" s="195">
        <f t="shared" ref="Z44" si="38">TIME(Q44,R44,0)</f>
        <v>0.66319444444444442</v>
      </c>
      <c r="AA44" s="195">
        <f t="shared" ref="AA44" si="39">TIME(S44,T44,0)</f>
        <v>0.66319444444444442</v>
      </c>
      <c r="AB44" s="195">
        <f t="shared" ref="AB44" si="40">TIME(U44,V44,0)</f>
        <v>0.70833333333333337</v>
      </c>
      <c r="AC44" s="667"/>
      <c r="AD44" s="196">
        <f t="shared" ref="AD44:AD74" si="41">IF(J44=0,0,IF(OR(E44="Sa",E44="So"),TIME($AD$4,$AF$4,0),TIME($AD$5,$AF$5,0)))</f>
        <v>0.35069444444444442</v>
      </c>
      <c r="AE44" s="667"/>
      <c r="AF44" s="196">
        <f t="shared" ref="AF44:AF74" si="42">IF(OR(E44="Sa",E44="So"),TIME($AD$4,$AF$4,0),(Z44-W44-(Y44-X44)+(AB44-AA44)))</f>
        <v>0.3263888888888889</v>
      </c>
      <c r="AG44" s="196"/>
      <c r="AH44" s="196" t="s">
        <v>963</v>
      </c>
      <c r="AI44" s="196"/>
      <c r="AJ44" s="709"/>
      <c r="AK44" s="709">
        <f>IF(AH44=$AH$3,1,0)</f>
        <v>0</v>
      </c>
      <c r="AL44" s="709">
        <f>IF(AH44=$AH$7,1,0)</f>
        <v>0</v>
      </c>
      <c r="AM44" s="709">
        <f>IF(AI44=$AH$4,1,0)</f>
        <v>0</v>
      </c>
      <c r="AN44" s="709"/>
      <c r="AO44" s="709">
        <f>IF(OR(AH44=$AH$2,AH44=$AH$5),1,IF(AH44=$AH$6,0.5,0))</f>
        <v>1</v>
      </c>
      <c r="AP44" s="709">
        <f t="shared" ref="AP44:AP73" si="43">IF(OR(E44="Sa",E44="So",E44="",J44=0,AH44="FT"),0,1)</f>
        <v>1</v>
      </c>
      <c r="AS44" s="184"/>
      <c r="AW44" s="225"/>
      <c r="AX44" s="79"/>
      <c r="AZ44" s="176"/>
      <c r="BD44" s="225"/>
      <c r="BE44" s="3"/>
      <c r="BL44" s="761">
        <v>68.5</v>
      </c>
      <c r="BM44" s="761">
        <v>68.5</v>
      </c>
      <c r="BN44" s="198">
        <v>161</v>
      </c>
      <c r="BO44" s="198">
        <f>BN44+BO37</f>
        <v>161</v>
      </c>
    </row>
    <row r="45" spans="1:67" ht="12.75" hidden="1" customHeight="1" outlineLevel="1" x14ac:dyDescent="0.2">
      <c r="B45" s="851"/>
      <c r="C45" s="851"/>
      <c r="D45" s="27" t="str">
        <f t="shared" ref="D45:D74" si="44">IF(E45="Mo",WEEKNUM(I45),"")</f>
        <v/>
      </c>
      <c r="E45" s="191" t="str">
        <f t="shared" ref="E45:E72" si="45">TEXT(I45,"TTT")</f>
        <v>Fr</v>
      </c>
      <c r="F45" s="191">
        <f t="shared" ref="F45:F74" si="46">$F$5</f>
        <v>2024</v>
      </c>
      <c r="G45" s="191">
        <f t="shared" ref="G45:G74" si="47">$A$44</f>
        <v>2</v>
      </c>
      <c r="H45" s="191">
        <f>H44+1</f>
        <v>2</v>
      </c>
      <c r="I45" s="192">
        <f t="shared" ref="I45:I72" si="48">DATE(F45,G45,H45)</f>
        <v>43862</v>
      </c>
      <c r="J45" s="191">
        <f t="shared" si="31"/>
        <v>1</v>
      </c>
      <c r="K45" s="193">
        <f t="shared" si="32"/>
        <v>7</v>
      </c>
      <c r="L45" s="194">
        <f t="shared" si="32"/>
        <v>0</v>
      </c>
      <c r="M45" s="193">
        <v>12</v>
      </c>
      <c r="N45" s="194">
        <f t="shared" si="32"/>
        <v>0</v>
      </c>
      <c r="O45" s="193">
        <f t="shared" si="32"/>
        <v>13</v>
      </c>
      <c r="P45" s="194">
        <v>30</v>
      </c>
      <c r="Q45" s="193">
        <f t="shared" si="32"/>
        <v>15</v>
      </c>
      <c r="R45" s="194">
        <f t="shared" si="32"/>
        <v>55</v>
      </c>
      <c r="S45" s="193">
        <f t="shared" ref="S45" si="49">Q45</f>
        <v>15</v>
      </c>
      <c r="T45" s="194">
        <f t="shared" ref="T45" si="50">R45</f>
        <v>55</v>
      </c>
      <c r="U45" s="193">
        <v>19</v>
      </c>
      <c r="V45" s="194">
        <v>0</v>
      </c>
      <c r="W45" s="195">
        <f t="shared" ref="W45" si="51">TIME(K45,L45,0)</f>
        <v>0.29166666666666669</v>
      </c>
      <c r="X45" s="195">
        <f t="shared" ref="X45" si="52">TIME(M45,N45,0)</f>
        <v>0.5</v>
      </c>
      <c r="Y45" s="195">
        <f t="shared" ref="Y45" si="53">TIME(O45,P45,0)</f>
        <v>0.5625</v>
      </c>
      <c r="Z45" s="195">
        <f t="shared" ref="Z45" si="54">TIME(Q45,R45,0)</f>
        <v>0.66319444444444442</v>
      </c>
      <c r="AA45" s="195">
        <f t="shared" ref="AA45" si="55">TIME(S45,T45,0)</f>
        <v>0.66319444444444442</v>
      </c>
      <c r="AB45" s="195">
        <f t="shared" ref="AB45" si="56">TIME(U45,V45,0)</f>
        <v>0.79166666666666663</v>
      </c>
      <c r="AC45" s="667"/>
      <c r="AD45" s="196">
        <f t="shared" si="41"/>
        <v>0.35069444444444442</v>
      </c>
      <c r="AE45" s="667"/>
      <c r="AF45" s="196">
        <f t="shared" si="42"/>
        <v>0.43749999999999994</v>
      </c>
      <c r="AG45" s="196"/>
      <c r="AH45" s="196" t="s">
        <v>1684</v>
      </c>
      <c r="AI45" s="196"/>
      <c r="AJ45" s="710"/>
      <c r="AK45" s="709">
        <f t="shared" ref="AK45:AK74" si="57">IF(AH45=$AH$3,1,0)</f>
        <v>0</v>
      </c>
      <c r="AL45" s="709">
        <f t="shared" ref="AL45:AL74" si="58">IF(AH45=$AH$7,1,0)</f>
        <v>0</v>
      </c>
      <c r="AM45" s="709">
        <f t="shared" ref="AM45:AM74" si="59">IF(AI45=$AH$4,1,0)</f>
        <v>0</v>
      </c>
      <c r="AN45" s="709"/>
      <c r="AO45" s="709">
        <f t="shared" ref="AO45:AO74" si="60">IF(OR(AH45=$AH$2,AH45=$AH$5),1,IF(AH45=$AH$6,0.5,0))</f>
        <v>1</v>
      </c>
      <c r="AP45" s="709">
        <f t="shared" si="43"/>
        <v>1</v>
      </c>
      <c r="AS45" s="184"/>
      <c r="AW45" s="225"/>
      <c r="AX45" s="79"/>
      <c r="AZ45" s="176"/>
      <c r="BD45" s="225"/>
      <c r="BG45" s="754"/>
      <c r="BL45" s="762">
        <f>BL37</f>
        <v>0</v>
      </c>
      <c r="BM45" s="761">
        <f>BM37</f>
        <v>0</v>
      </c>
      <c r="BN45" s="198">
        <f>BO44+BN37</f>
        <v>161</v>
      </c>
      <c r="BO45" s="198">
        <f>BN45+BO37</f>
        <v>161</v>
      </c>
    </row>
    <row r="46" spans="1:67" ht="12.75" hidden="1" customHeight="1" outlineLevel="1" x14ac:dyDescent="0.2">
      <c r="B46" s="851"/>
      <c r="C46" s="851"/>
      <c r="D46" s="27" t="str">
        <f t="shared" si="44"/>
        <v/>
      </c>
      <c r="E46" s="191" t="str">
        <f t="shared" si="45"/>
        <v>Sa</v>
      </c>
      <c r="F46" s="191">
        <f t="shared" si="46"/>
        <v>2024</v>
      </c>
      <c r="G46" s="191">
        <f t="shared" si="47"/>
        <v>2</v>
      </c>
      <c r="H46" s="191">
        <f t="shared" ref="H46:H74" si="61">H45+1</f>
        <v>3</v>
      </c>
      <c r="I46" s="192">
        <f t="shared" si="48"/>
        <v>43863</v>
      </c>
      <c r="J46" s="191">
        <f t="shared" si="31"/>
        <v>1</v>
      </c>
      <c r="K46" s="193">
        <f t="shared" si="32"/>
        <v>0</v>
      </c>
      <c r="L46" s="194">
        <f t="shared" si="32"/>
        <v>0</v>
      </c>
      <c r="M46" s="193">
        <f t="shared" si="32"/>
        <v>0</v>
      </c>
      <c r="N46" s="194">
        <f t="shared" si="32"/>
        <v>0</v>
      </c>
      <c r="O46" s="193">
        <f t="shared" si="32"/>
        <v>0</v>
      </c>
      <c r="P46" s="194">
        <f t="shared" si="32"/>
        <v>0</v>
      </c>
      <c r="Q46" s="193">
        <f t="shared" si="32"/>
        <v>0</v>
      </c>
      <c r="R46" s="194">
        <f t="shared" si="32"/>
        <v>0</v>
      </c>
      <c r="S46" s="193">
        <f t="shared" ref="S46:S48" si="62">Q46</f>
        <v>0</v>
      </c>
      <c r="T46" s="194">
        <f t="shared" ref="T46:T48" si="63">R46</f>
        <v>0</v>
      </c>
      <c r="U46" s="193">
        <f t="shared" ref="U46:U47" si="64">S46</f>
        <v>0</v>
      </c>
      <c r="V46" s="194">
        <f t="shared" ref="V46:V47" si="65">T46</f>
        <v>0</v>
      </c>
      <c r="W46" s="195">
        <f t="shared" ref="W46" si="66">TIME(K46,L46,0)</f>
        <v>0</v>
      </c>
      <c r="X46" s="195">
        <f t="shared" ref="X46" si="67">TIME(M46,N46,0)</f>
        <v>0</v>
      </c>
      <c r="Y46" s="195">
        <f t="shared" ref="Y46" si="68">TIME(O46,P46,0)</f>
        <v>0</v>
      </c>
      <c r="Z46" s="195">
        <f t="shared" ref="Z46" si="69">TIME(Q46,R46,0)</f>
        <v>0</v>
      </c>
      <c r="AA46" s="195">
        <f t="shared" ref="AA46:AA48" si="70">TIME(S46,T46,0)</f>
        <v>0</v>
      </c>
      <c r="AB46" s="195">
        <f t="shared" ref="AB46:AB48" si="71">TIME(U46,V46,0)</f>
        <v>0</v>
      </c>
      <c r="AC46" s="667"/>
      <c r="AD46" s="196">
        <f t="shared" si="41"/>
        <v>0</v>
      </c>
      <c r="AE46" s="667"/>
      <c r="AF46" s="196">
        <f t="shared" si="42"/>
        <v>0</v>
      </c>
      <c r="AG46" s="196"/>
      <c r="AH46" s="196"/>
      <c r="AI46" s="196"/>
      <c r="AJ46" s="710"/>
      <c r="AK46" s="709">
        <f t="shared" si="57"/>
        <v>0</v>
      </c>
      <c r="AL46" s="709">
        <f t="shared" si="58"/>
        <v>0</v>
      </c>
      <c r="AM46" s="709">
        <f t="shared" si="59"/>
        <v>0</v>
      </c>
      <c r="AN46" s="709"/>
      <c r="AO46" s="709">
        <f t="shared" si="60"/>
        <v>0</v>
      </c>
      <c r="AP46" s="709">
        <f t="shared" si="43"/>
        <v>0</v>
      </c>
      <c r="AS46" s="184"/>
      <c r="AW46" s="225"/>
      <c r="AX46" s="79"/>
      <c r="AZ46" s="176"/>
      <c r="BD46" s="225"/>
      <c r="BG46" s="774" t="s">
        <v>1778</v>
      </c>
      <c r="BH46" s="756">
        <f>SUM(BG48:BG52)+SUM(BH48:BH52)</f>
        <v>548</v>
      </c>
      <c r="BI46" s="722" t="s">
        <v>1767</v>
      </c>
      <c r="BJ46" s="722" t="s">
        <v>1767</v>
      </c>
      <c r="BL46" s="819">
        <v>42</v>
      </c>
      <c r="BM46" s="757">
        <f>SUM(BM29,BM36)</f>
        <v>862.40000000000009</v>
      </c>
      <c r="BN46" s="820">
        <f>BM46/BL46</f>
        <v>20.533333333333335</v>
      </c>
      <c r="BO46" s="821">
        <f>100*BL46/BM46</f>
        <v>4.8701298701298699</v>
      </c>
    </row>
    <row r="47" spans="1:67" ht="12.75" hidden="1" customHeight="1" outlineLevel="1" x14ac:dyDescent="0.2">
      <c r="B47" s="851"/>
      <c r="C47" s="851"/>
      <c r="D47" s="27" t="str">
        <f t="shared" si="44"/>
        <v/>
      </c>
      <c r="E47" s="191" t="str">
        <f t="shared" si="45"/>
        <v>So</v>
      </c>
      <c r="F47" s="191">
        <f t="shared" si="46"/>
        <v>2024</v>
      </c>
      <c r="G47" s="191">
        <f t="shared" si="47"/>
        <v>2</v>
      </c>
      <c r="H47" s="191">
        <f t="shared" si="61"/>
        <v>4</v>
      </c>
      <c r="I47" s="192">
        <f t="shared" si="48"/>
        <v>43864</v>
      </c>
      <c r="J47" s="191">
        <f t="shared" si="31"/>
        <v>1</v>
      </c>
      <c r="K47" s="193">
        <f t="shared" si="32"/>
        <v>0</v>
      </c>
      <c r="L47" s="194">
        <f t="shared" si="32"/>
        <v>0</v>
      </c>
      <c r="M47" s="193">
        <f t="shared" si="32"/>
        <v>0</v>
      </c>
      <c r="N47" s="194">
        <f t="shared" si="32"/>
        <v>0</v>
      </c>
      <c r="O47" s="193">
        <f t="shared" si="32"/>
        <v>0</v>
      </c>
      <c r="P47" s="194">
        <f t="shared" si="32"/>
        <v>0</v>
      </c>
      <c r="Q47" s="193">
        <f t="shared" si="32"/>
        <v>0</v>
      </c>
      <c r="R47" s="194">
        <f t="shared" si="32"/>
        <v>0</v>
      </c>
      <c r="S47" s="193">
        <f t="shared" si="62"/>
        <v>0</v>
      </c>
      <c r="T47" s="194">
        <f t="shared" si="63"/>
        <v>0</v>
      </c>
      <c r="U47" s="193">
        <f t="shared" si="64"/>
        <v>0</v>
      </c>
      <c r="V47" s="194">
        <f t="shared" si="65"/>
        <v>0</v>
      </c>
      <c r="W47" s="195">
        <f t="shared" ref="W47" si="72">TIME(K47,L47,0)</f>
        <v>0</v>
      </c>
      <c r="X47" s="195">
        <f t="shared" ref="X47" si="73">TIME(M47,N47,0)</f>
        <v>0</v>
      </c>
      <c r="Y47" s="195">
        <f t="shared" ref="Y47" si="74">TIME(O47,P47,0)</f>
        <v>0</v>
      </c>
      <c r="Z47" s="195">
        <f t="shared" ref="Z47" si="75">TIME(Q47,R47,0)</f>
        <v>0</v>
      </c>
      <c r="AA47" s="195">
        <f t="shared" si="70"/>
        <v>0</v>
      </c>
      <c r="AB47" s="195">
        <f t="shared" si="71"/>
        <v>0</v>
      </c>
      <c r="AC47" s="667"/>
      <c r="AD47" s="196">
        <f t="shared" si="41"/>
        <v>0</v>
      </c>
      <c r="AE47" s="667"/>
      <c r="AF47" s="196">
        <f t="shared" si="42"/>
        <v>0</v>
      </c>
      <c r="AG47" s="196"/>
      <c r="AH47" s="196"/>
      <c r="AI47" s="196"/>
      <c r="AJ47" s="710"/>
      <c r="AK47" s="709">
        <f t="shared" si="57"/>
        <v>0</v>
      </c>
      <c r="AL47" s="709">
        <f t="shared" si="58"/>
        <v>0</v>
      </c>
      <c r="AM47" s="709">
        <f t="shared" si="59"/>
        <v>0</v>
      </c>
      <c r="AN47" s="709"/>
      <c r="AO47" s="709">
        <f t="shared" si="60"/>
        <v>0</v>
      </c>
      <c r="AP47" s="709">
        <f t="shared" si="43"/>
        <v>0</v>
      </c>
      <c r="AS47" s="184"/>
      <c r="AW47" s="225"/>
      <c r="AX47" s="79"/>
      <c r="AZ47" s="176"/>
      <c r="BD47" s="225"/>
      <c r="BG47" s="775">
        <f>INDEX($BF$2:$BG$8,MATCH(BG46,$BF$2:$BF$8,0),2)</f>
        <v>68.5</v>
      </c>
      <c r="BH47" s="775">
        <f>INDEX($BF$2:$BG$8,MATCH(BG46,$BF$2:$BF$8,0),2)</f>
        <v>68.5</v>
      </c>
      <c r="BI47" s="775"/>
      <c r="BJ47" s="775"/>
      <c r="BN47" s="198"/>
      <c r="BO47" s="198"/>
    </row>
    <row r="48" spans="1:67" ht="12.75" hidden="1" customHeight="1" outlineLevel="1" x14ac:dyDescent="0.2">
      <c r="B48" s="851"/>
      <c r="C48" s="851"/>
      <c r="D48" s="27">
        <f t="shared" si="44"/>
        <v>6</v>
      </c>
      <c r="E48" s="191" t="str">
        <f t="shared" si="45"/>
        <v>Mo</v>
      </c>
      <c r="F48" s="191">
        <f t="shared" si="46"/>
        <v>2024</v>
      </c>
      <c r="G48" s="191">
        <f t="shared" si="47"/>
        <v>2</v>
      </c>
      <c r="H48" s="191">
        <f t="shared" si="61"/>
        <v>5</v>
      </c>
      <c r="I48" s="192">
        <f t="shared" si="48"/>
        <v>43865</v>
      </c>
      <c r="J48" s="191">
        <f t="shared" si="31"/>
        <v>1</v>
      </c>
      <c r="K48" s="193">
        <v>8</v>
      </c>
      <c r="L48" s="194">
        <v>40</v>
      </c>
      <c r="M48" s="193">
        <v>13</v>
      </c>
      <c r="N48" s="194">
        <v>0</v>
      </c>
      <c r="O48" s="193">
        <v>13</v>
      </c>
      <c r="P48" s="194">
        <v>30</v>
      </c>
      <c r="Q48" s="193">
        <f t="shared" si="32"/>
        <v>15</v>
      </c>
      <c r="R48" s="194">
        <f t="shared" si="32"/>
        <v>55</v>
      </c>
      <c r="S48" s="193">
        <f t="shared" si="62"/>
        <v>15</v>
      </c>
      <c r="T48" s="194">
        <f t="shared" si="63"/>
        <v>55</v>
      </c>
      <c r="U48" s="193">
        <v>17</v>
      </c>
      <c r="V48" s="194">
        <v>30</v>
      </c>
      <c r="W48" s="195">
        <f t="shared" ref="W48" si="76">TIME(K48,L48,0)</f>
        <v>0.3611111111111111</v>
      </c>
      <c r="X48" s="195">
        <f t="shared" ref="X48" si="77">TIME(M48,N48,0)</f>
        <v>0.54166666666666663</v>
      </c>
      <c r="Y48" s="195">
        <f t="shared" ref="Y48" si="78">TIME(O48,P48,0)</f>
        <v>0.5625</v>
      </c>
      <c r="Z48" s="195">
        <f t="shared" ref="Z48" si="79">TIME(Q48,R48,0)</f>
        <v>0.66319444444444442</v>
      </c>
      <c r="AA48" s="195">
        <f t="shared" si="70"/>
        <v>0.66319444444444442</v>
      </c>
      <c r="AB48" s="195">
        <f t="shared" si="71"/>
        <v>0.72916666666666663</v>
      </c>
      <c r="AC48" s="667"/>
      <c r="AD48" s="196">
        <f t="shared" si="41"/>
        <v>0.35069444444444442</v>
      </c>
      <c r="AE48" s="667"/>
      <c r="AF48" s="196">
        <f t="shared" si="42"/>
        <v>0.34722222222222215</v>
      </c>
      <c r="AG48" s="196"/>
      <c r="AH48" s="196" t="s">
        <v>963</v>
      </c>
      <c r="AI48" s="196"/>
      <c r="AJ48" s="710"/>
      <c r="AK48" s="709">
        <f t="shared" si="57"/>
        <v>0</v>
      </c>
      <c r="AL48" s="709">
        <f t="shared" si="58"/>
        <v>0</v>
      </c>
      <c r="AM48" s="709">
        <f t="shared" si="59"/>
        <v>0</v>
      </c>
      <c r="AN48" s="709"/>
      <c r="AO48" s="709">
        <f t="shared" si="60"/>
        <v>1</v>
      </c>
      <c r="AP48" s="709">
        <f t="shared" si="43"/>
        <v>1</v>
      </c>
      <c r="AS48" s="184"/>
      <c r="AW48" s="225"/>
      <c r="AX48" s="79"/>
      <c r="AZ48" s="176"/>
      <c r="BD48" s="225"/>
      <c r="BG48" s="818">
        <v>68.5</v>
      </c>
      <c r="BH48" s="818">
        <v>68.5</v>
      </c>
      <c r="BI48" s="198">
        <v>23.5</v>
      </c>
      <c r="BJ48" s="198">
        <v>36</v>
      </c>
      <c r="BM48" s="198"/>
      <c r="BN48" s="198"/>
      <c r="BO48" s="198"/>
    </row>
    <row r="49" spans="2:67" ht="12.75" hidden="1" customHeight="1" outlineLevel="1" x14ac:dyDescent="0.2">
      <c r="B49" s="851"/>
      <c r="C49" s="851"/>
      <c r="D49" s="27" t="str">
        <f t="shared" si="44"/>
        <v/>
      </c>
      <c r="E49" s="191" t="str">
        <f t="shared" si="45"/>
        <v>Di</v>
      </c>
      <c r="F49" s="191">
        <f t="shared" si="46"/>
        <v>2024</v>
      </c>
      <c r="G49" s="191">
        <f t="shared" si="47"/>
        <v>2</v>
      </c>
      <c r="H49" s="191">
        <f t="shared" si="61"/>
        <v>6</v>
      </c>
      <c r="I49" s="192">
        <f t="shared" si="48"/>
        <v>43866</v>
      </c>
      <c r="J49" s="191">
        <f t="shared" si="31"/>
        <v>1</v>
      </c>
      <c r="K49" s="193">
        <v>8</v>
      </c>
      <c r="L49" s="194">
        <v>25</v>
      </c>
      <c r="M49" s="193">
        <v>13</v>
      </c>
      <c r="N49" s="194">
        <v>0</v>
      </c>
      <c r="O49" s="193">
        <v>13</v>
      </c>
      <c r="P49" s="194">
        <v>30</v>
      </c>
      <c r="Q49" s="193">
        <f t="shared" si="32"/>
        <v>15</v>
      </c>
      <c r="R49" s="194">
        <f t="shared" si="32"/>
        <v>55</v>
      </c>
      <c r="S49" s="193">
        <f t="shared" ref="S49:V59" si="80">Q49</f>
        <v>15</v>
      </c>
      <c r="T49" s="194">
        <f t="shared" si="80"/>
        <v>55</v>
      </c>
      <c r="U49" s="193">
        <v>17</v>
      </c>
      <c r="V49" s="194">
        <v>25</v>
      </c>
      <c r="W49" s="195">
        <f t="shared" ref="W49:W70" si="81">TIME(K49,L49,0)</f>
        <v>0.35069444444444442</v>
      </c>
      <c r="X49" s="195">
        <f t="shared" ref="X49:X70" si="82">TIME(M49,N49,0)</f>
        <v>0.54166666666666663</v>
      </c>
      <c r="Y49" s="195">
        <f t="shared" ref="Y49:Y70" si="83">TIME(O49,P49,0)</f>
        <v>0.5625</v>
      </c>
      <c r="Z49" s="195">
        <f t="shared" ref="Z49:Z70" si="84">TIME(Q49,R49,0)</f>
        <v>0.66319444444444442</v>
      </c>
      <c r="AA49" s="195">
        <f t="shared" ref="AA49:AA72" si="85">TIME(S49,T49,0)</f>
        <v>0.66319444444444442</v>
      </c>
      <c r="AB49" s="195">
        <f t="shared" ref="AB49:AB72" si="86">TIME(U49,V49,0)</f>
        <v>0.72569444444444442</v>
      </c>
      <c r="AC49" s="667"/>
      <c r="AD49" s="196">
        <f t="shared" si="41"/>
        <v>0.35069444444444442</v>
      </c>
      <c r="AE49" s="667"/>
      <c r="AF49" s="196">
        <f t="shared" si="42"/>
        <v>0.35416666666666663</v>
      </c>
      <c r="AG49" s="196"/>
      <c r="AH49" s="196" t="s">
        <v>963</v>
      </c>
      <c r="AI49" s="196"/>
      <c r="AJ49" s="710"/>
      <c r="AK49" s="709">
        <f t="shared" si="57"/>
        <v>0</v>
      </c>
      <c r="AL49" s="709">
        <f t="shared" si="58"/>
        <v>0</v>
      </c>
      <c r="AM49" s="709">
        <f t="shared" si="59"/>
        <v>0</v>
      </c>
      <c r="AN49" s="709"/>
      <c r="AO49" s="709">
        <f t="shared" si="60"/>
        <v>1</v>
      </c>
      <c r="AP49" s="709">
        <f t="shared" si="43"/>
        <v>1</v>
      </c>
      <c r="AS49" s="184"/>
      <c r="AW49" s="225"/>
      <c r="AX49" s="79"/>
      <c r="AZ49" s="176"/>
      <c r="BC49" s="29"/>
      <c r="BD49" s="225"/>
      <c r="BG49" s="761">
        <v>68.5</v>
      </c>
      <c r="BH49" s="761">
        <v>68.5</v>
      </c>
      <c r="BI49" s="198">
        <v>50.4</v>
      </c>
      <c r="BJ49" s="198">
        <v>61</v>
      </c>
    </row>
    <row r="50" spans="2:67" ht="12.75" hidden="1" customHeight="1" outlineLevel="1" x14ac:dyDescent="0.2">
      <c r="B50" s="851"/>
      <c r="C50" s="851"/>
      <c r="D50" s="27" t="str">
        <f t="shared" si="44"/>
        <v/>
      </c>
      <c r="E50" s="191" t="str">
        <f t="shared" si="45"/>
        <v>Mi</v>
      </c>
      <c r="F50" s="191">
        <f t="shared" si="46"/>
        <v>2024</v>
      </c>
      <c r="G50" s="191">
        <f t="shared" si="47"/>
        <v>2</v>
      </c>
      <c r="H50" s="191">
        <f t="shared" si="61"/>
        <v>7</v>
      </c>
      <c r="I50" s="192">
        <f t="shared" si="48"/>
        <v>43867</v>
      </c>
      <c r="J50" s="191">
        <f t="shared" si="31"/>
        <v>1</v>
      </c>
      <c r="K50" s="193">
        <v>8</v>
      </c>
      <c r="L50" s="194">
        <v>10</v>
      </c>
      <c r="M50" s="193">
        <v>13</v>
      </c>
      <c r="N50" s="194">
        <v>0</v>
      </c>
      <c r="O50" s="193">
        <v>13</v>
      </c>
      <c r="P50" s="194">
        <v>30</v>
      </c>
      <c r="Q50" s="193">
        <f t="shared" si="32"/>
        <v>15</v>
      </c>
      <c r="R50" s="194">
        <f t="shared" si="32"/>
        <v>55</v>
      </c>
      <c r="S50" s="193">
        <f t="shared" si="80"/>
        <v>15</v>
      </c>
      <c r="T50" s="194">
        <f t="shared" si="80"/>
        <v>55</v>
      </c>
      <c r="U50" s="193">
        <v>17</v>
      </c>
      <c r="V50" s="194">
        <v>10</v>
      </c>
      <c r="W50" s="195">
        <f t="shared" ref="W50" si="87">TIME(K50,L50,0)</f>
        <v>0.34027777777777779</v>
      </c>
      <c r="X50" s="195">
        <f t="shared" ref="X50" si="88">TIME(M50,N50,0)</f>
        <v>0.54166666666666663</v>
      </c>
      <c r="Y50" s="195">
        <f t="shared" ref="Y50" si="89">TIME(O50,P50,0)</f>
        <v>0.5625</v>
      </c>
      <c r="Z50" s="195">
        <f t="shared" ref="Z50" si="90">TIME(Q50,R50,0)</f>
        <v>0.66319444444444442</v>
      </c>
      <c r="AA50" s="195">
        <f t="shared" si="85"/>
        <v>0.66319444444444442</v>
      </c>
      <c r="AB50" s="195">
        <f t="shared" si="86"/>
        <v>0.71527777777777779</v>
      </c>
      <c r="AC50" s="667"/>
      <c r="AD50" s="196">
        <f t="shared" si="41"/>
        <v>0.35069444444444442</v>
      </c>
      <c r="AE50" s="667"/>
      <c r="AF50" s="196">
        <f t="shared" si="42"/>
        <v>0.35416666666666663</v>
      </c>
      <c r="AG50" s="196"/>
      <c r="AH50" s="196" t="s">
        <v>963</v>
      </c>
      <c r="AI50" s="196"/>
      <c r="AJ50" s="710"/>
      <c r="AK50" s="709">
        <f t="shared" si="57"/>
        <v>0</v>
      </c>
      <c r="AL50" s="709">
        <f t="shared" si="58"/>
        <v>0</v>
      </c>
      <c r="AM50" s="709">
        <f t="shared" si="59"/>
        <v>0</v>
      </c>
      <c r="AN50" s="709"/>
      <c r="AO50" s="709">
        <f t="shared" si="60"/>
        <v>1</v>
      </c>
      <c r="AP50" s="709">
        <f t="shared" si="43"/>
        <v>1</v>
      </c>
      <c r="AS50" s="184"/>
      <c r="AW50" s="225"/>
      <c r="AX50" s="79"/>
      <c r="AZ50" s="176"/>
      <c r="BD50" s="225"/>
      <c r="BG50" s="761">
        <v>68.5</v>
      </c>
      <c r="BH50" s="761">
        <v>68.5</v>
      </c>
      <c r="BI50" s="198">
        <v>71</v>
      </c>
      <c r="BJ50" s="198">
        <v>87</v>
      </c>
    </row>
    <row r="51" spans="2:67" ht="12.75" hidden="1" customHeight="1" outlineLevel="1" x14ac:dyDescent="0.2">
      <c r="B51" s="851"/>
      <c r="C51" s="851"/>
      <c r="D51" s="27" t="str">
        <f t="shared" si="44"/>
        <v/>
      </c>
      <c r="E51" s="191" t="str">
        <f t="shared" si="45"/>
        <v>Do</v>
      </c>
      <c r="F51" s="191">
        <f t="shared" si="46"/>
        <v>2024</v>
      </c>
      <c r="G51" s="191">
        <f t="shared" si="47"/>
        <v>2</v>
      </c>
      <c r="H51" s="191">
        <f t="shared" si="61"/>
        <v>8</v>
      </c>
      <c r="I51" s="192">
        <f t="shared" si="48"/>
        <v>43868</v>
      </c>
      <c r="J51" s="191">
        <f t="shared" si="31"/>
        <v>1</v>
      </c>
      <c r="K51" s="193">
        <v>8</v>
      </c>
      <c r="L51" s="194">
        <v>15</v>
      </c>
      <c r="M51" s="193">
        <v>13</v>
      </c>
      <c r="N51" s="194">
        <v>0</v>
      </c>
      <c r="O51" s="193">
        <v>13</v>
      </c>
      <c r="P51" s="194">
        <v>30</v>
      </c>
      <c r="Q51" s="193">
        <f t="shared" si="32"/>
        <v>15</v>
      </c>
      <c r="R51" s="194">
        <f t="shared" si="32"/>
        <v>55</v>
      </c>
      <c r="S51" s="193">
        <f t="shared" si="80"/>
        <v>15</v>
      </c>
      <c r="T51" s="194">
        <f t="shared" si="80"/>
        <v>55</v>
      </c>
      <c r="U51" s="193">
        <v>17</v>
      </c>
      <c r="V51" s="194">
        <v>15</v>
      </c>
      <c r="W51" s="195">
        <f t="shared" ref="W51" si="91">TIME(K51,L51,0)</f>
        <v>0.34375</v>
      </c>
      <c r="X51" s="195">
        <f t="shared" ref="X51" si="92">TIME(M51,N51,0)</f>
        <v>0.54166666666666663</v>
      </c>
      <c r="Y51" s="195">
        <f t="shared" ref="Y51" si="93">TIME(O51,P51,0)</f>
        <v>0.5625</v>
      </c>
      <c r="Z51" s="195">
        <f t="shared" ref="Z51" si="94">TIME(Q51,R51,0)</f>
        <v>0.66319444444444442</v>
      </c>
      <c r="AA51" s="195">
        <f t="shared" si="85"/>
        <v>0.66319444444444442</v>
      </c>
      <c r="AB51" s="195">
        <f t="shared" si="86"/>
        <v>0.71875</v>
      </c>
      <c r="AC51" s="667"/>
      <c r="AD51" s="196">
        <f t="shared" si="41"/>
        <v>0.35069444444444442</v>
      </c>
      <c r="AE51" s="667"/>
      <c r="AF51" s="196">
        <f t="shared" si="42"/>
        <v>0.35416666666666663</v>
      </c>
      <c r="AG51" s="196"/>
      <c r="AH51" s="196" t="s">
        <v>963</v>
      </c>
      <c r="AI51" s="196"/>
      <c r="AJ51" s="710"/>
      <c r="AK51" s="709">
        <f t="shared" si="57"/>
        <v>0</v>
      </c>
      <c r="AL51" s="709">
        <f t="shared" si="58"/>
        <v>0</v>
      </c>
      <c r="AM51" s="709">
        <f t="shared" si="59"/>
        <v>0</v>
      </c>
      <c r="AN51" s="709"/>
      <c r="AO51" s="709">
        <f t="shared" si="60"/>
        <v>1</v>
      </c>
      <c r="AP51" s="709">
        <f t="shared" si="43"/>
        <v>1</v>
      </c>
      <c r="AS51" s="184"/>
      <c r="AW51" s="225"/>
      <c r="AX51" s="79"/>
      <c r="AZ51" s="176"/>
      <c r="BC51" s="29"/>
      <c r="BD51" s="225"/>
      <c r="BG51" s="761">
        <v>68.5</v>
      </c>
      <c r="BH51" s="761">
        <v>68.5</v>
      </c>
      <c r="BI51" s="198">
        <v>103</v>
      </c>
      <c r="BJ51" s="198">
        <v>113</v>
      </c>
    </row>
    <row r="52" spans="2:67" ht="12.75" hidden="1" customHeight="1" outlineLevel="1" x14ac:dyDescent="0.2">
      <c r="B52" s="851"/>
      <c r="C52" s="851"/>
      <c r="D52" s="27" t="str">
        <f t="shared" si="44"/>
        <v/>
      </c>
      <c r="E52" s="191" t="str">
        <f t="shared" si="45"/>
        <v>Fr</v>
      </c>
      <c r="F52" s="191">
        <f t="shared" si="46"/>
        <v>2024</v>
      </c>
      <c r="G52" s="191">
        <f t="shared" si="47"/>
        <v>2</v>
      </c>
      <c r="H52" s="191">
        <f t="shared" si="61"/>
        <v>9</v>
      </c>
      <c r="I52" s="192">
        <f t="shared" si="48"/>
        <v>43869</v>
      </c>
      <c r="J52" s="191">
        <f t="shared" si="31"/>
        <v>1</v>
      </c>
      <c r="K52" s="193">
        <v>7</v>
      </c>
      <c r="L52" s="194">
        <v>0</v>
      </c>
      <c r="M52" s="193">
        <v>12</v>
      </c>
      <c r="N52" s="194">
        <v>0</v>
      </c>
      <c r="O52" s="193">
        <v>13</v>
      </c>
      <c r="P52" s="194">
        <v>0</v>
      </c>
      <c r="Q52" s="193">
        <f t="shared" si="32"/>
        <v>15</v>
      </c>
      <c r="R52" s="194">
        <f t="shared" si="32"/>
        <v>55</v>
      </c>
      <c r="S52" s="193">
        <f t="shared" si="80"/>
        <v>15</v>
      </c>
      <c r="T52" s="194">
        <f t="shared" si="80"/>
        <v>55</v>
      </c>
      <c r="U52" s="193">
        <v>17</v>
      </c>
      <c r="V52" s="194">
        <v>0</v>
      </c>
      <c r="W52" s="195">
        <f t="shared" ref="W52" si="95">TIME(K52,L52,0)</f>
        <v>0.29166666666666669</v>
      </c>
      <c r="X52" s="195">
        <f t="shared" ref="X52" si="96">TIME(M52,N52,0)</f>
        <v>0.5</v>
      </c>
      <c r="Y52" s="195">
        <f t="shared" ref="Y52" si="97">TIME(O52,P52,0)</f>
        <v>0.54166666666666663</v>
      </c>
      <c r="Z52" s="195">
        <f t="shared" ref="Z52" si="98">TIME(Q52,R52,0)</f>
        <v>0.66319444444444442</v>
      </c>
      <c r="AA52" s="195">
        <f t="shared" si="85"/>
        <v>0.66319444444444442</v>
      </c>
      <c r="AB52" s="195">
        <f t="shared" si="86"/>
        <v>0.70833333333333337</v>
      </c>
      <c r="AC52" s="667"/>
      <c r="AD52" s="196">
        <f t="shared" si="41"/>
        <v>0.35069444444444442</v>
      </c>
      <c r="AE52" s="667"/>
      <c r="AF52" s="196">
        <f t="shared" si="42"/>
        <v>0.37500000000000006</v>
      </c>
      <c r="AG52" s="196"/>
      <c r="AH52" s="196" t="s">
        <v>1684</v>
      </c>
      <c r="AI52" s="196"/>
      <c r="AJ52" s="710"/>
      <c r="AK52" s="709">
        <f t="shared" si="57"/>
        <v>0</v>
      </c>
      <c r="AL52" s="709">
        <f t="shared" si="58"/>
        <v>0</v>
      </c>
      <c r="AM52" s="709">
        <f t="shared" si="59"/>
        <v>0</v>
      </c>
      <c r="AN52" s="709"/>
      <c r="AO52" s="709">
        <f t="shared" si="60"/>
        <v>1</v>
      </c>
      <c r="AP52" s="709">
        <f t="shared" si="43"/>
        <v>1</v>
      </c>
      <c r="AS52" s="184"/>
      <c r="AW52" s="225"/>
      <c r="AX52" s="79"/>
      <c r="AZ52" s="176"/>
      <c r="BD52" s="225"/>
      <c r="BG52" s="761"/>
      <c r="BH52" s="761"/>
    </row>
    <row r="53" spans="2:67" ht="12.75" hidden="1" customHeight="1" outlineLevel="1" x14ac:dyDescent="0.2">
      <c r="B53" s="851"/>
      <c r="C53" s="851"/>
      <c r="D53" s="27" t="str">
        <f t="shared" si="44"/>
        <v/>
      </c>
      <c r="E53" s="191" t="str">
        <f t="shared" si="45"/>
        <v>Sa</v>
      </c>
      <c r="F53" s="191">
        <f t="shared" si="46"/>
        <v>2024</v>
      </c>
      <c r="G53" s="191">
        <f t="shared" si="47"/>
        <v>2</v>
      </c>
      <c r="H53" s="191">
        <f t="shared" si="61"/>
        <v>10</v>
      </c>
      <c r="I53" s="192">
        <f t="shared" si="48"/>
        <v>43870</v>
      </c>
      <c r="J53" s="191">
        <f t="shared" si="31"/>
        <v>1</v>
      </c>
      <c r="K53" s="193">
        <f t="shared" si="32"/>
        <v>0</v>
      </c>
      <c r="L53" s="194">
        <f t="shared" si="32"/>
        <v>0</v>
      </c>
      <c r="M53" s="193">
        <f t="shared" si="32"/>
        <v>0</v>
      </c>
      <c r="N53" s="194">
        <f t="shared" si="32"/>
        <v>0</v>
      </c>
      <c r="O53" s="193">
        <f t="shared" si="32"/>
        <v>0</v>
      </c>
      <c r="P53" s="194">
        <f t="shared" si="32"/>
        <v>0</v>
      </c>
      <c r="Q53" s="193">
        <f t="shared" si="32"/>
        <v>0</v>
      </c>
      <c r="R53" s="194">
        <f t="shared" si="32"/>
        <v>0</v>
      </c>
      <c r="S53" s="193">
        <f t="shared" si="80"/>
        <v>0</v>
      </c>
      <c r="T53" s="194">
        <f t="shared" si="80"/>
        <v>0</v>
      </c>
      <c r="U53" s="193">
        <f t="shared" si="80"/>
        <v>0</v>
      </c>
      <c r="V53" s="194">
        <f t="shared" si="80"/>
        <v>0</v>
      </c>
      <c r="W53" s="195">
        <f t="shared" ref="W53" si="99">TIME(K53,L53,0)</f>
        <v>0</v>
      </c>
      <c r="X53" s="195">
        <f t="shared" ref="X53" si="100">TIME(M53,N53,0)</f>
        <v>0</v>
      </c>
      <c r="Y53" s="195">
        <f t="shared" ref="Y53" si="101">TIME(O53,P53,0)</f>
        <v>0</v>
      </c>
      <c r="Z53" s="195">
        <f t="shared" ref="Z53" si="102">TIME(Q53,R53,0)</f>
        <v>0</v>
      </c>
      <c r="AA53" s="195">
        <f t="shared" si="85"/>
        <v>0</v>
      </c>
      <c r="AB53" s="195">
        <f t="shared" si="86"/>
        <v>0</v>
      </c>
      <c r="AC53" s="667"/>
      <c r="AD53" s="196">
        <f t="shared" si="41"/>
        <v>0</v>
      </c>
      <c r="AE53" s="667"/>
      <c r="AF53" s="196">
        <f t="shared" si="42"/>
        <v>0</v>
      </c>
      <c r="AG53" s="196"/>
      <c r="AH53" s="196"/>
      <c r="AI53" s="196"/>
      <c r="AJ53" s="710"/>
      <c r="AK53" s="709">
        <f t="shared" si="57"/>
        <v>0</v>
      </c>
      <c r="AL53" s="709">
        <f t="shared" si="58"/>
        <v>0</v>
      </c>
      <c r="AM53" s="709">
        <f t="shared" si="59"/>
        <v>0</v>
      </c>
      <c r="AN53" s="709"/>
      <c r="AO53" s="709">
        <f t="shared" si="60"/>
        <v>0</v>
      </c>
      <c r="AP53" s="709">
        <f t="shared" si="43"/>
        <v>0</v>
      </c>
      <c r="AS53" s="184"/>
      <c r="AW53" s="225"/>
      <c r="AX53" s="79"/>
      <c r="AZ53" s="176"/>
      <c r="BD53" s="225"/>
      <c r="BG53" s="774" t="s">
        <v>1778</v>
      </c>
      <c r="BH53" s="756">
        <f>SUM(BG55:BG59)+SUM(BH55:BH59)</f>
        <v>413.5</v>
      </c>
      <c r="BI53" s="722" t="s">
        <v>1767</v>
      </c>
      <c r="BJ53" s="722" t="s">
        <v>1767</v>
      </c>
      <c r="BK53" s="722"/>
      <c r="BL53" s="774" t="s">
        <v>1778</v>
      </c>
      <c r="BM53" s="756">
        <f>SUM(BL55:BL59)+SUM(BM55:BM59)</f>
        <v>138.19999999999999</v>
      </c>
      <c r="BN53" s="722" t="s">
        <v>1767</v>
      </c>
      <c r="BO53" s="722" t="s">
        <v>1767</v>
      </c>
    </row>
    <row r="54" spans="2:67" ht="12.75" hidden="1" customHeight="1" outlineLevel="1" x14ac:dyDescent="0.2">
      <c r="B54" s="851"/>
      <c r="C54" s="851"/>
      <c r="D54" s="27" t="str">
        <f t="shared" si="44"/>
        <v/>
      </c>
      <c r="E54" s="191" t="str">
        <f t="shared" si="45"/>
        <v>So</v>
      </c>
      <c r="F54" s="191">
        <f t="shared" si="46"/>
        <v>2024</v>
      </c>
      <c r="G54" s="191">
        <f t="shared" si="47"/>
        <v>2</v>
      </c>
      <c r="H54" s="191">
        <f t="shared" si="61"/>
        <v>11</v>
      </c>
      <c r="I54" s="192">
        <f t="shared" si="48"/>
        <v>43871</v>
      </c>
      <c r="J54" s="191">
        <f t="shared" si="31"/>
        <v>1</v>
      </c>
      <c r="K54" s="193">
        <f t="shared" ref="K54:R63" si="103">IF(OR($E54="Sa",$E54="So",$J54=0),K$4,K$5)</f>
        <v>0</v>
      </c>
      <c r="L54" s="194">
        <f t="shared" si="103"/>
        <v>0</v>
      </c>
      <c r="M54" s="193">
        <f t="shared" si="103"/>
        <v>0</v>
      </c>
      <c r="N54" s="194">
        <f t="shared" si="103"/>
        <v>0</v>
      </c>
      <c r="O54" s="193">
        <f t="shared" si="103"/>
        <v>0</v>
      </c>
      <c r="P54" s="194">
        <f t="shared" si="103"/>
        <v>0</v>
      </c>
      <c r="Q54" s="193">
        <f t="shared" si="103"/>
        <v>0</v>
      </c>
      <c r="R54" s="194">
        <f t="shared" si="103"/>
        <v>0</v>
      </c>
      <c r="S54" s="193">
        <f t="shared" si="80"/>
        <v>0</v>
      </c>
      <c r="T54" s="194">
        <f t="shared" si="80"/>
        <v>0</v>
      </c>
      <c r="U54" s="193">
        <f t="shared" si="80"/>
        <v>0</v>
      </c>
      <c r="V54" s="194">
        <f t="shared" si="80"/>
        <v>0</v>
      </c>
      <c r="W54" s="195">
        <f t="shared" ref="W54" si="104">TIME(K54,L54,0)</f>
        <v>0</v>
      </c>
      <c r="X54" s="195">
        <f t="shared" ref="X54" si="105">TIME(M54,N54,0)</f>
        <v>0</v>
      </c>
      <c r="Y54" s="195">
        <f t="shared" ref="Y54" si="106">TIME(O54,P54,0)</f>
        <v>0</v>
      </c>
      <c r="Z54" s="195">
        <f t="shared" ref="Z54" si="107">TIME(Q54,R54,0)</f>
        <v>0</v>
      </c>
      <c r="AA54" s="195">
        <f t="shared" si="85"/>
        <v>0</v>
      </c>
      <c r="AB54" s="195">
        <f t="shared" si="86"/>
        <v>0</v>
      </c>
      <c r="AC54" s="667"/>
      <c r="AD54" s="196">
        <f t="shared" si="41"/>
        <v>0</v>
      </c>
      <c r="AE54" s="667"/>
      <c r="AF54" s="196">
        <f t="shared" si="42"/>
        <v>0</v>
      </c>
      <c r="AG54" s="196"/>
      <c r="AH54" s="196"/>
      <c r="AI54" s="196"/>
      <c r="AJ54" s="710"/>
      <c r="AK54" s="709">
        <f t="shared" si="57"/>
        <v>0</v>
      </c>
      <c r="AL54" s="709">
        <f t="shared" si="58"/>
        <v>0</v>
      </c>
      <c r="AM54" s="709">
        <f t="shared" si="59"/>
        <v>0</v>
      </c>
      <c r="AN54" s="709"/>
      <c r="AO54" s="709">
        <f t="shared" si="60"/>
        <v>0</v>
      </c>
      <c r="AP54" s="709">
        <f t="shared" si="43"/>
        <v>0</v>
      </c>
      <c r="AS54" s="184"/>
      <c r="AW54" s="225"/>
      <c r="AX54" s="79"/>
      <c r="AZ54" s="176"/>
      <c r="BD54" s="225"/>
      <c r="BG54" s="775">
        <f>INDEX($BF$2:$BG$8,MATCH(BG53,$BF$2:$BF$8,0),2)</f>
        <v>68.5</v>
      </c>
      <c r="BH54" s="775">
        <f>INDEX($BF$2:$BG$8,MATCH(BG53,$BF$2:$BF$8,0),2)</f>
        <v>68.5</v>
      </c>
      <c r="BI54" s="775"/>
      <c r="BJ54" s="775"/>
      <c r="BK54" s="722"/>
      <c r="BL54" s="775">
        <f>INDEX($BF$2:$BG$8,MATCH(BL53,$BF$2:$BF$8,0),2)</f>
        <v>68.5</v>
      </c>
      <c r="BM54" s="775">
        <f>INDEX($BF$2:$BG$8,MATCH(BL53,$BF$2:$BF$8,0),2)</f>
        <v>68.5</v>
      </c>
      <c r="BN54" s="775">
        <v>15</v>
      </c>
      <c r="BO54" s="775">
        <v>15</v>
      </c>
    </row>
    <row r="55" spans="2:67" ht="12.75" hidden="1" customHeight="1" outlineLevel="1" x14ac:dyDescent="0.2">
      <c r="B55" s="851"/>
      <c r="C55" s="851"/>
      <c r="D55" s="27">
        <f t="shared" si="44"/>
        <v>7</v>
      </c>
      <c r="E55" s="191" t="str">
        <f t="shared" si="45"/>
        <v>Mo</v>
      </c>
      <c r="F55" s="191">
        <f t="shared" si="46"/>
        <v>2024</v>
      </c>
      <c r="G55" s="191">
        <f t="shared" si="47"/>
        <v>2</v>
      </c>
      <c r="H55" s="191">
        <f t="shared" si="61"/>
        <v>12</v>
      </c>
      <c r="I55" s="192">
        <f t="shared" si="48"/>
        <v>43872</v>
      </c>
      <c r="J55" s="191">
        <f t="shared" si="31"/>
        <v>1</v>
      </c>
      <c r="K55" s="193">
        <v>8</v>
      </c>
      <c r="L55" s="194">
        <v>15</v>
      </c>
      <c r="M55" s="193">
        <v>13</v>
      </c>
      <c r="N55" s="194">
        <v>0</v>
      </c>
      <c r="O55" s="193">
        <v>13</v>
      </c>
      <c r="P55" s="194">
        <v>30</v>
      </c>
      <c r="Q55" s="193">
        <f t="shared" si="103"/>
        <v>15</v>
      </c>
      <c r="R55" s="194">
        <f t="shared" si="103"/>
        <v>55</v>
      </c>
      <c r="S55" s="193">
        <f t="shared" ref="S55" si="108">Q55</f>
        <v>15</v>
      </c>
      <c r="T55" s="194">
        <f t="shared" ref="T55" si="109">R55</f>
        <v>55</v>
      </c>
      <c r="U55" s="193">
        <v>17</v>
      </c>
      <c r="V55" s="194">
        <v>15</v>
      </c>
      <c r="W55" s="195">
        <f t="shared" ref="W55" si="110">TIME(K55,L55,0)</f>
        <v>0.34375</v>
      </c>
      <c r="X55" s="195">
        <f t="shared" ref="X55" si="111">TIME(M55,N55,0)</f>
        <v>0.54166666666666663</v>
      </c>
      <c r="Y55" s="195">
        <f t="shared" ref="Y55" si="112">TIME(O55,P55,0)</f>
        <v>0.5625</v>
      </c>
      <c r="Z55" s="195">
        <f t="shared" ref="Z55" si="113">TIME(Q55,R55,0)</f>
        <v>0.66319444444444442</v>
      </c>
      <c r="AA55" s="195">
        <f t="shared" ref="AA55" si="114">TIME(S55,T55,0)</f>
        <v>0.66319444444444442</v>
      </c>
      <c r="AB55" s="195">
        <f t="shared" ref="AB55" si="115">TIME(U55,V55,0)</f>
        <v>0.71875</v>
      </c>
      <c r="AC55" s="667"/>
      <c r="AD55" s="196">
        <f t="shared" si="41"/>
        <v>0.35069444444444442</v>
      </c>
      <c r="AE55" s="667"/>
      <c r="AF55" s="196">
        <f t="shared" si="42"/>
        <v>0.35416666666666663</v>
      </c>
      <c r="AG55" s="196"/>
      <c r="AH55" s="196" t="s">
        <v>963</v>
      </c>
      <c r="AI55" s="196"/>
      <c r="AJ55" s="710"/>
      <c r="AK55" s="709">
        <f t="shared" si="57"/>
        <v>0</v>
      </c>
      <c r="AL55" s="709">
        <f t="shared" si="58"/>
        <v>0</v>
      </c>
      <c r="AM55" s="709">
        <f t="shared" si="59"/>
        <v>0</v>
      </c>
      <c r="AN55" s="709"/>
      <c r="AO55" s="709">
        <f t="shared" si="60"/>
        <v>1</v>
      </c>
      <c r="AP55" s="709">
        <f t="shared" si="43"/>
        <v>1</v>
      </c>
      <c r="AS55" s="184"/>
      <c r="AW55" s="225"/>
      <c r="AX55" s="79"/>
      <c r="AZ55" s="176"/>
      <c r="BD55" s="225"/>
      <c r="BG55" s="818">
        <v>68.5</v>
      </c>
      <c r="BH55" s="818">
        <v>68.5</v>
      </c>
      <c r="BI55" s="198">
        <v>133</v>
      </c>
      <c r="BL55" s="818">
        <v>0</v>
      </c>
      <c r="BM55" s="818">
        <v>0</v>
      </c>
      <c r="BN55" s="198">
        <v>0</v>
      </c>
      <c r="BO55" s="198">
        <v>0</v>
      </c>
    </row>
    <row r="56" spans="2:67" ht="12.75" hidden="1" customHeight="1" outlineLevel="1" x14ac:dyDescent="0.2">
      <c r="B56" s="851"/>
      <c r="C56" s="851"/>
      <c r="D56" s="27" t="str">
        <f t="shared" si="44"/>
        <v/>
      </c>
      <c r="E56" s="191" t="str">
        <f t="shared" si="45"/>
        <v>Di</v>
      </c>
      <c r="F56" s="191">
        <f t="shared" si="46"/>
        <v>2024</v>
      </c>
      <c r="G56" s="191">
        <f t="shared" si="47"/>
        <v>2</v>
      </c>
      <c r="H56" s="191">
        <f t="shared" si="61"/>
        <v>13</v>
      </c>
      <c r="I56" s="192">
        <f t="shared" si="48"/>
        <v>43873</v>
      </c>
      <c r="J56" s="191">
        <f t="shared" si="31"/>
        <v>1</v>
      </c>
      <c r="K56" s="193">
        <v>8</v>
      </c>
      <c r="L56" s="194">
        <v>20</v>
      </c>
      <c r="M56" s="193">
        <v>13</v>
      </c>
      <c r="N56" s="194">
        <v>0</v>
      </c>
      <c r="O56" s="193">
        <v>13</v>
      </c>
      <c r="P56" s="194">
        <v>30</v>
      </c>
      <c r="Q56" s="193">
        <f t="shared" si="103"/>
        <v>15</v>
      </c>
      <c r="R56" s="194">
        <f t="shared" si="103"/>
        <v>55</v>
      </c>
      <c r="S56" s="193">
        <f t="shared" si="80"/>
        <v>15</v>
      </c>
      <c r="T56" s="194">
        <f t="shared" si="80"/>
        <v>55</v>
      </c>
      <c r="U56" s="193">
        <v>17</v>
      </c>
      <c r="V56" s="194">
        <v>25</v>
      </c>
      <c r="W56" s="195">
        <f t="shared" si="81"/>
        <v>0.34722222222222221</v>
      </c>
      <c r="X56" s="195">
        <f t="shared" si="82"/>
        <v>0.54166666666666663</v>
      </c>
      <c r="Y56" s="195">
        <f t="shared" si="83"/>
        <v>0.5625</v>
      </c>
      <c r="Z56" s="195">
        <f t="shared" si="84"/>
        <v>0.66319444444444442</v>
      </c>
      <c r="AA56" s="195">
        <f t="shared" si="85"/>
        <v>0.66319444444444442</v>
      </c>
      <c r="AB56" s="195">
        <f t="shared" si="86"/>
        <v>0.72569444444444442</v>
      </c>
      <c r="AC56" s="667"/>
      <c r="AD56" s="196">
        <f t="shared" si="41"/>
        <v>0.35069444444444442</v>
      </c>
      <c r="AE56" s="667"/>
      <c r="AF56" s="196">
        <f t="shared" si="42"/>
        <v>0.35763888888888884</v>
      </c>
      <c r="AG56" s="196"/>
      <c r="AH56" s="196" t="s">
        <v>963</v>
      </c>
      <c r="AI56" s="196"/>
      <c r="AJ56" s="710"/>
      <c r="AK56" s="709">
        <f t="shared" si="57"/>
        <v>0</v>
      </c>
      <c r="AL56" s="709">
        <f t="shared" si="58"/>
        <v>0</v>
      </c>
      <c r="AM56" s="709">
        <f t="shared" si="59"/>
        <v>0</v>
      </c>
      <c r="AN56" s="709"/>
      <c r="AO56" s="709">
        <f t="shared" si="60"/>
        <v>1</v>
      </c>
      <c r="AP56" s="709">
        <f t="shared" si="43"/>
        <v>1</v>
      </c>
      <c r="AS56" s="184"/>
      <c r="AW56" s="225"/>
      <c r="AX56" s="79"/>
      <c r="AZ56" s="176"/>
      <c r="BD56" s="225"/>
      <c r="BG56" s="761">
        <v>68.5</v>
      </c>
      <c r="BH56" s="761">
        <v>68.5</v>
      </c>
      <c r="BI56" s="198">
        <v>157</v>
      </c>
      <c r="BJ56" s="198">
        <v>164</v>
      </c>
      <c r="BL56" s="761">
        <v>0</v>
      </c>
      <c r="BM56" s="761">
        <v>0</v>
      </c>
      <c r="BN56" s="198">
        <v>0</v>
      </c>
      <c r="BO56" s="198">
        <v>0</v>
      </c>
    </row>
    <row r="57" spans="2:67" ht="12.75" hidden="1" customHeight="1" outlineLevel="1" x14ac:dyDescent="0.2">
      <c r="B57" s="851"/>
      <c r="C57" s="851"/>
      <c r="D57" s="27" t="str">
        <f t="shared" si="44"/>
        <v/>
      </c>
      <c r="E57" s="191" t="str">
        <f t="shared" si="45"/>
        <v>Mi</v>
      </c>
      <c r="F57" s="191">
        <f t="shared" si="46"/>
        <v>2024</v>
      </c>
      <c r="G57" s="191">
        <f t="shared" si="47"/>
        <v>2</v>
      </c>
      <c r="H57" s="191">
        <f t="shared" si="61"/>
        <v>14</v>
      </c>
      <c r="I57" s="192">
        <f t="shared" si="48"/>
        <v>43874</v>
      </c>
      <c r="J57" s="191">
        <f t="shared" si="31"/>
        <v>1</v>
      </c>
      <c r="K57" s="193">
        <v>8</v>
      </c>
      <c r="L57" s="194">
        <v>0</v>
      </c>
      <c r="M57" s="193">
        <v>13</v>
      </c>
      <c r="N57" s="194">
        <v>0</v>
      </c>
      <c r="O57" s="193">
        <v>13</v>
      </c>
      <c r="P57" s="194">
        <v>30</v>
      </c>
      <c r="Q57" s="193">
        <f t="shared" si="103"/>
        <v>15</v>
      </c>
      <c r="R57" s="194">
        <f t="shared" si="103"/>
        <v>55</v>
      </c>
      <c r="S57" s="193">
        <f t="shared" si="80"/>
        <v>15</v>
      </c>
      <c r="T57" s="194">
        <f t="shared" si="80"/>
        <v>55</v>
      </c>
      <c r="U57" s="193">
        <v>17</v>
      </c>
      <c r="V57" s="194">
        <v>0</v>
      </c>
      <c r="W57" s="195">
        <f t="shared" ref="W57" si="116">TIME(K57,L57,0)</f>
        <v>0.33333333333333331</v>
      </c>
      <c r="X57" s="195">
        <f t="shared" ref="X57" si="117">TIME(M57,N57,0)</f>
        <v>0.54166666666666663</v>
      </c>
      <c r="Y57" s="195">
        <f t="shared" ref="Y57" si="118">TIME(O57,P57,0)</f>
        <v>0.5625</v>
      </c>
      <c r="Z57" s="195">
        <f t="shared" ref="Z57" si="119">TIME(Q57,R57,0)</f>
        <v>0.66319444444444442</v>
      </c>
      <c r="AA57" s="195">
        <f t="shared" si="85"/>
        <v>0.66319444444444442</v>
      </c>
      <c r="AB57" s="195">
        <f t="shared" si="86"/>
        <v>0.70833333333333337</v>
      </c>
      <c r="AC57" s="667"/>
      <c r="AD57" s="196">
        <f t="shared" si="41"/>
        <v>0.35069444444444442</v>
      </c>
      <c r="AE57" s="667"/>
      <c r="AF57" s="196">
        <f t="shared" si="42"/>
        <v>0.35416666666666669</v>
      </c>
      <c r="AG57" s="196"/>
      <c r="AH57" s="196" t="s">
        <v>963</v>
      </c>
      <c r="AI57" s="196"/>
      <c r="AJ57" s="710"/>
      <c r="AK57" s="709">
        <f t="shared" si="57"/>
        <v>0</v>
      </c>
      <c r="AL57" s="709">
        <f t="shared" si="58"/>
        <v>0</v>
      </c>
      <c r="AM57" s="709">
        <f t="shared" si="59"/>
        <v>0</v>
      </c>
      <c r="AN57" s="709"/>
      <c r="AO57" s="709">
        <f t="shared" si="60"/>
        <v>1</v>
      </c>
      <c r="AP57" s="709">
        <f t="shared" si="43"/>
        <v>1</v>
      </c>
      <c r="AS57" s="184"/>
      <c r="AW57" s="225"/>
      <c r="AX57" s="79"/>
      <c r="AZ57" s="176"/>
      <c r="BD57" s="225"/>
      <c r="BG57" s="761">
        <v>68.5</v>
      </c>
      <c r="BH57" s="761">
        <v>68.5</v>
      </c>
      <c r="BI57" s="198">
        <v>164</v>
      </c>
      <c r="BL57" s="761">
        <v>0</v>
      </c>
      <c r="BM57" s="761">
        <v>0</v>
      </c>
      <c r="BN57" s="198">
        <v>0</v>
      </c>
      <c r="BO57" s="198">
        <v>0</v>
      </c>
    </row>
    <row r="58" spans="2:67" ht="12.75" hidden="1" customHeight="1" outlineLevel="1" x14ac:dyDescent="0.2">
      <c r="B58" s="851"/>
      <c r="C58" s="851"/>
      <c r="D58" s="27" t="str">
        <f t="shared" si="44"/>
        <v/>
      </c>
      <c r="E58" s="191" t="str">
        <f t="shared" si="45"/>
        <v>Do</v>
      </c>
      <c r="F58" s="191">
        <f t="shared" si="46"/>
        <v>2024</v>
      </c>
      <c r="G58" s="191">
        <f t="shared" si="47"/>
        <v>2</v>
      </c>
      <c r="H58" s="191">
        <f t="shared" si="61"/>
        <v>15</v>
      </c>
      <c r="I58" s="192">
        <f t="shared" si="48"/>
        <v>43875</v>
      </c>
      <c r="J58" s="191">
        <f t="shared" si="31"/>
        <v>1</v>
      </c>
      <c r="K58" s="193">
        <v>8</v>
      </c>
      <c r="L58" s="194">
        <v>10</v>
      </c>
      <c r="M58" s="193">
        <v>13</v>
      </c>
      <c r="N58" s="194">
        <v>0</v>
      </c>
      <c r="O58" s="193">
        <v>13</v>
      </c>
      <c r="P58" s="194">
        <v>30</v>
      </c>
      <c r="Q58" s="193">
        <f t="shared" si="103"/>
        <v>15</v>
      </c>
      <c r="R58" s="194">
        <f t="shared" si="103"/>
        <v>55</v>
      </c>
      <c r="S58" s="193">
        <f t="shared" si="80"/>
        <v>15</v>
      </c>
      <c r="T58" s="194">
        <f t="shared" si="80"/>
        <v>55</v>
      </c>
      <c r="U58" s="193">
        <v>17</v>
      </c>
      <c r="V58" s="194">
        <v>15</v>
      </c>
      <c r="W58" s="195">
        <f t="shared" ref="W58" si="120">TIME(K58,L58,0)</f>
        <v>0.34027777777777779</v>
      </c>
      <c r="X58" s="195">
        <f t="shared" ref="X58" si="121">TIME(M58,N58,0)</f>
        <v>0.54166666666666663</v>
      </c>
      <c r="Y58" s="195">
        <f t="shared" ref="Y58" si="122">TIME(O58,P58,0)</f>
        <v>0.5625</v>
      </c>
      <c r="Z58" s="195">
        <f t="shared" ref="Z58" si="123">TIME(Q58,R58,0)</f>
        <v>0.66319444444444442</v>
      </c>
      <c r="AA58" s="195">
        <f t="shared" si="85"/>
        <v>0.66319444444444442</v>
      </c>
      <c r="AB58" s="195">
        <f t="shared" si="86"/>
        <v>0.71875</v>
      </c>
      <c r="AC58" s="667"/>
      <c r="AD58" s="196">
        <f t="shared" si="41"/>
        <v>0.35069444444444442</v>
      </c>
      <c r="AE58" s="667"/>
      <c r="AF58" s="196">
        <f t="shared" si="42"/>
        <v>0.35763888888888884</v>
      </c>
      <c r="AG58" s="196"/>
      <c r="AH58" s="196" t="s">
        <v>963</v>
      </c>
      <c r="AI58" s="196"/>
      <c r="AJ58" s="710"/>
      <c r="AK58" s="709">
        <f t="shared" si="57"/>
        <v>0</v>
      </c>
      <c r="AL58" s="709">
        <f t="shared" si="58"/>
        <v>0</v>
      </c>
      <c r="AM58" s="709">
        <f t="shared" si="59"/>
        <v>0</v>
      </c>
      <c r="AN58" s="709"/>
      <c r="AO58" s="709">
        <f t="shared" si="60"/>
        <v>1</v>
      </c>
      <c r="AP58" s="709">
        <f t="shared" si="43"/>
        <v>1</v>
      </c>
      <c r="AS58" s="184"/>
      <c r="AW58" s="225"/>
      <c r="AX58" s="79"/>
      <c r="AZ58" s="176"/>
      <c r="BD58" s="225"/>
      <c r="BG58" s="761">
        <f>BG54-66</f>
        <v>2.5</v>
      </c>
      <c r="BH58" s="761"/>
      <c r="BL58" s="761">
        <f>BL54-2.5</f>
        <v>66</v>
      </c>
      <c r="BM58" s="761">
        <v>72.2</v>
      </c>
      <c r="BN58" s="198">
        <v>0</v>
      </c>
      <c r="BO58" s="198">
        <v>32.5</v>
      </c>
    </row>
    <row r="59" spans="2:67" ht="12.75" hidden="1" customHeight="1" outlineLevel="1" x14ac:dyDescent="0.2">
      <c r="B59" s="851"/>
      <c r="C59" s="851"/>
      <c r="D59" s="27" t="str">
        <f t="shared" si="44"/>
        <v/>
      </c>
      <c r="E59" s="191" t="str">
        <f t="shared" si="45"/>
        <v>Fr</v>
      </c>
      <c r="F59" s="191">
        <f t="shared" si="46"/>
        <v>2024</v>
      </c>
      <c r="G59" s="191">
        <f t="shared" si="47"/>
        <v>2</v>
      </c>
      <c r="H59" s="191">
        <f t="shared" si="61"/>
        <v>16</v>
      </c>
      <c r="I59" s="192">
        <f t="shared" si="48"/>
        <v>43876</v>
      </c>
      <c r="J59" s="191">
        <f t="shared" si="31"/>
        <v>1</v>
      </c>
      <c r="K59" s="193">
        <f t="shared" si="103"/>
        <v>7</v>
      </c>
      <c r="L59" s="194">
        <f t="shared" si="103"/>
        <v>0</v>
      </c>
      <c r="M59" s="193">
        <v>12</v>
      </c>
      <c r="N59" s="194">
        <f t="shared" si="103"/>
        <v>0</v>
      </c>
      <c r="O59" s="193">
        <v>13</v>
      </c>
      <c r="P59" s="194">
        <v>0</v>
      </c>
      <c r="Q59" s="193">
        <f t="shared" si="103"/>
        <v>15</v>
      </c>
      <c r="R59" s="194">
        <f t="shared" si="103"/>
        <v>55</v>
      </c>
      <c r="S59" s="193">
        <f t="shared" si="80"/>
        <v>15</v>
      </c>
      <c r="T59" s="194">
        <f t="shared" si="80"/>
        <v>55</v>
      </c>
      <c r="U59" s="193">
        <v>17</v>
      </c>
      <c r="V59" s="194">
        <v>30</v>
      </c>
      <c r="W59" s="195">
        <f t="shared" ref="W59" si="124">TIME(K59,L59,0)</f>
        <v>0.29166666666666669</v>
      </c>
      <c r="X59" s="195">
        <f t="shared" ref="X59" si="125">TIME(M59,N59,0)</f>
        <v>0.5</v>
      </c>
      <c r="Y59" s="195">
        <f t="shared" ref="Y59" si="126">TIME(O59,P59,0)</f>
        <v>0.54166666666666663</v>
      </c>
      <c r="Z59" s="195">
        <f t="shared" ref="Z59" si="127">TIME(Q59,R59,0)</f>
        <v>0.66319444444444442</v>
      </c>
      <c r="AA59" s="195">
        <f t="shared" si="85"/>
        <v>0.66319444444444442</v>
      </c>
      <c r="AB59" s="195">
        <f t="shared" si="86"/>
        <v>0.72916666666666663</v>
      </c>
      <c r="AC59" s="667"/>
      <c r="AD59" s="196">
        <f t="shared" si="41"/>
        <v>0.35069444444444442</v>
      </c>
      <c r="AE59" s="667"/>
      <c r="AF59" s="196">
        <f t="shared" si="42"/>
        <v>0.39583333333333331</v>
      </c>
      <c r="AG59" s="196"/>
      <c r="AH59" s="196" t="s">
        <v>1684</v>
      </c>
      <c r="AI59" s="196"/>
      <c r="AJ59" s="709"/>
      <c r="AK59" s="709">
        <f t="shared" si="57"/>
        <v>0</v>
      </c>
      <c r="AL59" s="709">
        <f t="shared" si="58"/>
        <v>0</v>
      </c>
      <c r="AM59" s="709">
        <f t="shared" si="59"/>
        <v>0</v>
      </c>
      <c r="AN59" s="709"/>
      <c r="AO59" s="709">
        <f t="shared" si="60"/>
        <v>1</v>
      </c>
      <c r="AP59" s="709">
        <f t="shared" si="43"/>
        <v>1</v>
      </c>
      <c r="AS59" s="184"/>
      <c r="AW59" s="225"/>
      <c r="AX59" s="79"/>
      <c r="AZ59" s="176"/>
      <c r="BD59" s="225"/>
      <c r="BG59" s="762"/>
      <c r="BH59" s="761"/>
      <c r="BL59" s="762">
        <v>0</v>
      </c>
      <c r="BM59" s="761">
        <v>0</v>
      </c>
      <c r="BN59" s="198">
        <v>0</v>
      </c>
      <c r="BO59" s="198">
        <v>0</v>
      </c>
    </row>
    <row r="60" spans="2:67" ht="12.75" hidden="1" customHeight="1" outlineLevel="1" x14ac:dyDescent="0.2">
      <c r="B60" s="851"/>
      <c r="C60" s="851"/>
      <c r="D60" s="27" t="str">
        <f t="shared" si="44"/>
        <v/>
      </c>
      <c r="E60" s="191" t="str">
        <f t="shared" si="45"/>
        <v>Sa</v>
      </c>
      <c r="F60" s="191">
        <f t="shared" si="46"/>
        <v>2024</v>
      </c>
      <c r="G60" s="191">
        <f t="shared" si="47"/>
        <v>2</v>
      </c>
      <c r="H60" s="191">
        <f t="shared" si="61"/>
        <v>17</v>
      </c>
      <c r="I60" s="192">
        <f t="shared" si="48"/>
        <v>43877</v>
      </c>
      <c r="J60" s="191">
        <f t="shared" si="31"/>
        <v>1</v>
      </c>
      <c r="K60" s="193">
        <f t="shared" si="103"/>
        <v>0</v>
      </c>
      <c r="L60" s="194">
        <f t="shared" si="103"/>
        <v>0</v>
      </c>
      <c r="M60" s="193">
        <f t="shared" si="103"/>
        <v>0</v>
      </c>
      <c r="N60" s="194">
        <f t="shared" si="103"/>
        <v>0</v>
      </c>
      <c r="O60" s="193">
        <f t="shared" si="103"/>
        <v>0</v>
      </c>
      <c r="P60" s="194">
        <f t="shared" si="103"/>
        <v>0</v>
      </c>
      <c r="Q60" s="193">
        <f t="shared" si="103"/>
        <v>0</v>
      </c>
      <c r="R60" s="194">
        <f t="shared" si="103"/>
        <v>0</v>
      </c>
      <c r="S60" s="193">
        <f t="shared" ref="S60" si="128">Q60</f>
        <v>0</v>
      </c>
      <c r="T60" s="194">
        <f t="shared" ref="T60" si="129">R60</f>
        <v>0</v>
      </c>
      <c r="U60" s="193">
        <f t="shared" ref="U60" si="130">S60</f>
        <v>0</v>
      </c>
      <c r="V60" s="194">
        <f t="shared" ref="V60" si="131">T60</f>
        <v>0</v>
      </c>
      <c r="W60" s="195">
        <f t="shared" ref="W60" si="132">TIME(K60,L60,0)</f>
        <v>0</v>
      </c>
      <c r="X60" s="195">
        <f t="shared" ref="X60" si="133">TIME(M60,N60,0)</f>
        <v>0</v>
      </c>
      <c r="Y60" s="195">
        <f t="shared" ref="Y60" si="134">TIME(O60,P60,0)</f>
        <v>0</v>
      </c>
      <c r="Z60" s="195">
        <f t="shared" ref="Z60" si="135">TIME(Q60,R60,0)</f>
        <v>0</v>
      </c>
      <c r="AA60" s="195">
        <f t="shared" si="85"/>
        <v>0</v>
      </c>
      <c r="AB60" s="195">
        <f t="shared" si="86"/>
        <v>0</v>
      </c>
      <c r="AC60" s="667"/>
      <c r="AD60" s="196">
        <f t="shared" si="41"/>
        <v>0</v>
      </c>
      <c r="AE60" s="667"/>
      <c r="AF60" s="196">
        <f t="shared" si="42"/>
        <v>0</v>
      </c>
      <c r="AG60" s="196"/>
      <c r="AH60" s="196"/>
      <c r="AI60" s="196"/>
      <c r="AJ60" s="709"/>
      <c r="AK60" s="709">
        <f t="shared" si="57"/>
        <v>0</v>
      </c>
      <c r="AL60" s="709">
        <f t="shared" si="58"/>
        <v>0</v>
      </c>
      <c r="AM60" s="709">
        <f t="shared" si="59"/>
        <v>0</v>
      </c>
      <c r="AN60" s="709"/>
      <c r="AO60" s="709">
        <f t="shared" si="60"/>
        <v>0</v>
      </c>
      <c r="AP60" s="709">
        <f t="shared" si="43"/>
        <v>0</v>
      </c>
      <c r="AS60" s="184"/>
      <c r="AW60" s="225"/>
      <c r="AX60" s="79"/>
      <c r="AZ60" s="176"/>
      <c r="BD60" s="225"/>
      <c r="BG60" s="760">
        <v>42.2</v>
      </c>
      <c r="BH60" s="757">
        <f>SUM(BH46,BH53)</f>
        <v>961.5</v>
      </c>
      <c r="BI60" s="820">
        <f>BH60/BG60</f>
        <v>22.784360189573459</v>
      </c>
      <c r="BJ60" s="821">
        <f>100*BG60/BH60</f>
        <v>4.3889755590223611</v>
      </c>
      <c r="BK60" s="722"/>
      <c r="BL60" s="774" t="s">
        <v>1778</v>
      </c>
      <c r="BM60" s="756">
        <f>SUM(BL62:BL66)+SUM(BM62:BM66)</f>
        <v>548</v>
      </c>
      <c r="BN60" s="722" t="s">
        <v>1767</v>
      </c>
      <c r="BO60" s="722" t="s">
        <v>1767</v>
      </c>
    </row>
    <row r="61" spans="2:67" ht="12.75" hidden="1" customHeight="1" outlineLevel="1" x14ac:dyDescent="0.2">
      <c r="B61" s="851"/>
      <c r="C61" s="851"/>
      <c r="D61" s="27" t="str">
        <f t="shared" si="44"/>
        <v/>
      </c>
      <c r="E61" s="191" t="str">
        <f t="shared" si="45"/>
        <v>So</v>
      </c>
      <c r="F61" s="191">
        <f t="shared" si="46"/>
        <v>2024</v>
      </c>
      <c r="G61" s="191">
        <f t="shared" si="47"/>
        <v>2</v>
      </c>
      <c r="H61" s="191">
        <f t="shared" si="61"/>
        <v>18</v>
      </c>
      <c r="I61" s="192">
        <f t="shared" si="48"/>
        <v>43878</v>
      </c>
      <c r="J61" s="191">
        <f t="shared" si="31"/>
        <v>1</v>
      </c>
      <c r="K61" s="193">
        <f t="shared" si="103"/>
        <v>0</v>
      </c>
      <c r="L61" s="194">
        <f t="shared" si="103"/>
        <v>0</v>
      </c>
      <c r="M61" s="193">
        <f t="shared" si="103"/>
        <v>0</v>
      </c>
      <c r="N61" s="194">
        <f t="shared" si="103"/>
        <v>0</v>
      </c>
      <c r="O61" s="193">
        <f t="shared" si="103"/>
        <v>0</v>
      </c>
      <c r="P61" s="194">
        <f t="shared" si="103"/>
        <v>0</v>
      </c>
      <c r="Q61" s="193">
        <f t="shared" si="103"/>
        <v>0</v>
      </c>
      <c r="R61" s="194">
        <f t="shared" si="103"/>
        <v>0</v>
      </c>
      <c r="S61" s="193">
        <f t="shared" ref="S61" si="136">Q61</f>
        <v>0</v>
      </c>
      <c r="T61" s="194">
        <f t="shared" ref="T61" si="137">R61</f>
        <v>0</v>
      </c>
      <c r="U61" s="193">
        <f t="shared" ref="U61" si="138">S61</f>
        <v>0</v>
      </c>
      <c r="V61" s="194">
        <f t="shared" ref="V61" si="139">T61</f>
        <v>0</v>
      </c>
      <c r="W61" s="195">
        <f t="shared" ref="W61" si="140">TIME(K61,L61,0)</f>
        <v>0</v>
      </c>
      <c r="X61" s="195">
        <f t="shared" ref="X61" si="141">TIME(M61,N61,0)</f>
        <v>0</v>
      </c>
      <c r="Y61" s="195">
        <f t="shared" ref="Y61" si="142">TIME(O61,P61,0)</f>
        <v>0</v>
      </c>
      <c r="Z61" s="195">
        <f t="shared" ref="Z61" si="143">TIME(Q61,R61,0)</f>
        <v>0</v>
      </c>
      <c r="AA61" s="195">
        <f t="shared" si="85"/>
        <v>0</v>
      </c>
      <c r="AB61" s="195">
        <f t="shared" si="86"/>
        <v>0</v>
      </c>
      <c r="AC61" s="667"/>
      <c r="AD61" s="196">
        <f t="shared" si="41"/>
        <v>0</v>
      </c>
      <c r="AE61" s="667"/>
      <c r="AF61" s="196">
        <f t="shared" si="42"/>
        <v>0</v>
      </c>
      <c r="AG61" s="196"/>
      <c r="AH61" s="196"/>
      <c r="AI61" s="196"/>
      <c r="AJ61" s="709"/>
      <c r="AK61" s="709">
        <f t="shared" si="57"/>
        <v>0</v>
      </c>
      <c r="AL61" s="709">
        <f t="shared" si="58"/>
        <v>0</v>
      </c>
      <c r="AM61" s="709">
        <f t="shared" si="59"/>
        <v>0</v>
      </c>
      <c r="AN61" s="709"/>
      <c r="AO61" s="709">
        <f t="shared" si="60"/>
        <v>0</v>
      </c>
      <c r="AP61" s="709">
        <f t="shared" si="43"/>
        <v>0</v>
      </c>
      <c r="AS61" s="184"/>
      <c r="AW61" s="225"/>
      <c r="AX61" s="79"/>
      <c r="AZ61" s="176"/>
      <c r="BD61" s="225"/>
      <c r="BK61" s="722"/>
      <c r="BL61" s="775">
        <f>INDEX($BF$2:$BG$8,MATCH(BL60,$BF$2:$BF$8,0),2)</f>
        <v>68.5</v>
      </c>
      <c r="BM61" s="775">
        <f>INDEX($BF$2:$BG$8,MATCH(BL60,$BF$2:$BF$8,0),2)</f>
        <v>68.5</v>
      </c>
      <c r="BN61" s="775">
        <v>15</v>
      </c>
      <c r="BO61" s="775">
        <v>15</v>
      </c>
    </row>
    <row r="62" spans="2:67" ht="12.75" hidden="1" customHeight="1" outlineLevel="1" x14ac:dyDescent="0.2">
      <c r="B62" s="851"/>
      <c r="C62" s="851"/>
      <c r="D62" s="27">
        <f t="shared" si="44"/>
        <v>8</v>
      </c>
      <c r="E62" s="191" t="str">
        <f t="shared" si="45"/>
        <v>Mo</v>
      </c>
      <c r="F62" s="191">
        <f t="shared" si="46"/>
        <v>2024</v>
      </c>
      <c r="G62" s="191">
        <f t="shared" si="47"/>
        <v>2</v>
      </c>
      <c r="H62" s="191">
        <f t="shared" si="61"/>
        <v>19</v>
      </c>
      <c r="I62" s="192">
        <f t="shared" si="48"/>
        <v>43879</v>
      </c>
      <c r="J62" s="191">
        <f t="shared" si="31"/>
        <v>1</v>
      </c>
      <c r="K62" s="193">
        <v>8</v>
      </c>
      <c r="L62" s="194">
        <v>10</v>
      </c>
      <c r="M62" s="193">
        <f t="shared" si="103"/>
        <v>13</v>
      </c>
      <c r="N62" s="194">
        <f t="shared" si="103"/>
        <v>0</v>
      </c>
      <c r="O62" s="193">
        <f t="shared" si="103"/>
        <v>13</v>
      </c>
      <c r="P62" s="194">
        <f t="shared" si="103"/>
        <v>30</v>
      </c>
      <c r="Q62" s="193">
        <f t="shared" si="103"/>
        <v>15</v>
      </c>
      <c r="R62" s="194">
        <f t="shared" si="103"/>
        <v>55</v>
      </c>
      <c r="S62" s="193">
        <f t="shared" ref="S62" si="144">Q62</f>
        <v>15</v>
      </c>
      <c r="T62" s="194">
        <f t="shared" ref="T62" si="145">R62</f>
        <v>55</v>
      </c>
      <c r="U62" s="193">
        <v>17</v>
      </c>
      <c r="V62" s="194">
        <v>15</v>
      </c>
      <c r="W62" s="195">
        <f t="shared" ref="W62" si="146">TIME(K62,L62,0)</f>
        <v>0.34027777777777779</v>
      </c>
      <c r="X62" s="195">
        <f t="shared" ref="X62" si="147">TIME(M62,N62,0)</f>
        <v>0.54166666666666663</v>
      </c>
      <c r="Y62" s="195">
        <f t="shared" ref="Y62" si="148">TIME(O62,P62,0)</f>
        <v>0.5625</v>
      </c>
      <c r="Z62" s="195">
        <f t="shared" ref="Z62" si="149">TIME(Q62,R62,0)</f>
        <v>0.66319444444444442</v>
      </c>
      <c r="AA62" s="195">
        <f t="shared" ref="AA62" si="150">TIME(S62,T62,0)</f>
        <v>0.66319444444444442</v>
      </c>
      <c r="AB62" s="195">
        <f t="shared" ref="AB62" si="151">TIME(U62,V62,0)</f>
        <v>0.71875</v>
      </c>
      <c r="AC62" s="667"/>
      <c r="AD62" s="196">
        <f t="shared" si="41"/>
        <v>0.35069444444444442</v>
      </c>
      <c r="AE62" s="667"/>
      <c r="AF62" s="196">
        <f t="shared" si="42"/>
        <v>0.35763888888888884</v>
      </c>
      <c r="AG62" s="196"/>
      <c r="AH62" s="196" t="s">
        <v>963</v>
      </c>
      <c r="AI62" s="196"/>
      <c r="AJ62" s="709"/>
      <c r="AK62" s="709">
        <f t="shared" si="57"/>
        <v>0</v>
      </c>
      <c r="AL62" s="709">
        <f t="shared" si="58"/>
        <v>0</v>
      </c>
      <c r="AM62" s="709">
        <f t="shared" si="59"/>
        <v>0</v>
      </c>
      <c r="AN62" s="709"/>
      <c r="AO62" s="709">
        <f t="shared" si="60"/>
        <v>1</v>
      </c>
      <c r="AP62" s="709">
        <f t="shared" si="43"/>
        <v>1</v>
      </c>
      <c r="AS62" s="184"/>
      <c r="AW62" s="225"/>
      <c r="AX62" s="79"/>
      <c r="AZ62" s="176"/>
      <c r="BD62" s="225"/>
      <c r="BL62" s="818">
        <v>68.5</v>
      </c>
      <c r="BM62" s="818">
        <v>68.5</v>
      </c>
      <c r="BN62" s="198">
        <v>44</v>
      </c>
      <c r="BO62" s="198">
        <v>55</v>
      </c>
    </row>
    <row r="63" spans="2:67" ht="12.75" hidden="1" customHeight="1" outlineLevel="1" x14ac:dyDescent="0.2">
      <c r="B63" s="851"/>
      <c r="C63" s="851"/>
      <c r="D63" s="27" t="str">
        <f t="shared" si="44"/>
        <v/>
      </c>
      <c r="E63" s="191" t="str">
        <f t="shared" si="45"/>
        <v>Di</v>
      </c>
      <c r="F63" s="191">
        <f t="shared" si="46"/>
        <v>2024</v>
      </c>
      <c r="G63" s="191">
        <f t="shared" si="47"/>
        <v>2</v>
      </c>
      <c r="H63" s="191">
        <f t="shared" si="61"/>
        <v>20</v>
      </c>
      <c r="I63" s="192">
        <f t="shared" si="48"/>
        <v>43880</v>
      </c>
      <c r="J63" s="191">
        <f t="shared" si="31"/>
        <v>1</v>
      </c>
      <c r="K63" s="193">
        <v>8</v>
      </c>
      <c r="L63" s="194">
        <v>15</v>
      </c>
      <c r="M63" s="193">
        <f t="shared" si="103"/>
        <v>13</v>
      </c>
      <c r="N63" s="194">
        <f t="shared" si="103"/>
        <v>0</v>
      </c>
      <c r="O63" s="193">
        <f t="shared" si="103"/>
        <v>13</v>
      </c>
      <c r="P63" s="194">
        <f t="shared" si="103"/>
        <v>30</v>
      </c>
      <c r="Q63" s="193">
        <f t="shared" si="103"/>
        <v>15</v>
      </c>
      <c r="R63" s="194">
        <f t="shared" si="103"/>
        <v>55</v>
      </c>
      <c r="S63" s="193">
        <f t="shared" ref="S63:V72" si="152">Q63</f>
        <v>15</v>
      </c>
      <c r="T63" s="194">
        <f t="shared" si="152"/>
        <v>55</v>
      </c>
      <c r="U63" s="193">
        <v>17</v>
      </c>
      <c r="V63" s="194">
        <v>15</v>
      </c>
      <c r="W63" s="195">
        <f t="shared" si="81"/>
        <v>0.34375</v>
      </c>
      <c r="X63" s="195">
        <f t="shared" si="82"/>
        <v>0.54166666666666663</v>
      </c>
      <c r="Y63" s="195">
        <f t="shared" si="83"/>
        <v>0.5625</v>
      </c>
      <c r="Z63" s="195">
        <f t="shared" si="84"/>
        <v>0.66319444444444442</v>
      </c>
      <c r="AA63" s="195">
        <f t="shared" si="85"/>
        <v>0.66319444444444442</v>
      </c>
      <c r="AB63" s="195">
        <f t="shared" si="86"/>
        <v>0.71875</v>
      </c>
      <c r="AC63" s="667"/>
      <c r="AD63" s="196">
        <f t="shared" si="41"/>
        <v>0.35069444444444442</v>
      </c>
      <c r="AE63" s="667"/>
      <c r="AF63" s="196">
        <f t="shared" si="42"/>
        <v>0.35416666666666663</v>
      </c>
      <c r="AG63" s="196"/>
      <c r="AH63" s="196" t="s">
        <v>963</v>
      </c>
      <c r="AI63" s="196"/>
      <c r="AJ63" s="709"/>
      <c r="AK63" s="709">
        <f t="shared" si="57"/>
        <v>0</v>
      </c>
      <c r="AL63" s="709">
        <f t="shared" si="58"/>
        <v>0</v>
      </c>
      <c r="AM63" s="709">
        <f t="shared" si="59"/>
        <v>0</v>
      </c>
      <c r="AN63" s="709"/>
      <c r="AO63" s="709">
        <f t="shared" si="60"/>
        <v>1</v>
      </c>
      <c r="AP63" s="709">
        <f t="shared" si="43"/>
        <v>1</v>
      </c>
      <c r="AS63" s="184"/>
      <c r="AW63" s="225"/>
      <c r="AX63" s="79"/>
      <c r="AZ63" s="176"/>
      <c r="BD63" s="225"/>
      <c r="BL63" s="761">
        <v>68.5</v>
      </c>
      <c r="BM63" s="761">
        <v>68.5</v>
      </c>
      <c r="BN63" s="198">
        <v>68</v>
      </c>
      <c r="BO63" s="198">
        <v>75</v>
      </c>
    </row>
    <row r="64" spans="2:67" ht="12.75" hidden="1" customHeight="1" outlineLevel="1" x14ac:dyDescent="0.2">
      <c r="B64" s="851"/>
      <c r="C64" s="851"/>
      <c r="D64" s="27" t="str">
        <f t="shared" si="44"/>
        <v/>
      </c>
      <c r="E64" s="191" t="str">
        <f t="shared" si="45"/>
        <v>Mi</v>
      </c>
      <c r="F64" s="191">
        <f t="shared" si="46"/>
        <v>2024</v>
      </c>
      <c r="G64" s="191">
        <f t="shared" si="47"/>
        <v>2</v>
      </c>
      <c r="H64" s="191">
        <f t="shared" si="61"/>
        <v>21</v>
      </c>
      <c r="I64" s="192">
        <f t="shared" si="48"/>
        <v>43881</v>
      </c>
      <c r="J64" s="191">
        <f t="shared" si="31"/>
        <v>1</v>
      </c>
      <c r="K64" s="193">
        <v>8</v>
      </c>
      <c r="L64" s="194">
        <v>15</v>
      </c>
      <c r="M64" s="193">
        <f t="shared" ref="K64:R74" si="153">IF(OR($E64="Sa",$E64="So",$J64=0),M$4,M$5)</f>
        <v>13</v>
      </c>
      <c r="N64" s="194">
        <f t="shared" si="153"/>
        <v>0</v>
      </c>
      <c r="O64" s="193">
        <f t="shared" si="153"/>
        <v>13</v>
      </c>
      <c r="P64" s="194">
        <f t="shared" si="153"/>
        <v>30</v>
      </c>
      <c r="Q64" s="193">
        <f t="shared" si="153"/>
        <v>15</v>
      </c>
      <c r="R64" s="194">
        <f t="shared" si="153"/>
        <v>55</v>
      </c>
      <c r="S64" s="193">
        <f t="shared" si="152"/>
        <v>15</v>
      </c>
      <c r="T64" s="194">
        <f t="shared" si="152"/>
        <v>55</v>
      </c>
      <c r="U64" s="193">
        <v>17</v>
      </c>
      <c r="V64" s="194">
        <v>25</v>
      </c>
      <c r="W64" s="195">
        <f t="shared" ref="W64" si="154">TIME(K64,L64,0)</f>
        <v>0.34375</v>
      </c>
      <c r="X64" s="195">
        <f t="shared" ref="X64" si="155">TIME(M64,N64,0)</f>
        <v>0.54166666666666663</v>
      </c>
      <c r="Y64" s="195">
        <f t="shared" ref="Y64" si="156">TIME(O64,P64,0)</f>
        <v>0.5625</v>
      </c>
      <c r="Z64" s="195">
        <f t="shared" ref="Z64" si="157">TIME(Q64,R64,0)</f>
        <v>0.66319444444444442</v>
      </c>
      <c r="AA64" s="195">
        <f t="shared" si="85"/>
        <v>0.66319444444444442</v>
      </c>
      <c r="AB64" s="195">
        <f t="shared" si="86"/>
        <v>0.72569444444444442</v>
      </c>
      <c r="AC64" s="667"/>
      <c r="AD64" s="196">
        <f t="shared" si="41"/>
        <v>0.35069444444444442</v>
      </c>
      <c r="AE64" s="667"/>
      <c r="AF64" s="196">
        <f t="shared" si="42"/>
        <v>0.36111111111111105</v>
      </c>
      <c r="AG64" s="196"/>
      <c r="AH64" s="196" t="s">
        <v>963</v>
      </c>
      <c r="AI64" s="196"/>
      <c r="AJ64" s="709"/>
      <c r="AK64" s="709">
        <f t="shared" si="57"/>
        <v>0</v>
      </c>
      <c r="AL64" s="709">
        <f t="shared" si="58"/>
        <v>0</v>
      </c>
      <c r="AM64" s="709">
        <f t="shared" si="59"/>
        <v>0</v>
      </c>
      <c r="AN64" s="709"/>
      <c r="AO64" s="709">
        <f t="shared" si="60"/>
        <v>1</v>
      </c>
      <c r="AP64" s="709">
        <f t="shared" si="43"/>
        <v>1</v>
      </c>
      <c r="AS64" s="184"/>
      <c r="AW64" s="225"/>
      <c r="AX64" s="79"/>
      <c r="AZ64" s="176"/>
      <c r="BC64" s="29"/>
      <c r="BD64" s="225"/>
      <c r="BL64" s="761">
        <v>68.5</v>
      </c>
      <c r="BM64" s="761">
        <v>68.5</v>
      </c>
      <c r="BN64" s="198">
        <v>95</v>
      </c>
      <c r="BO64" s="198">
        <v>105</v>
      </c>
    </row>
    <row r="65" spans="1:67" ht="12.75" hidden="1" customHeight="1" outlineLevel="1" x14ac:dyDescent="0.2">
      <c r="B65" s="851"/>
      <c r="C65" s="851"/>
      <c r="D65" s="27" t="str">
        <f t="shared" si="44"/>
        <v/>
      </c>
      <c r="E65" s="191" t="str">
        <f t="shared" si="45"/>
        <v>Do</v>
      </c>
      <c r="F65" s="191">
        <f t="shared" si="46"/>
        <v>2024</v>
      </c>
      <c r="G65" s="191">
        <f t="shared" si="47"/>
        <v>2</v>
      </c>
      <c r="H65" s="191">
        <f t="shared" si="61"/>
        <v>22</v>
      </c>
      <c r="I65" s="192">
        <f t="shared" si="48"/>
        <v>43882</v>
      </c>
      <c r="J65" s="191">
        <f t="shared" si="31"/>
        <v>1</v>
      </c>
      <c r="K65" s="193">
        <v>8</v>
      </c>
      <c r="L65" s="194">
        <v>25</v>
      </c>
      <c r="M65" s="193">
        <f t="shared" si="153"/>
        <v>13</v>
      </c>
      <c r="N65" s="194">
        <f t="shared" si="153"/>
        <v>0</v>
      </c>
      <c r="O65" s="193">
        <f t="shared" si="153"/>
        <v>13</v>
      </c>
      <c r="P65" s="194">
        <f t="shared" si="153"/>
        <v>30</v>
      </c>
      <c r="Q65" s="193">
        <f t="shared" si="153"/>
        <v>15</v>
      </c>
      <c r="R65" s="194">
        <f t="shared" si="153"/>
        <v>55</v>
      </c>
      <c r="S65" s="193">
        <f t="shared" si="152"/>
        <v>15</v>
      </c>
      <c r="T65" s="194">
        <f t="shared" si="152"/>
        <v>55</v>
      </c>
      <c r="U65" s="193">
        <v>17</v>
      </c>
      <c r="V65" s="194">
        <v>15</v>
      </c>
      <c r="W65" s="195">
        <f t="shared" ref="W65" si="158">TIME(K65,L65,0)</f>
        <v>0.35069444444444442</v>
      </c>
      <c r="X65" s="195">
        <f t="shared" ref="X65" si="159">TIME(M65,N65,0)</f>
        <v>0.54166666666666663</v>
      </c>
      <c r="Y65" s="195">
        <f t="shared" ref="Y65" si="160">TIME(O65,P65,0)</f>
        <v>0.5625</v>
      </c>
      <c r="Z65" s="195">
        <f t="shared" ref="Z65" si="161">TIME(Q65,R65,0)</f>
        <v>0.66319444444444442</v>
      </c>
      <c r="AA65" s="195">
        <f t="shared" si="85"/>
        <v>0.66319444444444442</v>
      </c>
      <c r="AB65" s="195">
        <f t="shared" si="86"/>
        <v>0.71875</v>
      </c>
      <c r="AC65" s="667"/>
      <c r="AD65" s="196">
        <f t="shared" si="41"/>
        <v>0.35069444444444442</v>
      </c>
      <c r="AE65" s="667"/>
      <c r="AF65" s="196">
        <f t="shared" si="42"/>
        <v>0.34722222222222221</v>
      </c>
      <c r="AG65" s="196"/>
      <c r="AH65" s="196" t="s">
        <v>963</v>
      </c>
      <c r="AI65" s="196"/>
      <c r="AJ65" s="709"/>
      <c r="AK65" s="709">
        <f t="shared" si="57"/>
        <v>0</v>
      </c>
      <c r="AL65" s="709">
        <f t="shared" si="58"/>
        <v>0</v>
      </c>
      <c r="AM65" s="709">
        <f t="shared" si="59"/>
        <v>0</v>
      </c>
      <c r="AN65" s="709"/>
      <c r="AO65" s="709">
        <f t="shared" si="60"/>
        <v>1</v>
      </c>
      <c r="AP65" s="709">
        <f t="shared" si="43"/>
        <v>1</v>
      </c>
      <c r="AS65" s="184"/>
      <c r="AW65" s="225"/>
      <c r="AX65" s="79"/>
      <c r="AZ65" s="176"/>
      <c r="BD65" s="225"/>
      <c r="BL65" s="761">
        <v>68.5</v>
      </c>
      <c r="BM65" s="761">
        <v>68.5</v>
      </c>
      <c r="BN65" s="198">
        <v>115</v>
      </c>
      <c r="BO65" s="198">
        <v>0</v>
      </c>
    </row>
    <row r="66" spans="1:67" ht="12.75" hidden="1" customHeight="1" outlineLevel="1" x14ac:dyDescent="0.2">
      <c r="B66" s="851"/>
      <c r="C66" s="851"/>
      <c r="D66" s="27" t="str">
        <f t="shared" si="44"/>
        <v/>
      </c>
      <c r="E66" s="191" t="str">
        <f t="shared" si="45"/>
        <v>Fr</v>
      </c>
      <c r="F66" s="191">
        <f t="shared" si="46"/>
        <v>2024</v>
      </c>
      <c r="G66" s="191">
        <f t="shared" si="47"/>
        <v>2</v>
      </c>
      <c r="H66" s="191">
        <f t="shared" si="61"/>
        <v>23</v>
      </c>
      <c r="I66" s="192">
        <f t="shared" si="48"/>
        <v>43883</v>
      </c>
      <c r="J66" s="191">
        <f t="shared" si="31"/>
        <v>1</v>
      </c>
      <c r="K66" s="193">
        <v>7</v>
      </c>
      <c r="L66" s="194">
        <v>0</v>
      </c>
      <c r="M66" s="193">
        <v>12</v>
      </c>
      <c r="N66" s="194">
        <v>0</v>
      </c>
      <c r="O66" s="193">
        <v>12</v>
      </c>
      <c r="P66" s="194">
        <v>30</v>
      </c>
      <c r="Q66" s="193">
        <f t="shared" si="153"/>
        <v>15</v>
      </c>
      <c r="R66" s="194">
        <f t="shared" si="153"/>
        <v>55</v>
      </c>
      <c r="S66" s="193">
        <f t="shared" si="152"/>
        <v>15</v>
      </c>
      <c r="T66" s="194">
        <f t="shared" si="152"/>
        <v>55</v>
      </c>
      <c r="U66" s="193">
        <v>17</v>
      </c>
      <c r="V66" s="194">
        <v>0</v>
      </c>
      <c r="W66" s="195">
        <f t="shared" ref="W66" si="162">TIME(K66,L66,0)</f>
        <v>0.29166666666666669</v>
      </c>
      <c r="X66" s="195">
        <f t="shared" ref="X66" si="163">TIME(M66,N66,0)</f>
        <v>0.5</v>
      </c>
      <c r="Y66" s="195">
        <f t="shared" ref="Y66" si="164">TIME(O66,P66,0)</f>
        <v>0.52083333333333337</v>
      </c>
      <c r="Z66" s="195">
        <f t="shared" ref="Z66" si="165">TIME(Q66,R66,0)</f>
        <v>0.66319444444444442</v>
      </c>
      <c r="AA66" s="195">
        <f t="shared" si="85"/>
        <v>0.66319444444444442</v>
      </c>
      <c r="AB66" s="195">
        <f t="shared" si="86"/>
        <v>0.70833333333333337</v>
      </c>
      <c r="AC66" s="667"/>
      <c r="AD66" s="196">
        <f t="shared" si="41"/>
        <v>0.35069444444444442</v>
      </c>
      <c r="AE66" s="667"/>
      <c r="AF66" s="196">
        <f t="shared" si="42"/>
        <v>0.39583333333333331</v>
      </c>
      <c r="AG66" s="196"/>
      <c r="AH66" s="196" t="s">
        <v>1684</v>
      </c>
      <c r="AI66" s="196"/>
      <c r="AJ66" s="710"/>
      <c r="AK66" s="709">
        <f t="shared" si="57"/>
        <v>0</v>
      </c>
      <c r="AL66" s="709">
        <f t="shared" si="58"/>
        <v>0</v>
      </c>
      <c r="AM66" s="709">
        <f t="shared" si="59"/>
        <v>0</v>
      </c>
      <c r="AN66" s="709"/>
      <c r="AO66" s="709">
        <f t="shared" si="60"/>
        <v>1</v>
      </c>
      <c r="AP66" s="709">
        <f t="shared" si="43"/>
        <v>1</v>
      </c>
      <c r="AS66" s="184"/>
      <c r="AW66" s="225"/>
      <c r="AX66" s="79"/>
      <c r="AZ66" s="176"/>
      <c r="BD66" s="225"/>
      <c r="BL66" s="762">
        <v>0</v>
      </c>
      <c r="BM66" s="761">
        <v>0</v>
      </c>
      <c r="BN66" s="198">
        <v>0</v>
      </c>
      <c r="BO66" s="198">
        <v>0</v>
      </c>
    </row>
    <row r="67" spans="1:67" ht="12.75" hidden="1" customHeight="1" outlineLevel="1" x14ac:dyDescent="0.2">
      <c r="B67" s="851"/>
      <c r="C67" s="851"/>
      <c r="D67" s="27" t="str">
        <f t="shared" si="44"/>
        <v/>
      </c>
      <c r="E67" s="191" t="str">
        <f t="shared" si="45"/>
        <v>Sa</v>
      </c>
      <c r="F67" s="191">
        <f t="shared" si="46"/>
        <v>2024</v>
      </c>
      <c r="G67" s="191">
        <f t="shared" si="47"/>
        <v>2</v>
      </c>
      <c r="H67" s="191">
        <f t="shared" si="61"/>
        <v>24</v>
      </c>
      <c r="I67" s="192">
        <f t="shared" si="48"/>
        <v>43884</v>
      </c>
      <c r="J67" s="191">
        <f t="shared" si="31"/>
        <v>1</v>
      </c>
      <c r="K67" s="193">
        <f t="shared" si="153"/>
        <v>0</v>
      </c>
      <c r="L67" s="194">
        <f t="shared" si="153"/>
        <v>0</v>
      </c>
      <c r="M67" s="193">
        <f t="shared" si="153"/>
        <v>0</v>
      </c>
      <c r="N67" s="194">
        <f t="shared" si="153"/>
        <v>0</v>
      </c>
      <c r="O67" s="193">
        <f t="shared" si="153"/>
        <v>0</v>
      </c>
      <c r="P67" s="194">
        <f t="shared" si="153"/>
        <v>0</v>
      </c>
      <c r="Q67" s="193">
        <f t="shared" si="153"/>
        <v>0</v>
      </c>
      <c r="R67" s="194">
        <f t="shared" si="153"/>
        <v>0</v>
      </c>
      <c r="S67" s="193">
        <f t="shared" si="152"/>
        <v>0</v>
      </c>
      <c r="T67" s="194">
        <f t="shared" si="152"/>
        <v>0</v>
      </c>
      <c r="U67" s="193">
        <f t="shared" si="152"/>
        <v>0</v>
      </c>
      <c r="V67" s="194">
        <f t="shared" si="152"/>
        <v>0</v>
      </c>
      <c r="W67" s="195">
        <f t="shared" ref="W67" si="166">TIME(K67,L67,0)</f>
        <v>0</v>
      </c>
      <c r="X67" s="195">
        <f t="shared" ref="X67" si="167">TIME(M67,N67,0)</f>
        <v>0</v>
      </c>
      <c r="Y67" s="195">
        <f t="shared" ref="Y67" si="168">TIME(O67,P67,0)</f>
        <v>0</v>
      </c>
      <c r="Z67" s="195">
        <f t="shared" ref="Z67" si="169">TIME(Q67,R67,0)</f>
        <v>0</v>
      </c>
      <c r="AA67" s="195">
        <f t="shared" si="85"/>
        <v>0</v>
      </c>
      <c r="AB67" s="195">
        <f t="shared" si="86"/>
        <v>0</v>
      </c>
      <c r="AC67" s="667"/>
      <c r="AD67" s="196">
        <f t="shared" si="41"/>
        <v>0</v>
      </c>
      <c r="AE67" s="667"/>
      <c r="AF67" s="196">
        <f t="shared" si="42"/>
        <v>0</v>
      </c>
      <c r="AG67" s="196"/>
      <c r="AH67" s="196"/>
      <c r="AI67" s="196"/>
      <c r="AJ67" s="710"/>
      <c r="AK67" s="709">
        <f t="shared" si="57"/>
        <v>0</v>
      </c>
      <c r="AL67" s="709">
        <f t="shared" si="58"/>
        <v>0</v>
      </c>
      <c r="AM67" s="709">
        <f t="shared" si="59"/>
        <v>0</v>
      </c>
      <c r="AN67" s="709"/>
      <c r="AO67" s="709">
        <f t="shared" si="60"/>
        <v>0</v>
      </c>
      <c r="AP67" s="709">
        <f t="shared" si="43"/>
        <v>0</v>
      </c>
      <c r="AS67" s="184"/>
      <c r="AW67" s="225"/>
      <c r="AX67" s="79"/>
      <c r="AZ67" s="176"/>
      <c r="BD67" s="225"/>
      <c r="BG67" s="774" t="s">
        <v>1778</v>
      </c>
      <c r="BH67" s="756">
        <f>SUM(BG69:BG73)+SUM(BH69:BH73)</f>
        <v>271.5</v>
      </c>
      <c r="BI67" s="722" t="s">
        <v>1767</v>
      </c>
      <c r="BJ67" s="722" t="s">
        <v>1767</v>
      </c>
      <c r="BL67" s="774" t="s">
        <v>1778</v>
      </c>
      <c r="BM67" s="756">
        <f>SUM(BL69:BL73)+SUM(BM69:BM73)</f>
        <v>276.5</v>
      </c>
      <c r="BN67" s="722" t="s">
        <v>1767</v>
      </c>
      <c r="BO67" s="722" t="s">
        <v>1767</v>
      </c>
    </row>
    <row r="68" spans="1:67" ht="12.75" hidden="1" customHeight="1" outlineLevel="1" x14ac:dyDescent="0.2">
      <c r="B68" s="851"/>
      <c r="C68" s="851"/>
      <c r="D68" s="27" t="str">
        <f t="shared" si="44"/>
        <v/>
      </c>
      <c r="E68" s="191" t="str">
        <f t="shared" si="45"/>
        <v>So</v>
      </c>
      <c r="F68" s="191">
        <f t="shared" si="46"/>
        <v>2024</v>
      </c>
      <c r="G68" s="191">
        <f t="shared" si="47"/>
        <v>2</v>
      </c>
      <c r="H68" s="191">
        <f t="shared" si="61"/>
        <v>25</v>
      </c>
      <c r="I68" s="192">
        <f t="shared" si="48"/>
        <v>43885</v>
      </c>
      <c r="J68" s="191">
        <f t="shared" si="31"/>
        <v>1</v>
      </c>
      <c r="K68" s="193">
        <f t="shared" si="153"/>
        <v>0</v>
      </c>
      <c r="L68" s="194">
        <f t="shared" si="153"/>
        <v>0</v>
      </c>
      <c r="M68" s="193">
        <f t="shared" si="153"/>
        <v>0</v>
      </c>
      <c r="N68" s="194">
        <f t="shared" si="153"/>
        <v>0</v>
      </c>
      <c r="O68" s="193">
        <f t="shared" si="153"/>
        <v>0</v>
      </c>
      <c r="P68" s="194">
        <f t="shared" si="153"/>
        <v>0</v>
      </c>
      <c r="Q68" s="193">
        <f t="shared" si="153"/>
        <v>0</v>
      </c>
      <c r="R68" s="194">
        <f t="shared" si="153"/>
        <v>0</v>
      </c>
      <c r="S68" s="193">
        <f t="shared" si="152"/>
        <v>0</v>
      </c>
      <c r="T68" s="194">
        <f t="shared" si="152"/>
        <v>0</v>
      </c>
      <c r="U68" s="193">
        <f t="shared" si="152"/>
        <v>0</v>
      </c>
      <c r="V68" s="194">
        <f t="shared" si="152"/>
        <v>0</v>
      </c>
      <c r="W68" s="195">
        <f t="shared" ref="W68" si="170">TIME(K68,L68,0)</f>
        <v>0</v>
      </c>
      <c r="X68" s="195">
        <f t="shared" ref="X68" si="171">TIME(M68,N68,0)</f>
        <v>0</v>
      </c>
      <c r="Y68" s="195">
        <f t="shared" ref="Y68" si="172">TIME(O68,P68,0)</f>
        <v>0</v>
      </c>
      <c r="Z68" s="195">
        <f t="shared" ref="Z68" si="173">TIME(Q68,R68,0)</f>
        <v>0</v>
      </c>
      <c r="AA68" s="195">
        <f t="shared" si="85"/>
        <v>0</v>
      </c>
      <c r="AB68" s="195">
        <f t="shared" si="86"/>
        <v>0</v>
      </c>
      <c r="AC68" s="667"/>
      <c r="AD68" s="196">
        <f t="shared" si="41"/>
        <v>0</v>
      </c>
      <c r="AE68" s="667"/>
      <c r="AF68" s="196">
        <f t="shared" si="42"/>
        <v>0</v>
      </c>
      <c r="AG68" s="196"/>
      <c r="AH68" s="196"/>
      <c r="AI68" s="196"/>
      <c r="AJ68" s="710"/>
      <c r="AK68" s="709">
        <f t="shared" si="57"/>
        <v>0</v>
      </c>
      <c r="AL68" s="709">
        <f t="shared" si="58"/>
        <v>0</v>
      </c>
      <c r="AM68" s="709">
        <f t="shared" si="59"/>
        <v>0</v>
      </c>
      <c r="AN68" s="709"/>
      <c r="AO68" s="709">
        <f t="shared" si="60"/>
        <v>0</v>
      </c>
      <c r="AP68" s="709">
        <f t="shared" si="43"/>
        <v>0</v>
      </c>
      <c r="AS68" s="184"/>
      <c r="AW68" s="225"/>
      <c r="AX68" s="79"/>
      <c r="AZ68" s="176"/>
      <c r="BD68" s="225"/>
      <c r="BG68" s="775">
        <f>INDEX($BF$2:$BG$8,MATCH(BG67,$BF$2:$BF$8,0),2)</f>
        <v>68.5</v>
      </c>
      <c r="BH68" s="775">
        <f>INDEX($BF$2:$BG$8,MATCH(BG67,$BF$2:$BF$8,0),2)</f>
        <v>68.5</v>
      </c>
      <c r="BI68" s="775">
        <v>15</v>
      </c>
      <c r="BJ68" s="775">
        <v>15</v>
      </c>
      <c r="BL68" s="775">
        <f>INDEX($BF$2:$BG$8,MATCH(BL67,$BF$2:$BF$8,0),2)</f>
        <v>68.5</v>
      </c>
      <c r="BM68" s="775">
        <f>INDEX($BF$2:$BG$8,MATCH(BL67,$BF$2:$BF$8,0),2)</f>
        <v>68.5</v>
      </c>
      <c r="BN68" s="775">
        <v>15</v>
      </c>
      <c r="BO68" s="775">
        <v>15</v>
      </c>
    </row>
    <row r="69" spans="1:67" ht="12.75" hidden="1" customHeight="1" outlineLevel="1" x14ac:dyDescent="0.2">
      <c r="B69" s="851"/>
      <c r="C69" s="851"/>
      <c r="D69" s="27">
        <f t="shared" si="44"/>
        <v>9</v>
      </c>
      <c r="E69" s="191" t="str">
        <f t="shared" si="45"/>
        <v>Mo</v>
      </c>
      <c r="F69" s="191">
        <f t="shared" si="46"/>
        <v>2024</v>
      </c>
      <c r="G69" s="191">
        <f t="shared" si="47"/>
        <v>2</v>
      </c>
      <c r="H69" s="191">
        <f t="shared" si="61"/>
        <v>26</v>
      </c>
      <c r="I69" s="192">
        <f t="shared" si="48"/>
        <v>43886</v>
      </c>
      <c r="J69" s="191">
        <f t="shared" si="31"/>
        <v>1</v>
      </c>
      <c r="K69" s="193">
        <v>8</v>
      </c>
      <c r="L69" s="194">
        <v>15</v>
      </c>
      <c r="M69" s="193">
        <v>13</v>
      </c>
      <c r="N69" s="194">
        <v>0</v>
      </c>
      <c r="O69" s="193">
        <v>13</v>
      </c>
      <c r="P69" s="194">
        <v>30</v>
      </c>
      <c r="Q69" s="193">
        <f t="shared" si="153"/>
        <v>15</v>
      </c>
      <c r="R69" s="194">
        <f t="shared" si="153"/>
        <v>55</v>
      </c>
      <c r="S69" s="193">
        <f t="shared" si="152"/>
        <v>15</v>
      </c>
      <c r="T69" s="194">
        <f t="shared" si="152"/>
        <v>55</v>
      </c>
      <c r="U69" s="193">
        <v>17</v>
      </c>
      <c r="V69" s="194">
        <v>10</v>
      </c>
      <c r="W69" s="195">
        <f t="shared" ref="W69" si="174">TIME(K69,L69,0)</f>
        <v>0.34375</v>
      </c>
      <c r="X69" s="195">
        <f t="shared" ref="X69" si="175">TIME(M69,N69,0)</f>
        <v>0.54166666666666663</v>
      </c>
      <c r="Y69" s="195">
        <f t="shared" ref="Y69" si="176">TIME(O69,P69,0)</f>
        <v>0.5625</v>
      </c>
      <c r="Z69" s="195">
        <f t="shared" ref="Z69" si="177">TIME(Q69,R69,0)</f>
        <v>0.66319444444444442</v>
      </c>
      <c r="AA69" s="195">
        <f t="shared" ref="AA69" si="178">TIME(S69,T69,0)</f>
        <v>0.66319444444444442</v>
      </c>
      <c r="AB69" s="195">
        <f t="shared" ref="AB69" si="179">TIME(U69,V69,0)</f>
        <v>0.71527777777777779</v>
      </c>
      <c r="AC69" s="667"/>
      <c r="AD69" s="196">
        <f t="shared" si="41"/>
        <v>0.35069444444444442</v>
      </c>
      <c r="AE69" s="667"/>
      <c r="AF69" s="196">
        <f t="shared" si="42"/>
        <v>0.35069444444444442</v>
      </c>
      <c r="AG69" s="196"/>
      <c r="AH69" s="196" t="s">
        <v>963</v>
      </c>
      <c r="AI69" s="196"/>
      <c r="AJ69" s="710"/>
      <c r="AK69" s="709">
        <f t="shared" si="57"/>
        <v>0</v>
      </c>
      <c r="AL69" s="709">
        <f t="shared" si="58"/>
        <v>0</v>
      </c>
      <c r="AM69" s="709">
        <f t="shared" si="59"/>
        <v>0</v>
      </c>
      <c r="AN69" s="709"/>
      <c r="AO69" s="709">
        <f t="shared" si="60"/>
        <v>1</v>
      </c>
      <c r="AP69" s="709">
        <f t="shared" si="43"/>
        <v>1</v>
      </c>
      <c r="AS69" s="184"/>
      <c r="AW69" s="225"/>
      <c r="AX69" s="79"/>
      <c r="AZ69" s="176"/>
      <c r="BD69" s="225"/>
      <c r="BG69" s="818">
        <v>0</v>
      </c>
      <c r="BH69" s="818">
        <v>0</v>
      </c>
      <c r="BI69" s="198">
        <v>0</v>
      </c>
      <c r="BJ69" s="198">
        <v>0</v>
      </c>
      <c r="BL69" s="818">
        <v>68.5</v>
      </c>
      <c r="BM69" s="818">
        <v>68.5</v>
      </c>
      <c r="BN69" s="198">
        <v>0</v>
      </c>
      <c r="BO69" s="198">
        <v>0</v>
      </c>
    </row>
    <row r="70" spans="1:67" ht="12.75" hidden="1" customHeight="1" outlineLevel="1" x14ac:dyDescent="0.2">
      <c r="B70" s="851"/>
      <c r="C70" s="851"/>
      <c r="D70" s="27" t="str">
        <f t="shared" si="44"/>
        <v/>
      </c>
      <c r="E70" s="191" t="str">
        <f t="shared" si="45"/>
        <v>Di</v>
      </c>
      <c r="F70" s="191">
        <f t="shared" si="46"/>
        <v>2024</v>
      </c>
      <c r="G70" s="191">
        <f t="shared" si="47"/>
        <v>2</v>
      </c>
      <c r="H70" s="191">
        <f t="shared" si="61"/>
        <v>27</v>
      </c>
      <c r="I70" s="192">
        <f t="shared" si="48"/>
        <v>43887</v>
      </c>
      <c r="J70" s="191">
        <f t="shared" si="31"/>
        <v>1</v>
      </c>
      <c r="K70" s="193">
        <v>8</v>
      </c>
      <c r="L70" s="194">
        <v>15</v>
      </c>
      <c r="M70" s="193">
        <f t="shared" si="153"/>
        <v>13</v>
      </c>
      <c r="N70" s="194">
        <f t="shared" si="153"/>
        <v>0</v>
      </c>
      <c r="O70" s="193">
        <f t="shared" si="153"/>
        <v>13</v>
      </c>
      <c r="P70" s="194">
        <f t="shared" si="153"/>
        <v>30</v>
      </c>
      <c r="Q70" s="193">
        <f t="shared" si="153"/>
        <v>15</v>
      </c>
      <c r="R70" s="194">
        <f t="shared" si="153"/>
        <v>55</v>
      </c>
      <c r="S70" s="193">
        <f t="shared" si="152"/>
        <v>15</v>
      </c>
      <c r="T70" s="194">
        <f t="shared" si="152"/>
        <v>55</v>
      </c>
      <c r="U70" s="193">
        <v>17</v>
      </c>
      <c r="V70" s="194">
        <v>15</v>
      </c>
      <c r="W70" s="195">
        <f t="shared" si="81"/>
        <v>0.34375</v>
      </c>
      <c r="X70" s="195">
        <f t="shared" si="82"/>
        <v>0.54166666666666663</v>
      </c>
      <c r="Y70" s="195">
        <f t="shared" si="83"/>
        <v>0.5625</v>
      </c>
      <c r="Z70" s="195">
        <f t="shared" si="84"/>
        <v>0.66319444444444442</v>
      </c>
      <c r="AA70" s="195">
        <f t="shared" si="85"/>
        <v>0.66319444444444442</v>
      </c>
      <c r="AB70" s="195">
        <f t="shared" si="86"/>
        <v>0.71875</v>
      </c>
      <c r="AC70" s="667"/>
      <c r="AD70" s="196">
        <f t="shared" si="41"/>
        <v>0.35069444444444442</v>
      </c>
      <c r="AE70" s="667"/>
      <c r="AF70" s="196">
        <f t="shared" si="42"/>
        <v>0.35416666666666663</v>
      </c>
      <c r="AG70" s="196"/>
      <c r="AH70" s="196" t="s">
        <v>963</v>
      </c>
      <c r="AI70" s="196"/>
      <c r="AJ70" s="710"/>
      <c r="AK70" s="709">
        <f t="shared" si="57"/>
        <v>0</v>
      </c>
      <c r="AL70" s="709">
        <f t="shared" si="58"/>
        <v>0</v>
      </c>
      <c r="AM70" s="709">
        <f t="shared" si="59"/>
        <v>0</v>
      </c>
      <c r="AN70" s="709"/>
      <c r="AO70" s="709">
        <f t="shared" si="60"/>
        <v>1</v>
      </c>
      <c r="AP70" s="709">
        <f t="shared" si="43"/>
        <v>1</v>
      </c>
      <c r="AS70" s="184"/>
      <c r="AW70" s="225"/>
      <c r="AX70" s="79"/>
      <c r="AZ70" s="176"/>
      <c r="BD70" s="225"/>
      <c r="BG70" s="761">
        <v>0</v>
      </c>
      <c r="BH70" s="761">
        <v>0</v>
      </c>
      <c r="BI70" s="198">
        <v>0</v>
      </c>
      <c r="BJ70" s="198">
        <v>0</v>
      </c>
      <c r="BL70" s="761">
        <v>68.5</v>
      </c>
      <c r="BM70" s="761">
        <v>68.5</v>
      </c>
      <c r="BN70" s="198">
        <v>0</v>
      </c>
      <c r="BO70" s="198">
        <v>0</v>
      </c>
    </row>
    <row r="71" spans="1:67" ht="12.75" hidden="1" customHeight="1" outlineLevel="1" x14ac:dyDescent="0.2">
      <c r="B71" s="851"/>
      <c r="C71" s="851"/>
      <c r="D71" s="27" t="str">
        <f t="shared" si="44"/>
        <v/>
      </c>
      <c r="E71" s="191" t="str">
        <f t="shared" si="45"/>
        <v>Mi</v>
      </c>
      <c r="F71" s="191">
        <f t="shared" si="46"/>
        <v>2024</v>
      </c>
      <c r="G71" s="191">
        <f t="shared" si="47"/>
        <v>2</v>
      </c>
      <c r="H71" s="191">
        <f t="shared" si="61"/>
        <v>28</v>
      </c>
      <c r="I71" s="192">
        <f t="shared" si="48"/>
        <v>43888</v>
      </c>
      <c r="J71" s="191">
        <f t="shared" si="31"/>
        <v>1</v>
      </c>
      <c r="K71" s="193">
        <v>8</v>
      </c>
      <c r="L71" s="194">
        <v>15</v>
      </c>
      <c r="M71" s="193">
        <f t="shared" si="153"/>
        <v>13</v>
      </c>
      <c r="N71" s="194">
        <f t="shared" si="153"/>
        <v>0</v>
      </c>
      <c r="O71" s="193">
        <f t="shared" si="153"/>
        <v>13</v>
      </c>
      <c r="P71" s="194">
        <f t="shared" si="153"/>
        <v>30</v>
      </c>
      <c r="Q71" s="193">
        <f t="shared" si="153"/>
        <v>15</v>
      </c>
      <c r="R71" s="194">
        <f t="shared" si="153"/>
        <v>55</v>
      </c>
      <c r="S71" s="193">
        <f t="shared" si="152"/>
        <v>15</v>
      </c>
      <c r="T71" s="194">
        <f t="shared" si="152"/>
        <v>55</v>
      </c>
      <c r="U71" s="193">
        <v>17</v>
      </c>
      <c r="V71" s="194">
        <v>10</v>
      </c>
      <c r="W71" s="195">
        <f t="shared" ref="W71" si="180">TIME(K71,L71,0)</f>
        <v>0.34375</v>
      </c>
      <c r="X71" s="195">
        <f t="shared" ref="X71" si="181">TIME(M71,N71,0)</f>
        <v>0.54166666666666663</v>
      </c>
      <c r="Y71" s="195">
        <f t="shared" ref="Y71" si="182">TIME(O71,P71,0)</f>
        <v>0.5625</v>
      </c>
      <c r="Z71" s="195">
        <f t="shared" ref="Z71" si="183">TIME(Q71,R71,0)</f>
        <v>0.66319444444444442</v>
      </c>
      <c r="AA71" s="195">
        <f t="shared" si="85"/>
        <v>0.66319444444444442</v>
      </c>
      <c r="AB71" s="195">
        <f t="shared" si="86"/>
        <v>0.71527777777777779</v>
      </c>
      <c r="AC71" s="667"/>
      <c r="AD71" s="196">
        <f t="shared" si="41"/>
        <v>0.35069444444444442</v>
      </c>
      <c r="AE71" s="667"/>
      <c r="AF71" s="196">
        <f t="shared" si="42"/>
        <v>0.35069444444444442</v>
      </c>
      <c r="AG71" s="196"/>
      <c r="AH71" s="196" t="s">
        <v>963</v>
      </c>
      <c r="AI71" s="196"/>
      <c r="AJ71" s="709"/>
      <c r="AK71" s="709">
        <f t="shared" si="57"/>
        <v>0</v>
      </c>
      <c r="AL71" s="709">
        <f t="shared" si="58"/>
        <v>0</v>
      </c>
      <c r="AM71" s="709">
        <f t="shared" si="59"/>
        <v>0</v>
      </c>
      <c r="AN71" s="709"/>
      <c r="AO71" s="709">
        <f t="shared" si="60"/>
        <v>1</v>
      </c>
      <c r="AP71" s="709">
        <f t="shared" si="43"/>
        <v>1</v>
      </c>
      <c r="AS71" s="184"/>
      <c r="AW71" s="225"/>
      <c r="AX71" s="79"/>
      <c r="AZ71" s="176"/>
      <c r="BD71" s="225"/>
      <c r="BG71" s="761">
        <f>68.5-BL71</f>
        <v>66</v>
      </c>
      <c r="BH71" s="761">
        <v>68.5</v>
      </c>
      <c r="BI71" s="198">
        <v>18</v>
      </c>
      <c r="BJ71" s="198">
        <v>28</v>
      </c>
      <c r="BL71" s="761">
        <v>2.5</v>
      </c>
      <c r="BM71" s="761">
        <v>0</v>
      </c>
      <c r="BN71" s="198">
        <v>0</v>
      </c>
      <c r="BO71" s="198">
        <v>0</v>
      </c>
    </row>
    <row r="72" spans="1:67" ht="12.75" hidden="1" customHeight="1" outlineLevel="1" x14ac:dyDescent="0.2">
      <c r="B72" s="851"/>
      <c r="C72" s="851"/>
      <c r="D72" s="27" t="str">
        <f t="shared" si="44"/>
        <v/>
      </c>
      <c r="E72" s="191" t="str">
        <f t="shared" si="45"/>
        <v>Do</v>
      </c>
      <c r="F72" s="191">
        <f t="shared" si="46"/>
        <v>2024</v>
      </c>
      <c r="G72" s="191">
        <f t="shared" si="47"/>
        <v>2</v>
      </c>
      <c r="H72" s="191">
        <f t="shared" si="61"/>
        <v>29</v>
      </c>
      <c r="I72" s="192">
        <f t="shared" si="48"/>
        <v>43889</v>
      </c>
      <c r="J72" s="191">
        <f t="shared" si="31"/>
        <v>1</v>
      </c>
      <c r="K72" s="193">
        <v>8</v>
      </c>
      <c r="L72" s="194">
        <v>23</v>
      </c>
      <c r="M72" s="193">
        <f t="shared" si="153"/>
        <v>13</v>
      </c>
      <c r="N72" s="194">
        <f t="shared" si="153"/>
        <v>0</v>
      </c>
      <c r="O72" s="193">
        <f t="shared" si="153"/>
        <v>13</v>
      </c>
      <c r="P72" s="194">
        <f t="shared" si="153"/>
        <v>30</v>
      </c>
      <c r="Q72" s="193">
        <f t="shared" si="153"/>
        <v>15</v>
      </c>
      <c r="R72" s="194">
        <f t="shared" si="153"/>
        <v>55</v>
      </c>
      <c r="S72" s="193">
        <f t="shared" si="152"/>
        <v>15</v>
      </c>
      <c r="T72" s="194">
        <f t="shared" si="152"/>
        <v>55</v>
      </c>
      <c r="U72" s="193">
        <v>17</v>
      </c>
      <c r="V72" s="194">
        <v>45</v>
      </c>
      <c r="W72" s="195">
        <f t="shared" ref="W72" si="184">TIME(K72,L72,0)</f>
        <v>0.34930555555555554</v>
      </c>
      <c r="X72" s="195">
        <f t="shared" ref="X72" si="185">TIME(M72,N72,0)</f>
        <v>0.54166666666666663</v>
      </c>
      <c r="Y72" s="195">
        <f t="shared" ref="Y72" si="186">TIME(O72,P72,0)</f>
        <v>0.5625</v>
      </c>
      <c r="Z72" s="195">
        <f t="shared" ref="Z72" si="187">TIME(Q72,R72,0)</f>
        <v>0.66319444444444442</v>
      </c>
      <c r="AA72" s="195">
        <f t="shared" si="85"/>
        <v>0.66319444444444442</v>
      </c>
      <c r="AB72" s="195">
        <f t="shared" si="86"/>
        <v>0.73958333333333337</v>
      </c>
      <c r="AC72" s="667"/>
      <c r="AD72" s="196">
        <f t="shared" si="41"/>
        <v>0.35069444444444442</v>
      </c>
      <c r="AE72" s="667"/>
      <c r="AF72" s="196">
        <f t="shared" si="42"/>
        <v>0.36944444444444446</v>
      </c>
      <c r="AG72" s="196"/>
      <c r="AH72" s="196" t="s">
        <v>963</v>
      </c>
      <c r="AI72" s="196"/>
      <c r="AJ72" s="709"/>
      <c r="AK72" s="709">
        <f t="shared" si="57"/>
        <v>0</v>
      </c>
      <c r="AL72" s="709">
        <f t="shared" si="58"/>
        <v>0</v>
      </c>
      <c r="AM72" s="709">
        <f t="shared" si="59"/>
        <v>0</v>
      </c>
      <c r="AN72" s="709"/>
      <c r="AO72" s="709">
        <f t="shared" si="60"/>
        <v>1</v>
      </c>
      <c r="AP72" s="709">
        <f t="shared" si="43"/>
        <v>1</v>
      </c>
      <c r="AS72" s="184"/>
      <c r="AW72" s="225"/>
      <c r="AX72" s="79"/>
      <c r="AZ72" s="176"/>
      <c r="BD72" s="225"/>
      <c r="BG72" s="761">
        <v>68.5</v>
      </c>
      <c r="BH72" s="761">
        <v>68.5</v>
      </c>
      <c r="BI72" s="198">
        <v>46</v>
      </c>
      <c r="BJ72" s="198">
        <v>52</v>
      </c>
      <c r="BL72" s="761">
        <v>0</v>
      </c>
      <c r="BM72" s="761">
        <v>0</v>
      </c>
      <c r="BN72" s="198">
        <v>0</v>
      </c>
      <c r="BO72" s="198">
        <v>0</v>
      </c>
    </row>
    <row r="73" spans="1:67" ht="12.75" hidden="1" customHeight="1" outlineLevel="1" x14ac:dyDescent="0.2">
      <c r="B73" s="851"/>
      <c r="C73" s="851"/>
      <c r="D73" s="27" t="str">
        <f t="shared" si="44"/>
        <v/>
      </c>
      <c r="E73" s="191" t="str">
        <f t="shared" ref="E73:E74" si="188">TEXT(I73,"TTT")</f>
        <v>Fr</v>
      </c>
      <c r="F73" s="191">
        <f t="shared" si="46"/>
        <v>2024</v>
      </c>
      <c r="G73" s="191">
        <f t="shared" si="47"/>
        <v>2</v>
      </c>
      <c r="H73" s="191">
        <f t="shared" si="61"/>
        <v>30</v>
      </c>
      <c r="I73" s="192">
        <f t="shared" ref="I73:I74" si="189">DATE(F73,G73,H73)</f>
        <v>43890</v>
      </c>
      <c r="J73" s="191">
        <f t="shared" si="31"/>
        <v>0</v>
      </c>
      <c r="K73" s="193">
        <f t="shared" si="153"/>
        <v>0</v>
      </c>
      <c r="L73" s="194">
        <f t="shared" si="153"/>
        <v>0</v>
      </c>
      <c r="M73" s="193">
        <f t="shared" si="153"/>
        <v>0</v>
      </c>
      <c r="N73" s="194">
        <f t="shared" si="153"/>
        <v>0</v>
      </c>
      <c r="O73" s="193">
        <f t="shared" si="153"/>
        <v>0</v>
      </c>
      <c r="P73" s="194">
        <f t="shared" si="153"/>
        <v>0</v>
      </c>
      <c r="Q73" s="193">
        <f t="shared" si="153"/>
        <v>0</v>
      </c>
      <c r="R73" s="194">
        <f t="shared" si="153"/>
        <v>0</v>
      </c>
      <c r="S73" s="193">
        <f t="shared" ref="S73" si="190">Q73</f>
        <v>0</v>
      </c>
      <c r="T73" s="194">
        <f t="shared" ref="T73" si="191">R73</f>
        <v>0</v>
      </c>
      <c r="U73" s="193">
        <f t="shared" ref="U73" si="192">S73</f>
        <v>0</v>
      </c>
      <c r="V73" s="194">
        <f t="shared" ref="V73" si="193">T73</f>
        <v>0</v>
      </c>
      <c r="W73" s="195">
        <f t="shared" ref="W73" si="194">TIME(K73,L73,0)</f>
        <v>0</v>
      </c>
      <c r="X73" s="195">
        <f t="shared" ref="X73" si="195">TIME(M73,N73,0)</f>
        <v>0</v>
      </c>
      <c r="Y73" s="195">
        <f t="shared" ref="Y73" si="196">TIME(O73,P73,0)</f>
        <v>0</v>
      </c>
      <c r="Z73" s="195">
        <f t="shared" ref="Z73" si="197">TIME(Q73,R73,0)</f>
        <v>0</v>
      </c>
      <c r="AA73" s="195">
        <f t="shared" ref="AA73" si="198">TIME(S73,T73,0)</f>
        <v>0</v>
      </c>
      <c r="AB73" s="195">
        <f t="shared" ref="AB73" si="199">TIME(U73,V73,0)</f>
        <v>0</v>
      </c>
      <c r="AC73" s="667"/>
      <c r="AD73" s="196">
        <f t="shared" si="41"/>
        <v>0</v>
      </c>
      <c r="AE73" s="667"/>
      <c r="AF73" s="196">
        <f t="shared" si="42"/>
        <v>0</v>
      </c>
      <c r="AG73" s="196"/>
      <c r="AH73" s="196"/>
      <c r="AI73" s="196"/>
      <c r="AJ73" s="710"/>
      <c r="AK73" s="709">
        <f t="shared" si="57"/>
        <v>0</v>
      </c>
      <c r="AL73" s="709">
        <f t="shared" si="58"/>
        <v>0</v>
      </c>
      <c r="AM73" s="709">
        <f t="shared" si="59"/>
        <v>0</v>
      </c>
      <c r="AN73" s="709"/>
      <c r="AO73" s="709">
        <f t="shared" si="60"/>
        <v>0</v>
      </c>
      <c r="AP73" s="709">
        <f t="shared" si="43"/>
        <v>0</v>
      </c>
      <c r="AS73" s="184"/>
      <c r="AW73" s="225"/>
      <c r="AX73" s="79"/>
      <c r="AZ73" s="176"/>
      <c r="BD73" s="225"/>
      <c r="BG73" s="761">
        <v>0</v>
      </c>
      <c r="BH73" s="761">
        <v>0</v>
      </c>
      <c r="BI73" s="198">
        <v>0</v>
      </c>
      <c r="BJ73" s="198">
        <v>0</v>
      </c>
      <c r="BL73" s="761">
        <v>0</v>
      </c>
      <c r="BM73" s="761">
        <v>0</v>
      </c>
      <c r="BN73" s="198">
        <v>0</v>
      </c>
      <c r="BO73" s="198">
        <v>0</v>
      </c>
    </row>
    <row r="74" spans="1:67" ht="12.75" hidden="1" customHeight="1" outlineLevel="1" x14ac:dyDescent="0.2">
      <c r="B74" s="851"/>
      <c r="C74" s="851"/>
      <c r="D74" s="27" t="str">
        <f t="shared" si="44"/>
        <v/>
      </c>
      <c r="E74" s="191" t="str">
        <f t="shared" si="188"/>
        <v>Sa</v>
      </c>
      <c r="F74" s="191">
        <f t="shared" si="46"/>
        <v>2024</v>
      </c>
      <c r="G74" s="191">
        <f t="shared" si="47"/>
        <v>2</v>
      </c>
      <c r="H74" s="191">
        <f t="shared" si="61"/>
        <v>31</v>
      </c>
      <c r="I74" s="192">
        <f t="shared" si="189"/>
        <v>43891</v>
      </c>
      <c r="J74" s="191">
        <f t="shared" si="31"/>
        <v>0</v>
      </c>
      <c r="K74" s="193">
        <f t="shared" si="153"/>
        <v>0</v>
      </c>
      <c r="L74" s="194">
        <f t="shared" si="153"/>
        <v>0</v>
      </c>
      <c r="M74" s="193">
        <f t="shared" si="153"/>
        <v>0</v>
      </c>
      <c r="N74" s="194">
        <f t="shared" si="153"/>
        <v>0</v>
      </c>
      <c r="O74" s="193">
        <f t="shared" si="153"/>
        <v>0</v>
      </c>
      <c r="P74" s="194">
        <f t="shared" si="153"/>
        <v>0</v>
      </c>
      <c r="Q74" s="193">
        <f t="shared" si="153"/>
        <v>0</v>
      </c>
      <c r="R74" s="194">
        <f t="shared" si="153"/>
        <v>0</v>
      </c>
      <c r="S74" s="193">
        <f t="shared" ref="S74" si="200">Q74</f>
        <v>0</v>
      </c>
      <c r="T74" s="194">
        <f t="shared" ref="T74" si="201">R74</f>
        <v>0</v>
      </c>
      <c r="U74" s="193">
        <f t="shared" ref="U74" si="202">S74</f>
        <v>0</v>
      </c>
      <c r="V74" s="194">
        <f t="shared" ref="V74" si="203">T74</f>
        <v>0</v>
      </c>
      <c r="W74" s="195">
        <f t="shared" ref="W74" si="204">TIME(K74,L74,0)</f>
        <v>0</v>
      </c>
      <c r="X74" s="195">
        <f t="shared" ref="X74" si="205">TIME(M74,N74,0)</f>
        <v>0</v>
      </c>
      <c r="Y74" s="195">
        <f t="shared" ref="Y74" si="206">TIME(O74,P74,0)</f>
        <v>0</v>
      </c>
      <c r="Z74" s="195">
        <f t="shared" ref="Z74" si="207">TIME(Q74,R74,0)</f>
        <v>0</v>
      </c>
      <c r="AA74" s="195">
        <f t="shared" ref="AA74" si="208">TIME(S74,T74,0)</f>
        <v>0</v>
      </c>
      <c r="AB74" s="195">
        <f t="shared" ref="AB74" si="209">TIME(U74,V74,0)</f>
        <v>0</v>
      </c>
      <c r="AC74" s="667"/>
      <c r="AD74" s="196">
        <f t="shared" si="41"/>
        <v>0</v>
      </c>
      <c r="AE74" s="667"/>
      <c r="AF74" s="196">
        <f t="shared" si="42"/>
        <v>0</v>
      </c>
      <c r="AG74" s="196"/>
      <c r="AH74" s="196"/>
      <c r="AI74" s="196"/>
      <c r="AJ74" s="710"/>
      <c r="AK74" s="709">
        <f t="shared" si="57"/>
        <v>0</v>
      </c>
      <c r="AL74" s="709">
        <f t="shared" si="58"/>
        <v>0</v>
      </c>
      <c r="AM74" s="709">
        <f t="shared" si="59"/>
        <v>0</v>
      </c>
      <c r="AN74" s="709"/>
      <c r="AO74" s="709">
        <f t="shared" si="60"/>
        <v>0</v>
      </c>
      <c r="AP74" s="709">
        <f>IF(OR(E74="Sa",E74="So",E74="",J74=0,AH74="FT"),0,1)</f>
        <v>0</v>
      </c>
      <c r="AS74" s="184"/>
      <c r="AW74" s="225"/>
      <c r="AX74" s="79"/>
      <c r="AZ74" s="176"/>
      <c r="BD74" s="225"/>
      <c r="BL74" s="819">
        <v>41.7</v>
      </c>
      <c r="BM74" s="757">
        <f>SUM(BM53,BM60,BM67)</f>
        <v>962.7</v>
      </c>
      <c r="BN74" s="820">
        <f>BM74/BL74</f>
        <v>23.086330935251798</v>
      </c>
      <c r="BO74" s="821">
        <f>100*BL74/BM74</f>
        <v>4.3315674665004673</v>
      </c>
    </row>
    <row r="75" spans="1:67" ht="12.75" hidden="1" customHeight="1" outlineLevel="1" x14ac:dyDescent="0.2">
      <c r="B75" s="851"/>
      <c r="C75" s="851"/>
      <c r="D75" s="749" t="s">
        <v>1716</v>
      </c>
      <c r="E75" s="9"/>
      <c r="F75" s="9"/>
      <c r="G75" s="9"/>
      <c r="H75" s="191"/>
      <c r="I75" s="13"/>
      <c r="J75" s="191">
        <f>IF(OR(G75="",G75=MONTH(I75)),1,0)</f>
        <v>1</v>
      </c>
      <c r="Q75" s="4" t="s">
        <v>21</v>
      </c>
      <c r="R75" s="4"/>
      <c r="S75" s="4"/>
      <c r="T75" s="4"/>
      <c r="U75" s="4"/>
      <c r="V75" s="4"/>
      <c r="W75" s="4"/>
      <c r="X75" s="4"/>
      <c r="Y75" s="4"/>
      <c r="Z75" s="4"/>
      <c r="AA75" s="4"/>
      <c r="AB75" s="4"/>
      <c r="AC75" s="667"/>
      <c r="AD75" s="18">
        <f>SUM(AD44:AD74)</f>
        <v>7.3645833333333357</v>
      </c>
      <c r="AE75" s="667"/>
      <c r="AF75" s="18">
        <f>SUM(AF44:AF74)</f>
        <v>7.6090277777777766</v>
      </c>
      <c r="AG75" s="18"/>
      <c r="AH75" s="18"/>
      <c r="AI75" s="20">
        <f>IF(AF75-AD75&lt;0,0,1)</f>
        <v>1</v>
      </c>
      <c r="AJ75" s="190">
        <f>IF(AF75-AD75&lt;0,AD75-AF75,AF75-AD75)</f>
        <v>0.24444444444444091</v>
      </c>
      <c r="AK75" s="190">
        <f>8.425*SUM(AK44:AK74)/24</f>
        <v>0</v>
      </c>
      <c r="AL75" s="190">
        <f>8.425*SUM(AL44:AL74)/24</f>
        <v>0</v>
      </c>
      <c r="AM75" s="190">
        <f>8.425*SUM(AM44:AM74)/24</f>
        <v>0</v>
      </c>
      <c r="AO75" s="151">
        <f>SUM(AO44:AO74)</f>
        <v>21</v>
      </c>
      <c r="AP75" s="151">
        <f>SUM(AP44:AP74)</f>
        <v>21</v>
      </c>
      <c r="AS75" s="184"/>
      <c r="AW75" s="225"/>
      <c r="AX75" s="79"/>
      <c r="AZ75" s="176"/>
      <c r="BD75" s="225"/>
    </row>
    <row r="76" spans="1:67" ht="12.75" customHeight="1" collapsed="1" x14ac:dyDescent="0.2">
      <c r="B76" s="852"/>
      <c r="C76" s="852"/>
      <c r="D76" s="49"/>
      <c r="E76" s="50"/>
      <c r="F76" s="50"/>
      <c r="G76" s="50"/>
      <c r="H76" s="50"/>
      <c r="I76" s="51"/>
      <c r="J76" s="51"/>
      <c r="K76" s="52"/>
      <c r="L76" s="52"/>
      <c r="M76" s="52"/>
      <c r="N76" s="52"/>
      <c r="O76" s="52"/>
      <c r="P76" s="52"/>
      <c r="Q76" s="52"/>
      <c r="R76" s="52"/>
      <c r="S76" s="52"/>
      <c r="T76" s="52"/>
      <c r="U76" s="52"/>
      <c r="V76" s="52"/>
      <c r="W76" s="52"/>
      <c r="X76" s="52"/>
      <c r="Y76" s="52"/>
      <c r="Z76" s="52"/>
      <c r="AA76" s="52"/>
      <c r="AB76" s="52"/>
      <c r="AC76" s="53"/>
      <c r="AD76" s="53"/>
      <c r="AE76" s="53"/>
      <c r="AF76" s="54"/>
      <c r="AG76" s="26"/>
      <c r="AH76" s="26"/>
      <c r="AI76" s="26"/>
      <c r="AJ76" s="203">
        <f>IF(AI75=1,AJ42+AJ75,IF(AI75=0,AJ42-AJ75,"Error"))</f>
        <v>1.3194444444436293E-2</v>
      </c>
      <c r="AK76" s="202">
        <f>AK42+SUM(AK43:AK74)</f>
        <v>0</v>
      </c>
      <c r="AL76" s="202">
        <f>AL42+SUM(AL43:AL74)</f>
        <v>0</v>
      </c>
      <c r="AM76" s="202">
        <f>AM42+SUM(AM43:AM74)</f>
        <v>0</v>
      </c>
      <c r="AN76" s="202"/>
      <c r="AO76" s="202">
        <f>AO75*8</f>
        <v>168</v>
      </c>
      <c r="AP76" s="202">
        <f>AP75*8</f>
        <v>168</v>
      </c>
      <c r="AQ76" s="152"/>
      <c r="AR76" s="173"/>
      <c r="AS76" s="185"/>
      <c r="AT76" s="152"/>
      <c r="AU76" s="152"/>
      <c r="AV76" s="173"/>
      <c r="AW76" s="226"/>
      <c r="AX76" s="80"/>
      <c r="AY76" s="55"/>
      <c r="AZ76" s="178"/>
      <c r="BA76" s="55"/>
      <c r="BB76" s="49"/>
      <c r="BC76" s="55"/>
      <c r="BD76" s="226"/>
      <c r="BE76" s="4"/>
    </row>
    <row r="77" spans="1:67" ht="12.75" customHeight="1" outlineLevel="1" x14ac:dyDescent="0.2">
      <c r="B77" s="850">
        <f>$F$5</f>
        <v>2024</v>
      </c>
      <c r="C77" s="850" t="str">
        <f>TEXT(I78,"MMM")</f>
        <v>Mär</v>
      </c>
      <c r="D77" s="41"/>
      <c r="E77" s="62"/>
      <c r="F77" s="62"/>
      <c r="G77" s="62"/>
      <c r="H77" s="62"/>
      <c r="I77" s="42"/>
      <c r="J77" s="42"/>
      <c r="K77" s="43"/>
      <c r="L77" s="43"/>
      <c r="M77" s="43"/>
      <c r="N77" s="43"/>
      <c r="O77" s="43"/>
      <c r="P77" s="43"/>
      <c r="Q77" s="43"/>
      <c r="R77" s="43"/>
      <c r="S77" s="43"/>
      <c r="T77" s="43"/>
      <c r="U77" s="43"/>
      <c r="V77" s="43"/>
      <c r="W77" s="43"/>
      <c r="X77" s="43"/>
      <c r="Y77" s="43"/>
      <c r="Z77" s="43"/>
      <c r="AA77" s="43"/>
      <c r="AB77" s="43"/>
      <c r="AC77" s="63"/>
      <c r="AD77" s="63"/>
      <c r="AE77" s="63"/>
      <c r="AF77" s="64"/>
      <c r="AG77" s="64"/>
      <c r="AH77" s="64"/>
      <c r="AI77" s="64"/>
      <c r="AJ77" s="148"/>
      <c r="AK77" s="148"/>
      <c r="AL77" s="148"/>
      <c r="AM77" s="148"/>
      <c r="AN77" s="148"/>
      <c r="AO77" s="148"/>
      <c r="AP77" s="148"/>
      <c r="AQ77" s="148"/>
      <c r="AR77" s="170"/>
      <c r="AS77" s="182"/>
      <c r="AT77" s="148"/>
      <c r="AU77" s="148"/>
      <c r="AV77" s="170"/>
      <c r="AW77" s="224"/>
      <c r="AX77" s="78"/>
      <c r="AY77" s="45"/>
      <c r="AZ77" s="177"/>
      <c r="BA77" s="45"/>
      <c r="BB77" s="41"/>
      <c r="BC77" s="45"/>
      <c r="BD77" s="224"/>
      <c r="BE77" s="3"/>
    </row>
    <row r="78" spans="1:67" ht="12.75" customHeight="1" outlineLevel="1" x14ac:dyDescent="0.2">
      <c r="A78" s="198">
        <f>A44+1</f>
        <v>3</v>
      </c>
      <c r="B78" s="851"/>
      <c r="C78" s="851"/>
      <c r="D78" s="27" t="str">
        <f>IF(E78="Mo",WEEKNUM(I78),"")</f>
        <v/>
      </c>
      <c r="E78" s="191" t="str">
        <f>TEXT(I78,"TTT")</f>
        <v>Fr</v>
      </c>
      <c r="F78" s="191">
        <f>$F$5</f>
        <v>2024</v>
      </c>
      <c r="G78" s="191">
        <f>$A$78</f>
        <v>3</v>
      </c>
      <c r="H78" s="191">
        <f>$H$5</f>
        <v>1</v>
      </c>
      <c r="I78" s="192">
        <f>DATE(F78,G78,H78)</f>
        <v>43890</v>
      </c>
      <c r="J78" s="191">
        <f t="shared" ref="J78:J108" si="210">IF(OR(G78="",G78=MONTH(I78)),1,0)</f>
        <v>1</v>
      </c>
      <c r="K78" s="193">
        <v>7</v>
      </c>
      <c r="L78" s="194">
        <v>0</v>
      </c>
      <c r="M78" s="193">
        <v>12</v>
      </c>
      <c r="N78" s="194">
        <v>0</v>
      </c>
      <c r="O78" s="193">
        <v>12</v>
      </c>
      <c r="P78" s="194">
        <v>30</v>
      </c>
      <c r="Q78" s="193">
        <f t="shared" ref="K78:R87" si="211">IF(OR($E78="Sa",$E78="So",$J78=0),Q$4,Q$5)</f>
        <v>15</v>
      </c>
      <c r="R78" s="194">
        <f t="shared" si="211"/>
        <v>55</v>
      </c>
      <c r="S78" s="193">
        <f t="shared" ref="S78:S108" si="212">Q78</f>
        <v>15</v>
      </c>
      <c r="T78" s="194">
        <f t="shared" ref="T78:T108" si="213">R78</f>
        <v>55</v>
      </c>
      <c r="U78" s="193">
        <v>17</v>
      </c>
      <c r="V78" s="194">
        <v>0</v>
      </c>
      <c r="W78" s="195">
        <f t="shared" ref="W78:W108" si="214">TIME(K78,L78,0)</f>
        <v>0.29166666666666669</v>
      </c>
      <c r="X78" s="195">
        <f t="shared" ref="X78:X108" si="215">TIME(M78,N78,0)</f>
        <v>0.5</v>
      </c>
      <c r="Y78" s="195">
        <f t="shared" ref="Y78:Y108" si="216">TIME(O78,P78,0)</f>
        <v>0.52083333333333337</v>
      </c>
      <c r="Z78" s="195">
        <f t="shared" ref="Z78:Z108" si="217">TIME(Q78,R78,0)</f>
        <v>0.66319444444444442</v>
      </c>
      <c r="AA78" s="195">
        <f t="shared" ref="AA78:AA108" si="218">TIME(S78,T78,0)</f>
        <v>0.66319444444444442</v>
      </c>
      <c r="AB78" s="195">
        <f t="shared" ref="AB78:AB108" si="219">TIME(U78,V78,0)</f>
        <v>0.70833333333333337</v>
      </c>
      <c r="AC78" s="667"/>
      <c r="AD78" s="196">
        <f t="shared" ref="AD78:AD108" si="220">IF(J78=0,0,IF(OR(E78="Sa",E78="So"),TIME($AD$4,$AF$4,0),TIME($AD$5,$AF$5,0)))</f>
        <v>0.35069444444444442</v>
      </c>
      <c r="AE78" s="667"/>
      <c r="AF78" s="196">
        <f t="shared" ref="AF78:AF108" si="221">IF(OR(E78="Sa",E78="So"),TIME($AD$4,$AF$4,0),(Z78-W78-(Y78-X78)+(AB78-AA78)))</f>
        <v>0.39583333333333331</v>
      </c>
      <c r="AG78" s="196"/>
      <c r="AH78" s="196" t="s">
        <v>1684</v>
      </c>
      <c r="AI78" s="196"/>
      <c r="AJ78" s="709"/>
      <c r="AK78" s="709">
        <f>IF(AH78=$AH$3,1,0)</f>
        <v>0</v>
      </c>
      <c r="AL78" s="709">
        <f>IF(AH78=$AH$7,1,0)</f>
        <v>0</v>
      </c>
      <c r="AM78" s="709">
        <f>IF(AI78=$AH$4,1,0)</f>
        <v>0</v>
      </c>
      <c r="AN78" s="709"/>
      <c r="AO78" s="709">
        <f>IF(OR(AH78=$AH$2,AH78=$AH$5),1,IF(AH78=$AH$6,0.5,0))</f>
        <v>1</v>
      </c>
      <c r="AP78" s="709">
        <f t="shared" ref="AP78:AP107" si="222">IF(OR(E78="Sa",E78="So",E78="",J78=0,AH78="FT"),0,1)</f>
        <v>1</v>
      </c>
      <c r="AS78" s="184"/>
      <c r="AW78" s="225"/>
      <c r="AX78" s="79"/>
      <c r="AZ78" s="176"/>
      <c r="BD78" s="225"/>
      <c r="BE78" s="4"/>
    </row>
    <row r="79" spans="1:67" ht="12.75" customHeight="1" outlineLevel="1" thickBot="1" x14ac:dyDescent="0.25">
      <c r="B79" s="851"/>
      <c r="C79" s="851"/>
      <c r="D79" s="27" t="str">
        <f t="shared" ref="D79:D108" si="223">IF(E79="Mo",WEEKNUM(I79),"")</f>
        <v/>
      </c>
      <c r="E79" s="191" t="str">
        <f t="shared" ref="E79:E108" si="224">TEXT(I79,"TTT")</f>
        <v>Sa</v>
      </c>
      <c r="F79" s="191">
        <f t="shared" ref="F79:F108" si="225">$F$5</f>
        <v>2024</v>
      </c>
      <c r="G79" s="191">
        <f t="shared" ref="G79:G108" si="226">$A$78</f>
        <v>3</v>
      </c>
      <c r="H79" s="191">
        <f>H78+1</f>
        <v>2</v>
      </c>
      <c r="I79" s="192">
        <f t="shared" ref="I79:I108" si="227">DATE(F79,G79,H79)</f>
        <v>43891</v>
      </c>
      <c r="J79" s="191">
        <f t="shared" si="210"/>
        <v>1</v>
      </c>
      <c r="K79" s="193">
        <f t="shared" si="211"/>
        <v>0</v>
      </c>
      <c r="L79" s="194">
        <f t="shared" si="211"/>
        <v>0</v>
      </c>
      <c r="M79" s="193">
        <f t="shared" si="211"/>
        <v>0</v>
      </c>
      <c r="N79" s="194">
        <f t="shared" si="211"/>
        <v>0</v>
      </c>
      <c r="O79" s="193">
        <f t="shared" si="211"/>
        <v>0</v>
      </c>
      <c r="P79" s="194">
        <f t="shared" si="211"/>
        <v>0</v>
      </c>
      <c r="Q79" s="193">
        <f t="shared" si="211"/>
        <v>0</v>
      </c>
      <c r="R79" s="194">
        <f t="shared" si="211"/>
        <v>0</v>
      </c>
      <c r="S79" s="193">
        <f t="shared" si="212"/>
        <v>0</v>
      </c>
      <c r="T79" s="194">
        <f t="shared" si="213"/>
        <v>0</v>
      </c>
      <c r="U79" s="193">
        <f t="shared" ref="U79:U108" si="228">S79</f>
        <v>0</v>
      </c>
      <c r="V79" s="194">
        <f t="shared" ref="V79:V108" si="229">T79</f>
        <v>0</v>
      </c>
      <c r="W79" s="195">
        <f t="shared" si="214"/>
        <v>0</v>
      </c>
      <c r="X79" s="195">
        <f t="shared" si="215"/>
        <v>0</v>
      </c>
      <c r="Y79" s="195">
        <f t="shared" si="216"/>
        <v>0</v>
      </c>
      <c r="Z79" s="195">
        <f t="shared" si="217"/>
        <v>0</v>
      </c>
      <c r="AA79" s="195">
        <f t="shared" si="218"/>
        <v>0</v>
      </c>
      <c r="AB79" s="195">
        <f t="shared" si="219"/>
        <v>0</v>
      </c>
      <c r="AC79" s="667"/>
      <c r="AD79" s="196">
        <f t="shared" si="220"/>
        <v>0</v>
      </c>
      <c r="AE79" s="667"/>
      <c r="AF79" s="196">
        <f t="shared" si="221"/>
        <v>0</v>
      </c>
      <c r="AG79" s="196"/>
      <c r="AH79" s="196"/>
      <c r="AI79" s="196"/>
      <c r="AJ79" s="710"/>
      <c r="AK79" s="709">
        <f t="shared" ref="AK79:AK108" si="230">IF(AH79=$AH$3,1,0)</f>
        <v>0</v>
      </c>
      <c r="AL79" s="709">
        <f t="shared" ref="AL79:AL108" si="231">IF(AH79=$AH$7,1,0)</f>
        <v>0</v>
      </c>
      <c r="AM79" s="709">
        <f t="shared" ref="AM79:AM108" si="232">IF(AI79=$AH$4,1,0)</f>
        <v>0</v>
      </c>
      <c r="AN79" s="709"/>
      <c r="AO79" s="709">
        <f t="shared" ref="AO79:AO108" si="233">IF(OR(AH79=$AH$2,AH79=$AH$5),1,IF(AH79=$AH$6,0.5,0))</f>
        <v>0</v>
      </c>
      <c r="AP79" s="709">
        <f t="shared" si="222"/>
        <v>0</v>
      </c>
      <c r="AS79" s="184"/>
      <c r="AW79" s="225"/>
      <c r="AX79" s="79"/>
      <c r="AZ79" s="176"/>
      <c r="BD79" s="225"/>
      <c r="BE79" s="4"/>
    </row>
    <row r="80" spans="1:67" ht="12.75" customHeight="1" outlineLevel="1" x14ac:dyDescent="0.2">
      <c r="B80" s="851"/>
      <c r="C80" s="851"/>
      <c r="D80" s="27" t="str">
        <f t="shared" si="223"/>
        <v/>
      </c>
      <c r="E80" s="191" t="str">
        <f t="shared" si="224"/>
        <v>So</v>
      </c>
      <c r="F80" s="191">
        <f t="shared" si="225"/>
        <v>2024</v>
      </c>
      <c r="G80" s="191">
        <f t="shared" si="226"/>
        <v>3</v>
      </c>
      <c r="H80" s="191">
        <f t="shared" ref="H80:H108" si="234">H79+1</f>
        <v>3</v>
      </c>
      <c r="I80" s="192">
        <f t="shared" si="227"/>
        <v>43892</v>
      </c>
      <c r="J80" s="191">
        <f t="shared" si="210"/>
        <v>1</v>
      </c>
      <c r="K80" s="193">
        <f t="shared" si="211"/>
        <v>0</v>
      </c>
      <c r="L80" s="194">
        <f t="shared" si="211"/>
        <v>0</v>
      </c>
      <c r="M80" s="193">
        <f t="shared" si="211"/>
        <v>0</v>
      </c>
      <c r="N80" s="194">
        <f t="shared" si="211"/>
        <v>0</v>
      </c>
      <c r="O80" s="193">
        <f t="shared" si="211"/>
        <v>0</v>
      </c>
      <c r="P80" s="194">
        <f t="shared" si="211"/>
        <v>0</v>
      </c>
      <c r="Q80" s="193">
        <f t="shared" si="211"/>
        <v>0</v>
      </c>
      <c r="R80" s="194">
        <f t="shared" si="211"/>
        <v>0</v>
      </c>
      <c r="S80" s="193">
        <f t="shared" si="212"/>
        <v>0</v>
      </c>
      <c r="T80" s="194">
        <f t="shared" si="213"/>
        <v>0</v>
      </c>
      <c r="U80" s="193">
        <f t="shared" si="228"/>
        <v>0</v>
      </c>
      <c r="V80" s="194">
        <f t="shared" si="229"/>
        <v>0</v>
      </c>
      <c r="W80" s="195">
        <f t="shared" si="214"/>
        <v>0</v>
      </c>
      <c r="X80" s="195">
        <f t="shared" si="215"/>
        <v>0</v>
      </c>
      <c r="Y80" s="195">
        <f t="shared" si="216"/>
        <v>0</v>
      </c>
      <c r="Z80" s="195">
        <f t="shared" si="217"/>
        <v>0</v>
      </c>
      <c r="AA80" s="195">
        <f t="shared" si="218"/>
        <v>0</v>
      </c>
      <c r="AB80" s="195">
        <f t="shared" si="219"/>
        <v>0</v>
      </c>
      <c r="AC80" s="667"/>
      <c r="AD80" s="196">
        <f t="shared" si="220"/>
        <v>0</v>
      </c>
      <c r="AE80" s="667"/>
      <c r="AF80" s="196">
        <f t="shared" si="221"/>
        <v>0</v>
      </c>
      <c r="AG80" s="196"/>
      <c r="AH80" s="196"/>
      <c r="AI80" s="196"/>
      <c r="AJ80" s="710"/>
      <c r="AK80" s="709">
        <f t="shared" si="230"/>
        <v>0</v>
      </c>
      <c r="AL80" s="709">
        <f t="shared" si="231"/>
        <v>0</v>
      </c>
      <c r="AM80" s="709">
        <f t="shared" si="232"/>
        <v>0</v>
      </c>
      <c r="AN80" s="709"/>
      <c r="AO80" s="709">
        <f t="shared" si="233"/>
        <v>0</v>
      </c>
      <c r="AP80" s="709">
        <f t="shared" si="222"/>
        <v>0</v>
      </c>
      <c r="AS80" s="184"/>
      <c r="AW80" s="225"/>
      <c r="AX80" s="79"/>
      <c r="AZ80" s="176"/>
      <c r="BD80" s="225"/>
      <c r="BE80" s="4"/>
      <c r="BG80" s="822" t="s">
        <v>1778</v>
      </c>
      <c r="BH80" s="823">
        <f>SUM(BG81:BG85)+SUM(BH81:BH85)</f>
        <v>548</v>
      </c>
      <c r="BI80" s="824" t="s">
        <v>1767</v>
      </c>
      <c r="BJ80" s="825" t="s">
        <v>1767</v>
      </c>
      <c r="BK80" s="722"/>
    </row>
    <row r="81" spans="2:67" ht="12.75" customHeight="1" outlineLevel="1" x14ac:dyDescent="0.2">
      <c r="B81" s="851"/>
      <c r="C81" s="851"/>
      <c r="D81" s="27">
        <f t="shared" si="223"/>
        <v>10</v>
      </c>
      <c r="E81" s="191" t="str">
        <f t="shared" si="224"/>
        <v>Mo</v>
      </c>
      <c r="F81" s="191">
        <f t="shared" si="225"/>
        <v>2024</v>
      </c>
      <c r="G81" s="191">
        <f t="shared" si="226"/>
        <v>3</v>
      </c>
      <c r="H81" s="191">
        <f t="shared" si="234"/>
        <v>4</v>
      </c>
      <c r="I81" s="192">
        <f t="shared" si="227"/>
        <v>43893</v>
      </c>
      <c r="J81" s="191">
        <f t="shared" si="210"/>
        <v>1</v>
      </c>
      <c r="K81" s="193">
        <v>8</v>
      </c>
      <c r="L81" s="194">
        <v>15</v>
      </c>
      <c r="M81" s="193">
        <f t="shared" si="211"/>
        <v>13</v>
      </c>
      <c r="N81" s="194">
        <f t="shared" si="211"/>
        <v>0</v>
      </c>
      <c r="O81" s="193">
        <f t="shared" si="211"/>
        <v>13</v>
      </c>
      <c r="P81" s="194">
        <f t="shared" si="211"/>
        <v>30</v>
      </c>
      <c r="Q81" s="193">
        <f t="shared" si="211"/>
        <v>15</v>
      </c>
      <c r="R81" s="194">
        <f t="shared" si="211"/>
        <v>55</v>
      </c>
      <c r="S81" s="193">
        <f t="shared" si="212"/>
        <v>15</v>
      </c>
      <c r="T81" s="194">
        <f t="shared" si="213"/>
        <v>55</v>
      </c>
      <c r="U81" s="193">
        <v>17</v>
      </c>
      <c r="V81" s="194">
        <v>0</v>
      </c>
      <c r="W81" s="195">
        <f t="shared" si="214"/>
        <v>0.34375</v>
      </c>
      <c r="X81" s="195">
        <f t="shared" si="215"/>
        <v>0.54166666666666663</v>
      </c>
      <c r="Y81" s="195">
        <f t="shared" si="216"/>
        <v>0.5625</v>
      </c>
      <c r="Z81" s="195">
        <f t="shared" si="217"/>
        <v>0.66319444444444442</v>
      </c>
      <c r="AA81" s="195">
        <f t="shared" si="218"/>
        <v>0.66319444444444442</v>
      </c>
      <c r="AB81" s="195">
        <f t="shared" si="219"/>
        <v>0.70833333333333337</v>
      </c>
      <c r="AC81" s="667"/>
      <c r="AD81" s="196">
        <f t="shared" si="220"/>
        <v>0.35069444444444442</v>
      </c>
      <c r="AE81" s="667"/>
      <c r="AF81" s="196">
        <f t="shared" si="221"/>
        <v>0.34375</v>
      </c>
      <c r="AG81" s="196"/>
      <c r="AH81" s="196" t="s">
        <v>963</v>
      </c>
      <c r="AI81" s="196"/>
      <c r="AJ81" s="710"/>
      <c r="AK81" s="709">
        <f t="shared" si="230"/>
        <v>0</v>
      </c>
      <c r="AL81" s="709">
        <f t="shared" si="231"/>
        <v>0</v>
      </c>
      <c r="AM81" s="709">
        <f t="shared" si="232"/>
        <v>0</v>
      </c>
      <c r="AN81" s="709"/>
      <c r="AO81" s="709">
        <f t="shared" si="233"/>
        <v>1</v>
      </c>
      <c r="AP81" s="709">
        <f t="shared" si="222"/>
        <v>1</v>
      </c>
      <c r="AS81" s="184"/>
      <c r="AW81" s="225"/>
      <c r="AX81" s="79"/>
      <c r="AZ81" s="176"/>
      <c r="BD81" s="225"/>
      <c r="BE81" s="4"/>
      <c r="BG81" s="826">
        <v>68.5</v>
      </c>
      <c r="BH81" s="818">
        <v>68.5</v>
      </c>
      <c r="BI81" s="198">
        <v>65</v>
      </c>
      <c r="BJ81" s="827">
        <v>0</v>
      </c>
    </row>
    <row r="82" spans="2:67" ht="12.75" customHeight="1" outlineLevel="1" x14ac:dyDescent="0.2">
      <c r="B82" s="851"/>
      <c r="C82" s="851"/>
      <c r="D82" s="27" t="str">
        <f t="shared" si="223"/>
        <v/>
      </c>
      <c r="E82" s="191" t="str">
        <f t="shared" si="224"/>
        <v>Di</v>
      </c>
      <c r="F82" s="191">
        <f t="shared" si="225"/>
        <v>2024</v>
      </c>
      <c r="G82" s="191">
        <f t="shared" si="226"/>
        <v>3</v>
      </c>
      <c r="H82" s="191">
        <f t="shared" si="234"/>
        <v>5</v>
      </c>
      <c r="I82" s="192">
        <f t="shared" si="227"/>
        <v>43894</v>
      </c>
      <c r="J82" s="191">
        <f t="shared" si="210"/>
        <v>1</v>
      </c>
      <c r="K82" s="193">
        <v>8</v>
      </c>
      <c r="L82" s="194">
        <v>25</v>
      </c>
      <c r="M82" s="193">
        <v>13</v>
      </c>
      <c r="N82" s="194">
        <v>0</v>
      </c>
      <c r="O82" s="193">
        <v>13</v>
      </c>
      <c r="P82" s="194">
        <v>30</v>
      </c>
      <c r="Q82" s="193">
        <f t="shared" si="211"/>
        <v>15</v>
      </c>
      <c r="R82" s="194">
        <f t="shared" si="211"/>
        <v>55</v>
      </c>
      <c r="S82" s="193">
        <f t="shared" si="212"/>
        <v>15</v>
      </c>
      <c r="T82" s="194">
        <f t="shared" si="213"/>
        <v>55</v>
      </c>
      <c r="U82" s="193">
        <v>17</v>
      </c>
      <c r="V82" s="194">
        <v>0</v>
      </c>
      <c r="W82" s="195">
        <f t="shared" si="214"/>
        <v>0.35069444444444442</v>
      </c>
      <c r="X82" s="195">
        <f t="shared" si="215"/>
        <v>0.54166666666666663</v>
      </c>
      <c r="Y82" s="195">
        <f t="shared" si="216"/>
        <v>0.5625</v>
      </c>
      <c r="Z82" s="195">
        <f t="shared" si="217"/>
        <v>0.66319444444444442</v>
      </c>
      <c r="AA82" s="195">
        <f t="shared" si="218"/>
        <v>0.66319444444444442</v>
      </c>
      <c r="AB82" s="195">
        <f t="shared" si="219"/>
        <v>0.70833333333333337</v>
      </c>
      <c r="AC82" s="667"/>
      <c r="AD82" s="196">
        <f t="shared" si="220"/>
        <v>0.35069444444444442</v>
      </c>
      <c r="AE82" s="667"/>
      <c r="AF82" s="196">
        <f t="shared" si="221"/>
        <v>0.33680555555555558</v>
      </c>
      <c r="AG82" s="196"/>
      <c r="AH82" s="196" t="s">
        <v>963</v>
      </c>
      <c r="AI82" s="196"/>
      <c r="AJ82" s="710"/>
      <c r="AK82" s="709">
        <f t="shared" si="230"/>
        <v>0</v>
      </c>
      <c r="AL82" s="709">
        <f t="shared" si="231"/>
        <v>0</v>
      </c>
      <c r="AM82" s="709">
        <f t="shared" si="232"/>
        <v>0</v>
      </c>
      <c r="AN82" s="709"/>
      <c r="AO82" s="709">
        <f t="shared" si="233"/>
        <v>1</v>
      </c>
      <c r="AP82" s="709">
        <f t="shared" si="222"/>
        <v>1</v>
      </c>
      <c r="AS82" s="184"/>
      <c r="AW82" s="225"/>
      <c r="AX82" s="79"/>
      <c r="AZ82" s="176"/>
      <c r="BD82" s="225"/>
      <c r="BE82" s="4"/>
      <c r="BG82" s="828">
        <v>68.5</v>
      </c>
      <c r="BH82" s="761">
        <v>68.5</v>
      </c>
      <c r="BI82" s="198">
        <v>0</v>
      </c>
      <c r="BJ82" s="827">
        <v>0</v>
      </c>
    </row>
    <row r="83" spans="2:67" ht="12.75" customHeight="1" outlineLevel="1" x14ac:dyDescent="0.2">
      <c r="B83" s="851"/>
      <c r="C83" s="851"/>
      <c r="D83" s="27" t="str">
        <f t="shared" si="223"/>
        <v/>
      </c>
      <c r="E83" s="191" t="str">
        <f t="shared" si="224"/>
        <v>Mi</v>
      </c>
      <c r="F83" s="191">
        <f t="shared" si="225"/>
        <v>2024</v>
      </c>
      <c r="G83" s="191">
        <f t="shared" si="226"/>
        <v>3</v>
      </c>
      <c r="H83" s="191">
        <f t="shared" si="234"/>
        <v>6</v>
      </c>
      <c r="I83" s="192">
        <f t="shared" si="227"/>
        <v>43895</v>
      </c>
      <c r="J83" s="191">
        <f t="shared" si="210"/>
        <v>1</v>
      </c>
      <c r="K83" s="193">
        <v>8</v>
      </c>
      <c r="L83" s="194">
        <v>25</v>
      </c>
      <c r="M83" s="193">
        <f t="shared" si="211"/>
        <v>13</v>
      </c>
      <c r="N83" s="194">
        <f t="shared" si="211"/>
        <v>0</v>
      </c>
      <c r="O83" s="193">
        <f t="shared" si="211"/>
        <v>13</v>
      </c>
      <c r="P83" s="194">
        <f t="shared" si="211"/>
        <v>30</v>
      </c>
      <c r="Q83" s="193">
        <f t="shared" si="211"/>
        <v>15</v>
      </c>
      <c r="R83" s="194">
        <f t="shared" si="211"/>
        <v>55</v>
      </c>
      <c r="S83" s="193">
        <f t="shared" si="212"/>
        <v>15</v>
      </c>
      <c r="T83" s="194">
        <f t="shared" si="213"/>
        <v>55</v>
      </c>
      <c r="U83" s="193">
        <v>16</v>
      </c>
      <c r="V83" s="194">
        <v>55</v>
      </c>
      <c r="W83" s="195">
        <f t="shared" si="214"/>
        <v>0.35069444444444442</v>
      </c>
      <c r="X83" s="195">
        <f t="shared" si="215"/>
        <v>0.54166666666666663</v>
      </c>
      <c r="Y83" s="195">
        <f t="shared" si="216"/>
        <v>0.5625</v>
      </c>
      <c r="Z83" s="195">
        <f t="shared" si="217"/>
        <v>0.66319444444444442</v>
      </c>
      <c r="AA83" s="195">
        <f t="shared" si="218"/>
        <v>0.66319444444444442</v>
      </c>
      <c r="AB83" s="195">
        <f t="shared" si="219"/>
        <v>0.70486111111111116</v>
      </c>
      <c r="AC83" s="667"/>
      <c r="AD83" s="196">
        <f t="shared" si="220"/>
        <v>0.35069444444444442</v>
      </c>
      <c r="AE83" s="667"/>
      <c r="AF83" s="196">
        <f t="shared" si="221"/>
        <v>0.33333333333333337</v>
      </c>
      <c r="AG83" s="196"/>
      <c r="AH83" s="196" t="s">
        <v>963</v>
      </c>
      <c r="AI83" s="196"/>
      <c r="AJ83" s="710"/>
      <c r="AK83" s="709">
        <f t="shared" si="230"/>
        <v>0</v>
      </c>
      <c r="AL83" s="709">
        <f t="shared" si="231"/>
        <v>0</v>
      </c>
      <c r="AM83" s="709">
        <f t="shared" si="232"/>
        <v>0</v>
      </c>
      <c r="AN83" s="709"/>
      <c r="AO83" s="709">
        <f t="shared" si="233"/>
        <v>1</v>
      </c>
      <c r="AP83" s="709">
        <f t="shared" si="222"/>
        <v>1</v>
      </c>
      <c r="AS83" s="184"/>
      <c r="AW83" s="225"/>
      <c r="AX83" s="79"/>
      <c r="AZ83" s="176"/>
      <c r="BC83" s="29"/>
      <c r="BD83" s="225"/>
      <c r="BE83" s="4"/>
      <c r="BG83" s="828">
        <v>68.5</v>
      </c>
      <c r="BH83" s="761">
        <v>68.5</v>
      </c>
      <c r="BI83" s="198">
        <v>0</v>
      </c>
      <c r="BJ83" s="827">
        <v>0</v>
      </c>
    </row>
    <row r="84" spans="2:67" ht="12.75" customHeight="1" outlineLevel="1" x14ac:dyDescent="0.2">
      <c r="B84" s="851"/>
      <c r="C84" s="851"/>
      <c r="D84" s="27" t="str">
        <f t="shared" si="223"/>
        <v/>
      </c>
      <c r="E84" s="191" t="str">
        <f t="shared" si="224"/>
        <v>Do</v>
      </c>
      <c r="F84" s="191">
        <f t="shared" si="225"/>
        <v>2024</v>
      </c>
      <c r="G84" s="191">
        <f t="shared" si="226"/>
        <v>3</v>
      </c>
      <c r="H84" s="191">
        <f t="shared" si="234"/>
        <v>7</v>
      </c>
      <c r="I84" s="192">
        <f t="shared" si="227"/>
        <v>43896</v>
      </c>
      <c r="J84" s="191">
        <f t="shared" si="210"/>
        <v>1</v>
      </c>
      <c r="K84" s="193">
        <v>8</v>
      </c>
      <c r="L84" s="194">
        <v>15</v>
      </c>
      <c r="M84" s="193">
        <f t="shared" si="211"/>
        <v>13</v>
      </c>
      <c r="N84" s="194">
        <f t="shared" si="211"/>
        <v>0</v>
      </c>
      <c r="O84" s="193">
        <f t="shared" si="211"/>
        <v>13</v>
      </c>
      <c r="P84" s="194">
        <f t="shared" si="211"/>
        <v>30</v>
      </c>
      <c r="Q84" s="193">
        <f t="shared" si="211"/>
        <v>15</v>
      </c>
      <c r="R84" s="194">
        <f t="shared" si="211"/>
        <v>55</v>
      </c>
      <c r="S84" s="193">
        <f t="shared" si="212"/>
        <v>15</v>
      </c>
      <c r="T84" s="194">
        <f t="shared" si="213"/>
        <v>55</v>
      </c>
      <c r="U84" s="193">
        <v>16</v>
      </c>
      <c r="V84" s="194">
        <v>55</v>
      </c>
      <c r="W84" s="195">
        <f t="shared" si="214"/>
        <v>0.34375</v>
      </c>
      <c r="X84" s="195">
        <f t="shared" si="215"/>
        <v>0.54166666666666663</v>
      </c>
      <c r="Y84" s="195">
        <f t="shared" si="216"/>
        <v>0.5625</v>
      </c>
      <c r="Z84" s="195">
        <f t="shared" si="217"/>
        <v>0.66319444444444442</v>
      </c>
      <c r="AA84" s="195">
        <f t="shared" si="218"/>
        <v>0.66319444444444442</v>
      </c>
      <c r="AB84" s="195">
        <f t="shared" si="219"/>
        <v>0.70486111111111116</v>
      </c>
      <c r="AC84" s="667"/>
      <c r="AD84" s="196">
        <f t="shared" si="220"/>
        <v>0.35069444444444442</v>
      </c>
      <c r="AE84" s="667"/>
      <c r="AF84" s="196">
        <f t="shared" si="221"/>
        <v>0.34027777777777779</v>
      </c>
      <c r="AG84" s="196"/>
      <c r="AH84" s="196" t="s">
        <v>963</v>
      </c>
      <c r="AI84" s="196"/>
      <c r="AJ84" s="710"/>
      <c r="AK84" s="709">
        <f t="shared" si="230"/>
        <v>0</v>
      </c>
      <c r="AL84" s="709">
        <f t="shared" si="231"/>
        <v>0</v>
      </c>
      <c r="AM84" s="709">
        <f t="shared" si="232"/>
        <v>0</v>
      </c>
      <c r="AN84" s="709"/>
      <c r="AO84" s="709">
        <f t="shared" si="233"/>
        <v>1</v>
      </c>
      <c r="AP84" s="709">
        <f t="shared" si="222"/>
        <v>1</v>
      </c>
      <c r="AS84" s="184"/>
      <c r="AW84" s="225"/>
      <c r="AX84" s="79"/>
      <c r="AZ84" s="176"/>
      <c r="BD84" s="225"/>
      <c r="BE84" s="4"/>
      <c r="BG84" s="828">
        <v>68.5</v>
      </c>
      <c r="BH84" s="761">
        <v>68.5</v>
      </c>
      <c r="BI84" s="198">
        <v>128</v>
      </c>
      <c r="BJ84" s="827">
        <v>0</v>
      </c>
    </row>
    <row r="85" spans="2:67" ht="12.75" customHeight="1" outlineLevel="1" x14ac:dyDescent="0.2">
      <c r="B85" s="851"/>
      <c r="C85" s="851"/>
      <c r="D85" s="27" t="str">
        <f t="shared" si="223"/>
        <v/>
      </c>
      <c r="E85" s="191" t="str">
        <f t="shared" si="224"/>
        <v>Fr</v>
      </c>
      <c r="F85" s="191">
        <f t="shared" si="225"/>
        <v>2024</v>
      </c>
      <c r="G85" s="191">
        <f t="shared" si="226"/>
        <v>3</v>
      </c>
      <c r="H85" s="191">
        <f t="shared" si="234"/>
        <v>8</v>
      </c>
      <c r="I85" s="192">
        <f t="shared" si="227"/>
        <v>43897</v>
      </c>
      <c r="J85" s="191">
        <f t="shared" si="210"/>
        <v>1</v>
      </c>
      <c r="K85" s="193">
        <f t="shared" si="211"/>
        <v>7</v>
      </c>
      <c r="L85" s="194">
        <f t="shared" si="211"/>
        <v>0</v>
      </c>
      <c r="M85" s="193">
        <v>12</v>
      </c>
      <c r="N85" s="194">
        <f t="shared" si="211"/>
        <v>0</v>
      </c>
      <c r="O85" s="193">
        <v>12</v>
      </c>
      <c r="P85" s="194">
        <f t="shared" si="211"/>
        <v>30</v>
      </c>
      <c r="Q85" s="193">
        <f t="shared" si="211"/>
        <v>15</v>
      </c>
      <c r="R85" s="194">
        <f t="shared" si="211"/>
        <v>55</v>
      </c>
      <c r="S85" s="193">
        <f t="shared" si="212"/>
        <v>15</v>
      </c>
      <c r="T85" s="194">
        <f t="shared" si="213"/>
        <v>55</v>
      </c>
      <c r="U85" s="193">
        <v>17</v>
      </c>
      <c r="V85" s="194">
        <v>0</v>
      </c>
      <c r="W85" s="195">
        <f t="shared" si="214"/>
        <v>0.29166666666666669</v>
      </c>
      <c r="X85" s="195">
        <f t="shared" si="215"/>
        <v>0.5</v>
      </c>
      <c r="Y85" s="195">
        <f t="shared" si="216"/>
        <v>0.52083333333333337</v>
      </c>
      <c r="Z85" s="195">
        <f t="shared" si="217"/>
        <v>0.66319444444444442</v>
      </c>
      <c r="AA85" s="195">
        <f t="shared" si="218"/>
        <v>0.66319444444444442</v>
      </c>
      <c r="AB85" s="195">
        <f t="shared" si="219"/>
        <v>0.70833333333333337</v>
      </c>
      <c r="AC85" s="667"/>
      <c r="AD85" s="196">
        <f t="shared" si="220"/>
        <v>0.35069444444444442</v>
      </c>
      <c r="AE85" s="667"/>
      <c r="AF85" s="196">
        <f t="shared" si="221"/>
        <v>0.39583333333333331</v>
      </c>
      <c r="AG85" s="196"/>
      <c r="AH85" s="196" t="s">
        <v>1684</v>
      </c>
      <c r="AI85" s="196"/>
      <c r="AJ85" s="710"/>
      <c r="AK85" s="709">
        <f t="shared" si="230"/>
        <v>0</v>
      </c>
      <c r="AL85" s="709">
        <f t="shared" si="231"/>
        <v>0</v>
      </c>
      <c r="AM85" s="709">
        <f t="shared" si="232"/>
        <v>0</v>
      </c>
      <c r="AN85" s="709"/>
      <c r="AO85" s="709">
        <f t="shared" si="233"/>
        <v>1</v>
      </c>
      <c r="AP85" s="709">
        <f t="shared" si="222"/>
        <v>1</v>
      </c>
      <c r="AS85" s="184"/>
      <c r="AW85" s="225"/>
      <c r="AX85" s="79"/>
      <c r="AZ85" s="176"/>
      <c r="BC85" s="29"/>
      <c r="BD85" s="225"/>
      <c r="BE85" s="4"/>
      <c r="BG85" s="828">
        <v>0</v>
      </c>
      <c r="BH85" s="761">
        <v>0</v>
      </c>
      <c r="BI85" s="198">
        <v>0</v>
      </c>
      <c r="BJ85" s="827">
        <v>0</v>
      </c>
    </row>
    <row r="86" spans="2:67" ht="12.75" customHeight="1" outlineLevel="1" thickBot="1" x14ac:dyDescent="0.25">
      <c r="B86" s="851"/>
      <c r="C86" s="851"/>
      <c r="D86" s="27" t="str">
        <f t="shared" si="223"/>
        <v/>
      </c>
      <c r="E86" s="191" t="str">
        <f t="shared" si="224"/>
        <v>Sa</v>
      </c>
      <c r="F86" s="191">
        <f t="shared" si="225"/>
        <v>2024</v>
      </c>
      <c r="G86" s="191">
        <f t="shared" si="226"/>
        <v>3</v>
      </c>
      <c r="H86" s="191">
        <f t="shared" si="234"/>
        <v>9</v>
      </c>
      <c r="I86" s="192">
        <f t="shared" si="227"/>
        <v>43898</v>
      </c>
      <c r="J86" s="191">
        <f t="shared" si="210"/>
        <v>1</v>
      </c>
      <c r="K86" s="193">
        <f t="shared" si="211"/>
        <v>0</v>
      </c>
      <c r="L86" s="194">
        <f t="shared" si="211"/>
        <v>0</v>
      </c>
      <c r="M86" s="193">
        <f t="shared" si="211"/>
        <v>0</v>
      </c>
      <c r="N86" s="194">
        <f t="shared" si="211"/>
        <v>0</v>
      </c>
      <c r="O86" s="193">
        <f t="shared" si="211"/>
        <v>0</v>
      </c>
      <c r="P86" s="194">
        <f t="shared" si="211"/>
        <v>0</v>
      </c>
      <c r="Q86" s="193">
        <f t="shared" si="211"/>
        <v>0</v>
      </c>
      <c r="R86" s="194">
        <f t="shared" si="211"/>
        <v>0</v>
      </c>
      <c r="S86" s="193">
        <f t="shared" si="212"/>
        <v>0</v>
      </c>
      <c r="T86" s="194">
        <f t="shared" si="213"/>
        <v>0</v>
      </c>
      <c r="U86" s="193">
        <f t="shared" si="228"/>
        <v>0</v>
      </c>
      <c r="V86" s="194">
        <f t="shared" si="229"/>
        <v>0</v>
      </c>
      <c r="W86" s="195">
        <f t="shared" si="214"/>
        <v>0</v>
      </c>
      <c r="X86" s="195">
        <f t="shared" si="215"/>
        <v>0</v>
      </c>
      <c r="Y86" s="195">
        <f t="shared" si="216"/>
        <v>0</v>
      </c>
      <c r="Z86" s="195">
        <f t="shared" si="217"/>
        <v>0</v>
      </c>
      <c r="AA86" s="195">
        <f t="shared" si="218"/>
        <v>0</v>
      </c>
      <c r="AB86" s="195">
        <f t="shared" si="219"/>
        <v>0</v>
      </c>
      <c r="AC86" s="667"/>
      <c r="AD86" s="196">
        <f t="shared" si="220"/>
        <v>0</v>
      </c>
      <c r="AE86" s="667"/>
      <c r="AF86" s="196">
        <f t="shared" si="221"/>
        <v>0</v>
      </c>
      <c r="AG86" s="196"/>
      <c r="AH86" s="196"/>
      <c r="AI86" s="196"/>
      <c r="AJ86" s="710"/>
      <c r="AK86" s="709">
        <f t="shared" si="230"/>
        <v>0</v>
      </c>
      <c r="AL86" s="709">
        <f t="shared" si="231"/>
        <v>0</v>
      </c>
      <c r="AM86" s="709">
        <f t="shared" si="232"/>
        <v>0</v>
      </c>
      <c r="AN86" s="709"/>
      <c r="AO86" s="709">
        <f t="shared" si="233"/>
        <v>0</v>
      </c>
      <c r="AP86" s="709">
        <f t="shared" si="222"/>
        <v>0</v>
      </c>
      <c r="AS86" s="184"/>
      <c r="AW86" s="225"/>
      <c r="AX86" s="79"/>
      <c r="AZ86" s="176"/>
      <c r="BD86" s="225"/>
      <c r="BE86" s="4"/>
      <c r="BG86" s="829"/>
      <c r="BH86" s="757"/>
      <c r="BI86" s="820"/>
      <c r="BJ86" s="830"/>
    </row>
    <row r="87" spans="2:67" ht="12.75" customHeight="1" outlineLevel="1" x14ac:dyDescent="0.2">
      <c r="B87" s="851"/>
      <c r="C87" s="851"/>
      <c r="D87" s="27" t="str">
        <f t="shared" si="223"/>
        <v/>
      </c>
      <c r="E87" s="191" t="str">
        <f t="shared" si="224"/>
        <v>So</v>
      </c>
      <c r="F87" s="191">
        <f t="shared" si="225"/>
        <v>2024</v>
      </c>
      <c r="G87" s="191">
        <f t="shared" si="226"/>
        <v>3</v>
      </c>
      <c r="H87" s="191">
        <f t="shared" si="234"/>
        <v>10</v>
      </c>
      <c r="I87" s="192">
        <f t="shared" si="227"/>
        <v>43899</v>
      </c>
      <c r="J87" s="191">
        <f t="shared" si="210"/>
        <v>1</v>
      </c>
      <c r="K87" s="193">
        <f t="shared" si="211"/>
        <v>0</v>
      </c>
      <c r="L87" s="194">
        <f t="shared" si="211"/>
        <v>0</v>
      </c>
      <c r="M87" s="193">
        <f t="shared" si="211"/>
        <v>0</v>
      </c>
      <c r="N87" s="194">
        <f t="shared" si="211"/>
        <v>0</v>
      </c>
      <c r="O87" s="193">
        <f t="shared" si="211"/>
        <v>0</v>
      </c>
      <c r="P87" s="194">
        <f t="shared" si="211"/>
        <v>0</v>
      </c>
      <c r="Q87" s="193">
        <f t="shared" si="211"/>
        <v>0</v>
      </c>
      <c r="R87" s="194">
        <f t="shared" si="211"/>
        <v>0</v>
      </c>
      <c r="S87" s="193">
        <f t="shared" si="212"/>
        <v>0</v>
      </c>
      <c r="T87" s="194">
        <f t="shared" si="213"/>
        <v>0</v>
      </c>
      <c r="U87" s="193">
        <f t="shared" si="228"/>
        <v>0</v>
      </c>
      <c r="V87" s="194">
        <f t="shared" si="229"/>
        <v>0</v>
      </c>
      <c r="W87" s="195">
        <f t="shared" si="214"/>
        <v>0</v>
      </c>
      <c r="X87" s="195">
        <f t="shared" si="215"/>
        <v>0</v>
      </c>
      <c r="Y87" s="195">
        <f t="shared" si="216"/>
        <v>0</v>
      </c>
      <c r="Z87" s="195">
        <f t="shared" si="217"/>
        <v>0</v>
      </c>
      <c r="AA87" s="195">
        <f t="shared" si="218"/>
        <v>0</v>
      </c>
      <c r="AB87" s="195">
        <f t="shared" si="219"/>
        <v>0</v>
      </c>
      <c r="AC87" s="667"/>
      <c r="AD87" s="196">
        <f t="shared" si="220"/>
        <v>0</v>
      </c>
      <c r="AE87" s="667"/>
      <c r="AF87" s="196">
        <f t="shared" si="221"/>
        <v>0</v>
      </c>
      <c r="AG87" s="196"/>
      <c r="AH87" s="196"/>
      <c r="AI87" s="196"/>
      <c r="AJ87" s="710"/>
      <c r="AK87" s="709">
        <f t="shared" si="230"/>
        <v>0</v>
      </c>
      <c r="AL87" s="709">
        <f t="shared" si="231"/>
        <v>0</v>
      </c>
      <c r="AM87" s="709">
        <f t="shared" si="232"/>
        <v>0</v>
      </c>
      <c r="AN87" s="709"/>
      <c r="AO87" s="709">
        <f t="shared" si="233"/>
        <v>0</v>
      </c>
      <c r="AP87" s="709">
        <f t="shared" si="222"/>
        <v>0</v>
      </c>
      <c r="AS87" s="184"/>
      <c r="AW87" s="225"/>
      <c r="AX87" s="79"/>
      <c r="AZ87" s="176"/>
      <c r="BD87" s="225"/>
      <c r="BE87" s="3"/>
      <c r="BG87" s="831" t="s">
        <v>1778</v>
      </c>
      <c r="BH87" s="756">
        <f>SUM(BG88:BG92)+SUM(BH88:BH92)</f>
        <v>93.5</v>
      </c>
      <c r="BI87" s="722" t="s">
        <v>1767</v>
      </c>
      <c r="BJ87" s="832" t="s">
        <v>1767</v>
      </c>
      <c r="BL87" s="822" t="s">
        <v>1778</v>
      </c>
      <c r="BM87" s="823">
        <f>SUM(BL88:BL92)+SUM(BM88:BM92)</f>
        <v>461.9</v>
      </c>
      <c r="BN87" s="824" t="s">
        <v>1767</v>
      </c>
      <c r="BO87" s="825" t="s">
        <v>1767</v>
      </c>
    </row>
    <row r="88" spans="2:67" ht="12.75" customHeight="1" outlineLevel="1" x14ac:dyDescent="0.2">
      <c r="B88" s="851"/>
      <c r="C88" s="851"/>
      <c r="D88" s="27">
        <f t="shared" si="223"/>
        <v>11</v>
      </c>
      <c r="E88" s="191" t="str">
        <f t="shared" si="224"/>
        <v>Mo</v>
      </c>
      <c r="F88" s="191">
        <f t="shared" si="225"/>
        <v>2024</v>
      </c>
      <c r="G88" s="191">
        <f t="shared" si="226"/>
        <v>3</v>
      </c>
      <c r="H88" s="191">
        <f t="shared" si="234"/>
        <v>11</v>
      </c>
      <c r="I88" s="192">
        <f t="shared" si="227"/>
        <v>43900</v>
      </c>
      <c r="J88" s="191">
        <f t="shared" si="210"/>
        <v>1</v>
      </c>
      <c r="K88" s="193">
        <v>8</v>
      </c>
      <c r="L88" s="194">
        <v>35</v>
      </c>
      <c r="M88" s="193">
        <v>13</v>
      </c>
      <c r="N88" s="194">
        <v>0</v>
      </c>
      <c r="O88" s="193">
        <v>13</v>
      </c>
      <c r="P88" s="194">
        <v>30</v>
      </c>
      <c r="Q88" s="193">
        <f t="shared" ref="K88:R97" si="235">IF(OR($E88="Sa",$E88="So",$J88=0),Q$4,Q$5)</f>
        <v>15</v>
      </c>
      <c r="R88" s="194">
        <f t="shared" si="235"/>
        <v>55</v>
      </c>
      <c r="S88" s="193">
        <f t="shared" si="212"/>
        <v>15</v>
      </c>
      <c r="T88" s="194">
        <f t="shared" si="213"/>
        <v>55</v>
      </c>
      <c r="U88" s="193">
        <v>17</v>
      </c>
      <c r="V88" s="194">
        <v>30</v>
      </c>
      <c r="W88" s="195">
        <f t="shared" si="214"/>
        <v>0.3576388888888889</v>
      </c>
      <c r="X88" s="195">
        <f t="shared" si="215"/>
        <v>0.54166666666666663</v>
      </c>
      <c r="Y88" s="195">
        <f t="shared" si="216"/>
        <v>0.5625</v>
      </c>
      <c r="Z88" s="195">
        <f t="shared" si="217"/>
        <v>0.66319444444444442</v>
      </c>
      <c r="AA88" s="195">
        <f t="shared" si="218"/>
        <v>0.66319444444444442</v>
      </c>
      <c r="AB88" s="195">
        <f t="shared" si="219"/>
        <v>0.72916666666666663</v>
      </c>
      <c r="AC88" s="667"/>
      <c r="AD88" s="196">
        <f t="shared" si="220"/>
        <v>0.35069444444444442</v>
      </c>
      <c r="AE88" s="667"/>
      <c r="AF88" s="196">
        <f t="shared" si="221"/>
        <v>0.35069444444444436</v>
      </c>
      <c r="AG88" s="196"/>
      <c r="AH88" s="196" t="s">
        <v>963</v>
      </c>
      <c r="AI88" s="196"/>
      <c r="AJ88" s="710"/>
      <c r="AK88" s="709">
        <f t="shared" si="230"/>
        <v>0</v>
      </c>
      <c r="AL88" s="709">
        <f t="shared" si="231"/>
        <v>0</v>
      </c>
      <c r="AM88" s="709">
        <f t="shared" si="232"/>
        <v>0</v>
      </c>
      <c r="AN88" s="709"/>
      <c r="AO88" s="709">
        <f t="shared" si="233"/>
        <v>1</v>
      </c>
      <c r="AP88" s="709">
        <f t="shared" si="222"/>
        <v>1</v>
      </c>
      <c r="AS88" s="184"/>
      <c r="AW88" s="225"/>
      <c r="AX88" s="79"/>
      <c r="AZ88" s="176"/>
      <c r="BD88" s="225"/>
      <c r="BE88" s="3"/>
      <c r="BG88" s="826">
        <v>68.5</v>
      </c>
      <c r="BH88" s="818">
        <v>25</v>
      </c>
      <c r="BI88" s="198">
        <v>0</v>
      </c>
      <c r="BJ88" s="827">
        <v>0</v>
      </c>
      <c r="BL88" s="826">
        <v>0</v>
      </c>
      <c r="BM88" s="818">
        <f>72.2-BH88</f>
        <v>47.2</v>
      </c>
      <c r="BN88" s="198">
        <v>65</v>
      </c>
      <c r="BO88" s="827">
        <v>0</v>
      </c>
    </row>
    <row r="89" spans="2:67" ht="12.75" customHeight="1" outlineLevel="1" x14ac:dyDescent="0.2">
      <c r="B89" s="851"/>
      <c r="C89" s="851"/>
      <c r="D89" s="27" t="str">
        <f t="shared" si="223"/>
        <v/>
      </c>
      <c r="E89" s="191" t="str">
        <f t="shared" si="224"/>
        <v>Di</v>
      </c>
      <c r="F89" s="191">
        <f t="shared" si="225"/>
        <v>2024</v>
      </c>
      <c r="G89" s="191">
        <f t="shared" si="226"/>
        <v>3</v>
      </c>
      <c r="H89" s="191">
        <f t="shared" si="234"/>
        <v>12</v>
      </c>
      <c r="I89" s="192">
        <f t="shared" si="227"/>
        <v>43901</v>
      </c>
      <c r="J89" s="191">
        <f t="shared" si="210"/>
        <v>1</v>
      </c>
      <c r="K89" s="193">
        <v>8</v>
      </c>
      <c r="L89" s="194">
        <v>0</v>
      </c>
      <c r="M89" s="193">
        <f t="shared" si="235"/>
        <v>13</v>
      </c>
      <c r="N89" s="194">
        <f t="shared" si="235"/>
        <v>0</v>
      </c>
      <c r="O89" s="193">
        <f t="shared" si="235"/>
        <v>13</v>
      </c>
      <c r="P89" s="194">
        <f t="shared" si="235"/>
        <v>30</v>
      </c>
      <c r="Q89" s="193">
        <f t="shared" si="235"/>
        <v>15</v>
      </c>
      <c r="R89" s="194">
        <f t="shared" si="235"/>
        <v>55</v>
      </c>
      <c r="S89" s="193">
        <f t="shared" si="212"/>
        <v>15</v>
      </c>
      <c r="T89" s="194">
        <f t="shared" si="213"/>
        <v>55</v>
      </c>
      <c r="U89" s="193">
        <v>17</v>
      </c>
      <c r="V89" s="194">
        <v>0</v>
      </c>
      <c r="W89" s="195">
        <f t="shared" si="214"/>
        <v>0.33333333333333331</v>
      </c>
      <c r="X89" s="195">
        <f t="shared" si="215"/>
        <v>0.54166666666666663</v>
      </c>
      <c r="Y89" s="195">
        <f t="shared" si="216"/>
        <v>0.5625</v>
      </c>
      <c r="Z89" s="195">
        <f t="shared" si="217"/>
        <v>0.66319444444444442</v>
      </c>
      <c r="AA89" s="195">
        <f t="shared" si="218"/>
        <v>0.66319444444444442</v>
      </c>
      <c r="AB89" s="195">
        <f t="shared" si="219"/>
        <v>0.70833333333333337</v>
      </c>
      <c r="AC89" s="667"/>
      <c r="AD89" s="196">
        <f t="shared" si="220"/>
        <v>0.35069444444444442</v>
      </c>
      <c r="AE89" s="667"/>
      <c r="AF89" s="196">
        <f t="shared" si="221"/>
        <v>0.35416666666666669</v>
      </c>
      <c r="AG89" s="196"/>
      <c r="AH89" s="196" t="s">
        <v>963</v>
      </c>
      <c r="AI89" s="196"/>
      <c r="AJ89" s="710"/>
      <c r="AK89" s="709">
        <f t="shared" si="230"/>
        <v>0</v>
      </c>
      <c r="AL89" s="709">
        <f t="shared" si="231"/>
        <v>0</v>
      </c>
      <c r="AM89" s="709">
        <f t="shared" si="232"/>
        <v>0</v>
      </c>
      <c r="AN89" s="709"/>
      <c r="AO89" s="709">
        <f t="shared" si="233"/>
        <v>1</v>
      </c>
      <c r="AP89" s="709">
        <f t="shared" si="222"/>
        <v>1</v>
      </c>
      <c r="AS89" s="184"/>
      <c r="AW89" s="225"/>
      <c r="AX89" s="79"/>
      <c r="AZ89" s="176"/>
      <c r="BD89" s="225"/>
      <c r="BE89" s="3"/>
      <c r="BG89" s="828">
        <v>0</v>
      </c>
      <c r="BH89" s="761">
        <v>0</v>
      </c>
      <c r="BI89" s="198">
        <v>0</v>
      </c>
      <c r="BJ89" s="827">
        <v>0</v>
      </c>
      <c r="BL89" s="828">
        <v>68.5</v>
      </c>
      <c r="BM89" s="761">
        <v>72.2</v>
      </c>
      <c r="BN89" s="198">
        <v>0</v>
      </c>
      <c r="BO89" s="827">
        <v>0</v>
      </c>
    </row>
    <row r="90" spans="2:67" ht="12.75" customHeight="1" outlineLevel="1" x14ac:dyDescent="0.2">
      <c r="B90" s="851"/>
      <c r="C90" s="851"/>
      <c r="D90" s="27" t="str">
        <f t="shared" si="223"/>
        <v/>
      </c>
      <c r="E90" s="191" t="str">
        <f t="shared" si="224"/>
        <v>Mi</v>
      </c>
      <c r="F90" s="191">
        <f t="shared" si="225"/>
        <v>2024</v>
      </c>
      <c r="G90" s="191">
        <f t="shared" si="226"/>
        <v>3</v>
      </c>
      <c r="H90" s="191">
        <f t="shared" si="234"/>
        <v>13</v>
      </c>
      <c r="I90" s="192">
        <f t="shared" si="227"/>
        <v>43902</v>
      </c>
      <c r="J90" s="191">
        <f t="shared" si="210"/>
        <v>1</v>
      </c>
      <c r="K90" s="193">
        <v>8</v>
      </c>
      <c r="L90" s="194">
        <v>25</v>
      </c>
      <c r="M90" s="193">
        <f t="shared" si="235"/>
        <v>13</v>
      </c>
      <c r="N90" s="194">
        <f t="shared" si="235"/>
        <v>0</v>
      </c>
      <c r="O90" s="193">
        <f t="shared" si="235"/>
        <v>13</v>
      </c>
      <c r="P90" s="194">
        <f t="shared" si="235"/>
        <v>30</v>
      </c>
      <c r="Q90" s="193">
        <f t="shared" si="235"/>
        <v>15</v>
      </c>
      <c r="R90" s="194">
        <f t="shared" si="235"/>
        <v>55</v>
      </c>
      <c r="S90" s="193">
        <f t="shared" si="212"/>
        <v>15</v>
      </c>
      <c r="T90" s="194">
        <f t="shared" si="213"/>
        <v>55</v>
      </c>
      <c r="U90" s="193">
        <v>16</v>
      </c>
      <c r="V90" s="194">
        <v>55</v>
      </c>
      <c r="W90" s="195">
        <f t="shared" si="214"/>
        <v>0.35069444444444442</v>
      </c>
      <c r="X90" s="195">
        <f t="shared" si="215"/>
        <v>0.54166666666666663</v>
      </c>
      <c r="Y90" s="195">
        <f t="shared" si="216"/>
        <v>0.5625</v>
      </c>
      <c r="Z90" s="195">
        <f t="shared" si="217"/>
        <v>0.66319444444444442</v>
      </c>
      <c r="AA90" s="195">
        <f t="shared" si="218"/>
        <v>0.66319444444444442</v>
      </c>
      <c r="AB90" s="195">
        <f t="shared" si="219"/>
        <v>0.70486111111111116</v>
      </c>
      <c r="AC90" s="667"/>
      <c r="AD90" s="196">
        <f t="shared" si="220"/>
        <v>0.35069444444444442</v>
      </c>
      <c r="AE90" s="667"/>
      <c r="AF90" s="196">
        <f t="shared" si="221"/>
        <v>0.33333333333333337</v>
      </c>
      <c r="AG90" s="196"/>
      <c r="AH90" s="196" t="s">
        <v>963</v>
      </c>
      <c r="AI90" s="196"/>
      <c r="AJ90" s="710"/>
      <c r="AK90" s="709">
        <f t="shared" si="230"/>
        <v>0</v>
      </c>
      <c r="AL90" s="709">
        <f t="shared" si="231"/>
        <v>0</v>
      </c>
      <c r="AM90" s="709">
        <f t="shared" si="232"/>
        <v>0</v>
      </c>
      <c r="AN90" s="709"/>
      <c r="AO90" s="709">
        <f t="shared" si="233"/>
        <v>1</v>
      </c>
      <c r="AP90" s="709">
        <f t="shared" si="222"/>
        <v>1</v>
      </c>
      <c r="AS90" s="184"/>
      <c r="AW90" s="225"/>
      <c r="AX90" s="79"/>
      <c r="AZ90" s="176"/>
      <c r="BD90" s="225"/>
      <c r="BE90" s="3"/>
      <c r="BG90" s="828">
        <v>0</v>
      </c>
      <c r="BH90" s="761">
        <v>0</v>
      </c>
      <c r="BI90" s="198">
        <v>0</v>
      </c>
      <c r="BJ90" s="827">
        <v>0</v>
      </c>
      <c r="BL90" s="828">
        <v>68.5</v>
      </c>
      <c r="BM90" s="761">
        <v>68.5</v>
      </c>
      <c r="BN90" s="198">
        <v>0</v>
      </c>
      <c r="BO90" s="827">
        <v>0</v>
      </c>
    </row>
    <row r="91" spans="2:67" ht="12.75" customHeight="1" outlineLevel="1" x14ac:dyDescent="0.2">
      <c r="B91" s="851"/>
      <c r="C91" s="851"/>
      <c r="D91" s="27" t="str">
        <f t="shared" si="223"/>
        <v/>
      </c>
      <c r="E91" s="191" t="str">
        <f t="shared" si="224"/>
        <v>Do</v>
      </c>
      <c r="F91" s="191">
        <f t="shared" si="225"/>
        <v>2024</v>
      </c>
      <c r="G91" s="191">
        <f t="shared" si="226"/>
        <v>3</v>
      </c>
      <c r="H91" s="191">
        <f t="shared" si="234"/>
        <v>14</v>
      </c>
      <c r="I91" s="192">
        <f t="shared" si="227"/>
        <v>43903</v>
      </c>
      <c r="J91" s="191">
        <f t="shared" si="210"/>
        <v>1</v>
      </c>
      <c r="K91" s="193">
        <v>8</v>
      </c>
      <c r="L91" s="194">
        <v>5</v>
      </c>
      <c r="M91" s="193">
        <f t="shared" si="235"/>
        <v>13</v>
      </c>
      <c r="N91" s="194">
        <f t="shared" si="235"/>
        <v>0</v>
      </c>
      <c r="O91" s="193">
        <f t="shared" si="235"/>
        <v>13</v>
      </c>
      <c r="P91" s="194">
        <f t="shared" si="235"/>
        <v>30</v>
      </c>
      <c r="Q91" s="193">
        <f t="shared" si="235"/>
        <v>15</v>
      </c>
      <c r="R91" s="194">
        <f t="shared" si="235"/>
        <v>55</v>
      </c>
      <c r="S91" s="193">
        <f t="shared" si="212"/>
        <v>15</v>
      </c>
      <c r="T91" s="194">
        <f t="shared" si="213"/>
        <v>55</v>
      </c>
      <c r="U91" s="193">
        <v>16</v>
      </c>
      <c r="V91" s="194">
        <v>55</v>
      </c>
      <c r="W91" s="195">
        <f t="shared" si="214"/>
        <v>0.33680555555555558</v>
      </c>
      <c r="X91" s="195">
        <f t="shared" si="215"/>
        <v>0.54166666666666663</v>
      </c>
      <c r="Y91" s="195">
        <f t="shared" si="216"/>
        <v>0.5625</v>
      </c>
      <c r="Z91" s="195">
        <f t="shared" si="217"/>
        <v>0.66319444444444442</v>
      </c>
      <c r="AA91" s="195">
        <f t="shared" si="218"/>
        <v>0.66319444444444442</v>
      </c>
      <c r="AB91" s="195">
        <f t="shared" si="219"/>
        <v>0.70486111111111116</v>
      </c>
      <c r="AC91" s="667"/>
      <c r="AD91" s="196">
        <f t="shared" si="220"/>
        <v>0.35069444444444442</v>
      </c>
      <c r="AE91" s="667"/>
      <c r="AF91" s="196">
        <f t="shared" si="221"/>
        <v>0.34722222222222221</v>
      </c>
      <c r="AG91" s="196"/>
      <c r="AH91" s="196" t="s">
        <v>963</v>
      </c>
      <c r="AI91" s="196"/>
      <c r="AJ91" s="710"/>
      <c r="AK91" s="709">
        <f t="shared" si="230"/>
        <v>0</v>
      </c>
      <c r="AL91" s="709">
        <f t="shared" si="231"/>
        <v>0</v>
      </c>
      <c r="AM91" s="709">
        <f t="shared" si="232"/>
        <v>0</v>
      </c>
      <c r="AN91" s="709"/>
      <c r="AO91" s="709">
        <f t="shared" si="233"/>
        <v>1</v>
      </c>
      <c r="AP91" s="709">
        <f t="shared" si="222"/>
        <v>1</v>
      </c>
      <c r="AS91" s="184"/>
      <c r="AW91" s="225"/>
      <c r="AX91" s="79"/>
      <c r="AZ91" s="176"/>
      <c r="BC91" s="77" t="s">
        <v>1714</v>
      </c>
      <c r="BD91" s="225"/>
      <c r="BE91" s="3"/>
      <c r="BG91" s="828">
        <v>0</v>
      </c>
      <c r="BH91" s="761">
        <v>0</v>
      </c>
      <c r="BI91" s="198">
        <v>0</v>
      </c>
      <c r="BJ91" s="827">
        <v>0</v>
      </c>
      <c r="BL91" s="828">
        <v>68.5</v>
      </c>
      <c r="BM91" s="761">
        <v>68.5</v>
      </c>
      <c r="BN91" s="198">
        <v>0</v>
      </c>
      <c r="BO91" s="827">
        <v>0</v>
      </c>
    </row>
    <row r="92" spans="2:67" ht="12.75" customHeight="1" outlineLevel="1" x14ac:dyDescent="0.2">
      <c r="B92" s="851"/>
      <c r="C92" s="851"/>
      <c r="D92" s="27" t="str">
        <f t="shared" si="223"/>
        <v/>
      </c>
      <c r="E92" s="191" t="str">
        <f t="shared" si="224"/>
        <v>Fr</v>
      </c>
      <c r="F92" s="191">
        <f t="shared" si="225"/>
        <v>2024</v>
      </c>
      <c r="G92" s="191">
        <f t="shared" si="226"/>
        <v>3</v>
      </c>
      <c r="H92" s="191">
        <f t="shared" si="234"/>
        <v>15</v>
      </c>
      <c r="I92" s="192">
        <f t="shared" si="227"/>
        <v>43904</v>
      </c>
      <c r="J92" s="191">
        <f t="shared" si="210"/>
        <v>1</v>
      </c>
      <c r="K92" s="193">
        <f t="shared" si="235"/>
        <v>7</v>
      </c>
      <c r="L92" s="194">
        <f t="shared" si="235"/>
        <v>0</v>
      </c>
      <c r="M92" s="193">
        <f t="shared" si="235"/>
        <v>13</v>
      </c>
      <c r="N92" s="194">
        <f t="shared" si="235"/>
        <v>0</v>
      </c>
      <c r="O92" s="193">
        <f t="shared" si="235"/>
        <v>13</v>
      </c>
      <c r="P92" s="194">
        <f t="shared" si="235"/>
        <v>30</v>
      </c>
      <c r="Q92" s="193">
        <f t="shared" si="235"/>
        <v>15</v>
      </c>
      <c r="R92" s="194">
        <v>0</v>
      </c>
      <c r="S92" s="193">
        <v>16</v>
      </c>
      <c r="T92" s="194">
        <f t="shared" si="213"/>
        <v>0</v>
      </c>
      <c r="U92" s="193">
        <v>17</v>
      </c>
      <c r="V92" s="194">
        <v>30</v>
      </c>
      <c r="W92" s="195">
        <f t="shared" si="214"/>
        <v>0.29166666666666669</v>
      </c>
      <c r="X92" s="195">
        <f t="shared" si="215"/>
        <v>0.54166666666666663</v>
      </c>
      <c r="Y92" s="195">
        <f t="shared" si="216"/>
        <v>0.5625</v>
      </c>
      <c r="Z92" s="195">
        <f t="shared" si="217"/>
        <v>0.625</v>
      </c>
      <c r="AA92" s="195">
        <f t="shared" si="218"/>
        <v>0.66666666666666663</v>
      </c>
      <c r="AB92" s="195">
        <f t="shared" si="219"/>
        <v>0.72916666666666663</v>
      </c>
      <c r="AC92" s="667"/>
      <c r="AD92" s="196">
        <f t="shared" si="220"/>
        <v>0.35069444444444442</v>
      </c>
      <c r="AE92" s="667"/>
      <c r="AF92" s="196">
        <f t="shared" si="221"/>
        <v>0.37499999999999994</v>
      </c>
      <c r="AG92" s="196"/>
      <c r="AH92" s="196" t="s">
        <v>1684</v>
      </c>
      <c r="AI92" s="196"/>
      <c r="AJ92" s="710"/>
      <c r="AK92" s="709">
        <f t="shared" si="230"/>
        <v>0</v>
      </c>
      <c r="AL92" s="709">
        <f t="shared" si="231"/>
        <v>0</v>
      </c>
      <c r="AM92" s="709">
        <f t="shared" si="232"/>
        <v>0</v>
      </c>
      <c r="AN92" s="709"/>
      <c r="AO92" s="709">
        <f t="shared" si="233"/>
        <v>1</v>
      </c>
      <c r="AP92" s="709">
        <f t="shared" si="222"/>
        <v>1</v>
      </c>
      <c r="AS92" s="184"/>
      <c r="AW92" s="225"/>
      <c r="AX92" s="79"/>
      <c r="AZ92" s="176"/>
      <c r="BD92" s="225"/>
      <c r="BE92" s="3"/>
      <c r="BG92" s="828">
        <v>0</v>
      </c>
      <c r="BH92" s="761">
        <v>0</v>
      </c>
      <c r="BI92" s="198">
        <v>0</v>
      </c>
      <c r="BJ92" s="827">
        <v>0</v>
      </c>
      <c r="BL92" s="828">
        <v>0</v>
      </c>
      <c r="BM92" s="761">
        <v>0</v>
      </c>
      <c r="BN92" s="198">
        <v>0</v>
      </c>
      <c r="BO92" s="827">
        <v>0</v>
      </c>
    </row>
    <row r="93" spans="2:67" ht="12.75" customHeight="1" outlineLevel="1" thickBot="1" x14ac:dyDescent="0.25">
      <c r="B93" s="851"/>
      <c r="C93" s="851"/>
      <c r="D93" s="27" t="str">
        <f t="shared" si="223"/>
        <v/>
      </c>
      <c r="E93" s="191" t="str">
        <f t="shared" si="224"/>
        <v>Sa</v>
      </c>
      <c r="F93" s="191">
        <f t="shared" si="225"/>
        <v>2024</v>
      </c>
      <c r="G93" s="191">
        <f t="shared" si="226"/>
        <v>3</v>
      </c>
      <c r="H93" s="191">
        <f t="shared" si="234"/>
        <v>16</v>
      </c>
      <c r="I93" s="192">
        <f t="shared" si="227"/>
        <v>43905</v>
      </c>
      <c r="J93" s="191">
        <f t="shared" si="210"/>
        <v>1</v>
      </c>
      <c r="K93" s="193">
        <f t="shared" si="235"/>
        <v>0</v>
      </c>
      <c r="L93" s="194">
        <f t="shared" si="235"/>
        <v>0</v>
      </c>
      <c r="M93" s="193">
        <f t="shared" si="235"/>
        <v>0</v>
      </c>
      <c r="N93" s="194">
        <f t="shared" si="235"/>
        <v>0</v>
      </c>
      <c r="O93" s="193">
        <f t="shared" si="235"/>
        <v>0</v>
      </c>
      <c r="P93" s="194">
        <f t="shared" si="235"/>
        <v>0</v>
      </c>
      <c r="Q93" s="193">
        <f t="shared" si="235"/>
        <v>0</v>
      </c>
      <c r="R93" s="194">
        <f t="shared" si="235"/>
        <v>0</v>
      </c>
      <c r="S93" s="193">
        <f t="shared" si="212"/>
        <v>0</v>
      </c>
      <c r="T93" s="194">
        <f t="shared" si="213"/>
        <v>0</v>
      </c>
      <c r="U93" s="193">
        <f t="shared" si="228"/>
        <v>0</v>
      </c>
      <c r="V93" s="194">
        <f t="shared" si="229"/>
        <v>0</v>
      </c>
      <c r="W93" s="195">
        <f t="shared" si="214"/>
        <v>0</v>
      </c>
      <c r="X93" s="195">
        <f t="shared" si="215"/>
        <v>0</v>
      </c>
      <c r="Y93" s="195">
        <f t="shared" si="216"/>
        <v>0</v>
      </c>
      <c r="Z93" s="195">
        <f t="shared" si="217"/>
        <v>0</v>
      </c>
      <c r="AA93" s="195">
        <f t="shared" si="218"/>
        <v>0</v>
      </c>
      <c r="AB93" s="195">
        <f t="shared" si="219"/>
        <v>0</v>
      </c>
      <c r="AC93" s="667"/>
      <c r="AD93" s="196">
        <f t="shared" si="220"/>
        <v>0</v>
      </c>
      <c r="AE93" s="667"/>
      <c r="AF93" s="196">
        <f t="shared" si="221"/>
        <v>0</v>
      </c>
      <c r="AG93" s="196"/>
      <c r="AH93" s="196"/>
      <c r="AI93" s="196"/>
      <c r="AJ93" s="709"/>
      <c r="AK93" s="709">
        <f t="shared" si="230"/>
        <v>0</v>
      </c>
      <c r="AL93" s="709">
        <f t="shared" si="231"/>
        <v>0</v>
      </c>
      <c r="AM93" s="709">
        <f t="shared" si="232"/>
        <v>0</v>
      </c>
      <c r="AN93" s="709"/>
      <c r="AO93" s="709">
        <f t="shared" si="233"/>
        <v>0</v>
      </c>
      <c r="AP93" s="709">
        <f t="shared" si="222"/>
        <v>0</v>
      </c>
      <c r="AS93" s="184"/>
      <c r="AW93" s="225"/>
      <c r="AX93" s="79"/>
      <c r="AZ93" s="176"/>
      <c r="BD93" s="225"/>
      <c r="BE93" s="3"/>
      <c r="BG93" s="834">
        <v>40.1</v>
      </c>
      <c r="BH93" s="833">
        <f>SUM(BH67,BH80,BH87)</f>
        <v>913</v>
      </c>
      <c r="BI93" s="835">
        <f>BH93/BG93</f>
        <v>22.768079800498754</v>
      </c>
      <c r="BJ93" s="836">
        <f>IF(BH93=0,0,100*BG93/BH93)</f>
        <v>4.3921139101861995</v>
      </c>
      <c r="BL93" s="829"/>
      <c r="BM93" s="757"/>
      <c r="BN93" s="820"/>
      <c r="BO93" s="830"/>
    </row>
    <row r="94" spans="2:67" ht="12.75" customHeight="1" outlineLevel="1" x14ac:dyDescent="0.2">
      <c r="B94" s="851"/>
      <c r="C94" s="851"/>
      <c r="D94" s="27" t="str">
        <f t="shared" si="223"/>
        <v/>
      </c>
      <c r="E94" s="191" t="str">
        <f t="shared" si="224"/>
        <v>So</v>
      </c>
      <c r="F94" s="191">
        <f t="shared" si="225"/>
        <v>2024</v>
      </c>
      <c r="G94" s="191">
        <f t="shared" si="226"/>
        <v>3</v>
      </c>
      <c r="H94" s="191">
        <f t="shared" si="234"/>
        <v>17</v>
      </c>
      <c r="I94" s="192">
        <f t="shared" si="227"/>
        <v>43906</v>
      </c>
      <c r="J94" s="191">
        <f t="shared" si="210"/>
        <v>1</v>
      </c>
      <c r="K94" s="193">
        <f t="shared" si="235"/>
        <v>0</v>
      </c>
      <c r="L94" s="194">
        <f t="shared" si="235"/>
        <v>0</v>
      </c>
      <c r="M94" s="193">
        <f t="shared" si="235"/>
        <v>0</v>
      </c>
      <c r="N94" s="194">
        <f t="shared" si="235"/>
        <v>0</v>
      </c>
      <c r="O94" s="193">
        <f t="shared" si="235"/>
        <v>0</v>
      </c>
      <c r="P94" s="194">
        <f t="shared" si="235"/>
        <v>0</v>
      </c>
      <c r="Q94" s="193">
        <f t="shared" si="235"/>
        <v>0</v>
      </c>
      <c r="R94" s="194">
        <f t="shared" si="235"/>
        <v>0</v>
      </c>
      <c r="S94" s="193">
        <f t="shared" si="212"/>
        <v>0</v>
      </c>
      <c r="T94" s="194">
        <f t="shared" si="213"/>
        <v>0</v>
      </c>
      <c r="U94" s="193">
        <f t="shared" si="228"/>
        <v>0</v>
      </c>
      <c r="V94" s="194">
        <f t="shared" si="229"/>
        <v>0</v>
      </c>
      <c r="W94" s="195">
        <f t="shared" si="214"/>
        <v>0</v>
      </c>
      <c r="X94" s="195">
        <f t="shared" si="215"/>
        <v>0</v>
      </c>
      <c r="Y94" s="195">
        <f t="shared" si="216"/>
        <v>0</v>
      </c>
      <c r="Z94" s="195">
        <f t="shared" si="217"/>
        <v>0</v>
      </c>
      <c r="AA94" s="195">
        <f t="shared" si="218"/>
        <v>0</v>
      </c>
      <c r="AB94" s="195">
        <f t="shared" si="219"/>
        <v>0</v>
      </c>
      <c r="AC94" s="667"/>
      <c r="AD94" s="196">
        <f t="shared" si="220"/>
        <v>0</v>
      </c>
      <c r="AE94" s="667"/>
      <c r="AF94" s="196">
        <f t="shared" si="221"/>
        <v>0</v>
      </c>
      <c r="AG94" s="196"/>
      <c r="AH94" s="196"/>
      <c r="AI94" s="196"/>
      <c r="AJ94" s="709"/>
      <c r="AK94" s="709">
        <f t="shared" si="230"/>
        <v>0</v>
      </c>
      <c r="AL94" s="709">
        <f t="shared" si="231"/>
        <v>0</v>
      </c>
      <c r="AM94" s="709">
        <f t="shared" si="232"/>
        <v>0</v>
      </c>
      <c r="AN94" s="709"/>
      <c r="AO94" s="709">
        <f t="shared" si="233"/>
        <v>0</v>
      </c>
      <c r="AP94" s="709">
        <f t="shared" si="222"/>
        <v>0</v>
      </c>
      <c r="AS94" s="184"/>
      <c r="AW94" s="225"/>
      <c r="AX94" s="79"/>
      <c r="AZ94" s="176"/>
      <c r="BD94" s="225"/>
      <c r="BG94" s="822" t="s">
        <v>1778</v>
      </c>
      <c r="BH94" s="823">
        <f>SUM(BG95:BG99)+SUM(BH95:BH99)</f>
        <v>98.5</v>
      </c>
      <c r="BI94" s="824" t="s">
        <v>1767</v>
      </c>
      <c r="BJ94" s="825" t="s">
        <v>1767</v>
      </c>
      <c r="BL94" s="831" t="s">
        <v>1778</v>
      </c>
      <c r="BM94" s="756">
        <f>SUM(BL95:BL99)+SUM(BM95:BM99)</f>
        <v>449.5</v>
      </c>
      <c r="BN94" s="722" t="s">
        <v>1767</v>
      </c>
      <c r="BO94" s="832" t="s">
        <v>1767</v>
      </c>
    </row>
    <row r="95" spans="2:67" ht="12.75" customHeight="1" outlineLevel="1" x14ac:dyDescent="0.2">
      <c r="B95" s="851"/>
      <c r="C95" s="851"/>
      <c r="D95" s="27">
        <f t="shared" si="223"/>
        <v>12</v>
      </c>
      <c r="E95" s="191" t="str">
        <f t="shared" si="224"/>
        <v>Mo</v>
      </c>
      <c r="F95" s="191">
        <f t="shared" si="225"/>
        <v>2024</v>
      </c>
      <c r="G95" s="191">
        <f t="shared" si="226"/>
        <v>3</v>
      </c>
      <c r="H95" s="191">
        <f t="shared" si="234"/>
        <v>18</v>
      </c>
      <c r="I95" s="192">
        <f t="shared" si="227"/>
        <v>43907</v>
      </c>
      <c r="J95" s="191">
        <f t="shared" si="210"/>
        <v>1</v>
      </c>
      <c r="K95" s="193">
        <v>8</v>
      </c>
      <c r="L95" s="194">
        <v>40</v>
      </c>
      <c r="M95" s="193">
        <v>13</v>
      </c>
      <c r="N95" s="194">
        <v>0</v>
      </c>
      <c r="O95" s="193">
        <v>13</v>
      </c>
      <c r="P95" s="194">
        <v>30</v>
      </c>
      <c r="Q95" s="193">
        <f t="shared" si="235"/>
        <v>15</v>
      </c>
      <c r="R95" s="194">
        <f t="shared" si="235"/>
        <v>55</v>
      </c>
      <c r="S95" s="193">
        <f t="shared" si="212"/>
        <v>15</v>
      </c>
      <c r="T95" s="194">
        <f t="shared" si="213"/>
        <v>55</v>
      </c>
      <c r="U95" s="193">
        <v>16</v>
      </c>
      <c r="V95" s="194">
        <v>55</v>
      </c>
      <c r="W95" s="195">
        <f t="shared" si="214"/>
        <v>0.3611111111111111</v>
      </c>
      <c r="X95" s="195">
        <f t="shared" si="215"/>
        <v>0.54166666666666663</v>
      </c>
      <c r="Y95" s="195">
        <f t="shared" si="216"/>
        <v>0.5625</v>
      </c>
      <c r="Z95" s="195">
        <f t="shared" si="217"/>
        <v>0.66319444444444442</v>
      </c>
      <c r="AA95" s="195">
        <f t="shared" si="218"/>
        <v>0.66319444444444442</v>
      </c>
      <c r="AB95" s="195">
        <f t="shared" si="219"/>
        <v>0.70486111111111116</v>
      </c>
      <c r="AC95" s="667"/>
      <c r="AD95" s="196">
        <f t="shared" si="220"/>
        <v>0.35069444444444442</v>
      </c>
      <c r="AE95" s="667"/>
      <c r="AF95" s="196">
        <f t="shared" si="221"/>
        <v>0.32291666666666669</v>
      </c>
      <c r="AG95" s="196"/>
      <c r="AH95" s="196" t="s">
        <v>963</v>
      </c>
      <c r="AI95" s="196"/>
      <c r="AJ95" s="709"/>
      <c r="AK95" s="709">
        <f t="shared" si="230"/>
        <v>0</v>
      </c>
      <c r="AL95" s="709">
        <f t="shared" si="231"/>
        <v>0</v>
      </c>
      <c r="AM95" s="709">
        <f t="shared" si="232"/>
        <v>0</v>
      </c>
      <c r="AN95" s="709"/>
      <c r="AO95" s="709">
        <f t="shared" si="233"/>
        <v>1</v>
      </c>
      <c r="AP95" s="709">
        <f t="shared" si="222"/>
        <v>1</v>
      </c>
      <c r="AS95" s="184"/>
      <c r="AW95" s="225"/>
      <c r="AX95" s="79"/>
      <c r="AZ95" s="176"/>
      <c r="BD95" s="225"/>
      <c r="BG95" s="826">
        <v>0</v>
      </c>
      <c r="BH95" s="818">
        <v>0</v>
      </c>
      <c r="BI95" s="198">
        <v>0</v>
      </c>
      <c r="BJ95" s="827">
        <v>0</v>
      </c>
      <c r="BL95" s="826">
        <v>68.5</v>
      </c>
      <c r="BM95" s="818">
        <v>68.5</v>
      </c>
      <c r="BN95" s="198">
        <v>0</v>
      </c>
      <c r="BO95" s="827">
        <v>0</v>
      </c>
    </row>
    <row r="96" spans="2:67" ht="12.75" customHeight="1" outlineLevel="1" x14ac:dyDescent="0.2">
      <c r="B96" s="851"/>
      <c r="C96" s="851"/>
      <c r="D96" s="27" t="str">
        <f t="shared" si="223"/>
        <v/>
      </c>
      <c r="E96" s="191" t="str">
        <f t="shared" si="224"/>
        <v>Di</v>
      </c>
      <c r="F96" s="191">
        <f t="shared" si="225"/>
        <v>2024</v>
      </c>
      <c r="G96" s="191">
        <f t="shared" si="226"/>
        <v>3</v>
      </c>
      <c r="H96" s="191">
        <f t="shared" si="234"/>
        <v>19</v>
      </c>
      <c r="I96" s="192">
        <f t="shared" si="227"/>
        <v>43908</v>
      </c>
      <c r="J96" s="191">
        <f t="shared" si="210"/>
        <v>1</v>
      </c>
      <c r="K96" s="193">
        <v>8</v>
      </c>
      <c r="L96" s="194">
        <v>20</v>
      </c>
      <c r="M96" s="193">
        <f t="shared" si="235"/>
        <v>13</v>
      </c>
      <c r="N96" s="194">
        <f t="shared" si="235"/>
        <v>0</v>
      </c>
      <c r="O96" s="193">
        <f t="shared" si="235"/>
        <v>13</v>
      </c>
      <c r="P96" s="194">
        <f t="shared" si="235"/>
        <v>30</v>
      </c>
      <c r="Q96" s="193">
        <f t="shared" si="235"/>
        <v>15</v>
      </c>
      <c r="R96" s="194">
        <f t="shared" si="235"/>
        <v>55</v>
      </c>
      <c r="S96" s="193">
        <f t="shared" si="212"/>
        <v>15</v>
      </c>
      <c r="T96" s="194">
        <f t="shared" si="213"/>
        <v>55</v>
      </c>
      <c r="U96" s="193">
        <v>16</v>
      </c>
      <c r="V96" s="194">
        <v>30</v>
      </c>
      <c r="W96" s="195">
        <f t="shared" si="214"/>
        <v>0.34722222222222221</v>
      </c>
      <c r="X96" s="195">
        <f t="shared" si="215"/>
        <v>0.54166666666666663</v>
      </c>
      <c r="Y96" s="195">
        <f t="shared" si="216"/>
        <v>0.5625</v>
      </c>
      <c r="Z96" s="195">
        <f t="shared" si="217"/>
        <v>0.66319444444444442</v>
      </c>
      <c r="AA96" s="195">
        <f t="shared" si="218"/>
        <v>0.66319444444444442</v>
      </c>
      <c r="AB96" s="195">
        <f t="shared" si="219"/>
        <v>0.6875</v>
      </c>
      <c r="AC96" s="667"/>
      <c r="AD96" s="196">
        <f t="shared" si="220"/>
        <v>0.35069444444444442</v>
      </c>
      <c r="AE96" s="667"/>
      <c r="AF96" s="196">
        <f t="shared" si="221"/>
        <v>0.31944444444444442</v>
      </c>
      <c r="AG96" s="196"/>
      <c r="AH96" s="196" t="s">
        <v>963</v>
      </c>
      <c r="AI96" s="196"/>
      <c r="AJ96" s="709"/>
      <c r="AK96" s="709">
        <f t="shared" si="230"/>
        <v>0</v>
      </c>
      <c r="AL96" s="709">
        <f t="shared" si="231"/>
        <v>0</v>
      </c>
      <c r="AM96" s="709">
        <f t="shared" si="232"/>
        <v>0</v>
      </c>
      <c r="AN96" s="709"/>
      <c r="AO96" s="709">
        <f t="shared" si="233"/>
        <v>1</v>
      </c>
      <c r="AP96" s="709">
        <f t="shared" si="222"/>
        <v>1</v>
      </c>
      <c r="AS96" s="184"/>
      <c r="AW96" s="225"/>
      <c r="AX96" s="79"/>
      <c r="AZ96" s="176"/>
      <c r="BD96" s="225"/>
      <c r="BG96" s="828">
        <v>0</v>
      </c>
      <c r="BH96" s="761">
        <v>0</v>
      </c>
      <c r="BI96" s="198">
        <v>0</v>
      </c>
      <c r="BJ96" s="827">
        <v>0</v>
      </c>
      <c r="BL96" s="828">
        <v>68.5</v>
      </c>
      <c r="BM96" s="761">
        <v>68.5</v>
      </c>
      <c r="BN96" s="198">
        <v>0</v>
      </c>
      <c r="BO96" s="827">
        <v>0</v>
      </c>
    </row>
    <row r="97" spans="1:67" ht="12.75" customHeight="1" outlineLevel="1" x14ac:dyDescent="0.2">
      <c r="B97" s="851"/>
      <c r="C97" s="851"/>
      <c r="D97" s="27" t="str">
        <f t="shared" si="223"/>
        <v/>
      </c>
      <c r="E97" s="191" t="str">
        <f t="shared" si="224"/>
        <v>Mi</v>
      </c>
      <c r="F97" s="191">
        <f t="shared" si="225"/>
        <v>2024</v>
      </c>
      <c r="G97" s="191">
        <f t="shared" si="226"/>
        <v>3</v>
      </c>
      <c r="H97" s="191">
        <f t="shared" si="234"/>
        <v>20</v>
      </c>
      <c r="I97" s="192">
        <f t="shared" si="227"/>
        <v>43909</v>
      </c>
      <c r="J97" s="191">
        <f t="shared" si="210"/>
        <v>1</v>
      </c>
      <c r="K97" s="193">
        <v>8</v>
      </c>
      <c r="L97" s="194">
        <v>15</v>
      </c>
      <c r="M97" s="193">
        <f t="shared" si="235"/>
        <v>13</v>
      </c>
      <c r="N97" s="194">
        <f t="shared" si="235"/>
        <v>0</v>
      </c>
      <c r="O97" s="193">
        <f t="shared" si="235"/>
        <v>13</v>
      </c>
      <c r="P97" s="194">
        <f t="shared" si="235"/>
        <v>30</v>
      </c>
      <c r="Q97" s="193">
        <f t="shared" si="235"/>
        <v>15</v>
      </c>
      <c r="R97" s="194">
        <f t="shared" si="235"/>
        <v>55</v>
      </c>
      <c r="S97" s="193">
        <f t="shared" si="212"/>
        <v>15</v>
      </c>
      <c r="T97" s="194">
        <f t="shared" si="213"/>
        <v>55</v>
      </c>
      <c r="U97" s="193">
        <v>16</v>
      </c>
      <c r="V97" s="194">
        <v>45</v>
      </c>
      <c r="W97" s="195">
        <f t="shared" si="214"/>
        <v>0.34375</v>
      </c>
      <c r="X97" s="195">
        <f t="shared" si="215"/>
        <v>0.54166666666666663</v>
      </c>
      <c r="Y97" s="195">
        <f t="shared" si="216"/>
        <v>0.5625</v>
      </c>
      <c r="Z97" s="195">
        <f t="shared" si="217"/>
        <v>0.66319444444444442</v>
      </c>
      <c r="AA97" s="195">
        <f t="shared" si="218"/>
        <v>0.66319444444444442</v>
      </c>
      <c r="AB97" s="195">
        <f t="shared" si="219"/>
        <v>0.69791666666666663</v>
      </c>
      <c r="AC97" s="667"/>
      <c r="AD97" s="196">
        <f t="shared" si="220"/>
        <v>0.35069444444444442</v>
      </c>
      <c r="AE97" s="667"/>
      <c r="AF97" s="196">
        <f t="shared" si="221"/>
        <v>0.33333333333333326</v>
      </c>
      <c r="AG97" s="196"/>
      <c r="AH97" s="196" t="s">
        <v>963</v>
      </c>
      <c r="AI97" s="196"/>
      <c r="AJ97" s="709"/>
      <c r="AK97" s="709">
        <f t="shared" si="230"/>
        <v>0</v>
      </c>
      <c r="AL97" s="709">
        <f t="shared" si="231"/>
        <v>0</v>
      </c>
      <c r="AM97" s="709">
        <f t="shared" si="232"/>
        <v>0</v>
      </c>
      <c r="AN97" s="709"/>
      <c r="AO97" s="709">
        <f t="shared" si="233"/>
        <v>1</v>
      </c>
      <c r="AP97" s="709">
        <f t="shared" si="222"/>
        <v>1</v>
      </c>
      <c r="AS97" s="184"/>
      <c r="AW97" s="225"/>
      <c r="AX97" s="79"/>
      <c r="AZ97" s="176"/>
      <c r="BC97" s="77" t="s">
        <v>1714</v>
      </c>
      <c r="BD97" s="225"/>
      <c r="BG97" s="828">
        <v>0</v>
      </c>
      <c r="BH97" s="761">
        <v>0</v>
      </c>
      <c r="BI97" s="198">
        <v>0</v>
      </c>
      <c r="BJ97" s="827">
        <v>0</v>
      </c>
      <c r="BL97" s="828">
        <v>68.5</v>
      </c>
      <c r="BM97" s="761">
        <v>68.5</v>
      </c>
      <c r="BN97" s="198">
        <v>0</v>
      </c>
      <c r="BO97" s="827">
        <v>0</v>
      </c>
    </row>
    <row r="98" spans="1:67" ht="12.75" customHeight="1" outlineLevel="1" x14ac:dyDescent="0.2">
      <c r="B98" s="851"/>
      <c r="C98" s="851"/>
      <c r="D98" s="27" t="str">
        <f t="shared" si="223"/>
        <v/>
      </c>
      <c r="E98" s="191" t="str">
        <f t="shared" si="224"/>
        <v>Do</v>
      </c>
      <c r="F98" s="191">
        <f t="shared" si="225"/>
        <v>2024</v>
      </c>
      <c r="G98" s="191">
        <f t="shared" si="226"/>
        <v>3</v>
      </c>
      <c r="H98" s="191">
        <f t="shared" si="234"/>
        <v>21</v>
      </c>
      <c r="I98" s="192">
        <f t="shared" si="227"/>
        <v>43910</v>
      </c>
      <c r="J98" s="191">
        <f t="shared" si="210"/>
        <v>1</v>
      </c>
      <c r="K98" s="193">
        <v>8</v>
      </c>
      <c r="L98" s="194">
        <v>25</v>
      </c>
      <c r="M98" s="193">
        <f t="shared" ref="K98:R108" si="236">IF(OR($E98="Sa",$E98="So",$J98=0),M$4,M$5)</f>
        <v>13</v>
      </c>
      <c r="N98" s="194">
        <f t="shared" si="236"/>
        <v>0</v>
      </c>
      <c r="O98" s="193">
        <f t="shared" si="236"/>
        <v>13</v>
      </c>
      <c r="P98" s="194">
        <f t="shared" si="236"/>
        <v>30</v>
      </c>
      <c r="Q98" s="193">
        <f t="shared" si="236"/>
        <v>15</v>
      </c>
      <c r="R98" s="194">
        <f t="shared" si="236"/>
        <v>55</v>
      </c>
      <c r="S98" s="193">
        <f t="shared" si="212"/>
        <v>15</v>
      </c>
      <c r="T98" s="194">
        <f t="shared" si="213"/>
        <v>55</v>
      </c>
      <c r="U98" s="193">
        <v>16</v>
      </c>
      <c r="V98" s="194">
        <v>45</v>
      </c>
      <c r="W98" s="195">
        <f t="shared" si="214"/>
        <v>0.35069444444444442</v>
      </c>
      <c r="X98" s="195">
        <f t="shared" si="215"/>
        <v>0.54166666666666663</v>
      </c>
      <c r="Y98" s="195">
        <f t="shared" si="216"/>
        <v>0.5625</v>
      </c>
      <c r="Z98" s="195">
        <f t="shared" si="217"/>
        <v>0.66319444444444442</v>
      </c>
      <c r="AA98" s="195">
        <f t="shared" si="218"/>
        <v>0.66319444444444442</v>
      </c>
      <c r="AB98" s="195">
        <f t="shared" si="219"/>
        <v>0.69791666666666663</v>
      </c>
      <c r="AC98" s="667"/>
      <c r="AD98" s="196">
        <f t="shared" si="220"/>
        <v>0.35069444444444442</v>
      </c>
      <c r="AE98" s="667"/>
      <c r="AF98" s="196">
        <f t="shared" si="221"/>
        <v>0.32638888888888884</v>
      </c>
      <c r="AG98" s="196"/>
      <c r="AH98" s="196" t="s">
        <v>963</v>
      </c>
      <c r="AI98" s="196"/>
      <c r="AJ98" s="709"/>
      <c r="AK98" s="709">
        <f t="shared" si="230"/>
        <v>0</v>
      </c>
      <c r="AL98" s="709">
        <f t="shared" si="231"/>
        <v>0</v>
      </c>
      <c r="AM98" s="709">
        <f t="shared" si="232"/>
        <v>0</v>
      </c>
      <c r="AN98" s="709"/>
      <c r="AO98" s="709">
        <f t="shared" si="233"/>
        <v>1</v>
      </c>
      <c r="AP98" s="709">
        <f t="shared" si="222"/>
        <v>1</v>
      </c>
      <c r="AS98" s="184"/>
      <c r="AW98" s="225"/>
      <c r="AX98" s="79"/>
      <c r="AZ98" s="176"/>
      <c r="BC98" s="29"/>
      <c r="BD98" s="225"/>
      <c r="BG98" s="828">
        <v>30</v>
      </c>
      <c r="BH98" s="761">
        <v>68.5</v>
      </c>
      <c r="BI98" s="198">
        <v>0</v>
      </c>
      <c r="BJ98" s="827">
        <v>26</v>
      </c>
      <c r="BL98" s="828">
        <v>38.5</v>
      </c>
      <c r="BM98" s="761">
        <v>0</v>
      </c>
      <c r="BN98" s="198">
        <v>0</v>
      </c>
      <c r="BO98" s="827">
        <v>0</v>
      </c>
    </row>
    <row r="99" spans="1:67" ht="12.75" customHeight="1" outlineLevel="1" x14ac:dyDescent="0.2">
      <c r="B99" s="851"/>
      <c r="C99" s="851"/>
      <c r="D99" s="27" t="str">
        <f t="shared" si="223"/>
        <v/>
      </c>
      <c r="E99" s="191" t="str">
        <f t="shared" si="224"/>
        <v>Fr</v>
      </c>
      <c r="F99" s="191">
        <f t="shared" si="225"/>
        <v>2024</v>
      </c>
      <c r="G99" s="191">
        <f t="shared" si="226"/>
        <v>3</v>
      </c>
      <c r="H99" s="191">
        <f t="shared" si="234"/>
        <v>22</v>
      </c>
      <c r="I99" s="192">
        <f t="shared" si="227"/>
        <v>43911</v>
      </c>
      <c r="J99" s="191">
        <f t="shared" si="210"/>
        <v>1</v>
      </c>
      <c r="K99" s="193">
        <f t="shared" si="236"/>
        <v>7</v>
      </c>
      <c r="L99" s="194">
        <f t="shared" si="236"/>
        <v>0</v>
      </c>
      <c r="M99" s="193">
        <v>12</v>
      </c>
      <c r="N99" s="194">
        <f t="shared" si="236"/>
        <v>0</v>
      </c>
      <c r="O99" s="193">
        <v>12</v>
      </c>
      <c r="P99" s="194">
        <f t="shared" si="236"/>
        <v>30</v>
      </c>
      <c r="Q99" s="193">
        <f t="shared" si="236"/>
        <v>15</v>
      </c>
      <c r="R99" s="194">
        <f t="shared" si="236"/>
        <v>55</v>
      </c>
      <c r="S99" s="193">
        <f t="shared" si="212"/>
        <v>15</v>
      </c>
      <c r="T99" s="194">
        <f t="shared" si="213"/>
        <v>55</v>
      </c>
      <c r="U99" s="193">
        <v>16</v>
      </c>
      <c r="V99" s="194">
        <v>45</v>
      </c>
      <c r="W99" s="195">
        <f t="shared" si="214"/>
        <v>0.29166666666666669</v>
      </c>
      <c r="X99" s="195">
        <f t="shared" si="215"/>
        <v>0.5</v>
      </c>
      <c r="Y99" s="195">
        <f t="shared" si="216"/>
        <v>0.52083333333333337</v>
      </c>
      <c r="Z99" s="195">
        <f t="shared" si="217"/>
        <v>0.66319444444444442</v>
      </c>
      <c r="AA99" s="195">
        <f t="shared" si="218"/>
        <v>0.66319444444444442</v>
      </c>
      <c r="AB99" s="195">
        <f t="shared" si="219"/>
        <v>0.69791666666666663</v>
      </c>
      <c r="AC99" s="667"/>
      <c r="AD99" s="196">
        <f t="shared" si="220"/>
        <v>0.35069444444444442</v>
      </c>
      <c r="AE99" s="667"/>
      <c r="AF99" s="196">
        <f t="shared" si="221"/>
        <v>0.38541666666666657</v>
      </c>
      <c r="AG99" s="196"/>
      <c r="AH99" s="196" t="s">
        <v>1684</v>
      </c>
      <c r="AI99" s="196"/>
      <c r="AJ99" s="709"/>
      <c r="AK99" s="709">
        <f t="shared" si="230"/>
        <v>0</v>
      </c>
      <c r="AL99" s="709">
        <f t="shared" si="231"/>
        <v>0</v>
      </c>
      <c r="AM99" s="709">
        <f t="shared" si="232"/>
        <v>0</v>
      </c>
      <c r="AN99" s="709"/>
      <c r="AO99" s="709">
        <f t="shared" si="233"/>
        <v>1</v>
      </c>
      <c r="AP99" s="709">
        <f t="shared" si="222"/>
        <v>1</v>
      </c>
      <c r="AS99" s="184"/>
      <c r="AW99" s="225"/>
      <c r="AX99" s="79"/>
      <c r="AZ99" s="176"/>
      <c r="BD99" s="225"/>
      <c r="BG99" s="828">
        <v>0</v>
      </c>
      <c r="BH99" s="761">
        <v>0</v>
      </c>
      <c r="BI99" s="198">
        <v>0</v>
      </c>
      <c r="BJ99" s="827">
        <v>0</v>
      </c>
      <c r="BL99" s="828">
        <v>0</v>
      </c>
      <c r="BM99" s="761">
        <v>0</v>
      </c>
      <c r="BN99" s="198">
        <v>0</v>
      </c>
      <c r="BO99" s="827">
        <v>0</v>
      </c>
    </row>
    <row r="100" spans="1:67" ht="12.75" customHeight="1" outlineLevel="1" thickBot="1" x14ac:dyDescent="0.25">
      <c r="B100" s="851"/>
      <c r="C100" s="851"/>
      <c r="D100" s="27" t="str">
        <f t="shared" si="223"/>
        <v/>
      </c>
      <c r="E100" s="191" t="str">
        <f t="shared" si="224"/>
        <v>Sa</v>
      </c>
      <c r="F100" s="191">
        <f t="shared" si="225"/>
        <v>2024</v>
      </c>
      <c r="G100" s="191">
        <f t="shared" si="226"/>
        <v>3</v>
      </c>
      <c r="H100" s="191">
        <f t="shared" si="234"/>
        <v>23</v>
      </c>
      <c r="I100" s="192">
        <f t="shared" si="227"/>
        <v>43912</v>
      </c>
      <c r="J100" s="191">
        <f t="shared" si="210"/>
        <v>1</v>
      </c>
      <c r="K100" s="193">
        <f t="shared" si="236"/>
        <v>0</v>
      </c>
      <c r="L100" s="194">
        <f t="shared" si="236"/>
        <v>0</v>
      </c>
      <c r="M100" s="193">
        <f t="shared" si="236"/>
        <v>0</v>
      </c>
      <c r="N100" s="194">
        <f t="shared" si="236"/>
        <v>0</v>
      </c>
      <c r="O100" s="193">
        <f t="shared" si="236"/>
        <v>0</v>
      </c>
      <c r="P100" s="194">
        <f t="shared" si="236"/>
        <v>0</v>
      </c>
      <c r="Q100" s="193">
        <f t="shared" si="236"/>
        <v>0</v>
      </c>
      <c r="R100" s="194">
        <f t="shared" si="236"/>
        <v>0</v>
      </c>
      <c r="S100" s="193">
        <f t="shared" si="212"/>
        <v>0</v>
      </c>
      <c r="T100" s="194">
        <f t="shared" si="213"/>
        <v>0</v>
      </c>
      <c r="U100" s="193">
        <f t="shared" si="228"/>
        <v>0</v>
      </c>
      <c r="V100" s="194">
        <f t="shared" si="229"/>
        <v>0</v>
      </c>
      <c r="W100" s="195">
        <f t="shared" si="214"/>
        <v>0</v>
      </c>
      <c r="X100" s="195">
        <f t="shared" si="215"/>
        <v>0</v>
      </c>
      <c r="Y100" s="195">
        <f t="shared" si="216"/>
        <v>0</v>
      </c>
      <c r="Z100" s="195">
        <f t="shared" si="217"/>
        <v>0</v>
      </c>
      <c r="AA100" s="195">
        <f t="shared" si="218"/>
        <v>0</v>
      </c>
      <c r="AB100" s="195">
        <f t="shared" si="219"/>
        <v>0</v>
      </c>
      <c r="AC100" s="667"/>
      <c r="AD100" s="196">
        <f t="shared" si="220"/>
        <v>0</v>
      </c>
      <c r="AE100" s="667"/>
      <c r="AF100" s="196">
        <f t="shared" si="221"/>
        <v>0</v>
      </c>
      <c r="AG100" s="196"/>
      <c r="AH100" s="196"/>
      <c r="AI100" s="196"/>
      <c r="AJ100" s="710"/>
      <c r="AK100" s="709">
        <f t="shared" si="230"/>
        <v>0</v>
      </c>
      <c r="AL100" s="709">
        <f t="shared" si="231"/>
        <v>0</v>
      </c>
      <c r="AM100" s="709">
        <f t="shared" si="232"/>
        <v>0</v>
      </c>
      <c r="AN100" s="709"/>
      <c r="AO100" s="709">
        <f t="shared" si="233"/>
        <v>0</v>
      </c>
      <c r="AP100" s="709">
        <f t="shared" si="222"/>
        <v>0</v>
      </c>
      <c r="AS100" s="184"/>
      <c r="AW100" s="225"/>
      <c r="AX100" s="79"/>
      <c r="AZ100" s="176"/>
      <c r="BD100" s="225"/>
      <c r="BG100" s="829"/>
      <c r="BH100" s="757"/>
      <c r="BI100" s="820"/>
      <c r="BJ100" s="830"/>
      <c r="BL100" s="834">
        <v>42</v>
      </c>
      <c r="BM100" s="833">
        <f>SUM(BM87,BM94)</f>
        <v>911.4</v>
      </c>
      <c r="BN100" s="835">
        <f>IF(BL100=0,0,BM100/BL100)</f>
        <v>21.7</v>
      </c>
      <c r="BO100" s="836">
        <f>IF(BM100=0,0,100*BL100/BM100)</f>
        <v>4.6082949308755765</v>
      </c>
    </row>
    <row r="101" spans="1:67" ht="12.75" customHeight="1" outlineLevel="1" x14ac:dyDescent="0.2">
      <c r="B101" s="851"/>
      <c r="C101" s="851"/>
      <c r="D101" s="27" t="str">
        <f t="shared" si="223"/>
        <v/>
      </c>
      <c r="E101" s="191" t="str">
        <f t="shared" si="224"/>
        <v>So</v>
      </c>
      <c r="F101" s="191">
        <f t="shared" si="225"/>
        <v>2024</v>
      </c>
      <c r="G101" s="191">
        <f t="shared" si="226"/>
        <v>3</v>
      </c>
      <c r="H101" s="191">
        <f t="shared" si="234"/>
        <v>24</v>
      </c>
      <c r="I101" s="192">
        <f t="shared" si="227"/>
        <v>43913</v>
      </c>
      <c r="J101" s="191">
        <f t="shared" si="210"/>
        <v>1</v>
      </c>
      <c r="K101" s="193">
        <f t="shared" si="236"/>
        <v>0</v>
      </c>
      <c r="L101" s="194">
        <f t="shared" si="236"/>
        <v>0</v>
      </c>
      <c r="M101" s="193">
        <f t="shared" si="236"/>
        <v>0</v>
      </c>
      <c r="N101" s="194">
        <f t="shared" si="236"/>
        <v>0</v>
      </c>
      <c r="O101" s="193">
        <f t="shared" si="236"/>
        <v>0</v>
      </c>
      <c r="P101" s="194">
        <f t="shared" si="236"/>
        <v>0</v>
      </c>
      <c r="Q101" s="193">
        <f t="shared" si="236"/>
        <v>0</v>
      </c>
      <c r="R101" s="194">
        <f t="shared" si="236"/>
        <v>0</v>
      </c>
      <c r="S101" s="193">
        <f t="shared" si="212"/>
        <v>0</v>
      </c>
      <c r="T101" s="194">
        <f t="shared" si="213"/>
        <v>0</v>
      </c>
      <c r="U101" s="193">
        <f t="shared" si="228"/>
        <v>0</v>
      </c>
      <c r="V101" s="194">
        <f t="shared" si="229"/>
        <v>0</v>
      </c>
      <c r="W101" s="195">
        <f t="shared" si="214"/>
        <v>0</v>
      </c>
      <c r="X101" s="195">
        <f t="shared" si="215"/>
        <v>0</v>
      </c>
      <c r="Y101" s="195">
        <f t="shared" si="216"/>
        <v>0</v>
      </c>
      <c r="Z101" s="195">
        <f t="shared" si="217"/>
        <v>0</v>
      </c>
      <c r="AA101" s="195">
        <f t="shared" si="218"/>
        <v>0</v>
      </c>
      <c r="AB101" s="195">
        <f t="shared" si="219"/>
        <v>0</v>
      </c>
      <c r="AC101" s="667"/>
      <c r="AD101" s="196">
        <f t="shared" si="220"/>
        <v>0</v>
      </c>
      <c r="AE101" s="667"/>
      <c r="AF101" s="196">
        <f t="shared" si="221"/>
        <v>0</v>
      </c>
      <c r="AG101" s="196"/>
      <c r="AH101" s="196"/>
      <c r="AI101" s="196"/>
      <c r="AJ101" s="710"/>
      <c r="AK101" s="709">
        <f t="shared" si="230"/>
        <v>0</v>
      </c>
      <c r="AL101" s="709">
        <f t="shared" si="231"/>
        <v>0</v>
      </c>
      <c r="AM101" s="709">
        <f t="shared" si="232"/>
        <v>0</v>
      </c>
      <c r="AN101" s="709"/>
      <c r="AO101" s="709">
        <f t="shared" si="233"/>
        <v>0</v>
      </c>
      <c r="AP101" s="709">
        <f t="shared" si="222"/>
        <v>0</v>
      </c>
      <c r="AS101" s="184"/>
      <c r="AW101" s="225"/>
      <c r="AX101" s="79"/>
      <c r="AZ101" s="176"/>
      <c r="BD101" s="225"/>
      <c r="BG101" s="831" t="s">
        <v>1778</v>
      </c>
      <c r="BH101" s="756">
        <f>SUM(BG102:BG106)+SUM(BH102:BH106)</f>
        <v>548</v>
      </c>
      <c r="BI101" s="722" t="s">
        <v>1767</v>
      </c>
      <c r="BJ101" s="832" t="s">
        <v>1767</v>
      </c>
    </row>
    <row r="102" spans="1:67" ht="12.75" customHeight="1" outlineLevel="1" x14ac:dyDescent="0.2">
      <c r="B102" s="851"/>
      <c r="C102" s="851"/>
      <c r="D102" s="27">
        <f t="shared" si="223"/>
        <v>13</v>
      </c>
      <c r="E102" s="191" t="str">
        <f t="shared" si="224"/>
        <v>Mo</v>
      </c>
      <c r="F102" s="191">
        <f t="shared" si="225"/>
        <v>2024</v>
      </c>
      <c r="G102" s="191">
        <f t="shared" si="226"/>
        <v>3</v>
      </c>
      <c r="H102" s="191">
        <f t="shared" si="234"/>
        <v>25</v>
      </c>
      <c r="I102" s="192">
        <f t="shared" si="227"/>
        <v>43914</v>
      </c>
      <c r="J102" s="191">
        <f t="shared" si="210"/>
        <v>1</v>
      </c>
      <c r="K102" s="193">
        <v>8</v>
      </c>
      <c r="L102" s="194">
        <v>15</v>
      </c>
      <c r="M102" s="193">
        <f t="shared" si="236"/>
        <v>13</v>
      </c>
      <c r="N102" s="194">
        <f t="shared" si="236"/>
        <v>0</v>
      </c>
      <c r="O102" s="193">
        <f t="shared" si="236"/>
        <v>13</v>
      </c>
      <c r="P102" s="194">
        <f t="shared" si="236"/>
        <v>30</v>
      </c>
      <c r="Q102" s="193">
        <f t="shared" si="236"/>
        <v>15</v>
      </c>
      <c r="R102" s="194">
        <f t="shared" si="236"/>
        <v>55</v>
      </c>
      <c r="S102" s="193">
        <f t="shared" si="212"/>
        <v>15</v>
      </c>
      <c r="T102" s="194">
        <f t="shared" si="213"/>
        <v>55</v>
      </c>
      <c r="U102" s="193">
        <v>17</v>
      </c>
      <c r="V102" s="194">
        <v>0</v>
      </c>
      <c r="W102" s="195">
        <f t="shared" si="214"/>
        <v>0.34375</v>
      </c>
      <c r="X102" s="195">
        <f t="shared" si="215"/>
        <v>0.54166666666666663</v>
      </c>
      <c r="Y102" s="195">
        <f t="shared" si="216"/>
        <v>0.5625</v>
      </c>
      <c r="Z102" s="195">
        <f t="shared" si="217"/>
        <v>0.66319444444444442</v>
      </c>
      <c r="AA102" s="195">
        <f t="shared" si="218"/>
        <v>0.66319444444444442</v>
      </c>
      <c r="AB102" s="195">
        <f t="shared" si="219"/>
        <v>0.70833333333333337</v>
      </c>
      <c r="AC102" s="667"/>
      <c r="AD102" s="196">
        <f t="shared" si="220"/>
        <v>0.35069444444444442</v>
      </c>
      <c r="AE102" s="667"/>
      <c r="AF102" s="196">
        <f t="shared" si="221"/>
        <v>0.34375</v>
      </c>
      <c r="AG102" s="196"/>
      <c r="AH102" s="196" t="s">
        <v>963</v>
      </c>
      <c r="AI102" s="196"/>
      <c r="AJ102" s="710"/>
      <c r="AK102" s="709">
        <f t="shared" si="230"/>
        <v>0</v>
      </c>
      <c r="AL102" s="709">
        <f t="shared" si="231"/>
        <v>0</v>
      </c>
      <c r="AM102" s="709">
        <f t="shared" si="232"/>
        <v>0</v>
      </c>
      <c r="AN102" s="709"/>
      <c r="AO102" s="709">
        <f t="shared" si="233"/>
        <v>1</v>
      </c>
      <c r="AP102" s="709">
        <f t="shared" si="222"/>
        <v>1</v>
      </c>
      <c r="AS102" s="184"/>
      <c r="AW102" s="225"/>
      <c r="AX102" s="79"/>
      <c r="AZ102" s="176"/>
      <c r="BD102" s="225"/>
      <c r="BG102" s="826">
        <v>68.5</v>
      </c>
      <c r="BH102" s="818">
        <v>68.5</v>
      </c>
      <c r="BI102" s="198">
        <v>37</v>
      </c>
      <c r="BJ102" s="827">
        <v>47</v>
      </c>
    </row>
    <row r="103" spans="1:67" ht="12.75" customHeight="1" outlineLevel="1" x14ac:dyDescent="0.2">
      <c r="B103" s="851"/>
      <c r="C103" s="851"/>
      <c r="D103" s="27" t="str">
        <f t="shared" si="223"/>
        <v/>
      </c>
      <c r="E103" s="191" t="str">
        <f t="shared" si="224"/>
        <v>Di</v>
      </c>
      <c r="F103" s="191">
        <f t="shared" si="225"/>
        <v>2024</v>
      </c>
      <c r="G103" s="191">
        <f t="shared" si="226"/>
        <v>3</v>
      </c>
      <c r="H103" s="191">
        <f t="shared" si="234"/>
        <v>26</v>
      </c>
      <c r="I103" s="192">
        <f t="shared" si="227"/>
        <v>43915</v>
      </c>
      <c r="J103" s="191">
        <f t="shared" si="210"/>
        <v>1</v>
      </c>
      <c r="K103" s="193">
        <v>8</v>
      </c>
      <c r="L103" s="194">
        <v>15</v>
      </c>
      <c r="M103" s="193">
        <f t="shared" si="236"/>
        <v>13</v>
      </c>
      <c r="N103" s="194">
        <f t="shared" si="236"/>
        <v>0</v>
      </c>
      <c r="O103" s="193">
        <f t="shared" si="236"/>
        <v>13</v>
      </c>
      <c r="P103" s="194">
        <f t="shared" si="236"/>
        <v>30</v>
      </c>
      <c r="Q103" s="193">
        <f t="shared" si="236"/>
        <v>15</v>
      </c>
      <c r="R103" s="194">
        <f t="shared" si="236"/>
        <v>55</v>
      </c>
      <c r="S103" s="193">
        <f t="shared" si="212"/>
        <v>15</v>
      </c>
      <c r="T103" s="194">
        <f t="shared" si="213"/>
        <v>55</v>
      </c>
      <c r="U103" s="193">
        <v>17</v>
      </c>
      <c r="V103" s="194">
        <v>10</v>
      </c>
      <c r="W103" s="195">
        <f t="shared" si="214"/>
        <v>0.34375</v>
      </c>
      <c r="X103" s="195">
        <f t="shared" si="215"/>
        <v>0.54166666666666663</v>
      </c>
      <c r="Y103" s="195">
        <f t="shared" si="216"/>
        <v>0.5625</v>
      </c>
      <c r="Z103" s="195">
        <f t="shared" si="217"/>
        <v>0.66319444444444442</v>
      </c>
      <c r="AA103" s="195">
        <f t="shared" si="218"/>
        <v>0.66319444444444442</v>
      </c>
      <c r="AB103" s="195">
        <f t="shared" si="219"/>
        <v>0.71527777777777779</v>
      </c>
      <c r="AC103" s="667"/>
      <c r="AD103" s="196">
        <f t="shared" si="220"/>
        <v>0.35069444444444442</v>
      </c>
      <c r="AE103" s="667"/>
      <c r="AF103" s="196">
        <f t="shared" si="221"/>
        <v>0.35069444444444442</v>
      </c>
      <c r="AG103" s="196"/>
      <c r="AH103" s="196" t="s">
        <v>963</v>
      </c>
      <c r="AI103" s="196"/>
      <c r="AJ103" s="710"/>
      <c r="AK103" s="709">
        <f t="shared" si="230"/>
        <v>0</v>
      </c>
      <c r="AL103" s="709">
        <f t="shared" si="231"/>
        <v>0</v>
      </c>
      <c r="AM103" s="709">
        <f t="shared" si="232"/>
        <v>0</v>
      </c>
      <c r="AN103" s="709"/>
      <c r="AO103" s="709">
        <f t="shared" si="233"/>
        <v>1</v>
      </c>
      <c r="AP103" s="709">
        <f t="shared" si="222"/>
        <v>1</v>
      </c>
      <c r="AS103" s="184"/>
      <c r="AW103" s="225"/>
      <c r="AX103" s="79"/>
      <c r="AZ103" s="176"/>
      <c r="BD103" s="225"/>
      <c r="BG103" s="828">
        <v>68.5</v>
      </c>
      <c r="BH103" s="761">
        <v>68.5</v>
      </c>
      <c r="BI103" s="198">
        <v>57</v>
      </c>
      <c r="BJ103" s="827">
        <v>67</v>
      </c>
    </row>
    <row r="104" spans="1:67" ht="12.75" customHeight="1" outlineLevel="1" x14ac:dyDescent="0.2">
      <c r="B104" s="851"/>
      <c r="C104" s="851"/>
      <c r="D104" s="27" t="str">
        <f t="shared" si="223"/>
        <v/>
      </c>
      <c r="E104" s="191" t="str">
        <f t="shared" si="224"/>
        <v>Mi</v>
      </c>
      <c r="F104" s="191">
        <f t="shared" si="225"/>
        <v>2024</v>
      </c>
      <c r="G104" s="191">
        <f t="shared" si="226"/>
        <v>3</v>
      </c>
      <c r="H104" s="191">
        <f t="shared" si="234"/>
        <v>27</v>
      </c>
      <c r="I104" s="192">
        <f t="shared" si="227"/>
        <v>43916</v>
      </c>
      <c r="J104" s="191">
        <f t="shared" si="210"/>
        <v>1</v>
      </c>
      <c r="K104" s="193">
        <v>8</v>
      </c>
      <c r="L104" s="194">
        <v>10</v>
      </c>
      <c r="M104" s="193">
        <f t="shared" si="236"/>
        <v>13</v>
      </c>
      <c r="N104" s="194">
        <f t="shared" si="236"/>
        <v>0</v>
      </c>
      <c r="O104" s="193">
        <f t="shared" si="236"/>
        <v>13</v>
      </c>
      <c r="P104" s="194">
        <f t="shared" si="236"/>
        <v>30</v>
      </c>
      <c r="Q104" s="193">
        <f t="shared" si="236"/>
        <v>15</v>
      </c>
      <c r="R104" s="194">
        <f t="shared" si="236"/>
        <v>55</v>
      </c>
      <c r="S104" s="193">
        <f t="shared" si="212"/>
        <v>15</v>
      </c>
      <c r="T104" s="194">
        <f t="shared" si="213"/>
        <v>55</v>
      </c>
      <c r="U104" s="193">
        <v>17</v>
      </c>
      <c r="V104" s="194">
        <v>0</v>
      </c>
      <c r="W104" s="195">
        <f t="shared" si="214"/>
        <v>0.34027777777777779</v>
      </c>
      <c r="X104" s="195">
        <f t="shared" si="215"/>
        <v>0.54166666666666663</v>
      </c>
      <c r="Y104" s="195">
        <f t="shared" si="216"/>
        <v>0.5625</v>
      </c>
      <c r="Z104" s="195">
        <f t="shared" si="217"/>
        <v>0.66319444444444442</v>
      </c>
      <c r="AA104" s="195">
        <f t="shared" si="218"/>
        <v>0.66319444444444442</v>
      </c>
      <c r="AB104" s="195">
        <f t="shared" si="219"/>
        <v>0.70833333333333337</v>
      </c>
      <c r="AC104" s="667"/>
      <c r="AD104" s="196">
        <f t="shared" si="220"/>
        <v>0.35069444444444442</v>
      </c>
      <c r="AE104" s="667"/>
      <c r="AF104" s="196">
        <f t="shared" si="221"/>
        <v>0.34722222222222221</v>
      </c>
      <c r="AG104" s="196"/>
      <c r="AH104" s="196" t="s">
        <v>963</v>
      </c>
      <c r="AI104" s="196"/>
      <c r="AJ104" s="710"/>
      <c r="AK104" s="709">
        <f t="shared" si="230"/>
        <v>0</v>
      </c>
      <c r="AL104" s="709">
        <f t="shared" si="231"/>
        <v>0</v>
      </c>
      <c r="AM104" s="709">
        <f t="shared" si="232"/>
        <v>0</v>
      </c>
      <c r="AN104" s="709"/>
      <c r="AO104" s="709">
        <f t="shared" si="233"/>
        <v>1</v>
      </c>
      <c r="AP104" s="709">
        <f t="shared" si="222"/>
        <v>1</v>
      </c>
      <c r="AS104" s="184"/>
      <c r="AW104" s="225"/>
      <c r="AX104" s="79"/>
      <c r="AZ104" s="176"/>
      <c r="BD104" s="225"/>
      <c r="BG104" s="828">
        <v>68.5</v>
      </c>
      <c r="BH104" s="761">
        <v>68.5</v>
      </c>
      <c r="BI104" s="198">
        <v>78</v>
      </c>
      <c r="BJ104" s="827">
        <v>81</v>
      </c>
    </row>
    <row r="105" spans="1:67" ht="12.75" customHeight="1" outlineLevel="1" x14ac:dyDescent="0.2">
      <c r="B105" s="851"/>
      <c r="C105" s="851"/>
      <c r="D105" s="27" t="str">
        <f t="shared" si="223"/>
        <v/>
      </c>
      <c r="E105" s="191" t="str">
        <f t="shared" si="224"/>
        <v>Do</v>
      </c>
      <c r="F105" s="191">
        <f t="shared" si="225"/>
        <v>2024</v>
      </c>
      <c r="G105" s="191">
        <f t="shared" si="226"/>
        <v>3</v>
      </c>
      <c r="H105" s="191">
        <f t="shared" si="234"/>
        <v>28</v>
      </c>
      <c r="I105" s="192">
        <f t="shared" si="227"/>
        <v>43917</v>
      </c>
      <c r="J105" s="191">
        <f t="shared" si="210"/>
        <v>1</v>
      </c>
      <c r="K105" s="193">
        <v>8</v>
      </c>
      <c r="L105" s="194">
        <v>5</v>
      </c>
      <c r="M105" s="193">
        <f t="shared" si="236"/>
        <v>13</v>
      </c>
      <c r="N105" s="194">
        <f t="shared" si="236"/>
        <v>0</v>
      </c>
      <c r="O105" s="193">
        <f t="shared" si="236"/>
        <v>13</v>
      </c>
      <c r="P105" s="194">
        <f t="shared" si="236"/>
        <v>30</v>
      </c>
      <c r="Q105" s="193">
        <f t="shared" si="236"/>
        <v>15</v>
      </c>
      <c r="R105" s="194">
        <f t="shared" si="236"/>
        <v>55</v>
      </c>
      <c r="S105" s="193">
        <f t="shared" si="212"/>
        <v>15</v>
      </c>
      <c r="T105" s="194">
        <f t="shared" si="213"/>
        <v>55</v>
      </c>
      <c r="U105" s="193">
        <v>16</v>
      </c>
      <c r="V105" s="194">
        <v>45</v>
      </c>
      <c r="W105" s="195">
        <f t="shared" si="214"/>
        <v>0.33680555555555558</v>
      </c>
      <c r="X105" s="195">
        <f t="shared" si="215"/>
        <v>0.54166666666666663</v>
      </c>
      <c r="Y105" s="195">
        <f t="shared" si="216"/>
        <v>0.5625</v>
      </c>
      <c r="Z105" s="195">
        <f t="shared" si="217"/>
        <v>0.66319444444444442</v>
      </c>
      <c r="AA105" s="195">
        <f t="shared" si="218"/>
        <v>0.66319444444444442</v>
      </c>
      <c r="AB105" s="195">
        <f t="shared" si="219"/>
        <v>0.69791666666666663</v>
      </c>
      <c r="AC105" s="667"/>
      <c r="AD105" s="196">
        <f t="shared" si="220"/>
        <v>0.35069444444444442</v>
      </c>
      <c r="AE105" s="667"/>
      <c r="AF105" s="196">
        <f t="shared" si="221"/>
        <v>0.34027777777777768</v>
      </c>
      <c r="AG105" s="196"/>
      <c r="AH105" s="196" t="s">
        <v>963</v>
      </c>
      <c r="AI105" s="196"/>
      <c r="AJ105" s="709"/>
      <c r="AK105" s="709">
        <f t="shared" si="230"/>
        <v>0</v>
      </c>
      <c r="AL105" s="709">
        <f t="shared" si="231"/>
        <v>0</v>
      </c>
      <c r="AM105" s="709">
        <f t="shared" si="232"/>
        <v>0</v>
      </c>
      <c r="AN105" s="709"/>
      <c r="AO105" s="709">
        <f t="shared" si="233"/>
        <v>1</v>
      </c>
      <c r="AP105" s="709">
        <f t="shared" si="222"/>
        <v>1</v>
      </c>
      <c r="AS105" s="184"/>
      <c r="AW105" s="225"/>
      <c r="AX105" s="79"/>
      <c r="AZ105" s="176"/>
      <c r="BD105" s="225"/>
      <c r="BG105" s="828">
        <v>68.5</v>
      </c>
      <c r="BH105" s="761">
        <v>68.5</v>
      </c>
      <c r="BI105" s="198">
        <v>97</v>
      </c>
      <c r="BJ105" s="827">
        <v>0</v>
      </c>
    </row>
    <row r="106" spans="1:67" ht="12.75" customHeight="1" outlineLevel="1" x14ac:dyDescent="0.2">
      <c r="B106" s="851"/>
      <c r="C106" s="851"/>
      <c r="D106" s="27" t="str">
        <f t="shared" si="223"/>
        <v/>
      </c>
      <c r="E106" s="191" t="str">
        <f t="shared" si="224"/>
        <v>Fr</v>
      </c>
      <c r="F106" s="191">
        <f t="shared" si="225"/>
        <v>2024</v>
      </c>
      <c r="G106" s="191">
        <f t="shared" si="226"/>
        <v>3</v>
      </c>
      <c r="H106" s="191">
        <f t="shared" si="234"/>
        <v>29</v>
      </c>
      <c r="I106" s="192">
        <f t="shared" si="227"/>
        <v>43918</v>
      </c>
      <c r="J106" s="191">
        <f t="shared" si="210"/>
        <v>1</v>
      </c>
      <c r="K106" s="193">
        <f t="shared" si="236"/>
        <v>7</v>
      </c>
      <c r="L106" s="194">
        <f t="shared" si="236"/>
        <v>0</v>
      </c>
      <c r="M106" s="193">
        <f t="shared" si="236"/>
        <v>13</v>
      </c>
      <c r="N106" s="194">
        <f t="shared" si="236"/>
        <v>0</v>
      </c>
      <c r="O106" s="193">
        <f t="shared" si="236"/>
        <v>13</v>
      </c>
      <c r="P106" s="194">
        <f t="shared" si="236"/>
        <v>30</v>
      </c>
      <c r="Q106" s="193">
        <f t="shared" si="236"/>
        <v>15</v>
      </c>
      <c r="R106" s="194">
        <f t="shared" si="236"/>
        <v>55</v>
      </c>
      <c r="S106" s="193">
        <f t="shared" si="212"/>
        <v>15</v>
      </c>
      <c r="T106" s="194">
        <f t="shared" si="213"/>
        <v>55</v>
      </c>
      <c r="U106" s="193">
        <f t="shared" si="228"/>
        <v>15</v>
      </c>
      <c r="V106" s="194">
        <f t="shared" si="229"/>
        <v>55</v>
      </c>
      <c r="W106" s="195">
        <f t="shared" si="214"/>
        <v>0.29166666666666669</v>
      </c>
      <c r="X106" s="195">
        <f t="shared" si="215"/>
        <v>0.54166666666666663</v>
      </c>
      <c r="Y106" s="195">
        <f t="shared" si="216"/>
        <v>0.5625</v>
      </c>
      <c r="Z106" s="195">
        <f t="shared" si="217"/>
        <v>0.66319444444444442</v>
      </c>
      <c r="AA106" s="195">
        <f t="shared" si="218"/>
        <v>0.66319444444444442</v>
      </c>
      <c r="AB106" s="195">
        <f t="shared" si="219"/>
        <v>0.66319444444444442</v>
      </c>
      <c r="AC106" s="667"/>
      <c r="AD106" s="196">
        <f t="shared" si="220"/>
        <v>0.35069444444444442</v>
      </c>
      <c r="AE106" s="667"/>
      <c r="AF106" s="196">
        <f t="shared" si="221"/>
        <v>0.35069444444444436</v>
      </c>
      <c r="AG106" s="196"/>
      <c r="AH106" s="196" t="s">
        <v>1685</v>
      </c>
      <c r="AI106" s="196"/>
      <c r="AJ106" s="709"/>
      <c r="AK106" s="709">
        <f t="shared" si="230"/>
        <v>0</v>
      </c>
      <c r="AL106" s="709">
        <f t="shared" si="231"/>
        <v>0</v>
      </c>
      <c r="AM106" s="709">
        <f t="shared" si="232"/>
        <v>0</v>
      </c>
      <c r="AN106" s="709"/>
      <c r="AO106" s="709">
        <f t="shared" si="233"/>
        <v>0</v>
      </c>
      <c r="AP106" s="709">
        <f t="shared" si="222"/>
        <v>0</v>
      </c>
      <c r="AS106" s="184"/>
      <c r="AW106" s="225"/>
      <c r="AX106" s="79"/>
      <c r="AZ106" s="176"/>
      <c r="BD106" s="225"/>
      <c r="BG106" s="828">
        <v>0</v>
      </c>
      <c r="BH106" s="761">
        <v>0</v>
      </c>
      <c r="BI106" s="198">
        <v>0</v>
      </c>
      <c r="BJ106" s="827">
        <v>0</v>
      </c>
    </row>
    <row r="107" spans="1:67" ht="12.75" customHeight="1" outlineLevel="1" thickBot="1" x14ac:dyDescent="0.25">
      <c r="B107" s="851"/>
      <c r="C107" s="851"/>
      <c r="D107" s="27" t="str">
        <f t="shared" si="223"/>
        <v/>
      </c>
      <c r="E107" s="191" t="str">
        <f t="shared" si="224"/>
        <v>Sa</v>
      </c>
      <c r="F107" s="191">
        <f t="shared" si="225"/>
        <v>2024</v>
      </c>
      <c r="G107" s="191">
        <f t="shared" si="226"/>
        <v>3</v>
      </c>
      <c r="H107" s="191">
        <f t="shared" si="234"/>
        <v>30</v>
      </c>
      <c r="I107" s="192">
        <f t="shared" si="227"/>
        <v>43919</v>
      </c>
      <c r="J107" s="191">
        <f t="shared" si="210"/>
        <v>1</v>
      </c>
      <c r="K107" s="193">
        <f t="shared" si="236"/>
        <v>0</v>
      </c>
      <c r="L107" s="194">
        <f t="shared" si="236"/>
        <v>0</v>
      </c>
      <c r="M107" s="193">
        <f t="shared" si="236"/>
        <v>0</v>
      </c>
      <c r="N107" s="194">
        <f t="shared" si="236"/>
        <v>0</v>
      </c>
      <c r="O107" s="193">
        <f t="shared" si="236"/>
        <v>0</v>
      </c>
      <c r="P107" s="194">
        <f t="shared" si="236"/>
        <v>0</v>
      </c>
      <c r="Q107" s="193">
        <f t="shared" si="236"/>
        <v>0</v>
      </c>
      <c r="R107" s="194">
        <f t="shared" si="236"/>
        <v>0</v>
      </c>
      <c r="S107" s="193">
        <f t="shared" si="212"/>
        <v>0</v>
      </c>
      <c r="T107" s="194">
        <f t="shared" si="213"/>
        <v>0</v>
      </c>
      <c r="U107" s="193">
        <f t="shared" si="228"/>
        <v>0</v>
      </c>
      <c r="V107" s="194">
        <f t="shared" si="229"/>
        <v>0</v>
      </c>
      <c r="W107" s="195">
        <f t="shared" si="214"/>
        <v>0</v>
      </c>
      <c r="X107" s="195">
        <f t="shared" si="215"/>
        <v>0</v>
      </c>
      <c r="Y107" s="195">
        <f t="shared" si="216"/>
        <v>0</v>
      </c>
      <c r="Z107" s="195">
        <f t="shared" si="217"/>
        <v>0</v>
      </c>
      <c r="AA107" s="195">
        <f t="shared" si="218"/>
        <v>0</v>
      </c>
      <c r="AB107" s="195">
        <f t="shared" si="219"/>
        <v>0</v>
      </c>
      <c r="AC107" s="667"/>
      <c r="AD107" s="196">
        <f t="shared" si="220"/>
        <v>0</v>
      </c>
      <c r="AE107" s="667"/>
      <c r="AF107" s="196">
        <f t="shared" si="221"/>
        <v>0</v>
      </c>
      <c r="AG107" s="196"/>
      <c r="AH107" s="196"/>
      <c r="AI107" s="196"/>
      <c r="AJ107" s="710"/>
      <c r="AK107" s="709">
        <f t="shared" si="230"/>
        <v>0</v>
      </c>
      <c r="AL107" s="709">
        <f t="shared" si="231"/>
        <v>0</v>
      </c>
      <c r="AM107" s="709">
        <f t="shared" si="232"/>
        <v>0</v>
      </c>
      <c r="AN107" s="709"/>
      <c r="AO107" s="709">
        <f t="shared" si="233"/>
        <v>0</v>
      </c>
      <c r="AP107" s="709">
        <f t="shared" si="222"/>
        <v>0</v>
      </c>
      <c r="AS107" s="184"/>
      <c r="AW107" s="225"/>
      <c r="AX107" s="79"/>
      <c r="AZ107" s="176"/>
      <c r="BD107" s="225"/>
      <c r="BG107" s="840"/>
      <c r="BH107" s="833"/>
      <c r="BI107" s="835"/>
      <c r="BJ107" s="841"/>
    </row>
    <row r="108" spans="1:67" ht="12.75" customHeight="1" outlineLevel="1" x14ac:dyDescent="0.2">
      <c r="B108" s="851"/>
      <c r="C108" s="851"/>
      <c r="D108" s="27" t="str">
        <f t="shared" si="223"/>
        <v/>
      </c>
      <c r="E108" s="191" t="str">
        <f t="shared" si="224"/>
        <v>So</v>
      </c>
      <c r="F108" s="191">
        <f t="shared" si="225"/>
        <v>2024</v>
      </c>
      <c r="G108" s="191">
        <f t="shared" si="226"/>
        <v>3</v>
      </c>
      <c r="H108" s="191">
        <f t="shared" si="234"/>
        <v>31</v>
      </c>
      <c r="I108" s="192">
        <f t="shared" si="227"/>
        <v>43920</v>
      </c>
      <c r="J108" s="191">
        <f t="shared" si="210"/>
        <v>1</v>
      </c>
      <c r="K108" s="193">
        <f t="shared" si="236"/>
        <v>0</v>
      </c>
      <c r="L108" s="194">
        <f t="shared" si="236"/>
        <v>0</v>
      </c>
      <c r="M108" s="193">
        <f t="shared" si="236"/>
        <v>0</v>
      </c>
      <c r="N108" s="194">
        <f t="shared" si="236"/>
        <v>0</v>
      </c>
      <c r="O108" s="193">
        <f t="shared" si="236"/>
        <v>0</v>
      </c>
      <c r="P108" s="194">
        <f t="shared" si="236"/>
        <v>0</v>
      </c>
      <c r="Q108" s="193">
        <f t="shared" si="236"/>
        <v>0</v>
      </c>
      <c r="R108" s="194">
        <f t="shared" si="236"/>
        <v>0</v>
      </c>
      <c r="S108" s="193">
        <f t="shared" si="212"/>
        <v>0</v>
      </c>
      <c r="T108" s="194">
        <f t="shared" si="213"/>
        <v>0</v>
      </c>
      <c r="U108" s="193">
        <f t="shared" si="228"/>
        <v>0</v>
      </c>
      <c r="V108" s="194">
        <f t="shared" si="229"/>
        <v>0</v>
      </c>
      <c r="W108" s="195">
        <f t="shared" si="214"/>
        <v>0</v>
      </c>
      <c r="X108" s="195">
        <f t="shared" si="215"/>
        <v>0</v>
      </c>
      <c r="Y108" s="195">
        <f t="shared" si="216"/>
        <v>0</v>
      </c>
      <c r="Z108" s="195">
        <f t="shared" si="217"/>
        <v>0</v>
      </c>
      <c r="AA108" s="195">
        <f t="shared" si="218"/>
        <v>0</v>
      </c>
      <c r="AB108" s="195">
        <f t="shared" si="219"/>
        <v>0</v>
      </c>
      <c r="AC108" s="667"/>
      <c r="AD108" s="196">
        <f t="shared" si="220"/>
        <v>0</v>
      </c>
      <c r="AE108" s="667"/>
      <c r="AF108" s="196">
        <f t="shared" si="221"/>
        <v>0</v>
      </c>
      <c r="AG108" s="196"/>
      <c r="AH108" s="196"/>
      <c r="AI108" s="196"/>
      <c r="AJ108" s="710"/>
      <c r="AK108" s="709">
        <f t="shared" si="230"/>
        <v>0</v>
      </c>
      <c r="AL108" s="709">
        <f t="shared" si="231"/>
        <v>0</v>
      </c>
      <c r="AM108" s="709">
        <f t="shared" si="232"/>
        <v>0</v>
      </c>
      <c r="AN108" s="709"/>
      <c r="AO108" s="709">
        <f t="shared" si="233"/>
        <v>0</v>
      </c>
      <c r="AP108" s="709">
        <f>IF(OR(E108="Sa",E108="So",E108="",J108=0,AH108="FT"),0,1)</f>
        <v>0</v>
      </c>
      <c r="AS108" s="184"/>
      <c r="AW108" s="225"/>
      <c r="AX108" s="79"/>
      <c r="AZ108" s="176"/>
      <c r="BD108" s="225"/>
    </row>
    <row r="109" spans="1:67" ht="12.75" customHeight="1" outlineLevel="1" x14ac:dyDescent="0.2">
      <c r="B109" s="851"/>
      <c r="C109" s="851"/>
      <c r="D109" s="749" t="s">
        <v>1716</v>
      </c>
      <c r="E109" s="9"/>
      <c r="F109" s="9"/>
      <c r="G109" s="9"/>
      <c r="H109" s="191"/>
      <c r="I109" s="13"/>
      <c r="J109" s="191">
        <f>IF(OR(G109="",G109=MONTH(I109)),1,0)</f>
        <v>1</v>
      </c>
      <c r="Q109" s="4" t="s">
        <v>21</v>
      </c>
      <c r="R109" s="4"/>
      <c r="S109" s="4"/>
      <c r="T109" s="4"/>
      <c r="U109" s="4"/>
      <c r="V109" s="4"/>
      <c r="W109" s="4"/>
      <c r="X109" s="4"/>
      <c r="Y109" s="4"/>
      <c r="Z109" s="4"/>
      <c r="AA109" s="4"/>
      <c r="AB109" s="4"/>
      <c r="AC109" s="667"/>
      <c r="AD109" s="18">
        <f>SUM(AD78:AD108)</f>
        <v>7.3645833333333357</v>
      </c>
      <c r="AE109" s="667"/>
      <c r="AF109" s="18">
        <f>SUM(AF78:AF108)</f>
        <v>7.3263888888888902</v>
      </c>
      <c r="AG109" s="18"/>
      <c r="AH109" s="18"/>
      <c r="AI109" s="20">
        <f>IF(AF109-AD109&lt;0,0,1)</f>
        <v>0</v>
      </c>
      <c r="AJ109" s="190">
        <f>IF(AF109-AD109&lt;0,AD109-AF109,AF109-AD109)</f>
        <v>3.819444444444553E-2</v>
      </c>
      <c r="AK109" s="190">
        <f>8.425*SUM(AK78:AK108)/24</f>
        <v>0</v>
      </c>
      <c r="AL109" s="190">
        <f>8.425*SUM(AL78:AL108)/24</f>
        <v>0</v>
      </c>
      <c r="AM109" s="190">
        <f>8.425*SUM(AM78:AM108)/24</f>
        <v>0</v>
      </c>
      <c r="AO109" s="151">
        <f>SUM(AO78:AO108)</f>
        <v>20</v>
      </c>
      <c r="AP109" s="151">
        <f>SUM(AP78:AP108)</f>
        <v>20</v>
      </c>
      <c r="AS109" s="184"/>
      <c r="AW109" s="225"/>
      <c r="AX109" s="79"/>
      <c r="AZ109" s="176"/>
      <c r="BD109" s="225"/>
    </row>
    <row r="110" spans="1:67" ht="12.75" customHeight="1" thickBot="1" x14ac:dyDescent="0.25">
      <c r="B110" s="852"/>
      <c r="C110" s="852"/>
      <c r="D110" s="49"/>
      <c r="E110" s="51"/>
      <c r="F110" s="51"/>
      <c r="G110" s="51"/>
      <c r="H110" s="51"/>
      <c r="I110" s="51"/>
      <c r="J110" s="51"/>
      <c r="K110" s="52"/>
      <c r="L110" s="52"/>
      <c r="M110" s="52"/>
      <c r="N110" s="52"/>
      <c r="O110" s="52"/>
      <c r="P110" s="52"/>
      <c r="Q110" s="52"/>
      <c r="R110" s="52"/>
      <c r="S110" s="52"/>
      <c r="T110" s="52"/>
      <c r="U110" s="52"/>
      <c r="V110" s="52"/>
      <c r="W110" s="52"/>
      <c r="X110" s="52"/>
      <c r="Y110" s="52"/>
      <c r="Z110" s="52"/>
      <c r="AA110" s="52"/>
      <c r="AB110" s="52"/>
      <c r="AC110" s="53"/>
      <c r="AD110" s="53"/>
      <c r="AE110" s="53"/>
      <c r="AF110" s="54"/>
      <c r="AG110" s="26"/>
      <c r="AH110" s="26"/>
      <c r="AI110" s="26"/>
      <c r="AJ110" s="203">
        <f>IF(AI109=1,AJ76+AJ109,IF(AI109=0,AJ76-AJ109,"Error"))</f>
        <v>-2.5000000000009237E-2</v>
      </c>
      <c r="AK110" s="202">
        <f>AK76+SUM(AK77:AK108)</f>
        <v>0</v>
      </c>
      <c r="AL110" s="202">
        <f>AL76+SUM(AL77:AL108)</f>
        <v>0</v>
      </c>
      <c r="AM110" s="202">
        <f>AM76+SUM(AM77:AM108)</f>
        <v>0</v>
      </c>
      <c r="AN110" s="202"/>
      <c r="AO110" s="202">
        <f>AO109*8</f>
        <v>160</v>
      </c>
      <c r="AP110" s="202">
        <f>AP109*8</f>
        <v>160</v>
      </c>
      <c r="AQ110" s="152"/>
      <c r="AR110" s="173"/>
      <c r="AS110" s="185"/>
      <c r="AT110" s="152"/>
      <c r="AU110" s="152"/>
      <c r="AV110" s="173"/>
      <c r="AW110" s="226"/>
      <c r="AX110" s="80"/>
      <c r="AY110" s="55"/>
      <c r="AZ110" s="178"/>
      <c r="BA110" s="55"/>
      <c r="BB110" s="49"/>
      <c r="BC110" s="55"/>
      <c r="BD110" s="226"/>
    </row>
    <row r="111" spans="1:67" ht="12.75" customHeight="1" outlineLevel="1" x14ac:dyDescent="0.2">
      <c r="B111" s="850">
        <f>$F$5</f>
        <v>2024</v>
      </c>
      <c r="C111" s="850" t="str">
        <f>TEXT(I112,"MMM")</f>
        <v>Apr</v>
      </c>
      <c r="D111" s="78"/>
      <c r="E111" s="42"/>
      <c r="F111" s="42"/>
      <c r="G111" s="42"/>
      <c r="H111" s="42"/>
      <c r="I111" s="42"/>
      <c r="J111" s="42"/>
      <c r="K111" s="43"/>
      <c r="L111" s="43"/>
      <c r="M111" s="43"/>
      <c r="N111" s="43"/>
      <c r="O111" s="43"/>
      <c r="P111" s="43"/>
      <c r="Q111" s="43"/>
      <c r="R111" s="43"/>
      <c r="S111" s="43"/>
      <c r="T111" s="43"/>
      <c r="U111" s="43"/>
      <c r="V111" s="43"/>
      <c r="W111" s="43"/>
      <c r="X111" s="43"/>
      <c r="Y111" s="43"/>
      <c r="Z111" s="43"/>
      <c r="AA111" s="43"/>
      <c r="AB111" s="43"/>
      <c r="AC111" s="63"/>
      <c r="AD111" s="63"/>
      <c r="AE111" s="63"/>
      <c r="AF111" s="42"/>
      <c r="AG111" s="42"/>
      <c r="AH111" s="42"/>
      <c r="AI111" s="42"/>
      <c r="AJ111" s="148"/>
      <c r="AK111" s="148"/>
      <c r="AL111" s="148"/>
      <c r="AM111" s="148"/>
      <c r="AN111" s="148"/>
      <c r="AO111" s="148"/>
      <c r="AP111" s="148"/>
      <c r="AQ111" s="148"/>
      <c r="AR111" s="170"/>
      <c r="AS111" s="182"/>
      <c r="AT111" s="148"/>
      <c r="AU111" s="148"/>
      <c r="AV111" s="170"/>
      <c r="AW111" s="224"/>
      <c r="AX111" s="78"/>
      <c r="AY111" s="45"/>
      <c r="AZ111" s="177"/>
      <c r="BA111" s="45"/>
      <c r="BB111" s="41"/>
      <c r="BC111" s="45"/>
      <c r="BD111" s="224"/>
      <c r="BG111" s="822" t="s">
        <v>1778</v>
      </c>
      <c r="BH111" s="823">
        <f>SUM(BG112:BG116)+SUM(BH112:BH116)</f>
        <v>235.5</v>
      </c>
      <c r="BI111" s="824" t="s">
        <v>1767</v>
      </c>
      <c r="BJ111" s="825" t="s">
        <v>1767</v>
      </c>
      <c r="BK111" s="722"/>
      <c r="BL111" s="822" t="s">
        <v>1778</v>
      </c>
      <c r="BM111" s="823">
        <f>SUM(BL112:BL116)+SUM(BM112:BM116)</f>
        <v>167</v>
      </c>
      <c r="BN111" s="824" t="s">
        <v>1767</v>
      </c>
      <c r="BO111" s="825" t="s">
        <v>1767</v>
      </c>
    </row>
    <row r="112" spans="1:67" ht="12.75" customHeight="1" outlineLevel="1" x14ac:dyDescent="0.2">
      <c r="A112" s="198">
        <f>A78+1</f>
        <v>4</v>
      </c>
      <c r="B112" s="851"/>
      <c r="C112" s="851"/>
      <c r="D112" s="27">
        <f>IF(E112="Mo",WEEKNUM(I112),"")</f>
        <v>14</v>
      </c>
      <c r="E112" s="191" t="str">
        <f>TEXT(I112,"TTT")</f>
        <v>Mo</v>
      </c>
      <c r="F112" s="191">
        <f>$F$5</f>
        <v>2024</v>
      </c>
      <c r="G112" s="191">
        <f>$A$112</f>
        <v>4</v>
      </c>
      <c r="H112" s="191">
        <f>$H$5</f>
        <v>1</v>
      </c>
      <c r="I112" s="192">
        <f>DATE(F112,G112,H112)</f>
        <v>43921</v>
      </c>
      <c r="J112" s="191">
        <f t="shared" ref="J112:J142" si="237">IF(OR(G112="",G112=MONTH(I112)),1,0)</f>
        <v>1</v>
      </c>
      <c r="K112" s="193">
        <f t="shared" ref="K112:R121" si="238">IF(OR($E112="Sa",$E112="So",$J112=0),K$4,K$5)</f>
        <v>7</v>
      </c>
      <c r="L112" s="194">
        <f t="shared" si="238"/>
        <v>0</v>
      </c>
      <c r="M112" s="193">
        <f t="shared" si="238"/>
        <v>13</v>
      </c>
      <c r="N112" s="194">
        <f t="shared" si="238"/>
        <v>0</v>
      </c>
      <c r="O112" s="193">
        <f t="shared" si="238"/>
        <v>13</v>
      </c>
      <c r="P112" s="194">
        <f t="shared" si="238"/>
        <v>30</v>
      </c>
      <c r="Q112" s="193">
        <f t="shared" si="238"/>
        <v>15</v>
      </c>
      <c r="R112" s="194">
        <f t="shared" si="238"/>
        <v>55</v>
      </c>
      <c r="S112" s="193">
        <f t="shared" ref="S112:S142" si="239">Q112</f>
        <v>15</v>
      </c>
      <c r="T112" s="194">
        <f t="shared" ref="T112:T142" si="240">R112</f>
        <v>55</v>
      </c>
      <c r="U112" s="193">
        <f t="shared" ref="U112:U142" si="241">S112</f>
        <v>15</v>
      </c>
      <c r="V112" s="194">
        <f t="shared" ref="V112:V142" si="242">T112</f>
        <v>55</v>
      </c>
      <c r="W112" s="195">
        <f t="shared" ref="W112:W142" si="243">TIME(K112,L112,0)</f>
        <v>0.29166666666666669</v>
      </c>
      <c r="X112" s="195">
        <f t="shared" ref="X112:X142" si="244">TIME(M112,N112,0)</f>
        <v>0.54166666666666663</v>
      </c>
      <c r="Y112" s="195">
        <f t="shared" ref="Y112:Y142" si="245">TIME(O112,P112,0)</f>
        <v>0.5625</v>
      </c>
      <c r="Z112" s="195">
        <f t="shared" ref="Z112:Z142" si="246">TIME(Q112,R112,0)</f>
        <v>0.66319444444444442</v>
      </c>
      <c r="AA112" s="195">
        <f t="shared" ref="AA112:AA142" si="247">TIME(S112,T112,0)</f>
        <v>0.66319444444444442</v>
      </c>
      <c r="AB112" s="195">
        <f t="shared" ref="AB112:AB142" si="248">TIME(U112,V112,0)</f>
        <v>0.66319444444444442</v>
      </c>
      <c r="AC112" s="667"/>
      <c r="AD112" s="196">
        <f t="shared" ref="AD112:AD142" si="249">IF(J112=0,0,IF(OR(E112="Sa",E112="So"),TIME($AD$4,$AF$4,0),TIME($AD$5,$AF$5,0)))</f>
        <v>0.35069444444444442</v>
      </c>
      <c r="AE112" s="667"/>
      <c r="AF112" s="196">
        <f t="shared" ref="AF112:AF142" si="250">IF(OR(E112="Sa",E112="So"),TIME($AD$4,$AF$4,0),(Z112-W112-(Y112-X112)+(AB112-AA112)))</f>
        <v>0.35069444444444436</v>
      </c>
      <c r="AG112" s="196"/>
      <c r="AH112" s="196" t="s">
        <v>1685</v>
      </c>
      <c r="AI112" s="196"/>
      <c r="AJ112" s="709"/>
      <c r="AK112" s="709">
        <f>IF(AH112=$AH$3,1,0)</f>
        <v>0</v>
      </c>
      <c r="AL112" s="709">
        <f>IF(AH112=$AH$7,1,0)</f>
        <v>0</v>
      </c>
      <c r="AM112" s="709">
        <f>IF(AI112=$AH$4,1,0)</f>
        <v>0</v>
      </c>
      <c r="AN112" s="709"/>
      <c r="AO112" s="709">
        <f t="shared" ref="AO112:AO142" si="251">IF(OR(AH112=$AH$2,AH112=$AH$5),1,IF(AH112=$AH$6,0.5,0))</f>
        <v>0</v>
      </c>
      <c r="AP112" s="709">
        <f t="shared" ref="AP112:AP141" si="252">IF(OR(E112="Sa",E112="So",E112="",J112=0,AH112="FT"),0,1)</f>
        <v>0</v>
      </c>
      <c r="AS112" s="184"/>
      <c r="AW112" s="225"/>
      <c r="AX112" s="79"/>
      <c r="AZ112" s="176"/>
      <c r="BD112" s="225"/>
      <c r="BG112" s="826">
        <v>0</v>
      </c>
      <c r="BH112" s="818">
        <v>0</v>
      </c>
      <c r="BI112" s="198">
        <v>0</v>
      </c>
      <c r="BJ112" s="827">
        <v>0</v>
      </c>
      <c r="BK112" s="722"/>
      <c r="BL112" s="826">
        <v>0</v>
      </c>
      <c r="BM112" s="818">
        <v>0</v>
      </c>
      <c r="BN112" s="198">
        <v>0</v>
      </c>
      <c r="BO112" s="827">
        <v>0</v>
      </c>
    </row>
    <row r="113" spans="2:67" ht="12.75" customHeight="1" outlineLevel="1" x14ac:dyDescent="0.2">
      <c r="B113" s="851"/>
      <c r="C113" s="851"/>
      <c r="D113" s="27" t="str">
        <f t="shared" ref="D113:D142" si="253">IF(E113="Mo",WEEKNUM(I113),"")</f>
        <v/>
      </c>
      <c r="E113" s="191" t="str">
        <f t="shared" ref="E113:E141" si="254">TEXT(I113,"TTT")</f>
        <v>Di</v>
      </c>
      <c r="F113" s="191">
        <f t="shared" ref="F113:F142" si="255">$F$5</f>
        <v>2024</v>
      </c>
      <c r="G113" s="191">
        <f t="shared" ref="G113:G142" si="256">$A$112</f>
        <v>4</v>
      </c>
      <c r="H113" s="191">
        <f>H112+1</f>
        <v>2</v>
      </c>
      <c r="I113" s="192">
        <f t="shared" ref="I113:I141" si="257">DATE(F113,G113,H113)</f>
        <v>43922</v>
      </c>
      <c r="J113" s="191">
        <f t="shared" si="237"/>
        <v>1</v>
      </c>
      <c r="K113" s="193">
        <v>8</v>
      </c>
      <c r="L113" s="194">
        <v>25</v>
      </c>
      <c r="M113" s="193">
        <f t="shared" si="238"/>
        <v>13</v>
      </c>
      <c r="N113" s="194">
        <f t="shared" si="238"/>
        <v>0</v>
      </c>
      <c r="O113" s="193">
        <f t="shared" si="238"/>
        <v>13</v>
      </c>
      <c r="P113" s="194">
        <f t="shared" si="238"/>
        <v>30</v>
      </c>
      <c r="Q113" s="193">
        <f t="shared" si="238"/>
        <v>15</v>
      </c>
      <c r="R113" s="194">
        <f t="shared" si="238"/>
        <v>55</v>
      </c>
      <c r="S113" s="193">
        <f t="shared" si="239"/>
        <v>15</v>
      </c>
      <c r="T113" s="194">
        <f t="shared" si="240"/>
        <v>55</v>
      </c>
      <c r="U113" s="193">
        <v>17</v>
      </c>
      <c r="V113" s="194">
        <v>30</v>
      </c>
      <c r="W113" s="195">
        <f t="shared" si="243"/>
        <v>0.35069444444444442</v>
      </c>
      <c r="X113" s="195">
        <f t="shared" si="244"/>
        <v>0.54166666666666663</v>
      </c>
      <c r="Y113" s="195">
        <f t="shared" si="245"/>
        <v>0.5625</v>
      </c>
      <c r="Z113" s="195">
        <f t="shared" si="246"/>
        <v>0.66319444444444442</v>
      </c>
      <c r="AA113" s="195">
        <f t="shared" si="247"/>
        <v>0.66319444444444442</v>
      </c>
      <c r="AB113" s="195">
        <f t="shared" si="248"/>
        <v>0.72916666666666663</v>
      </c>
      <c r="AC113" s="667"/>
      <c r="AD113" s="196">
        <f t="shared" si="249"/>
        <v>0.35069444444444442</v>
      </c>
      <c r="AE113" s="667"/>
      <c r="AF113" s="196">
        <f t="shared" si="250"/>
        <v>0.35763888888888884</v>
      </c>
      <c r="AG113" s="196"/>
      <c r="AH113" s="196" t="s">
        <v>963</v>
      </c>
      <c r="AI113" s="196"/>
      <c r="AJ113" s="710"/>
      <c r="AK113" s="709">
        <f t="shared" ref="AK113:AK142" si="258">IF(AH113=$AH$3,1,0)</f>
        <v>0</v>
      </c>
      <c r="AL113" s="709">
        <f t="shared" ref="AL113:AL142" si="259">IF(AH113=$AH$7,1,0)</f>
        <v>0</v>
      </c>
      <c r="AM113" s="709">
        <f t="shared" ref="AM113:AM142" si="260">IF(AI113=$AH$4,1,0)</f>
        <v>0</v>
      </c>
      <c r="AN113" s="709"/>
      <c r="AO113" s="709">
        <f t="shared" si="251"/>
        <v>1</v>
      </c>
      <c r="AP113" s="709">
        <f t="shared" si="252"/>
        <v>1</v>
      </c>
      <c r="AS113" s="184"/>
      <c r="AW113" s="225"/>
      <c r="AX113" s="79"/>
      <c r="AZ113" s="176"/>
      <c r="BD113" s="225"/>
      <c r="BG113" s="828">
        <v>68.5</v>
      </c>
      <c r="BH113" s="761">
        <v>68.5</v>
      </c>
      <c r="BI113" s="198">
        <v>0</v>
      </c>
      <c r="BJ113" s="827">
        <v>0</v>
      </c>
      <c r="BK113" s="722"/>
      <c r="BL113" s="828">
        <v>0</v>
      </c>
      <c r="BM113" s="761">
        <v>0</v>
      </c>
      <c r="BN113" s="198">
        <v>0</v>
      </c>
      <c r="BO113" s="827">
        <v>0</v>
      </c>
    </row>
    <row r="114" spans="2:67" ht="12.75" customHeight="1" outlineLevel="1" x14ac:dyDescent="0.2">
      <c r="B114" s="851"/>
      <c r="C114" s="851"/>
      <c r="D114" s="27" t="str">
        <f t="shared" si="253"/>
        <v/>
      </c>
      <c r="E114" s="191" t="str">
        <f t="shared" si="254"/>
        <v>Mi</v>
      </c>
      <c r="F114" s="191">
        <f t="shared" si="255"/>
        <v>2024</v>
      </c>
      <c r="G114" s="191">
        <f t="shared" si="256"/>
        <v>4</v>
      </c>
      <c r="H114" s="191">
        <f t="shared" ref="H114:H142" si="261">H113+1</f>
        <v>3</v>
      </c>
      <c r="I114" s="192">
        <f t="shared" si="257"/>
        <v>43923</v>
      </c>
      <c r="J114" s="191">
        <f t="shared" si="237"/>
        <v>1</v>
      </c>
      <c r="K114" s="193">
        <v>8</v>
      </c>
      <c r="L114" s="194">
        <v>25</v>
      </c>
      <c r="M114" s="193">
        <f t="shared" si="238"/>
        <v>13</v>
      </c>
      <c r="N114" s="194">
        <f t="shared" si="238"/>
        <v>0</v>
      </c>
      <c r="O114" s="193">
        <f t="shared" si="238"/>
        <v>13</v>
      </c>
      <c r="P114" s="194">
        <f t="shared" si="238"/>
        <v>30</v>
      </c>
      <c r="Q114" s="193">
        <f t="shared" si="238"/>
        <v>15</v>
      </c>
      <c r="R114" s="194">
        <f t="shared" si="238"/>
        <v>55</v>
      </c>
      <c r="S114" s="193">
        <f t="shared" si="239"/>
        <v>15</v>
      </c>
      <c r="T114" s="194">
        <f t="shared" si="240"/>
        <v>55</v>
      </c>
      <c r="U114" s="193">
        <v>17</v>
      </c>
      <c r="V114" s="194">
        <v>0</v>
      </c>
      <c r="W114" s="195">
        <f t="shared" si="243"/>
        <v>0.35069444444444442</v>
      </c>
      <c r="X114" s="195">
        <f t="shared" si="244"/>
        <v>0.54166666666666663</v>
      </c>
      <c r="Y114" s="195">
        <f t="shared" si="245"/>
        <v>0.5625</v>
      </c>
      <c r="Z114" s="195">
        <f t="shared" si="246"/>
        <v>0.66319444444444442</v>
      </c>
      <c r="AA114" s="195">
        <f t="shared" si="247"/>
        <v>0.66319444444444442</v>
      </c>
      <c r="AB114" s="195">
        <f t="shared" si="248"/>
        <v>0.70833333333333337</v>
      </c>
      <c r="AC114" s="667"/>
      <c r="AD114" s="196">
        <f t="shared" si="249"/>
        <v>0.35069444444444442</v>
      </c>
      <c r="AE114" s="667"/>
      <c r="AF114" s="196">
        <f t="shared" si="250"/>
        <v>0.33680555555555558</v>
      </c>
      <c r="AG114" s="196"/>
      <c r="AH114" s="196" t="s">
        <v>963</v>
      </c>
      <c r="AI114" s="196"/>
      <c r="AJ114" s="710"/>
      <c r="AK114" s="709">
        <f t="shared" si="258"/>
        <v>0</v>
      </c>
      <c r="AL114" s="709">
        <f t="shared" si="259"/>
        <v>0</v>
      </c>
      <c r="AM114" s="709">
        <f t="shared" si="260"/>
        <v>0</v>
      </c>
      <c r="AN114" s="709"/>
      <c r="AO114" s="709">
        <f t="shared" si="251"/>
        <v>1</v>
      </c>
      <c r="AP114" s="709">
        <f t="shared" si="252"/>
        <v>1</v>
      </c>
      <c r="AS114" s="184"/>
      <c r="AW114" s="225"/>
      <c r="AX114" s="79"/>
      <c r="AZ114" s="176"/>
      <c r="BD114" s="225"/>
      <c r="BG114" s="828">
        <v>68.5</v>
      </c>
      <c r="BH114" s="761">
        <v>30</v>
      </c>
      <c r="BI114" s="198">
        <v>0</v>
      </c>
      <c r="BJ114" s="827">
        <v>0</v>
      </c>
      <c r="BK114" s="722"/>
      <c r="BL114" s="828">
        <v>0</v>
      </c>
      <c r="BM114" s="761">
        <v>30</v>
      </c>
      <c r="BN114" s="198">
        <v>0</v>
      </c>
      <c r="BO114" s="827">
        <v>0</v>
      </c>
    </row>
    <row r="115" spans="2:67" ht="12.75" customHeight="1" outlineLevel="1" x14ac:dyDescent="0.2">
      <c r="B115" s="851"/>
      <c r="C115" s="851"/>
      <c r="D115" s="27" t="str">
        <f t="shared" si="253"/>
        <v/>
      </c>
      <c r="E115" s="191" t="str">
        <f t="shared" si="254"/>
        <v>Do</v>
      </c>
      <c r="F115" s="191">
        <f t="shared" si="255"/>
        <v>2024</v>
      </c>
      <c r="G115" s="191">
        <f t="shared" si="256"/>
        <v>4</v>
      </c>
      <c r="H115" s="191">
        <f t="shared" si="261"/>
        <v>4</v>
      </c>
      <c r="I115" s="192">
        <f t="shared" si="257"/>
        <v>43924</v>
      </c>
      <c r="J115" s="191">
        <f t="shared" si="237"/>
        <v>1</v>
      </c>
      <c r="K115" s="193">
        <v>8</v>
      </c>
      <c r="L115" s="194">
        <v>40</v>
      </c>
      <c r="M115" s="193">
        <f t="shared" si="238"/>
        <v>13</v>
      </c>
      <c r="N115" s="194">
        <f t="shared" si="238"/>
        <v>0</v>
      </c>
      <c r="O115" s="193">
        <f t="shared" si="238"/>
        <v>13</v>
      </c>
      <c r="P115" s="194">
        <f t="shared" si="238"/>
        <v>30</v>
      </c>
      <c r="Q115" s="193">
        <f t="shared" si="238"/>
        <v>15</v>
      </c>
      <c r="R115" s="194">
        <f t="shared" si="238"/>
        <v>55</v>
      </c>
      <c r="S115" s="193">
        <f t="shared" si="239"/>
        <v>15</v>
      </c>
      <c r="T115" s="194">
        <f t="shared" si="240"/>
        <v>55</v>
      </c>
      <c r="U115" s="193">
        <v>17</v>
      </c>
      <c r="V115" s="194">
        <v>0</v>
      </c>
      <c r="W115" s="195">
        <f t="shared" si="243"/>
        <v>0.3611111111111111</v>
      </c>
      <c r="X115" s="195">
        <f t="shared" si="244"/>
        <v>0.54166666666666663</v>
      </c>
      <c r="Y115" s="195">
        <f t="shared" si="245"/>
        <v>0.5625</v>
      </c>
      <c r="Z115" s="195">
        <f t="shared" si="246"/>
        <v>0.66319444444444442</v>
      </c>
      <c r="AA115" s="195">
        <f t="shared" si="247"/>
        <v>0.66319444444444442</v>
      </c>
      <c r="AB115" s="195">
        <f t="shared" si="248"/>
        <v>0.70833333333333337</v>
      </c>
      <c r="AC115" s="667"/>
      <c r="AD115" s="196">
        <f t="shared" si="249"/>
        <v>0.35069444444444442</v>
      </c>
      <c r="AE115" s="667"/>
      <c r="AF115" s="196">
        <f t="shared" si="250"/>
        <v>0.3263888888888889</v>
      </c>
      <c r="AG115" s="196"/>
      <c r="AH115" s="196" t="s">
        <v>963</v>
      </c>
      <c r="AI115" s="196"/>
      <c r="AJ115" s="710"/>
      <c r="AK115" s="709">
        <f t="shared" si="258"/>
        <v>0</v>
      </c>
      <c r="AL115" s="709">
        <f t="shared" si="259"/>
        <v>0</v>
      </c>
      <c r="AM115" s="709">
        <f t="shared" si="260"/>
        <v>0</v>
      </c>
      <c r="AN115" s="709"/>
      <c r="AO115" s="709">
        <f t="shared" si="251"/>
        <v>1</v>
      </c>
      <c r="AP115" s="709">
        <f t="shared" si="252"/>
        <v>1</v>
      </c>
      <c r="AS115" s="184"/>
      <c r="AW115" s="225"/>
      <c r="AX115" s="79"/>
      <c r="AZ115" s="176"/>
      <c r="BD115" s="225"/>
      <c r="BG115" s="828">
        <v>0</v>
      </c>
      <c r="BH115" s="761">
        <v>0</v>
      </c>
      <c r="BI115" s="198">
        <v>0</v>
      </c>
      <c r="BJ115" s="827">
        <v>0</v>
      </c>
      <c r="BK115" s="722"/>
      <c r="BL115" s="828">
        <v>68.5</v>
      </c>
      <c r="BM115" s="761">
        <v>68.5</v>
      </c>
      <c r="BN115" s="198">
        <v>0</v>
      </c>
      <c r="BO115" s="827">
        <v>26</v>
      </c>
    </row>
    <row r="116" spans="2:67" ht="12.75" customHeight="1" outlineLevel="1" x14ac:dyDescent="0.2">
      <c r="B116" s="851"/>
      <c r="C116" s="851"/>
      <c r="D116" s="27" t="str">
        <f t="shared" si="253"/>
        <v/>
      </c>
      <c r="E116" s="191" t="str">
        <f t="shared" si="254"/>
        <v>Fr</v>
      </c>
      <c r="F116" s="191">
        <f t="shared" si="255"/>
        <v>2024</v>
      </c>
      <c r="G116" s="191">
        <f t="shared" si="256"/>
        <v>4</v>
      </c>
      <c r="H116" s="191">
        <f t="shared" si="261"/>
        <v>5</v>
      </c>
      <c r="I116" s="192">
        <f t="shared" si="257"/>
        <v>43925</v>
      </c>
      <c r="J116" s="191">
        <f t="shared" si="237"/>
        <v>1</v>
      </c>
      <c r="K116" s="193">
        <f t="shared" si="238"/>
        <v>7</v>
      </c>
      <c r="L116" s="194">
        <f t="shared" si="238"/>
        <v>0</v>
      </c>
      <c r="M116" s="193">
        <v>12</v>
      </c>
      <c r="N116" s="194">
        <f t="shared" si="238"/>
        <v>0</v>
      </c>
      <c r="O116" s="193">
        <v>12</v>
      </c>
      <c r="P116" s="194">
        <f t="shared" si="238"/>
        <v>30</v>
      </c>
      <c r="Q116" s="193">
        <v>15</v>
      </c>
      <c r="R116" s="194">
        <v>30</v>
      </c>
      <c r="S116" s="193">
        <v>16</v>
      </c>
      <c r="T116" s="194">
        <v>15</v>
      </c>
      <c r="U116" s="193">
        <v>17</v>
      </c>
      <c r="V116" s="194">
        <v>0</v>
      </c>
      <c r="W116" s="195">
        <f t="shared" si="243"/>
        <v>0.29166666666666669</v>
      </c>
      <c r="X116" s="195">
        <f t="shared" si="244"/>
        <v>0.5</v>
      </c>
      <c r="Y116" s="195">
        <f t="shared" si="245"/>
        <v>0.52083333333333337</v>
      </c>
      <c r="Z116" s="195">
        <f t="shared" si="246"/>
        <v>0.64583333333333337</v>
      </c>
      <c r="AA116" s="195">
        <f t="shared" si="247"/>
        <v>0.67708333333333337</v>
      </c>
      <c r="AB116" s="195">
        <f t="shared" si="248"/>
        <v>0.70833333333333337</v>
      </c>
      <c r="AC116" s="667"/>
      <c r="AD116" s="196">
        <f t="shared" si="249"/>
        <v>0.35069444444444442</v>
      </c>
      <c r="AE116" s="667"/>
      <c r="AF116" s="196">
        <f t="shared" si="250"/>
        <v>0.36458333333333331</v>
      </c>
      <c r="AG116" s="196"/>
      <c r="AH116" s="196" t="s">
        <v>1684</v>
      </c>
      <c r="AI116" s="196"/>
      <c r="AJ116" s="710"/>
      <c r="AK116" s="709">
        <f t="shared" si="258"/>
        <v>0</v>
      </c>
      <c r="AL116" s="709">
        <f t="shared" si="259"/>
        <v>0</v>
      </c>
      <c r="AM116" s="709">
        <f t="shared" si="260"/>
        <v>0</v>
      </c>
      <c r="AN116" s="709"/>
      <c r="AO116" s="709">
        <f t="shared" si="251"/>
        <v>1</v>
      </c>
      <c r="AP116" s="709">
        <f t="shared" si="252"/>
        <v>1</v>
      </c>
      <c r="AS116" s="184"/>
      <c r="AW116" s="225"/>
      <c r="AX116" s="79"/>
      <c r="AZ116" s="176"/>
      <c r="BD116" s="225"/>
      <c r="BG116" s="828">
        <v>0</v>
      </c>
      <c r="BH116" s="761">
        <v>0</v>
      </c>
      <c r="BI116" s="198">
        <v>0</v>
      </c>
      <c r="BJ116" s="827">
        <v>0</v>
      </c>
      <c r="BK116" s="722"/>
      <c r="BL116" s="828">
        <v>0</v>
      </c>
      <c r="BM116" s="761">
        <v>0</v>
      </c>
      <c r="BN116" s="198">
        <v>0</v>
      </c>
      <c r="BO116" s="827">
        <v>0</v>
      </c>
    </row>
    <row r="117" spans="2:67" ht="12.75" customHeight="1" outlineLevel="1" thickBot="1" x14ac:dyDescent="0.25">
      <c r="B117" s="851"/>
      <c r="C117" s="851"/>
      <c r="D117" s="27" t="str">
        <f t="shared" si="253"/>
        <v/>
      </c>
      <c r="E117" s="191" t="str">
        <f t="shared" si="254"/>
        <v>Sa</v>
      </c>
      <c r="F117" s="191">
        <f t="shared" si="255"/>
        <v>2024</v>
      </c>
      <c r="G117" s="191">
        <f t="shared" si="256"/>
        <v>4</v>
      </c>
      <c r="H117" s="191">
        <f t="shared" si="261"/>
        <v>6</v>
      </c>
      <c r="I117" s="192">
        <f t="shared" si="257"/>
        <v>43926</v>
      </c>
      <c r="J117" s="191">
        <f t="shared" si="237"/>
        <v>1</v>
      </c>
      <c r="K117" s="193">
        <f t="shared" si="238"/>
        <v>0</v>
      </c>
      <c r="L117" s="194">
        <f t="shared" si="238"/>
        <v>0</v>
      </c>
      <c r="M117" s="193">
        <f t="shared" si="238"/>
        <v>0</v>
      </c>
      <c r="N117" s="194">
        <f t="shared" si="238"/>
        <v>0</v>
      </c>
      <c r="O117" s="193">
        <f t="shared" si="238"/>
        <v>0</v>
      </c>
      <c r="P117" s="194">
        <f t="shared" si="238"/>
        <v>0</v>
      </c>
      <c r="Q117" s="193">
        <f t="shared" si="238"/>
        <v>0</v>
      </c>
      <c r="R117" s="194">
        <f t="shared" si="238"/>
        <v>0</v>
      </c>
      <c r="S117" s="193">
        <f t="shared" si="239"/>
        <v>0</v>
      </c>
      <c r="T117" s="194">
        <f t="shared" si="240"/>
        <v>0</v>
      </c>
      <c r="U117" s="193">
        <f t="shared" si="241"/>
        <v>0</v>
      </c>
      <c r="V117" s="194">
        <f t="shared" si="242"/>
        <v>0</v>
      </c>
      <c r="W117" s="195">
        <f t="shared" si="243"/>
        <v>0</v>
      </c>
      <c r="X117" s="195">
        <f t="shared" si="244"/>
        <v>0</v>
      </c>
      <c r="Y117" s="195">
        <f t="shared" si="245"/>
        <v>0</v>
      </c>
      <c r="Z117" s="195">
        <f t="shared" si="246"/>
        <v>0</v>
      </c>
      <c r="AA117" s="195">
        <f t="shared" si="247"/>
        <v>0</v>
      </c>
      <c r="AB117" s="195">
        <f t="shared" si="248"/>
        <v>0</v>
      </c>
      <c r="AC117" s="667"/>
      <c r="AD117" s="196">
        <f t="shared" si="249"/>
        <v>0</v>
      </c>
      <c r="AE117" s="667"/>
      <c r="AF117" s="196">
        <f t="shared" si="250"/>
        <v>0</v>
      </c>
      <c r="AG117" s="196"/>
      <c r="AH117" s="196"/>
      <c r="AI117" s="196"/>
      <c r="AJ117" s="710"/>
      <c r="AK117" s="709">
        <f t="shared" si="258"/>
        <v>0</v>
      </c>
      <c r="AL117" s="709">
        <f t="shared" si="259"/>
        <v>0</v>
      </c>
      <c r="AM117" s="709">
        <f t="shared" si="260"/>
        <v>0</v>
      </c>
      <c r="AN117" s="709"/>
      <c r="AO117" s="709">
        <f t="shared" si="251"/>
        <v>0</v>
      </c>
      <c r="AP117" s="709">
        <f t="shared" si="252"/>
        <v>0</v>
      </c>
      <c r="AS117" s="184"/>
      <c r="AW117" s="225"/>
      <c r="AX117" s="79"/>
      <c r="AZ117" s="176"/>
      <c r="BC117" s="29"/>
      <c r="BD117" s="225"/>
      <c r="BG117" s="834">
        <v>40</v>
      </c>
      <c r="BH117" s="833">
        <f>SUM(BH101,BH94,BH111)</f>
        <v>882</v>
      </c>
      <c r="BI117" s="835">
        <f>IF(BG117=0,0,BH117/BG117)</f>
        <v>22.05</v>
      </c>
      <c r="BJ117" s="836">
        <f>IF(BH117=0,0,100*BG117/BH117)</f>
        <v>4.5351473922902494</v>
      </c>
      <c r="BK117" s="722"/>
      <c r="BL117" s="829"/>
      <c r="BM117" s="757"/>
      <c r="BN117" s="820"/>
      <c r="BO117" s="830"/>
    </row>
    <row r="118" spans="2:67" ht="12.75" customHeight="1" outlineLevel="1" x14ac:dyDescent="0.2">
      <c r="B118" s="851"/>
      <c r="C118" s="851"/>
      <c r="D118" s="27" t="str">
        <f t="shared" si="253"/>
        <v/>
      </c>
      <c r="E118" s="191" t="str">
        <f t="shared" si="254"/>
        <v>So</v>
      </c>
      <c r="F118" s="191">
        <f t="shared" si="255"/>
        <v>2024</v>
      </c>
      <c r="G118" s="191">
        <f t="shared" si="256"/>
        <v>4</v>
      </c>
      <c r="H118" s="191">
        <f t="shared" si="261"/>
        <v>7</v>
      </c>
      <c r="I118" s="192">
        <f t="shared" si="257"/>
        <v>43927</v>
      </c>
      <c r="J118" s="191">
        <f t="shared" si="237"/>
        <v>1</v>
      </c>
      <c r="K118" s="193">
        <f t="shared" si="238"/>
        <v>0</v>
      </c>
      <c r="L118" s="194">
        <f t="shared" si="238"/>
        <v>0</v>
      </c>
      <c r="M118" s="193">
        <f t="shared" si="238"/>
        <v>0</v>
      </c>
      <c r="N118" s="194">
        <f t="shared" si="238"/>
        <v>0</v>
      </c>
      <c r="O118" s="193">
        <f t="shared" si="238"/>
        <v>0</v>
      </c>
      <c r="P118" s="194">
        <f t="shared" si="238"/>
        <v>0</v>
      </c>
      <c r="Q118" s="193">
        <f t="shared" si="238"/>
        <v>0</v>
      </c>
      <c r="R118" s="194">
        <f t="shared" si="238"/>
        <v>0</v>
      </c>
      <c r="S118" s="193">
        <f t="shared" si="239"/>
        <v>0</v>
      </c>
      <c r="T118" s="194">
        <f t="shared" si="240"/>
        <v>0</v>
      </c>
      <c r="U118" s="193">
        <f t="shared" si="241"/>
        <v>0</v>
      </c>
      <c r="V118" s="194">
        <f t="shared" si="242"/>
        <v>0</v>
      </c>
      <c r="W118" s="195">
        <f t="shared" si="243"/>
        <v>0</v>
      </c>
      <c r="X118" s="195">
        <f t="shared" si="244"/>
        <v>0</v>
      </c>
      <c r="Y118" s="195">
        <f t="shared" si="245"/>
        <v>0</v>
      </c>
      <c r="Z118" s="195">
        <f t="shared" si="246"/>
        <v>0</v>
      </c>
      <c r="AA118" s="195">
        <f t="shared" si="247"/>
        <v>0</v>
      </c>
      <c r="AB118" s="195">
        <f t="shared" si="248"/>
        <v>0</v>
      </c>
      <c r="AC118" s="667"/>
      <c r="AD118" s="196">
        <f t="shared" si="249"/>
        <v>0</v>
      </c>
      <c r="AE118" s="667"/>
      <c r="AF118" s="196">
        <f t="shared" si="250"/>
        <v>0</v>
      </c>
      <c r="AG118" s="196"/>
      <c r="AH118" s="196"/>
      <c r="AI118" s="196"/>
      <c r="AJ118" s="710"/>
      <c r="AK118" s="709">
        <f t="shared" si="258"/>
        <v>0</v>
      </c>
      <c r="AL118" s="709">
        <f t="shared" si="259"/>
        <v>0</v>
      </c>
      <c r="AM118" s="709">
        <f t="shared" si="260"/>
        <v>0</v>
      </c>
      <c r="AN118" s="709"/>
      <c r="AO118" s="709">
        <f t="shared" si="251"/>
        <v>0</v>
      </c>
      <c r="AP118" s="709">
        <f t="shared" si="252"/>
        <v>0</v>
      </c>
      <c r="AS118" s="184"/>
      <c r="AW118" s="225"/>
      <c r="AX118" s="79"/>
      <c r="AZ118" s="176"/>
      <c r="BD118" s="225"/>
      <c r="BL118" s="831" t="s">
        <v>1778</v>
      </c>
      <c r="BM118" s="756">
        <f>SUM(BL119:BL123)+SUM(BM119:BM123)</f>
        <v>445.5</v>
      </c>
      <c r="BN118" s="722" t="s">
        <v>1767</v>
      </c>
      <c r="BO118" s="832" t="s">
        <v>1767</v>
      </c>
    </row>
    <row r="119" spans="2:67" ht="12.75" customHeight="1" outlineLevel="1" x14ac:dyDescent="0.2">
      <c r="B119" s="851"/>
      <c r="C119" s="851"/>
      <c r="D119" s="27">
        <f t="shared" si="253"/>
        <v>15</v>
      </c>
      <c r="E119" s="191" t="str">
        <f t="shared" si="254"/>
        <v>Mo</v>
      </c>
      <c r="F119" s="191">
        <f t="shared" si="255"/>
        <v>2024</v>
      </c>
      <c r="G119" s="191">
        <f t="shared" si="256"/>
        <v>4</v>
      </c>
      <c r="H119" s="191">
        <f t="shared" si="261"/>
        <v>8</v>
      </c>
      <c r="I119" s="192">
        <f t="shared" si="257"/>
        <v>43928</v>
      </c>
      <c r="J119" s="191">
        <f t="shared" si="237"/>
        <v>1</v>
      </c>
      <c r="K119" s="193">
        <f t="shared" si="238"/>
        <v>7</v>
      </c>
      <c r="L119" s="194">
        <f t="shared" si="238"/>
        <v>0</v>
      </c>
      <c r="M119" s="193">
        <f t="shared" si="238"/>
        <v>13</v>
      </c>
      <c r="N119" s="194">
        <f t="shared" si="238"/>
        <v>0</v>
      </c>
      <c r="O119" s="193">
        <f t="shared" si="238"/>
        <v>13</v>
      </c>
      <c r="P119" s="194">
        <f t="shared" si="238"/>
        <v>30</v>
      </c>
      <c r="Q119" s="193">
        <f t="shared" si="238"/>
        <v>15</v>
      </c>
      <c r="R119" s="194">
        <f t="shared" si="238"/>
        <v>55</v>
      </c>
      <c r="S119" s="193">
        <f t="shared" si="239"/>
        <v>15</v>
      </c>
      <c r="T119" s="194">
        <f t="shared" si="240"/>
        <v>55</v>
      </c>
      <c r="U119" s="193">
        <f t="shared" si="241"/>
        <v>15</v>
      </c>
      <c r="V119" s="194">
        <f t="shared" si="242"/>
        <v>55</v>
      </c>
      <c r="W119" s="195">
        <f t="shared" si="243"/>
        <v>0.29166666666666669</v>
      </c>
      <c r="X119" s="195">
        <f t="shared" si="244"/>
        <v>0.54166666666666663</v>
      </c>
      <c r="Y119" s="195">
        <f t="shared" si="245"/>
        <v>0.5625</v>
      </c>
      <c r="Z119" s="195">
        <f t="shared" si="246"/>
        <v>0.66319444444444442</v>
      </c>
      <c r="AA119" s="195">
        <f t="shared" si="247"/>
        <v>0.66319444444444442</v>
      </c>
      <c r="AB119" s="195">
        <f t="shared" si="248"/>
        <v>0.66319444444444442</v>
      </c>
      <c r="AC119" s="667"/>
      <c r="AD119" s="196">
        <f t="shared" si="249"/>
        <v>0.35069444444444442</v>
      </c>
      <c r="AE119" s="667"/>
      <c r="AF119" s="196">
        <f t="shared" si="250"/>
        <v>0.35069444444444436</v>
      </c>
      <c r="AG119" s="196"/>
      <c r="AH119" s="196" t="s">
        <v>1669</v>
      </c>
      <c r="AI119" s="196"/>
      <c r="AJ119" s="710"/>
      <c r="AK119" s="709">
        <f t="shared" si="258"/>
        <v>1</v>
      </c>
      <c r="AL119" s="709">
        <f t="shared" si="259"/>
        <v>0</v>
      </c>
      <c r="AM119" s="709">
        <f t="shared" si="260"/>
        <v>0</v>
      </c>
      <c r="AN119" s="709"/>
      <c r="AO119" s="709">
        <f t="shared" si="251"/>
        <v>0</v>
      </c>
      <c r="AP119" s="709">
        <f t="shared" si="252"/>
        <v>1</v>
      </c>
      <c r="AS119" s="184"/>
      <c r="AW119" s="225"/>
      <c r="AX119" s="79"/>
      <c r="AZ119" s="176"/>
      <c r="BC119" s="29"/>
      <c r="BD119" s="225"/>
      <c r="BL119" s="826">
        <v>0</v>
      </c>
      <c r="BM119" s="818">
        <v>0</v>
      </c>
      <c r="BN119" s="198">
        <v>0</v>
      </c>
      <c r="BO119" s="827">
        <v>0</v>
      </c>
    </row>
    <row r="120" spans="2:67" ht="12.75" customHeight="1" outlineLevel="1" x14ac:dyDescent="0.2">
      <c r="B120" s="851"/>
      <c r="C120" s="851"/>
      <c r="D120" s="27" t="str">
        <f t="shared" si="253"/>
        <v/>
      </c>
      <c r="E120" s="191" t="str">
        <f t="shared" si="254"/>
        <v>Di</v>
      </c>
      <c r="F120" s="191">
        <f t="shared" si="255"/>
        <v>2024</v>
      </c>
      <c r="G120" s="191">
        <f t="shared" si="256"/>
        <v>4</v>
      </c>
      <c r="H120" s="191">
        <f t="shared" si="261"/>
        <v>9</v>
      </c>
      <c r="I120" s="192">
        <f t="shared" si="257"/>
        <v>43929</v>
      </c>
      <c r="J120" s="191">
        <f t="shared" si="237"/>
        <v>1</v>
      </c>
      <c r="K120" s="193">
        <v>8</v>
      </c>
      <c r="L120" s="194">
        <v>30</v>
      </c>
      <c r="M120" s="193">
        <f t="shared" si="238"/>
        <v>13</v>
      </c>
      <c r="N120" s="194">
        <f t="shared" si="238"/>
        <v>0</v>
      </c>
      <c r="O120" s="193">
        <f t="shared" si="238"/>
        <v>13</v>
      </c>
      <c r="P120" s="194">
        <f t="shared" si="238"/>
        <v>30</v>
      </c>
      <c r="Q120" s="193">
        <f t="shared" si="238"/>
        <v>15</v>
      </c>
      <c r="R120" s="194">
        <f t="shared" si="238"/>
        <v>55</v>
      </c>
      <c r="S120" s="193">
        <f t="shared" si="239"/>
        <v>15</v>
      </c>
      <c r="T120" s="194">
        <f t="shared" si="240"/>
        <v>55</v>
      </c>
      <c r="U120" s="193">
        <v>17</v>
      </c>
      <c r="V120" s="194">
        <v>0</v>
      </c>
      <c r="W120" s="195">
        <f t="shared" si="243"/>
        <v>0.35416666666666669</v>
      </c>
      <c r="X120" s="195">
        <f t="shared" si="244"/>
        <v>0.54166666666666663</v>
      </c>
      <c r="Y120" s="195">
        <f t="shared" si="245"/>
        <v>0.5625</v>
      </c>
      <c r="Z120" s="195">
        <f t="shared" si="246"/>
        <v>0.66319444444444442</v>
      </c>
      <c r="AA120" s="195">
        <f t="shared" si="247"/>
        <v>0.66319444444444442</v>
      </c>
      <c r="AB120" s="195">
        <f t="shared" si="248"/>
        <v>0.70833333333333337</v>
      </c>
      <c r="AC120" s="667"/>
      <c r="AD120" s="196">
        <f t="shared" si="249"/>
        <v>0.35069444444444442</v>
      </c>
      <c r="AE120" s="667"/>
      <c r="AF120" s="196">
        <f t="shared" si="250"/>
        <v>0.33333333333333331</v>
      </c>
      <c r="AG120" s="196"/>
      <c r="AH120" s="196" t="s">
        <v>963</v>
      </c>
      <c r="AI120" s="196"/>
      <c r="AJ120" s="710"/>
      <c r="AK120" s="709">
        <f t="shared" si="258"/>
        <v>0</v>
      </c>
      <c r="AL120" s="709">
        <f t="shared" si="259"/>
        <v>0</v>
      </c>
      <c r="AM120" s="709">
        <f t="shared" si="260"/>
        <v>0</v>
      </c>
      <c r="AN120" s="709"/>
      <c r="AO120" s="709">
        <f t="shared" si="251"/>
        <v>1</v>
      </c>
      <c r="AP120" s="709">
        <f t="shared" si="252"/>
        <v>1</v>
      </c>
      <c r="AS120" s="184"/>
      <c r="AW120" s="225"/>
      <c r="AX120" s="79"/>
      <c r="AZ120" s="176"/>
      <c r="BD120" s="225"/>
      <c r="BL120" s="828">
        <v>68.5</v>
      </c>
      <c r="BM120" s="761">
        <v>68.5</v>
      </c>
      <c r="BN120" s="198">
        <v>0</v>
      </c>
      <c r="BO120" s="827">
        <v>0</v>
      </c>
    </row>
    <row r="121" spans="2:67" ht="12.75" customHeight="1" outlineLevel="1" x14ac:dyDescent="0.2">
      <c r="B121" s="851"/>
      <c r="C121" s="851"/>
      <c r="D121" s="27" t="str">
        <f t="shared" si="253"/>
        <v/>
      </c>
      <c r="E121" s="191" t="str">
        <f t="shared" si="254"/>
        <v>Mi</v>
      </c>
      <c r="F121" s="191">
        <f t="shared" si="255"/>
        <v>2024</v>
      </c>
      <c r="G121" s="191">
        <f t="shared" si="256"/>
        <v>4</v>
      </c>
      <c r="H121" s="191">
        <f t="shared" si="261"/>
        <v>10</v>
      </c>
      <c r="I121" s="192">
        <f t="shared" si="257"/>
        <v>43930</v>
      </c>
      <c r="J121" s="191">
        <f t="shared" si="237"/>
        <v>1</v>
      </c>
      <c r="K121" s="193">
        <v>8</v>
      </c>
      <c r="L121" s="194">
        <v>15</v>
      </c>
      <c r="M121" s="193">
        <f t="shared" si="238"/>
        <v>13</v>
      </c>
      <c r="N121" s="194">
        <f t="shared" si="238"/>
        <v>0</v>
      </c>
      <c r="O121" s="193">
        <f t="shared" si="238"/>
        <v>13</v>
      </c>
      <c r="P121" s="194">
        <f t="shared" si="238"/>
        <v>30</v>
      </c>
      <c r="Q121" s="193">
        <f t="shared" si="238"/>
        <v>15</v>
      </c>
      <c r="R121" s="194">
        <f t="shared" si="238"/>
        <v>55</v>
      </c>
      <c r="S121" s="193">
        <f t="shared" si="239"/>
        <v>15</v>
      </c>
      <c r="T121" s="194">
        <f t="shared" si="240"/>
        <v>55</v>
      </c>
      <c r="U121" s="193">
        <v>16</v>
      </c>
      <c r="V121" s="194">
        <v>30</v>
      </c>
      <c r="W121" s="195">
        <f t="shared" si="243"/>
        <v>0.34375</v>
      </c>
      <c r="X121" s="195">
        <f t="shared" si="244"/>
        <v>0.54166666666666663</v>
      </c>
      <c r="Y121" s="195">
        <f t="shared" si="245"/>
        <v>0.5625</v>
      </c>
      <c r="Z121" s="195">
        <f t="shared" si="246"/>
        <v>0.66319444444444442</v>
      </c>
      <c r="AA121" s="195">
        <f t="shared" si="247"/>
        <v>0.66319444444444442</v>
      </c>
      <c r="AB121" s="195">
        <f t="shared" si="248"/>
        <v>0.6875</v>
      </c>
      <c r="AC121" s="667"/>
      <c r="AD121" s="196">
        <f t="shared" si="249"/>
        <v>0.35069444444444442</v>
      </c>
      <c r="AE121" s="667"/>
      <c r="AF121" s="196">
        <f t="shared" si="250"/>
        <v>0.32291666666666663</v>
      </c>
      <c r="AG121" s="196"/>
      <c r="AH121" s="196" t="s">
        <v>963</v>
      </c>
      <c r="AI121" s="196"/>
      <c r="AJ121" s="710"/>
      <c r="AK121" s="709">
        <f t="shared" si="258"/>
        <v>0</v>
      </c>
      <c r="AL121" s="709">
        <f t="shared" si="259"/>
        <v>0</v>
      </c>
      <c r="AM121" s="709">
        <f t="shared" si="260"/>
        <v>0</v>
      </c>
      <c r="AN121" s="709"/>
      <c r="AO121" s="709">
        <f t="shared" si="251"/>
        <v>1</v>
      </c>
      <c r="AP121" s="709">
        <f t="shared" si="252"/>
        <v>1</v>
      </c>
      <c r="AS121" s="184"/>
      <c r="AW121" s="225"/>
      <c r="AX121" s="79"/>
      <c r="AZ121" s="176"/>
      <c r="BD121" s="225"/>
      <c r="BL121" s="828">
        <v>68.5</v>
      </c>
      <c r="BM121" s="761">
        <f>38+65</f>
        <v>103</v>
      </c>
      <c r="BN121" s="198">
        <v>0</v>
      </c>
      <c r="BO121" s="827">
        <v>0</v>
      </c>
    </row>
    <row r="122" spans="2:67" ht="12.75" customHeight="1" outlineLevel="1" x14ac:dyDescent="0.2">
      <c r="B122" s="851"/>
      <c r="C122" s="851"/>
      <c r="D122" s="27" t="str">
        <f t="shared" si="253"/>
        <v/>
      </c>
      <c r="E122" s="191" t="str">
        <f t="shared" si="254"/>
        <v>Do</v>
      </c>
      <c r="F122" s="191">
        <f t="shared" si="255"/>
        <v>2024</v>
      </c>
      <c r="G122" s="191">
        <f t="shared" si="256"/>
        <v>4</v>
      </c>
      <c r="H122" s="191">
        <f t="shared" si="261"/>
        <v>11</v>
      </c>
      <c r="I122" s="192">
        <f t="shared" si="257"/>
        <v>43931</v>
      </c>
      <c r="J122" s="191">
        <f t="shared" si="237"/>
        <v>1</v>
      </c>
      <c r="K122" s="193">
        <v>8</v>
      </c>
      <c r="L122" s="194">
        <v>45</v>
      </c>
      <c r="M122" s="193">
        <f t="shared" ref="K122:R131" si="262">IF(OR($E122="Sa",$E122="So",$J122=0),M$4,M$5)</f>
        <v>13</v>
      </c>
      <c r="N122" s="194">
        <f t="shared" si="262"/>
        <v>0</v>
      </c>
      <c r="O122" s="193">
        <f t="shared" si="262"/>
        <v>13</v>
      </c>
      <c r="P122" s="194">
        <f t="shared" si="262"/>
        <v>30</v>
      </c>
      <c r="Q122" s="193">
        <f t="shared" si="262"/>
        <v>15</v>
      </c>
      <c r="R122" s="194">
        <f t="shared" si="262"/>
        <v>55</v>
      </c>
      <c r="S122" s="193">
        <f t="shared" si="239"/>
        <v>15</v>
      </c>
      <c r="T122" s="194">
        <f t="shared" si="240"/>
        <v>55</v>
      </c>
      <c r="U122" s="193">
        <v>16</v>
      </c>
      <c r="V122" s="194">
        <v>30</v>
      </c>
      <c r="W122" s="195">
        <f t="shared" si="243"/>
        <v>0.36458333333333331</v>
      </c>
      <c r="X122" s="195">
        <f t="shared" si="244"/>
        <v>0.54166666666666663</v>
      </c>
      <c r="Y122" s="195">
        <f t="shared" si="245"/>
        <v>0.5625</v>
      </c>
      <c r="Z122" s="195">
        <f t="shared" si="246"/>
        <v>0.66319444444444442</v>
      </c>
      <c r="AA122" s="195">
        <f t="shared" si="247"/>
        <v>0.66319444444444442</v>
      </c>
      <c r="AB122" s="195">
        <f t="shared" si="248"/>
        <v>0.6875</v>
      </c>
      <c r="AC122" s="667"/>
      <c r="AD122" s="196">
        <f t="shared" si="249"/>
        <v>0.35069444444444442</v>
      </c>
      <c r="AE122" s="667"/>
      <c r="AF122" s="196">
        <f t="shared" si="250"/>
        <v>0.30208333333333331</v>
      </c>
      <c r="AG122" s="196"/>
      <c r="AH122" s="196" t="s">
        <v>963</v>
      </c>
      <c r="AI122" s="196"/>
      <c r="AJ122" s="710"/>
      <c r="AK122" s="709">
        <f t="shared" si="258"/>
        <v>0</v>
      </c>
      <c r="AL122" s="709">
        <f t="shared" si="259"/>
        <v>0</v>
      </c>
      <c r="AM122" s="709">
        <f t="shared" si="260"/>
        <v>0</v>
      </c>
      <c r="AN122" s="709"/>
      <c r="AO122" s="709">
        <f t="shared" si="251"/>
        <v>1</v>
      </c>
      <c r="AP122" s="709">
        <f t="shared" si="252"/>
        <v>1</v>
      </c>
      <c r="AS122" s="184"/>
      <c r="AW122" s="225"/>
      <c r="AX122" s="79"/>
      <c r="AZ122" s="176"/>
      <c r="BD122" s="225"/>
      <c r="BL122" s="828">
        <v>68.5</v>
      </c>
      <c r="BM122" s="761">
        <v>68.5</v>
      </c>
      <c r="BN122" s="198">
        <v>0</v>
      </c>
      <c r="BO122" s="827">
        <v>0</v>
      </c>
    </row>
    <row r="123" spans="2:67" ht="12.75" customHeight="1" outlineLevel="1" x14ac:dyDescent="0.2">
      <c r="B123" s="851"/>
      <c r="C123" s="851"/>
      <c r="D123" s="27" t="str">
        <f t="shared" si="253"/>
        <v/>
      </c>
      <c r="E123" s="191" t="str">
        <f t="shared" si="254"/>
        <v>Fr</v>
      </c>
      <c r="F123" s="191">
        <f t="shared" si="255"/>
        <v>2024</v>
      </c>
      <c r="G123" s="191">
        <f t="shared" si="256"/>
        <v>4</v>
      </c>
      <c r="H123" s="191">
        <f t="shared" si="261"/>
        <v>12</v>
      </c>
      <c r="I123" s="192">
        <f t="shared" si="257"/>
        <v>43932</v>
      </c>
      <c r="J123" s="191">
        <f t="shared" si="237"/>
        <v>1</v>
      </c>
      <c r="K123" s="193">
        <v>7</v>
      </c>
      <c r="L123" s="194">
        <v>0</v>
      </c>
      <c r="M123" s="193">
        <v>12</v>
      </c>
      <c r="N123" s="194">
        <v>0</v>
      </c>
      <c r="O123" s="193">
        <v>13</v>
      </c>
      <c r="P123" s="194">
        <v>0</v>
      </c>
      <c r="Q123" s="193">
        <v>15</v>
      </c>
      <c r="R123" s="194">
        <v>0</v>
      </c>
      <c r="S123" s="193">
        <v>15</v>
      </c>
      <c r="T123" s="194">
        <v>45</v>
      </c>
      <c r="U123" s="193">
        <v>17</v>
      </c>
      <c r="V123" s="194">
        <v>30</v>
      </c>
      <c r="W123" s="195">
        <f t="shared" si="243"/>
        <v>0.29166666666666669</v>
      </c>
      <c r="X123" s="195">
        <f t="shared" si="244"/>
        <v>0.5</v>
      </c>
      <c r="Y123" s="195">
        <f t="shared" si="245"/>
        <v>0.54166666666666663</v>
      </c>
      <c r="Z123" s="195">
        <f t="shared" si="246"/>
        <v>0.625</v>
      </c>
      <c r="AA123" s="195">
        <f t="shared" si="247"/>
        <v>0.65625</v>
      </c>
      <c r="AB123" s="195">
        <f t="shared" si="248"/>
        <v>0.72916666666666663</v>
      </c>
      <c r="AC123" s="667"/>
      <c r="AD123" s="196">
        <f t="shared" si="249"/>
        <v>0.35069444444444442</v>
      </c>
      <c r="AE123" s="667"/>
      <c r="AF123" s="196">
        <f t="shared" si="250"/>
        <v>0.36458333333333331</v>
      </c>
      <c r="AG123" s="196"/>
      <c r="AH123" s="196" t="s">
        <v>1684</v>
      </c>
      <c r="AI123" s="196"/>
      <c r="AJ123" s="710"/>
      <c r="AK123" s="709">
        <f t="shared" si="258"/>
        <v>0</v>
      </c>
      <c r="AL123" s="709">
        <f t="shared" si="259"/>
        <v>0</v>
      </c>
      <c r="AM123" s="709">
        <f t="shared" si="260"/>
        <v>0</v>
      </c>
      <c r="AN123" s="709"/>
      <c r="AO123" s="709">
        <f t="shared" si="251"/>
        <v>1</v>
      </c>
      <c r="AP123" s="709">
        <f t="shared" si="252"/>
        <v>1</v>
      </c>
      <c r="AS123" s="184"/>
      <c r="AW123" s="225"/>
      <c r="AX123" s="79"/>
      <c r="AZ123" s="176"/>
      <c r="BD123" s="225"/>
      <c r="BL123" s="828">
        <v>0</v>
      </c>
      <c r="BM123" s="761">
        <v>0</v>
      </c>
      <c r="BN123" s="198">
        <v>0</v>
      </c>
      <c r="BO123" s="827">
        <v>0</v>
      </c>
    </row>
    <row r="124" spans="2:67" ht="12.75" customHeight="1" outlineLevel="1" thickBot="1" x14ac:dyDescent="0.25">
      <c r="B124" s="851"/>
      <c r="C124" s="851"/>
      <c r="D124" s="27" t="str">
        <f t="shared" si="253"/>
        <v/>
      </c>
      <c r="E124" s="191" t="str">
        <f t="shared" si="254"/>
        <v>Sa</v>
      </c>
      <c r="F124" s="191">
        <f t="shared" si="255"/>
        <v>2024</v>
      </c>
      <c r="G124" s="191">
        <f t="shared" si="256"/>
        <v>4</v>
      </c>
      <c r="H124" s="191">
        <f t="shared" si="261"/>
        <v>13</v>
      </c>
      <c r="I124" s="192">
        <f t="shared" si="257"/>
        <v>43933</v>
      </c>
      <c r="J124" s="191">
        <f t="shared" si="237"/>
        <v>1</v>
      </c>
      <c r="K124" s="193">
        <f t="shared" si="262"/>
        <v>0</v>
      </c>
      <c r="L124" s="194">
        <f t="shared" si="262"/>
        <v>0</v>
      </c>
      <c r="M124" s="193">
        <f t="shared" si="262"/>
        <v>0</v>
      </c>
      <c r="N124" s="194">
        <f t="shared" si="262"/>
        <v>0</v>
      </c>
      <c r="O124" s="193">
        <f t="shared" si="262"/>
        <v>0</v>
      </c>
      <c r="P124" s="194">
        <f t="shared" si="262"/>
        <v>0</v>
      </c>
      <c r="Q124" s="193">
        <f t="shared" si="262"/>
        <v>0</v>
      </c>
      <c r="R124" s="194">
        <f t="shared" si="262"/>
        <v>0</v>
      </c>
      <c r="S124" s="193">
        <f t="shared" si="239"/>
        <v>0</v>
      </c>
      <c r="T124" s="194">
        <f t="shared" si="240"/>
        <v>0</v>
      </c>
      <c r="U124" s="193">
        <f t="shared" si="241"/>
        <v>0</v>
      </c>
      <c r="V124" s="194">
        <f t="shared" si="242"/>
        <v>0</v>
      </c>
      <c r="W124" s="195">
        <f t="shared" si="243"/>
        <v>0</v>
      </c>
      <c r="X124" s="195">
        <f t="shared" si="244"/>
        <v>0</v>
      </c>
      <c r="Y124" s="195">
        <f t="shared" si="245"/>
        <v>0</v>
      </c>
      <c r="Z124" s="195">
        <f t="shared" si="246"/>
        <v>0</v>
      </c>
      <c r="AA124" s="195">
        <f t="shared" si="247"/>
        <v>0</v>
      </c>
      <c r="AB124" s="195">
        <f t="shared" si="248"/>
        <v>0</v>
      </c>
      <c r="AC124" s="667"/>
      <c r="AD124" s="196">
        <f t="shared" si="249"/>
        <v>0</v>
      </c>
      <c r="AE124" s="667"/>
      <c r="AF124" s="196">
        <f t="shared" si="250"/>
        <v>0</v>
      </c>
      <c r="AG124" s="196"/>
      <c r="AH124" s="196"/>
      <c r="AI124" s="196"/>
      <c r="AJ124" s="710"/>
      <c r="AK124" s="709">
        <f t="shared" si="258"/>
        <v>0</v>
      </c>
      <c r="AL124" s="709">
        <f t="shared" si="259"/>
        <v>0</v>
      </c>
      <c r="AM124" s="709">
        <f t="shared" si="260"/>
        <v>0</v>
      </c>
      <c r="AN124" s="709"/>
      <c r="AO124" s="709">
        <f t="shared" si="251"/>
        <v>0</v>
      </c>
      <c r="AP124" s="709">
        <f t="shared" si="252"/>
        <v>0</v>
      </c>
      <c r="AS124" s="184"/>
      <c r="AW124" s="225"/>
      <c r="AX124" s="79"/>
      <c r="AZ124" s="176"/>
      <c r="BD124" s="225"/>
      <c r="BL124" s="829"/>
      <c r="BM124" s="757"/>
      <c r="BN124" s="820"/>
      <c r="BO124" s="830"/>
    </row>
    <row r="125" spans="2:67" ht="12.75" customHeight="1" outlineLevel="1" x14ac:dyDescent="0.2">
      <c r="B125" s="851"/>
      <c r="C125" s="851"/>
      <c r="D125" s="27" t="str">
        <f t="shared" si="253"/>
        <v/>
      </c>
      <c r="E125" s="191" t="str">
        <f t="shared" si="254"/>
        <v>So</v>
      </c>
      <c r="F125" s="191">
        <f t="shared" si="255"/>
        <v>2024</v>
      </c>
      <c r="G125" s="191">
        <f t="shared" si="256"/>
        <v>4</v>
      </c>
      <c r="H125" s="191">
        <f t="shared" si="261"/>
        <v>14</v>
      </c>
      <c r="I125" s="192">
        <f t="shared" si="257"/>
        <v>43934</v>
      </c>
      <c r="J125" s="191">
        <f t="shared" si="237"/>
        <v>1</v>
      </c>
      <c r="K125" s="193">
        <f t="shared" si="262"/>
        <v>0</v>
      </c>
      <c r="L125" s="194">
        <f t="shared" si="262"/>
        <v>0</v>
      </c>
      <c r="M125" s="193">
        <f t="shared" si="262"/>
        <v>0</v>
      </c>
      <c r="N125" s="194">
        <f t="shared" si="262"/>
        <v>0</v>
      </c>
      <c r="O125" s="193">
        <f t="shared" si="262"/>
        <v>0</v>
      </c>
      <c r="P125" s="194">
        <f t="shared" si="262"/>
        <v>0</v>
      </c>
      <c r="Q125" s="193">
        <f t="shared" si="262"/>
        <v>0</v>
      </c>
      <c r="R125" s="194">
        <f t="shared" si="262"/>
        <v>0</v>
      </c>
      <c r="S125" s="193">
        <f t="shared" si="239"/>
        <v>0</v>
      </c>
      <c r="T125" s="194">
        <f t="shared" si="240"/>
        <v>0</v>
      </c>
      <c r="U125" s="193">
        <f t="shared" si="241"/>
        <v>0</v>
      </c>
      <c r="V125" s="194">
        <f t="shared" si="242"/>
        <v>0</v>
      </c>
      <c r="W125" s="195">
        <f t="shared" si="243"/>
        <v>0</v>
      </c>
      <c r="X125" s="195">
        <f t="shared" si="244"/>
        <v>0</v>
      </c>
      <c r="Y125" s="195">
        <f t="shared" si="245"/>
        <v>0</v>
      </c>
      <c r="Z125" s="195">
        <f t="shared" si="246"/>
        <v>0</v>
      </c>
      <c r="AA125" s="195">
        <f t="shared" si="247"/>
        <v>0</v>
      </c>
      <c r="AB125" s="195">
        <f t="shared" si="248"/>
        <v>0</v>
      </c>
      <c r="AC125" s="667"/>
      <c r="AD125" s="196">
        <f t="shared" si="249"/>
        <v>0</v>
      </c>
      <c r="AE125" s="667"/>
      <c r="AF125" s="196">
        <f t="shared" si="250"/>
        <v>0</v>
      </c>
      <c r="AG125" s="196"/>
      <c r="AH125" s="196"/>
      <c r="AI125" s="196"/>
      <c r="AJ125" s="710"/>
      <c r="AK125" s="709">
        <f t="shared" si="258"/>
        <v>0</v>
      </c>
      <c r="AL125" s="709">
        <f t="shared" si="259"/>
        <v>0</v>
      </c>
      <c r="AM125" s="709">
        <f t="shared" si="260"/>
        <v>0</v>
      </c>
      <c r="AN125" s="709"/>
      <c r="AO125" s="709">
        <f t="shared" si="251"/>
        <v>0</v>
      </c>
      <c r="AP125" s="709">
        <f t="shared" si="252"/>
        <v>0</v>
      </c>
      <c r="AS125" s="184"/>
      <c r="AW125" s="225"/>
      <c r="AX125" s="79"/>
      <c r="AZ125" s="176"/>
      <c r="BD125" s="225"/>
      <c r="BG125" s="822" t="s">
        <v>1778</v>
      </c>
      <c r="BH125" s="823">
        <f>SUM(BG126:BG130)+SUM(BH126:BH130)</f>
        <v>264</v>
      </c>
      <c r="BI125" s="824" t="s">
        <v>1767</v>
      </c>
      <c r="BJ125" s="825" t="s">
        <v>1767</v>
      </c>
      <c r="BL125" s="831" t="s">
        <v>1778</v>
      </c>
      <c r="BM125" s="756">
        <f>SUM(BL126:BL130)+SUM(BM126:BM130)</f>
        <v>287.7</v>
      </c>
      <c r="BN125" s="722" t="s">
        <v>1767</v>
      </c>
      <c r="BO125" s="832" t="s">
        <v>1767</v>
      </c>
    </row>
    <row r="126" spans="2:67" ht="12.75" customHeight="1" outlineLevel="1" x14ac:dyDescent="0.2">
      <c r="B126" s="851"/>
      <c r="C126" s="851"/>
      <c r="D126" s="27">
        <f t="shared" si="253"/>
        <v>16</v>
      </c>
      <c r="E126" s="191" t="str">
        <f t="shared" si="254"/>
        <v>Mo</v>
      </c>
      <c r="F126" s="191">
        <f t="shared" si="255"/>
        <v>2024</v>
      </c>
      <c r="G126" s="191">
        <f t="shared" si="256"/>
        <v>4</v>
      </c>
      <c r="H126" s="191">
        <f t="shared" si="261"/>
        <v>15</v>
      </c>
      <c r="I126" s="192">
        <f t="shared" si="257"/>
        <v>43935</v>
      </c>
      <c r="J126" s="191">
        <f t="shared" si="237"/>
        <v>1</v>
      </c>
      <c r="K126" s="193">
        <v>8</v>
      </c>
      <c r="L126" s="194">
        <v>35</v>
      </c>
      <c r="M126" s="193">
        <f t="shared" si="262"/>
        <v>13</v>
      </c>
      <c r="N126" s="194">
        <f t="shared" si="262"/>
        <v>0</v>
      </c>
      <c r="O126" s="193">
        <f t="shared" si="262"/>
        <v>13</v>
      </c>
      <c r="P126" s="194">
        <f t="shared" si="262"/>
        <v>30</v>
      </c>
      <c r="Q126" s="193">
        <f t="shared" si="262"/>
        <v>15</v>
      </c>
      <c r="R126" s="194">
        <f t="shared" si="262"/>
        <v>55</v>
      </c>
      <c r="S126" s="193">
        <f t="shared" si="239"/>
        <v>15</v>
      </c>
      <c r="T126" s="194">
        <f t="shared" si="240"/>
        <v>55</v>
      </c>
      <c r="U126" s="193">
        <v>17</v>
      </c>
      <c r="V126" s="194">
        <v>0</v>
      </c>
      <c r="W126" s="195">
        <f t="shared" si="243"/>
        <v>0.3576388888888889</v>
      </c>
      <c r="X126" s="195">
        <f t="shared" si="244"/>
        <v>0.54166666666666663</v>
      </c>
      <c r="Y126" s="195">
        <f t="shared" si="245"/>
        <v>0.5625</v>
      </c>
      <c r="Z126" s="195">
        <f t="shared" si="246"/>
        <v>0.66319444444444442</v>
      </c>
      <c r="AA126" s="195">
        <f t="shared" si="247"/>
        <v>0.66319444444444442</v>
      </c>
      <c r="AB126" s="195">
        <f t="shared" si="248"/>
        <v>0.70833333333333337</v>
      </c>
      <c r="AC126" s="667"/>
      <c r="AD126" s="196">
        <f t="shared" si="249"/>
        <v>0.35069444444444442</v>
      </c>
      <c r="AE126" s="667"/>
      <c r="AF126" s="196">
        <f t="shared" si="250"/>
        <v>0.3298611111111111</v>
      </c>
      <c r="AG126" s="196"/>
      <c r="AH126" s="196" t="s">
        <v>963</v>
      </c>
      <c r="AI126" s="196"/>
      <c r="AJ126" s="710"/>
      <c r="AK126" s="709">
        <f t="shared" si="258"/>
        <v>0</v>
      </c>
      <c r="AL126" s="709">
        <f t="shared" si="259"/>
        <v>0</v>
      </c>
      <c r="AM126" s="709">
        <f t="shared" si="260"/>
        <v>0</v>
      </c>
      <c r="AN126" s="709"/>
      <c r="AO126" s="709">
        <f t="shared" si="251"/>
        <v>1</v>
      </c>
      <c r="AP126" s="709">
        <f t="shared" si="252"/>
        <v>1</v>
      </c>
      <c r="AS126" s="184"/>
      <c r="AW126" s="225"/>
      <c r="AX126" s="79"/>
      <c r="AZ126" s="176"/>
      <c r="BD126" s="225"/>
      <c r="BG126" s="826">
        <v>0</v>
      </c>
      <c r="BH126" s="818">
        <v>0</v>
      </c>
      <c r="BI126" s="198">
        <v>0</v>
      </c>
      <c r="BJ126" s="827">
        <v>0</v>
      </c>
      <c r="BL126" s="826">
        <v>68.5</v>
      </c>
      <c r="BM126" s="818">
        <v>68.5</v>
      </c>
      <c r="BN126" s="198">
        <v>110</v>
      </c>
      <c r="BO126" s="827">
        <v>0</v>
      </c>
    </row>
    <row r="127" spans="2:67" ht="12.75" customHeight="1" outlineLevel="1" x14ac:dyDescent="0.2">
      <c r="B127" s="851"/>
      <c r="C127" s="851"/>
      <c r="D127" s="27" t="str">
        <f t="shared" si="253"/>
        <v/>
      </c>
      <c r="E127" s="191" t="str">
        <f t="shared" si="254"/>
        <v>Di</v>
      </c>
      <c r="F127" s="191">
        <f t="shared" si="255"/>
        <v>2024</v>
      </c>
      <c r="G127" s="191">
        <f t="shared" si="256"/>
        <v>4</v>
      </c>
      <c r="H127" s="191">
        <f t="shared" si="261"/>
        <v>16</v>
      </c>
      <c r="I127" s="192">
        <f t="shared" si="257"/>
        <v>43936</v>
      </c>
      <c r="J127" s="191">
        <f t="shared" si="237"/>
        <v>1</v>
      </c>
      <c r="K127" s="193">
        <v>8</v>
      </c>
      <c r="L127" s="194">
        <v>50</v>
      </c>
      <c r="M127" s="193">
        <v>13</v>
      </c>
      <c r="N127" s="194">
        <v>0</v>
      </c>
      <c r="O127" s="193">
        <v>13</v>
      </c>
      <c r="P127" s="194">
        <v>30</v>
      </c>
      <c r="Q127" s="193">
        <f t="shared" si="262"/>
        <v>15</v>
      </c>
      <c r="R127" s="194">
        <f t="shared" si="262"/>
        <v>55</v>
      </c>
      <c r="S127" s="193">
        <f t="shared" si="239"/>
        <v>15</v>
      </c>
      <c r="T127" s="194">
        <f t="shared" si="240"/>
        <v>55</v>
      </c>
      <c r="U127" s="193">
        <v>17</v>
      </c>
      <c r="V127" s="194">
        <v>0</v>
      </c>
      <c r="W127" s="195">
        <f t="shared" si="243"/>
        <v>0.36805555555555558</v>
      </c>
      <c r="X127" s="195">
        <f t="shared" si="244"/>
        <v>0.54166666666666663</v>
      </c>
      <c r="Y127" s="195">
        <f t="shared" si="245"/>
        <v>0.5625</v>
      </c>
      <c r="Z127" s="195">
        <f t="shared" si="246"/>
        <v>0.66319444444444442</v>
      </c>
      <c r="AA127" s="195">
        <f t="shared" si="247"/>
        <v>0.66319444444444442</v>
      </c>
      <c r="AB127" s="195">
        <f t="shared" si="248"/>
        <v>0.70833333333333337</v>
      </c>
      <c r="AC127" s="667"/>
      <c r="AD127" s="196">
        <f t="shared" si="249"/>
        <v>0.35069444444444442</v>
      </c>
      <c r="AE127" s="667"/>
      <c r="AF127" s="196">
        <f t="shared" si="250"/>
        <v>0.31944444444444442</v>
      </c>
      <c r="AG127" s="196"/>
      <c r="AH127" s="196" t="s">
        <v>963</v>
      </c>
      <c r="AI127" s="196"/>
      <c r="AJ127" s="709"/>
      <c r="AK127" s="709">
        <f t="shared" si="258"/>
        <v>0</v>
      </c>
      <c r="AL127" s="709">
        <f t="shared" si="259"/>
        <v>0</v>
      </c>
      <c r="AM127" s="709">
        <f t="shared" si="260"/>
        <v>0</v>
      </c>
      <c r="AN127" s="709"/>
      <c r="AO127" s="709">
        <f t="shared" si="251"/>
        <v>1</v>
      </c>
      <c r="AP127" s="709">
        <f t="shared" si="252"/>
        <v>1</v>
      </c>
      <c r="AS127" s="184"/>
      <c r="AW127" s="225"/>
      <c r="AX127" s="79"/>
      <c r="AZ127" s="176"/>
      <c r="BD127" s="225"/>
      <c r="BG127" s="828">
        <v>0</v>
      </c>
      <c r="BH127" s="761">
        <v>0</v>
      </c>
      <c r="BI127" s="198">
        <v>0</v>
      </c>
      <c r="BJ127" s="827">
        <v>0</v>
      </c>
      <c r="BL127" s="828">
        <v>72.2</v>
      </c>
      <c r="BM127" s="761">
        <v>68.5</v>
      </c>
      <c r="BN127" s="198">
        <v>0</v>
      </c>
      <c r="BO127" s="827">
        <v>0</v>
      </c>
    </row>
    <row r="128" spans="2:67" ht="12.75" customHeight="1" outlineLevel="1" x14ac:dyDescent="0.2">
      <c r="B128" s="851"/>
      <c r="C128" s="851"/>
      <c r="D128" s="27" t="str">
        <f t="shared" si="253"/>
        <v/>
      </c>
      <c r="E128" s="191" t="str">
        <f t="shared" si="254"/>
        <v>Mi</v>
      </c>
      <c r="F128" s="191">
        <f t="shared" si="255"/>
        <v>2024</v>
      </c>
      <c r="G128" s="191">
        <f t="shared" si="256"/>
        <v>4</v>
      </c>
      <c r="H128" s="191">
        <f t="shared" si="261"/>
        <v>17</v>
      </c>
      <c r="I128" s="192">
        <f t="shared" si="257"/>
        <v>43937</v>
      </c>
      <c r="J128" s="191">
        <f t="shared" si="237"/>
        <v>1</v>
      </c>
      <c r="K128" s="193">
        <v>8</v>
      </c>
      <c r="L128" s="194">
        <v>40</v>
      </c>
      <c r="M128" s="193">
        <v>13</v>
      </c>
      <c r="N128" s="194">
        <v>0</v>
      </c>
      <c r="O128" s="193">
        <v>13</v>
      </c>
      <c r="P128" s="194">
        <v>30</v>
      </c>
      <c r="Q128" s="193">
        <f t="shared" si="262"/>
        <v>15</v>
      </c>
      <c r="R128" s="194">
        <f t="shared" si="262"/>
        <v>55</v>
      </c>
      <c r="S128" s="193">
        <f t="shared" si="239"/>
        <v>15</v>
      </c>
      <c r="T128" s="194">
        <f t="shared" si="240"/>
        <v>55</v>
      </c>
      <c r="U128" s="193">
        <v>17</v>
      </c>
      <c r="V128" s="194">
        <v>0</v>
      </c>
      <c r="W128" s="195">
        <f t="shared" si="243"/>
        <v>0.3611111111111111</v>
      </c>
      <c r="X128" s="195">
        <f t="shared" si="244"/>
        <v>0.54166666666666663</v>
      </c>
      <c r="Y128" s="195">
        <f t="shared" si="245"/>
        <v>0.5625</v>
      </c>
      <c r="Z128" s="195">
        <f t="shared" si="246"/>
        <v>0.66319444444444442</v>
      </c>
      <c r="AA128" s="195">
        <f t="shared" si="247"/>
        <v>0.66319444444444442</v>
      </c>
      <c r="AB128" s="195">
        <f t="shared" si="248"/>
        <v>0.70833333333333337</v>
      </c>
      <c r="AC128" s="667"/>
      <c r="AD128" s="196">
        <f t="shared" si="249"/>
        <v>0.35069444444444442</v>
      </c>
      <c r="AE128" s="667"/>
      <c r="AF128" s="196">
        <f t="shared" si="250"/>
        <v>0.3263888888888889</v>
      </c>
      <c r="AG128" s="196"/>
      <c r="AH128" s="196" t="s">
        <v>963</v>
      </c>
      <c r="AI128" s="196"/>
      <c r="AJ128" s="709"/>
      <c r="AK128" s="709">
        <f t="shared" si="258"/>
        <v>0</v>
      </c>
      <c r="AL128" s="709">
        <f t="shared" si="259"/>
        <v>0</v>
      </c>
      <c r="AM128" s="709">
        <f t="shared" si="260"/>
        <v>0</v>
      </c>
      <c r="AN128" s="709"/>
      <c r="AO128" s="709">
        <f t="shared" si="251"/>
        <v>1</v>
      </c>
      <c r="AP128" s="709">
        <f t="shared" si="252"/>
        <v>1</v>
      </c>
      <c r="AS128" s="184"/>
      <c r="AW128" s="225"/>
      <c r="AX128" s="79"/>
      <c r="AZ128" s="176"/>
      <c r="BD128" s="225"/>
      <c r="BG128" s="828">
        <v>58.5</v>
      </c>
      <c r="BH128" s="761">
        <v>68.5</v>
      </c>
      <c r="BI128" s="198">
        <v>0</v>
      </c>
      <c r="BJ128" s="827">
        <v>0</v>
      </c>
      <c r="BL128" s="828">
        <v>10</v>
      </c>
      <c r="BM128" s="761">
        <v>0</v>
      </c>
      <c r="BN128" s="198">
        <v>0</v>
      </c>
      <c r="BO128" s="827">
        <v>0</v>
      </c>
    </row>
    <row r="129" spans="2:67" ht="12.75" customHeight="1" outlineLevel="1" x14ac:dyDescent="0.2">
      <c r="B129" s="851"/>
      <c r="C129" s="851"/>
      <c r="D129" s="27" t="str">
        <f t="shared" si="253"/>
        <v/>
      </c>
      <c r="E129" s="191" t="str">
        <f t="shared" si="254"/>
        <v>Do</v>
      </c>
      <c r="F129" s="191">
        <f t="shared" si="255"/>
        <v>2024</v>
      </c>
      <c r="G129" s="191">
        <f t="shared" si="256"/>
        <v>4</v>
      </c>
      <c r="H129" s="191">
        <f t="shared" si="261"/>
        <v>18</v>
      </c>
      <c r="I129" s="192">
        <f t="shared" si="257"/>
        <v>43938</v>
      </c>
      <c r="J129" s="191">
        <f t="shared" si="237"/>
        <v>1</v>
      </c>
      <c r="K129" s="193">
        <v>8</v>
      </c>
      <c r="L129" s="194">
        <v>40</v>
      </c>
      <c r="M129" s="193">
        <f t="shared" si="262"/>
        <v>13</v>
      </c>
      <c r="N129" s="194">
        <f t="shared" si="262"/>
        <v>0</v>
      </c>
      <c r="O129" s="193">
        <f t="shared" si="262"/>
        <v>13</v>
      </c>
      <c r="P129" s="194">
        <f t="shared" si="262"/>
        <v>30</v>
      </c>
      <c r="Q129" s="193">
        <f t="shared" si="262"/>
        <v>15</v>
      </c>
      <c r="R129" s="194">
        <f t="shared" si="262"/>
        <v>55</v>
      </c>
      <c r="S129" s="193">
        <f t="shared" si="239"/>
        <v>15</v>
      </c>
      <c r="T129" s="194">
        <f t="shared" si="240"/>
        <v>55</v>
      </c>
      <c r="U129" s="193">
        <v>16</v>
      </c>
      <c r="V129" s="194">
        <v>0</v>
      </c>
      <c r="W129" s="195">
        <f t="shared" si="243"/>
        <v>0.3611111111111111</v>
      </c>
      <c r="X129" s="195">
        <f t="shared" si="244"/>
        <v>0.54166666666666663</v>
      </c>
      <c r="Y129" s="195">
        <f t="shared" si="245"/>
        <v>0.5625</v>
      </c>
      <c r="Z129" s="195">
        <f t="shared" si="246"/>
        <v>0.66319444444444442</v>
      </c>
      <c r="AA129" s="195">
        <f t="shared" si="247"/>
        <v>0.66319444444444442</v>
      </c>
      <c r="AB129" s="195">
        <f t="shared" si="248"/>
        <v>0.66666666666666663</v>
      </c>
      <c r="AC129" s="667"/>
      <c r="AD129" s="196">
        <f t="shared" si="249"/>
        <v>0.35069444444444442</v>
      </c>
      <c r="AE129" s="667"/>
      <c r="AF129" s="196">
        <f t="shared" si="250"/>
        <v>0.28472222222222215</v>
      </c>
      <c r="AG129" s="196"/>
      <c r="AH129" s="196" t="s">
        <v>963</v>
      </c>
      <c r="AI129" s="196"/>
      <c r="AJ129" s="709"/>
      <c r="AK129" s="709">
        <f t="shared" si="258"/>
        <v>0</v>
      </c>
      <c r="AL129" s="709">
        <f t="shared" si="259"/>
        <v>0</v>
      </c>
      <c r="AM129" s="709">
        <f t="shared" si="260"/>
        <v>0</v>
      </c>
      <c r="AN129" s="709"/>
      <c r="AO129" s="709">
        <f t="shared" si="251"/>
        <v>1</v>
      </c>
      <c r="AP129" s="709">
        <f t="shared" si="252"/>
        <v>1</v>
      </c>
      <c r="AS129" s="184"/>
      <c r="AW129" s="225"/>
      <c r="AX129" s="79"/>
      <c r="AZ129" s="176"/>
      <c r="BD129" s="225"/>
      <c r="BG129" s="828">
        <v>68.5</v>
      </c>
      <c r="BH129" s="761">
        <v>68.5</v>
      </c>
      <c r="BI129" s="198">
        <v>0</v>
      </c>
      <c r="BJ129" s="827">
        <v>49</v>
      </c>
      <c r="BL129" s="828">
        <v>0</v>
      </c>
      <c r="BM129" s="761">
        <v>0</v>
      </c>
      <c r="BN129" s="198">
        <v>0</v>
      </c>
      <c r="BO129" s="827">
        <v>0</v>
      </c>
    </row>
    <row r="130" spans="2:67" ht="12.75" customHeight="1" outlineLevel="1" x14ac:dyDescent="0.2">
      <c r="B130" s="851"/>
      <c r="C130" s="851"/>
      <c r="D130" s="27" t="str">
        <f t="shared" si="253"/>
        <v/>
      </c>
      <c r="E130" s="191" t="str">
        <f t="shared" si="254"/>
        <v>Fr</v>
      </c>
      <c r="F130" s="191">
        <f t="shared" si="255"/>
        <v>2024</v>
      </c>
      <c r="G130" s="191">
        <f t="shared" si="256"/>
        <v>4</v>
      </c>
      <c r="H130" s="191">
        <f t="shared" si="261"/>
        <v>19</v>
      </c>
      <c r="I130" s="192">
        <f t="shared" si="257"/>
        <v>43939</v>
      </c>
      <c r="J130" s="191">
        <f t="shared" si="237"/>
        <v>1</v>
      </c>
      <c r="K130" s="193">
        <f t="shared" si="262"/>
        <v>7</v>
      </c>
      <c r="L130" s="194">
        <v>30</v>
      </c>
      <c r="M130" s="193">
        <v>12</v>
      </c>
      <c r="N130" s="194">
        <f t="shared" si="262"/>
        <v>0</v>
      </c>
      <c r="O130" s="193">
        <v>12</v>
      </c>
      <c r="P130" s="194">
        <f t="shared" si="262"/>
        <v>30</v>
      </c>
      <c r="Q130" s="193">
        <f t="shared" si="262"/>
        <v>15</v>
      </c>
      <c r="R130" s="194">
        <f t="shared" si="262"/>
        <v>55</v>
      </c>
      <c r="S130" s="193">
        <f t="shared" si="239"/>
        <v>15</v>
      </c>
      <c r="T130" s="194">
        <f t="shared" si="240"/>
        <v>55</v>
      </c>
      <c r="U130" s="193">
        <v>16</v>
      </c>
      <c r="V130" s="194">
        <v>45</v>
      </c>
      <c r="W130" s="195">
        <f t="shared" si="243"/>
        <v>0.3125</v>
      </c>
      <c r="X130" s="195">
        <f t="shared" si="244"/>
        <v>0.5</v>
      </c>
      <c r="Y130" s="195">
        <f t="shared" si="245"/>
        <v>0.52083333333333337</v>
      </c>
      <c r="Z130" s="195">
        <f t="shared" si="246"/>
        <v>0.66319444444444442</v>
      </c>
      <c r="AA130" s="195">
        <f t="shared" si="247"/>
        <v>0.66319444444444442</v>
      </c>
      <c r="AB130" s="195">
        <f t="shared" si="248"/>
        <v>0.69791666666666663</v>
      </c>
      <c r="AC130" s="667"/>
      <c r="AD130" s="196">
        <f t="shared" si="249"/>
        <v>0.35069444444444442</v>
      </c>
      <c r="AE130" s="667"/>
      <c r="AF130" s="196">
        <f t="shared" si="250"/>
        <v>0.36458333333333326</v>
      </c>
      <c r="AG130" s="196"/>
      <c r="AH130" s="196" t="s">
        <v>1684</v>
      </c>
      <c r="AI130" s="196"/>
      <c r="AJ130" s="709"/>
      <c r="AK130" s="709">
        <f t="shared" si="258"/>
        <v>0</v>
      </c>
      <c r="AL130" s="709">
        <f t="shared" si="259"/>
        <v>0</v>
      </c>
      <c r="AM130" s="709">
        <f t="shared" si="260"/>
        <v>0</v>
      </c>
      <c r="AN130" s="709"/>
      <c r="AO130" s="709">
        <f t="shared" si="251"/>
        <v>1</v>
      </c>
      <c r="AP130" s="709">
        <f t="shared" si="252"/>
        <v>1</v>
      </c>
      <c r="AS130" s="184"/>
      <c r="AW130" s="225"/>
      <c r="AX130" s="79"/>
      <c r="AZ130" s="176"/>
      <c r="BD130" s="225"/>
      <c r="BG130" s="828">
        <v>0</v>
      </c>
      <c r="BH130" s="761">
        <v>0</v>
      </c>
      <c r="BI130" s="198">
        <v>0</v>
      </c>
      <c r="BJ130" s="827">
        <v>0</v>
      </c>
      <c r="BL130" s="828">
        <v>0</v>
      </c>
      <c r="BM130" s="761">
        <v>0</v>
      </c>
      <c r="BN130" s="198">
        <v>0</v>
      </c>
      <c r="BO130" s="827">
        <v>0</v>
      </c>
    </row>
    <row r="131" spans="2:67" ht="12.75" customHeight="1" outlineLevel="1" thickBot="1" x14ac:dyDescent="0.25">
      <c r="B131" s="851"/>
      <c r="C131" s="851"/>
      <c r="D131" s="27" t="str">
        <f t="shared" si="253"/>
        <v/>
      </c>
      <c r="E131" s="191" t="str">
        <f t="shared" si="254"/>
        <v>Sa</v>
      </c>
      <c r="F131" s="191">
        <f t="shared" si="255"/>
        <v>2024</v>
      </c>
      <c r="G131" s="191">
        <f t="shared" si="256"/>
        <v>4</v>
      </c>
      <c r="H131" s="191">
        <f t="shared" si="261"/>
        <v>20</v>
      </c>
      <c r="I131" s="192">
        <f t="shared" si="257"/>
        <v>43940</v>
      </c>
      <c r="J131" s="191">
        <f t="shared" si="237"/>
        <v>1</v>
      </c>
      <c r="K131" s="193">
        <f t="shared" si="262"/>
        <v>0</v>
      </c>
      <c r="L131" s="194">
        <f t="shared" si="262"/>
        <v>0</v>
      </c>
      <c r="M131" s="193">
        <f t="shared" si="262"/>
        <v>0</v>
      </c>
      <c r="N131" s="194">
        <f t="shared" si="262"/>
        <v>0</v>
      </c>
      <c r="O131" s="193">
        <f t="shared" si="262"/>
        <v>0</v>
      </c>
      <c r="P131" s="194">
        <f t="shared" si="262"/>
        <v>0</v>
      </c>
      <c r="Q131" s="193">
        <f t="shared" si="262"/>
        <v>0</v>
      </c>
      <c r="R131" s="194">
        <f t="shared" si="262"/>
        <v>0</v>
      </c>
      <c r="S131" s="193">
        <f t="shared" si="239"/>
        <v>0</v>
      </c>
      <c r="T131" s="194">
        <f t="shared" si="240"/>
        <v>0</v>
      </c>
      <c r="U131" s="193">
        <f t="shared" si="241"/>
        <v>0</v>
      </c>
      <c r="V131" s="194">
        <f t="shared" si="242"/>
        <v>0</v>
      </c>
      <c r="W131" s="195">
        <f t="shared" si="243"/>
        <v>0</v>
      </c>
      <c r="X131" s="195">
        <f t="shared" si="244"/>
        <v>0</v>
      </c>
      <c r="Y131" s="195">
        <f t="shared" si="245"/>
        <v>0</v>
      </c>
      <c r="Z131" s="195">
        <f t="shared" si="246"/>
        <v>0</v>
      </c>
      <c r="AA131" s="195">
        <f t="shared" si="247"/>
        <v>0</v>
      </c>
      <c r="AB131" s="195">
        <f t="shared" si="248"/>
        <v>0</v>
      </c>
      <c r="AC131" s="667"/>
      <c r="AD131" s="196">
        <f t="shared" si="249"/>
        <v>0</v>
      </c>
      <c r="AE131" s="667"/>
      <c r="AF131" s="196">
        <f t="shared" si="250"/>
        <v>0</v>
      </c>
      <c r="AG131" s="196"/>
      <c r="AH131" s="196"/>
      <c r="AI131" s="196"/>
      <c r="AJ131" s="709"/>
      <c r="AK131" s="709">
        <f t="shared" si="258"/>
        <v>0</v>
      </c>
      <c r="AL131" s="709">
        <f t="shared" si="259"/>
        <v>0</v>
      </c>
      <c r="AM131" s="709">
        <f t="shared" si="260"/>
        <v>0</v>
      </c>
      <c r="AN131" s="709"/>
      <c r="AO131" s="709">
        <f t="shared" si="251"/>
        <v>0</v>
      </c>
      <c r="AP131" s="709">
        <f t="shared" si="252"/>
        <v>0</v>
      </c>
      <c r="AS131" s="184"/>
      <c r="AW131" s="225"/>
      <c r="AX131" s="79"/>
      <c r="AZ131" s="176"/>
      <c r="BD131" s="225"/>
      <c r="BG131" s="829"/>
      <c r="BH131" s="757"/>
      <c r="BI131" s="820"/>
      <c r="BJ131" s="830"/>
      <c r="BL131" s="834">
        <v>42.23</v>
      </c>
      <c r="BM131" s="833">
        <f>SUM(BM118,BM111,BM125)</f>
        <v>900.2</v>
      </c>
      <c r="BN131" s="835">
        <f>IF(BL131=0,0,BM131/BL131)</f>
        <v>21.31659957376273</v>
      </c>
      <c r="BO131" s="836">
        <f>IF(BM131=0,0,100*BL131/BM131)</f>
        <v>4.6911797378360358</v>
      </c>
    </row>
    <row r="132" spans="2:67" ht="12.75" customHeight="1" outlineLevel="1" x14ac:dyDescent="0.2">
      <c r="B132" s="851"/>
      <c r="C132" s="851"/>
      <c r="D132" s="27" t="str">
        <f t="shared" si="253"/>
        <v/>
      </c>
      <c r="E132" s="191" t="str">
        <f t="shared" si="254"/>
        <v>So</v>
      </c>
      <c r="F132" s="191">
        <f t="shared" si="255"/>
        <v>2024</v>
      </c>
      <c r="G132" s="191">
        <f t="shared" si="256"/>
        <v>4</v>
      </c>
      <c r="H132" s="191">
        <f t="shared" si="261"/>
        <v>21</v>
      </c>
      <c r="I132" s="192">
        <f t="shared" si="257"/>
        <v>43941</v>
      </c>
      <c r="J132" s="191">
        <f t="shared" si="237"/>
        <v>1</v>
      </c>
      <c r="K132" s="193">
        <f t="shared" ref="K132:R142" si="263">IF(OR($E132="Sa",$E132="So",$J132=0),K$4,K$5)</f>
        <v>0</v>
      </c>
      <c r="L132" s="194">
        <f t="shared" si="263"/>
        <v>0</v>
      </c>
      <c r="M132" s="193">
        <f t="shared" si="263"/>
        <v>0</v>
      </c>
      <c r="N132" s="194">
        <f t="shared" si="263"/>
        <v>0</v>
      </c>
      <c r="O132" s="193">
        <f t="shared" si="263"/>
        <v>0</v>
      </c>
      <c r="P132" s="194">
        <f t="shared" si="263"/>
        <v>0</v>
      </c>
      <c r="Q132" s="193">
        <f t="shared" si="263"/>
        <v>0</v>
      </c>
      <c r="R132" s="194">
        <f t="shared" si="263"/>
        <v>0</v>
      </c>
      <c r="S132" s="193">
        <f t="shared" si="239"/>
        <v>0</v>
      </c>
      <c r="T132" s="194">
        <f t="shared" si="240"/>
        <v>0</v>
      </c>
      <c r="U132" s="193">
        <f t="shared" si="241"/>
        <v>0</v>
      </c>
      <c r="V132" s="194">
        <f t="shared" si="242"/>
        <v>0</v>
      </c>
      <c r="W132" s="195">
        <f t="shared" si="243"/>
        <v>0</v>
      </c>
      <c r="X132" s="195">
        <f t="shared" si="244"/>
        <v>0</v>
      </c>
      <c r="Y132" s="195">
        <f t="shared" si="245"/>
        <v>0</v>
      </c>
      <c r="Z132" s="195">
        <f t="shared" si="246"/>
        <v>0</v>
      </c>
      <c r="AA132" s="195">
        <f t="shared" si="247"/>
        <v>0</v>
      </c>
      <c r="AB132" s="195">
        <f t="shared" si="248"/>
        <v>0</v>
      </c>
      <c r="AC132" s="667"/>
      <c r="AD132" s="196">
        <f t="shared" si="249"/>
        <v>0</v>
      </c>
      <c r="AE132" s="667"/>
      <c r="AF132" s="196">
        <f t="shared" si="250"/>
        <v>0</v>
      </c>
      <c r="AG132" s="196"/>
      <c r="AH132" s="196"/>
      <c r="AI132" s="196"/>
      <c r="AJ132" s="709"/>
      <c r="AK132" s="709">
        <f t="shared" si="258"/>
        <v>0</v>
      </c>
      <c r="AL132" s="709">
        <f t="shared" si="259"/>
        <v>0</v>
      </c>
      <c r="AM132" s="709">
        <f t="shared" si="260"/>
        <v>0</v>
      </c>
      <c r="AN132" s="709"/>
      <c r="AO132" s="709">
        <f t="shared" si="251"/>
        <v>0</v>
      </c>
      <c r="AP132" s="709">
        <f t="shared" si="252"/>
        <v>0</v>
      </c>
      <c r="AS132" s="184"/>
      <c r="AW132" s="225"/>
      <c r="AX132" s="79"/>
      <c r="AZ132" s="176"/>
      <c r="BC132" s="29"/>
      <c r="BD132" s="225"/>
      <c r="BG132" s="831" t="s">
        <v>1778</v>
      </c>
      <c r="BH132" s="756">
        <f>SUM(BG133:BG137)+SUM(BH133:BH137)</f>
        <v>423.4</v>
      </c>
      <c r="BI132" s="722" t="s">
        <v>1767</v>
      </c>
      <c r="BJ132" s="832" t="s">
        <v>1767</v>
      </c>
    </row>
    <row r="133" spans="2:67" ht="12.75" customHeight="1" outlineLevel="1" x14ac:dyDescent="0.2">
      <c r="B133" s="851"/>
      <c r="C133" s="851"/>
      <c r="D133" s="27">
        <f t="shared" si="253"/>
        <v>17</v>
      </c>
      <c r="E133" s="191" t="str">
        <f t="shared" si="254"/>
        <v>Mo</v>
      </c>
      <c r="F133" s="191">
        <f t="shared" si="255"/>
        <v>2024</v>
      </c>
      <c r="G133" s="191">
        <f t="shared" si="256"/>
        <v>4</v>
      </c>
      <c r="H133" s="191">
        <f t="shared" si="261"/>
        <v>22</v>
      </c>
      <c r="I133" s="192">
        <f t="shared" si="257"/>
        <v>43942</v>
      </c>
      <c r="J133" s="191">
        <f t="shared" si="237"/>
        <v>1</v>
      </c>
      <c r="K133" s="193">
        <v>13</v>
      </c>
      <c r="L133" s="194">
        <v>0</v>
      </c>
      <c r="M133" s="193">
        <v>13</v>
      </c>
      <c r="N133" s="194">
        <v>0</v>
      </c>
      <c r="O133" s="193">
        <f t="shared" si="263"/>
        <v>13</v>
      </c>
      <c r="P133" s="194">
        <v>0</v>
      </c>
      <c r="Q133" s="193">
        <v>13</v>
      </c>
      <c r="R133" s="194">
        <v>0</v>
      </c>
      <c r="S133" s="193">
        <v>13</v>
      </c>
      <c r="T133" s="194">
        <v>0</v>
      </c>
      <c r="U133" s="193">
        <v>17</v>
      </c>
      <c r="V133" s="194">
        <v>30</v>
      </c>
      <c r="W133" s="195">
        <f t="shared" si="243"/>
        <v>0.54166666666666663</v>
      </c>
      <c r="X133" s="195">
        <f t="shared" si="244"/>
        <v>0.54166666666666663</v>
      </c>
      <c r="Y133" s="195">
        <f t="shared" si="245"/>
        <v>0.54166666666666663</v>
      </c>
      <c r="Z133" s="195">
        <f t="shared" si="246"/>
        <v>0.54166666666666663</v>
      </c>
      <c r="AA133" s="195">
        <f t="shared" si="247"/>
        <v>0.54166666666666663</v>
      </c>
      <c r="AB133" s="195">
        <f t="shared" si="248"/>
        <v>0.72916666666666663</v>
      </c>
      <c r="AC133" s="667"/>
      <c r="AD133" s="196">
        <f t="shared" si="249"/>
        <v>0.35069444444444442</v>
      </c>
      <c r="AE133" s="667"/>
      <c r="AF133" s="196">
        <f t="shared" si="250"/>
        <v>0.1875</v>
      </c>
      <c r="AG133" s="196"/>
      <c r="AH133" s="196" t="s">
        <v>1715</v>
      </c>
      <c r="AI133" s="196"/>
      <c r="AJ133" s="709"/>
      <c r="AK133" s="709">
        <f t="shared" si="258"/>
        <v>0</v>
      </c>
      <c r="AL133" s="709">
        <f t="shared" si="259"/>
        <v>0</v>
      </c>
      <c r="AM133" s="709">
        <f t="shared" si="260"/>
        <v>0</v>
      </c>
      <c r="AN133" s="709"/>
      <c r="AO133" s="709">
        <f t="shared" si="251"/>
        <v>0.5</v>
      </c>
      <c r="AP133" s="709">
        <f t="shared" si="252"/>
        <v>1</v>
      </c>
      <c r="AS133" s="184"/>
      <c r="AW133" s="225"/>
      <c r="AX133" s="79"/>
      <c r="AZ133" s="176"/>
      <c r="BD133" s="225"/>
      <c r="BG133" s="826">
        <v>0</v>
      </c>
      <c r="BH133" s="818">
        <v>0</v>
      </c>
      <c r="BI133" s="198">
        <v>0</v>
      </c>
      <c r="BJ133" s="827">
        <v>0</v>
      </c>
    </row>
    <row r="134" spans="2:67" ht="12.75" customHeight="1" outlineLevel="1" x14ac:dyDescent="0.2">
      <c r="B134" s="851"/>
      <c r="C134" s="851"/>
      <c r="D134" s="27" t="str">
        <f t="shared" si="253"/>
        <v/>
      </c>
      <c r="E134" s="191" t="str">
        <f t="shared" si="254"/>
        <v>Di</v>
      </c>
      <c r="F134" s="191">
        <f t="shared" si="255"/>
        <v>2024</v>
      </c>
      <c r="G134" s="191">
        <f t="shared" si="256"/>
        <v>4</v>
      </c>
      <c r="H134" s="191">
        <f t="shared" si="261"/>
        <v>23</v>
      </c>
      <c r="I134" s="192">
        <f t="shared" si="257"/>
        <v>43943</v>
      </c>
      <c r="J134" s="191">
        <f t="shared" si="237"/>
        <v>1</v>
      </c>
      <c r="K134" s="193">
        <v>8</v>
      </c>
      <c r="L134" s="194">
        <v>40</v>
      </c>
      <c r="M134" s="193">
        <f t="shared" si="263"/>
        <v>13</v>
      </c>
      <c r="N134" s="194">
        <f t="shared" si="263"/>
        <v>0</v>
      </c>
      <c r="O134" s="193">
        <f t="shared" si="263"/>
        <v>13</v>
      </c>
      <c r="P134" s="194">
        <f t="shared" si="263"/>
        <v>30</v>
      </c>
      <c r="Q134" s="193">
        <f t="shared" si="263"/>
        <v>15</v>
      </c>
      <c r="R134" s="194">
        <f t="shared" si="263"/>
        <v>55</v>
      </c>
      <c r="S134" s="193">
        <f t="shared" si="239"/>
        <v>15</v>
      </c>
      <c r="T134" s="194">
        <f t="shared" si="240"/>
        <v>55</v>
      </c>
      <c r="U134" s="193">
        <v>17</v>
      </c>
      <c r="V134" s="194">
        <v>30</v>
      </c>
      <c r="W134" s="195">
        <f t="shared" si="243"/>
        <v>0.3611111111111111</v>
      </c>
      <c r="X134" s="195">
        <f t="shared" si="244"/>
        <v>0.54166666666666663</v>
      </c>
      <c r="Y134" s="195">
        <f t="shared" si="245"/>
        <v>0.5625</v>
      </c>
      <c r="Z134" s="195">
        <f t="shared" si="246"/>
        <v>0.66319444444444442</v>
      </c>
      <c r="AA134" s="195">
        <f t="shared" si="247"/>
        <v>0.66319444444444442</v>
      </c>
      <c r="AB134" s="195">
        <f t="shared" si="248"/>
        <v>0.72916666666666663</v>
      </c>
      <c r="AC134" s="667"/>
      <c r="AD134" s="196">
        <f t="shared" si="249"/>
        <v>0.35069444444444442</v>
      </c>
      <c r="AE134" s="667"/>
      <c r="AF134" s="196">
        <f t="shared" si="250"/>
        <v>0.34722222222222215</v>
      </c>
      <c r="AG134" s="196"/>
      <c r="AH134" s="196" t="s">
        <v>963</v>
      </c>
      <c r="AI134" s="196"/>
      <c r="AJ134" s="710"/>
      <c r="AK134" s="709">
        <f t="shared" si="258"/>
        <v>0</v>
      </c>
      <c r="AL134" s="709">
        <f t="shared" si="259"/>
        <v>0</v>
      </c>
      <c r="AM134" s="709">
        <f t="shared" si="260"/>
        <v>0</v>
      </c>
      <c r="AN134" s="709"/>
      <c r="AO134" s="709">
        <f t="shared" si="251"/>
        <v>1</v>
      </c>
      <c r="AP134" s="709">
        <f t="shared" si="252"/>
        <v>1</v>
      </c>
      <c r="AS134" s="184"/>
      <c r="AW134" s="225"/>
      <c r="AX134" s="79"/>
      <c r="AZ134" s="176"/>
      <c r="BD134" s="225"/>
      <c r="BG134" s="828">
        <v>80.900000000000006</v>
      </c>
      <c r="BH134" s="761">
        <v>68.5</v>
      </c>
      <c r="BI134" s="198">
        <v>67</v>
      </c>
      <c r="BJ134" s="827">
        <v>71</v>
      </c>
    </row>
    <row r="135" spans="2:67" ht="12.75" customHeight="1" outlineLevel="1" x14ac:dyDescent="0.2">
      <c r="B135" s="851"/>
      <c r="C135" s="851"/>
      <c r="D135" s="27" t="str">
        <f t="shared" si="253"/>
        <v/>
      </c>
      <c r="E135" s="191" t="str">
        <f t="shared" si="254"/>
        <v>Mi</v>
      </c>
      <c r="F135" s="191">
        <f t="shared" si="255"/>
        <v>2024</v>
      </c>
      <c r="G135" s="191">
        <f t="shared" si="256"/>
        <v>4</v>
      </c>
      <c r="H135" s="191">
        <f t="shared" si="261"/>
        <v>24</v>
      </c>
      <c r="I135" s="192">
        <f t="shared" si="257"/>
        <v>43944</v>
      </c>
      <c r="J135" s="191">
        <f t="shared" si="237"/>
        <v>1</v>
      </c>
      <c r="K135" s="193">
        <v>8</v>
      </c>
      <c r="L135" s="194">
        <v>15</v>
      </c>
      <c r="M135" s="193">
        <f t="shared" si="263"/>
        <v>13</v>
      </c>
      <c r="N135" s="194">
        <f t="shared" si="263"/>
        <v>0</v>
      </c>
      <c r="O135" s="193">
        <f t="shared" si="263"/>
        <v>13</v>
      </c>
      <c r="P135" s="194">
        <f t="shared" si="263"/>
        <v>30</v>
      </c>
      <c r="Q135" s="193">
        <f t="shared" si="263"/>
        <v>15</v>
      </c>
      <c r="R135" s="194">
        <f t="shared" si="263"/>
        <v>55</v>
      </c>
      <c r="S135" s="193">
        <f t="shared" si="239"/>
        <v>15</v>
      </c>
      <c r="T135" s="194">
        <f t="shared" si="240"/>
        <v>55</v>
      </c>
      <c r="U135" s="193">
        <v>17</v>
      </c>
      <c r="V135" s="194">
        <v>15</v>
      </c>
      <c r="W135" s="195">
        <f t="shared" si="243"/>
        <v>0.34375</v>
      </c>
      <c r="X135" s="195">
        <f t="shared" si="244"/>
        <v>0.54166666666666663</v>
      </c>
      <c r="Y135" s="195">
        <f t="shared" si="245"/>
        <v>0.5625</v>
      </c>
      <c r="Z135" s="195">
        <f t="shared" si="246"/>
        <v>0.66319444444444442</v>
      </c>
      <c r="AA135" s="195">
        <f t="shared" si="247"/>
        <v>0.66319444444444442</v>
      </c>
      <c r="AB135" s="195">
        <f t="shared" si="248"/>
        <v>0.71875</v>
      </c>
      <c r="AC135" s="667"/>
      <c r="AD135" s="196">
        <f t="shared" si="249"/>
        <v>0.35069444444444442</v>
      </c>
      <c r="AE135" s="667"/>
      <c r="AF135" s="196">
        <f t="shared" si="250"/>
        <v>0.35416666666666663</v>
      </c>
      <c r="AG135" s="196"/>
      <c r="AH135" s="196" t="s">
        <v>963</v>
      </c>
      <c r="AI135" s="196"/>
      <c r="AJ135" s="710"/>
      <c r="AK135" s="709">
        <f t="shared" si="258"/>
        <v>0</v>
      </c>
      <c r="AL135" s="709">
        <f t="shared" si="259"/>
        <v>0</v>
      </c>
      <c r="AM135" s="709">
        <f t="shared" si="260"/>
        <v>0</v>
      </c>
      <c r="AN135" s="709"/>
      <c r="AO135" s="709">
        <f t="shared" si="251"/>
        <v>1</v>
      </c>
      <c r="AP135" s="709">
        <f t="shared" si="252"/>
        <v>1</v>
      </c>
      <c r="AS135" s="184"/>
      <c r="AW135" s="225"/>
      <c r="AX135" s="79"/>
      <c r="AZ135" s="176"/>
      <c r="BD135" s="225"/>
      <c r="BG135" s="828">
        <v>68.5</v>
      </c>
      <c r="BH135" s="761">
        <v>68.5</v>
      </c>
      <c r="BI135" s="198">
        <v>83</v>
      </c>
      <c r="BJ135" s="827">
        <v>0</v>
      </c>
    </row>
    <row r="136" spans="2:67" ht="12.75" customHeight="1" outlineLevel="1" x14ac:dyDescent="0.2">
      <c r="B136" s="851"/>
      <c r="C136" s="851"/>
      <c r="D136" s="27" t="str">
        <f t="shared" si="253"/>
        <v/>
      </c>
      <c r="E136" s="191" t="str">
        <f t="shared" si="254"/>
        <v>Do</v>
      </c>
      <c r="F136" s="191">
        <f t="shared" si="255"/>
        <v>2024</v>
      </c>
      <c r="G136" s="191">
        <f t="shared" si="256"/>
        <v>4</v>
      </c>
      <c r="H136" s="191">
        <f t="shared" si="261"/>
        <v>25</v>
      </c>
      <c r="I136" s="192">
        <f t="shared" si="257"/>
        <v>43945</v>
      </c>
      <c r="J136" s="191">
        <f t="shared" si="237"/>
        <v>1</v>
      </c>
      <c r="K136" s="193">
        <f t="shared" si="263"/>
        <v>7</v>
      </c>
      <c r="L136" s="194">
        <f t="shared" si="263"/>
        <v>0</v>
      </c>
      <c r="M136" s="193">
        <v>12</v>
      </c>
      <c r="N136" s="194">
        <f t="shared" si="263"/>
        <v>0</v>
      </c>
      <c r="O136" s="193">
        <v>12</v>
      </c>
      <c r="P136" s="194">
        <f t="shared" si="263"/>
        <v>30</v>
      </c>
      <c r="Q136" s="193">
        <f t="shared" si="263"/>
        <v>15</v>
      </c>
      <c r="R136" s="194">
        <f t="shared" si="263"/>
        <v>55</v>
      </c>
      <c r="S136" s="193">
        <f t="shared" si="239"/>
        <v>15</v>
      </c>
      <c r="T136" s="194">
        <f t="shared" si="240"/>
        <v>55</v>
      </c>
      <c r="U136" s="193">
        <v>12</v>
      </c>
      <c r="V136" s="194">
        <v>0</v>
      </c>
      <c r="W136" s="195">
        <f t="shared" si="243"/>
        <v>0.29166666666666669</v>
      </c>
      <c r="X136" s="195">
        <f t="shared" si="244"/>
        <v>0.5</v>
      </c>
      <c r="Y136" s="195">
        <f t="shared" si="245"/>
        <v>0.52083333333333337</v>
      </c>
      <c r="Z136" s="195">
        <f t="shared" si="246"/>
        <v>0.66319444444444442</v>
      </c>
      <c r="AA136" s="195">
        <f t="shared" si="247"/>
        <v>0.66319444444444442</v>
      </c>
      <c r="AB136" s="195">
        <f t="shared" si="248"/>
        <v>0.5</v>
      </c>
      <c r="AC136" s="667"/>
      <c r="AD136" s="196">
        <f t="shared" si="249"/>
        <v>0.35069444444444442</v>
      </c>
      <c r="AE136" s="667"/>
      <c r="AF136" s="196">
        <f t="shared" si="250"/>
        <v>0.18749999999999994</v>
      </c>
      <c r="AG136" s="196"/>
      <c r="AH136" s="196" t="s">
        <v>963</v>
      </c>
      <c r="AI136" s="196"/>
      <c r="AJ136" s="710"/>
      <c r="AK136" s="709">
        <f t="shared" si="258"/>
        <v>0</v>
      </c>
      <c r="AL136" s="709">
        <f t="shared" si="259"/>
        <v>0</v>
      </c>
      <c r="AM136" s="709">
        <f t="shared" si="260"/>
        <v>0</v>
      </c>
      <c r="AN136" s="709"/>
      <c r="AO136" s="709">
        <f t="shared" si="251"/>
        <v>1</v>
      </c>
      <c r="AP136" s="709">
        <f t="shared" si="252"/>
        <v>1</v>
      </c>
      <c r="AS136" s="184"/>
      <c r="AW136" s="225"/>
      <c r="AX136" s="79"/>
      <c r="AZ136" s="176"/>
      <c r="BD136" s="225"/>
      <c r="BG136" s="828">
        <v>68.5</v>
      </c>
      <c r="BH136" s="761">
        <v>68.5</v>
      </c>
      <c r="BI136" s="198">
        <v>0</v>
      </c>
      <c r="BJ136" s="827">
        <v>107</v>
      </c>
    </row>
    <row r="137" spans="2:67" ht="12.75" customHeight="1" outlineLevel="1" x14ac:dyDescent="0.2">
      <c r="B137" s="851"/>
      <c r="C137" s="851"/>
      <c r="D137" s="27" t="str">
        <f t="shared" si="253"/>
        <v/>
      </c>
      <c r="E137" s="191" t="str">
        <f t="shared" si="254"/>
        <v>Fr</v>
      </c>
      <c r="F137" s="191">
        <f t="shared" si="255"/>
        <v>2024</v>
      </c>
      <c r="G137" s="191">
        <f t="shared" si="256"/>
        <v>4</v>
      </c>
      <c r="H137" s="191">
        <f t="shared" si="261"/>
        <v>26</v>
      </c>
      <c r="I137" s="192">
        <f t="shared" si="257"/>
        <v>43946</v>
      </c>
      <c r="J137" s="191">
        <f t="shared" si="237"/>
        <v>1</v>
      </c>
      <c r="K137" s="193">
        <v>7</v>
      </c>
      <c r="L137" s="194">
        <v>15</v>
      </c>
      <c r="M137" s="193">
        <v>12</v>
      </c>
      <c r="N137" s="194">
        <v>0</v>
      </c>
      <c r="O137" s="193">
        <v>12</v>
      </c>
      <c r="P137" s="194">
        <v>30</v>
      </c>
      <c r="Q137" s="193">
        <f t="shared" si="263"/>
        <v>15</v>
      </c>
      <c r="R137" s="194">
        <f t="shared" si="263"/>
        <v>55</v>
      </c>
      <c r="S137" s="193">
        <f t="shared" si="239"/>
        <v>15</v>
      </c>
      <c r="T137" s="194">
        <f t="shared" si="240"/>
        <v>55</v>
      </c>
      <c r="U137" s="193">
        <v>17</v>
      </c>
      <c r="V137" s="194">
        <v>15</v>
      </c>
      <c r="W137" s="195">
        <f t="shared" si="243"/>
        <v>0.30208333333333331</v>
      </c>
      <c r="X137" s="195">
        <f t="shared" si="244"/>
        <v>0.5</v>
      </c>
      <c r="Y137" s="195">
        <f t="shared" si="245"/>
        <v>0.52083333333333337</v>
      </c>
      <c r="Z137" s="195">
        <f t="shared" si="246"/>
        <v>0.66319444444444442</v>
      </c>
      <c r="AA137" s="195">
        <f t="shared" si="247"/>
        <v>0.66319444444444442</v>
      </c>
      <c r="AB137" s="195">
        <f t="shared" si="248"/>
        <v>0.71875</v>
      </c>
      <c r="AC137" s="667"/>
      <c r="AD137" s="196">
        <f t="shared" si="249"/>
        <v>0.35069444444444442</v>
      </c>
      <c r="AE137" s="667"/>
      <c r="AF137" s="196">
        <f t="shared" si="250"/>
        <v>0.39583333333333331</v>
      </c>
      <c r="AG137" s="196"/>
      <c r="AH137" s="196" t="s">
        <v>1684</v>
      </c>
      <c r="AI137" s="196"/>
      <c r="AJ137" s="710"/>
      <c r="AK137" s="709">
        <f t="shared" si="258"/>
        <v>0</v>
      </c>
      <c r="AL137" s="709">
        <f t="shared" si="259"/>
        <v>0</v>
      </c>
      <c r="AM137" s="709">
        <f t="shared" si="260"/>
        <v>0</v>
      </c>
      <c r="AN137" s="709"/>
      <c r="AO137" s="709">
        <f t="shared" si="251"/>
        <v>1</v>
      </c>
      <c r="AP137" s="709">
        <f t="shared" si="252"/>
        <v>1</v>
      </c>
      <c r="AS137" s="184"/>
      <c r="AW137" s="225"/>
      <c r="AX137" s="79"/>
      <c r="AZ137" s="176"/>
      <c r="BD137" s="225"/>
      <c r="BG137" s="828">
        <v>0</v>
      </c>
      <c r="BH137" s="761">
        <v>0</v>
      </c>
      <c r="BI137" s="198">
        <v>0</v>
      </c>
      <c r="BJ137" s="827">
        <v>0</v>
      </c>
    </row>
    <row r="138" spans="2:67" ht="12.75" customHeight="1" outlineLevel="1" thickBot="1" x14ac:dyDescent="0.25">
      <c r="B138" s="851"/>
      <c r="C138" s="851"/>
      <c r="D138" s="27" t="str">
        <f t="shared" si="253"/>
        <v/>
      </c>
      <c r="E138" s="191" t="str">
        <f t="shared" si="254"/>
        <v>Sa</v>
      </c>
      <c r="F138" s="191">
        <f t="shared" si="255"/>
        <v>2024</v>
      </c>
      <c r="G138" s="191">
        <f t="shared" si="256"/>
        <v>4</v>
      </c>
      <c r="H138" s="191">
        <f t="shared" si="261"/>
        <v>27</v>
      </c>
      <c r="I138" s="192">
        <f t="shared" si="257"/>
        <v>43947</v>
      </c>
      <c r="J138" s="191">
        <f t="shared" si="237"/>
        <v>1</v>
      </c>
      <c r="K138" s="193">
        <f t="shared" si="263"/>
        <v>0</v>
      </c>
      <c r="L138" s="194">
        <f t="shared" si="263"/>
        <v>0</v>
      </c>
      <c r="M138" s="193">
        <f t="shared" si="263"/>
        <v>0</v>
      </c>
      <c r="N138" s="194">
        <f t="shared" si="263"/>
        <v>0</v>
      </c>
      <c r="O138" s="193">
        <f t="shared" si="263"/>
        <v>0</v>
      </c>
      <c r="P138" s="194">
        <f t="shared" si="263"/>
        <v>0</v>
      </c>
      <c r="Q138" s="193">
        <f t="shared" si="263"/>
        <v>0</v>
      </c>
      <c r="R138" s="194">
        <f t="shared" si="263"/>
        <v>0</v>
      </c>
      <c r="S138" s="193">
        <f t="shared" si="239"/>
        <v>0</v>
      </c>
      <c r="T138" s="194">
        <f t="shared" si="240"/>
        <v>0</v>
      </c>
      <c r="U138" s="193">
        <f t="shared" si="241"/>
        <v>0</v>
      </c>
      <c r="V138" s="194">
        <f t="shared" si="242"/>
        <v>0</v>
      </c>
      <c r="W138" s="195">
        <f t="shared" si="243"/>
        <v>0</v>
      </c>
      <c r="X138" s="195">
        <f t="shared" si="244"/>
        <v>0</v>
      </c>
      <c r="Y138" s="195">
        <f t="shared" si="245"/>
        <v>0</v>
      </c>
      <c r="Z138" s="195">
        <f t="shared" si="246"/>
        <v>0</v>
      </c>
      <c r="AA138" s="195">
        <f t="shared" si="247"/>
        <v>0</v>
      </c>
      <c r="AB138" s="195">
        <f t="shared" si="248"/>
        <v>0</v>
      </c>
      <c r="AC138" s="667"/>
      <c r="AD138" s="196">
        <f t="shared" si="249"/>
        <v>0</v>
      </c>
      <c r="AE138" s="667"/>
      <c r="AF138" s="196">
        <f t="shared" si="250"/>
        <v>0</v>
      </c>
      <c r="AG138" s="196"/>
      <c r="AH138" s="196"/>
      <c r="AI138" s="196"/>
      <c r="AJ138" s="710"/>
      <c r="AK138" s="709">
        <f t="shared" si="258"/>
        <v>0</v>
      </c>
      <c r="AL138" s="709">
        <f t="shared" si="259"/>
        <v>0</v>
      </c>
      <c r="AM138" s="709">
        <f t="shared" si="260"/>
        <v>0</v>
      </c>
      <c r="AN138" s="709"/>
      <c r="AO138" s="709">
        <f t="shared" si="251"/>
        <v>0</v>
      </c>
      <c r="AP138" s="709">
        <f t="shared" si="252"/>
        <v>0</v>
      </c>
      <c r="AS138" s="184"/>
      <c r="AW138" s="225"/>
      <c r="AX138" s="79"/>
      <c r="AZ138" s="176"/>
      <c r="BD138" s="225"/>
      <c r="BG138" s="829"/>
      <c r="BH138" s="757"/>
      <c r="BI138" s="820"/>
      <c r="BJ138" s="830"/>
    </row>
    <row r="139" spans="2:67" ht="12.75" customHeight="1" outlineLevel="1" x14ac:dyDescent="0.2">
      <c r="B139" s="851"/>
      <c r="C139" s="851"/>
      <c r="D139" s="27" t="str">
        <f t="shared" si="253"/>
        <v/>
      </c>
      <c r="E139" s="191" t="str">
        <f t="shared" si="254"/>
        <v>So</v>
      </c>
      <c r="F139" s="191">
        <f t="shared" si="255"/>
        <v>2024</v>
      </c>
      <c r="G139" s="191">
        <f t="shared" si="256"/>
        <v>4</v>
      </c>
      <c r="H139" s="191">
        <f t="shared" si="261"/>
        <v>28</v>
      </c>
      <c r="I139" s="192">
        <f t="shared" si="257"/>
        <v>43948</v>
      </c>
      <c r="J139" s="191">
        <f t="shared" si="237"/>
        <v>1</v>
      </c>
      <c r="K139" s="193">
        <f t="shared" si="263"/>
        <v>0</v>
      </c>
      <c r="L139" s="194">
        <f t="shared" si="263"/>
        <v>0</v>
      </c>
      <c r="M139" s="193">
        <f t="shared" si="263"/>
        <v>0</v>
      </c>
      <c r="N139" s="194">
        <f t="shared" si="263"/>
        <v>0</v>
      </c>
      <c r="O139" s="193">
        <f t="shared" si="263"/>
        <v>0</v>
      </c>
      <c r="P139" s="194">
        <f t="shared" si="263"/>
        <v>0</v>
      </c>
      <c r="Q139" s="193">
        <f t="shared" si="263"/>
        <v>0</v>
      </c>
      <c r="R139" s="194">
        <f t="shared" si="263"/>
        <v>0</v>
      </c>
      <c r="S139" s="193">
        <f t="shared" si="239"/>
        <v>0</v>
      </c>
      <c r="T139" s="194">
        <f t="shared" si="240"/>
        <v>0</v>
      </c>
      <c r="U139" s="193">
        <f t="shared" si="241"/>
        <v>0</v>
      </c>
      <c r="V139" s="194">
        <f t="shared" si="242"/>
        <v>0</v>
      </c>
      <c r="W139" s="195">
        <f t="shared" si="243"/>
        <v>0</v>
      </c>
      <c r="X139" s="195">
        <f t="shared" si="244"/>
        <v>0</v>
      </c>
      <c r="Y139" s="195">
        <f t="shared" si="245"/>
        <v>0</v>
      </c>
      <c r="Z139" s="195">
        <f t="shared" si="246"/>
        <v>0</v>
      </c>
      <c r="AA139" s="195">
        <f t="shared" si="247"/>
        <v>0</v>
      </c>
      <c r="AB139" s="195">
        <f t="shared" si="248"/>
        <v>0</v>
      </c>
      <c r="AC139" s="667"/>
      <c r="AD139" s="196">
        <f t="shared" si="249"/>
        <v>0</v>
      </c>
      <c r="AE139" s="667"/>
      <c r="AF139" s="196">
        <f t="shared" si="250"/>
        <v>0</v>
      </c>
      <c r="AG139" s="196"/>
      <c r="AH139" s="196"/>
      <c r="AI139" s="196"/>
      <c r="AJ139" s="709"/>
      <c r="AK139" s="709">
        <f t="shared" si="258"/>
        <v>0</v>
      </c>
      <c r="AL139" s="709">
        <f t="shared" si="259"/>
        <v>0</v>
      </c>
      <c r="AM139" s="709">
        <f t="shared" si="260"/>
        <v>0</v>
      </c>
      <c r="AN139" s="709"/>
      <c r="AO139" s="709">
        <f t="shared" si="251"/>
        <v>0</v>
      </c>
      <c r="AP139" s="709">
        <f t="shared" si="252"/>
        <v>0</v>
      </c>
      <c r="AS139" s="184"/>
      <c r="AW139" s="225"/>
      <c r="AX139" s="79"/>
      <c r="AZ139" s="176"/>
      <c r="BD139" s="225"/>
      <c r="BG139" s="831" t="s">
        <v>1778</v>
      </c>
      <c r="BH139" s="756">
        <f>SUM(BG140:BG144)+SUM(BH140:BH144)</f>
        <v>244</v>
      </c>
      <c r="BI139" s="722" t="s">
        <v>1767</v>
      </c>
      <c r="BJ139" s="832" t="s">
        <v>1767</v>
      </c>
      <c r="BL139" s="822" t="s">
        <v>1778</v>
      </c>
      <c r="BM139" s="823">
        <f>SUM(BL140:BL144)+SUM(BM140:BM144)</f>
        <v>30</v>
      </c>
      <c r="BN139" s="824" t="s">
        <v>1767</v>
      </c>
      <c r="BO139" s="825" t="s">
        <v>1767</v>
      </c>
    </row>
    <row r="140" spans="2:67" ht="12.75" customHeight="1" outlineLevel="1" x14ac:dyDescent="0.2">
      <c r="B140" s="851"/>
      <c r="C140" s="851"/>
      <c r="D140" s="27">
        <f t="shared" si="253"/>
        <v>18</v>
      </c>
      <c r="E140" s="191" t="str">
        <f t="shared" si="254"/>
        <v>Mo</v>
      </c>
      <c r="F140" s="191">
        <f t="shared" si="255"/>
        <v>2024</v>
      </c>
      <c r="G140" s="191">
        <f t="shared" si="256"/>
        <v>4</v>
      </c>
      <c r="H140" s="191">
        <f t="shared" si="261"/>
        <v>29</v>
      </c>
      <c r="I140" s="192">
        <f t="shared" si="257"/>
        <v>43949</v>
      </c>
      <c r="J140" s="191">
        <f t="shared" si="237"/>
        <v>1</v>
      </c>
      <c r="K140" s="193">
        <v>8</v>
      </c>
      <c r="L140" s="194">
        <f t="shared" si="263"/>
        <v>0</v>
      </c>
      <c r="M140" s="193">
        <f t="shared" si="263"/>
        <v>13</v>
      </c>
      <c r="N140" s="194">
        <f t="shared" si="263"/>
        <v>0</v>
      </c>
      <c r="O140" s="193">
        <f t="shared" si="263"/>
        <v>13</v>
      </c>
      <c r="P140" s="194">
        <f t="shared" si="263"/>
        <v>30</v>
      </c>
      <c r="Q140" s="193">
        <f t="shared" si="263"/>
        <v>15</v>
      </c>
      <c r="R140" s="194">
        <f t="shared" si="263"/>
        <v>55</v>
      </c>
      <c r="S140" s="193">
        <f t="shared" si="239"/>
        <v>15</v>
      </c>
      <c r="T140" s="194">
        <f t="shared" si="240"/>
        <v>55</v>
      </c>
      <c r="U140" s="193">
        <v>17</v>
      </c>
      <c r="V140" s="194">
        <v>25</v>
      </c>
      <c r="W140" s="195">
        <f t="shared" si="243"/>
        <v>0.33333333333333331</v>
      </c>
      <c r="X140" s="195">
        <f t="shared" si="244"/>
        <v>0.54166666666666663</v>
      </c>
      <c r="Y140" s="195">
        <f t="shared" si="245"/>
        <v>0.5625</v>
      </c>
      <c r="Z140" s="195">
        <f t="shared" si="246"/>
        <v>0.66319444444444442</v>
      </c>
      <c r="AA140" s="195">
        <f t="shared" si="247"/>
        <v>0.66319444444444442</v>
      </c>
      <c r="AB140" s="195">
        <f t="shared" si="248"/>
        <v>0.72569444444444442</v>
      </c>
      <c r="AC140" s="667"/>
      <c r="AD140" s="196">
        <f t="shared" si="249"/>
        <v>0.35069444444444442</v>
      </c>
      <c r="AE140" s="667"/>
      <c r="AF140" s="196">
        <f t="shared" si="250"/>
        <v>0.37152777777777773</v>
      </c>
      <c r="AG140" s="196"/>
      <c r="AH140" s="196" t="s">
        <v>963</v>
      </c>
      <c r="AI140" s="196"/>
      <c r="AJ140" s="709"/>
      <c r="AK140" s="709">
        <f t="shared" si="258"/>
        <v>0</v>
      </c>
      <c r="AL140" s="709">
        <f t="shared" si="259"/>
        <v>0</v>
      </c>
      <c r="AM140" s="709">
        <f t="shared" si="260"/>
        <v>0</v>
      </c>
      <c r="AN140" s="709"/>
      <c r="AO140" s="709">
        <f t="shared" si="251"/>
        <v>1</v>
      </c>
      <c r="AP140" s="709">
        <f t="shared" si="252"/>
        <v>1</v>
      </c>
      <c r="AS140" s="184"/>
      <c r="AW140" s="225"/>
      <c r="AX140" s="79"/>
      <c r="AZ140" s="176"/>
      <c r="BD140" s="225"/>
      <c r="BG140" s="826">
        <v>68.5</v>
      </c>
      <c r="BH140" s="818">
        <v>68.5</v>
      </c>
      <c r="BI140" s="198">
        <v>118</v>
      </c>
      <c r="BJ140" s="827">
        <v>0</v>
      </c>
      <c r="BL140" s="826">
        <v>0</v>
      </c>
      <c r="BM140" s="818">
        <v>0</v>
      </c>
      <c r="BN140" s="198">
        <v>0</v>
      </c>
      <c r="BO140" s="827">
        <v>0</v>
      </c>
    </row>
    <row r="141" spans="2:67" ht="12.75" customHeight="1" outlineLevel="1" x14ac:dyDescent="0.2">
      <c r="B141" s="851"/>
      <c r="C141" s="851"/>
      <c r="D141" s="27" t="str">
        <f t="shared" si="253"/>
        <v/>
      </c>
      <c r="E141" s="191" t="str">
        <f t="shared" si="254"/>
        <v>Di</v>
      </c>
      <c r="F141" s="191">
        <f t="shared" si="255"/>
        <v>2024</v>
      </c>
      <c r="G141" s="191">
        <f t="shared" si="256"/>
        <v>4</v>
      </c>
      <c r="H141" s="191">
        <f t="shared" si="261"/>
        <v>30</v>
      </c>
      <c r="I141" s="192">
        <f t="shared" si="257"/>
        <v>43950</v>
      </c>
      <c r="J141" s="191">
        <f t="shared" si="237"/>
        <v>1</v>
      </c>
      <c r="K141" s="193">
        <v>8</v>
      </c>
      <c r="L141" s="194">
        <v>5</v>
      </c>
      <c r="M141" s="193">
        <f t="shared" si="263"/>
        <v>13</v>
      </c>
      <c r="N141" s="194">
        <f t="shared" si="263"/>
        <v>0</v>
      </c>
      <c r="O141" s="193">
        <f t="shared" si="263"/>
        <v>13</v>
      </c>
      <c r="P141" s="194">
        <f t="shared" si="263"/>
        <v>30</v>
      </c>
      <c r="Q141" s="193">
        <f t="shared" si="263"/>
        <v>15</v>
      </c>
      <c r="R141" s="194">
        <f t="shared" si="263"/>
        <v>55</v>
      </c>
      <c r="S141" s="193">
        <f t="shared" si="239"/>
        <v>15</v>
      </c>
      <c r="T141" s="194">
        <f t="shared" si="240"/>
        <v>55</v>
      </c>
      <c r="U141" s="193">
        <v>17</v>
      </c>
      <c r="V141" s="194">
        <v>0</v>
      </c>
      <c r="W141" s="195">
        <f t="shared" si="243"/>
        <v>0.33680555555555558</v>
      </c>
      <c r="X141" s="195">
        <f t="shared" si="244"/>
        <v>0.54166666666666663</v>
      </c>
      <c r="Y141" s="195">
        <f t="shared" si="245"/>
        <v>0.5625</v>
      </c>
      <c r="Z141" s="195">
        <f t="shared" si="246"/>
        <v>0.66319444444444442</v>
      </c>
      <c r="AA141" s="195">
        <f t="shared" si="247"/>
        <v>0.66319444444444442</v>
      </c>
      <c r="AB141" s="195">
        <f t="shared" si="248"/>
        <v>0.70833333333333337</v>
      </c>
      <c r="AC141" s="667"/>
      <c r="AD141" s="196">
        <f t="shared" si="249"/>
        <v>0.35069444444444442</v>
      </c>
      <c r="AE141" s="667"/>
      <c r="AF141" s="196">
        <f t="shared" si="250"/>
        <v>0.35069444444444442</v>
      </c>
      <c r="AG141" s="196"/>
      <c r="AH141" s="196" t="s">
        <v>963</v>
      </c>
      <c r="AI141" s="196"/>
      <c r="AJ141" s="710"/>
      <c r="AK141" s="709">
        <f t="shared" si="258"/>
        <v>0</v>
      </c>
      <c r="AL141" s="709">
        <f t="shared" si="259"/>
        <v>0</v>
      </c>
      <c r="AM141" s="709">
        <f t="shared" si="260"/>
        <v>0</v>
      </c>
      <c r="AN141" s="709"/>
      <c r="AO141" s="709">
        <f t="shared" si="251"/>
        <v>1</v>
      </c>
      <c r="AP141" s="709">
        <f t="shared" si="252"/>
        <v>1</v>
      </c>
      <c r="AS141" s="184"/>
      <c r="AW141" s="225"/>
      <c r="AX141" s="79"/>
      <c r="AZ141" s="176"/>
      <c r="BD141" s="225"/>
      <c r="BG141" s="828">
        <v>68.5</v>
      </c>
      <c r="BH141" s="761">
        <v>38.5</v>
      </c>
      <c r="BI141" s="198">
        <v>0</v>
      </c>
      <c r="BJ141" s="827">
        <v>0</v>
      </c>
      <c r="BL141" s="828">
        <v>0</v>
      </c>
      <c r="BM141" s="761">
        <v>30</v>
      </c>
      <c r="BN141" s="198">
        <v>0</v>
      </c>
      <c r="BO141" s="827">
        <v>0</v>
      </c>
    </row>
    <row r="142" spans="2:67" ht="12.75" customHeight="1" outlineLevel="1" x14ac:dyDescent="0.2">
      <c r="B142" s="851"/>
      <c r="C142" s="851"/>
      <c r="D142" s="27" t="str">
        <f t="shared" si="253"/>
        <v/>
      </c>
      <c r="E142" s="191" t="str">
        <f t="shared" ref="E142" si="264">TEXT(I142,"TTT")</f>
        <v>Mi</v>
      </c>
      <c r="F142" s="191">
        <f t="shared" si="255"/>
        <v>2024</v>
      </c>
      <c r="G142" s="191">
        <f t="shared" si="256"/>
        <v>4</v>
      </c>
      <c r="H142" s="191">
        <f t="shared" si="261"/>
        <v>31</v>
      </c>
      <c r="I142" s="192">
        <f t="shared" ref="I142" si="265">DATE(F142,G142,H142)</f>
        <v>43951</v>
      </c>
      <c r="J142" s="191">
        <f t="shared" si="237"/>
        <v>0</v>
      </c>
      <c r="K142" s="193">
        <f t="shared" si="263"/>
        <v>0</v>
      </c>
      <c r="L142" s="194">
        <f t="shared" si="263"/>
        <v>0</v>
      </c>
      <c r="M142" s="193">
        <f t="shared" si="263"/>
        <v>0</v>
      </c>
      <c r="N142" s="194">
        <f t="shared" si="263"/>
        <v>0</v>
      </c>
      <c r="O142" s="193">
        <f t="shared" si="263"/>
        <v>0</v>
      </c>
      <c r="P142" s="194">
        <f t="shared" si="263"/>
        <v>0</v>
      </c>
      <c r="Q142" s="193">
        <f t="shared" si="263"/>
        <v>0</v>
      </c>
      <c r="R142" s="194">
        <f t="shared" si="263"/>
        <v>0</v>
      </c>
      <c r="S142" s="193">
        <f t="shared" si="239"/>
        <v>0</v>
      </c>
      <c r="T142" s="194">
        <f t="shared" si="240"/>
        <v>0</v>
      </c>
      <c r="U142" s="193">
        <f t="shared" si="241"/>
        <v>0</v>
      </c>
      <c r="V142" s="194">
        <f t="shared" si="242"/>
        <v>0</v>
      </c>
      <c r="W142" s="195">
        <f t="shared" si="243"/>
        <v>0</v>
      </c>
      <c r="X142" s="195">
        <f t="shared" si="244"/>
        <v>0</v>
      </c>
      <c r="Y142" s="195">
        <f t="shared" si="245"/>
        <v>0</v>
      </c>
      <c r="Z142" s="195">
        <f t="shared" si="246"/>
        <v>0</v>
      </c>
      <c r="AA142" s="195">
        <f t="shared" si="247"/>
        <v>0</v>
      </c>
      <c r="AB142" s="195">
        <f t="shared" si="248"/>
        <v>0</v>
      </c>
      <c r="AC142" s="667"/>
      <c r="AD142" s="196">
        <f t="shared" si="249"/>
        <v>0</v>
      </c>
      <c r="AE142" s="667"/>
      <c r="AF142" s="196">
        <f t="shared" si="250"/>
        <v>0</v>
      </c>
      <c r="AG142" s="196"/>
      <c r="AH142" s="196"/>
      <c r="AI142" s="196"/>
      <c r="AJ142" s="710"/>
      <c r="AK142" s="709">
        <f t="shared" si="258"/>
        <v>0</v>
      </c>
      <c r="AL142" s="709">
        <f t="shared" si="259"/>
        <v>0</v>
      </c>
      <c r="AM142" s="709">
        <f t="shared" si="260"/>
        <v>0</v>
      </c>
      <c r="AN142" s="709"/>
      <c r="AO142" s="709">
        <f t="shared" si="251"/>
        <v>0</v>
      </c>
      <c r="AP142" s="709">
        <f>IF(OR(E142="Sa",E142="So",E142="",J142=0,AH142="FT"),0,1)</f>
        <v>0</v>
      </c>
      <c r="AS142" s="184"/>
      <c r="AW142" s="225"/>
      <c r="AX142" s="79"/>
      <c r="AZ142" s="176"/>
      <c r="BD142" s="225"/>
      <c r="BG142" s="828">
        <v>0</v>
      </c>
      <c r="BH142" s="761">
        <v>0</v>
      </c>
      <c r="BI142" s="198">
        <v>0</v>
      </c>
      <c r="BJ142" s="827">
        <v>0</v>
      </c>
      <c r="BL142" s="828">
        <v>0</v>
      </c>
      <c r="BM142" s="761">
        <v>0</v>
      </c>
      <c r="BN142" s="198">
        <v>0</v>
      </c>
      <c r="BO142" s="827">
        <v>0</v>
      </c>
    </row>
    <row r="143" spans="2:67" ht="12.75" customHeight="1" outlineLevel="1" x14ac:dyDescent="0.2">
      <c r="B143" s="851"/>
      <c r="C143" s="851"/>
      <c r="D143" s="749" t="s">
        <v>1716</v>
      </c>
      <c r="E143" s="9"/>
      <c r="F143" s="9"/>
      <c r="G143" s="9"/>
      <c r="H143" s="191"/>
      <c r="I143" s="13"/>
      <c r="J143" s="191">
        <f>IF(OR(G143="",G143=MONTH(I143)),1,0)</f>
        <v>1</v>
      </c>
      <c r="Q143" s="4" t="s">
        <v>21</v>
      </c>
      <c r="R143" s="4"/>
      <c r="S143" s="4"/>
      <c r="T143" s="4"/>
      <c r="U143" s="4"/>
      <c r="V143" s="4"/>
      <c r="W143" s="4"/>
      <c r="X143" s="4"/>
      <c r="Y143" s="4"/>
      <c r="Z143" s="4"/>
      <c r="AA143" s="4"/>
      <c r="AB143" s="4"/>
      <c r="AC143" s="667"/>
      <c r="AD143" s="18">
        <f>SUM(AD112:AD142)</f>
        <v>7.7152777777777803</v>
      </c>
      <c r="AE143" s="667"/>
      <c r="AF143" s="18">
        <f>SUM(AF112:AF142)</f>
        <v>7.229166666666667</v>
      </c>
      <c r="AG143" s="18"/>
      <c r="AH143" s="18"/>
      <c r="AI143" s="20">
        <f>IF(AF143-AD143&lt;0,0,1)</f>
        <v>0</v>
      </c>
      <c r="AJ143" s="190">
        <f>IF(AF143-AD143&lt;0,AD143-AF143,AF143-AD143)</f>
        <v>0.48611111111111338</v>
      </c>
      <c r="AK143" s="190">
        <f>8.425*SUM(AK112:AK142)/24</f>
        <v>0.3510416666666667</v>
      </c>
      <c r="AL143" s="190">
        <f>8.425*SUM(AL112:AL142)/24</f>
        <v>0</v>
      </c>
      <c r="AM143" s="190">
        <f>8.425*SUM(AM112:AM142)/24</f>
        <v>0</v>
      </c>
      <c r="AO143" s="151">
        <f>SUM(AO112:AO142)</f>
        <v>19.5</v>
      </c>
      <c r="AP143" s="151">
        <f>SUM(AP112:AP142)</f>
        <v>21</v>
      </c>
      <c r="AS143" s="184"/>
      <c r="AW143" s="225"/>
      <c r="AX143" s="79"/>
      <c r="AZ143" s="176"/>
      <c r="BD143" s="225"/>
      <c r="BG143" s="828">
        <v>0</v>
      </c>
      <c r="BH143" s="761">
        <v>0</v>
      </c>
      <c r="BI143" s="198">
        <v>0</v>
      </c>
      <c r="BJ143" s="827">
        <v>0</v>
      </c>
      <c r="BL143" s="828">
        <v>0</v>
      </c>
      <c r="BM143" s="761">
        <v>0</v>
      </c>
      <c r="BN143" s="198">
        <v>0</v>
      </c>
      <c r="BO143" s="827">
        <v>0</v>
      </c>
    </row>
    <row r="144" spans="2:67" ht="12.75" customHeight="1" x14ac:dyDescent="0.2">
      <c r="B144" s="852"/>
      <c r="C144" s="852"/>
      <c r="D144" s="80"/>
      <c r="E144" s="51"/>
      <c r="F144" s="51"/>
      <c r="G144" s="51"/>
      <c r="H144" s="51"/>
      <c r="I144" s="51"/>
      <c r="J144" s="51"/>
      <c r="K144" s="52"/>
      <c r="L144" s="52"/>
      <c r="M144" s="52"/>
      <c r="N144" s="52"/>
      <c r="O144" s="52"/>
      <c r="P144" s="52"/>
      <c r="Q144" s="52"/>
      <c r="R144" s="52"/>
      <c r="S144" s="52"/>
      <c r="T144" s="52"/>
      <c r="U144" s="52"/>
      <c r="V144" s="52"/>
      <c r="W144" s="52"/>
      <c r="X144" s="52"/>
      <c r="Y144" s="52"/>
      <c r="Z144" s="52"/>
      <c r="AA144" s="52"/>
      <c r="AB144" s="52"/>
      <c r="AC144" s="53"/>
      <c r="AD144" s="53"/>
      <c r="AE144" s="53"/>
      <c r="AF144" s="54"/>
      <c r="AG144" s="26"/>
      <c r="AH144" s="26"/>
      <c r="AI144" s="26"/>
      <c r="AJ144" s="203">
        <f>IF(AI143=1,AJ110+AJ143,IF(AI143=0,AJ110-AJ143,"Error"))</f>
        <v>-0.51111111111112262</v>
      </c>
      <c r="AK144" s="202">
        <f>AK110+SUM(AK111:AK142)</f>
        <v>1</v>
      </c>
      <c r="AL144" s="202">
        <f>AL110+SUM(AL111:AL142)</f>
        <v>0</v>
      </c>
      <c r="AM144" s="202">
        <f>AM110+SUM(AM111:AM142)</f>
        <v>0</v>
      </c>
      <c r="AN144" s="202"/>
      <c r="AO144" s="202">
        <f>AO143*8</f>
        <v>156</v>
      </c>
      <c r="AP144" s="202">
        <f>AP143*8</f>
        <v>168</v>
      </c>
      <c r="AQ144" s="152"/>
      <c r="AR144" s="173"/>
      <c r="AS144" s="185"/>
      <c r="AT144" s="152"/>
      <c r="AU144" s="152"/>
      <c r="AV144" s="173"/>
      <c r="AW144" s="226"/>
      <c r="AX144" s="80"/>
      <c r="AY144" s="55"/>
      <c r="AZ144" s="178"/>
      <c r="BA144" s="55"/>
      <c r="BB144" s="49"/>
      <c r="BC144" s="55"/>
      <c r="BD144" s="226"/>
      <c r="BG144" s="828">
        <v>0</v>
      </c>
      <c r="BH144" s="761">
        <v>0</v>
      </c>
      <c r="BI144" s="198">
        <v>0</v>
      </c>
      <c r="BJ144" s="827">
        <v>0</v>
      </c>
      <c r="BL144" s="828">
        <v>0</v>
      </c>
      <c r="BM144" s="761">
        <v>0</v>
      </c>
      <c r="BN144" s="198">
        <v>0</v>
      </c>
      <c r="BO144" s="827">
        <v>0</v>
      </c>
    </row>
    <row r="145" spans="1:67" ht="12.75" customHeight="1" outlineLevel="1" thickBot="1" x14ac:dyDescent="0.25">
      <c r="B145" s="850">
        <f>$F$5</f>
        <v>2024</v>
      </c>
      <c r="C145" s="850" t="str">
        <f>TEXT(I146,"MMM")</f>
        <v>Mai</v>
      </c>
      <c r="D145" s="41"/>
      <c r="E145" s="42"/>
      <c r="F145" s="42"/>
      <c r="G145" s="42"/>
      <c r="H145" s="42"/>
      <c r="I145" s="42"/>
      <c r="J145" s="42"/>
      <c r="K145" s="43"/>
      <c r="L145" s="43"/>
      <c r="M145" s="43"/>
      <c r="N145" s="43"/>
      <c r="O145" s="43"/>
      <c r="P145" s="43"/>
      <c r="Q145" s="43"/>
      <c r="R145" s="43"/>
      <c r="S145" s="43"/>
      <c r="T145" s="43"/>
      <c r="U145" s="43"/>
      <c r="V145" s="43"/>
      <c r="W145" s="43"/>
      <c r="X145" s="43"/>
      <c r="Y145" s="43"/>
      <c r="Z145" s="43"/>
      <c r="AA145" s="43"/>
      <c r="AB145" s="43"/>
      <c r="AC145" s="44"/>
      <c r="AD145" s="44"/>
      <c r="AE145" s="44"/>
      <c r="AF145" s="42"/>
      <c r="AG145" s="42"/>
      <c r="AH145" s="42"/>
      <c r="AI145" s="42"/>
      <c r="AJ145" s="148"/>
      <c r="AK145" s="148"/>
      <c r="AL145" s="148"/>
      <c r="AM145" s="148"/>
      <c r="AN145" s="148"/>
      <c r="AO145" s="148"/>
      <c r="AP145" s="148"/>
      <c r="BG145" s="834">
        <v>38.68</v>
      </c>
      <c r="BH145" s="833">
        <f>SUM(BH125,BH132,BH139)</f>
        <v>931.4</v>
      </c>
      <c r="BI145" s="835">
        <f>IF(BG145=0,0,BH145/BG145)</f>
        <v>24.079627714581179</v>
      </c>
      <c r="BJ145" s="839">
        <f>IF(BH145=0,0,100*BG145/BH145)</f>
        <v>4.1528881254026198</v>
      </c>
      <c r="BL145" s="842"/>
      <c r="BM145" s="833"/>
      <c r="BN145" s="843"/>
      <c r="BO145" s="844"/>
    </row>
    <row r="146" spans="1:67" ht="12.75" customHeight="1" outlineLevel="1" x14ac:dyDescent="0.2">
      <c r="A146" s="198">
        <f>A112+1</f>
        <v>5</v>
      </c>
      <c r="B146" s="851"/>
      <c r="C146" s="851"/>
      <c r="D146" s="27" t="str">
        <f>IF(E146="Mo",WEEKNUM(I146),"")</f>
        <v/>
      </c>
      <c r="E146" s="191" t="str">
        <f>TEXT(I146,"TTT")</f>
        <v>Mi</v>
      </c>
      <c r="F146" s="191">
        <f>$F$5</f>
        <v>2024</v>
      </c>
      <c r="G146" s="191">
        <f>$A$146</f>
        <v>5</v>
      </c>
      <c r="H146" s="191">
        <f>$H$5</f>
        <v>1</v>
      </c>
      <c r="I146" s="192">
        <f>DATE(F146,G146,H146)</f>
        <v>43951</v>
      </c>
      <c r="J146" s="191">
        <f t="shared" ref="J146:J176" si="266">IF(OR(G146="",G146=MONTH(I146)),1,0)</f>
        <v>1</v>
      </c>
      <c r="K146" s="193">
        <f t="shared" ref="K146:R155" si="267">IF(OR($E146="Sa",$E146="So",$J146=0),K$4,K$5)</f>
        <v>7</v>
      </c>
      <c r="L146" s="194">
        <f t="shared" si="267"/>
        <v>0</v>
      </c>
      <c r="M146" s="193">
        <f t="shared" si="267"/>
        <v>13</v>
      </c>
      <c r="N146" s="194">
        <f t="shared" si="267"/>
        <v>0</v>
      </c>
      <c r="O146" s="193">
        <f t="shared" si="267"/>
        <v>13</v>
      </c>
      <c r="P146" s="194">
        <f t="shared" si="267"/>
        <v>30</v>
      </c>
      <c r="Q146" s="193">
        <f t="shared" si="267"/>
        <v>15</v>
      </c>
      <c r="R146" s="194">
        <f t="shared" si="267"/>
        <v>55</v>
      </c>
      <c r="S146" s="193">
        <f t="shared" ref="S146:S176" si="268">Q146</f>
        <v>15</v>
      </c>
      <c r="T146" s="194">
        <f t="shared" ref="T146:T176" si="269">R146</f>
        <v>55</v>
      </c>
      <c r="U146" s="193">
        <f t="shared" ref="U146:U176" si="270">S146</f>
        <v>15</v>
      </c>
      <c r="V146" s="194">
        <f t="shared" ref="V146:V176" si="271">T146</f>
        <v>55</v>
      </c>
      <c r="W146" s="195">
        <f t="shared" ref="W146:W176" si="272">TIME(K146,L146,0)</f>
        <v>0.29166666666666669</v>
      </c>
      <c r="X146" s="195">
        <f t="shared" ref="X146:X176" si="273">TIME(M146,N146,0)</f>
        <v>0.54166666666666663</v>
      </c>
      <c r="Y146" s="195">
        <f t="shared" ref="Y146:Y176" si="274">TIME(O146,P146,0)</f>
        <v>0.5625</v>
      </c>
      <c r="Z146" s="195">
        <f t="shared" ref="Z146:Z176" si="275">TIME(Q146,R146,0)</f>
        <v>0.66319444444444442</v>
      </c>
      <c r="AA146" s="195">
        <f t="shared" ref="AA146:AA176" si="276">TIME(S146,T146,0)</f>
        <v>0.66319444444444442</v>
      </c>
      <c r="AB146" s="195">
        <f t="shared" ref="AB146:AB176" si="277">TIME(U146,V146,0)</f>
        <v>0.66319444444444442</v>
      </c>
      <c r="AC146" s="667"/>
      <c r="AD146" s="196">
        <f t="shared" ref="AD146:AD176" si="278">IF(J146=0,0,IF(OR(E146="Sa",E146="So"),TIME($AD$4,$AF$4,0),TIME($AD$5,$AF$5,0)))</f>
        <v>0.35069444444444442</v>
      </c>
      <c r="AE146" s="667"/>
      <c r="AF146" s="196">
        <f t="shared" ref="AF146:AF176" si="279">IF(OR(E146="Sa",E146="So"),TIME($AD$4,$AF$4,0),(Z146-W146-(Y146-X146)+(AB146-AA146)))</f>
        <v>0.35069444444444436</v>
      </c>
      <c r="AG146" s="196"/>
      <c r="AH146" s="196" t="s">
        <v>1685</v>
      </c>
      <c r="AI146" s="196"/>
      <c r="AJ146" s="709"/>
      <c r="AK146" s="709">
        <f>IF(AH146=$AH$3,1,0)</f>
        <v>0</v>
      </c>
      <c r="AL146" s="709">
        <f>IF(AH146=$AH$7,1,0)</f>
        <v>0</v>
      </c>
      <c r="AM146" s="709">
        <f>IF(AI146=$AH$4,1,0)</f>
        <v>0</v>
      </c>
      <c r="AN146" s="709"/>
      <c r="AO146" s="709">
        <f t="shared" ref="AO146:AO176" si="280">IF(OR(AH146=$AH$2,AH146=$AH$5),1,IF(AH146=$AH$6,0.5,0))</f>
        <v>0</v>
      </c>
      <c r="AP146" s="709">
        <f t="shared" ref="AP146:AP175" si="281">IF(OR(E146="Sa",E146="So",E146="",J146=0,AH146="FT"),0,1)</f>
        <v>0</v>
      </c>
    </row>
    <row r="147" spans="1:67" ht="12.75" customHeight="1" outlineLevel="1" x14ac:dyDescent="0.2">
      <c r="B147" s="851"/>
      <c r="C147" s="851"/>
      <c r="D147" s="27" t="str">
        <f t="shared" ref="D147:D176" si="282">IF(E147="Mo",WEEKNUM(I147),"")</f>
        <v/>
      </c>
      <c r="E147" s="191" t="str">
        <f t="shared" ref="E147:E176" si="283">TEXT(I147,"TTT")</f>
        <v>Do</v>
      </c>
      <c r="F147" s="191">
        <f t="shared" ref="F147:F176" si="284">$F$5</f>
        <v>2024</v>
      </c>
      <c r="G147" s="191">
        <f t="shared" ref="G147:G176" si="285">$A$146</f>
        <v>5</v>
      </c>
      <c r="H147" s="191">
        <f>H146+1</f>
        <v>2</v>
      </c>
      <c r="I147" s="192">
        <f t="shared" ref="I147:I176" si="286">DATE(F147,G147,H147)</f>
        <v>43952</v>
      </c>
      <c r="J147" s="191">
        <f t="shared" si="266"/>
        <v>1</v>
      </c>
      <c r="K147" s="193">
        <f t="shared" si="267"/>
        <v>7</v>
      </c>
      <c r="L147" s="194">
        <f t="shared" si="267"/>
        <v>0</v>
      </c>
      <c r="M147" s="193">
        <f t="shared" si="267"/>
        <v>13</v>
      </c>
      <c r="N147" s="194">
        <f t="shared" si="267"/>
        <v>0</v>
      </c>
      <c r="O147" s="193">
        <f t="shared" si="267"/>
        <v>13</v>
      </c>
      <c r="P147" s="194">
        <f t="shared" si="267"/>
        <v>30</v>
      </c>
      <c r="Q147" s="193">
        <f t="shared" si="267"/>
        <v>15</v>
      </c>
      <c r="R147" s="194">
        <f t="shared" si="267"/>
        <v>55</v>
      </c>
      <c r="S147" s="193">
        <f t="shared" si="268"/>
        <v>15</v>
      </c>
      <c r="T147" s="194">
        <f t="shared" si="269"/>
        <v>55</v>
      </c>
      <c r="U147" s="193">
        <f t="shared" si="270"/>
        <v>15</v>
      </c>
      <c r="V147" s="194">
        <f t="shared" si="271"/>
        <v>55</v>
      </c>
      <c r="W147" s="195">
        <f t="shared" si="272"/>
        <v>0.29166666666666669</v>
      </c>
      <c r="X147" s="195">
        <f t="shared" si="273"/>
        <v>0.54166666666666663</v>
      </c>
      <c r="Y147" s="195">
        <f t="shared" si="274"/>
        <v>0.5625</v>
      </c>
      <c r="Z147" s="195">
        <f t="shared" si="275"/>
        <v>0.66319444444444442</v>
      </c>
      <c r="AA147" s="195">
        <f t="shared" si="276"/>
        <v>0.66319444444444442</v>
      </c>
      <c r="AB147" s="195">
        <f t="shared" si="277"/>
        <v>0.66319444444444442</v>
      </c>
      <c r="AC147" s="667"/>
      <c r="AD147" s="196">
        <f t="shared" si="278"/>
        <v>0.35069444444444442</v>
      </c>
      <c r="AE147" s="667"/>
      <c r="AF147" s="196">
        <f t="shared" si="279"/>
        <v>0.35069444444444436</v>
      </c>
      <c r="AG147" s="196"/>
      <c r="AH147" s="196" t="s">
        <v>89</v>
      </c>
      <c r="AI147" s="196"/>
      <c r="AJ147" s="710"/>
      <c r="AK147" s="709">
        <f t="shared" ref="AK147:AK176" si="287">IF(AH147=$AH$3,1,0)</f>
        <v>0</v>
      </c>
      <c r="AL147" s="709">
        <f t="shared" ref="AL147:AL176" si="288">IF(AH147=$AH$7,1,0)</f>
        <v>1</v>
      </c>
      <c r="AM147" s="709">
        <f t="shared" ref="AM147:AM176" si="289">IF(AI147=$AH$4,1,0)</f>
        <v>0</v>
      </c>
      <c r="AN147" s="709"/>
      <c r="AO147" s="709">
        <f t="shared" si="280"/>
        <v>0</v>
      </c>
      <c r="AP147" s="709">
        <f t="shared" si="281"/>
        <v>1</v>
      </c>
    </row>
    <row r="148" spans="1:67" ht="12.75" customHeight="1" outlineLevel="1" x14ac:dyDescent="0.2">
      <c r="B148" s="851"/>
      <c r="C148" s="851"/>
      <c r="D148" s="27" t="str">
        <f t="shared" si="282"/>
        <v/>
      </c>
      <c r="E148" s="191" t="str">
        <f t="shared" si="283"/>
        <v>Fr</v>
      </c>
      <c r="F148" s="191">
        <f t="shared" si="284"/>
        <v>2024</v>
      </c>
      <c r="G148" s="191">
        <f t="shared" si="285"/>
        <v>5</v>
      </c>
      <c r="H148" s="191">
        <f t="shared" ref="H148:H176" si="290">H147+1</f>
        <v>3</v>
      </c>
      <c r="I148" s="192">
        <f t="shared" si="286"/>
        <v>43953</v>
      </c>
      <c r="J148" s="191">
        <f t="shared" si="266"/>
        <v>1</v>
      </c>
      <c r="K148" s="193">
        <f t="shared" si="267"/>
        <v>7</v>
      </c>
      <c r="L148" s="194">
        <f t="shared" si="267"/>
        <v>0</v>
      </c>
      <c r="M148" s="193">
        <f t="shared" si="267"/>
        <v>13</v>
      </c>
      <c r="N148" s="194">
        <f t="shared" si="267"/>
        <v>0</v>
      </c>
      <c r="O148" s="193">
        <f t="shared" si="267"/>
        <v>13</v>
      </c>
      <c r="P148" s="194">
        <f t="shared" si="267"/>
        <v>30</v>
      </c>
      <c r="Q148" s="193">
        <f t="shared" si="267"/>
        <v>15</v>
      </c>
      <c r="R148" s="194">
        <f t="shared" si="267"/>
        <v>55</v>
      </c>
      <c r="S148" s="193">
        <f t="shared" si="268"/>
        <v>15</v>
      </c>
      <c r="T148" s="194">
        <f t="shared" si="269"/>
        <v>55</v>
      </c>
      <c r="U148" s="193">
        <f t="shared" si="270"/>
        <v>15</v>
      </c>
      <c r="V148" s="194">
        <f t="shared" si="271"/>
        <v>55</v>
      </c>
      <c r="W148" s="195">
        <f t="shared" si="272"/>
        <v>0.29166666666666669</v>
      </c>
      <c r="X148" s="195">
        <f t="shared" si="273"/>
        <v>0.54166666666666663</v>
      </c>
      <c r="Y148" s="195">
        <f t="shared" si="274"/>
        <v>0.5625</v>
      </c>
      <c r="Z148" s="195">
        <f t="shared" si="275"/>
        <v>0.66319444444444442</v>
      </c>
      <c r="AA148" s="195">
        <f t="shared" si="276"/>
        <v>0.66319444444444442</v>
      </c>
      <c r="AB148" s="195">
        <f t="shared" si="277"/>
        <v>0.66319444444444442</v>
      </c>
      <c r="AC148" s="667"/>
      <c r="AD148" s="196">
        <f t="shared" si="278"/>
        <v>0.35069444444444442</v>
      </c>
      <c r="AE148" s="667"/>
      <c r="AF148" s="196">
        <f t="shared" si="279"/>
        <v>0.35069444444444436</v>
      </c>
      <c r="AG148" s="196"/>
      <c r="AH148" s="196" t="s">
        <v>1669</v>
      </c>
      <c r="AI148" s="196"/>
      <c r="AJ148" s="710"/>
      <c r="AK148" s="709">
        <f t="shared" si="287"/>
        <v>1</v>
      </c>
      <c r="AL148" s="709">
        <f t="shared" si="288"/>
        <v>0</v>
      </c>
      <c r="AM148" s="709">
        <f t="shared" si="289"/>
        <v>0</v>
      </c>
      <c r="AN148" s="709"/>
      <c r="AO148" s="709">
        <f t="shared" si="280"/>
        <v>0</v>
      </c>
      <c r="AP148" s="709">
        <f t="shared" si="281"/>
        <v>1</v>
      </c>
    </row>
    <row r="149" spans="1:67" ht="12.75" customHeight="1" outlineLevel="1" thickBot="1" x14ac:dyDescent="0.25">
      <c r="B149" s="851"/>
      <c r="C149" s="851"/>
      <c r="D149" s="27" t="str">
        <f t="shared" si="282"/>
        <v/>
      </c>
      <c r="E149" s="191" t="str">
        <f t="shared" si="283"/>
        <v>Sa</v>
      </c>
      <c r="F149" s="191">
        <f t="shared" si="284"/>
        <v>2024</v>
      </c>
      <c r="G149" s="191">
        <f t="shared" si="285"/>
        <v>5</v>
      </c>
      <c r="H149" s="191">
        <f t="shared" si="290"/>
        <v>4</v>
      </c>
      <c r="I149" s="192">
        <f t="shared" si="286"/>
        <v>43954</v>
      </c>
      <c r="J149" s="191">
        <f t="shared" si="266"/>
        <v>1</v>
      </c>
      <c r="K149" s="193">
        <f t="shared" si="267"/>
        <v>0</v>
      </c>
      <c r="L149" s="194">
        <f t="shared" si="267"/>
        <v>0</v>
      </c>
      <c r="M149" s="193">
        <f t="shared" si="267"/>
        <v>0</v>
      </c>
      <c r="N149" s="194">
        <f t="shared" si="267"/>
        <v>0</v>
      </c>
      <c r="O149" s="193">
        <f t="shared" si="267"/>
        <v>0</v>
      </c>
      <c r="P149" s="194">
        <f t="shared" si="267"/>
        <v>0</v>
      </c>
      <c r="Q149" s="193">
        <f t="shared" si="267"/>
        <v>0</v>
      </c>
      <c r="R149" s="194">
        <f t="shared" si="267"/>
        <v>0</v>
      </c>
      <c r="S149" s="193">
        <f t="shared" si="268"/>
        <v>0</v>
      </c>
      <c r="T149" s="194">
        <f t="shared" si="269"/>
        <v>0</v>
      </c>
      <c r="U149" s="193">
        <f t="shared" si="270"/>
        <v>0</v>
      </c>
      <c r="V149" s="194">
        <f t="shared" si="271"/>
        <v>0</v>
      </c>
      <c r="W149" s="195">
        <f t="shared" si="272"/>
        <v>0</v>
      </c>
      <c r="X149" s="195">
        <f t="shared" si="273"/>
        <v>0</v>
      </c>
      <c r="Y149" s="195">
        <f t="shared" si="274"/>
        <v>0</v>
      </c>
      <c r="Z149" s="195">
        <f t="shared" si="275"/>
        <v>0</v>
      </c>
      <c r="AA149" s="195">
        <f t="shared" si="276"/>
        <v>0</v>
      </c>
      <c r="AB149" s="195">
        <f t="shared" si="277"/>
        <v>0</v>
      </c>
      <c r="AC149" s="667"/>
      <c r="AD149" s="196">
        <f t="shared" si="278"/>
        <v>0</v>
      </c>
      <c r="AE149" s="667"/>
      <c r="AF149" s="196">
        <f t="shared" si="279"/>
        <v>0</v>
      </c>
      <c r="AG149" s="196"/>
      <c r="AH149" s="196"/>
      <c r="AI149" s="196"/>
      <c r="AJ149" s="710"/>
      <c r="AK149" s="709">
        <f t="shared" si="287"/>
        <v>0</v>
      </c>
      <c r="AL149" s="709">
        <f t="shared" si="288"/>
        <v>0</v>
      </c>
      <c r="AM149" s="709">
        <f t="shared" si="289"/>
        <v>0</v>
      </c>
      <c r="AN149" s="709"/>
      <c r="AO149" s="709">
        <f t="shared" si="280"/>
        <v>0</v>
      </c>
      <c r="AP149" s="709">
        <f t="shared" si="281"/>
        <v>0</v>
      </c>
    </row>
    <row r="150" spans="1:67" ht="12.75" customHeight="1" outlineLevel="1" x14ac:dyDescent="0.2">
      <c r="B150" s="851"/>
      <c r="C150" s="851"/>
      <c r="D150" s="27" t="str">
        <f t="shared" si="282"/>
        <v/>
      </c>
      <c r="E150" s="191" t="str">
        <f t="shared" si="283"/>
        <v>So</v>
      </c>
      <c r="F150" s="191">
        <f t="shared" si="284"/>
        <v>2024</v>
      </c>
      <c r="G150" s="191">
        <f t="shared" si="285"/>
        <v>5</v>
      </c>
      <c r="H150" s="191">
        <f t="shared" si="290"/>
        <v>5</v>
      </c>
      <c r="I150" s="192">
        <f t="shared" si="286"/>
        <v>43955</v>
      </c>
      <c r="J150" s="191">
        <f t="shared" si="266"/>
        <v>1</v>
      </c>
      <c r="K150" s="193">
        <f t="shared" si="267"/>
        <v>0</v>
      </c>
      <c r="L150" s="194">
        <f t="shared" si="267"/>
        <v>0</v>
      </c>
      <c r="M150" s="193">
        <f t="shared" si="267"/>
        <v>0</v>
      </c>
      <c r="N150" s="194">
        <f t="shared" si="267"/>
        <v>0</v>
      </c>
      <c r="O150" s="193">
        <f t="shared" si="267"/>
        <v>0</v>
      </c>
      <c r="P150" s="194">
        <f t="shared" si="267"/>
        <v>0</v>
      </c>
      <c r="Q150" s="193">
        <f t="shared" si="267"/>
        <v>0</v>
      </c>
      <c r="R150" s="194">
        <f t="shared" si="267"/>
        <v>0</v>
      </c>
      <c r="S150" s="193">
        <f t="shared" si="268"/>
        <v>0</v>
      </c>
      <c r="T150" s="194">
        <f t="shared" si="269"/>
        <v>0</v>
      </c>
      <c r="U150" s="193">
        <f t="shared" si="270"/>
        <v>0</v>
      </c>
      <c r="V150" s="194">
        <f t="shared" si="271"/>
        <v>0</v>
      </c>
      <c r="W150" s="195">
        <f t="shared" si="272"/>
        <v>0</v>
      </c>
      <c r="X150" s="195">
        <f t="shared" si="273"/>
        <v>0</v>
      </c>
      <c r="Y150" s="195">
        <f t="shared" si="274"/>
        <v>0</v>
      </c>
      <c r="Z150" s="195">
        <f t="shared" si="275"/>
        <v>0</v>
      </c>
      <c r="AA150" s="195">
        <f t="shared" si="276"/>
        <v>0</v>
      </c>
      <c r="AB150" s="195">
        <f t="shared" si="277"/>
        <v>0</v>
      </c>
      <c r="AC150" s="667"/>
      <c r="AD150" s="196">
        <f t="shared" si="278"/>
        <v>0</v>
      </c>
      <c r="AE150" s="667"/>
      <c r="AF150" s="196">
        <f t="shared" si="279"/>
        <v>0</v>
      </c>
      <c r="AG150" s="196"/>
      <c r="AH150" s="196"/>
      <c r="AI150" s="196"/>
      <c r="AJ150" s="710"/>
      <c r="AK150" s="709">
        <f t="shared" si="287"/>
        <v>0</v>
      </c>
      <c r="AL150" s="709">
        <f t="shared" si="288"/>
        <v>0</v>
      </c>
      <c r="AM150" s="709">
        <f t="shared" si="289"/>
        <v>0</v>
      </c>
      <c r="AN150" s="709"/>
      <c r="AO150" s="709">
        <f t="shared" si="280"/>
        <v>0</v>
      </c>
      <c r="AP150" s="709">
        <f t="shared" si="281"/>
        <v>0</v>
      </c>
      <c r="BL150" s="822" t="s">
        <v>1778</v>
      </c>
      <c r="BM150" s="823">
        <f>SUM(BL151:BL155)+SUM(BM151:BM155)</f>
        <v>411</v>
      </c>
      <c r="BN150" s="824" t="s">
        <v>1767</v>
      </c>
      <c r="BO150" s="825" t="s">
        <v>1767</v>
      </c>
    </row>
    <row r="151" spans="1:67" ht="12.75" customHeight="1" outlineLevel="1" x14ac:dyDescent="0.2">
      <c r="B151" s="851"/>
      <c r="C151" s="851"/>
      <c r="D151" s="27">
        <f t="shared" si="282"/>
        <v>19</v>
      </c>
      <c r="E151" s="191" t="str">
        <f t="shared" si="283"/>
        <v>Mo</v>
      </c>
      <c r="F151" s="191">
        <f t="shared" si="284"/>
        <v>2024</v>
      </c>
      <c r="G151" s="191">
        <f t="shared" si="285"/>
        <v>5</v>
      </c>
      <c r="H151" s="191">
        <f t="shared" si="290"/>
        <v>6</v>
      </c>
      <c r="I151" s="192">
        <f t="shared" si="286"/>
        <v>43956</v>
      </c>
      <c r="J151" s="191">
        <f t="shared" si="266"/>
        <v>1</v>
      </c>
      <c r="K151" s="193">
        <v>7</v>
      </c>
      <c r="L151" s="194">
        <v>45</v>
      </c>
      <c r="M151" s="193">
        <v>13</v>
      </c>
      <c r="N151" s="194">
        <v>0</v>
      </c>
      <c r="O151" s="193">
        <v>13</v>
      </c>
      <c r="P151" s="194">
        <v>30</v>
      </c>
      <c r="Q151" s="193">
        <f t="shared" si="267"/>
        <v>15</v>
      </c>
      <c r="R151" s="194">
        <f t="shared" si="267"/>
        <v>55</v>
      </c>
      <c r="S151" s="193">
        <f t="shared" si="268"/>
        <v>15</v>
      </c>
      <c r="T151" s="194">
        <f t="shared" si="269"/>
        <v>55</v>
      </c>
      <c r="U151" s="193">
        <v>17</v>
      </c>
      <c r="V151" s="194">
        <v>0</v>
      </c>
      <c r="W151" s="195">
        <f t="shared" si="272"/>
        <v>0.32291666666666669</v>
      </c>
      <c r="X151" s="195">
        <f t="shared" si="273"/>
        <v>0.54166666666666663</v>
      </c>
      <c r="Y151" s="195">
        <f t="shared" si="274"/>
        <v>0.5625</v>
      </c>
      <c r="Z151" s="195">
        <f t="shared" si="275"/>
        <v>0.66319444444444442</v>
      </c>
      <c r="AA151" s="195">
        <f t="shared" si="276"/>
        <v>0.66319444444444442</v>
      </c>
      <c r="AB151" s="195">
        <f t="shared" si="277"/>
        <v>0.70833333333333337</v>
      </c>
      <c r="AC151" s="667"/>
      <c r="AD151" s="196">
        <f t="shared" si="278"/>
        <v>0.35069444444444442</v>
      </c>
      <c r="AE151" s="667"/>
      <c r="AF151" s="196">
        <f t="shared" si="279"/>
        <v>0.36458333333333331</v>
      </c>
      <c r="AG151" s="196"/>
      <c r="AH151" s="196" t="s">
        <v>963</v>
      </c>
      <c r="AI151" s="196"/>
      <c r="AJ151" s="710"/>
      <c r="AK151" s="709">
        <f t="shared" si="287"/>
        <v>0</v>
      </c>
      <c r="AL151" s="709">
        <f t="shared" si="288"/>
        <v>0</v>
      </c>
      <c r="AM151" s="709">
        <f t="shared" si="289"/>
        <v>0</v>
      </c>
      <c r="AN151" s="709"/>
      <c r="AO151" s="709">
        <f t="shared" si="280"/>
        <v>1</v>
      </c>
      <c r="AP151" s="709">
        <f t="shared" si="281"/>
        <v>1</v>
      </c>
      <c r="BL151" s="826">
        <v>68.5</v>
      </c>
      <c r="BM151" s="818">
        <v>68.5</v>
      </c>
      <c r="BN151" s="198">
        <v>0</v>
      </c>
      <c r="BO151" s="827">
        <v>0</v>
      </c>
    </row>
    <row r="152" spans="1:67" ht="12.75" customHeight="1" outlineLevel="1" x14ac:dyDescent="0.2">
      <c r="B152" s="851"/>
      <c r="C152" s="851"/>
      <c r="D152" s="27" t="str">
        <f t="shared" si="282"/>
        <v/>
      </c>
      <c r="E152" s="191" t="str">
        <f t="shared" si="283"/>
        <v>Di</v>
      </c>
      <c r="F152" s="191">
        <f t="shared" si="284"/>
        <v>2024</v>
      </c>
      <c r="G152" s="191">
        <f t="shared" si="285"/>
        <v>5</v>
      </c>
      <c r="H152" s="191">
        <f t="shared" si="290"/>
        <v>7</v>
      </c>
      <c r="I152" s="192">
        <f t="shared" si="286"/>
        <v>43957</v>
      </c>
      <c r="J152" s="191">
        <f t="shared" si="266"/>
        <v>1</v>
      </c>
      <c r="K152" s="193">
        <v>8</v>
      </c>
      <c r="L152" s="194">
        <v>20</v>
      </c>
      <c r="M152" s="193">
        <v>13</v>
      </c>
      <c r="N152" s="194">
        <v>15</v>
      </c>
      <c r="O152" s="193">
        <v>13</v>
      </c>
      <c r="P152" s="194">
        <v>45</v>
      </c>
      <c r="Q152" s="193">
        <f t="shared" si="267"/>
        <v>15</v>
      </c>
      <c r="R152" s="194">
        <f t="shared" si="267"/>
        <v>55</v>
      </c>
      <c r="S152" s="193">
        <f t="shared" si="268"/>
        <v>15</v>
      </c>
      <c r="T152" s="194">
        <f t="shared" si="269"/>
        <v>55</v>
      </c>
      <c r="U152" s="193">
        <v>17</v>
      </c>
      <c r="V152" s="194">
        <v>15</v>
      </c>
      <c r="W152" s="195">
        <f t="shared" si="272"/>
        <v>0.34722222222222221</v>
      </c>
      <c r="X152" s="195">
        <f t="shared" si="273"/>
        <v>0.55208333333333337</v>
      </c>
      <c r="Y152" s="195">
        <f t="shared" si="274"/>
        <v>0.57291666666666663</v>
      </c>
      <c r="Z152" s="195">
        <f t="shared" si="275"/>
        <v>0.66319444444444442</v>
      </c>
      <c r="AA152" s="195">
        <f t="shared" si="276"/>
        <v>0.66319444444444442</v>
      </c>
      <c r="AB152" s="195">
        <f t="shared" si="277"/>
        <v>0.71875</v>
      </c>
      <c r="AC152" s="667"/>
      <c r="AD152" s="196">
        <f t="shared" si="278"/>
        <v>0.35069444444444442</v>
      </c>
      <c r="AE152" s="667"/>
      <c r="AF152" s="196">
        <f t="shared" si="279"/>
        <v>0.35069444444444453</v>
      </c>
      <c r="AG152" s="196"/>
      <c r="AH152" s="196" t="s">
        <v>963</v>
      </c>
      <c r="AI152" s="196"/>
      <c r="AJ152" s="710"/>
      <c r="AK152" s="709">
        <f t="shared" si="287"/>
        <v>0</v>
      </c>
      <c r="AL152" s="709">
        <f t="shared" si="288"/>
        <v>0</v>
      </c>
      <c r="AM152" s="709">
        <f t="shared" si="289"/>
        <v>0</v>
      </c>
      <c r="AN152" s="709"/>
      <c r="AO152" s="709">
        <f t="shared" si="280"/>
        <v>1</v>
      </c>
      <c r="AP152" s="709">
        <f t="shared" si="281"/>
        <v>1</v>
      </c>
      <c r="BL152" s="828">
        <v>68.5</v>
      </c>
      <c r="BM152" s="761">
        <v>68.5</v>
      </c>
      <c r="BN152" s="198">
        <v>0</v>
      </c>
      <c r="BO152" s="827">
        <v>0</v>
      </c>
    </row>
    <row r="153" spans="1:67" ht="12.75" customHeight="1" outlineLevel="1" x14ac:dyDescent="0.2">
      <c r="B153" s="851"/>
      <c r="C153" s="851"/>
      <c r="D153" s="27" t="str">
        <f t="shared" si="282"/>
        <v/>
      </c>
      <c r="E153" s="191" t="str">
        <f t="shared" si="283"/>
        <v>Mi</v>
      </c>
      <c r="F153" s="191">
        <f t="shared" si="284"/>
        <v>2024</v>
      </c>
      <c r="G153" s="191">
        <f t="shared" si="285"/>
        <v>5</v>
      </c>
      <c r="H153" s="191">
        <f t="shared" si="290"/>
        <v>8</v>
      </c>
      <c r="I153" s="192">
        <f t="shared" si="286"/>
        <v>43958</v>
      </c>
      <c r="J153" s="191">
        <f t="shared" si="266"/>
        <v>1</v>
      </c>
      <c r="K153" s="193">
        <v>8</v>
      </c>
      <c r="L153" s="194">
        <v>15</v>
      </c>
      <c r="M153" s="193">
        <v>13</v>
      </c>
      <c r="N153" s="194">
        <v>0</v>
      </c>
      <c r="O153" s="193">
        <v>13</v>
      </c>
      <c r="P153" s="194">
        <v>30</v>
      </c>
      <c r="Q153" s="193">
        <f t="shared" si="267"/>
        <v>15</v>
      </c>
      <c r="R153" s="194">
        <f t="shared" si="267"/>
        <v>55</v>
      </c>
      <c r="S153" s="193">
        <f t="shared" si="268"/>
        <v>15</v>
      </c>
      <c r="T153" s="194">
        <f t="shared" si="269"/>
        <v>55</v>
      </c>
      <c r="U153" s="193">
        <v>17</v>
      </c>
      <c r="V153" s="194">
        <v>15</v>
      </c>
      <c r="W153" s="195">
        <f t="shared" si="272"/>
        <v>0.34375</v>
      </c>
      <c r="X153" s="195">
        <f t="shared" si="273"/>
        <v>0.54166666666666663</v>
      </c>
      <c r="Y153" s="195">
        <f t="shared" si="274"/>
        <v>0.5625</v>
      </c>
      <c r="Z153" s="195">
        <f t="shared" si="275"/>
        <v>0.66319444444444442</v>
      </c>
      <c r="AA153" s="195">
        <f t="shared" si="276"/>
        <v>0.66319444444444442</v>
      </c>
      <c r="AB153" s="195">
        <f t="shared" si="277"/>
        <v>0.71875</v>
      </c>
      <c r="AC153" s="667"/>
      <c r="AD153" s="196">
        <f t="shared" si="278"/>
        <v>0.35069444444444442</v>
      </c>
      <c r="AE153" s="667"/>
      <c r="AF153" s="196">
        <f t="shared" si="279"/>
        <v>0.35416666666666663</v>
      </c>
      <c r="AG153" s="196"/>
      <c r="AH153" s="196" t="s">
        <v>963</v>
      </c>
      <c r="AI153" s="196"/>
      <c r="AJ153" s="710"/>
      <c r="AK153" s="709">
        <f t="shared" si="287"/>
        <v>0</v>
      </c>
      <c r="AL153" s="709">
        <f t="shared" si="288"/>
        <v>0</v>
      </c>
      <c r="AM153" s="709">
        <f t="shared" si="289"/>
        <v>0</v>
      </c>
      <c r="AN153" s="709"/>
      <c r="AO153" s="709">
        <f t="shared" si="280"/>
        <v>1</v>
      </c>
      <c r="AP153" s="709">
        <f t="shared" si="281"/>
        <v>1</v>
      </c>
      <c r="BL153" s="828">
        <v>68.5</v>
      </c>
      <c r="BM153" s="761">
        <v>68.5</v>
      </c>
      <c r="BN153" s="198">
        <v>60</v>
      </c>
      <c r="BO153" s="827">
        <v>0</v>
      </c>
    </row>
    <row r="154" spans="1:67" ht="12.75" customHeight="1" outlineLevel="1" x14ac:dyDescent="0.2">
      <c r="B154" s="851"/>
      <c r="C154" s="851"/>
      <c r="D154" s="27" t="str">
        <f t="shared" si="282"/>
        <v/>
      </c>
      <c r="E154" s="191" t="str">
        <f t="shared" si="283"/>
        <v>Do</v>
      </c>
      <c r="F154" s="191">
        <f t="shared" si="284"/>
        <v>2024</v>
      </c>
      <c r="G154" s="191">
        <f t="shared" si="285"/>
        <v>5</v>
      </c>
      <c r="H154" s="191">
        <f t="shared" si="290"/>
        <v>9</v>
      </c>
      <c r="I154" s="192">
        <f t="shared" si="286"/>
        <v>43959</v>
      </c>
      <c r="J154" s="191">
        <f t="shared" si="266"/>
        <v>1</v>
      </c>
      <c r="K154" s="193">
        <f t="shared" si="267"/>
        <v>7</v>
      </c>
      <c r="L154" s="194">
        <f t="shared" si="267"/>
        <v>0</v>
      </c>
      <c r="M154" s="193">
        <f t="shared" si="267"/>
        <v>13</v>
      </c>
      <c r="N154" s="194">
        <f t="shared" si="267"/>
        <v>0</v>
      </c>
      <c r="O154" s="193">
        <f t="shared" si="267"/>
        <v>13</v>
      </c>
      <c r="P154" s="194">
        <f t="shared" si="267"/>
        <v>30</v>
      </c>
      <c r="Q154" s="193">
        <f t="shared" si="267"/>
        <v>15</v>
      </c>
      <c r="R154" s="194">
        <f t="shared" si="267"/>
        <v>55</v>
      </c>
      <c r="S154" s="193">
        <f t="shared" si="268"/>
        <v>15</v>
      </c>
      <c r="T154" s="194">
        <f t="shared" si="269"/>
        <v>55</v>
      </c>
      <c r="U154" s="193">
        <f t="shared" si="270"/>
        <v>15</v>
      </c>
      <c r="V154" s="194">
        <f t="shared" si="271"/>
        <v>55</v>
      </c>
      <c r="W154" s="195">
        <f t="shared" si="272"/>
        <v>0.29166666666666669</v>
      </c>
      <c r="X154" s="195">
        <f t="shared" si="273"/>
        <v>0.54166666666666663</v>
      </c>
      <c r="Y154" s="195">
        <f t="shared" si="274"/>
        <v>0.5625</v>
      </c>
      <c r="Z154" s="195">
        <f t="shared" si="275"/>
        <v>0.66319444444444442</v>
      </c>
      <c r="AA154" s="195">
        <f t="shared" si="276"/>
        <v>0.66319444444444442</v>
      </c>
      <c r="AB154" s="195">
        <f t="shared" si="277"/>
        <v>0.66319444444444442</v>
      </c>
      <c r="AC154" s="667"/>
      <c r="AD154" s="196">
        <f t="shared" si="278"/>
        <v>0.35069444444444442</v>
      </c>
      <c r="AE154" s="667"/>
      <c r="AF154" s="196">
        <f t="shared" si="279"/>
        <v>0.35069444444444436</v>
      </c>
      <c r="AG154" s="196"/>
      <c r="AH154" s="196" t="s">
        <v>1685</v>
      </c>
      <c r="AI154" s="196"/>
      <c r="AJ154" s="710"/>
      <c r="AK154" s="709">
        <f t="shared" si="287"/>
        <v>0</v>
      </c>
      <c r="AL154" s="709">
        <f t="shared" si="288"/>
        <v>0</v>
      </c>
      <c r="AM154" s="709">
        <f t="shared" si="289"/>
        <v>0</v>
      </c>
      <c r="AN154" s="709"/>
      <c r="AO154" s="709">
        <f t="shared" si="280"/>
        <v>0</v>
      </c>
      <c r="AP154" s="709">
        <f t="shared" si="281"/>
        <v>0</v>
      </c>
      <c r="BL154" s="828">
        <v>0</v>
      </c>
      <c r="BM154" s="761">
        <v>0</v>
      </c>
      <c r="BN154" s="198">
        <v>0</v>
      </c>
      <c r="BO154" s="827">
        <v>0</v>
      </c>
    </row>
    <row r="155" spans="1:67" ht="12.75" customHeight="1" outlineLevel="1" x14ac:dyDescent="0.2">
      <c r="B155" s="851"/>
      <c r="C155" s="851"/>
      <c r="D155" s="27" t="str">
        <f t="shared" si="282"/>
        <v/>
      </c>
      <c r="E155" s="191" t="str">
        <f t="shared" si="283"/>
        <v>Fr</v>
      </c>
      <c r="F155" s="191">
        <f t="shared" si="284"/>
        <v>2024</v>
      </c>
      <c r="G155" s="191">
        <f t="shared" si="285"/>
        <v>5</v>
      </c>
      <c r="H155" s="191">
        <f t="shared" si="290"/>
        <v>10</v>
      </c>
      <c r="I155" s="192">
        <f t="shared" si="286"/>
        <v>43960</v>
      </c>
      <c r="J155" s="191">
        <f t="shared" si="266"/>
        <v>1</v>
      </c>
      <c r="K155" s="193">
        <f t="shared" si="267"/>
        <v>7</v>
      </c>
      <c r="L155" s="194">
        <f t="shared" si="267"/>
        <v>0</v>
      </c>
      <c r="M155" s="193">
        <f t="shared" si="267"/>
        <v>13</v>
      </c>
      <c r="N155" s="194">
        <f t="shared" si="267"/>
        <v>0</v>
      </c>
      <c r="O155" s="193">
        <f t="shared" si="267"/>
        <v>13</v>
      </c>
      <c r="P155" s="194">
        <f t="shared" si="267"/>
        <v>30</v>
      </c>
      <c r="Q155" s="193">
        <f t="shared" si="267"/>
        <v>15</v>
      </c>
      <c r="R155" s="194">
        <f t="shared" si="267"/>
        <v>55</v>
      </c>
      <c r="S155" s="193">
        <f t="shared" si="268"/>
        <v>15</v>
      </c>
      <c r="T155" s="194">
        <f t="shared" si="269"/>
        <v>55</v>
      </c>
      <c r="U155" s="193">
        <f t="shared" si="270"/>
        <v>15</v>
      </c>
      <c r="V155" s="194">
        <f t="shared" si="271"/>
        <v>55</v>
      </c>
      <c r="W155" s="195">
        <f t="shared" si="272"/>
        <v>0.29166666666666669</v>
      </c>
      <c r="X155" s="195">
        <f t="shared" si="273"/>
        <v>0.54166666666666663</v>
      </c>
      <c r="Y155" s="195">
        <f t="shared" si="274"/>
        <v>0.5625</v>
      </c>
      <c r="Z155" s="195">
        <f t="shared" si="275"/>
        <v>0.66319444444444442</v>
      </c>
      <c r="AA155" s="195">
        <f t="shared" si="276"/>
        <v>0.66319444444444442</v>
      </c>
      <c r="AB155" s="195">
        <f t="shared" si="277"/>
        <v>0.66319444444444442</v>
      </c>
      <c r="AC155" s="667"/>
      <c r="AD155" s="196">
        <f t="shared" si="278"/>
        <v>0.35069444444444442</v>
      </c>
      <c r="AE155" s="667"/>
      <c r="AF155" s="196">
        <f t="shared" si="279"/>
        <v>0.35069444444444436</v>
      </c>
      <c r="AG155" s="196"/>
      <c r="AH155" s="196" t="s">
        <v>1685</v>
      </c>
      <c r="AI155" s="196"/>
      <c r="AJ155" s="710"/>
      <c r="AK155" s="709">
        <f t="shared" si="287"/>
        <v>0</v>
      </c>
      <c r="AL155" s="709">
        <f t="shared" si="288"/>
        <v>0</v>
      </c>
      <c r="AM155" s="709">
        <f t="shared" si="289"/>
        <v>0</v>
      </c>
      <c r="AN155" s="709"/>
      <c r="AO155" s="709">
        <f t="shared" si="280"/>
        <v>0</v>
      </c>
      <c r="AP155" s="709">
        <f t="shared" si="281"/>
        <v>0</v>
      </c>
      <c r="BL155" s="828">
        <v>0</v>
      </c>
      <c r="BM155" s="761">
        <v>0</v>
      </c>
      <c r="BN155" s="198">
        <v>0</v>
      </c>
      <c r="BO155" s="827">
        <v>0</v>
      </c>
    </row>
    <row r="156" spans="1:67" ht="12.75" customHeight="1" outlineLevel="1" thickBot="1" x14ac:dyDescent="0.25">
      <c r="B156" s="851"/>
      <c r="C156" s="851"/>
      <c r="D156" s="27" t="str">
        <f t="shared" si="282"/>
        <v/>
      </c>
      <c r="E156" s="191" t="str">
        <f t="shared" si="283"/>
        <v>Sa</v>
      </c>
      <c r="F156" s="191">
        <f t="shared" si="284"/>
        <v>2024</v>
      </c>
      <c r="G156" s="191">
        <f t="shared" si="285"/>
        <v>5</v>
      </c>
      <c r="H156" s="191">
        <f t="shared" si="290"/>
        <v>11</v>
      </c>
      <c r="I156" s="192">
        <f t="shared" si="286"/>
        <v>43961</v>
      </c>
      <c r="J156" s="191">
        <f t="shared" si="266"/>
        <v>1</v>
      </c>
      <c r="K156" s="193">
        <f t="shared" ref="K156:R165" si="291">IF(OR($E156="Sa",$E156="So",$J156=0),K$4,K$5)</f>
        <v>0</v>
      </c>
      <c r="L156" s="194">
        <f t="shared" si="291"/>
        <v>0</v>
      </c>
      <c r="M156" s="193">
        <f t="shared" si="291"/>
        <v>0</v>
      </c>
      <c r="N156" s="194">
        <f t="shared" si="291"/>
        <v>0</v>
      </c>
      <c r="O156" s="193">
        <f t="shared" si="291"/>
        <v>0</v>
      </c>
      <c r="P156" s="194">
        <f t="shared" si="291"/>
        <v>0</v>
      </c>
      <c r="Q156" s="193">
        <f t="shared" si="291"/>
        <v>0</v>
      </c>
      <c r="R156" s="194">
        <f t="shared" si="291"/>
        <v>0</v>
      </c>
      <c r="S156" s="193">
        <f t="shared" si="268"/>
        <v>0</v>
      </c>
      <c r="T156" s="194">
        <f t="shared" si="269"/>
        <v>0</v>
      </c>
      <c r="U156" s="193">
        <f t="shared" si="270"/>
        <v>0</v>
      </c>
      <c r="V156" s="194">
        <f t="shared" si="271"/>
        <v>0</v>
      </c>
      <c r="W156" s="195">
        <f t="shared" si="272"/>
        <v>0</v>
      </c>
      <c r="X156" s="195">
        <f t="shared" si="273"/>
        <v>0</v>
      </c>
      <c r="Y156" s="195">
        <f t="shared" si="274"/>
        <v>0</v>
      </c>
      <c r="Z156" s="195">
        <f t="shared" si="275"/>
        <v>0</v>
      </c>
      <c r="AA156" s="195">
        <f t="shared" si="276"/>
        <v>0</v>
      </c>
      <c r="AB156" s="195">
        <f t="shared" si="277"/>
        <v>0</v>
      </c>
      <c r="AC156" s="667"/>
      <c r="AD156" s="196">
        <f t="shared" si="278"/>
        <v>0</v>
      </c>
      <c r="AE156" s="667"/>
      <c r="AF156" s="196">
        <f t="shared" si="279"/>
        <v>0</v>
      </c>
      <c r="AG156" s="196"/>
      <c r="AH156" s="196"/>
      <c r="AI156" s="196"/>
      <c r="AJ156" s="710"/>
      <c r="AK156" s="709">
        <f t="shared" si="287"/>
        <v>0</v>
      </c>
      <c r="AL156" s="709">
        <f t="shared" si="288"/>
        <v>0</v>
      </c>
      <c r="AM156" s="709">
        <f t="shared" si="289"/>
        <v>0</v>
      </c>
      <c r="AN156" s="709"/>
      <c r="AO156" s="709">
        <f t="shared" si="280"/>
        <v>0</v>
      </c>
      <c r="AP156" s="709">
        <f t="shared" si="281"/>
        <v>0</v>
      </c>
      <c r="BL156" s="829"/>
      <c r="BM156" s="757"/>
      <c r="BN156" s="820"/>
      <c r="BO156" s="830"/>
    </row>
    <row r="157" spans="1:67" ht="12.75" customHeight="1" outlineLevel="1" x14ac:dyDescent="0.2">
      <c r="B157" s="851"/>
      <c r="C157" s="851"/>
      <c r="D157" s="27" t="str">
        <f t="shared" si="282"/>
        <v/>
      </c>
      <c r="E157" s="191" t="str">
        <f t="shared" si="283"/>
        <v>So</v>
      </c>
      <c r="F157" s="191">
        <f t="shared" si="284"/>
        <v>2024</v>
      </c>
      <c r="G157" s="191">
        <f t="shared" si="285"/>
        <v>5</v>
      </c>
      <c r="H157" s="191">
        <f t="shared" si="290"/>
        <v>12</v>
      </c>
      <c r="I157" s="192">
        <f t="shared" si="286"/>
        <v>43962</v>
      </c>
      <c r="J157" s="191">
        <f t="shared" si="266"/>
        <v>1</v>
      </c>
      <c r="K157" s="193">
        <f t="shared" si="291"/>
        <v>0</v>
      </c>
      <c r="L157" s="194">
        <f t="shared" si="291"/>
        <v>0</v>
      </c>
      <c r="M157" s="193">
        <f t="shared" si="291"/>
        <v>0</v>
      </c>
      <c r="N157" s="194">
        <f t="shared" si="291"/>
        <v>0</v>
      </c>
      <c r="O157" s="193">
        <f t="shared" si="291"/>
        <v>0</v>
      </c>
      <c r="P157" s="194">
        <f t="shared" si="291"/>
        <v>0</v>
      </c>
      <c r="Q157" s="193">
        <f t="shared" si="291"/>
        <v>0</v>
      </c>
      <c r="R157" s="194">
        <f t="shared" si="291"/>
        <v>0</v>
      </c>
      <c r="S157" s="193">
        <f t="shared" si="268"/>
        <v>0</v>
      </c>
      <c r="T157" s="194">
        <f t="shared" si="269"/>
        <v>0</v>
      </c>
      <c r="U157" s="193">
        <f t="shared" si="270"/>
        <v>0</v>
      </c>
      <c r="V157" s="194">
        <f t="shared" si="271"/>
        <v>0</v>
      </c>
      <c r="W157" s="195">
        <f t="shared" si="272"/>
        <v>0</v>
      </c>
      <c r="X157" s="195">
        <f t="shared" si="273"/>
        <v>0</v>
      </c>
      <c r="Y157" s="195">
        <f t="shared" si="274"/>
        <v>0</v>
      </c>
      <c r="Z157" s="195">
        <f t="shared" si="275"/>
        <v>0</v>
      </c>
      <c r="AA157" s="195">
        <f t="shared" si="276"/>
        <v>0</v>
      </c>
      <c r="AB157" s="195">
        <f t="shared" si="277"/>
        <v>0</v>
      </c>
      <c r="AC157" s="667"/>
      <c r="AD157" s="196">
        <f t="shared" si="278"/>
        <v>0</v>
      </c>
      <c r="AE157" s="667"/>
      <c r="AF157" s="196">
        <f t="shared" si="279"/>
        <v>0</v>
      </c>
      <c r="AG157" s="196"/>
      <c r="AH157" s="196"/>
      <c r="AI157" s="196"/>
      <c r="AJ157" s="710"/>
      <c r="AK157" s="709">
        <f t="shared" si="287"/>
        <v>0</v>
      </c>
      <c r="AL157" s="709">
        <f t="shared" si="288"/>
        <v>0</v>
      </c>
      <c r="AM157" s="709">
        <f t="shared" si="289"/>
        <v>0</v>
      </c>
      <c r="AN157" s="709"/>
      <c r="AO157" s="709">
        <f t="shared" si="280"/>
        <v>0</v>
      </c>
      <c r="AP157" s="709">
        <f t="shared" si="281"/>
        <v>0</v>
      </c>
      <c r="BG157" s="822" t="s">
        <v>1778</v>
      </c>
      <c r="BH157" s="823">
        <f>SUM(BG158:BG162)+SUM(BH158:BH162)</f>
        <v>104.6</v>
      </c>
      <c r="BI157" s="824" t="s">
        <v>1767</v>
      </c>
      <c r="BJ157" s="825" t="s">
        <v>1767</v>
      </c>
      <c r="BL157" s="831" t="s">
        <v>1778</v>
      </c>
      <c r="BM157" s="756">
        <f>SUM(BL158:BL162)+SUM(BM158:BM162)</f>
        <v>447.1</v>
      </c>
      <c r="BN157" s="722" t="s">
        <v>1767</v>
      </c>
      <c r="BO157" s="832" t="s">
        <v>1767</v>
      </c>
    </row>
    <row r="158" spans="1:67" ht="12.75" customHeight="1" outlineLevel="1" x14ac:dyDescent="0.2">
      <c r="B158" s="851"/>
      <c r="C158" s="851"/>
      <c r="D158" s="27">
        <f t="shared" si="282"/>
        <v>20</v>
      </c>
      <c r="E158" s="191" t="str">
        <f t="shared" si="283"/>
        <v>Mo</v>
      </c>
      <c r="F158" s="191">
        <f t="shared" si="284"/>
        <v>2024</v>
      </c>
      <c r="G158" s="191">
        <f t="shared" si="285"/>
        <v>5</v>
      </c>
      <c r="H158" s="191">
        <f t="shared" si="290"/>
        <v>13</v>
      </c>
      <c r="I158" s="192">
        <f t="shared" si="286"/>
        <v>43963</v>
      </c>
      <c r="J158" s="191">
        <f t="shared" si="266"/>
        <v>1</v>
      </c>
      <c r="K158" s="193">
        <v>8</v>
      </c>
      <c r="L158" s="194">
        <v>0</v>
      </c>
      <c r="M158" s="193">
        <v>13</v>
      </c>
      <c r="N158" s="194">
        <v>0</v>
      </c>
      <c r="O158" s="193">
        <v>13</v>
      </c>
      <c r="P158" s="194">
        <v>30</v>
      </c>
      <c r="Q158" s="193">
        <f t="shared" si="291"/>
        <v>15</v>
      </c>
      <c r="R158" s="194">
        <f t="shared" si="291"/>
        <v>55</v>
      </c>
      <c r="S158" s="193">
        <f t="shared" si="268"/>
        <v>15</v>
      </c>
      <c r="T158" s="194">
        <f t="shared" si="269"/>
        <v>55</v>
      </c>
      <c r="U158" s="193">
        <v>17</v>
      </c>
      <c r="V158" s="194">
        <v>0</v>
      </c>
      <c r="W158" s="195">
        <f t="shared" si="272"/>
        <v>0.33333333333333331</v>
      </c>
      <c r="X158" s="195">
        <f t="shared" si="273"/>
        <v>0.54166666666666663</v>
      </c>
      <c r="Y158" s="195">
        <f t="shared" si="274"/>
        <v>0.5625</v>
      </c>
      <c r="Z158" s="195">
        <f t="shared" si="275"/>
        <v>0.66319444444444442</v>
      </c>
      <c r="AA158" s="195">
        <f t="shared" si="276"/>
        <v>0.66319444444444442</v>
      </c>
      <c r="AB158" s="195">
        <f t="shared" si="277"/>
        <v>0.70833333333333337</v>
      </c>
      <c r="AC158" s="667"/>
      <c r="AD158" s="196">
        <f t="shared" si="278"/>
        <v>0.35069444444444442</v>
      </c>
      <c r="AE158" s="667"/>
      <c r="AF158" s="196">
        <f t="shared" si="279"/>
        <v>0.35416666666666669</v>
      </c>
      <c r="AG158" s="196"/>
      <c r="AH158" s="196" t="s">
        <v>963</v>
      </c>
      <c r="AI158" s="196"/>
      <c r="AJ158" s="710"/>
      <c r="AK158" s="709">
        <f t="shared" si="287"/>
        <v>0</v>
      </c>
      <c r="AL158" s="709">
        <f t="shared" si="288"/>
        <v>0</v>
      </c>
      <c r="AM158" s="709">
        <f t="shared" si="289"/>
        <v>0</v>
      </c>
      <c r="AN158" s="709"/>
      <c r="AO158" s="709">
        <f t="shared" si="280"/>
        <v>1</v>
      </c>
      <c r="AP158" s="709">
        <f t="shared" si="281"/>
        <v>1</v>
      </c>
      <c r="BG158" s="826">
        <v>0</v>
      </c>
      <c r="BH158" s="818">
        <v>0</v>
      </c>
      <c r="BI158" s="198">
        <v>0</v>
      </c>
      <c r="BJ158" s="827">
        <v>0</v>
      </c>
      <c r="BL158" s="826">
        <v>68.5</v>
      </c>
      <c r="BM158" s="818">
        <v>68.5</v>
      </c>
      <c r="BN158" s="198">
        <v>84</v>
      </c>
      <c r="BO158" s="827">
        <v>0</v>
      </c>
    </row>
    <row r="159" spans="1:67" ht="12.75" customHeight="1" outlineLevel="1" x14ac:dyDescent="0.2">
      <c r="B159" s="851"/>
      <c r="C159" s="851"/>
      <c r="D159" s="27" t="str">
        <f t="shared" si="282"/>
        <v/>
      </c>
      <c r="E159" s="191" t="str">
        <f t="shared" si="283"/>
        <v>Di</v>
      </c>
      <c r="F159" s="191">
        <f t="shared" si="284"/>
        <v>2024</v>
      </c>
      <c r="G159" s="191">
        <f t="shared" si="285"/>
        <v>5</v>
      </c>
      <c r="H159" s="191">
        <f t="shared" si="290"/>
        <v>14</v>
      </c>
      <c r="I159" s="192">
        <f t="shared" si="286"/>
        <v>43964</v>
      </c>
      <c r="J159" s="191">
        <f t="shared" si="266"/>
        <v>1</v>
      </c>
      <c r="K159" s="193">
        <v>8</v>
      </c>
      <c r="L159" s="194">
        <v>0</v>
      </c>
      <c r="M159" s="193">
        <f t="shared" si="291"/>
        <v>13</v>
      </c>
      <c r="N159" s="194">
        <f t="shared" si="291"/>
        <v>0</v>
      </c>
      <c r="O159" s="193">
        <f t="shared" si="291"/>
        <v>13</v>
      </c>
      <c r="P159" s="194">
        <f t="shared" si="291"/>
        <v>30</v>
      </c>
      <c r="Q159" s="193">
        <f t="shared" si="291"/>
        <v>15</v>
      </c>
      <c r="R159" s="194">
        <f t="shared" si="291"/>
        <v>55</v>
      </c>
      <c r="S159" s="193">
        <f t="shared" si="268"/>
        <v>15</v>
      </c>
      <c r="T159" s="194">
        <f t="shared" si="269"/>
        <v>55</v>
      </c>
      <c r="U159" s="193">
        <v>17</v>
      </c>
      <c r="V159" s="194">
        <v>0</v>
      </c>
      <c r="W159" s="195">
        <f t="shared" si="272"/>
        <v>0.33333333333333331</v>
      </c>
      <c r="X159" s="195">
        <f t="shared" si="273"/>
        <v>0.54166666666666663</v>
      </c>
      <c r="Y159" s="195">
        <f t="shared" si="274"/>
        <v>0.5625</v>
      </c>
      <c r="Z159" s="195">
        <f t="shared" si="275"/>
        <v>0.66319444444444442</v>
      </c>
      <c r="AA159" s="195">
        <f t="shared" si="276"/>
        <v>0.66319444444444442</v>
      </c>
      <c r="AB159" s="195">
        <f t="shared" si="277"/>
        <v>0.70833333333333337</v>
      </c>
      <c r="AC159" s="667"/>
      <c r="AD159" s="196">
        <f t="shared" si="278"/>
        <v>0.35069444444444442</v>
      </c>
      <c r="AE159" s="667"/>
      <c r="AF159" s="196">
        <f t="shared" si="279"/>
        <v>0.35416666666666669</v>
      </c>
      <c r="AG159" s="196"/>
      <c r="AH159" s="196" t="s">
        <v>963</v>
      </c>
      <c r="AI159" s="196"/>
      <c r="AJ159" s="710"/>
      <c r="AK159" s="709">
        <f t="shared" si="287"/>
        <v>0</v>
      </c>
      <c r="AL159" s="709">
        <f t="shared" si="288"/>
        <v>0</v>
      </c>
      <c r="AM159" s="709">
        <f t="shared" si="289"/>
        <v>0</v>
      </c>
      <c r="AN159" s="709"/>
      <c r="AO159" s="709">
        <f t="shared" si="280"/>
        <v>1</v>
      </c>
      <c r="AP159" s="709">
        <f t="shared" si="281"/>
        <v>1</v>
      </c>
      <c r="BG159" s="828">
        <v>0</v>
      </c>
      <c r="BH159" s="761">
        <v>0</v>
      </c>
      <c r="BI159" s="198">
        <v>0</v>
      </c>
      <c r="BJ159" s="827">
        <v>0</v>
      </c>
      <c r="BL159" s="828">
        <v>68.5</v>
      </c>
      <c r="BM159" s="761">
        <v>68.5</v>
      </c>
      <c r="BN159" s="198">
        <v>0</v>
      </c>
      <c r="BO159" s="827">
        <v>0</v>
      </c>
    </row>
    <row r="160" spans="1:67" ht="12.75" customHeight="1" outlineLevel="1" x14ac:dyDescent="0.2">
      <c r="B160" s="851"/>
      <c r="C160" s="851"/>
      <c r="D160" s="27" t="str">
        <f t="shared" si="282"/>
        <v/>
      </c>
      <c r="E160" s="191" t="str">
        <f t="shared" si="283"/>
        <v>Mi</v>
      </c>
      <c r="F160" s="191">
        <f t="shared" si="284"/>
        <v>2024</v>
      </c>
      <c r="G160" s="191">
        <f t="shared" si="285"/>
        <v>5</v>
      </c>
      <c r="H160" s="191">
        <f t="shared" si="290"/>
        <v>15</v>
      </c>
      <c r="I160" s="192">
        <f t="shared" si="286"/>
        <v>43965</v>
      </c>
      <c r="J160" s="191">
        <f t="shared" si="266"/>
        <v>1</v>
      </c>
      <c r="K160" s="193">
        <v>7</v>
      </c>
      <c r="L160" s="194">
        <v>50</v>
      </c>
      <c r="M160" s="193">
        <f t="shared" si="291"/>
        <v>13</v>
      </c>
      <c r="N160" s="194">
        <f t="shared" si="291"/>
        <v>0</v>
      </c>
      <c r="O160" s="193">
        <f t="shared" si="291"/>
        <v>13</v>
      </c>
      <c r="P160" s="194">
        <f t="shared" si="291"/>
        <v>30</v>
      </c>
      <c r="Q160" s="193">
        <f t="shared" si="291"/>
        <v>15</v>
      </c>
      <c r="R160" s="194">
        <f t="shared" si="291"/>
        <v>55</v>
      </c>
      <c r="S160" s="193">
        <f t="shared" si="268"/>
        <v>15</v>
      </c>
      <c r="T160" s="194">
        <f t="shared" si="269"/>
        <v>55</v>
      </c>
      <c r="U160" s="193">
        <v>17</v>
      </c>
      <c r="V160" s="194">
        <v>20</v>
      </c>
      <c r="W160" s="195">
        <f t="shared" si="272"/>
        <v>0.3263888888888889</v>
      </c>
      <c r="X160" s="195">
        <f t="shared" si="273"/>
        <v>0.54166666666666663</v>
      </c>
      <c r="Y160" s="195">
        <f t="shared" si="274"/>
        <v>0.5625</v>
      </c>
      <c r="Z160" s="195">
        <f t="shared" si="275"/>
        <v>0.66319444444444442</v>
      </c>
      <c r="AA160" s="195">
        <f t="shared" si="276"/>
        <v>0.66319444444444442</v>
      </c>
      <c r="AB160" s="195">
        <f t="shared" si="277"/>
        <v>0.72222222222222221</v>
      </c>
      <c r="AC160" s="667"/>
      <c r="AD160" s="196">
        <f t="shared" si="278"/>
        <v>0.35069444444444442</v>
      </c>
      <c r="AE160" s="667"/>
      <c r="AF160" s="196">
        <f t="shared" si="279"/>
        <v>0.37499999999999994</v>
      </c>
      <c r="AG160" s="196"/>
      <c r="AH160" s="196" t="s">
        <v>963</v>
      </c>
      <c r="AI160" s="196"/>
      <c r="AJ160" s="710"/>
      <c r="AK160" s="709">
        <f t="shared" si="287"/>
        <v>0</v>
      </c>
      <c r="AL160" s="709">
        <f t="shared" si="288"/>
        <v>0</v>
      </c>
      <c r="AM160" s="709">
        <f t="shared" si="289"/>
        <v>0</v>
      </c>
      <c r="AN160" s="709"/>
      <c r="AO160" s="709">
        <f t="shared" si="280"/>
        <v>1</v>
      </c>
      <c r="AP160" s="709">
        <f t="shared" si="281"/>
        <v>1</v>
      </c>
      <c r="BG160" s="828">
        <v>0</v>
      </c>
      <c r="BH160" s="761">
        <v>0</v>
      </c>
      <c r="BI160" s="198">
        <v>0</v>
      </c>
      <c r="BJ160" s="827">
        <v>0</v>
      </c>
      <c r="BL160" s="828">
        <v>68.5</v>
      </c>
      <c r="BM160" s="761">
        <v>68.5</v>
      </c>
      <c r="BN160" s="198">
        <v>0</v>
      </c>
      <c r="BO160" s="827">
        <v>0</v>
      </c>
    </row>
    <row r="161" spans="2:67" ht="12.75" customHeight="1" outlineLevel="1" x14ac:dyDescent="0.2">
      <c r="B161" s="851"/>
      <c r="C161" s="851"/>
      <c r="D161" s="27" t="str">
        <f t="shared" si="282"/>
        <v/>
      </c>
      <c r="E161" s="191" t="str">
        <f t="shared" si="283"/>
        <v>Do</v>
      </c>
      <c r="F161" s="191">
        <f t="shared" si="284"/>
        <v>2024</v>
      </c>
      <c r="G161" s="191">
        <f t="shared" si="285"/>
        <v>5</v>
      </c>
      <c r="H161" s="191">
        <f t="shared" si="290"/>
        <v>16</v>
      </c>
      <c r="I161" s="192">
        <f t="shared" si="286"/>
        <v>43966</v>
      </c>
      <c r="J161" s="191">
        <f t="shared" si="266"/>
        <v>1</v>
      </c>
      <c r="K161" s="193">
        <v>8</v>
      </c>
      <c r="L161" s="194">
        <v>5</v>
      </c>
      <c r="M161" s="193">
        <f t="shared" si="291"/>
        <v>13</v>
      </c>
      <c r="N161" s="194">
        <f t="shared" si="291"/>
        <v>0</v>
      </c>
      <c r="O161" s="193">
        <f t="shared" si="291"/>
        <v>13</v>
      </c>
      <c r="P161" s="194">
        <f t="shared" si="291"/>
        <v>30</v>
      </c>
      <c r="Q161" s="193">
        <f t="shared" si="291"/>
        <v>15</v>
      </c>
      <c r="R161" s="194">
        <f t="shared" si="291"/>
        <v>55</v>
      </c>
      <c r="S161" s="193">
        <f t="shared" si="268"/>
        <v>15</v>
      </c>
      <c r="T161" s="194">
        <f t="shared" si="269"/>
        <v>55</v>
      </c>
      <c r="U161" s="193">
        <v>17</v>
      </c>
      <c r="V161" s="194">
        <v>0</v>
      </c>
      <c r="W161" s="195">
        <f t="shared" si="272"/>
        <v>0.33680555555555558</v>
      </c>
      <c r="X161" s="195">
        <f t="shared" si="273"/>
        <v>0.54166666666666663</v>
      </c>
      <c r="Y161" s="195">
        <f t="shared" si="274"/>
        <v>0.5625</v>
      </c>
      <c r="Z161" s="195">
        <f t="shared" si="275"/>
        <v>0.66319444444444442</v>
      </c>
      <c r="AA161" s="195">
        <f t="shared" si="276"/>
        <v>0.66319444444444442</v>
      </c>
      <c r="AB161" s="195">
        <f t="shared" si="277"/>
        <v>0.70833333333333337</v>
      </c>
      <c r="AC161" s="667"/>
      <c r="AD161" s="196">
        <f t="shared" si="278"/>
        <v>0.35069444444444442</v>
      </c>
      <c r="AE161" s="667"/>
      <c r="AF161" s="196">
        <f t="shared" si="279"/>
        <v>0.35069444444444442</v>
      </c>
      <c r="AG161" s="196"/>
      <c r="AH161" s="196" t="s">
        <v>963</v>
      </c>
      <c r="AI161" s="196"/>
      <c r="AJ161" s="709"/>
      <c r="AK161" s="709">
        <f t="shared" si="287"/>
        <v>0</v>
      </c>
      <c r="AL161" s="709">
        <f t="shared" si="288"/>
        <v>0</v>
      </c>
      <c r="AM161" s="709">
        <f t="shared" si="289"/>
        <v>0</v>
      </c>
      <c r="AN161" s="709"/>
      <c r="AO161" s="709">
        <f t="shared" si="280"/>
        <v>1</v>
      </c>
      <c r="AP161" s="709">
        <f t="shared" si="281"/>
        <v>1</v>
      </c>
      <c r="BG161" s="828">
        <f>72.2-BL161</f>
        <v>36.1</v>
      </c>
      <c r="BH161" s="761">
        <v>68.5</v>
      </c>
      <c r="BI161" s="198">
        <v>0</v>
      </c>
      <c r="BJ161" s="827">
        <v>26</v>
      </c>
      <c r="BL161" s="828">
        <v>36.1</v>
      </c>
      <c r="BM161" s="761">
        <v>0</v>
      </c>
      <c r="BN161" s="198">
        <v>0</v>
      </c>
      <c r="BO161" s="827">
        <v>0</v>
      </c>
    </row>
    <row r="162" spans="2:67" ht="12.75" customHeight="1" outlineLevel="1" x14ac:dyDescent="0.2">
      <c r="B162" s="851"/>
      <c r="C162" s="851"/>
      <c r="D162" s="27" t="str">
        <f t="shared" si="282"/>
        <v/>
      </c>
      <c r="E162" s="191" t="str">
        <f t="shared" si="283"/>
        <v>Fr</v>
      </c>
      <c r="F162" s="191">
        <f t="shared" si="284"/>
        <v>2024</v>
      </c>
      <c r="G162" s="191">
        <f t="shared" si="285"/>
        <v>5</v>
      </c>
      <c r="H162" s="191">
        <f t="shared" si="290"/>
        <v>17</v>
      </c>
      <c r="I162" s="192">
        <f t="shared" si="286"/>
        <v>43967</v>
      </c>
      <c r="J162" s="191">
        <f t="shared" si="266"/>
        <v>1</v>
      </c>
      <c r="K162" s="193">
        <f t="shared" si="291"/>
        <v>7</v>
      </c>
      <c r="L162" s="194">
        <f t="shared" si="291"/>
        <v>0</v>
      </c>
      <c r="M162" s="193">
        <v>12</v>
      </c>
      <c r="N162" s="194">
        <f t="shared" si="291"/>
        <v>0</v>
      </c>
      <c r="O162" s="193">
        <v>12</v>
      </c>
      <c r="P162" s="194">
        <f t="shared" si="291"/>
        <v>30</v>
      </c>
      <c r="Q162" s="193">
        <f t="shared" si="291"/>
        <v>15</v>
      </c>
      <c r="R162" s="194">
        <f t="shared" si="291"/>
        <v>55</v>
      </c>
      <c r="S162" s="193">
        <f t="shared" si="268"/>
        <v>15</v>
      </c>
      <c r="T162" s="194">
        <f t="shared" si="269"/>
        <v>55</v>
      </c>
      <c r="U162" s="193">
        <v>16</v>
      </c>
      <c r="V162" s="194">
        <v>5</v>
      </c>
      <c r="W162" s="195">
        <f t="shared" si="272"/>
        <v>0.29166666666666669</v>
      </c>
      <c r="X162" s="195">
        <f t="shared" si="273"/>
        <v>0.5</v>
      </c>
      <c r="Y162" s="195">
        <f t="shared" si="274"/>
        <v>0.52083333333333337</v>
      </c>
      <c r="Z162" s="195">
        <f t="shared" si="275"/>
        <v>0.66319444444444442</v>
      </c>
      <c r="AA162" s="195">
        <f t="shared" si="276"/>
        <v>0.66319444444444442</v>
      </c>
      <c r="AB162" s="195">
        <f t="shared" si="277"/>
        <v>0.67013888888888884</v>
      </c>
      <c r="AC162" s="667"/>
      <c r="AD162" s="196">
        <f t="shared" si="278"/>
        <v>0.35069444444444442</v>
      </c>
      <c r="AE162" s="667"/>
      <c r="AF162" s="196">
        <f t="shared" si="279"/>
        <v>0.35763888888888878</v>
      </c>
      <c r="AG162" s="196"/>
      <c r="AH162" s="196" t="s">
        <v>1684</v>
      </c>
      <c r="AI162" s="196"/>
      <c r="AJ162" s="709"/>
      <c r="AK162" s="709">
        <f t="shared" si="287"/>
        <v>0</v>
      </c>
      <c r="AL162" s="709">
        <f t="shared" si="288"/>
        <v>0</v>
      </c>
      <c r="AM162" s="709">
        <f t="shared" si="289"/>
        <v>0</v>
      </c>
      <c r="AN162" s="709"/>
      <c r="AO162" s="709">
        <f t="shared" si="280"/>
        <v>1</v>
      </c>
      <c r="AP162" s="709">
        <f t="shared" si="281"/>
        <v>1</v>
      </c>
      <c r="BG162" s="828">
        <v>0</v>
      </c>
      <c r="BH162" s="761">
        <v>0</v>
      </c>
      <c r="BI162" s="198">
        <v>0</v>
      </c>
      <c r="BJ162" s="827">
        <v>0</v>
      </c>
      <c r="BL162" s="828">
        <v>0</v>
      </c>
      <c r="BM162" s="761">
        <v>0</v>
      </c>
      <c r="BN162" s="198">
        <v>0</v>
      </c>
      <c r="BO162" s="827">
        <v>0</v>
      </c>
    </row>
    <row r="163" spans="2:67" ht="12.75" customHeight="1" outlineLevel="1" thickBot="1" x14ac:dyDescent="0.25">
      <c r="B163" s="851"/>
      <c r="C163" s="851"/>
      <c r="D163" s="27" t="str">
        <f t="shared" si="282"/>
        <v/>
      </c>
      <c r="E163" s="191" t="str">
        <f t="shared" si="283"/>
        <v>Sa</v>
      </c>
      <c r="F163" s="191">
        <f t="shared" si="284"/>
        <v>2024</v>
      </c>
      <c r="G163" s="191">
        <f t="shared" si="285"/>
        <v>5</v>
      </c>
      <c r="H163" s="191">
        <f t="shared" si="290"/>
        <v>18</v>
      </c>
      <c r="I163" s="192">
        <f t="shared" si="286"/>
        <v>43968</v>
      </c>
      <c r="J163" s="191">
        <f t="shared" si="266"/>
        <v>1</v>
      </c>
      <c r="K163" s="193">
        <f t="shared" si="291"/>
        <v>0</v>
      </c>
      <c r="L163" s="194">
        <f t="shared" si="291"/>
        <v>0</v>
      </c>
      <c r="M163" s="193">
        <f t="shared" si="291"/>
        <v>0</v>
      </c>
      <c r="N163" s="194">
        <f t="shared" si="291"/>
        <v>0</v>
      </c>
      <c r="O163" s="193">
        <f t="shared" si="291"/>
        <v>0</v>
      </c>
      <c r="P163" s="194">
        <f t="shared" si="291"/>
        <v>0</v>
      </c>
      <c r="Q163" s="193">
        <f t="shared" si="291"/>
        <v>0</v>
      </c>
      <c r="R163" s="194">
        <f t="shared" si="291"/>
        <v>0</v>
      </c>
      <c r="S163" s="193">
        <f t="shared" si="268"/>
        <v>0</v>
      </c>
      <c r="T163" s="194">
        <f t="shared" si="269"/>
        <v>0</v>
      </c>
      <c r="U163" s="193">
        <f t="shared" si="270"/>
        <v>0</v>
      </c>
      <c r="V163" s="194">
        <f t="shared" si="271"/>
        <v>0</v>
      </c>
      <c r="W163" s="195">
        <f t="shared" si="272"/>
        <v>0</v>
      </c>
      <c r="X163" s="195">
        <f t="shared" si="273"/>
        <v>0</v>
      </c>
      <c r="Y163" s="195">
        <f t="shared" si="274"/>
        <v>0</v>
      </c>
      <c r="Z163" s="195">
        <f t="shared" si="275"/>
        <v>0</v>
      </c>
      <c r="AA163" s="195">
        <f t="shared" si="276"/>
        <v>0</v>
      </c>
      <c r="AB163" s="195">
        <f t="shared" si="277"/>
        <v>0</v>
      </c>
      <c r="AC163" s="667"/>
      <c r="AD163" s="196">
        <f t="shared" si="278"/>
        <v>0</v>
      </c>
      <c r="AE163" s="667"/>
      <c r="AF163" s="196">
        <f t="shared" si="279"/>
        <v>0</v>
      </c>
      <c r="AG163" s="196"/>
      <c r="AH163" s="196"/>
      <c r="AI163" s="196"/>
      <c r="AJ163" s="709"/>
      <c r="AK163" s="709">
        <f t="shared" si="287"/>
        <v>0</v>
      </c>
      <c r="AL163" s="709">
        <f t="shared" si="288"/>
        <v>0</v>
      </c>
      <c r="AM163" s="709">
        <f t="shared" si="289"/>
        <v>0</v>
      </c>
      <c r="AN163" s="709"/>
      <c r="AO163" s="709">
        <f t="shared" si="280"/>
        <v>0</v>
      </c>
      <c r="AP163" s="709">
        <f t="shared" si="281"/>
        <v>0</v>
      </c>
      <c r="BG163" s="829"/>
      <c r="BH163" s="757"/>
      <c r="BI163" s="820"/>
      <c r="BJ163" s="830"/>
      <c r="BL163" s="834">
        <v>40</v>
      </c>
      <c r="BM163" s="833">
        <f>SUM(BM150,BM139,BM157)</f>
        <v>888.1</v>
      </c>
      <c r="BN163" s="835">
        <f>IF(BL163=0,0,BM163/BL163)</f>
        <v>22.202500000000001</v>
      </c>
      <c r="BO163" s="836">
        <f>IF(BM163=0,0,100*BL163/BM163)</f>
        <v>4.5039972976016216</v>
      </c>
    </row>
    <row r="164" spans="2:67" ht="12.75" customHeight="1" outlineLevel="1" x14ac:dyDescent="0.2">
      <c r="B164" s="851"/>
      <c r="C164" s="851"/>
      <c r="D164" s="27" t="str">
        <f t="shared" si="282"/>
        <v/>
      </c>
      <c r="E164" s="191" t="str">
        <f t="shared" si="283"/>
        <v>So</v>
      </c>
      <c r="F164" s="191">
        <f t="shared" si="284"/>
        <v>2024</v>
      </c>
      <c r="G164" s="191">
        <f t="shared" si="285"/>
        <v>5</v>
      </c>
      <c r="H164" s="191">
        <f t="shared" si="290"/>
        <v>19</v>
      </c>
      <c r="I164" s="192">
        <f t="shared" si="286"/>
        <v>43969</v>
      </c>
      <c r="J164" s="191">
        <f t="shared" si="266"/>
        <v>1</v>
      </c>
      <c r="K164" s="193">
        <f t="shared" si="291"/>
        <v>0</v>
      </c>
      <c r="L164" s="194">
        <f t="shared" si="291"/>
        <v>0</v>
      </c>
      <c r="M164" s="193">
        <f t="shared" si="291"/>
        <v>0</v>
      </c>
      <c r="N164" s="194">
        <f t="shared" si="291"/>
        <v>0</v>
      </c>
      <c r="O164" s="193">
        <f t="shared" si="291"/>
        <v>0</v>
      </c>
      <c r="P164" s="194">
        <f t="shared" si="291"/>
        <v>0</v>
      </c>
      <c r="Q164" s="193">
        <f t="shared" si="291"/>
        <v>0</v>
      </c>
      <c r="R164" s="194">
        <f t="shared" si="291"/>
        <v>0</v>
      </c>
      <c r="S164" s="193">
        <f t="shared" si="268"/>
        <v>0</v>
      </c>
      <c r="T164" s="194">
        <f t="shared" si="269"/>
        <v>0</v>
      </c>
      <c r="U164" s="193">
        <f t="shared" si="270"/>
        <v>0</v>
      </c>
      <c r="V164" s="194">
        <f t="shared" si="271"/>
        <v>0</v>
      </c>
      <c r="W164" s="195">
        <f t="shared" si="272"/>
        <v>0</v>
      </c>
      <c r="X164" s="195">
        <f t="shared" si="273"/>
        <v>0</v>
      </c>
      <c r="Y164" s="195">
        <f t="shared" si="274"/>
        <v>0</v>
      </c>
      <c r="Z164" s="195">
        <f t="shared" si="275"/>
        <v>0</v>
      </c>
      <c r="AA164" s="195">
        <f t="shared" si="276"/>
        <v>0</v>
      </c>
      <c r="AB164" s="195">
        <f t="shared" si="277"/>
        <v>0</v>
      </c>
      <c r="AC164" s="667"/>
      <c r="AD164" s="196">
        <f t="shared" si="278"/>
        <v>0</v>
      </c>
      <c r="AE164" s="667"/>
      <c r="AF164" s="196">
        <f t="shared" si="279"/>
        <v>0</v>
      </c>
      <c r="AG164" s="196"/>
      <c r="AH164" s="196"/>
      <c r="AI164" s="196"/>
      <c r="AJ164" s="709"/>
      <c r="AK164" s="709">
        <f t="shared" si="287"/>
        <v>0</v>
      </c>
      <c r="AL164" s="709">
        <f t="shared" si="288"/>
        <v>0</v>
      </c>
      <c r="AM164" s="709">
        <f t="shared" si="289"/>
        <v>0</v>
      </c>
      <c r="AN164" s="709"/>
      <c r="AO164" s="709">
        <f t="shared" si="280"/>
        <v>0</v>
      </c>
      <c r="AP164" s="709">
        <f t="shared" si="281"/>
        <v>0</v>
      </c>
      <c r="BG164" s="831" t="s">
        <v>1778</v>
      </c>
      <c r="BH164" s="756">
        <f>SUM(BG165:BG169)+SUM(BH165:BH169)</f>
        <v>411</v>
      </c>
      <c r="BI164" s="722" t="s">
        <v>1767</v>
      </c>
      <c r="BJ164" s="832" t="s">
        <v>1767</v>
      </c>
    </row>
    <row r="165" spans="2:67" ht="12.75" customHeight="1" outlineLevel="1" x14ac:dyDescent="0.2">
      <c r="B165" s="851"/>
      <c r="C165" s="851"/>
      <c r="D165" s="27">
        <f t="shared" si="282"/>
        <v>21</v>
      </c>
      <c r="E165" s="191" t="str">
        <f t="shared" si="283"/>
        <v>Mo</v>
      </c>
      <c r="F165" s="191">
        <f t="shared" si="284"/>
        <v>2024</v>
      </c>
      <c r="G165" s="191">
        <f t="shared" si="285"/>
        <v>5</v>
      </c>
      <c r="H165" s="191">
        <f t="shared" si="290"/>
        <v>20</v>
      </c>
      <c r="I165" s="192">
        <f t="shared" si="286"/>
        <v>43970</v>
      </c>
      <c r="J165" s="191">
        <f t="shared" si="266"/>
        <v>1</v>
      </c>
      <c r="K165" s="193">
        <f t="shared" si="291"/>
        <v>7</v>
      </c>
      <c r="L165" s="194">
        <f t="shared" si="291"/>
        <v>0</v>
      </c>
      <c r="M165" s="193">
        <f t="shared" si="291"/>
        <v>13</v>
      </c>
      <c r="N165" s="194">
        <f t="shared" si="291"/>
        <v>0</v>
      </c>
      <c r="O165" s="193">
        <f t="shared" si="291"/>
        <v>13</v>
      </c>
      <c r="P165" s="194">
        <f t="shared" si="291"/>
        <v>30</v>
      </c>
      <c r="Q165" s="193">
        <f t="shared" si="291"/>
        <v>15</v>
      </c>
      <c r="R165" s="194">
        <f t="shared" si="291"/>
        <v>55</v>
      </c>
      <c r="S165" s="193">
        <f t="shared" si="268"/>
        <v>15</v>
      </c>
      <c r="T165" s="194">
        <f t="shared" si="269"/>
        <v>55</v>
      </c>
      <c r="U165" s="193">
        <f t="shared" si="270"/>
        <v>15</v>
      </c>
      <c r="V165" s="194">
        <f t="shared" si="271"/>
        <v>55</v>
      </c>
      <c r="W165" s="195">
        <f t="shared" si="272"/>
        <v>0.29166666666666669</v>
      </c>
      <c r="X165" s="195">
        <f t="shared" si="273"/>
        <v>0.54166666666666663</v>
      </c>
      <c r="Y165" s="195">
        <f t="shared" si="274"/>
        <v>0.5625</v>
      </c>
      <c r="Z165" s="195">
        <f t="shared" si="275"/>
        <v>0.66319444444444442</v>
      </c>
      <c r="AA165" s="195">
        <f t="shared" si="276"/>
        <v>0.66319444444444442</v>
      </c>
      <c r="AB165" s="195">
        <f t="shared" si="277"/>
        <v>0.66319444444444442</v>
      </c>
      <c r="AC165" s="667"/>
      <c r="AD165" s="196">
        <f t="shared" si="278"/>
        <v>0.35069444444444442</v>
      </c>
      <c r="AE165" s="667"/>
      <c r="AF165" s="196">
        <f t="shared" si="279"/>
        <v>0.35069444444444436</v>
      </c>
      <c r="AG165" s="196"/>
      <c r="AH165" s="196" t="s">
        <v>1685</v>
      </c>
      <c r="AI165" s="196"/>
      <c r="AJ165" s="709"/>
      <c r="AK165" s="709">
        <f t="shared" si="287"/>
        <v>0</v>
      </c>
      <c r="AL165" s="709">
        <f t="shared" si="288"/>
        <v>0</v>
      </c>
      <c r="AM165" s="709">
        <f t="shared" si="289"/>
        <v>0</v>
      </c>
      <c r="AN165" s="709"/>
      <c r="AO165" s="709">
        <f t="shared" si="280"/>
        <v>0</v>
      </c>
      <c r="AP165" s="709">
        <f t="shared" si="281"/>
        <v>0</v>
      </c>
      <c r="BG165" s="826">
        <v>0</v>
      </c>
      <c r="BH165" s="818">
        <v>0</v>
      </c>
      <c r="BI165" s="198">
        <v>0</v>
      </c>
      <c r="BJ165" s="827">
        <v>0</v>
      </c>
    </row>
    <row r="166" spans="2:67" ht="12.75" customHeight="1" outlineLevel="1" x14ac:dyDescent="0.2">
      <c r="B166" s="851"/>
      <c r="C166" s="851"/>
      <c r="D166" s="27" t="str">
        <f t="shared" si="282"/>
        <v/>
      </c>
      <c r="E166" s="191" t="str">
        <f t="shared" si="283"/>
        <v>Di</v>
      </c>
      <c r="F166" s="191">
        <f t="shared" si="284"/>
        <v>2024</v>
      </c>
      <c r="G166" s="191">
        <f t="shared" si="285"/>
        <v>5</v>
      </c>
      <c r="H166" s="191">
        <f t="shared" si="290"/>
        <v>21</v>
      </c>
      <c r="I166" s="192">
        <f t="shared" si="286"/>
        <v>43971</v>
      </c>
      <c r="J166" s="191">
        <f t="shared" si="266"/>
        <v>1</v>
      </c>
      <c r="K166" s="193">
        <v>8</v>
      </c>
      <c r="L166" s="194">
        <v>40</v>
      </c>
      <c r="M166" s="193">
        <v>12</v>
      </c>
      <c r="N166" s="194">
        <v>0</v>
      </c>
      <c r="O166" s="193">
        <v>12</v>
      </c>
      <c r="P166" s="194">
        <v>30</v>
      </c>
      <c r="Q166" s="193">
        <f t="shared" ref="K166:R176" si="292">IF(OR($E166="Sa",$E166="So",$J166=0),Q$4,Q$5)</f>
        <v>15</v>
      </c>
      <c r="R166" s="194">
        <f t="shared" si="292"/>
        <v>55</v>
      </c>
      <c r="S166" s="193">
        <f t="shared" si="268"/>
        <v>15</v>
      </c>
      <c r="T166" s="194">
        <f t="shared" si="269"/>
        <v>55</v>
      </c>
      <c r="U166" s="193">
        <v>17</v>
      </c>
      <c r="V166" s="194">
        <v>25</v>
      </c>
      <c r="W166" s="195">
        <f t="shared" si="272"/>
        <v>0.3611111111111111</v>
      </c>
      <c r="X166" s="195">
        <f t="shared" si="273"/>
        <v>0.5</v>
      </c>
      <c r="Y166" s="195">
        <f t="shared" si="274"/>
        <v>0.52083333333333337</v>
      </c>
      <c r="Z166" s="195">
        <f t="shared" si="275"/>
        <v>0.66319444444444442</v>
      </c>
      <c r="AA166" s="195">
        <f t="shared" si="276"/>
        <v>0.66319444444444442</v>
      </c>
      <c r="AB166" s="195">
        <f t="shared" si="277"/>
        <v>0.72569444444444442</v>
      </c>
      <c r="AC166" s="667"/>
      <c r="AD166" s="196">
        <f t="shared" si="278"/>
        <v>0.35069444444444442</v>
      </c>
      <c r="AE166" s="667"/>
      <c r="AF166" s="196">
        <f t="shared" si="279"/>
        <v>0.34374999999999994</v>
      </c>
      <c r="AG166" s="196"/>
      <c r="AH166" s="196" t="s">
        <v>963</v>
      </c>
      <c r="AI166" s="196"/>
      <c r="AJ166" s="709"/>
      <c r="AK166" s="709">
        <f t="shared" si="287"/>
        <v>0</v>
      </c>
      <c r="AL166" s="709">
        <f t="shared" si="288"/>
        <v>0</v>
      </c>
      <c r="AM166" s="709">
        <f t="shared" si="289"/>
        <v>0</v>
      </c>
      <c r="AN166" s="709"/>
      <c r="AO166" s="709">
        <f t="shared" si="280"/>
        <v>1</v>
      </c>
      <c r="AP166" s="709">
        <f t="shared" si="281"/>
        <v>1</v>
      </c>
      <c r="BG166" s="828">
        <v>68.5</v>
      </c>
      <c r="BH166" s="761">
        <v>68.5</v>
      </c>
      <c r="BI166" s="198">
        <v>36</v>
      </c>
      <c r="BJ166" s="827">
        <v>45</v>
      </c>
    </row>
    <row r="167" spans="2:67" ht="12.75" customHeight="1" outlineLevel="1" x14ac:dyDescent="0.2">
      <c r="B167" s="851"/>
      <c r="C167" s="851"/>
      <c r="D167" s="27" t="str">
        <f t="shared" si="282"/>
        <v/>
      </c>
      <c r="E167" s="191" t="str">
        <f t="shared" si="283"/>
        <v>Mi</v>
      </c>
      <c r="F167" s="191">
        <f t="shared" si="284"/>
        <v>2024</v>
      </c>
      <c r="G167" s="191">
        <f t="shared" si="285"/>
        <v>5</v>
      </c>
      <c r="H167" s="191">
        <f t="shared" si="290"/>
        <v>22</v>
      </c>
      <c r="I167" s="192">
        <f t="shared" si="286"/>
        <v>43972</v>
      </c>
      <c r="J167" s="191">
        <f t="shared" si="266"/>
        <v>1</v>
      </c>
      <c r="K167" s="193">
        <v>8</v>
      </c>
      <c r="L167" s="194">
        <v>0</v>
      </c>
      <c r="M167" s="193">
        <v>14</v>
      </c>
      <c r="N167" s="194">
        <v>10</v>
      </c>
      <c r="O167" s="193">
        <v>14</v>
      </c>
      <c r="P167" s="194">
        <v>50</v>
      </c>
      <c r="Q167" s="193">
        <f t="shared" si="292"/>
        <v>15</v>
      </c>
      <c r="R167" s="194">
        <f t="shared" si="292"/>
        <v>55</v>
      </c>
      <c r="S167" s="193">
        <f t="shared" si="268"/>
        <v>15</v>
      </c>
      <c r="T167" s="194">
        <f t="shared" si="269"/>
        <v>55</v>
      </c>
      <c r="U167" s="193">
        <v>17</v>
      </c>
      <c r="V167" s="194">
        <v>0</v>
      </c>
      <c r="W167" s="195">
        <f t="shared" si="272"/>
        <v>0.33333333333333331</v>
      </c>
      <c r="X167" s="195">
        <f t="shared" si="273"/>
        <v>0.59027777777777779</v>
      </c>
      <c r="Y167" s="195">
        <f t="shared" si="274"/>
        <v>0.61805555555555558</v>
      </c>
      <c r="Z167" s="195">
        <f t="shared" si="275"/>
        <v>0.66319444444444442</v>
      </c>
      <c r="AA167" s="195">
        <f t="shared" si="276"/>
        <v>0.66319444444444442</v>
      </c>
      <c r="AB167" s="195">
        <f t="shared" si="277"/>
        <v>0.70833333333333337</v>
      </c>
      <c r="AC167" s="667"/>
      <c r="AD167" s="196">
        <f t="shared" si="278"/>
        <v>0.35069444444444442</v>
      </c>
      <c r="AE167" s="667"/>
      <c r="AF167" s="196">
        <f t="shared" si="279"/>
        <v>0.34722222222222227</v>
      </c>
      <c r="AG167" s="196"/>
      <c r="AH167" s="196" t="s">
        <v>963</v>
      </c>
      <c r="AI167" s="196"/>
      <c r="AJ167" s="709"/>
      <c r="AK167" s="709">
        <f t="shared" si="287"/>
        <v>0</v>
      </c>
      <c r="AL167" s="709">
        <f t="shared" si="288"/>
        <v>0</v>
      </c>
      <c r="AM167" s="709">
        <f t="shared" si="289"/>
        <v>0</v>
      </c>
      <c r="AN167" s="709"/>
      <c r="AO167" s="709">
        <f t="shared" si="280"/>
        <v>1</v>
      </c>
      <c r="AP167" s="709">
        <f t="shared" si="281"/>
        <v>1</v>
      </c>
      <c r="BG167" s="828">
        <v>68.5</v>
      </c>
      <c r="BH167" s="761">
        <v>68.5</v>
      </c>
      <c r="BI167" s="198">
        <v>55</v>
      </c>
      <c r="BJ167" s="827">
        <v>65</v>
      </c>
    </row>
    <row r="168" spans="2:67" ht="12.75" customHeight="1" outlineLevel="1" x14ac:dyDescent="0.2">
      <c r="B168" s="851"/>
      <c r="C168" s="851"/>
      <c r="D168" s="27" t="str">
        <f t="shared" si="282"/>
        <v/>
      </c>
      <c r="E168" s="191" t="str">
        <f t="shared" si="283"/>
        <v>Do</v>
      </c>
      <c r="F168" s="191">
        <f t="shared" si="284"/>
        <v>2024</v>
      </c>
      <c r="G168" s="191">
        <f t="shared" si="285"/>
        <v>5</v>
      </c>
      <c r="H168" s="191">
        <f t="shared" si="290"/>
        <v>23</v>
      </c>
      <c r="I168" s="192">
        <f t="shared" si="286"/>
        <v>43973</v>
      </c>
      <c r="J168" s="191">
        <f t="shared" si="266"/>
        <v>1</v>
      </c>
      <c r="K168" s="193">
        <v>8</v>
      </c>
      <c r="L168" s="194">
        <v>0</v>
      </c>
      <c r="M168" s="193">
        <v>12</v>
      </c>
      <c r="N168" s="194">
        <v>0</v>
      </c>
      <c r="O168" s="193">
        <v>12</v>
      </c>
      <c r="P168" s="194">
        <v>30</v>
      </c>
      <c r="Q168" s="193">
        <f t="shared" si="292"/>
        <v>15</v>
      </c>
      <c r="R168" s="194">
        <f t="shared" si="292"/>
        <v>55</v>
      </c>
      <c r="S168" s="193">
        <f t="shared" si="268"/>
        <v>15</v>
      </c>
      <c r="T168" s="194">
        <f t="shared" si="269"/>
        <v>55</v>
      </c>
      <c r="U168" s="193">
        <v>17</v>
      </c>
      <c r="V168" s="194">
        <v>0</v>
      </c>
      <c r="W168" s="195">
        <f t="shared" si="272"/>
        <v>0.33333333333333331</v>
      </c>
      <c r="X168" s="195">
        <f t="shared" si="273"/>
        <v>0.5</v>
      </c>
      <c r="Y168" s="195">
        <f t="shared" si="274"/>
        <v>0.52083333333333337</v>
      </c>
      <c r="Z168" s="195">
        <f t="shared" si="275"/>
        <v>0.66319444444444442</v>
      </c>
      <c r="AA168" s="195">
        <f t="shared" si="276"/>
        <v>0.66319444444444442</v>
      </c>
      <c r="AB168" s="195">
        <f t="shared" si="277"/>
        <v>0.70833333333333337</v>
      </c>
      <c r="AC168" s="667"/>
      <c r="AD168" s="196">
        <f t="shared" si="278"/>
        <v>0.35069444444444442</v>
      </c>
      <c r="AE168" s="667"/>
      <c r="AF168" s="196">
        <f t="shared" si="279"/>
        <v>0.35416666666666669</v>
      </c>
      <c r="AG168" s="196"/>
      <c r="AH168" s="196" t="s">
        <v>963</v>
      </c>
      <c r="AI168" s="196"/>
      <c r="AJ168" s="710"/>
      <c r="AK168" s="709">
        <f t="shared" si="287"/>
        <v>0</v>
      </c>
      <c r="AL168" s="709">
        <f t="shared" si="288"/>
        <v>0</v>
      </c>
      <c r="AM168" s="709">
        <f t="shared" si="289"/>
        <v>0</v>
      </c>
      <c r="AN168" s="709"/>
      <c r="AO168" s="709">
        <f t="shared" si="280"/>
        <v>1</v>
      </c>
      <c r="AP168" s="709">
        <f t="shared" si="281"/>
        <v>1</v>
      </c>
      <c r="BG168" s="828">
        <v>68.5</v>
      </c>
      <c r="BH168" s="761">
        <v>68.5</v>
      </c>
      <c r="BI168" s="198">
        <v>75</v>
      </c>
      <c r="BJ168" s="827">
        <v>82</v>
      </c>
    </row>
    <row r="169" spans="2:67" ht="12.75" customHeight="1" outlineLevel="1" x14ac:dyDescent="0.2">
      <c r="B169" s="851"/>
      <c r="C169" s="851"/>
      <c r="D169" s="27" t="str">
        <f t="shared" si="282"/>
        <v/>
      </c>
      <c r="E169" s="191" t="str">
        <f t="shared" si="283"/>
        <v>Fr</v>
      </c>
      <c r="F169" s="191">
        <f t="shared" si="284"/>
        <v>2024</v>
      </c>
      <c r="G169" s="191">
        <f t="shared" si="285"/>
        <v>5</v>
      </c>
      <c r="H169" s="191">
        <f t="shared" si="290"/>
        <v>24</v>
      </c>
      <c r="I169" s="192">
        <f t="shared" si="286"/>
        <v>43974</v>
      </c>
      <c r="J169" s="191">
        <f t="shared" si="266"/>
        <v>1</v>
      </c>
      <c r="K169" s="193">
        <v>7</v>
      </c>
      <c r="L169" s="194">
        <v>0</v>
      </c>
      <c r="M169" s="193">
        <v>12</v>
      </c>
      <c r="N169" s="194">
        <v>0</v>
      </c>
      <c r="O169" s="193">
        <v>12</v>
      </c>
      <c r="P169" s="194">
        <v>30</v>
      </c>
      <c r="Q169" s="193">
        <f t="shared" si="292"/>
        <v>15</v>
      </c>
      <c r="R169" s="194">
        <f t="shared" si="292"/>
        <v>55</v>
      </c>
      <c r="S169" s="193">
        <f t="shared" si="268"/>
        <v>15</v>
      </c>
      <c r="T169" s="194">
        <f t="shared" si="269"/>
        <v>55</v>
      </c>
      <c r="U169" s="193">
        <v>15</v>
      </c>
      <c r="V169" s="194">
        <v>55</v>
      </c>
      <c r="W169" s="195">
        <f t="shared" si="272"/>
        <v>0.29166666666666669</v>
      </c>
      <c r="X169" s="195">
        <f t="shared" si="273"/>
        <v>0.5</v>
      </c>
      <c r="Y169" s="195">
        <f t="shared" si="274"/>
        <v>0.52083333333333337</v>
      </c>
      <c r="Z169" s="195">
        <f t="shared" si="275"/>
        <v>0.66319444444444442</v>
      </c>
      <c r="AA169" s="195">
        <f t="shared" si="276"/>
        <v>0.66319444444444442</v>
      </c>
      <c r="AB169" s="195">
        <f t="shared" si="277"/>
        <v>0.66319444444444442</v>
      </c>
      <c r="AC169" s="667"/>
      <c r="AD169" s="196">
        <f t="shared" si="278"/>
        <v>0.35069444444444442</v>
      </c>
      <c r="AE169" s="667"/>
      <c r="AF169" s="196">
        <f t="shared" si="279"/>
        <v>0.35069444444444436</v>
      </c>
      <c r="AG169" s="196"/>
      <c r="AH169" s="196" t="s">
        <v>1684</v>
      </c>
      <c r="AI169" s="196"/>
      <c r="AJ169" s="710"/>
      <c r="AK169" s="709">
        <f t="shared" si="287"/>
        <v>0</v>
      </c>
      <c r="AL169" s="709">
        <f t="shared" si="288"/>
        <v>0</v>
      </c>
      <c r="AM169" s="709">
        <f t="shared" si="289"/>
        <v>0</v>
      </c>
      <c r="AN169" s="709"/>
      <c r="AO169" s="709">
        <f t="shared" si="280"/>
        <v>1</v>
      </c>
      <c r="AP169" s="709">
        <f t="shared" si="281"/>
        <v>1</v>
      </c>
      <c r="BG169" s="828">
        <v>0</v>
      </c>
      <c r="BH169" s="761">
        <v>0</v>
      </c>
      <c r="BI169" s="198">
        <v>0</v>
      </c>
      <c r="BJ169" s="827">
        <v>0</v>
      </c>
    </row>
    <row r="170" spans="2:67" ht="12.75" customHeight="1" outlineLevel="1" thickBot="1" x14ac:dyDescent="0.25">
      <c r="B170" s="851"/>
      <c r="C170" s="851"/>
      <c r="D170" s="27" t="str">
        <f t="shared" si="282"/>
        <v/>
      </c>
      <c r="E170" s="191" t="str">
        <f t="shared" si="283"/>
        <v>Sa</v>
      </c>
      <c r="F170" s="191">
        <f t="shared" si="284"/>
        <v>2024</v>
      </c>
      <c r="G170" s="191">
        <f t="shared" si="285"/>
        <v>5</v>
      </c>
      <c r="H170" s="191">
        <f t="shared" si="290"/>
        <v>25</v>
      </c>
      <c r="I170" s="192">
        <f t="shared" si="286"/>
        <v>43975</v>
      </c>
      <c r="J170" s="191">
        <f t="shared" si="266"/>
        <v>1</v>
      </c>
      <c r="K170" s="193">
        <f t="shared" si="292"/>
        <v>0</v>
      </c>
      <c r="L170" s="194">
        <f t="shared" si="292"/>
        <v>0</v>
      </c>
      <c r="M170" s="193">
        <f t="shared" si="292"/>
        <v>0</v>
      </c>
      <c r="N170" s="194">
        <f t="shared" si="292"/>
        <v>0</v>
      </c>
      <c r="O170" s="193">
        <f t="shared" si="292"/>
        <v>0</v>
      </c>
      <c r="P170" s="194">
        <f t="shared" si="292"/>
        <v>0</v>
      </c>
      <c r="Q170" s="193">
        <f t="shared" si="292"/>
        <v>0</v>
      </c>
      <c r="R170" s="194">
        <f t="shared" si="292"/>
        <v>0</v>
      </c>
      <c r="S170" s="193">
        <f t="shared" si="268"/>
        <v>0</v>
      </c>
      <c r="T170" s="194">
        <f t="shared" si="269"/>
        <v>0</v>
      </c>
      <c r="U170" s="193">
        <f t="shared" si="270"/>
        <v>0</v>
      </c>
      <c r="V170" s="194">
        <f t="shared" si="271"/>
        <v>0</v>
      </c>
      <c r="W170" s="195">
        <f t="shared" si="272"/>
        <v>0</v>
      </c>
      <c r="X170" s="195">
        <f t="shared" si="273"/>
        <v>0</v>
      </c>
      <c r="Y170" s="195">
        <f t="shared" si="274"/>
        <v>0</v>
      </c>
      <c r="Z170" s="195">
        <f t="shared" si="275"/>
        <v>0</v>
      </c>
      <c r="AA170" s="195">
        <f t="shared" si="276"/>
        <v>0</v>
      </c>
      <c r="AB170" s="195">
        <f t="shared" si="277"/>
        <v>0</v>
      </c>
      <c r="AC170" s="667"/>
      <c r="AD170" s="196">
        <f t="shared" si="278"/>
        <v>0</v>
      </c>
      <c r="AE170" s="667"/>
      <c r="AF170" s="196">
        <f t="shared" si="279"/>
        <v>0</v>
      </c>
      <c r="AG170" s="196"/>
      <c r="AH170" s="196"/>
      <c r="AI170" s="196"/>
      <c r="AJ170" s="710"/>
      <c r="AK170" s="709">
        <f t="shared" si="287"/>
        <v>0</v>
      </c>
      <c r="AL170" s="709">
        <f t="shared" si="288"/>
        <v>0</v>
      </c>
      <c r="AM170" s="709">
        <f t="shared" si="289"/>
        <v>0</v>
      </c>
      <c r="AN170" s="709"/>
      <c r="AO170" s="709">
        <f t="shared" si="280"/>
        <v>0</v>
      </c>
      <c r="AP170" s="709">
        <f t="shared" si="281"/>
        <v>0</v>
      </c>
      <c r="BG170" s="829"/>
      <c r="BH170" s="757"/>
      <c r="BI170" s="820"/>
      <c r="BJ170" s="830"/>
    </row>
    <row r="171" spans="2:67" ht="12.75" customHeight="1" outlineLevel="1" x14ac:dyDescent="0.2">
      <c r="B171" s="851"/>
      <c r="C171" s="851"/>
      <c r="D171" s="27" t="str">
        <f t="shared" si="282"/>
        <v/>
      </c>
      <c r="E171" s="191" t="str">
        <f t="shared" si="283"/>
        <v>So</v>
      </c>
      <c r="F171" s="191">
        <f t="shared" si="284"/>
        <v>2024</v>
      </c>
      <c r="G171" s="191">
        <f t="shared" si="285"/>
        <v>5</v>
      </c>
      <c r="H171" s="191">
        <f t="shared" si="290"/>
        <v>26</v>
      </c>
      <c r="I171" s="192">
        <f t="shared" si="286"/>
        <v>43976</v>
      </c>
      <c r="J171" s="191">
        <f t="shared" si="266"/>
        <v>1</v>
      </c>
      <c r="K171" s="193">
        <f t="shared" si="292"/>
        <v>0</v>
      </c>
      <c r="L171" s="194">
        <f t="shared" si="292"/>
        <v>0</v>
      </c>
      <c r="M171" s="193">
        <f t="shared" si="292"/>
        <v>0</v>
      </c>
      <c r="N171" s="194">
        <f t="shared" si="292"/>
        <v>0</v>
      </c>
      <c r="O171" s="193">
        <f t="shared" si="292"/>
        <v>0</v>
      </c>
      <c r="P171" s="194">
        <f t="shared" si="292"/>
        <v>0</v>
      </c>
      <c r="Q171" s="193">
        <f t="shared" si="292"/>
        <v>0</v>
      </c>
      <c r="R171" s="194">
        <f t="shared" si="292"/>
        <v>0</v>
      </c>
      <c r="S171" s="193">
        <f t="shared" si="268"/>
        <v>0</v>
      </c>
      <c r="T171" s="194">
        <f t="shared" si="269"/>
        <v>0</v>
      </c>
      <c r="U171" s="193">
        <f t="shared" si="270"/>
        <v>0</v>
      </c>
      <c r="V171" s="194">
        <f t="shared" si="271"/>
        <v>0</v>
      </c>
      <c r="W171" s="195">
        <f t="shared" si="272"/>
        <v>0</v>
      </c>
      <c r="X171" s="195">
        <f t="shared" si="273"/>
        <v>0</v>
      </c>
      <c r="Y171" s="195">
        <f t="shared" si="274"/>
        <v>0</v>
      </c>
      <c r="Z171" s="195">
        <f t="shared" si="275"/>
        <v>0</v>
      </c>
      <c r="AA171" s="195">
        <f t="shared" si="276"/>
        <v>0</v>
      </c>
      <c r="AB171" s="195">
        <f t="shared" si="277"/>
        <v>0</v>
      </c>
      <c r="AC171" s="667"/>
      <c r="AD171" s="196">
        <f t="shared" si="278"/>
        <v>0</v>
      </c>
      <c r="AE171" s="667"/>
      <c r="AF171" s="196">
        <f t="shared" si="279"/>
        <v>0</v>
      </c>
      <c r="AG171" s="196"/>
      <c r="AH171" s="196"/>
      <c r="AI171" s="196"/>
      <c r="AJ171" s="710"/>
      <c r="AK171" s="709">
        <f t="shared" si="287"/>
        <v>0</v>
      </c>
      <c r="AL171" s="709">
        <f t="shared" si="288"/>
        <v>0</v>
      </c>
      <c r="AM171" s="709">
        <f t="shared" si="289"/>
        <v>0</v>
      </c>
      <c r="AN171" s="709"/>
      <c r="AO171" s="709">
        <f t="shared" si="280"/>
        <v>0</v>
      </c>
      <c r="AP171" s="709">
        <f t="shared" si="281"/>
        <v>0</v>
      </c>
      <c r="BG171" s="831" t="s">
        <v>1778</v>
      </c>
      <c r="BH171" s="756">
        <f>SUM(BG172:BG176)+SUM(BH172:BH176)</f>
        <v>381</v>
      </c>
      <c r="BI171" s="722" t="s">
        <v>1767</v>
      </c>
      <c r="BJ171" s="832" t="s">
        <v>1767</v>
      </c>
      <c r="BL171" s="822" t="s">
        <v>1778</v>
      </c>
      <c r="BM171" s="823">
        <f>SUM(BL172:BL176)+SUM(BM172:BM176)</f>
        <v>167</v>
      </c>
      <c r="BN171" s="824" t="s">
        <v>1767</v>
      </c>
      <c r="BO171" s="825" t="s">
        <v>1767</v>
      </c>
    </row>
    <row r="172" spans="2:67" ht="12.75" customHeight="1" outlineLevel="1" x14ac:dyDescent="0.2">
      <c r="B172" s="851"/>
      <c r="C172" s="851"/>
      <c r="D172" s="27">
        <f t="shared" si="282"/>
        <v>22</v>
      </c>
      <c r="E172" s="191" t="str">
        <f t="shared" si="283"/>
        <v>Mo</v>
      </c>
      <c r="F172" s="191">
        <f t="shared" si="284"/>
        <v>2024</v>
      </c>
      <c r="G172" s="191">
        <f t="shared" si="285"/>
        <v>5</v>
      </c>
      <c r="H172" s="191">
        <f t="shared" si="290"/>
        <v>27</v>
      </c>
      <c r="I172" s="192">
        <f t="shared" si="286"/>
        <v>43977</v>
      </c>
      <c r="J172" s="191">
        <f t="shared" si="266"/>
        <v>1</v>
      </c>
      <c r="K172" s="193">
        <v>8</v>
      </c>
      <c r="L172" s="194">
        <v>0</v>
      </c>
      <c r="M172" s="193">
        <v>13</v>
      </c>
      <c r="N172" s="194">
        <v>30</v>
      </c>
      <c r="O172" s="193">
        <v>14</v>
      </c>
      <c r="P172" s="194">
        <v>0</v>
      </c>
      <c r="Q172" s="193">
        <f t="shared" si="292"/>
        <v>15</v>
      </c>
      <c r="R172" s="194">
        <f t="shared" si="292"/>
        <v>55</v>
      </c>
      <c r="S172" s="193">
        <f t="shared" si="268"/>
        <v>15</v>
      </c>
      <c r="T172" s="194">
        <f t="shared" si="269"/>
        <v>55</v>
      </c>
      <c r="U172" s="193">
        <v>17</v>
      </c>
      <c r="V172" s="194">
        <v>25</v>
      </c>
      <c r="W172" s="195">
        <f t="shared" si="272"/>
        <v>0.33333333333333331</v>
      </c>
      <c r="X172" s="195">
        <f t="shared" si="273"/>
        <v>0.5625</v>
      </c>
      <c r="Y172" s="195">
        <f t="shared" si="274"/>
        <v>0.58333333333333337</v>
      </c>
      <c r="Z172" s="195">
        <f t="shared" si="275"/>
        <v>0.66319444444444442</v>
      </c>
      <c r="AA172" s="195">
        <f t="shared" si="276"/>
        <v>0.66319444444444442</v>
      </c>
      <c r="AB172" s="195">
        <f t="shared" si="277"/>
        <v>0.72569444444444442</v>
      </c>
      <c r="AC172" s="667"/>
      <c r="AD172" s="196">
        <f t="shared" si="278"/>
        <v>0.35069444444444442</v>
      </c>
      <c r="AE172" s="667"/>
      <c r="AF172" s="196">
        <f t="shared" si="279"/>
        <v>0.37152777777777773</v>
      </c>
      <c r="AG172" s="196"/>
      <c r="AH172" s="196" t="s">
        <v>963</v>
      </c>
      <c r="AI172" s="196"/>
      <c r="AJ172" s="710"/>
      <c r="AK172" s="709">
        <f t="shared" si="287"/>
        <v>0</v>
      </c>
      <c r="AL172" s="709">
        <f t="shared" si="288"/>
        <v>0</v>
      </c>
      <c r="AM172" s="709">
        <f t="shared" si="289"/>
        <v>0</v>
      </c>
      <c r="AN172" s="709"/>
      <c r="AO172" s="709">
        <f t="shared" si="280"/>
        <v>1</v>
      </c>
      <c r="AP172" s="709">
        <f t="shared" si="281"/>
        <v>1</v>
      </c>
      <c r="BG172" s="826">
        <v>68.5</v>
      </c>
      <c r="BH172" s="818">
        <v>68.5</v>
      </c>
      <c r="BI172" s="198">
        <v>92</v>
      </c>
      <c r="BJ172" s="827">
        <v>98</v>
      </c>
      <c r="BL172" s="826">
        <v>0</v>
      </c>
      <c r="BM172" s="818">
        <v>0</v>
      </c>
      <c r="BN172" s="198">
        <v>0</v>
      </c>
      <c r="BO172" s="827">
        <v>0</v>
      </c>
    </row>
    <row r="173" spans="2:67" ht="12.75" customHeight="1" outlineLevel="1" x14ac:dyDescent="0.2">
      <c r="B173" s="851"/>
      <c r="C173" s="851"/>
      <c r="D173" s="27" t="str">
        <f t="shared" si="282"/>
        <v/>
      </c>
      <c r="E173" s="191" t="str">
        <f t="shared" si="283"/>
        <v>Di</v>
      </c>
      <c r="F173" s="191">
        <f t="shared" si="284"/>
        <v>2024</v>
      </c>
      <c r="G173" s="191">
        <f t="shared" si="285"/>
        <v>5</v>
      </c>
      <c r="H173" s="191">
        <f t="shared" si="290"/>
        <v>28</v>
      </c>
      <c r="I173" s="192">
        <f t="shared" si="286"/>
        <v>43978</v>
      </c>
      <c r="J173" s="191">
        <f t="shared" si="266"/>
        <v>1</v>
      </c>
      <c r="K173" s="193">
        <v>8</v>
      </c>
      <c r="L173" s="194">
        <v>5</v>
      </c>
      <c r="M173" s="193">
        <v>13</v>
      </c>
      <c r="N173" s="194">
        <v>0</v>
      </c>
      <c r="O173" s="193">
        <v>13</v>
      </c>
      <c r="P173" s="194">
        <v>30</v>
      </c>
      <c r="Q173" s="193">
        <f t="shared" si="292"/>
        <v>15</v>
      </c>
      <c r="R173" s="194">
        <f t="shared" si="292"/>
        <v>55</v>
      </c>
      <c r="S173" s="193">
        <f t="shared" si="268"/>
        <v>15</v>
      </c>
      <c r="T173" s="194">
        <f t="shared" si="269"/>
        <v>55</v>
      </c>
      <c r="U173" s="193">
        <v>17</v>
      </c>
      <c r="V173" s="194">
        <v>5</v>
      </c>
      <c r="W173" s="195">
        <f t="shared" si="272"/>
        <v>0.33680555555555558</v>
      </c>
      <c r="X173" s="195">
        <f t="shared" si="273"/>
        <v>0.54166666666666663</v>
      </c>
      <c r="Y173" s="195">
        <f t="shared" si="274"/>
        <v>0.5625</v>
      </c>
      <c r="Z173" s="195">
        <f t="shared" si="275"/>
        <v>0.66319444444444442</v>
      </c>
      <c r="AA173" s="195">
        <f t="shared" si="276"/>
        <v>0.66319444444444442</v>
      </c>
      <c r="AB173" s="195">
        <f t="shared" si="277"/>
        <v>0.71180555555555558</v>
      </c>
      <c r="AC173" s="667"/>
      <c r="AD173" s="196">
        <f t="shared" si="278"/>
        <v>0.35069444444444442</v>
      </c>
      <c r="AE173" s="667"/>
      <c r="AF173" s="196">
        <f t="shared" si="279"/>
        <v>0.35416666666666663</v>
      </c>
      <c r="AG173" s="196"/>
      <c r="AH173" s="196" t="s">
        <v>963</v>
      </c>
      <c r="AI173" s="196"/>
      <c r="AJ173" s="709"/>
      <c r="AK173" s="709">
        <f t="shared" si="287"/>
        <v>0</v>
      </c>
      <c r="AL173" s="709">
        <f t="shared" si="288"/>
        <v>0</v>
      </c>
      <c r="AM173" s="709">
        <f t="shared" si="289"/>
        <v>0</v>
      </c>
      <c r="AN173" s="709"/>
      <c r="AO173" s="709">
        <f t="shared" si="280"/>
        <v>1</v>
      </c>
      <c r="AP173" s="709">
        <f t="shared" si="281"/>
        <v>1</v>
      </c>
      <c r="BG173" s="828">
        <v>68.5</v>
      </c>
      <c r="BH173" s="761">
        <v>68.5</v>
      </c>
      <c r="BI173" s="198">
        <v>112</v>
      </c>
      <c r="BJ173" s="827">
        <v>0</v>
      </c>
      <c r="BL173" s="828">
        <v>0</v>
      </c>
      <c r="BM173" s="761">
        <v>0</v>
      </c>
      <c r="BN173" s="198">
        <v>0</v>
      </c>
      <c r="BO173" s="827">
        <v>0</v>
      </c>
    </row>
    <row r="174" spans="2:67" ht="12.75" customHeight="1" outlineLevel="1" x14ac:dyDescent="0.2">
      <c r="B174" s="851"/>
      <c r="C174" s="851"/>
      <c r="D174" s="27" t="str">
        <f t="shared" si="282"/>
        <v/>
      </c>
      <c r="E174" s="191" t="str">
        <f t="shared" si="283"/>
        <v>Mi</v>
      </c>
      <c r="F174" s="191">
        <f t="shared" si="284"/>
        <v>2024</v>
      </c>
      <c r="G174" s="191">
        <f t="shared" si="285"/>
        <v>5</v>
      </c>
      <c r="H174" s="191">
        <f t="shared" si="290"/>
        <v>29</v>
      </c>
      <c r="I174" s="192">
        <f t="shared" si="286"/>
        <v>43979</v>
      </c>
      <c r="J174" s="191">
        <f t="shared" si="266"/>
        <v>1</v>
      </c>
      <c r="K174" s="193">
        <v>7</v>
      </c>
      <c r="L174" s="194">
        <v>58</v>
      </c>
      <c r="M174" s="193">
        <v>13</v>
      </c>
      <c r="N174" s="194">
        <v>0</v>
      </c>
      <c r="O174" s="193">
        <v>13</v>
      </c>
      <c r="P174" s="194">
        <v>30</v>
      </c>
      <c r="Q174" s="193">
        <f t="shared" si="292"/>
        <v>15</v>
      </c>
      <c r="R174" s="194">
        <f t="shared" si="292"/>
        <v>55</v>
      </c>
      <c r="S174" s="193">
        <f t="shared" si="268"/>
        <v>15</v>
      </c>
      <c r="T174" s="194">
        <f t="shared" si="269"/>
        <v>55</v>
      </c>
      <c r="U174" s="193">
        <v>17</v>
      </c>
      <c r="V174" s="194">
        <v>0</v>
      </c>
      <c r="W174" s="195">
        <f t="shared" si="272"/>
        <v>0.33194444444444443</v>
      </c>
      <c r="X174" s="195">
        <f t="shared" si="273"/>
        <v>0.54166666666666663</v>
      </c>
      <c r="Y174" s="195">
        <f t="shared" si="274"/>
        <v>0.5625</v>
      </c>
      <c r="Z174" s="195">
        <f t="shared" si="275"/>
        <v>0.66319444444444442</v>
      </c>
      <c r="AA174" s="195">
        <f t="shared" si="276"/>
        <v>0.66319444444444442</v>
      </c>
      <c r="AB174" s="195">
        <f t="shared" si="277"/>
        <v>0.70833333333333337</v>
      </c>
      <c r="AC174" s="667"/>
      <c r="AD174" s="196">
        <f t="shared" si="278"/>
        <v>0.35069444444444442</v>
      </c>
      <c r="AE174" s="667"/>
      <c r="AF174" s="196">
        <f t="shared" si="279"/>
        <v>0.35555555555555557</v>
      </c>
      <c r="AG174" s="196"/>
      <c r="AH174" s="196" t="s">
        <v>963</v>
      </c>
      <c r="AI174" s="196"/>
      <c r="AJ174" s="709"/>
      <c r="AK174" s="709">
        <f t="shared" si="287"/>
        <v>0</v>
      </c>
      <c r="AL174" s="709">
        <f t="shared" si="288"/>
        <v>0</v>
      </c>
      <c r="AM174" s="709">
        <f t="shared" si="289"/>
        <v>0</v>
      </c>
      <c r="AN174" s="709"/>
      <c r="AO174" s="709">
        <f t="shared" si="280"/>
        <v>1</v>
      </c>
      <c r="AP174" s="709">
        <f t="shared" si="281"/>
        <v>1</v>
      </c>
      <c r="BG174" s="828">
        <v>68.5</v>
      </c>
      <c r="BH174" s="761">
        <v>38.5</v>
      </c>
      <c r="BI174" s="198">
        <v>0</v>
      </c>
      <c r="BJ174" s="827">
        <v>0</v>
      </c>
      <c r="BL174" s="828">
        <v>0</v>
      </c>
      <c r="BM174" s="761">
        <f>68.5-BH174</f>
        <v>30</v>
      </c>
      <c r="BN174" s="198">
        <v>0</v>
      </c>
      <c r="BO174" s="827">
        <v>18</v>
      </c>
    </row>
    <row r="175" spans="2:67" ht="12.75" customHeight="1" outlineLevel="1" x14ac:dyDescent="0.2">
      <c r="B175" s="851"/>
      <c r="C175" s="851"/>
      <c r="D175" s="27" t="str">
        <f t="shared" si="282"/>
        <v/>
      </c>
      <c r="E175" s="191" t="str">
        <f t="shared" si="283"/>
        <v>Do</v>
      </c>
      <c r="F175" s="191">
        <f t="shared" si="284"/>
        <v>2024</v>
      </c>
      <c r="G175" s="191">
        <f t="shared" si="285"/>
        <v>5</v>
      </c>
      <c r="H175" s="191">
        <f t="shared" si="290"/>
        <v>30</v>
      </c>
      <c r="I175" s="192">
        <f t="shared" si="286"/>
        <v>43980</v>
      </c>
      <c r="J175" s="191">
        <f t="shared" si="266"/>
        <v>1</v>
      </c>
      <c r="K175" s="193">
        <v>7</v>
      </c>
      <c r="L175" s="194">
        <v>50</v>
      </c>
      <c r="M175" s="193">
        <v>13</v>
      </c>
      <c r="N175" s="194">
        <v>0</v>
      </c>
      <c r="O175" s="193">
        <v>13</v>
      </c>
      <c r="P175" s="194">
        <v>30</v>
      </c>
      <c r="Q175" s="193">
        <f t="shared" si="292"/>
        <v>15</v>
      </c>
      <c r="R175" s="194">
        <f t="shared" si="292"/>
        <v>55</v>
      </c>
      <c r="S175" s="193">
        <f t="shared" si="268"/>
        <v>15</v>
      </c>
      <c r="T175" s="194">
        <f t="shared" si="269"/>
        <v>55</v>
      </c>
      <c r="U175" s="193">
        <v>17</v>
      </c>
      <c r="V175" s="194">
        <v>0</v>
      </c>
      <c r="W175" s="195">
        <f t="shared" si="272"/>
        <v>0.3263888888888889</v>
      </c>
      <c r="X175" s="195">
        <f t="shared" si="273"/>
        <v>0.54166666666666663</v>
      </c>
      <c r="Y175" s="195">
        <f t="shared" si="274"/>
        <v>0.5625</v>
      </c>
      <c r="Z175" s="195">
        <f t="shared" si="275"/>
        <v>0.66319444444444442</v>
      </c>
      <c r="AA175" s="195">
        <f t="shared" si="276"/>
        <v>0.66319444444444442</v>
      </c>
      <c r="AB175" s="195">
        <f t="shared" si="277"/>
        <v>0.70833333333333337</v>
      </c>
      <c r="AC175" s="667"/>
      <c r="AD175" s="196">
        <f t="shared" si="278"/>
        <v>0.35069444444444442</v>
      </c>
      <c r="AE175" s="667"/>
      <c r="AF175" s="196">
        <f t="shared" si="279"/>
        <v>0.3611111111111111</v>
      </c>
      <c r="AG175" s="196"/>
      <c r="AH175" s="196" t="s">
        <v>963</v>
      </c>
      <c r="AI175" s="196"/>
      <c r="AJ175" s="710"/>
      <c r="AK175" s="709">
        <f t="shared" si="287"/>
        <v>0</v>
      </c>
      <c r="AL175" s="709">
        <f t="shared" si="288"/>
        <v>0</v>
      </c>
      <c r="AM175" s="709">
        <f t="shared" si="289"/>
        <v>0</v>
      </c>
      <c r="AN175" s="709"/>
      <c r="AO175" s="709">
        <f t="shared" si="280"/>
        <v>1</v>
      </c>
      <c r="AP175" s="709">
        <f t="shared" si="281"/>
        <v>1</v>
      </c>
      <c r="BG175" s="828">
        <v>0</v>
      </c>
      <c r="BH175" s="761">
        <v>0</v>
      </c>
      <c r="BI175" s="198">
        <v>0</v>
      </c>
      <c r="BJ175" s="827">
        <v>0</v>
      </c>
      <c r="BL175" s="828">
        <v>68.5</v>
      </c>
      <c r="BM175" s="761">
        <v>68.5</v>
      </c>
      <c r="BN175" s="198">
        <v>0</v>
      </c>
      <c r="BO175" s="827">
        <v>29</v>
      </c>
    </row>
    <row r="176" spans="2:67" ht="12.75" customHeight="1" outlineLevel="1" x14ac:dyDescent="0.2">
      <c r="B176" s="851"/>
      <c r="C176" s="851"/>
      <c r="D176" s="27" t="str">
        <f t="shared" si="282"/>
        <v/>
      </c>
      <c r="E176" s="191" t="str">
        <f t="shared" si="283"/>
        <v>Fr</v>
      </c>
      <c r="F176" s="191">
        <f t="shared" si="284"/>
        <v>2024</v>
      </c>
      <c r="G176" s="191">
        <f t="shared" si="285"/>
        <v>5</v>
      </c>
      <c r="H176" s="191">
        <f t="shared" si="290"/>
        <v>31</v>
      </c>
      <c r="I176" s="192">
        <f t="shared" si="286"/>
        <v>43981</v>
      </c>
      <c r="J176" s="191">
        <f t="shared" si="266"/>
        <v>1</v>
      </c>
      <c r="K176" s="193">
        <f t="shared" si="292"/>
        <v>7</v>
      </c>
      <c r="L176" s="194">
        <f t="shared" si="292"/>
        <v>0</v>
      </c>
      <c r="M176" s="193">
        <f t="shared" si="292"/>
        <v>13</v>
      </c>
      <c r="N176" s="194">
        <f t="shared" si="292"/>
        <v>0</v>
      </c>
      <c r="O176" s="193">
        <f t="shared" si="292"/>
        <v>13</v>
      </c>
      <c r="P176" s="194">
        <f t="shared" si="292"/>
        <v>30</v>
      </c>
      <c r="Q176" s="193">
        <f t="shared" si="292"/>
        <v>15</v>
      </c>
      <c r="R176" s="194">
        <f t="shared" si="292"/>
        <v>55</v>
      </c>
      <c r="S176" s="193">
        <f t="shared" si="268"/>
        <v>15</v>
      </c>
      <c r="T176" s="194">
        <f t="shared" si="269"/>
        <v>55</v>
      </c>
      <c r="U176" s="193">
        <f t="shared" si="270"/>
        <v>15</v>
      </c>
      <c r="V176" s="194">
        <f t="shared" si="271"/>
        <v>55</v>
      </c>
      <c r="W176" s="195">
        <f t="shared" si="272"/>
        <v>0.29166666666666669</v>
      </c>
      <c r="X176" s="195">
        <f t="shared" si="273"/>
        <v>0.54166666666666663</v>
      </c>
      <c r="Y176" s="195">
        <f t="shared" si="274"/>
        <v>0.5625</v>
      </c>
      <c r="Z176" s="195">
        <f t="shared" si="275"/>
        <v>0.66319444444444442</v>
      </c>
      <c r="AA176" s="195">
        <f t="shared" si="276"/>
        <v>0.66319444444444442</v>
      </c>
      <c r="AB176" s="195">
        <f t="shared" si="277"/>
        <v>0.66319444444444442</v>
      </c>
      <c r="AC176" s="667"/>
      <c r="AD176" s="196">
        <f t="shared" si="278"/>
        <v>0.35069444444444442</v>
      </c>
      <c r="AE176" s="667"/>
      <c r="AF176" s="196">
        <f t="shared" si="279"/>
        <v>0.35069444444444436</v>
      </c>
      <c r="AG176" s="196"/>
      <c r="AH176" s="196" t="s">
        <v>1684</v>
      </c>
      <c r="AI176" s="196"/>
      <c r="AJ176" s="710"/>
      <c r="AK176" s="709">
        <f t="shared" si="287"/>
        <v>0</v>
      </c>
      <c r="AL176" s="709">
        <f t="shared" si="288"/>
        <v>0</v>
      </c>
      <c r="AM176" s="709">
        <f t="shared" si="289"/>
        <v>0</v>
      </c>
      <c r="AN176" s="709"/>
      <c r="AO176" s="709">
        <f t="shared" si="280"/>
        <v>1</v>
      </c>
      <c r="AP176" s="709">
        <f>IF(OR(E176="Sa",E176="So",E176="",J176=0,AH176="FT"),0,1)</f>
        <v>1</v>
      </c>
      <c r="BG176" s="828">
        <v>0</v>
      </c>
      <c r="BH176" s="761">
        <v>0</v>
      </c>
      <c r="BI176" s="198">
        <v>0</v>
      </c>
      <c r="BJ176" s="827">
        <v>0</v>
      </c>
      <c r="BL176" s="828">
        <v>0</v>
      </c>
      <c r="BM176" s="761">
        <v>0</v>
      </c>
      <c r="BN176" s="198">
        <v>0</v>
      </c>
      <c r="BO176" s="827">
        <v>0</v>
      </c>
    </row>
    <row r="177" spans="1:67" ht="12.75" customHeight="1" outlineLevel="1" thickBot="1" x14ac:dyDescent="0.25">
      <c r="B177" s="851"/>
      <c r="C177" s="851"/>
      <c r="D177" s="749" t="s">
        <v>1716</v>
      </c>
      <c r="E177" s="9"/>
      <c r="F177" s="9"/>
      <c r="G177" s="9"/>
      <c r="H177" s="191"/>
      <c r="I177" s="13"/>
      <c r="J177" s="191">
        <f>IF(OR(G177="",G177=MONTH(I177)),1,0)</f>
        <v>1</v>
      </c>
      <c r="Q177" s="4" t="s">
        <v>21</v>
      </c>
      <c r="R177" s="4"/>
      <c r="S177" s="4"/>
      <c r="T177" s="4"/>
      <c r="U177" s="4"/>
      <c r="V177" s="4"/>
      <c r="W177" s="4"/>
      <c r="X177" s="4"/>
      <c r="Y177" s="4"/>
      <c r="Z177" s="4"/>
      <c r="AA177" s="4"/>
      <c r="AB177" s="4"/>
      <c r="AC177" s="667"/>
      <c r="AD177" s="18">
        <f>SUM(AD146:AD176)</f>
        <v>8.065972222222225</v>
      </c>
      <c r="AE177" s="667"/>
      <c r="AF177" s="18">
        <f>SUM(AF146:AF176)</f>
        <v>8.154166666666665</v>
      </c>
      <c r="AG177" s="18"/>
      <c r="AH177" s="18"/>
      <c r="AI177" s="20">
        <f>IF(AF177-AD177&lt;0,0,1)</f>
        <v>1</v>
      </c>
      <c r="AJ177" s="190">
        <f>IF(AF177-AD177&lt;0,AD177-AF177,AF177-AD177)</f>
        <v>8.8194444444440023E-2</v>
      </c>
      <c r="AK177" s="190">
        <f>8.425*SUM(AK146:AK176)/24</f>
        <v>0.3510416666666667</v>
      </c>
      <c r="AL177" s="190">
        <f>8.425*SUM(AL146:AL176)/24</f>
        <v>0.3510416666666667</v>
      </c>
      <c r="AM177" s="190">
        <f>8.425*SUM(AM146:AM176)/24</f>
        <v>0</v>
      </c>
      <c r="AO177" s="151">
        <f>SUM(AO146:AO176)</f>
        <v>17</v>
      </c>
      <c r="AP177" s="151">
        <f>SUM(AP146:AP176)</f>
        <v>19</v>
      </c>
      <c r="BG177" s="834">
        <v>41</v>
      </c>
      <c r="BH177" s="833">
        <f>SUM(BH157,BH164,BH171)</f>
        <v>896.6</v>
      </c>
      <c r="BI177" s="835">
        <f>IF(BG177=0,0,BH177/BG177)</f>
        <v>21.868292682926828</v>
      </c>
      <c r="BJ177" s="839">
        <f>IF(BH177=0,0,100*BG177/BH177)</f>
        <v>4.5728306937318761</v>
      </c>
      <c r="BL177" s="842"/>
      <c r="BM177" s="833"/>
      <c r="BN177" s="843"/>
      <c r="BO177" s="844"/>
    </row>
    <row r="178" spans="1:67" ht="12.75" customHeight="1" x14ac:dyDescent="0.2">
      <c r="B178" s="852"/>
      <c r="C178" s="852"/>
      <c r="D178" s="49"/>
      <c r="E178" s="51"/>
      <c r="F178" s="51"/>
      <c r="G178" s="51"/>
      <c r="H178" s="51"/>
      <c r="I178" s="51"/>
      <c r="J178" s="51"/>
      <c r="K178" s="52"/>
      <c r="L178" s="52"/>
      <c r="M178" s="52"/>
      <c r="N178" s="52"/>
      <c r="O178" s="52"/>
      <c r="P178" s="52"/>
      <c r="Q178" s="52"/>
      <c r="R178" s="52"/>
      <c r="S178" s="52"/>
      <c r="T178" s="52"/>
      <c r="U178" s="52"/>
      <c r="V178" s="52"/>
      <c r="W178" s="52"/>
      <c r="X178" s="52"/>
      <c r="Y178" s="52"/>
      <c r="Z178" s="52"/>
      <c r="AA178" s="52"/>
      <c r="AB178" s="52"/>
      <c r="AC178" s="53"/>
      <c r="AD178" s="53"/>
      <c r="AE178" s="53"/>
      <c r="AF178" s="54"/>
      <c r="AG178" s="26"/>
      <c r="AH178" s="26"/>
      <c r="AI178" s="26"/>
      <c r="AJ178" s="203">
        <f>IF(AI177=1,AJ144+AJ177,IF(AI177=0,AJ144-AJ177,"Error"))</f>
        <v>-0.42291666666668259</v>
      </c>
      <c r="AK178" s="202">
        <f>AK144+SUM(AK145:AK176)</f>
        <v>2</v>
      </c>
      <c r="AL178" s="202">
        <f>AL144+SUM(AL145:AL176)</f>
        <v>1</v>
      </c>
      <c r="AM178" s="202">
        <f>AM144+SUM(AM145:AM176)</f>
        <v>0</v>
      </c>
      <c r="AN178" s="202"/>
      <c r="AO178" s="202">
        <f>AO177*8</f>
        <v>136</v>
      </c>
      <c r="AP178" s="202">
        <f>AP177*8</f>
        <v>152</v>
      </c>
    </row>
    <row r="179" spans="1:67" ht="12.75" customHeight="1" outlineLevel="1" x14ac:dyDescent="0.2">
      <c r="B179" s="850">
        <f>$F$5</f>
        <v>2024</v>
      </c>
      <c r="C179" s="850" t="str">
        <f>TEXT(I180,"MMM")</f>
        <v>Jun</v>
      </c>
      <c r="D179" s="41"/>
      <c r="E179" s="42"/>
      <c r="F179" s="42"/>
      <c r="G179" s="42"/>
      <c r="H179" s="42"/>
      <c r="I179" s="42"/>
      <c r="J179" s="42"/>
      <c r="K179" s="43"/>
      <c r="L179" s="43"/>
      <c r="M179" s="43"/>
      <c r="N179" s="43"/>
      <c r="O179" s="43"/>
      <c r="P179" s="43"/>
      <c r="Q179" s="43"/>
      <c r="R179" s="43"/>
      <c r="S179" s="43"/>
      <c r="T179" s="43"/>
      <c r="U179" s="43"/>
      <c r="V179" s="43"/>
      <c r="W179" s="43"/>
      <c r="X179" s="43"/>
      <c r="Y179" s="43"/>
      <c r="Z179" s="43"/>
      <c r="AA179" s="43"/>
      <c r="AB179" s="43"/>
      <c r="AC179" s="44"/>
      <c r="AD179" s="44"/>
      <c r="AE179" s="44"/>
      <c r="AF179" s="42"/>
      <c r="AG179" s="42"/>
      <c r="AH179" s="42"/>
      <c r="AI179" s="42"/>
      <c r="AJ179" s="148"/>
      <c r="AK179" s="148"/>
      <c r="AL179" s="148"/>
      <c r="AM179" s="148"/>
      <c r="AN179" s="148"/>
      <c r="AO179" s="148"/>
      <c r="AP179" s="148"/>
    </row>
    <row r="180" spans="1:67" ht="12.75" customHeight="1" outlineLevel="1" thickBot="1" x14ac:dyDescent="0.25">
      <c r="A180" s="198">
        <f>A146+1</f>
        <v>6</v>
      </c>
      <c r="B180" s="851"/>
      <c r="C180" s="851"/>
      <c r="D180" s="27" t="str">
        <f>IF(E180="Mo",WEEKNUM(I180),"")</f>
        <v/>
      </c>
      <c r="E180" s="191" t="str">
        <f>TEXT(I180,"TTT")</f>
        <v>Sa</v>
      </c>
      <c r="F180" s="191">
        <f>$F$5</f>
        <v>2024</v>
      </c>
      <c r="G180" s="191">
        <f>$A$180</f>
        <v>6</v>
      </c>
      <c r="H180" s="191">
        <f>$H$5</f>
        <v>1</v>
      </c>
      <c r="I180" s="192">
        <f>DATE(F180,G180,H180)</f>
        <v>43982</v>
      </c>
      <c r="J180" s="191">
        <f t="shared" ref="J180:J210" si="293">IF(OR(G180="",G180=MONTH(I180)),1,0)</f>
        <v>1</v>
      </c>
      <c r="K180" s="193">
        <f t="shared" ref="K180:R189" si="294">IF(OR($E180="Sa",$E180="So",$J180=0),K$4,K$5)</f>
        <v>0</v>
      </c>
      <c r="L180" s="194">
        <f t="shared" si="294"/>
        <v>0</v>
      </c>
      <c r="M180" s="193">
        <f t="shared" si="294"/>
        <v>0</v>
      </c>
      <c r="N180" s="194">
        <f t="shared" si="294"/>
        <v>0</v>
      </c>
      <c r="O180" s="193">
        <f t="shared" si="294"/>
        <v>0</v>
      </c>
      <c r="P180" s="194">
        <f t="shared" si="294"/>
        <v>0</v>
      </c>
      <c r="Q180" s="193">
        <f t="shared" si="294"/>
        <v>0</v>
      </c>
      <c r="R180" s="194">
        <f t="shared" si="294"/>
        <v>0</v>
      </c>
      <c r="S180" s="193">
        <f t="shared" ref="S180:S210" si="295">Q180</f>
        <v>0</v>
      </c>
      <c r="T180" s="194">
        <f t="shared" ref="T180:T210" si="296">R180</f>
        <v>0</v>
      </c>
      <c r="U180" s="193">
        <f t="shared" ref="U180:U210" si="297">S180</f>
        <v>0</v>
      </c>
      <c r="V180" s="194">
        <f t="shared" ref="V180:V210" si="298">T180</f>
        <v>0</v>
      </c>
      <c r="W180" s="195">
        <f t="shared" ref="W180:W210" si="299">TIME(K180,L180,0)</f>
        <v>0</v>
      </c>
      <c r="X180" s="195">
        <f t="shared" ref="X180:X210" si="300">TIME(M180,N180,0)</f>
        <v>0</v>
      </c>
      <c r="Y180" s="195">
        <f t="shared" ref="Y180:Y210" si="301">TIME(O180,P180,0)</f>
        <v>0</v>
      </c>
      <c r="Z180" s="195">
        <f t="shared" ref="Z180:Z210" si="302">TIME(Q180,R180,0)</f>
        <v>0</v>
      </c>
      <c r="AA180" s="195">
        <f t="shared" ref="AA180:AA210" si="303">TIME(S180,T180,0)</f>
        <v>0</v>
      </c>
      <c r="AB180" s="195">
        <f t="shared" ref="AB180:AB210" si="304">TIME(U180,V180,0)</f>
        <v>0</v>
      </c>
      <c r="AC180" s="667"/>
      <c r="AD180" s="196">
        <f t="shared" ref="AD180:AD210" si="305">IF(J180=0,0,IF(OR(E180="Sa",E180="So"),TIME($AD$4,$AF$4,0),TIME($AD$5,$AF$5,0)))</f>
        <v>0</v>
      </c>
      <c r="AE180" s="667"/>
      <c r="AF180" s="196">
        <f t="shared" ref="AF180:AF210" si="306">IF(OR(E180="Sa",E180="So"),TIME($AD$4,$AF$4,0),(Z180-W180-(Y180-X180)+(AB180-AA180)))</f>
        <v>0</v>
      </c>
      <c r="AG180" s="196"/>
      <c r="AH180" s="196"/>
      <c r="AI180" s="196"/>
      <c r="AJ180" s="709"/>
      <c r="AK180" s="709">
        <f>IF(AH180=$AH$3,1,0)</f>
        <v>0</v>
      </c>
      <c r="AL180" s="709">
        <f>IF(AH180=$AH$7,1,0)</f>
        <v>0</v>
      </c>
      <c r="AM180" s="709">
        <f>IF(AI180=$AH$4,1,0)</f>
        <v>0</v>
      </c>
      <c r="AN180" s="709"/>
      <c r="AO180" s="709">
        <f t="shared" ref="AO180:AO210" si="307">IF(OR(AH180=$AH$2,AH180=$AH$5),1,IF(AH180=$AH$6,0.5,0))</f>
        <v>0</v>
      </c>
      <c r="AP180" s="709">
        <f t="shared" ref="AP180:AP209" si="308">IF(OR(E180="Sa",E180="So",E180="",J180=0,AH180="FT"),0,1)</f>
        <v>0</v>
      </c>
    </row>
    <row r="181" spans="1:67" ht="12.75" customHeight="1" outlineLevel="1" x14ac:dyDescent="0.2">
      <c r="B181" s="851"/>
      <c r="C181" s="851"/>
      <c r="D181" s="27" t="str">
        <f t="shared" ref="D181:D210" si="309">IF(E181="Mo",WEEKNUM(I181),"")</f>
        <v/>
      </c>
      <c r="E181" s="191" t="str">
        <f t="shared" ref="E181:E209" si="310">TEXT(I181,"TTT")</f>
        <v>So</v>
      </c>
      <c r="F181" s="191">
        <f t="shared" ref="F181:F210" si="311">$F$5</f>
        <v>2024</v>
      </c>
      <c r="G181" s="191">
        <f t="shared" ref="G181:G210" si="312">$A$180</f>
        <v>6</v>
      </c>
      <c r="H181" s="191">
        <f>H180+1</f>
        <v>2</v>
      </c>
      <c r="I181" s="192">
        <f t="shared" ref="I181:I209" si="313">DATE(F181,G181,H181)</f>
        <v>43983</v>
      </c>
      <c r="J181" s="191">
        <f t="shared" si="293"/>
        <v>1</v>
      </c>
      <c r="K181" s="193">
        <f t="shared" si="294"/>
        <v>0</v>
      </c>
      <c r="L181" s="194">
        <f t="shared" si="294"/>
        <v>0</v>
      </c>
      <c r="M181" s="193">
        <f t="shared" si="294"/>
        <v>0</v>
      </c>
      <c r="N181" s="194">
        <f t="shared" si="294"/>
        <v>0</v>
      </c>
      <c r="O181" s="193">
        <f t="shared" si="294"/>
        <v>0</v>
      </c>
      <c r="P181" s="194">
        <f t="shared" si="294"/>
        <v>0</v>
      </c>
      <c r="Q181" s="193">
        <f t="shared" si="294"/>
        <v>0</v>
      </c>
      <c r="R181" s="194">
        <f t="shared" si="294"/>
        <v>0</v>
      </c>
      <c r="S181" s="193">
        <f t="shared" si="295"/>
        <v>0</v>
      </c>
      <c r="T181" s="194">
        <f t="shared" si="296"/>
        <v>0</v>
      </c>
      <c r="U181" s="193">
        <f t="shared" si="297"/>
        <v>0</v>
      </c>
      <c r="V181" s="194">
        <f t="shared" si="298"/>
        <v>0</v>
      </c>
      <c r="W181" s="195">
        <f t="shared" si="299"/>
        <v>0</v>
      </c>
      <c r="X181" s="195">
        <f t="shared" si="300"/>
        <v>0</v>
      </c>
      <c r="Y181" s="195">
        <f t="shared" si="301"/>
        <v>0</v>
      </c>
      <c r="Z181" s="195">
        <f t="shared" si="302"/>
        <v>0</v>
      </c>
      <c r="AA181" s="195">
        <f t="shared" si="303"/>
        <v>0</v>
      </c>
      <c r="AB181" s="195">
        <f t="shared" si="304"/>
        <v>0</v>
      </c>
      <c r="AC181" s="667"/>
      <c r="AD181" s="196">
        <f t="shared" si="305"/>
        <v>0</v>
      </c>
      <c r="AE181" s="667"/>
      <c r="AF181" s="196">
        <f t="shared" si="306"/>
        <v>0</v>
      </c>
      <c r="AG181" s="196"/>
      <c r="AH181" s="196"/>
      <c r="AI181" s="196"/>
      <c r="AJ181" s="710"/>
      <c r="AK181" s="709">
        <f t="shared" ref="AK181:AK210" si="314">IF(AH181=$AH$3,1,0)</f>
        <v>0</v>
      </c>
      <c r="AL181" s="709">
        <f t="shared" ref="AL181:AL210" si="315">IF(AH181=$AH$7,1,0)</f>
        <v>0</v>
      </c>
      <c r="AM181" s="709">
        <f t="shared" ref="AM181:AM210" si="316">IF(AI181=$AH$4,1,0)</f>
        <v>0</v>
      </c>
      <c r="AN181" s="709"/>
      <c r="AO181" s="709">
        <f t="shared" si="307"/>
        <v>0</v>
      </c>
      <c r="AP181" s="709">
        <f t="shared" si="308"/>
        <v>0</v>
      </c>
      <c r="BL181" s="822" t="s">
        <v>1778</v>
      </c>
      <c r="BM181" s="823">
        <f>SUM(BL182:BL186)+SUM(BM182:BM186)</f>
        <v>419.9</v>
      </c>
      <c r="BN181" s="824" t="s">
        <v>1767</v>
      </c>
      <c r="BO181" s="825" t="s">
        <v>1767</v>
      </c>
    </row>
    <row r="182" spans="1:67" ht="12.75" customHeight="1" outlineLevel="1" x14ac:dyDescent="0.2">
      <c r="B182" s="851"/>
      <c r="C182" s="851"/>
      <c r="D182" s="27">
        <f t="shared" si="309"/>
        <v>23</v>
      </c>
      <c r="E182" s="191" t="str">
        <f t="shared" si="310"/>
        <v>Mo</v>
      </c>
      <c r="F182" s="191">
        <f t="shared" si="311"/>
        <v>2024</v>
      </c>
      <c r="G182" s="191">
        <f t="shared" si="312"/>
        <v>6</v>
      </c>
      <c r="H182" s="191">
        <f t="shared" ref="H182:H210" si="317">H181+1</f>
        <v>3</v>
      </c>
      <c r="I182" s="192">
        <f t="shared" si="313"/>
        <v>43984</v>
      </c>
      <c r="J182" s="191">
        <f t="shared" si="293"/>
        <v>1</v>
      </c>
      <c r="K182" s="193">
        <v>8</v>
      </c>
      <c r="L182" s="194">
        <v>15</v>
      </c>
      <c r="M182" s="193">
        <v>13</v>
      </c>
      <c r="N182" s="194">
        <v>35</v>
      </c>
      <c r="O182" s="193">
        <v>14</v>
      </c>
      <c r="P182" s="194">
        <v>15</v>
      </c>
      <c r="Q182" s="193">
        <f t="shared" si="294"/>
        <v>15</v>
      </c>
      <c r="R182" s="194">
        <f t="shared" si="294"/>
        <v>55</v>
      </c>
      <c r="S182" s="193">
        <f t="shared" si="295"/>
        <v>15</v>
      </c>
      <c r="T182" s="194">
        <f t="shared" si="296"/>
        <v>55</v>
      </c>
      <c r="U182" s="193">
        <v>17</v>
      </c>
      <c r="V182" s="194">
        <v>25</v>
      </c>
      <c r="W182" s="195">
        <f t="shared" si="299"/>
        <v>0.34375</v>
      </c>
      <c r="X182" s="195">
        <f t="shared" si="300"/>
        <v>0.56597222222222221</v>
      </c>
      <c r="Y182" s="195">
        <f t="shared" si="301"/>
        <v>0.59375</v>
      </c>
      <c r="Z182" s="195">
        <f t="shared" si="302"/>
        <v>0.66319444444444442</v>
      </c>
      <c r="AA182" s="195">
        <f t="shared" si="303"/>
        <v>0.66319444444444442</v>
      </c>
      <c r="AB182" s="195">
        <f t="shared" si="304"/>
        <v>0.72569444444444442</v>
      </c>
      <c r="AC182" s="667"/>
      <c r="AD182" s="196">
        <f t="shared" si="305"/>
        <v>0.35069444444444442</v>
      </c>
      <c r="AE182" s="667"/>
      <c r="AF182" s="196">
        <f t="shared" si="306"/>
        <v>0.35416666666666663</v>
      </c>
      <c r="AG182" s="196"/>
      <c r="AH182" s="196" t="s">
        <v>963</v>
      </c>
      <c r="AI182" s="196"/>
      <c r="AJ182" s="710"/>
      <c r="AK182" s="709">
        <f t="shared" si="314"/>
        <v>0</v>
      </c>
      <c r="AL182" s="709">
        <f t="shared" si="315"/>
        <v>0</v>
      </c>
      <c r="AM182" s="709">
        <f t="shared" si="316"/>
        <v>0</v>
      </c>
      <c r="AN182" s="709"/>
      <c r="AO182" s="709">
        <f t="shared" si="307"/>
        <v>1</v>
      </c>
      <c r="AP182" s="709">
        <f t="shared" si="308"/>
        <v>1</v>
      </c>
      <c r="BL182" s="826">
        <v>68.5</v>
      </c>
      <c r="BM182" s="818">
        <v>68.5</v>
      </c>
      <c r="BN182" s="198">
        <v>39</v>
      </c>
      <c r="BO182" s="827">
        <v>46</v>
      </c>
    </row>
    <row r="183" spans="1:67" ht="12.75" customHeight="1" outlineLevel="1" x14ac:dyDescent="0.2">
      <c r="B183" s="851"/>
      <c r="C183" s="851"/>
      <c r="D183" s="27" t="str">
        <f t="shared" si="309"/>
        <v/>
      </c>
      <c r="E183" s="191" t="str">
        <f t="shared" si="310"/>
        <v>Di</v>
      </c>
      <c r="F183" s="191">
        <f t="shared" si="311"/>
        <v>2024</v>
      </c>
      <c r="G183" s="191">
        <f t="shared" si="312"/>
        <v>6</v>
      </c>
      <c r="H183" s="191">
        <f t="shared" si="317"/>
        <v>4</v>
      </c>
      <c r="I183" s="192">
        <f t="shared" si="313"/>
        <v>43985</v>
      </c>
      <c r="J183" s="191">
        <f t="shared" si="293"/>
        <v>1</v>
      </c>
      <c r="K183" s="193">
        <v>8</v>
      </c>
      <c r="L183" s="194">
        <v>10</v>
      </c>
      <c r="M183" s="193">
        <v>13</v>
      </c>
      <c r="N183" s="194">
        <v>0</v>
      </c>
      <c r="O183" s="193">
        <v>13</v>
      </c>
      <c r="P183" s="194">
        <v>30</v>
      </c>
      <c r="Q183" s="193">
        <f t="shared" si="294"/>
        <v>15</v>
      </c>
      <c r="R183" s="194">
        <f t="shared" si="294"/>
        <v>55</v>
      </c>
      <c r="S183" s="193">
        <f t="shared" si="295"/>
        <v>15</v>
      </c>
      <c r="T183" s="194">
        <f t="shared" si="296"/>
        <v>55</v>
      </c>
      <c r="U183" s="193">
        <v>17</v>
      </c>
      <c r="V183" s="194">
        <v>15</v>
      </c>
      <c r="W183" s="195">
        <f t="shared" si="299"/>
        <v>0.34027777777777779</v>
      </c>
      <c r="X183" s="195">
        <f t="shared" si="300"/>
        <v>0.54166666666666663</v>
      </c>
      <c r="Y183" s="195">
        <f t="shared" si="301"/>
        <v>0.5625</v>
      </c>
      <c r="Z183" s="195">
        <f t="shared" si="302"/>
        <v>0.66319444444444442</v>
      </c>
      <c r="AA183" s="195">
        <f t="shared" si="303"/>
        <v>0.66319444444444442</v>
      </c>
      <c r="AB183" s="195">
        <f t="shared" si="304"/>
        <v>0.71875</v>
      </c>
      <c r="AC183" s="667"/>
      <c r="AD183" s="196">
        <f t="shared" si="305"/>
        <v>0.35069444444444442</v>
      </c>
      <c r="AE183" s="667"/>
      <c r="AF183" s="196">
        <f t="shared" si="306"/>
        <v>0.35763888888888884</v>
      </c>
      <c r="AG183" s="196"/>
      <c r="AH183" s="196" t="s">
        <v>963</v>
      </c>
      <c r="AI183" s="196"/>
      <c r="AJ183" s="710"/>
      <c r="AK183" s="709">
        <f t="shared" si="314"/>
        <v>0</v>
      </c>
      <c r="AL183" s="709">
        <f t="shared" si="315"/>
        <v>0</v>
      </c>
      <c r="AM183" s="709">
        <f t="shared" si="316"/>
        <v>0</v>
      </c>
      <c r="AN183" s="709"/>
      <c r="AO183" s="709">
        <f t="shared" si="307"/>
        <v>1</v>
      </c>
      <c r="AP183" s="709">
        <f t="shared" si="308"/>
        <v>1</v>
      </c>
      <c r="BL183" s="828">
        <v>68.5</v>
      </c>
      <c r="BM183" s="761">
        <v>68.5</v>
      </c>
      <c r="BN183" s="198">
        <v>56</v>
      </c>
      <c r="BO183" s="827">
        <v>0</v>
      </c>
    </row>
    <row r="184" spans="1:67" ht="12.75" customHeight="1" outlineLevel="1" x14ac:dyDescent="0.2">
      <c r="B184" s="851"/>
      <c r="C184" s="851"/>
      <c r="D184" s="27" t="str">
        <f t="shared" si="309"/>
        <v/>
      </c>
      <c r="E184" s="191" t="str">
        <f t="shared" si="310"/>
        <v>Mi</v>
      </c>
      <c r="F184" s="191">
        <f t="shared" si="311"/>
        <v>2024</v>
      </c>
      <c r="G184" s="191">
        <f t="shared" si="312"/>
        <v>6</v>
      </c>
      <c r="H184" s="191">
        <f t="shared" si="317"/>
        <v>5</v>
      </c>
      <c r="I184" s="192">
        <f t="shared" si="313"/>
        <v>43986</v>
      </c>
      <c r="J184" s="191">
        <f t="shared" si="293"/>
        <v>1</v>
      </c>
      <c r="K184" s="193">
        <v>13</v>
      </c>
      <c r="L184" s="194">
        <v>15</v>
      </c>
      <c r="M184" s="193">
        <f t="shared" si="294"/>
        <v>13</v>
      </c>
      <c r="N184" s="194">
        <v>15</v>
      </c>
      <c r="O184" s="193">
        <f t="shared" si="294"/>
        <v>13</v>
      </c>
      <c r="P184" s="194">
        <v>15</v>
      </c>
      <c r="Q184" s="193">
        <f t="shared" si="294"/>
        <v>15</v>
      </c>
      <c r="R184" s="194">
        <f t="shared" si="294"/>
        <v>55</v>
      </c>
      <c r="S184" s="193">
        <f t="shared" si="295"/>
        <v>15</v>
      </c>
      <c r="T184" s="194">
        <f t="shared" si="296"/>
        <v>55</v>
      </c>
      <c r="U184" s="193">
        <v>17</v>
      </c>
      <c r="V184" s="194">
        <v>45</v>
      </c>
      <c r="W184" s="195">
        <f t="shared" si="299"/>
        <v>0.55208333333333337</v>
      </c>
      <c r="X184" s="195">
        <f t="shared" si="300"/>
        <v>0.55208333333333337</v>
      </c>
      <c r="Y184" s="195">
        <f t="shared" si="301"/>
        <v>0.55208333333333337</v>
      </c>
      <c r="Z184" s="195">
        <f t="shared" si="302"/>
        <v>0.66319444444444442</v>
      </c>
      <c r="AA184" s="195">
        <f t="shared" si="303"/>
        <v>0.66319444444444442</v>
      </c>
      <c r="AB184" s="195">
        <f t="shared" si="304"/>
        <v>0.73958333333333337</v>
      </c>
      <c r="AC184" s="667"/>
      <c r="AD184" s="196">
        <f t="shared" si="305"/>
        <v>0.35069444444444442</v>
      </c>
      <c r="AE184" s="667"/>
      <c r="AF184" s="196">
        <f t="shared" si="306"/>
        <v>0.1875</v>
      </c>
      <c r="AG184" s="196"/>
      <c r="AH184" s="196" t="s">
        <v>1715</v>
      </c>
      <c r="AI184" s="196"/>
      <c r="AJ184" s="710"/>
      <c r="AK184" s="709">
        <f t="shared" si="314"/>
        <v>0</v>
      </c>
      <c r="AL184" s="709">
        <f t="shared" si="315"/>
        <v>0</v>
      </c>
      <c r="AM184" s="709">
        <f t="shared" si="316"/>
        <v>0</v>
      </c>
      <c r="AN184" s="709"/>
      <c r="AO184" s="709">
        <f t="shared" si="307"/>
        <v>0.5</v>
      </c>
      <c r="AP184" s="709">
        <f t="shared" si="308"/>
        <v>1</v>
      </c>
      <c r="BL184" s="828">
        <v>0</v>
      </c>
      <c r="BM184" s="761">
        <v>0</v>
      </c>
      <c r="BN184" s="198">
        <v>0</v>
      </c>
      <c r="BO184" s="827">
        <v>0</v>
      </c>
    </row>
    <row r="185" spans="1:67" ht="12.75" customHeight="1" outlineLevel="1" x14ac:dyDescent="0.2">
      <c r="B185" s="851"/>
      <c r="C185" s="851"/>
      <c r="D185" s="27" t="str">
        <f t="shared" si="309"/>
        <v/>
      </c>
      <c r="E185" s="191" t="str">
        <f t="shared" si="310"/>
        <v>Do</v>
      </c>
      <c r="F185" s="191">
        <f t="shared" si="311"/>
        <v>2024</v>
      </c>
      <c r="G185" s="191">
        <f t="shared" si="312"/>
        <v>6</v>
      </c>
      <c r="H185" s="191">
        <f t="shared" si="317"/>
        <v>6</v>
      </c>
      <c r="I185" s="192">
        <f t="shared" si="313"/>
        <v>43987</v>
      </c>
      <c r="J185" s="191">
        <f t="shared" si="293"/>
        <v>1</v>
      </c>
      <c r="K185" s="193">
        <v>7</v>
      </c>
      <c r="L185" s="194">
        <v>41</v>
      </c>
      <c r="M185" s="193">
        <v>13</v>
      </c>
      <c r="N185" s="194">
        <v>0</v>
      </c>
      <c r="O185" s="193">
        <v>13</v>
      </c>
      <c r="P185" s="194">
        <v>30</v>
      </c>
      <c r="Q185" s="193">
        <f t="shared" si="294"/>
        <v>15</v>
      </c>
      <c r="R185" s="194">
        <f t="shared" si="294"/>
        <v>55</v>
      </c>
      <c r="S185" s="193">
        <f t="shared" si="295"/>
        <v>15</v>
      </c>
      <c r="T185" s="194">
        <f t="shared" si="296"/>
        <v>55</v>
      </c>
      <c r="U185" s="193">
        <v>17</v>
      </c>
      <c r="V185" s="194">
        <v>0</v>
      </c>
      <c r="W185" s="195">
        <f t="shared" si="299"/>
        <v>0.32013888888888886</v>
      </c>
      <c r="X185" s="195">
        <f t="shared" si="300"/>
        <v>0.54166666666666663</v>
      </c>
      <c r="Y185" s="195">
        <f t="shared" si="301"/>
        <v>0.5625</v>
      </c>
      <c r="Z185" s="195">
        <f t="shared" si="302"/>
        <v>0.66319444444444442</v>
      </c>
      <c r="AA185" s="195">
        <f t="shared" si="303"/>
        <v>0.66319444444444442</v>
      </c>
      <c r="AB185" s="195">
        <f t="shared" si="304"/>
        <v>0.70833333333333337</v>
      </c>
      <c r="AC185" s="667"/>
      <c r="AD185" s="196">
        <f t="shared" si="305"/>
        <v>0.35069444444444442</v>
      </c>
      <c r="AE185" s="667"/>
      <c r="AF185" s="196">
        <f t="shared" si="306"/>
        <v>0.36736111111111114</v>
      </c>
      <c r="AG185" s="196"/>
      <c r="AH185" s="196" t="s">
        <v>963</v>
      </c>
      <c r="AI185" s="196"/>
      <c r="AJ185" s="710"/>
      <c r="AK185" s="709">
        <f t="shared" si="314"/>
        <v>0</v>
      </c>
      <c r="AL185" s="709">
        <f t="shared" si="315"/>
        <v>0</v>
      </c>
      <c r="AM185" s="709">
        <f t="shared" si="316"/>
        <v>0</v>
      </c>
      <c r="AN185" s="709"/>
      <c r="AO185" s="709">
        <f t="shared" si="307"/>
        <v>1</v>
      </c>
      <c r="AP185" s="709">
        <f t="shared" si="308"/>
        <v>1</v>
      </c>
      <c r="BL185" s="828">
        <v>68.5</v>
      </c>
      <c r="BM185" s="761">
        <v>77.400000000000006</v>
      </c>
      <c r="BN185" s="198">
        <v>0</v>
      </c>
      <c r="BO185" s="827">
        <v>85</v>
      </c>
    </row>
    <row r="186" spans="1:67" ht="12.75" customHeight="1" outlineLevel="1" x14ac:dyDescent="0.2">
      <c r="B186" s="851"/>
      <c r="C186" s="851"/>
      <c r="D186" s="27" t="str">
        <f t="shared" si="309"/>
        <v/>
      </c>
      <c r="E186" s="191" t="str">
        <f t="shared" si="310"/>
        <v>Fr</v>
      </c>
      <c r="F186" s="191">
        <f t="shared" si="311"/>
        <v>2024</v>
      </c>
      <c r="G186" s="191">
        <f t="shared" si="312"/>
        <v>6</v>
      </c>
      <c r="H186" s="191">
        <f t="shared" si="317"/>
        <v>7</v>
      </c>
      <c r="I186" s="192">
        <f t="shared" si="313"/>
        <v>43988</v>
      </c>
      <c r="J186" s="191">
        <f t="shared" si="293"/>
        <v>1</v>
      </c>
      <c r="K186" s="193">
        <v>7</v>
      </c>
      <c r="L186" s="194">
        <v>0</v>
      </c>
      <c r="M186" s="193">
        <v>12</v>
      </c>
      <c r="N186" s="194">
        <v>0</v>
      </c>
      <c r="O186" s="193">
        <v>12</v>
      </c>
      <c r="P186" s="194">
        <v>30</v>
      </c>
      <c r="Q186" s="193">
        <f t="shared" si="294"/>
        <v>15</v>
      </c>
      <c r="R186" s="194">
        <f t="shared" si="294"/>
        <v>55</v>
      </c>
      <c r="S186" s="193">
        <f t="shared" si="295"/>
        <v>15</v>
      </c>
      <c r="T186" s="194">
        <f t="shared" si="296"/>
        <v>55</v>
      </c>
      <c r="U186" s="193">
        <v>16</v>
      </c>
      <c r="V186" s="194">
        <v>0</v>
      </c>
      <c r="W186" s="195">
        <f t="shared" si="299"/>
        <v>0.29166666666666669</v>
      </c>
      <c r="X186" s="195">
        <f t="shared" si="300"/>
        <v>0.5</v>
      </c>
      <c r="Y186" s="195">
        <f t="shared" si="301"/>
        <v>0.52083333333333337</v>
      </c>
      <c r="Z186" s="195">
        <f t="shared" si="302"/>
        <v>0.66319444444444442</v>
      </c>
      <c r="AA186" s="195">
        <f t="shared" si="303"/>
        <v>0.66319444444444442</v>
      </c>
      <c r="AB186" s="195">
        <f t="shared" si="304"/>
        <v>0.66666666666666663</v>
      </c>
      <c r="AC186" s="667"/>
      <c r="AD186" s="196">
        <f t="shared" si="305"/>
        <v>0.35069444444444442</v>
      </c>
      <c r="AE186" s="667"/>
      <c r="AF186" s="196">
        <f t="shared" si="306"/>
        <v>0.35416666666666657</v>
      </c>
      <c r="AG186" s="196"/>
      <c r="AH186" s="196" t="s">
        <v>1684</v>
      </c>
      <c r="AI186" s="196"/>
      <c r="AJ186" s="710"/>
      <c r="AK186" s="709">
        <f t="shared" si="314"/>
        <v>0</v>
      </c>
      <c r="AL186" s="709">
        <f t="shared" si="315"/>
        <v>0</v>
      </c>
      <c r="AM186" s="709">
        <f t="shared" si="316"/>
        <v>0</v>
      </c>
      <c r="AN186" s="709"/>
      <c r="AO186" s="709">
        <f t="shared" si="307"/>
        <v>1</v>
      </c>
      <c r="AP186" s="709">
        <f t="shared" si="308"/>
        <v>1</v>
      </c>
      <c r="BL186" s="828">
        <v>0</v>
      </c>
      <c r="BM186" s="761">
        <v>0</v>
      </c>
      <c r="BN186" s="198">
        <v>0</v>
      </c>
      <c r="BO186" s="827">
        <v>0</v>
      </c>
    </row>
    <row r="187" spans="1:67" ht="12.75" customHeight="1" outlineLevel="1" thickBot="1" x14ac:dyDescent="0.25">
      <c r="B187" s="851"/>
      <c r="C187" s="851"/>
      <c r="D187" s="27" t="str">
        <f t="shared" si="309"/>
        <v/>
      </c>
      <c r="E187" s="191" t="str">
        <f t="shared" si="310"/>
        <v>Sa</v>
      </c>
      <c r="F187" s="191">
        <f t="shared" si="311"/>
        <v>2024</v>
      </c>
      <c r="G187" s="191">
        <f t="shared" si="312"/>
        <v>6</v>
      </c>
      <c r="H187" s="191">
        <f t="shared" si="317"/>
        <v>8</v>
      </c>
      <c r="I187" s="192">
        <f t="shared" si="313"/>
        <v>43989</v>
      </c>
      <c r="J187" s="191">
        <f t="shared" si="293"/>
        <v>1</v>
      </c>
      <c r="K187" s="193">
        <f t="shared" si="294"/>
        <v>0</v>
      </c>
      <c r="L187" s="194">
        <f t="shared" si="294"/>
        <v>0</v>
      </c>
      <c r="M187" s="193">
        <f t="shared" si="294"/>
        <v>0</v>
      </c>
      <c r="N187" s="194">
        <f t="shared" si="294"/>
        <v>0</v>
      </c>
      <c r="O187" s="193">
        <f t="shared" si="294"/>
        <v>0</v>
      </c>
      <c r="P187" s="194">
        <f t="shared" si="294"/>
        <v>0</v>
      </c>
      <c r="Q187" s="193">
        <f t="shared" si="294"/>
        <v>0</v>
      </c>
      <c r="R187" s="194">
        <f t="shared" si="294"/>
        <v>0</v>
      </c>
      <c r="S187" s="193">
        <f t="shared" si="295"/>
        <v>0</v>
      </c>
      <c r="T187" s="194">
        <f t="shared" si="296"/>
        <v>0</v>
      </c>
      <c r="U187" s="193">
        <f t="shared" si="297"/>
        <v>0</v>
      </c>
      <c r="V187" s="194">
        <f t="shared" si="298"/>
        <v>0</v>
      </c>
      <c r="W187" s="195">
        <f t="shared" si="299"/>
        <v>0</v>
      </c>
      <c r="X187" s="195">
        <f t="shared" si="300"/>
        <v>0</v>
      </c>
      <c r="Y187" s="195">
        <f t="shared" si="301"/>
        <v>0</v>
      </c>
      <c r="Z187" s="195">
        <f t="shared" si="302"/>
        <v>0</v>
      </c>
      <c r="AA187" s="195">
        <f t="shared" si="303"/>
        <v>0</v>
      </c>
      <c r="AB187" s="195">
        <f t="shared" si="304"/>
        <v>0</v>
      </c>
      <c r="AC187" s="667"/>
      <c r="AD187" s="196">
        <f t="shared" si="305"/>
        <v>0</v>
      </c>
      <c r="AE187" s="667"/>
      <c r="AF187" s="196">
        <f t="shared" si="306"/>
        <v>0</v>
      </c>
      <c r="AG187" s="196"/>
      <c r="AH187" s="196"/>
      <c r="AI187" s="196"/>
      <c r="AJ187" s="710"/>
      <c r="AK187" s="709">
        <f t="shared" si="314"/>
        <v>0</v>
      </c>
      <c r="AL187" s="709">
        <f t="shared" si="315"/>
        <v>0</v>
      </c>
      <c r="AM187" s="709">
        <f t="shared" si="316"/>
        <v>0</v>
      </c>
      <c r="AN187" s="709"/>
      <c r="AO187" s="709">
        <f t="shared" si="307"/>
        <v>0</v>
      </c>
      <c r="AP187" s="709">
        <f t="shared" si="308"/>
        <v>0</v>
      </c>
      <c r="BL187" s="829"/>
      <c r="BM187" s="757"/>
      <c r="BN187" s="820"/>
      <c r="BO187" s="830"/>
    </row>
    <row r="188" spans="1:67" ht="12.75" customHeight="1" outlineLevel="1" x14ac:dyDescent="0.2">
      <c r="B188" s="851"/>
      <c r="C188" s="851"/>
      <c r="D188" s="27" t="str">
        <f t="shared" si="309"/>
        <v/>
      </c>
      <c r="E188" s="191" t="str">
        <f t="shared" si="310"/>
        <v>So</v>
      </c>
      <c r="F188" s="191">
        <f t="shared" si="311"/>
        <v>2024</v>
      </c>
      <c r="G188" s="191">
        <f t="shared" si="312"/>
        <v>6</v>
      </c>
      <c r="H188" s="191">
        <f t="shared" si="317"/>
        <v>9</v>
      </c>
      <c r="I188" s="192">
        <f t="shared" si="313"/>
        <v>43990</v>
      </c>
      <c r="J188" s="191">
        <f t="shared" si="293"/>
        <v>1</v>
      </c>
      <c r="K188" s="193">
        <f t="shared" si="294"/>
        <v>0</v>
      </c>
      <c r="L188" s="194">
        <f t="shared" si="294"/>
        <v>0</v>
      </c>
      <c r="M188" s="193">
        <f t="shared" si="294"/>
        <v>0</v>
      </c>
      <c r="N188" s="194">
        <f t="shared" si="294"/>
        <v>0</v>
      </c>
      <c r="O188" s="193">
        <f t="shared" si="294"/>
        <v>0</v>
      </c>
      <c r="P188" s="194">
        <f t="shared" si="294"/>
        <v>0</v>
      </c>
      <c r="Q188" s="193">
        <f t="shared" si="294"/>
        <v>0</v>
      </c>
      <c r="R188" s="194">
        <f t="shared" si="294"/>
        <v>0</v>
      </c>
      <c r="S188" s="193">
        <f t="shared" si="295"/>
        <v>0</v>
      </c>
      <c r="T188" s="194">
        <f t="shared" si="296"/>
        <v>0</v>
      </c>
      <c r="U188" s="193">
        <f t="shared" si="297"/>
        <v>0</v>
      </c>
      <c r="V188" s="194">
        <f t="shared" si="298"/>
        <v>0</v>
      </c>
      <c r="W188" s="195">
        <f t="shared" si="299"/>
        <v>0</v>
      </c>
      <c r="X188" s="195">
        <f t="shared" si="300"/>
        <v>0</v>
      </c>
      <c r="Y188" s="195">
        <f t="shared" si="301"/>
        <v>0</v>
      </c>
      <c r="Z188" s="195">
        <f t="shared" si="302"/>
        <v>0</v>
      </c>
      <c r="AA188" s="195">
        <f t="shared" si="303"/>
        <v>0</v>
      </c>
      <c r="AB188" s="195">
        <f t="shared" si="304"/>
        <v>0</v>
      </c>
      <c r="AC188" s="667"/>
      <c r="AD188" s="196">
        <f t="shared" si="305"/>
        <v>0</v>
      </c>
      <c r="AE188" s="667"/>
      <c r="AF188" s="196">
        <f t="shared" si="306"/>
        <v>0</v>
      </c>
      <c r="AG188" s="196"/>
      <c r="AH188" s="196"/>
      <c r="AI188" s="196"/>
      <c r="AJ188" s="710"/>
      <c r="AK188" s="709">
        <f t="shared" si="314"/>
        <v>0</v>
      </c>
      <c r="AL188" s="709">
        <f t="shared" si="315"/>
        <v>0</v>
      </c>
      <c r="AM188" s="709">
        <f t="shared" si="316"/>
        <v>0</v>
      </c>
      <c r="AN188" s="709"/>
      <c r="AO188" s="709">
        <f t="shared" si="307"/>
        <v>0</v>
      </c>
      <c r="AP188" s="709">
        <f t="shared" si="308"/>
        <v>0</v>
      </c>
      <c r="BG188" s="822" t="s">
        <v>1778</v>
      </c>
      <c r="BH188" s="823">
        <f>SUM(BG189:BG193)+SUM(BH189:BH193)</f>
        <v>213.5</v>
      </c>
      <c r="BI188" s="824" t="s">
        <v>1767</v>
      </c>
      <c r="BJ188" s="825" t="s">
        <v>1767</v>
      </c>
      <c r="BL188" s="831" t="s">
        <v>1778</v>
      </c>
      <c r="BM188" s="756">
        <f>SUM(BL189:BL193)+SUM(BM189:BM193)</f>
        <v>334.5</v>
      </c>
      <c r="BN188" s="722" t="s">
        <v>1767</v>
      </c>
      <c r="BO188" s="832" t="s">
        <v>1767</v>
      </c>
    </row>
    <row r="189" spans="1:67" ht="12.75" customHeight="1" outlineLevel="1" x14ac:dyDescent="0.2">
      <c r="B189" s="851"/>
      <c r="C189" s="851"/>
      <c r="D189" s="27">
        <f t="shared" si="309"/>
        <v>24</v>
      </c>
      <c r="E189" s="191" t="str">
        <f t="shared" si="310"/>
        <v>Mo</v>
      </c>
      <c r="F189" s="191">
        <f t="shared" si="311"/>
        <v>2024</v>
      </c>
      <c r="G189" s="191">
        <f t="shared" si="312"/>
        <v>6</v>
      </c>
      <c r="H189" s="191">
        <f t="shared" si="317"/>
        <v>10</v>
      </c>
      <c r="I189" s="192">
        <f t="shared" si="313"/>
        <v>43991</v>
      </c>
      <c r="J189" s="191">
        <f t="shared" si="293"/>
        <v>1</v>
      </c>
      <c r="K189" s="193">
        <v>8</v>
      </c>
      <c r="L189" s="194">
        <v>10</v>
      </c>
      <c r="M189" s="193">
        <f t="shared" si="294"/>
        <v>13</v>
      </c>
      <c r="N189" s="194">
        <f t="shared" si="294"/>
        <v>0</v>
      </c>
      <c r="O189" s="193">
        <f t="shared" si="294"/>
        <v>13</v>
      </c>
      <c r="P189" s="194">
        <f t="shared" si="294"/>
        <v>30</v>
      </c>
      <c r="Q189" s="193">
        <f t="shared" si="294"/>
        <v>15</v>
      </c>
      <c r="R189" s="194">
        <f t="shared" si="294"/>
        <v>55</v>
      </c>
      <c r="S189" s="193">
        <f t="shared" si="295"/>
        <v>15</v>
      </c>
      <c r="T189" s="194">
        <f t="shared" si="296"/>
        <v>55</v>
      </c>
      <c r="U189" s="193">
        <v>17</v>
      </c>
      <c r="V189" s="194">
        <v>10</v>
      </c>
      <c r="W189" s="195">
        <f t="shared" si="299"/>
        <v>0.34027777777777779</v>
      </c>
      <c r="X189" s="195">
        <f t="shared" si="300"/>
        <v>0.54166666666666663</v>
      </c>
      <c r="Y189" s="195">
        <f t="shared" si="301"/>
        <v>0.5625</v>
      </c>
      <c r="Z189" s="195">
        <f t="shared" si="302"/>
        <v>0.66319444444444442</v>
      </c>
      <c r="AA189" s="195">
        <f t="shared" si="303"/>
        <v>0.66319444444444442</v>
      </c>
      <c r="AB189" s="195">
        <f t="shared" si="304"/>
        <v>0.71527777777777779</v>
      </c>
      <c r="AC189" s="667"/>
      <c r="AD189" s="196">
        <f t="shared" si="305"/>
        <v>0.35069444444444442</v>
      </c>
      <c r="AE189" s="667"/>
      <c r="AF189" s="196">
        <f t="shared" si="306"/>
        <v>0.35416666666666663</v>
      </c>
      <c r="AG189" s="196"/>
      <c r="AH189" s="196" t="s">
        <v>963</v>
      </c>
      <c r="AI189" s="196"/>
      <c r="AJ189" s="710"/>
      <c r="AK189" s="709">
        <f t="shared" si="314"/>
        <v>0</v>
      </c>
      <c r="AL189" s="709">
        <f t="shared" si="315"/>
        <v>0</v>
      </c>
      <c r="AM189" s="709">
        <f t="shared" si="316"/>
        <v>0</v>
      </c>
      <c r="AN189" s="709"/>
      <c r="AO189" s="709">
        <f t="shared" si="307"/>
        <v>1</v>
      </c>
      <c r="AP189" s="709">
        <f t="shared" si="308"/>
        <v>1</v>
      </c>
      <c r="BG189" s="826">
        <v>0</v>
      </c>
      <c r="BH189" s="818">
        <v>0</v>
      </c>
      <c r="BI189" s="198">
        <v>65</v>
      </c>
      <c r="BJ189" s="827">
        <v>0</v>
      </c>
      <c r="BL189" s="826">
        <v>68.5</v>
      </c>
      <c r="BM189" s="818">
        <v>68.5</v>
      </c>
      <c r="BN189" s="198">
        <v>98</v>
      </c>
      <c r="BO189" s="827">
        <v>0</v>
      </c>
    </row>
    <row r="190" spans="1:67" ht="12.75" customHeight="1" outlineLevel="1" x14ac:dyDescent="0.2">
      <c r="B190" s="851"/>
      <c r="C190" s="851"/>
      <c r="D190" s="27" t="str">
        <f t="shared" si="309"/>
        <v/>
      </c>
      <c r="E190" s="191" t="str">
        <f t="shared" si="310"/>
        <v>Di</v>
      </c>
      <c r="F190" s="191">
        <f t="shared" si="311"/>
        <v>2024</v>
      </c>
      <c r="G190" s="191">
        <f t="shared" si="312"/>
        <v>6</v>
      </c>
      <c r="H190" s="191">
        <f t="shared" si="317"/>
        <v>11</v>
      </c>
      <c r="I190" s="192">
        <f t="shared" si="313"/>
        <v>43992</v>
      </c>
      <c r="J190" s="191">
        <f t="shared" si="293"/>
        <v>1</v>
      </c>
      <c r="K190" s="193">
        <v>7</v>
      </c>
      <c r="L190" s="194">
        <v>55</v>
      </c>
      <c r="M190" s="193">
        <v>13</v>
      </c>
      <c r="N190" s="194">
        <v>0</v>
      </c>
      <c r="O190" s="193">
        <v>13</v>
      </c>
      <c r="P190" s="194">
        <v>30</v>
      </c>
      <c r="Q190" s="193">
        <f t="shared" ref="K190:R199" si="318">IF(OR($E190="Sa",$E190="So",$J190=0),Q$4,Q$5)</f>
        <v>15</v>
      </c>
      <c r="R190" s="194">
        <f t="shared" si="318"/>
        <v>55</v>
      </c>
      <c r="S190" s="193">
        <f t="shared" si="295"/>
        <v>15</v>
      </c>
      <c r="T190" s="194">
        <f t="shared" si="296"/>
        <v>55</v>
      </c>
      <c r="U190" s="193">
        <v>17</v>
      </c>
      <c r="V190" s="194">
        <v>25</v>
      </c>
      <c r="W190" s="195">
        <f t="shared" si="299"/>
        <v>0.3298611111111111</v>
      </c>
      <c r="X190" s="195">
        <f t="shared" si="300"/>
        <v>0.54166666666666663</v>
      </c>
      <c r="Y190" s="195">
        <f t="shared" si="301"/>
        <v>0.5625</v>
      </c>
      <c r="Z190" s="195">
        <f t="shared" si="302"/>
        <v>0.66319444444444442</v>
      </c>
      <c r="AA190" s="195">
        <f t="shared" si="303"/>
        <v>0.66319444444444442</v>
      </c>
      <c r="AB190" s="195">
        <f t="shared" si="304"/>
        <v>0.72569444444444442</v>
      </c>
      <c r="AC190" s="667"/>
      <c r="AD190" s="196">
        <f t="shared" si="305"/>
        <v>0.35069444444444442</v>
      </c>
      <c r="AE190" s="667"/>
      <c r="AF190" s="196">
        <f t="shared" si="306"/>
        <v>0.37499999999999994</v>
      </c>
      <c r="AG190" s="196"/>
      <c r="AH190" s="196" t="s">
        <v>963</v>
      </c>
      <c r="AI190" s="196"/>
      <c r="AJ190" s="710"/>
      <c r="AK190" s="709">
        <f t="shared" si="314"/>
        <v>0</v>
      </c>
      <c r="AL190" s="709">
        <f t="shared" si="315"/>
        <v>0</v>
      </c>
      <c r="AM190" s="709">
        <f t="shared" si="316"/>
        <v>0</v>
      </c>
      <c r="AN190" s="709"/>
      <c r="AO190" s="709">
        <f t="shared" si="307"/>
        <v>1</v>
      </c>
      <c r="AP190" s="709">
        <f t="shared" si="308"/>
        <v>1</v>
      </c>
      <c r="BG190" s="828">
        <v>0</v>
      </c>
      <c r="BH190" s="761">
        <v>0</v>
      </c>
      <c r="BI190" s="198">
        <v>0</v>
      </c>
      <c r="BJ190" s="827">
        <v>0</v>
      </c>
      <c r="BL190" s="828">
        <v>68.5</v>
      </c>
      <c r="BM190" s="761">
        <v>68.5</v>
      </c>
      <c r="BN190" s="198">
        <v>0</v>
      </c>
      <c r="BO190" s="827">
        <v>0</v>
      </c>
    </row>
    <row r="191" spans="1:67" ht="12.75" customHeight="1" outlineLevel="1" x14ac:dyDescent="0.2">
      <c r="B191" s="851"/>
      <c r="C191" s="851"/>
      <c r="D191" s="27" t="str">
        <f t="shared" si="309"/>
        <v/>
      </c>
      <c r="E191" s="191" t="str">
        <f t="shared" si="310"/>
        <v>Mi</v>
      </c>
      <c r="F191" s="191">
        <f t="shared" si="311"/>
        <v>2024</v>
      </c>
      <c r="G191" s="191">
        <f t="shared" si="312"/>
        <v>6</v>
      </c>
      <c r="H191" s="191">
        <f t="shared" si="317"/>
        <v>12</v>
      </c>
      <c r="I191" s="192">
        <f t="shared" si="313"/>
        <v>43993</v>
      </c>
      <c r="J191" s="191">
        <f t="shared" si="293"/>
        <v>1</v>
      </c>
      <c r="K191" s="193">
        <v>8</v>
      </c>
      <c r="L191" s="194">
        <v>20</v>
      </c>
      <c r="M191" s="193">
        <v>13</v>
      </c>
      <c r="N191" s="194">
        <v>0</v>
      </c>
      <c r="O191" s="193">
        <v>13</v>
      </c>
      <c r="P191" s="194">
        <v>30</v>
      </c>
      <c r="Q191" s="193">
        <f t="shared" si="318"/>
        <v>15</v>
      </c>
      <c r="R191" s="194">
        <f t="shared" si="318"/>
        <v>55</v>
      </c>
      <c r="S191" s="193">
        <f t="shared" si="295"/>
        <v>15</v>
      </c>
      <c r="T191" s="194">
        <f t="shared" si="296"/>
        <v>55</v>
      </c>
      <c r="U191" s="193">
        <v>17</v>
      </c>
      <c r="V191" s="194">
        <v>25</v>
      </c>
      <c r="W191" s="195">
        <f t="shared" si="299"/>
        <v>0.34722222222222221</v>
      </c>
      <c r="X191" s="195">
        <f t="shared" si="300"/>
        <v>0.54166666666666663</v>
      </c>
      <c r="Y191" s="195">
        <f t="shared" si="301"/>
        <v>0.5625</v>
      </c>
      <c r="Z191" s="195">
        <f t="shared" si="302"/>
        <v>0.66319444444444442</v>
      </c>
      <c r="AA191" s="195">
        <f t="shared" si="303"/>
        <v>0.66319444444444442</v>
      </c>
      <c r="AB191" s="195">
        <f t="shared" si="304"/>
        <v>0.72569444444444442</v>
      </c>
      <c r="AC191" s="667"/>
      <c r="AD191" s="196">
        <f t="shared" si="305"/>
        <v>0.35069444444444442</v>
      </c>
      <c r="AE191" s="667"/>
      <c r="AF191" s="196">
        <f t="shared" si="306"/>
        <v>0.35763888888888884</v>
      </c>
      <c r="AG191" s="196"/>
      <c r="AH191" s="196" t="s">
        <v>963</v>
      </c>
      <c r="AI191" s="196"/>
      <c r="AJ191" s="710"/>
      <c r="AK191" s="709">
        <f t="shared" si="314"/>
        <v>0</v>
      </c>
      <c r="AL191" s="709">
        <f t="shared" si="315"/>
        <v>0</v>
      </c>
      <c r="AM191" s="709">
        <f t="shared" si="316"/>
        <v>0</v>
      </c>
      <c r="AN191" s="709"/>
      <c r="AO191" s="709">
        <f t="shared" si="307"/>
        <v>1</v>
      </c>
      <c r="AP191" s="709">
        <f t="shared" si="308"/>
        <v>1</v>
      </c>
      <c r="BG191" s="828">
        <f>68.5-BL191</f>
        <v>8</v>
      </c>
      <c r="BH191" s="761">
        <v>68.5</v>
      </c>
      <c r="BI191" s="198">
        <v>0</v>
      </c>
      <c r="BJ191" s="827">
        <v>0</v>
      </c>
      <c r="BL191" s="828">
        <v>60.5</v>
      </c>
      <c r="BM191" s="761">
        <v>0</v>
      </c>
      <c r="BN191" s="198">
        <v>0</v>
      </c>
      <c r="BO191" s="827">
        <v>0</v>
      </c>
    </row>
    <row r="192" spans="1:67" ht="12.75" customHeight="1" outlineLevel="1" x14ac:dyDescent="0.2">
      <c r="B192" s="851"/>
      <c r="C192" s="851"/>
      <c r="D192" s="27" t="str">
        <f t="shared" si="309"/>
        <v/>
      </c>
      <c r="E192" s="191" t="str">
        <f t="shared" si="310"/>
        <v>Do</v>
      </c>
      <c r="F192" s="191">
        <f t="shared" si="311"/>
        <v>2024</v>
      </c>
      <c r="G192" s="191">
        <f t="shared" si="312"/>
        <v>6</v>
      </c>
      <c r="H192" s="191">
        <f t="shared" si="317"/>
        <v>13</v>
      </c>
      <c r="I192" s="192">
        <f t="shared" si="313"/>
        <v>43994</v>
      </c>
      <c r="J192" s="191">
        <f t="shared" si="293"/>
        <v>1</v>
      </c>
      <c r="K192" s="193">
        <v>8</v>
      </c>
      <c r="L192" s="194">
        <v>12</v>
      </c>
      <c r="M192" s="193">
        <v>13</v>
      </c>
      <c r="N192" s="194">
        <v>0</v>
      </c>
      <c r="O192" s="193">
        <v>13</v>
      </c>
      <c r="P192" s="194">
        <v>30</v>
      </c>
      <c r="Q192" s="193">
        <f t="shared" si="318"/>
        <v>15</v>
      </c>
      <c r="R192" s="194">
        <f t="shared" si="318"/>
        <v>55</v>
      </c>
      <c r="S192" s="193">
        <f t="shared" si="295"/>
        <v>15</v>
      </c>
      <c r="T192" s="194">
        <f t="shared" si="296"/>
        <v>55</v>
      </c>
      <c r="U192" s="193">
        <v>17</v>
      </c>
      <c r="V192" s="194">
        <v>15</v>
      </c>
      <c r="W192" s="195">
        <f t="shared" si="299"/>
        <v>0.34166666666666667</v>
      </c>
      <c r="X192" s="195">
        <f t="shared" si="300"/>
        <v>0.54166666666666663</v>
      </c>
      <c r="Y192" s="195">
        <f t="shared" si="301"/>
        <v>0.5625</v>
      </c>
      <c r="Z192" s="195">
        <f t="shared" si="302"/>
        <v>0.66319444444444442</v>
      </c>
      <c r="AA192" s="195">
        <f t="shared" si="303"/>
        <v>0.66319444444444442</v>
      </c>
      <c r="AB192" s="195">
        <f t="shared" si="304"/>
        <v>0.71875</v>
      </c>
      <c r="AC192" s="667"/>
      <c r="AD192" s="196">
        <f t="shared" si="305"/>
        <v>0.35069444444444442</v>
      </c>
      <c r="AE192" s="667"/>
      <c r="AF192" s="196">
        <f t="shared" si="306"/>
        <v>0.35624999999999996</v>
      </c>
      <c r="AG192" s="196"/>
      <c r="AH192" s="196" t="s">
        <v>963</v>
      </c>
      <c r="AI192" s="196"/>
      <c r="AJ192" s="710"/>
      <c r="AK192" s="709">
        <f t="shared" si="314"/>
        <v>0</v>
      </c>
      <c r="AL192" s="709">
        <f t="shared" si="315"/>
        <v>0</v>
      </c>
      <c r="AM192" s="709">
        <f t="shared" si="316"/>
        <v>0</v>
      </c>
      <c r="AN192" s="709"/>
      <c r="AO192" s="709">
        <f t="shared" si="307"/>
        <v>1</v>
      </c>
      <c r="AP192" s="709">
        <f t="shared" si="308"/>
        <v>1</v>
      </c>
      <c r="BG192" s="828">
        <v>68.5</v>
      </c>
      <c r="BH192" s="761">
        <v>68.5</v>
      </c>
      <c r="BI192" s="198">
        <v>0</v>
      </c>
      <c r="BJ192" s="827">
        <v>0</v>
      </c>
      <c r="BL192" s="828">
        <v>0</v>
      </c>
      <c r="BM192" s="761">
        <v>0</v>
      </c>
      <c r="BN192" s="198">
        <v>0</v>
      </c>
      <c r="BO192" s="827">
        <v>0</v>
      </c>
    </row>
    <row r="193" spans="2:67" ht="12.75" customHeight="1" outlineLevel="1" x14ac:dyDescent="0.2">
      <c r="B193" s="851"/>
      <c r="C193" s="851"/>
      <c r="D193" s="27" t="str">
        <f t="shared" si="309"/>
        <v/>
      </c>
      <c r="E193" s="191" t="str">
        <f t="shared" si="310"/>
        <v>Fr</v>
      </c>
      <c r="F193" s="191">
        <f t="shared" si="311"/>
        <v>2024</v>
      </c>
      <c r="G193" s="191">
        <f t="shared" si="312"/>
        <v>6</v>
      </c>
      <c r="H193" s="191">
        <f t="shared" si="317"/>
        <v>14</v>
      </c>
      <c r="I193" s="192">
        <f t="shared" si="313"/>
        <v>43995</v>
      </c>
      <c r="J193" s="191">
        <f t="shared" si="293"/>
        <v>1</v>
      </c>
      <c r="K193" s="193">
        <v>7</v>
      </c>
      <c r="L193" s="194">
        <v>0</v>
      </c>
      <c r="M193" s="193">
        <v>12</v>
      </c>
      <c r="N193" s="194">
        <v>0</v>
      </c>
      <c r="O193" s="193">
        <v>12</v>
      </c>
      <c r="P193" s="194">
        <v>30</v>
      </c>
      <c r="Q193" s="193">
        <f t="shared" si="318"/>
        <v>15</v>
      </c>
      <c r="R193" s="194">
        <f t="shared" si="318"/>
        <v>55</v>
      </c>
      <c r="S193" s="193">
        <f t="shared" si="295"/>
        <v>15</v>
      </c>
      <c r="T193" s="194">
        <f t="shared" si="296"/>
        <v>55</v>
      </c>
      <c r="U193" s="193">
        <v>16</v>
      </c>
      <c r="V193" s="194">
        <v>0</v>
      </c>
      <c r="W193" s="195">
        <f t="shared" si="299"/>
        <v>0.29166666666666669</v>
      </c>
      <c r="X193" s="195">
        <f t="shared" si="300"/>
        <v>0.5</v>
      </c>
      <c r="Y193" s="195">
        <f t="shared" si="301"/>
        <v>0.52083333333333337</v>
      </c>
      <c r="Z193" s="195">
        <f t="shared" si="302"/>
        <v>0.66319444444444442</v>
      </c>
      <c r="AA193" s="195">
        <f t="shared" si="303"/>
        <v>0.66319444444444442</v>
      </c>
      <c r="AB193" s="195">
        <f t="shared" si="304"/>
        <v>0.66666666666666663</v>
      </c>
      <c r="AC193" s="667"/>
      <c r="AD193" s="196">
        <f t="shared" si="305"/>
        <v>0.35069444444444442</v>
      </c>
      <c r="AE193" s="667"/>
      <c r="AF193" s="196">
        <f t="shared" si="306"/>
        <v>0.35416666666666657</v>
      </c>
      <c r="AG193" s="196"/>
      <c r="AH193" s="196" t="s">
        <v>1684</v>
      </c>
      <c r="AI193" s="196"/>
      <c r="AJ193" s="710"/>
      <c r="AK193" s="709">
        <f t="shared" si="314"/>
        <v>0</v>
      </c>
      <c r="AL193" s="709">
        <f t="shared" si="315"/>
        <v>0</v>
      </c>
      <c r="AM193" s="709">
        <f t="shared" si="316"/>
        <v>0</v>
      </c>
      <c r="AN193" s="709"/>
      <c r="AO193" s="709">
        <f t="shared" si="307"/>
        <v>1</v>
      </c>
      <c r="AP193" s="709">
        <f t="shared" si="308"/>
        <v>1</v>
      </c>
      <c r="BG193" s="828">
        <v>0</v>
      </c>
      <c r="BH193" s="761">
        <v>0</v>
      </c>
      <c r="BI193" s="198">
        <v>0</v>
      </c>
      <c r="BJ193" s="827">
        <v>0</v>
      </c>
      <c r="BL193" s="828">
        <v>0</v>
      </c>
      <c r="BM193" s="761">
        <v>0</v>
      </c>
      <c r="BN193" s="198">
        <v>0</v>
      </c>
      <c r="BO193" s="827">
        <v>0</v>
      </c>
    </row>
    <row r="194" spans="2:67" ht="12.75" customHeight="1" outlineLevel="1" thickBot="1" x14ac:dyDescent="0.25">
      <c r="B194" s="851"/>
      <c r="C194" s="851"/>
      <c r="D194" s="27" t="str">
        <f t="shared" si="309"/>
        <v/>
      </c>
      <c r="E194" s="191" t="str">
        <f t="shared" si="310"/>
        <v>Sa</v>
      </c>
      <c r="F194" s="191">
        <f t="shared" si="311"/>
        <v>2024</v>
      </c>
      <c r="G194" s="191">
        <f t="shared" si="312"/>
        <v>6</v>
      </c>
      <c r="H194" s="191">
        <f t="shared" si="317"/>
        <v>15</v>
      </c>
      <c r="I194" s="192">
        <f t="shared" si="313"/>
        <v>43996</v>
      </c>
      <c r="J194" s="191">
        <f t="shared" si="293"/>
        <v>1</v>
      </c>
      <c r="K194" s="193">
        <f t="shared" si="318"/>
        <v>0</v>
      </c>
      <c r="L194" s="194">
        <f t="shared" si="318"/>
        <v>0</v>
      </c>
      <c r="M194" s="193">
        <f t="shared" si="318"/>
        <v>0</v>
      </c>
      <c r="N194" s="194">
        <f t="shared" si="318"/>
        <v>0</v>
      </c>
      <c r="O194" s="193">
        <f t="shared" si="318"/>
        <v>0</v>
      </c>
      <c r="P194" s="194">
        <f t="shared" si="318"/>
        <v>0</v>
      </c>
      <c r="Q194" s="193">
        <f t="shared" si="318"/>
        <v>0</v>
      </c>
      <c r="R194" s="194">
        <f t="shared" si="318"/>
        <v>0</v>
      </c>
      <c r="S194" s="193">
        <f t="shared" si="295"/>
        <v>0</v>
      </c>
      <c r="T194" s="194">
        <f t="shared" si="296"/>
        <v>0</v>
      </c>
      <c r="U194" s="193">
        <f t="shared" si="297"/>
        <v>0</v>
      </c>
      <c r="V194" s="194">
        <f t="shared" si="298"/>
        <v>0</v>
      </c>
      <c r="W194" s="195">
        <f t="shared" si="299"/>
        <v>0</v>
      </c>
      <c r="X194" s="195">
        <f t="shared" si="300"/>
        <v>0</v>
      </c>
      <c r="Y194" s="195">
        <f t="shared" si="301"/>
        <v>0</v>
      </c>
      <c r="Z194" s="195">
        <f t="shared" si="302"/>
        <v>0</v>
      </c>
      <c r="AA194" s="195">
        <f t="shared" si="303"/>
        <v>0</v>
      </c>
      <c r="AB194" s="195">
        <f t="shared" si="304"/>
        <v>0</v>
      </c>
      <c r="AC194" s="667"/>
      <c r="AD194" s="196">
        <f t="shared" si="305"/>
        <v>0</v>
      </c>
      <c r="AE194" s="667"/>
      <c r="AF194" s="196">
        <f t="shared" si="306"/>
        <v>0</v>
      </c>
      <c r="AG194" s="196"/>
      <c r="AH194" s="196"/>
      <c r="AI194" s="196"/>
      <c r="AJ194" s="710"/>
      <c r="AK194" s="709">
        <f t="shared" si="314"/>
        <v>0</v>
      </c>
      <c r="AL194" s="709">
        <f t="shared" si="315"/>
        <v>0</v>
      </c>
      <c r="AM194" s="709">
        <f t="shared" si="316"/>
        <v>0</v>
      </c>
      <c r="AN194" s="709"/>
      <c r="AO194" s="709">
        <f t="shared" si="307"/>
        <v>0</v>
      </c>
      <c r="AP194" s="709">
        <f t="shared" si="308"/>
        <v>0</v>
      </c>
      <c r="BG194" s="829"/>
      <c r="BH194" s="757"/>
      <c r="BI194" s="820"/>
      <c r="BJ194" s="830"/>
      <c r="BL194" s="834">
        <v>40.799999999999997</v>
      </c>
      <c r="BM194" s="833">
        <f>SUM(BM171,BM181,BM188)</f>
        <v>921.4</v>
      </c>
      <c r="BN194" s="835">
        <f>IF(BL194=0,0,BM194/BL194)</f>
        <v>22.583333333333336</v>
      </c>
      <c r="BO194" s="839">
        <f>IF(BM194=0,0,100*BL194/BM194)</f>
        <v>4.428044280442804</v>
      </c>
    </row>
    <row r="195" spans="2:67" ht="12.75" customHeight="1" outlineLevel="1" x14ac:dyDescent="0.2">
      <c r="B195" s="851"/>
      <c r="C195" s="851"/>
      <c r="D195" s="27" t="str">
        <f t="shared" si="309"/>
        <v/>
      </c>
      <c r="E195" s="191" t="str">
        <f t="shared" si="310"/>
        <v>So</v>
      </c>
      <c r="F195" s="191">
        <f t="shared" si="311"/>
        <v>2024</v>
      </c>
      <c r="G195" s="191">
        <f t="shared" si="312"/>
        <v>6</v>
      </c>
      <c r="H195" s="191">
        <f t="shared" si="317"/>
        <v>16</v>
      </c>
      <c r="I195" s="192">
        <f t="shared" si="313"/>
        <v>43997</v>
      </c>
      <c r="J195" s="191">
        <f t="shared" si="293"/>
        <v>1</v>
      </c>
      <c r="K195" s="193">
        <f t="shared" si="318"/>
        <v>0</v>
      </c>
      <c r="L195" s="194">
        <f t="shared" si="318"/>
        <v>0</v>
      </c>
      <c r="M195" s="193">
        <f t="shared" si="318"/>
        <v>0</v>
      </c>
      <c r="N195" s="194">
        <f t="shared" si="318"/>
        <v>0</v>
      </c>
      <c r="O195" s="193">
        <f t="shared" si="318"/>
        <v>0</v>
      </c>
      <c r="P195" s="194">
        <f t="shared" si="318"/>
        <v>0</v>
      </c>
      <c r="Q195" s="193">
        <f t="shared" si="318"/>
        <v>0</v>
      </c>
      <c r="R195" s="194">
        <f t="shared" si="318"/>
        <v>0</v>
      </c>
      <c r="S195" s="193">
        <f t="shared" si="295"/>
        <v>0</v>
      </c>
      <c r="T195" s="194">
        <f t="shared" si="296"/>
        <v>0</v>
      </c>
      <c r="U195" s="193">
        <f t="shared" si="297"/>
        <v>0</v>
      </c>
      <c r="V195" s="194">
        <f t="shared" si="298"/>
        <v>0</v>
      </c>
      <c r="W195" s="195">
        <f t="shared" si="299"/>
        <v>0</v>
      </c>
      <c r="X195" s="195">
        <f t="shared" si="300"/>
        <v>0</v>
      </c>
      <c r="Y195" s="195">
        <f t="shared" si="301"/>
        <v>0</v>
      </c>
      <c r="Z195" s="195">
        <f t="shared" si="302"/>
        <v>0</v>
      </c>
      <c r="AA195" s="195">
        <f t="shared" si="303"/>
        <v>0</v>
      </c>
      <c r="AB195" s="195">
        <f t="shared" si="304"/>
        <v>0</v>
      </c>
      <c r="AC195" s="667"/>
      <c r="AD195" s="196">
        <f t="shared" si="305"/>
        <v>0</v>
      </c>
      <c r="AE195" s="667"/>
      <c r="AF195" s="196">
        <f t="shared" si="306"/>
        <v>0</v>
      </c>
      <c r="AG195" s="196"/>
      <c r="AH195" s="196"/>
      <c r="AI195" s="196"/>
      <c r="AJ195" s="709"/>
      <c r="AK195" s="709">
        <f t="shared" si="314"/>
        <v>0</v>
      </c>
      <c r="AL195" s="709">
        <f t="shared" si="315"/>
        <v>0</v>
      </c>
      <c r="AM195" s="709">
        <f t="shared" si="316"/>
        <v>0</v>
      </c>
      <c r="AN195" s="709"/>
      <c r="AO195" s="709">
        <f t="shared" si="307"/>
        <v>0</v>
      </c>
      <c r="AP195" s="709">
        <f t="shared" si="308"/>
        <v>0</v>
      </c>
      <c r="BG195" s="831" t="s">
        <v>1778</v>
      </c>
      <c r="BH195" s="756">
        <f>SUM(BG196:BG200)+SUM(BH196:BH200)</f>
        <v>548</v>
      </c>
      <c r="BI195" s="722" t="s">
        <v>1767</v>
      </c>
      <c r="BJ195" s="832" t="s">
        <v>1767</v>
      </c>
    </row>
    <row r="196" spans="2:67" ht="12.75" customHeight="1" outlineLevel="1" x14ac:dyDescent="0.2">
      <c r="B196" s="851"/>
      <c r="C196" s="851"/>
      <c r="D196" s="27">
        <f t="shared" si="309"/>
        <v>25</v>
      </c>
      <c r="E196" s="191" t="str">
        <f t="shared" si="310"/>
        <v>Mo</v>
      </c>
      <c r="F196" s="191">
        <f t="shared" si="311"/>
        <v>2024</v>
      </c>
      <c r="G196" s="191">
        <f t="shared" si="312"/>
        <v>6</v>
      </c>
      <c r="H196" s="191">
        <f t="shared" si="317"/>
        <v>17</v>
      </c>
      <c r="I196" s="192">
        <f t="shared" si="313"/>
        <v>43998</v>
      </c>
      <c r="J196" s="191">
        <f t="shared" si="293"/>
        <v>1</v>
      </c>
      <c r="K196" s="193">
        <v>8</v>
      </c>
      <c r="L196" s="194">
        <v>5</v>
      </c>
      <c r="M196" s="193">
        <v>13</v>
      </c>
      <c r="N196" s="194">
        <v>0</v>
      </c>
      <c r="O196" s="193">
        <v>13</v>
      </c>
      <c r="P196" s="194">
        <v>30</v>
      </c>
      <c r="Q196" s="193">
        <f t="shared" si="318"/>
        <v>15</v>
      </c>
      <c r="R196" s="194">
        <f t="shared" si="318"/>
        <v>55</v>
      </c>
      <c r="S196" s="193">
        <f t="shared" si="295"/>
        <v>15</v>
      </c>
      <c r="T196" s="194">
        <f t="shared" si="296"/>
        <v>55</v>
      </c>
      <c r="U196" s="193">
        <v>17</v>
      </c>
      <c r="V196" s="194">
        <v>15</v>
      </c>
      <c r="W196" s="195">
        <f t="shared" si="299"/>
        <v>0.33680555555555558</v>
      </c>
      <c r="X196" s="195">
        <f t="shared" si="300"/>
        <v>0.54166666666666663</v>
      </c>
      <c r="Y196" s="195">
        <f t="shared" si="301"/>
        <v>0.5625</v>
      </c>
      <c r="Z196" s="195">
        <f t="shared" si="302"/>
        <v>0.66319444444444442</v>
      </c>
      <c r="AA196" s="195">
        <f t="shared" si="303"/>
        <v>0.66319444444444442</v>
      </c>
      <c r="AB196" s="195">
        <f t="shared" si="304"/>
        <v>0.71875</v>
      </c>
      <c r="AC196" s="667"/>
      <c r="AD196" s="196">
        <f t="shared" si="305"/>
        <v>0.35069444444444442</v>
      </c>
      <c r="AE196" s="667"/>
      <c r="AF196" s="196">
        <f t="shared" si="306"/>
        <v>0.36111111111111105</v>
      </c>
      <c r="AG196" s="196"/>
      <c r="AH196" s="196" t="s">
        <v>963</v>
      </c>
      <c r="AI196" s="196"/>
      <c r="AJ196" s="709"/>
      <c r="AK196" s="709">
        <f t="shared" si="314"/>
        <v>0</v>
      </c>
      <c r="AL196" s="709">
        <f t="shared" si="315"/>
        <v>0</v>
      </c>
      <c r="AM196" s="709">
        <f t="shared" si="316"/>
        <v>0</v>
      </c>
      <c r="AN196" s="709"/>
      <c r="AO196" s="709">
        <f t="shared" si="307"/>
        <v>1</v>
      </c>
      <c r="AP196" s="709">
        <f t="shared" si="308"/>
        <v>1</v>
      </c>
      <c r="BG196" s="826">
        <v>68.5</v>
      </c>
      <c r="BH196" s="818">
        <v>68.5</v>
      </c>
      <c r="BI196" s="198">
        <v>0</v>
      </c>
      <c r="BJ196" s="827">
        <v>0</v>
      </c>
    </row>
    <row r="197" spans="2:67" ht="12.75" customHeight="1" outlineLevel="1" x14ac:dyDescent="0.2">
      <c r="B197" s="851"/>
      <c r="C197" s="851"/>
      <c r="D197" s="27" t="str">
        <f t="shared" si="309"/>
        <v/>
      </c>
      <c r="E197" s="191" t="str">
        <f t="shared" si="310"/>
        <v>Di</v>
      </c>
      <c r="F197" s="191">
        <f t="shared" si="311"/>
        <v>2024</v>
      </c>
      <c r="G197" s="191">
        <f t="shared" si="312"/>
        <v>6</v>
      </c>
      <c r="H197" s="191">
        <f t="shared" si="317"/>
        <v>18</v>
      </c>
      <c r="I197" s="192">
        <f t="shared" si="313"/>
        <v>43999</v>
      </c>
      <c r="J197" s="191">
        <f t="shared" si="293"/>
        <v>1</v>
      </c>
      <c r="K197" s="193">
        <v>8</v>
      </c>
      <c r="L197" s="194">
        <v>5</v>
      </c>
      <c r="M197" s="193">
        <v>13</v>
      </c>
      <c r="N197" s="194">
        <v>0</v>
      </c>
      <c r="O197" s="193">
        <v>13</v>
      </c>
      <c r="P197" s="194">
        <v>30</v>
      </c>
      <c r="Q197" s="193">
        <f t="shared" si="318"/>
        <v>15</v>
      </c>
      <c r="R197" s="194">
        <f t="shared" si="318"/>
        <v>55</v>
      </c>
      <c r="S197" s="193">
        <f t="shared" si="295"/>
        <v>15</v>
      </c>
      <c r="T197" s="194">
        <f t="shared" si="296"/>
        <v>55</v>
      </c>
      <c r="U197" s="193">
        <v>17</v>
      </c>
      <c r="V197" s="194">
        <v>15</v>
      </c>
      <c r="W197" s="195">
        <f t="shared" si="299"/>
        <v>0.33680555555555558</v>
      </c>
      <c r="X197" s="195">
        <f t="shared" si="300"/>
        <v>0.54166666666666663</v>
      </c>
      <c r="Y197" s="195">
        <f t="shared" si="301"/>
        <v>0.5625</v>
      </c>
      <c r="Z197" s="195">
        <f t="shared" si="302"/>
        <v>0.66319444444444442</v>
      </c>
      <c r="AA197" s="195">
        <f t="shared" si="303"/>
        <v>0.66319444444444442</v>
      </c>
      <c r="AB197" s="195">
        <f t="shared" si="304"/>
        <v>0.71875</v>
      </c>
      <c r="AC197" s="667"/>
      <c r="AD197" s="196">
        <f t="shared" si="305"/>
        <v>0.35069444444444442</v>
      </c>
      <c r="AE197" s="667"/>
      <c r="AF197" s="196">
        <f t="shared" si="306"/>
        <v>0.36111111111111105</v>
      </c>
      <c r="AG197" s="196"/>
      <c r="AH197" s="196" t="s">
        <v>963</v>
      </c>
      <c r="AI197" s="196"/>
      <c r="AJ197" s="709"/>
      <c r="AK197" s="709">
        <f t="shared" si="314"/>
        <v>0</v>
      </c>
      <c r="AL197" s="709">
        <f t="shared" si="315"/>
        <v>0</v>
      </c>
      <c r="AM197" s="709">
        <f t="shared" si="316"/>
        <v>0</v>
      </c>
      <c r="AN197" s="709"/>
      <c r="AO197" s="709">
        <f t="shared" si="307"/>
        <v>1</v>
      </c>
      <c r="AP197" s="709">
        <f t="shared" si="308"/>
        <v>1</v>
      </c>
      <c r="BG197" s="828">
        <v>68.5</v>
      </c>
      <c r="BH197" s="761">
        <v>68.5</v>
      </c>
      <c r="BI197" s="198">
        <v>0</v>
      </c>
      <c r="BJ197" s="827">
        <v>0</v>
      </c>
    </row>
    <row r="198" spans="2:67" ht="12.75" customHeight="1" outlineLevel="1" x14ac:dyDescent="0.2">
      <c r="B198" s="851"/>
      <c r="C198" s="851"/>
      <c r="D198" s="27" t="str">
        <f t="shared" si="309"/>
        <v/>
      </c>
      <c r="E198" s="191" t="str">
        <f t="shared" si="310"/>
        <v>Mi</v>
      </c>
      <c r="F198" s="191">
        <f t="shared" si="311"/>
        <v>2024</v>
      </c>
      <c r="G198" s="191">
        <f t="shared" si="312"/>
        <v>6</v>
      </c>
      <c r="H198" s="191">
        <f t="shared" si="317"/>
        <v>19</v>
      </c>
      <c r="I198" s="192">
        <f t="shared" si="313"/>
        <v>44000</v>
      </c>
      <c r="J198" s="191">
        <f t="shared" si="293"/>
        <v>1</v>
      </c>
      <c r="K198" s="193">
        <v>7</v>
      </c>
      <c r="L198" s="194">
        <v>58</v>
      </c>
      <c r="M198" s="193">
        <v>13</v>
      </c>
      <c r="N198" s="194">
        <v>0</v>
      </c>
      <c r="O198" s="193">
        <v>13</v>
      </c>
      <c r="P198" s="194">
        <v>30</v>
      </c>
      <c r="Q198" s="193">
        <f t="shared" si="318"/>
        <v>15</v>
      </c>
      <c r="R198" s="194">
        <f t="shared" si="318"/>
        <v>55</v>
      </c>
      <c r="S198" s="193">
        <f t="shared" si="295"/>
        <v>15</v>
      </c>
      <c r="T198" s="194">
        <f t="shared" si="296"/>
        <v>55</v>
      </c>
      <c r="U198" s="193">
        <v>17</v>
      </c>
      <c r="V198" s="194">
        <v>0</v>
      </c>
      <c r="W198" s="195">
        <f t="shared" si="299"/>
        <v>0.33194444444444443</v>
      </c>
      <c r="X198" s="195">
        <f t="shared" si="300"/>
        <v>0.54166666666666663</v>
      </c>
      <c r="Y198" s="195">
        <f t="shared" si="301"/>
        <v>0.5625</v>
      </c>
      <c r="Z198" s="195">
        <f t="shared" si="302"/>
        <v>0.66319444444444442</v>
      </c>
      <c r="AA198" s="195">
        <f t="shared" si="303"/>
        <v>0.66319444444444442</v>
      </c>
      <c r="AB198" s="195">
        <f t="shared" si="304"/>
        <v>0.70833333333333337</v>
      </c>
      <c r="AC198" s="667"/>
      <c r="AD198" s="196">
        <f t="shared" si="305"/>
        <v>0.35069444444444442</v>
      </c>
      <c r="AE198" s="667"/>
      <c r="AF198" s="196">
        <f t="shared" si="306"/>
        <v>0.35555555555555557</v>
      </c>
      <c r="AG198" s="196"/>
      <c r="AH198" s="196" t="s">
        <v>963</v>
      </c>
      <c r="AI198" s="196"/>
      <c r="AJ198" s="709"/>
      <c r="AK198" s="709">
        <f t="shared" si="314"/>
        <v>0</v>
      </c>
      <c r="AL198" s="709">
        <f t="shared" si="315"/>
        <v>0</v>
      </c>
      <c r="AM198" s="709">
        <f t="shared" si="316"/>
        <v>0</v>
      </c>
      <c r="AN198" s="709"/>
      <c r="AO198" s="709">
        <f t="shared" si="307"/>
        <v>1</v>
      </c>
      <c r="AP198" s="709">
        <f t="shared" si="308"/>
        <v>1</v>
      </c>
      <c r="BG198" s="828">
        <v>68.5</v>
      </c>
      <c r="BH198" s="761">
        <v>68.5</v>
      </c>
      <c r="BI198" s="198">
        <v>65</v>
      </c>
      <c r="BJ198" s="827">
        <v>0</v>
      </c>
    </row>
    <row r="199" spans="2:67" ht="12.75" customHeight="1" outlineLevel="1" x14ac:dyDescent="0.2">
      <c r="B199" s="851"/>
      <c r="C199" s="851"/>
      <c r="D199" s="27" t="str">
        <f t="shared" si="309"/>
        <v/>
      </c>
      <c r="E199" s="191" t="str">
        <f t="shared" si="310"/>
        <v>Do</v>
      </c>
      <c r="F199" s="191">
        <f t="shared" si="311"/>
        <v>2024</v>
      </c>
      <c r="G199" s="191">
        <f t="shared" si="312"/>
        <v>6</v>
      </c>
      <c r="H199" s="191">
        <f t="shared" si="317"/>
        <v>20</v>
      </c>
      <c r="I199" s="192">
        <f t="shared" si="313"/>
        <v>44001</v>
      </c>
      <c r="J199" s="191">
        <f t="shared" si="293"/>
        <v>1</v>
      </c>
      <c r="K199" s="193">
        <v>7</v>
      </c>
      <c r="L199" s="194">
        <v>25</v>
      </c>
      <c r="M199" s="193">
        <v>13</v>
      </c>
      <c r="N199" s="194">
        <v>0</v>
      </c>
      <c r="O199" s="193">
        <v>13</v>
      </c>
      <c r="P199" s="194">
        <v>30</v>
      </c>
      <c r="Q199" s="193">
        <f t="shared" si="318"/>
        <v>15</v>
      </c>
      <c r="R199" s="194">
        <f t="shared" si="318"/>
        <v>55</v>
      </c>
      <c r="S199" s="193">
        <f t="shared" si="295"/>
        <v>15</v>
      </c>
      <c r="T199" s="194">
        <f t="shared" si="296"/>
        <v>55</v>
      </c>
      <c r="U199" s="193">
        <v>17</v>
      </c>
      <c r="V199" s="194">
        <v>0</v>
      </c>
      <c r="W199" s="195">
        <f t="shared" si="299"/>
        <v>0.30902777777777779</v>
      </c>
      <c r="X199" s="195">
        <f t="shared" si="300"/>
        <v>0.54166666666666663</v>
      </c>
      <c r="Y199" s="195">
        <f t="shared" si="301"/>
        <v>0.5625</v>
      </c>
      <c r="Z199" s="195">
        <f t="shared" si="302"/>
        <v>0.66319444444444442</v>
      </c>
      <c r="AA199" s="195">
        <f t="shared" si="303"/>
        <v>0.66319444444444442</v>
      </c>
      <c r="AB199" s="195">
        <f t="shared" si="304"/>
        <v>0.70833333333333337</v>
      </c>
      <c r="AC199" s="667"/>
      <c r="AD199" s="196">
        <f t="shared" si="305"/>
        <v>0.35069444444444442</v>
      </c>
      <c r="AE199" s="667"/>
      <c r="AF199" s="196">
        <f t="shared" si="306"/>
        <v>0.37847222222222221</v>
      </c>
      <c r="AG199" s="196"/>
      <c r="AH199" s="196" t="s">
        <v>963</v>
      </c>
      <c r="AI199" s="196"/>
      <c r="AJ199" s="709"/>
      <c r="AK199" s="709">
        <f t="shared" si="314"/>
        <v>0</v>
      </c>
      <c r="AL199" s="709">
        <f t="shared" si="315"/>
        <v>0</v>
      </c>
      <c r="AM199" s="709">
        <f t="shared" si="316"/>
        <v>0</v>
      </c>
      <c r="AN199" s="709"/>
      <c r="AO199" s="709">
        <f t="shared" si="307"/>
        <v>1</v>
      </c>
      <c r="AP199" s="709">
        <f t="shared" si="308"/>
        <v>1</v>
      </c>
      <c r="BG199" s="828">
        <v>68.5</v>
      </c>
      <c r="BH199" s="761">
        <v>68.5</v>
      </c>
      <c r="BI199" s="198">
        <v>0</v>
      </c>
      <c r="BJ199" s="827">
        <v>0</v>
      </c>
    </row>
    <row r="200" spans="2:67" ht="12.75" customHeight="1" outlineLevel="1" x14ac:dyDescent="0.2">
      <c r="B200" s="851"/>
      <c r="C200" s="851"/>
      <c r="D200" s="27" t="str">
        <f t="shared" si="309"/>
        <v/>
      </c>
      <c r="E200" s="191" t="str">
        <f t="shared" si="310"/>
        <v>Fr</v>
      </c>
      <c r="F200" s="191">
        <f t="shared" si="311"/>
        <v>2024</v>
      </c>
      <c r="G200" s="191">
        <f t="shared" si="312"/>
        <v>6</v>
      </c>
      <c r="H200" s="191">
        <f t="shared" si="317"/>
        <v>21</v>
      </c>
      <c r="I200" s="192">
        <f t="shared" si="313"/>
        <v>44002</v>
      </c>
      <c r="J200" s="191">
        <f t="shared" si="293"/>
        <v>1</v>
      </c>
      <c r="K200" s="193">
        <f t="shared" ref="K200:R210" si="319">IF(OR($E200="Sa",$E200="So",$J200=0),K$4,K$5)</f>
        <v>7</v>
      </c>
      <c r="L200" s="194">
        <f t="shared" si="319"/>
        <v>0</v>
      </c>
      <c r="M200" s="193">
        <f t="shared" si="319"/>
        <v>13</v>
      </c>
      <c r="N200" s="194">
        <f t="shared" si="319"/>
        <v>0</v>
      </c>
      <c r="O200" s="193">
        <f t="shared" si="319"/>
        <v>13</v>
      </c>
      <c r="P200" s="194">
        <f t="shared" si="319"/>
        <v>30</v>
      </c>
      <c r="Q200" s="193">
        <f t="shared" si="319"/>
        <v>15</v>
      </c>
      <c r="R200" s="194">
        <f t="shared" si="319"/>
        <v>55</v>
      </c>
      <c r="S200" s="193">
        <f t="shared" si="295"/>
        <v>15</v>
      </c>
      <c r="T200" s="194">
        <f t="shared" si="296"/>
        <v>55</v>
      </c>
      <c r="U200" s="193">
        <v>16</v>
      </c>
      <c r="V200" s="194">
        <v>0</v>
      </c>
      <c r="W200" s="195">
        <f t="shared" si="299"/>
        <v>0.29166666666666669</v>
      </c>
      <c r="X200" s="195">
        <f t="shared" si="300"/>
        <v>0.54166666666666663</v>
      </c>
      <c r="Y200" s="195">
        <f t="shared" si="301"/>
        <v>0.5625</v>
      </c>
      <c r="Z200" s="195">
        <f t="shared" si="302"/>
        <v>0.66319444444444442</v>
      </c>
      <c r="AA200" s="195">
        <f t="shared" si="303"/>
        <v>0.66319444444444442</v>
      </c>
      <c r="AB200" s="195">
        <f t="shared" si="304"/>
        <v>0.66666666666666663</v>
      </c>
      <c r="AC200" s="667"/>
      <c r="AD200" s="196">
        <f t="shared" si="305"/>
        <v>0.35069444444444442</v>
      </c>
      <c r="AE200" s="667"/>
      <c r="AF200" s="196">
        <f t="shared" si="306"/>
        <v>0.35416666666666657</v>
      </c>
      <c r="AG200" s="196"/>
      <c r="AH200" s="196" t="s">
        <v>1684</v>
      </c>
      <c r="AI200" s="196"/>
      <c r="AJ200" s="709"/>
      <c r="AK200" s="709">
        <f t="shared" si="314"/>
        <v>0</v>
      </c>
      <c r="AL200" s="709">
        <f t="shared" si="315"/>
        <v>0</v>
      </c>
      <c r="AM200" s="709">
        <f t="shared" si="316"/>
        <v>0</v>
      </c>
      <c r="AN200" s="709"/>
      <c r="AO200" s="709">
        <f t="shared" si="307"/>
        <v>1</v>
      </c>
      <c r="AP200" s="709">
        <f t="shared" si="308"/>
        <v>1</v>
      </c>
      <c r="BG200" s="828">
        <v>0</v>
      </c>
      <c r="BH200" s="761">
        <v>0</v>
      </c>
      <c r="BI200" s="198">
        <v>0</v>
      </c>
      <c r="BJ200" s="827">
        <v>0</v>
      </c>
    </row>
    <row r="201" spans="2:67" ht="12.75" customHeight="1" outlineLevel="1" thickBot="1" x14ac:dyDescent="0.25">
      <c r="B201" s="851"/>
      <c r="C201" s="851"/>
      <c r="D201" s="27" t="str">
        <f t="shared" si="309"/>
        <v/>
      </c>
      <c r="E201" s="191" t="str">
        <f t="shared" si="310"/>
        <v>Sa</v>
      </c>
      <c r="F201" s="191">
        <f t="shared" si="311"/>
        <v>2024</v>
      </c>
      <c r="G201" s="191">
        <f t="shared" si="312"/>
        <v>6</v>
      </c>
      <c r="H201" s="191">
        <f t="shared" si="317"/>
        <v>22</v>
      </c>
      <c r="I201" s="192">
        <f t="shared" si="313"/>
        <v>44003</v>
      </c>
      <c r="J201" s="191">
        <f t="shared" si="293"/>
        <v>1</v>
      </c>
      <c r="K201" s="193">
        <f t="shared" si="319"/>
        <v>0</v>
      </c>
      <c r="L201" s="194">
        <f t="shared" si="319"/>
        <v>0</v>
      </c>
      <c r="M201" s="193">
        <f t="shared" si="319"/>
        <v>0</v>
      </c>
      <c r="N201" s="194">
        <f t="shared" si="319"/>
        <v>0</v>
      </c>
      <c r="O201" s="193">
        <f t="shared" si="319"/>
        <v>0</v>
      </c>
      <c r="P201" s="194">
        <f t="shared" si="319"/>
        <v>0</v>
      </c>
      <c r="Q201" s="193">
        <f t="shared" si="319"/>
        <v>0</v>
      </c>
      <c r="R201" s="194">
        <f t="shared" si="319"/>
        <v>0</v>
      </c>
      <c r="S201" s="193">
        <f t="shared" si="295"/>
        <v>0</v>
      </c>
      <c r="T201" s="194">
        <f t="shared" si="296"/>
        <v>0</v>
      </c>
      <c r="U201" s="193">
        <f t="shared" si="297"/>
        <v>0</v>
      </c>
      <c r="V201" s="194">
        <f t="shared" si="298"/>
        <v>0</v>
      </c>
      <c r="W201" s="195">
        <f t="shared" si="299"/>
        <v>0</v>
      </c>
      <c r="X201" s="195">
        <f t="shared" si="300"/>
        <v>0</v>
      </c>
      <c r="Y201" s="195">
        <f t="shared" si="301"/>
        <v>0</v>
      </c>
      <c r="Z201" s="195">
        <f t="shared" si="302"/>
        <v>0</v>
      </c>
      <c r="AA201" s="195">
        <f t="shared" si="303"/>
        <v>0</v>
      </c>
      <c r="AB201" s="195">
        <f t="shared" si="304"/>
        <v>0</v>
      </c>
      <c r="AC201" s="667"/>
      <c r="AD201" s="196">
        <f t="shared" si="305"/>
        <v>0</v>
      </c>
      <c r="AE201" s="667"/>
      <c r="AF201" s="196">
        <f t="shared" si="306"/>
        <v>0</v>
      </c>
      <c r="AG201" s="196"/>
      <c r="AH201" s="196"/>
      <c r="AI201" s="196"/>
      <c r="AJ201" s="709"/>
      <c r="AK201" s="709">
        <f t="shared" si="314"/>
        <v>0</v>
      </c>
      <c r="AL201" s="709">
        <f t="shared" si="315"/>
        <v>0</v>
      </c>
      <c r="AM201" s="709">
        <f t="shared" si="316"/>
        <v>0</v>
      </c>
      <c r="AN201" s="709"/>
      <c r="AO201" s="709">
        <f t="shared" si="307"/>
        <v>0</v>
      </c>
      <c r="AP201" s="709">
        <f t="shared" si="308"/>
        <v>0</v>
      </c>
      <c r="BG201" s="829"/>
      <c r="BH201" s="757"/>
      <c r="BI201" s="820"/>
      <c r="BJ201" s="830"/>
    </row>
    <row r="202" spans="2:67" ht="12.75" customHeight="1" outlineLevel="1" x14ac:dyDescent="0.2">
      <c r="B202" s="851"/>
      <c r="C202" s="851"/>
      <c r="D202" s="27" t="str">
        <f t="shared" si="309"/>
        <v/>
      </c>
      <c r="E202" s="191" t="str">
        <f t="shared" si="310"/>
        <v>So</v>
      </c>
      <c r="F202" s="191">
        <f t="shared" si="311"/>
        <v>2024</v>
      </c>
      <c r="G202" s="191">
        <f t="shared" si="312"/>
        <v>6</v>
      </c>
      <c r="H202" s="191">
        <f t="shared" si="317"/>
        <v>23</v>
      </c>
      <c r="I202" s="192">
        <f t="shared" si="313"/>
        <v>44004</v>
      </c>
      <c r="J202" s="191">
        <f t="shared" si="293"/>
        <v>1</v>
      </c>
      <c r="K202" s="193">
        <f t="shared" si="319"/>
        <v>0</v>
      </c>
      <c r="L202" s="194">
        <f t="shared" si="319"/>
        <v>0</v>
      </c>
      <c r="M202" s="193">
        <f t="shared" si="319"/>
        <v>0</v>
      </c>
      <c r="N202" s="194">
        <f t="shared" si="319"/>
        <v>0</v>
      </c>
      <c r="O202" s="193">
        <f t="shared" si="319"/>
        <v>0</v>
      </c>
      <c r="P202" s="194">
        <f t="shared" si="319"/>
        <v>0</v>
      </c>
      <c r="Q202" s="193">
        <f t="shared" si="319"/>
        <v>0</v>
      </c>
      <c r="R202" s="194">
        <f t="shared" si="319"/>
        <v>0</v>
      </c>
      <c r="S202" s="193">
        <f t="shared" si="295"/>
        <v>0</v>
      </c>
      <c r="T202" s="194">
        <f t="shared" si="296"/>
        <v>0</v>
      </c>
      <c r="U202" s="193">
        <f t="shared" si="297"/>
        <v>0</v>
      </c>
      <c r="V202" s="194">
        <f t="shared" si="298"/>
        <v>0</v>
      </c>
      <c r="W202" s="195">
        <f t="shared" si="299"/>
        <v>0</v>
      </c>
      <c r="X202" s="195">
        <f t="shared" si="300"/>
        <v>0</v>
      </c>
      <c r="Y202" s="195">
        <f t="shared" si="301"/>
        <v>0</v>
      </c>
      <c r="Z202" s="195">
        <f t="shared" si="302"/>
        <v>0</v>
      </c>
      <c r="AA202" s="195">
        <f t="shared" si="303"/>
        <v>0</v>
      </c>
      <c r="AB202" s="195">
        <f t="shared" si="304"/>
        <v>0</v>
      </c>
      <c r="AC202" s="667"/>
      <c r="AD202" s="196">
        <f t="shared" si="305"/>
        <v>0</v>
      </c>
      <c r="AE202" s="667"/>
      <c r="AF202" s="196">
        <f t="shared" si="306"/>
        <v>0</v>
      </c>
      <c r="AG202" s="196"/>
      <c r="AH202" s="196"/>
      <c r="AI202" s="196"/>
      <c r="AJ202" s="710"/>
      <c r="AK202" s="709">
        <f t="shared" si="314"/>
        <v>0</v>
      </c>
      <c r="AL202" s="709">
        <f t="shared" si="315"/>
        <v>0</v>
      </c>
      <c r="AM202" s="709">
        <f t="shared" si="316"/>
        <v>0</v>
      </c>
      <c r="AN202" s="709"/>
      <c r="AO202" s="709">
        <f t="shared" si="307"/>
        <v>0</v>
      </c>
      <c r="AP202" s="709">
        <f t="shared" si="308"/>
        <v>0</v>
      </c>
      <c r="BG202" s="831" t="s">
        <v>1778</v>
      </c>
      <c r="BH202" s="756">
        <f>SUM(BG203:BG207)+SUM(BH203:BH207)</f>
        <v>145.5</v>
      </c>
      <c r="BI202" s="722" t="s">
        <v>1767</v>
      </c>
      <c r="BJ202" s="832" t="s">
        <v>1767</v>
      </c>
      <c r="BL202" s="822" t="s">
        <v>1778</v>
      </c>
      <c r="BM202" s="823">
        <f>SUM(BL203:BL207)+SUM(BM203:BM207)</f>
        <v>406.2</v>
      </c>
      <c r="BN202" s="824" t="s">
        <v>1767</v>
      </c>
      <c r="BO202" s="825" t="s">
        <v>1767</v>
      </c>
    </row>
    <row r="203" spans="2:67" ht="12.75" customHeight="1" outlineLevel="1" x14ac:dyDescent="0.2">
      <c r="B203" s="851"/>
      <c r="C203" s="851"/>
      <c r="D203" s="27">
        <f t="shared" si="309"/>
        <v>26</v>
      </c>
      <c r="E203" s="191" t="str">
        <f t="shared" si="310"/>
        <v>Mo</v>
      </c>
      <c r="F203" s="191">
        <f t="shared" si="311"/>
        <v>2024</v>
      </c>
      <c r="G203" s="191">
        <f t="shared" si="312"/>
        <v>6</v>
      </c>
      <c r="H203" s="191">
        <f t="shared" si="317"/>
        <v>24</v>
      </c>
      <c r="I203" s="192">
        <f t="shared" si="313"/>
        <v>44005</v>
      </c>
      <c r="J203" s="191">
        <f t="shared" si="293"/>
        <v>1</v>
      </c>
      <c r="K203" s="193">
        <v>8</v>
      </c>
      <c r="L203" s="194">
        <v>0</v>
      </c>
      <c r="M203" s="193">
        <v>13</v>
      </c>
      <c r="N203" s="194">
        <v>0</v>
      </c>
      <c r="O203" s="193">
        <v>13</v>
      </c>
      <c r="P203" s="194">
        <v>30</v>
      </c>
      <c r="Q203" s="193">
        <f t="shared" si="319"/>
        <v>15</v>
      </c>
      <c r="R203" s="194">
        <f t="shared" si="319"/>
        <v>55</v>
      </c>
      <c r="S203" s="193">
        <f t="shared" si="295"/>
        <v>15</v>
      </c>
      <c r="T203" s="194">
        <f t="shared" si="296"/>
        <v>55</v>
      </c>
      <c r="U203" s="193">
        <v>17</v>
      </c>
      <c r="V203" s="194">
        <v>0</v>
      </c>
      <c r="W203" s="195">
        <f t="shared" si="299"/>
        <v>0.33333333333333331</v>
      </c>
      <c r="X203" s="195">
        <f t="shared" si="300"/>
        <v>0.54166666666666663</v>
      </c>
      <c r="Y203" s="195">
        <f t="shared" si="301"/>
        <v>0.5625</v>
      </c>
      <c r="Z203" s="195">
        <f t="shared" si="302"/>
        <v>0.66319444444444442</v>
      </c>
      <c r="AA203" s="195">
        <f t="shared" si="303"/>
        <v>0.66319444444444442</v>
      </c>
      <c r="AB203" s="195">
        <f t="shared" si="304"/>
        <v>0.70833333333333337</v>
      </c>
      <c r="AC203" s="667"/>
      <c r="AD203" s="196">
        <f t="shared" si="305"/>
        <v>0.35069444444444442</v>
      </c>
      <c r="AE203" s="667"/>
      <c r="AF203" s="196">
        <f t="shared" si="306"/>
        <v>0.35416666666666669</v>
      </c>
      <c r="AG203" s="196"/>
      <c r="AH203" s="196" t="s">
        <v>963</v>
      </c>
      <c r="AI203" s="196"/>
      <c r="AJ203" s="710"/>
      <c r="AK203" s="709">
        <f t="shared" si="314"/>
        <v>0</v>
      </c>
      <c r="AL203" s="709">
        <f t="shared" si="315"/>
        <v>0</v>
      </c>
      <c r="AM203" s="709">
        <f t="shared" si="316"/>
        <v>0</v>
      </c>
      <c r="AN203" s="709"/>
      <c r="AO203" s="709">
        <f t="shared" si="307"/>
        <v>1</v>
      </c>
      <c r="AP203" s="709">
        <f t="shared" si="308"/>
        <v>1</v>
      </c>
      <c r="BG203" s="826">
        <v>68.5</v>
      </c>
      <c r="BH203" s="818">
        <v>68.5</v>
      </c>
      <c r="BI203" s="198">
        <v>0</v>
      </c>
      <c r="BJ203" s="827">
        <v>0</v>
      </c>
      <c r="BL203" s="826">
        <v>0</v>
      </c>
      <c r="BM203" s="818">
        <v>0</v>
      </c>
      <c r="BN203" s="198">
        <v>0</v>
      </c>
      <c r="BO203" s="827">
        <v>0</v>
      </c>
    </row>
    <row r="204" spans="2:67" ht="12.75" customHeight="1" outlineLevel="1" x14ac:dyDescent="0.2">
      <c r="B204" s="851"/>
      <c r="C204" s="851"/>
      <c r="D204" s="27" t="str">
        <f t="shared" si="309"/>
        <v/>
      </c>
      <c r="E204" s="191" t="str">
        <f t="shared" si="310"/>
        <v>Di</v>
      </c>
      <c r="F204" s="191">
        <f t="shared" si="311"/>
        <v>2024</v>
      </c>
      <c r="G204" s="191">
        <f t="shared" si="312"/>
        <v>6</v>
      </c>
      <c r="H204" s="191">
        <f t="shared" si="317"/>
        <v>25</v>
      </c>
      <c r="I204" s="192">
        <f t="shared" si="313"/>
        <v>44006</v>
      </c>
      <c r="J204" s="191">
        <f t="shared" si="293"/>
        <v>1</v>
      </c>
      <c r="K204" s="193">
        <v>8</v>
      </c>
      <c r="L204" s="194">
        <v>15</v>
      </c>
      <c r="M204" s="193">
        <f t="shared" si="319"/>
        <v>13</v>
      </c>
      <c r="N204" s="194">
        <f t="shared" si="319"/>
        <v>0</v>
      </c>
      <c r="O204" s="193">
        <f t="shared" si="319"/>
        <v>13</v>
      </c>
      <c r="P204" s="194">
        <f t="shared" si="319"/>
        <v>30</v>
      </c>
      <c r="Q204" s="193">
        <f t="shared" si="319"/>
        <v>15</v>
      </c>
      <c r="R204" s="194">
        <f t="shared" si="319"/>
        <v>55</v>
      </c>
      <c r="S204" s="193">
        <f t="shared" si="295"/>
        <v>15</v>
      </c>
      <c r="T204" s="194">
        <f t="shared" si="296"/>
        <v>55</v>
      </c>
      <c r="U204" s="193">
        <v>17</v>
      </c>
      <c r="V204" s="194">
        <v>0</v>
      </c>
      <c r="W204" s="195">
        <f t="shared" si="299"/>
        <v>0.34375</v>
      </c>
      <c r="X204" s="195">
        <f t="shared" si="300"/>
        <v>0.54166666666666663</v>
      </c>
      <c r="Y204" s="195">
        <f t="shared" si="301"/>
        <v>0.5625</v>
      </c>
      <c r="Z204" s="195">
        <f t="shared" si="302"/>
        <v>0.66319444444444442</v>
      </c>
      <c r="AA204" s="195">
        <f t="shared" si="303"/>
        <v>0.66319444444444442</v>
      </c>
      <c r="AB204" s="195">
        <f t="shared" si="304"/>
        <v>0.70833333333333337</v>
      </c>
      <c r="AC204" s="667"/>
      <c r="AD204" s="196">
        <f t="shared" si="305"/>
        <v>0.35069444444444442</v>
      </c>
      <c r="AE204" s="667"/>
      <c r="AF204" s="196">
        <f t="shared" si="306"/>
        <v>0.34375</v>
      </c>
      <c r="AG204" s="196"/>
      <c r="AH204" s="196" t="s">
        <v>963</v>
      </c>
      <c r="AI204" s="196"/>
      <c r="AJ204" s="710"/>
      <c r="AK204" s="709">
        <f t="shared" si="314"/>
        <v>0</v>
      </c>
      <c r="AL204" s="709">
        <f t="shared" si="315"/>
        <v>0</v>
      </c>
      <c r="AM204" s="709">
        <f t="shared" si="316"/>
        <v>0</v>
      </c>
      <c r="AN204" s="709"/>
      <c r="AO204" s="709">
        <f t="shared" si="307"/>
        <v>1</v>
      </c>
      <c r="AP204" s="709">
        <f t="shared" si="308"/>
        <v>1</v>
      </c>
      <c r="BG204" s="828">
        <v>8.5</v>
      </c>
      <c r="BH204" s="761">
        <v>0</v>
      </c>
      <c r="BI204" s="198">
        <v>0</v>
      </c>
      <c r="BJ204" s="827">
        <v>0</v>
      </c>
      <c r="BL204" s="828">
        <f>68.5-BG204</f>
        <v>60</v>
      </c>
      <c r="BM204" s="761">
        <v>72.2</v>
      </c>
      <c r="BN204" s="198">
        <v>0</v>
      </c>
      <c r="BO204" s="827">
        <v>15</v>
      </c>
    </row>
    <row r="205" spans="2:67" ht="12.75" customHeight="1" outlineLevel="1" x14ac:dyDescent="0.2">
      <c r="B205" s="851"/>
      <c r="C205" s="851"/>
      <c r="D205" s="27" t="str">
        <f t="shared" si="309"/>
        <v/>
      </c>
      <c r="E205" s="191" t="str">
        <f t="shared" si="310"/>
        <v>Mi</v>
      </c>
      <c r="F205" s="191">
        <f t="shared" si="311"/>
        <v>2024</v>
      </c>
      <c r="G205" s="191">
        <f t="shared" si="312"/>
        <v>6</v>
      </c>
      <c r="H205" s="191">
        <f t="shared" si="317"/>
        <v>26</v>
      </c>
      <c r="I205" s="192">
        <f t="shared" si="313"/>
        <v>44007</v>
      </c>
      <c r="J205" s="191">
        <f t="shared" si="293"/>
        <v>1</v>
      </c>
      <c r="K205" s="193">
        <v>8</v>
      </c>
      <c r="L205" s="194">
        <v>15</v>
      </c>
      <c r="M205" s="193">
        <f t="shared" si="319"/>
        <v>13</v>
      </c>
      <c r="N205" s="194">
        <f t="shared" si="319"/>
        <v>0</v>
      </c>
      <c r="O205" s="193">
        <f t="shared" si="319"/>
        <v>13</v>
      </c>
      <c r="P205" s="194">
        <f t="shared" si="319"/>
        <v>30</v>
      </c>
      <c r="Q205" s="193">
        <f t="shared" si="319"/>
        <v>15</v>
      </c>
      <c r="R205" s="194">
        <f t="shared" si="319"/>
        <v>55</v>
      </c>
      <c r="S205" s="193">
        <f t="shared" si="295"/>
        <v>15</v>
      </c>
      <c r="T205" s="194">
        <f t="shared" si="296"/>
        <v>55</v>
      </c>
      <c r="U205" s="193">
        <v>17</v>
      </c>
      <c r="V205" s="194">
        <v>5</v>
      </c>
      <c r="W205" s="195">
        <f t="shared" si="299"/>
        <v>0.34375</v>
      </c>
      <c r="X205" s="195">
        <f t="shared" si="300"/>
        <v>0.54166666666666663</v>
      </c>
      <c r="Y205" s="195">
        <f t="shared" si="301"/>
        <v>0.5625</v>
      </c>
      <c r="Z205" s="195">
        <f t="shared" si="302"/>
        <v>0.66319444444444442</v>
      </c>
      <c r="AA205" s="195">
        <f t="shared" si="303"/>
        <v>0.66319444444444442</v>
      </c>
      <c r="AB205" s="195">
        <f t="shared" si="304"/>
        <v>0.71180555555555558</v>
      </c>
      <c r="AC205" s="667"/>
      <c r="AD205" s="196">
        <f t="shared" si="305"/>
        <v>0.35069444444444442</v>
      </c>
      <c r="AE205" s="667"/>
      <c r="AF205" s="196">
        <f t="shared" si="306"/>
        <v>0.34722222222222221</v>
      </c>
      <c r="AG205" s="196"/>
      <c r="AH205" s="196" t="s">
        <v>963</v>
      </c>
      <c r="AI205" s="196"/>
      <c r="AJ205" s="710"/>
      <c r="AK205" s="709">
        <f t="shared" si="314"/>
        <v>0</v>
      </c>
      <c r="AL205" s="709">
        <f t="shared" si="315"/>
        <v>0</v>
      </c>
      <c r="AM205" s="709">
        <f t="shared" si="316"/>
        <v>0</v>
      </c>
      <c r="AN205" s="709"/>
      <c r="AO205" s="709">
        <f t="shared" si="307"/>
        <v>1</v>
      </c>
      <c r="AP205" s="709">
        <f t="shared" si="308"/>
        <v>1</v>
      </c>
      <c r="BG205" s="828">
        <v>0</v>
      </c>
      <c r="BH205" s="761">
        <v>0</v>
      </c>
      <c r="BI205" s="198">
        <v>0</v>
      </c>
      <c r="BJ205" s="827">
        <v>0</v>
      </c>
      <c r="BL205" s="828">
        <v>68.5</v>
      </c>
      <c r="BM205" s="761">
        <v>68.5</v>
      </c>
      <c r="BN205" s="198">
        <v>21</v>
      </c>
      <c r="BO205" s="827">
        <v>34</v>
      </c>
    </row>
    <row r="206" spans="2:67" ht="12.75" customHeight="1" outlineLevel="1" x14ac:dyDescent="0.2">
      <c r="B206" s="851"/>
      <c r="C206" s="851"/>
      <c r="D206" s="27" t="str">
        <f t="shared" si="309"/>
        <v/>
      </c>
      <c r="E206" s="191" t="str">
        <f t="shared" si="310"/>
        <v>Do</v>
      </c>
      <c r="F206" s="191">
        <f t="shared" si="311"/>
        <v>2024</v>
      </c>
      <c r="G206" s="191">
        <f t="shared" si="312"/>
        <v>6</v>
      </c>
      <c r="H206" s="191">
        <f t="shared" si="317"/>
        <v>27</v>
      </c>
      <c r="I206" s="192">
        <f t="shared" si="313"/>
        <v>44008</v>
      </c>
      <c r="J206" s="191">
        <f t="shared" si="293"/>
        <v>1</v>
      </c>
      <c r="K206" s="193">
        <v>8</v>
      </c>
      <c r="L206" s="194">
        <v>15</v>
      </c>
      <c r="M206" s="193">
        <f t="shared" si="319"/>
        <v>13</v>
      </c>
      <c r="N206" s="194">
        <f t="shared" si="319"/>
        <v>0</v>
      </c>
      <c r="O206" s="193">
        <f t="shared" si="319"/>
        <v>13</v>
      </c>
      <c r="P206" s="194">
        <f t="shared" si="319"/>
        <v>30</v>
      </c>
      <c r="Q206" s="193">
        <f t="shared" si="319"/>
        <v>15</v>
      </c>
      <c r="R206" s="194">
        <f t="shared" si="319"/>
        <v>55</v>
      </c>
      <c r="S206" s="193">
        <f t="shared" si="295"/>
        <v>15</v>
      </c>
      <c r="T206" s="194">
        <f t="shared" si="296"/>
        <v>55</v>
      </c>
      <c r="U206" s="193">
        <v>17</v>
      </c>
      <c r="V206" s="194">
        <v>25</v>
      </c>
      <c r="W206" s="195">
        <f t="shared" si="299"/>
        <v>0.34375</v>
      </c>
      <c r="X206" s="195">
        <f t="shared" si="300"/>
        <v>0.54166666666666663</v>
      </c>
      <c r="Y206" s="195">
        <f t="shared" si="301"/>
        <v>0.5625</v>
      </c>
      <c r="Z206" s="195">
        <f t="shared" si="302"/>
        <v>0.66319444444444442</v>
      </c>
      <c r="AA206" s="195">
        <f t="shared" si="303"/>
        <v>0.66319444444444442</v>
      </c>
      <c r="AB206" s="195">
        <f t="shared" si="304"/>
        <v>0.72569444444444442</v>
      </c>
      <c r="AC206" s="667"/>
      <c r="AD206" s="196">
        <f t="shared" si="305"/>
        <v>0.35069444444444442</v>
      </c>
      <c r="AE206" s="667"/>
      <c r="AF206" s="196">
        <f t="shared" si="306"/>
        <v>0.36111111111111105</v>
      </c>
      <c r="AG206" s="196"/>
      <c r="AH206" s="196" t="s">
        <v>963</v>
      </c>
      <c r="AI206" s="196"/>
      <c r="AJ206" s="710"/>
      <c r="AK206" s="709">
        <f t="shared" si="314"/>
        <v>0</v>
      </c>
      <c r="AL206" s="709">
        <f t="shared" si="315"/>
        <v>0</v>
      </c>
      <c r="AM206" s="709">
        <f t="shared" si="316"/>
        <v>0</v>
      </c>
      <c r="AN206" s="709"/>
      <c r="AO206" s="709">
        <f t="shared" si="307"/>
        <v>1</v>
      </c>
      <c r="AP206" s="709">
        <f t="shared" si="308"/>
        <v>1</v>
      </c>
      <c r="BG206" s="828">
        <v>0</v>
      </c>
      <c r="BH206" s="761">
        <v>0</v>
      </c>
      <c r="BI206" s="198">
        <v>0</v>
      </c>
      <c r="BJ206" s="827">
        <v>0</v>
      </c>
      <c r="BL206" s="828">
        <v>68.5</v>
      </c>
      <c r="BM206" s="761">
        <v>68.5</v>
      </c>
      <c r="BN206" s="198">
        <v>37</v>
      </c>
      <c r="BO206" s="827">
        <v>37</v>
      </c>
    </row>
    <row r="207" spans="2:67" ht="12.75" customHeight="1" outlineLevel="1" x14ac:dyDescent="0.2">
      <c r="B207" s="851"/>
      <c r="C207" s="851"/>
      <c r="D207" s="27" t="str">
        <f t="shared" si="309"/>
        <v/>
      </c>
      <c r="E207" s="191" t="str">
        <f t="shared" si="310"/>
        <v>Fr</v>
      </c>
      <c r="F207" s="191">
        <f t="shared" si="311"/>
        <v>2024</v>
      </c>
      <c r="G207" s="191">
        <f t="shared" si="312"/>
        <v>6</v>
      </c>
      <c r="H207" s="191">
        <f t="shared" si="317"/>
        <v>28</v>
      </c>
      <c r="I207" s="192">
        <f t="shared" si="313"/>
        <v>44009</v>
      </c>
      <c r="J207" s="191">
        <f t="shared" si="293"/>
        <v>1</v>
      </c>
      <c r="K207" s="193">
        <f t="shared" si="319"/>
        <v>7</v>
      </c>
      <c r="L207" s="194">
        <f t="shared" si="319"/>
        <v>0</v>
      </c>
      <c r="M207" s="193">
        <v>11</v>
      </c>
      <c r="N207" s="194">
        <v>45</v>
      </c>
      <c r="O207" s="193">
        <v>12</v>
      </c>
      <c r="P207" s="194">
        <v>15</v>
      </c>
      <c r="Q207" s="193">
        <f t="shared" si="319"/>
        <v>15</v>
      </c>
      <c r="R207" s="194">
        <f t="shared" si="319"/>
        <v>55</v>
      </c>
      <c r="S207" s="193">
        <f t="shared" si="295"/>
        <v>15</v>
      </c>
      <c r="T207" s="194">
        <f t="shared" si="296"/>
        <v>55</v>
      </c>
      <c r="U207" s="193">
        <v>16</v>
      </c>
      <c r="V207" s="194">
        <v>0</v>
      </c>
      <c r="W207" s="195">
        <f t="shared" si="299"/>
        <v>0.29166666666666669</v>
      </c>
      <c r="X207" s="195">
        <f t="shared" si="300"/>
        <v>0.48958333333333331</v>
      </c>
      <c r="Y207" s="195">
        <f t="shared" si="301"/>
        <v>0.51041666666666663</v>
      </c>
      <c r="Z207" s="195">
        <f t="shared" si="302"/>
        <v>0.66319444444444442</v>
      </c>
      <c r="AA207" s="195">
        <f t="shared" si="303"/>
        <v>0.66319444444444442</v>
      </c>
      <c r="AB207" s="195">
        <f t="shared" si="304"/>
        <v>0.66666666666666663</v>
      </c>
      <c r="AC207" s="667"/>
      <c r="AD207" s="196">
        <f t="shared" si="305"/>
        <v>0.35069444444444442</v>
      </c>
      <c r="AE207" s="667"/>
      <c r="AF207" s="196">
        <f t="shared" si="306"/>
        <v>0.35416666666666663</v>
      </c>
      <c r="AG207" s="196"/>
      <c r="AH207" s="196" t="s">
        <v>1684</v>
      </c>
      <c r="AI207" s="196"/>
      <c r="AJ207" s="709"/>
      <c r="AK207" s="709">
        <f t="shared" si="314"/>
        <v>0</v>
      </c>
      <c r="AL207" s="709">
        <f t="shared" si="315"/>
        <v>0</v>
      </c>
      <c r="AM207" s="709">
        <f t="shared" si="316"/>
        <v>0</v>
      </c>
      <c r="AN207" s="709"/>
      <c r="AO207" s="709">
        <f t="shared" si="307"/>
        <v>1</v>
      </c>
      <c r="AP207" s="709">
        <f t="shared" si="308"/>
        <v>1</v>
      </c>
      <c r="BG207" s="828">
        <v>0</v>
      </c>
      <c r="BH207" s="761">
        <v>0</v>
      </c>
      <c r="BI207" s="198">
        <v>0</v>
      </c>
      <c r="BJ207" s="827">
        <v>0</v>
      </c>
      <c r="BL207" s="828">
        <v>0</v>
      </c>
      <c r="BM207" s="761">
        <v>0</v>
      </c>
      <c r="BN207" s="198">
        <v>0</v>
      </c>
      <c r="BO207" s="827">
        <v>0</v>
      </c>
    </row>
    <row r="208" spans="2:67" ht="12.75" customHeight="1" outlineLevel="1" thickBot="1" x14ac:dyDescent="0.25">
      <c r="B208" s="851"/>
      <c r="C208" s="851"/>
      <c r="D208" s="27" t="str">
        <f t="shared" si="309"/>
        <v/>
      </c>
      <c r="E208" s="191" t="str">
        <f t="shared" si="310"/>
        <v>Sa</v>
      </c>
      <c r="F208" s="191">
        <f t="shared" si="311"/>
        <v>2024</v>
      </c>
      <c r="G208" s="191">
        <f t="shared" si="312"/>
        <v>6</v>
      </c>
      <c r="H208" s="191">
        <f t="shared" si="317"/>
        <v>29</v>
      </c>
      <c r="I208" s="192">
        <f t="shared" si="313"/>
        <v>44010</v>
      </c>
      <c r="J208" s="191">
        <f t="shared" si="293"/>
        <v>1</v>
      </c>
      <c r="K208" s="193">
        <f t="shared" si="319"/>
        <v>0</v>
      </c>
      <c r="L208" s="194">
        <f t="shared" si="319"/>
        <v>0</v>
      </c>
      <c r="M208" s="193">
        <f t="shared" si="319"/>
        <v>0</v>
      </c>
      <c r="N208" s="194">
        <f t="shared" si="319"/>
        <v>0</v>
      </c>
      <c r="O208" s="193">
        <f t="shared" si="319"/>
        <v>0</v>
      </c>
      <c r="P208" s="194">
        <f t="shared" si="319"/>
        <v>0</v>
      </c>
      <c r="Q208" s="193">
        <f t="shared" si="319"/>
        <v>0</v>
      </c>
      <c r="R208" s="194">
        <f t="shared" si="319"/>
        <v>0</v>
      </c>
      <c r="S208" s="193">
        <f t="shared" si="295"/>
        <v>0</v>
      </c>
      <c r="T208" s="194">
        <f t="shared" si="296"/>
        <v>0</v>
      </c>
      <c r="U208" s="193">
        <f t="shared" si="297"/>
        <v>0</v>
      </c>
      <c r="V208" s="194">
        <f t="shared" si="298"/>
        <v>0</v>
      </c>
      <c r="W208" s="195">
        <f t="shared" si="299"/>
        <v>0</v>
      </c>
      <c r="X208" s="195">
        <f t="shared" si="300"/>
        <v>0</v>
      </c>
      <c r="Y208" s="195">
        <f t="shared" si="301"/>
        <v>0</v>
      </c>
      <c r="Z208" s="195">
        <f t="shared" si="302"/>
        <v>0</v>
      </c>
      <c r="AA208" s="195">
        <f t="shared" si="303"/>
        <v>0</v>
      </c>
      <c r="AB208" s="195">
        <f t="shared" si="304"/>
        <v>0</v>
      </c>
      <c r="AC208" s="667"/>
      <c r="AD208" s="196">
        <f t="shared" si="305"/>
        <v>0</v>
      </c>
      <c r="AE208" s="667"/>
      <c r="AF208" s="196">
        <f t="shared" si="306"/>
        <v>0</v>
      </c>
      <c r="AG208" s="196"/>
      <c r="AH208" s="196"/>
      <c r="AI208" s="196"/>
      <c r="AJ208" s="709"/>
      <c r="AK208" s="709">
        <f t="shared" si="314"/>
        <v>0</v>
      </c>
      <c r="AL208" s="709">
        <f t="shared" si="315"/>
        <v>0</v>
      </c>
      <c r="AM208" s="709">
        <f t="shared" si="316"/>
        <v>0</v>
      </c>
      <c r="AN208" s="709"/>
      <c r="AO208" s="709">
        <f t="shared" si="307"/>
        <v>0</v>
      </c>
      <c r="AP208" s="709">
        <f t="shared" si="308"/>
        <v>0</v>
      </c>
      <c r="BG208" s="834">
        <v>41.6</v>
      </c>
      <c r="BH208" s="833">
        <f>SUM(BH188,BH195,BH202)</f>
        <v>907</v>
      </c>
      <c r="BI208" s="835">
        <f>IF(BG208=0,0,BH208/BG208)</f>
        <v>21.802884615384613</v>
      </c>
      <c r="BJ208" s="839">
        <f>IF(BH208=0,0,100*BG208/BH208)</f>
        <v>4.5865490628445427</v>
      </c>
      <c r="BL208" s="842"/>
      <c r="BM208" s="833"/>
      <c r="BN208" s="843"/>
      <c r="BO208" s="844"/>
    </row>
    <row r="209" spans="1:67" ht="12.75" customHeight="1" outlineLevel="1" x14ac:dyDescent="0.2">
      <c r="B209" s="851"/>
      <c r="C209" s="851"/>
      <c r="D209" s="27" t="str">
        <f t="shared" si="309"/>
        <v/>
      </c>
      <c r="E209" s="191" t="str">
        <f t="shared" si="310"/>
        <v>So</v>
      </c>
      <c r="F209" s="191">
        <f t="shared" si="311"/>
        <v>2024</v>
      </c>
      <c r="G209" s="191">
        <f t="shared" si="312"/>
        <v>6</v>
      </c>
      <c r="H209" s="191">
        <f t="shared" si="317"/>
        <v>30</v>
      </c>
      <c r="I209" s="192">
        <f t="shared" si="313"/>
        <v>44011</v>
      </c>
      <c r="J209" s="191">
        <f t="shared" si="293"/>
        <v>1</v>
      </c>
      <c r="K209" s="193">
        <f t="shared" si="319"/>
        <v>0</v>
      </c>
      <c r="L209" s="194">
        <f t="shared" si="319"/>
        <v>0</v>
      </c>
      <c r="M209" s="193">
        <f t="shared" si="319"/>
        <v>0</v>
      </c>
      <c r="N209" s="194">
        <f t="shared" si="319"/>
        <v>0</v>
      </c>
      <c r="O209" s="193">
        <f t="shared" si="319"/>
        <v>0</v>
      </c>
      <c r="P209" s="194">
        <f t="shared" si="319"/>
        <v>0</v>
      </c>
      <c r="Q209" s="193">
        <f t="shared" si="319"/>
        <v>0</v>
      </c>
      <c r="R209" s="194">
        <f t="shared" si="319"/>
        <v>0</v>
      </c>
      <c r="S209" s="193">
        <f t="shared" si="295"/>
        <v>0</v>
      </c>
      <c r="T209" s="194">
        <f t="shared" si="296"/>
        <v>0</v>
      </c>
      <c r="U209" s="193">
        <f t="shared" si="297"/>
        <v>0</v>
      </c>
      <c r="V209" s="194">
        <f t="shared" si="298"/>
        <v>0</v>
      </c>
      <c r="W209" s="195">
        <f t="shared" si="299"/>
        <v>0</v>
      </c>
      <c r="X209" s="195">
        <f t="shared" si="300"/>
        <v>0</v>
      </c>
      <c r="Y209" s="195">
        <f t="shared" si="301"/>
        <v>0</v>
      </c>
      <c r="Z209" s="195">
        <f t="shared" si="302"/>
        <v>0</v>
      </c>
      <c r="AA209" s="195">
        <f t="shared" si="303"/>
        <v>0</v>
      </c>
      <c r="AB209" s="195">
        <f t="shared" si="304"/>
        <v>0</v>
      </c>
      <c r="AC209" s="667"/>
      <c r="AD209" s="196">
        <f t="shared" si="305"/>
        <v>0</v>
      </c>
      <c r="AE209" s="667"/>
      <c r="AF209" s="196">
        <f t="shared" si="306"/>
        <v>0</v>
      </c>
      <c r="AG209" s="196"/>
      <c r="AH209" s="196"/>
      <c r="AI209" s="196"/>
      <c r="AJ209" s="710"/>
      <c r="AK209" s="709">
        <f t="shared" si="314"/>
        <v>0</v>
      </c>
      <c r="AL209" s="709">
        <f t="shared" si="315"/>
        <v>0</v>
      </c>
      <c r="AM209" s="709">
        <f t="shared" si="316"/>
        <v>0</v>
      </c>
      <c r="AN209" s="709"/>
      <c r="AO209" s="709">
        <f t="shared" si="307"/>
        <v>0</v>
      </c>
      <c r="AP209" s="709">
        <f t="shared" si="308"/>
        <v>0</v>
      </c>
    </row>
    <row r="210" spans="1:67" ht="12.75" customHeight="1" outlineLevel="1" x14ac:dyDescent="0.2">
      <c r="B210" s="851"/>
      <c r="C210" s="851"/>
      <c r="D210" s="27">
        <f t="shared" si="309"/>
        <v>27</v>
      </c>
      <c r="E210" s="191" t="str">
        <f t="shared" ref="E210" si="320">TEXT(I210,"TTT")</f>
        <v>Mo</v>
      </c>
      <c r="F210" s="191">
        <f t="shared" si="311"/>
        <v>2024</v>
      </c>
      <c r="G210" s="191">
        <f t="shared" si="312"/>
        <v>6</v>
      </c>
      <c r="H210" s="191">
        <f t="shared" si="317"/>
        <v>31</v>
      </c>
      <c r="I210" s="192">
        <f t="shared" ref="I210" si="321">DATE(F210,G210,H210)</f>
        <v>44012</v>
      </c>
      <c r="J210" s="191">
        <f t="shared" si="293"/>
        <v>0</v>
      </c>
      <c r="K210" s="193">
        <f t="shared" si="319"/>
        <v>0</v>
      </c>
      <c r="L210" s="194">
        <f t="shared" si="319"/>
        <v>0</v>
      </c>
      <c r="M210" s="193">
        <f t="shared" si="319"/>
        <v>0</v>
      </c>
      <c r="N210" s="194">
        <f t="shared" si="319"/>
        <v>0</v>
      </c>
      <c r="O210" s="193">
        <f t="shared" si="319"/>
        <v>0</v>
      </c>
      <c r="P210" s="194">
        <f t="shared" si="319"/>
        <v>0</v>
      </c>
      <c r="Q210" s="193">
        <f t="shared" si="319"/>
        <v>0</v>
      </c>
      <c r="R210" s="194">
        <f t="shared" si="319"/>
        <v>0</v>
      </c>
      <c r="S210" s="193">
        <f t="shared" si="295"/>
        <v>0</v>
      </c>
      <c r="T210" s="194">
        <f t="shared" si="296"/>
        <v>0</v>
      </c>
      <c r="U210" s="193">
        <f t="shared" si="297"/>
        <v>0</v>
      </c>
      <c r="V210" s="194">
        <f t="shared" si="298"/>
        <v>0</v>
      </c>
      <c r="W210" s="195">
        <f t="shared" si="299"/>
        <v>0</v>
      </c>
      <c r="X210" s="195">
        <f t="shared" si="300"/>
        <v>0</v>
      </c>
      <c r="Y210" s="195">
        <f t="shared" si="301"/>
        <v>0</v>
      </c>
      <c r="Z210" s="195">
        <f t="shared" si="302"/>
        <v>0</v>
      </c>
      <c r="AA210" s="195">
        <f t="shared" si="303"/>
        <v>0</v>
      </c>
      <c r="AB210" s="195">
        <f t="shared" si="304"/>
        <v>0</v>
      </c>
      <c r="AC210" s="667"/>
      <c r="AD210" s="196">
        <f t="shared" si="305"/>
        <v>0</v>
      </c>
      <c r="AE210" s="667"/>
      <c r="AF210" s="196">
        <f t="shared" si="306"/>
        <v>0</v>
      </c>
      <c r="AG210" s="196"/>
      <c r="AH210" s="196"/>
      <c r="AI210" s="196"/>
      <c r="AJ210" s="710"/>
      <c r="AK210" s="709">
        <f t="shared" si="314"/>
        <v>0</v>
      </c>
      <c r="AL210" s="709">
        <f t="shared" si="315"/>
        <v>0</v>
      </c>
      <c r="AM210" s="709">
        <f t="shared" si="316"/>
        <v>0</v>
      </c>
      <c r="AN210" s="709"/>
      <c r="AO210" s="709">
        <f t="shared" si="307"/>
        <v>0</v>
      </c>
      <c r="AP210" s="709">
        <f>IF(OR(E210="Sa",E210="So",E210="",J210=0,AH210="FT"),0,1)</f>
        <v>0</v>
      </c>
    </row>
    <row r="211" spans="1:67" ht="12.75" customHeight="1" outlineLevel="1" x14ac:dyDescent="0.2">
      <c r="B211" s="851"/>
      <c r="C211" s="851"/>
      <c r="D211" s="749" t="s">
        <v>1716</v>
      </c>
      <c r="E211" s="9"/>
      <c r="F211" s="9"/>
      <c r="G211" s="9"/>
      <c r="H211" s="191"/>
      <c r="I211" s="13"/>
      <c r="J211" s="191">
        <f>IF(OR(G211="",G211=MONTH(I211)),1,0)</f>
        <v>1</v>
      </c>
      <c r="Q211" s="4" t="s">
        <v>21</v>
      </c>
      <c r="R211" s="4"/>
      <c r="S211" s="4"/>
      <c r="T211" s="4"/>
      <c r="U211" s="4"/>
      <c r="V211" s="4"/>
      <c r="W211" s="4"/>
      <c r="X211" s="4"/>
      <c r="Y211" s="4"/>
      <c r="Z211" s="4"/>
      <c r="AA211" s="4"/>
      <c r="AB211" s="4"/>
      <c r="AC211" s="667"/>
      <c r="AD211" s="18">
        <f>SUM(AD180:AD210)</f>
        <v>7.0138888888888911</v>
      </c>
      <c r="AE211" s="667"/>
      <c r="AF211" s="18">
        <f>SUM(AF180:AF210)</f>
        <v>6.988888888888888</v>
      </c>
      <c r="AG211" s="18"/>
      <c r="AH211" s="18"/>
      <c r="AI211" s="20">
        <f>IF(AF211-AD211&lt;0,0,1)</f>
        <v>0</v>
      </c>
      <c r="AJ211" s="190">
        <f>IF(AF211-AD211&lt;0,AD211-AF211,AF211-AD211)</f>
        <v>2.500000000000302E-2</v>
      </c>
      <c r="AK211" s="190">
        <f>8.425*SUM(AK180:AK210)/24</f>
        <v>0</v>
      </c>
      <c r="AL211" s="190">
        <f>8.425*SUM(AL180:AL210)/24</f>
        <v>0</v>
      </c>
      <c r="AM211" s="190">
        <f>8.425*SUM(AM180:AM210)/24</f>
        <v>0</v>
      </c>
      <c r="AO211" s="151">
        <f>SUM(AO180:AO210)</f>
        <v>19.5</v>
      </c>
      <c r="AP211" s="151">
        <f>SUM(AP180:AP210)</f>
        <v>20</v>
      </c>
    </row>
    <row r="212" spans="1:67" ht="12.75" customHeight="1" thickBot="1" x14ac:dyDescent="0.25">
      <c r="B212" s="852"/>
      <c r="C212" s="852"/>
      <c r="D212" s="49"/>
      <c r="E212" s="51"/>
      <c r="F212" s="51"/>
      <c r="G212" s="51"/>
      <c r="H212" s="51"/>
      <c r="I212" s="51"/>
      <c r="J212" s="51"/>
      <c r="K212" s="52"/>
      <c r="L212" s="52"/>
      <c r="M212" s="52"/>
      <c r="N212" s="52"/>
      <c r="O212" s="52"/>
      <c r="P212" s="52"/>
      <c r="Q212" s="52"/>
      <c r="R212" s="52"/>
      <c r="S212" s="52"/>
      <c r="T212" s="52"/>
      <c r="U212" s="52"/>
      <c r="V212" s="52"/>
      <c r="W212" s="52"/>
      <c r="X212" s="52"/>
      <c r="Y212" s="52"/>
      <c r="Z212" s="52"/>
      <c r="AA212" s="52"/>
      <c r="AB212" s="52"/>
      <c r="AC212" s="53"/>
      <c r="AD212" s="53"/>
      <c r="AE212" s="53"/>
      <c r="AF212" s="54"/>
      <c r="AG212" s="26"/>
      <c r="AH212" s="26"/>
      <c r="AI212" s="26"/>
      <c r="AJ212" s="203">
        <f>IF(AI211=1,AJ178+AJ211,IF(AI211=0,AJ178-AJ211,"Error"))</f>
        <v>-0.44791666666668561</v>
      </c>
      <c r="AK212" s="202">
        <f>AK178+SUM(AK179:AK210)</f>
        <v>2</v>
      </c>
      <c r="AL212" s="202">
        <f>AL178+SUM(AL179:AL210)</f>
        <v>1</v>
      </c>
      <c r="AM212" s="202">
        <f>AM178+SUM(AM179:AM210)</f>
        <v>0</v>
      </c>
      <c r="AN212" s="202"/>
      <c r="AO212" s="202">
        <f>AO211*8</f>
        <v>156</v>
      </c>
      <c r="AP212" s="202">
        <f>AP211*8</f>
        <v>160</v>
      </c>
    </row>
    <row r="213" spans="1:67" ht="12.75" customHeight="1" outlineLevel="1" x14ac:dyDescent="0.2">
      <c r="B213" s="850">
        <f>$F$5</f>
        <v>2024</v>
      </c>
      <c r="C213" s="850" t="str">
        <f>TEXT(I214,"MMM")</f>
        <v>Jul</v>
      </c>
      <c r="D213" s="41"/>
      <c r="E213" s="42"/>
      <c r="F213" s="42"/>
      <c r="G213" s="42"/>
      <c r="H213" s="42"/>
      <c r="I213" s="42"/>
      <c r="J213" s="42"/>
      <c r="K213" s="43"/>
      <c r="L213" s="43"/>
      <c r="M213" s="43"/>
      <c r="N213" s="43"/>
      <c r="O213" s="43"/>
      <c r="P213" s="43"/>
      <c r="Q213" s="43"/>
      <c r="R213" s="43"/>
      <c r="S213" s="43"/>
      <c r="T213" s="43"/>
      <c r="U213" s="43"/>
      <c r="V213" s="43"/>
      <c r="W213" s="43"/>
      <c r="X213" s="43"/>
      <c r="Y213" s="43"/>
      <c r="Z213" s="43"/>
      <c r="AA213" s="43"/>
      <c r="AB213" s="43"/>
      <c r="AC213" s="44"/>
      <c r="AD213" s="44"/>
      <c r="AE213" s="44"/>
      <c r="AF213" s="42"/>
      <c r="AG213" s="42"/>
      <c r="AH213" s="42"/>
      <c r="AI213" s="42"/>
      <c r="AJ213" s="148"/>
      <c r="AK213" s="148"/>
      <c r="AL213" s="148"/>
      <c r="AM213" s="148"/>
      <c r="AN213" s="148"/>
      <c r="AO213" s="148"/>
      <c r="AP213" s="148"/>
      <c r="BG213" s="822" t="s">
        <v>1778</v>
      </c>
      <c r="BH213" s="823">
        <f>SUM(BG214:BG218)+SUM(BH214:BH218)</f>
        <v>38.5</v>
      </c>
      <c r="BI213" s="824" t="s">
        <v>1767</v>
      </c>
      <c r="BJ213" s="825" t="s">
        <v>1767</v>
      </c>
      <c r="BL213" s="822" t="s">
        <v>1778</v>
      </c>
      <c r="BM213" s="823">
        <f>SUM(BL214:BL218)+SUM(BM214:BM218)</f>
        <v>509.5</v>
      </c>
      <c r="BN213" s="824" t="s">
        <v>1767</v>
      </c>
      <c r="BO213" s="825" t="s">
        <v>1767</v>
      </c>
    </row>
    <row r="214" spans="1:67" ht="12.75" customHeight="1" outlineLevel="1" x14ac:dyDescent="0.2">
      <c r="A214" s="198">
        <f>A180+1</f>
        <v>7</v>
      </c>
      <c r="B214" s="851"/>
      <c r="C214" s="851"/>
      <c r="D214" s="27">
        <f>IF(E214="Mo",WEEKNUM(I214),"")</f>
        <v>27</v>
      </c>
      <c r="E214" s="191" t="str">
        <f>TEXT(I214,"TTT")</f>
        <v>Mo</v>
      </c>
      <c r="F214" s="191">
        <f>$F$5</f>
        <v>2024</v>
      </c>
      <c r="G214" s="191">
        <f>$A$214</f>
        <v>7</v>
      </c>
      <c r="H214" s="191">
        <f>$H$5</f>
        <v>1</v>
      </c>
      <c r="I214" s="192">
        <f>DATE(F214,G214,H214)</f>
        <v>44012</v>
      </c>
      <c r="J214" s="191">
        <f t="shared" ref="J214:J244" si="322">IF(OR(G214="",G214=MONTH(I214)),1,0)</f>
        <v>1</v>
      </c>
      <c r="K214" s="193">
        <v>8</v>
      </c>
      <c r="L214" s="194">
        <v>45</v>
      </c>
      <c r="M214" s="193">
        <v>13</v>
      </c>
      <c r="N214" s="194">
        <v>0</v>
      </c>
      <c r="O214" s="193">
        <v>13</v>
      </c>
      <c r="P214" s="194">
        <v>30</v>
      </c>
      <c r="Q214" s="193">
        <f t="shared" ref="K214:R223" si="323">IF(OR($E214="Sa",$E214="So",$J214=0),Q$4,Q$5)</f>
        <v>15</v>
      </c>
      <c r="R214" s="194">
        <f t="shared" si="323"/>
        <v>55</v>
      </c>
      <c r="S214" s="193">
        <f t="shared" ref="S214:S244" si="324">Q214</f>
        <v>15</v>
      </c>
      <c r="T214" s="194">
        <f t="shared" ref="T214:T244" si="325">R214</f>
        <v>55</v>
      </c>
      <c r="U214" s="193">
        <v>17</v>
      </c>
      <c r="V214" s="194">
        <v>30</v>
      </c>
      <c r="W214" s="195">
        <f t="shared" ref="W214:W244" si="326">TIME(K214,L214,0)</f>
        <v>0.36458333333333331</v>
      </c>
      <c r="X214" s="195">
        <f t="shared" ref="X214:X244" si="327">TIME(M214,N214,0)</f>
        <v>0.54166666666666663</v>
      </c>
      <c r="Y214" s="195">
        <f t="shared" ref="Y214:Y244" si="328">TIME(O214,P214,0)</f>
        <v>0.5625</v>
      </c>
      <c r="Z214" s="195">
        <f t="shared" ref="Z214:Z244" si="329">TIME(Q214,R214,0)</f>
        <v>0.66319444444444442</v>
      </c>
      <c r="AA214" s="195">
        <f t="shared" ref="AA214:AA244" si="330">TIME(S214,T214,0)</f>
        <v>0.66319444444444442</v>
      </c>
      <c r="AB214" s="195">
        <f t="shared" ref="AB214:AB244" si="331">TIME(U214,V214,0)</f>
        <v>0.72916666666666663</v>
      </c>
      <c r="AC214" s="667"/>
      <c r="AD214" s="196">
        <f t="shared" ref="AD214:AD244" si="332">IF(J214=0,0,IF(OR(E214="Sa",E214="So"),TIME($AD$4,$AF$4,0),TIME($AD$5,$AF$5,0)))</f>
        <v>0.35069444444444442</v>
      </c>
      <c r="AE214" s="667"/>
      <c r="AF214" s="196">
        <f t="shared" ref="AF214:AF244" si="333">IF(OR(E214="Sa",E214="So"),TIME($AD$4,$AF$4,0),(Z214-W214-(Y214-X214)+(AB214-AA214)))</f>
        <v>0.34374999999999994</v>
      </c>
      <c r="AG214" s="196"/>
      <c r="AH214" s="196" t="s">
        <v>963</v>
      </c>
      <c r="AI214" s="196"/>
      <c r="AJ214" s="709"/>
      <c r="AK214" s="709">
        <f>IF(AH214=$AH$3,1,0)</f>
        <v>0</v>
      </c>
      <c r="AL214" s="709">
        <f>IF(AH214=$AH$7,1,0)</f>
        <v>0</v>
      </c>
      <c r="AM214" s="709">
        <f>IF(AI214=$AH$4,1,0)</f>
        <v>0</v>
      </c>
      <c r="AN214" s="709"/>
      <c r="AO214" s="709">
        <f t="shared" ref="AO214:AO244" si="334">IF(OR(AH214=$AH$2,AH214=$AH$5),1,IF(AH214=$AH$6,0.5,0))</f>
        <v>1</v>
      </c>
      <c r="AP214" s="709">
        <f t="shared" ref="AP214:AP243" si="335">IF(OR(E214="Sa",E214="So",E214="",J214=0,AH214="FT"),0,1)</f>
        <v>1</v>
      </c>
      <c r="BG214" s="826">
        <v>0</v>
      </c>
      <c r="BH214" s="818">
        <v>0</v>
      </c>
      <c r="BI214" s="198">
        <v>65</v>
      </c>
      <c r="BJ214" s="827">
        <v>0</v>
      </c>
      <c r="BL214" s="826">
        <v>68.5</v>
      </c>
      <c r="BM214" s="818">
        <v>68.5</v>
      </c>
      <c r="BN214" s="198">
        <v>56</v>
      </c>
      <c r="BO214" s="827">
        <v>0</v>
      </c>
    </row>
    <row r="215" spans="1:67" ht="12.75" customHeight="1" outlineLevel="1" x14ac:dyDescent="0.2">
      <c r="B215" s="851"/>
      <c r="C215" s="851"/>
      <c r="D215" s="27" t="str">
        <f t="shared" ref="D215:D244" si="336">IF(E215="Mo",WEEKNUM(I215),"")</f>
        <v/>
      </c>
      <c r="E215" s="191" t="str">
        <f t="shared" ref="E215:E244" si="337">TEXT(I215,"TTT")</f>
        <v>Di</v>
      </c>
      <c r="F215" s="191">
        <f t="shared" ref="F215:F244" si="338">$F$5</f>
        <v>2024</v>
      </c>
      <c r="G215" s="191">
        <f t="shared" ref="G215:G244" si="339">$A$214</f>
        <v>7</v>
      </c>
      <c r="H215" s="191">
        <f>H214+1</f>
        <v>2</v>
      </c>
      <c r="I215" s="192">
        <f t="shared" ref="I215:I244" si="340">DATE(F215,G215,H215)</f>
        <v>44013</v>
      </c>
      <c r="J215" s="191">
        <f t="shared" si="322"/>
        <v>1</v>
      </c>
      <c r="K215" s="193">
        <v>8</v>
      </c>
      <c r="L215" s="194">
        <v>10</v>
      </c>
      <c r="M215" s="193">
        <f t="shared" si="323"/>
        <v>13</v>
      </c>
      <c r="N215" s="194">
        <f t="shared" si="323"/>
        <v>0</v>
      </c>
      <c r="O215" s="193">
        <f t="shared" si="323"/>
        <v>13</v>
      </c>
      <c r="P215" s="194">
        <f t="shared" si="323"/>
        <v>30</v>
      </c>
      <c r="Q215" s="193">
        <f t="shared" si="323"/>
        <v>15</v>
      </c>
      <c r="R215" s="194">
        <f t="shared" si="323"/>
        <v>55</v>
      </c>
      <c r="S215" s="193">
        <f t="shared" si="324"/>
        <v>15</v>
      </c>
      <c r="T215" s="194">
        <f t="shared" si="325"/>
        <v>55</v>
      </c>
      <c r="U215" s="193">
        <v>17</v>
      </c>
      <c r="V215" s="194">
        <v>25</v>
      </c>
      <c r="W215" s="195">
        <f t="shared" si="326"/>
        <v>0.34027777777777779</v>
      </c>
      <c r="X215" s="195">
        <f t="shared" si="327"/>
        <v>0.54166666666666663</v>
      </c>
      <c r="Y215" s="195">
        <f t="shared" si="328"/>
        <v>0.5625</v>
      </c>
      <c r="Z215" s="195">
        <f t="shared" si="329"/>
        <v>0.66319444444444442</v>
      </c>
      <c r="AA215" s="195">
        <f t="shared" si="330"/>
        <v>0.66319444444444442</v>
      </c>
      <c r="AB215" s="195">
        <f t="shared" si="331"/>
        <v>0.72569444444444442</v>
      </c>
      <c r="AC215" s="667"/>
      <c r="AD215" s="196">
        <f t="shared" si="332"/>
        <v>0.35069444444444442</v>
      </c>
      <c r="AE215" s="667"/>
      <c r="AF215" s="196">
        <f t="shared" si="333"/>
        <v>0.36458333333333326</v>
      </c>
      <c r="AG215" s="196"/>
      <c r="AH215" s="196" t="s">
        <v>963</v>
      </c>
      <c r="AI215" s="196"/>
      <c r="AJ215" s="710"/>
      <c r="AK215" s="709">
        <f t="shared" ref="AK215:AK244" si="341">IF(AH215=$AH$3,1,0)</f>
        <v>0</v>
      </c>
      <c r="AL215" s="709">
        <f t="shared" ref="AL215:AL244" si="342">IF(AH215=$AH$7,1,0)</f>
        <v>0</v>
      </c>
      <c r="AM215" s="709">
        <f t="shared" ref="AM215:AM244" si="343">IF(AI215=$AH$4,1,0)</f>
        <v>0</v>
      </c>
      <c r="AN215" s="709"/>
      <c r="AO215" s="709">
        <f t="shared" si="334"/>
        <v>1</v>
      </c>
      <c r="AP215" s="709">
        <f t="shared" si="335"/>
        <v>1</v>
      </c>
      <c r="BG215" s="828">
        <v>0</v>
      </c>
      <c r="BH215" s="761">
        <v>0</v>
      </c>
      <c r="BI215" s="198">
        <v>0</v>
      </c>
      <c r="BJ215" s="827">
        <v>0</v>
      </c>
      <c r="BL215" s="828">
        <v>68.5</v>
      </c>
      <c r="BM215" s="761">
        <v>68.5</v>
      </c>
      <c r="BN215" s="198">
        <v>0</v>
      </c>
      <c r="BO215" s="827">
        <v>0</v>
      </c>
    </row>
    <row r="216" spans="1:67" ht="12.75" customHeight="1" outlineLevel="1" x14ac:dyDescent="0.2">
      <c r="B216" s="851"/>
      <c r="C216" s="851"/>
      <c r="D216" s="27" t="str">
        <f t="shared" si="336"/>
        <v/>
      </c>
      <c r="E216" s="191" t="str">
        <f t="shared" si="337"/>
        <v>Mi</v>
      </c>
      <c r="F216" s="191">
        <f t="shared" si="338"/>
        <v>2024</v>
      </c>
      <c r="G216" s="191">
        <f t="shared" si="339"/>
        <v>7</v>
      </c>
      <c r="H216" s="191">
        <f t="shared" ref="H216:H244" si="344">H215+1</f>
        <v>3</v>
      </c>
      <c r="I216" s="192">
        <f t="shared" si="340"/>
        <v>44014</v>
      </c>
      <c r="J216" s="191">
        <f t="shared" si="322"/>
        <v>1</v>
      </c>
      <c r="K216" s="193">
        <v>8</v>
      </c>
      <c r="L216" s="194">
        <v>15</v>
      </c>
      <c r="M216" s="193">
        <f t="shared" si="323"/>
        <v>13</v>
      </c>
      <c r="N216" s="194">
        <f t="shared" si="323"/>
        <v>0</v>
      </c>
      <c r="O216" s="193">
        <f t="shared" si="323"/>
        <v>13</v>
      </c>
      <c r="P216" s="194">
        <f t="shared" si="323"/>
        <v>30</v>
      </c>
      <c r="Q216" s="193">
        <f t="shared" si="323"/>
        <v>15</v>
      </c>
      <c r="R216" s="194">
        <f t="shared" si="323"/>
        <v>55</v>
      </c>
      <c r="S216" s="193">
        <f t="shared" si="324"/>
        <v>15</v>
      </c>
      <c r="T216" s="194">
        <f t="shared" si="325"/>
        <v>55</v>
      </c>
      <c r="U216" s="193">
        <v>17</v>
      </c>
      <c r="V216" s="194">
        <v>0</v>
      </c>
      <c r="W216" s="195">
        <f t="shared" si="326"/>
        <v>0.34375</v>
      </c>
      <c r="X216" s="195">
        <f t="shared" si="327"/>
        <v>0.54166666666666663</v>
      </c>
      <c r="Y216" s="195">
        <f t="shared" si="328"/>
        <v>0.5625</v>
      </c>
      <c r="Z216" s="195">
        <f t="shared" si="329"/>
        <v>0.66319444444444442</v>
      </c>
      <c r="AA216" s="195">
        <f t="shared" si="330"/>
        <v>0.66319444444444442</v>
      </c>
      <c r="AB216" s="195">
        <f t="shared" si="331"/>
        <v>0.70833333333333337</v>
      </c>
      <c r="AC216" s="667"/>
      <c r="AD216" s="196">
        <f t="shared" si="332"/>
        <v>0.35069444444444442</v>
      </c>
      <c r="AE216" s="667"/>
      <c r="AF216" s="196">
        <f t="shared" si="333"/>
        <v>0.34375</v>
      </c>
      <c r="AG216" s="196"/>
      <c r="AH216" s="196" t="s">
        <v>963</v>
      </c>
      <c r="AI216" s="196"/>
      <c r="AJ216" s="710"/>
      <c r="AK216" s="709">
        <f t="shared" si="341"/>
        <v>0</v>
      </c>
      <c r="AL216" s="709">
        <f t="shared" si="342"/>
        <v>0</v>
      </c>
      <c r="AM216" s="709">
        <f t="shared" si="343"/>
        <v>0</v>
      </c>
      <c r="AN216" s="709"/>
      <c r="AO216" s="709">
        <f t="shared" si="334"/>
        <v>1</v>
      </c>
      <c r="AP216" s="709">
        <f t="shared" si="335"/>
        <v>1</v>
      </c>
      <c r="BG216" s="828">
        <f>68.5-BL216</f>
        <v>0</v>
      </c>
      <c r="BH216" s="761">
        <v>0</v>
      </c>
      <c r="BI216" s="198">
        <v>0</v>
      </c>
      <c r="BJ216" s="827">
        <v>0</v>
      </c>
      <c r="BL216" s="828">
        <v>68.5</v>
      </c>
      <c r="BM216" s="761">
        <v>68.5</v>
      </c>
      <c r="BN216" s="198">
        <v>0</v>
      </c>
      <c r="BO216" s="827">
        <v>0</v>
      </c>
    </row>
    <row r="217" spans="1:67" ht="12.75" customHeight="1" outlineLevel="1" x14ac:dyDescent="0.2">
      <c r="B217" s="851"/>
      <c r="C217" s="851"/>
      <c r="D217" s="27" t="str">
        <f t="shared" si="336"/>
        <v/>
      </c>
      <c r="E217" s="191" t="str">
        <f t="shared" si="337"/>
        <v>Do</v>
      </c>
      <c r="F217" s="191">
        <f t="shared" si="338"/>
        <v>2024</v>
      </c>
      <c r="G217" s="191">
        <f t="shared" si="339"/>
        <v>7</v>
      </c>
      <c r="H217" s="191">
        <f t="shared" si="344"/>
        <v>4</v>
      </c>
      <c r="I217" s="192">
        <f t="shared" si="340"/>
        <v>44015</v>
      </c>
      <c r="J217" s="191">
        <f t="shared" si="322"/>
        <v>1</v>
      </c>
      <c r="K217" s="193">
        <v>8</v>
      </c>
      <c r="L217" s="194">
        <v>45</v>
      </c>
      <c r="M217" s="193">
        <f t="shared" si="323"/>
        <v>13</v>
      </c>
      <c r="N217" s="194">
        <f t="shared" si="323"/>
        <v>0</v>
      </c>
      <c r="O217" s="193">
        <f t="shared" si="323"/>
        <v>13</v>
      </c>
      <c r="P217" s="194">
        <f t="shared" si="323"/>
        <v>30</v>
      </c>
      <c r="Q217" s="193">
        <f t="shared" si="323"/>
        <v>15</v>
      </c>
      <c r="R217" s="194">
        <f t="shared" si="323"/>
        <v>55</v>
      </c>
      <c r="S217" s="193">
        <f t="shared" si="324"/>
        <v>15</v>
      </c>
      <c r="T217" s="194">
        <f t="shared" si="325"/>
        <v>55</v>
      </c>
      <c r="U217" s="193">
        <v>17</v>
      </c>
      <c r="V217" s="194">
        <v>0</v>
      </c>
      <c r="W217" s="195">
        <f t="shared" si="326"/>
        <v>0.36458333333333331</v>
      </c>
      <c r="X217" s="195">
        <f t="shared" si="327"/>
        <v>0.54166666666666663</v>
      </c>
      <c r="Y217" s="195">
        <f t="shared" si="328"/>
        <v>0.5625</v>
      </c>
      <c r="Z217" s="195">
        <f t="shared" si="329"/>
        <v>0.66319444444444442</v>
      </c>
      <c r="AA217" s="195">
        <f t="shared" si="330"/>
        <v>0.66319444444444442</v>
      </c>
      <c r="AB217" s="195">
        <f t="shared" si="331"/>
        <v>0.70833333333333337</v>
      </c>
      <c r="AC217" s="667"/>
      <c r="AD217" s="196">
        <f t="shared" si="332"/>
        <v>0.35069444444444442</v>
      </c>
      <c r="AE217" s="667"/>
      <c r="AF217" s="196">
        <f t="shared" si="333"/>
        <v>0.32291666666666669</v>
      </c>
      <c r="AG217" s="196"/>
      <c r="AH217" s="196" t="s">
        <v>963</v>
      </c>
      <c r="AI217" s="196"/>
      <c r="AJ217" s="710"/>
      <c r="AK217" s="709">
        <f t="shared" si="341"/>
        <v>0</v>
      </c>
      <c r="AL217" s="709">
        <f t="shared" si="342"/>
        <v>0</v>
      </c>
      <c r="AM217" s="709">
        <f t="shared" si="343"/>
        <v>0</v>
      </c>
      <c r="AN217" s="709"/>
      <c r="AO217" s="709">
        <f t="shared" si="334"/>
        <v>1</v>
      </c>
      <c r="AP217" s="709">
        <f t="shared" si="335"/>
        <v>1</v>
      </c>
      <c r="BG217" s="828">
        <v>0</v>
      </c>
      <c r="BH217" s="761">
        <v>38.5</v>
      </c>
      <c r="BI217" s="198">
        <v>0</v>
      </c>
      <c r="BJ217" s="827">
        <v>0</v>
      </c>
      <c r="BL217" s="828">
        <v>68.5</v>
      </c>
      <c r="BM217" s="761">
        <v>30</v>
      </c>
      <c r="BN217" s="198">
        <v>0</v>
      </c>
      <c r="BO217" s="827">
        <v>0</v>
      </c>
    </row>
    <row r="218" spans="1:67" ht="12.75" customHeight="1" outlineLevel="1" x14ac:dyDescent="0.2">
      <c r="B218" s="851"/>
      <c r="C218" s="851"/>
      <c r="D218" s="27" t="str">
        <f t="shared" si="336"/>
        <v/>
      </c>
      <c r="E218" s="191" t="str">
        <f t="shared" si="337"/>
        <v>Fr</v>
      </c>
      <c r="F218" s="191">
        <f t="shared" si="338"/>
        <v>2024</v>
      </c>
      <c r="G218" s="191">
        <f t="shared" si="339"/>
        <v>7</v>
      </c>
      <c r="H218" s="191">
        <f t="shared" si="344"/>
        <v>5</v>
      </c>
      <c r="I218" s="192">
        <f t="shared" si="340"/>
        <v>44016</v>
      </c>
      <c r="J218" s="191">
        <f t="shared" si="322"/>
        <v>1</v>
      </c>
      <c r="K218" s="193">
        <f t="shared" si="323"/>
        <v>7</v>
      </c>
      <c r="L218" s="194">
        <f t="shared" si="323"/>
        <v>0</v>
      </c>
      <c r="M218" s="193">
        <v>12</v>
      </c>
      <c r="N218" s="194">
        <v>0</v>
      </c>
      <c r="O218" s="193">
        <v>12</v>
      </c>
      <c r="P218" s="194">
        <v>30</v>
      </c>
      <c r="Q218" s="193">
        <f t="shared" si="323"/>
        <v>15</v>
      </c>
      <c r="R218" s="194">
        <f t="shared" si="323"/>
        <v>55</v>
      </c>
      <c r="S218" s="193">
        <f t="shared" si="324"/>
        <v>15</v>
      </c>
      <c r="T218" s="194">
        <f t="shared" si="325"/>
        <v>55</v>
      </c>
      <c r="U218" s="193">
        <v>16</v>
      </c>
      <c r="V218" s="194">
        <v>0</v>
      </c>
      <c r="W218" s="195">
        <f t="shared" si="326"/>
        <v>0.29166666666666669</v>
      </c>
      <c r="X218" s="195">
        <f t="shared" si="327"/>
        <v>0.5</v>
      </c>
      <c r="Y218" s="195">
        <f t="shared" si="328"/>
        <v>0.52083333333333337</v>
      </c>
      <c r="Z218" s="195">
        <f t="shared" si="329"/>
        <v>0.66319444444444442</v>
      </c>
      <c r="AA218" s="195">
        <f t="shared" si="330"/>
        <v>0.66319444444444442</v>
      </c>
      <c r="AB218" s="195">
        <f t="shared" si="331"/>
        <v>0.66666666666666663</v>
      </c>
      <c r="AC218" s="667"/>
      <c r="AD218" s="196">
        <f t="shared" si="332"/>
        <v>0.35069444444444442</v>
      </c>
      <c r="AE218" s="667"/>
      <c r="AF218" s="196">
        <f t="shared" si="333"/>
        <v>0.35416666666666657</v>
      </c>
      <c r="AG218" s="196"/>
      <c r="AH218" s="196" t="s">
        <v>1684</v>
      </c>
      <c r="AI218" s="196"/>
      <c r="AJ218" s="710"/>
      <c r="AK218" s="709">
        <f t="shared" si="341"/>
        <v>0</v>
      </c>
      <c r="AL218" s="709">
        <f t="shared" si="342"/>
        <v>0</v>
      </c>
      <c r="AM218" s="709">
        <f t="shared" si="343"/>
        <v>0</v>
      </c>
      <c r="AN218" s="709"/>
      <c r="AO218" s="709">
        <f t="shared" si="334"/>
        <v>1</v>
      </c>
      <c r="AP218" s="709">
        <f t="shared" si="335"/>
        <v>1</v>
      </c>
      <c r="BG218" s="828">
        <v>0</v>
      </c>
      <c r="BH218" s="761">
        <v>0</v>
      </c>
      <c r="BI218" s="198">
        <v>0</v>
      </c>
      <c r="BJ218" s="827">
        <v>0</v>
      </c>
      <c r="BL218" s="828">
        <v>0</v>
      </c>
      <c r="BM218" s="761">
        <v>0</v>
      </c>
      <c r="BN218" s="198">
        <v>0</v>
      </c>
      <c r="BO218" s="827">
        <v>0</v>
      </c>
    </row>
    <row r="219" spans="1:67" ht="12.75" customHeight="1" outlineLevel="1" thickBot="1" x14ac:dyDescent="0.25">
      <c r="B219" s="851"/>
      <c r="C219" s="851"/>
      <c r="D219" s="27" t="str">
        <f t="shared" si="336"/>
        <v/>
      </c>
      <c r="E219" s="191" t="str">
        <f t="shared" si="337"/>
        <v>Sa</v>
      </c>
      <c r="F219" s="191">
        <f t="shared" si="338"/>
        <v>2024</v>
      </c>
      <c r="G219" s="191">
        <f t="shared" si="339"/>
        <v>7</v>
      </c>
      <c r="H219" s="191">
        <f t="shared" si="344"/>
        <v>6</v>
      </c>
      <c r="I219" s="192">
        <f t="shared" si="340"/>
        <v>44017</v>
      </c>
      <c r="J219" s="191">
        <f t="shared" si="322"/>
        <v>1</v>
      </c>
      <c r="K219" s="193">
        <f t="shared" si="323"/>
        <v>0</v>
      </c>
      <c r="L219" s="194">
        <f t="shared" si="323"/>
        <v>0</v>
      </c>
      <c r="M219" s="193">
        <f t="shared" si="323"/>
        <v>0</v>
      </c>
      <c r="N219" s="194">
        <f t="shared" si="323"/>
        <v>0</v>
      </c>
      <c r="O219" s="193">
        <f t="shared" si="323"/>
        <v>0</v>
      </c>
      <c r="P219" s="194">
        <f t="shared" si="323"/>
        <v>0</v>
      </c>
      <c r="Q219" s="193">
        <f t="shared" si="323"/>
        <v>0</v>
      </c>
      <c r="R219" s="194">
        <f t="shared" si="323"/>
        <v>0</v>
      </c>
      <c r="S219" s="193">
        <f t="shared" si="324"/>
        <v>0</v>
      </c>
      <c r="T219" s="194">
        <f t="shared" si="325"/>
        <v>0</v>
      </c>
      <c r="U219" s="193">
        <f t="shared" ref="U219:U244" si="345">S219</f>
        <v>0</v>
      </c>
      <c r="V219" s="194">
        <f t="shared" ref="V219:V244" si="346">T219</f>
        <v>0</v>
      </c>
      <c r="W219" s="195">
        <f t="shared" si="326"/>
        <v>0</v>
      </c>
      <c r="X219" s="195">
        <f t="shared" si="327"/>
        <v>0</v>
      </c>
      <c r="Y219" s="195">
        <f t="shared" si="328"/>
        <v>0</v>
      </c>
      <c r="Z219" s="195">
        <f t="shared" si="329"/>
        <v>0</v>
      </c>
      <c r="AA219" s="195">
        <f t="shared" si="330"/>
        <v>0</v>
      </c>
      <c r="AB219" s="195">
        <f t="shared" si="331"/>
        <v>0</v>
      </c>
      <c r="AC219" s="667"/>
      <c r="AD219" s="196">
        <f t="shared" si="332"/>
        <v>0</v>
      </c>
      <c r="AE219" s="667"/>
      <c r="AF219" s="196">
        <f t="shared" si="333"/>
        <v>0</v>
      </c>
      <c r="AG219" s="196"/>
      <c r="AH219" s="196"/>
      <c r="AI219" s="196"/>
      <c r="AJ219" s="710"/>
      <c r="AK219" s="709">
        <f t="shared" si="341"/>
        <v>0</v>
      </c>
      <c r="AL219" s="709">
        <f t="shared" si="342"/>
        <v>0</v>
      </c>
      <c r="AM219" s="709">
        <f t="shared" si="343"/>
        <v>0</v>
      </c>
      <c r="AN219" s="709"/>
      <c r="AO219" s="709">
        <f t="shared" si="334"/>
        <v>0</v>
      </c>
      <c r="AP219" s="709">
        <f t="shared" si="335"/>
        <v>0</v>
      </c>
      <c r="BG219" s="829"/>
      <c r="BH219" s="757"/>
      <c r="BI219" s="820"/>
      <c r="BJ219" s="830"/>
      <c r="BL219" s="834">
        <v>40.799999999999997</v>
      </c>
      <c r="BM219" s="833">
        <f>SUM(BM202,BM213)</f>
        <v>915.7</v>
      </c>
      <c r="BN219" s="835">
        <f>IF(BL219=0,0,BM219/BL219)</f>
        <v>22.443627450980394</v>
      </c>
      <c r="BO219" s="839">
        <f>IF(BM219=0,0,100*BL219/BM219)</f>
        <v>4.455607731789887</v>
      </c>
    </row>
    <row r="220" spans="1:67" ht="12.75" customHeight="1" outlineLevel="1" x14ac:dyDescent="0.2">
      <c r="B220" s="851"/>
      <c r="C220" s="851"/>
      <c r="D220" s="27" t="str">
        <f t="shared" si="336"/>
        <v/>
      </c>
      <c r="E220" s="191" t="str">
        <f t="shared" si="337"/>
        <v>So</v>
      </c>
      <c r="F220" s="191">
        <f t="shared" si="338"/>
        <v>2024</v>
      </c>
      <c r="G220" s="191">
        <f t="shared" si="339"/>
        <v>7</v>
      </c>
      <c r="H220" s="191">
        <f t="shared" si="344"/>
        <v>7</v>
      </c>
      <c r="I220" s="192">
        <f t="shared" si="340"/>
        <v>44018</v>
      </c>
      <c r="J220" s="191">
        <f t="shared" si="322"/>
        <v>1</v>
      </c>
      <c r="K220" s="193">
        <f t="shared" si="323"/>
        <v>0</v>
      </c>
      <c r="L220" s="194">
        <f t="shared" si="323"/>
        <v>0</v>
      </c>
      <c r="M220" s="193">
        <f t="shared" si="323"/>
        <v>0</v>
      </c>
      <c r="N220" s="194">
        <f t="shared" si="323"/>
        <v>0</v>
      </c>
      <c r="O220" s="193">
        <f t="shared" si="323"/>
        <v>0</v>
      </c>
      <c r="P220" s="194">
        <f t="shared" si="323"/>
        <v>0</v>
      </c>
      <c r="Q220" s="193">
        <f t="shared" si="323"/>
        <v>0</v>
      </c>
      <c r="R220" s="194">
        <f t="shared" si="323"/>
        <v>0</v>
      </c>
      <c r="S220" s="193">
        <f t="shared" si="324"/>
        <v>0</v>
      </c>
      <c r="T220" s="194">
        <f t="shared" si="325"/>
        <v>0</v>
      </c>
      <c r="U220" s="193">
        <f t="shared" si="345"/>
        <v>0</v>
      </c>
      <c r="V220" s="194">
        <f t="shared" si="346"/>
        <v>0</v>
      </c>
      <c r="W220" s="195">
        <f t="shared" si="326"/>
        <v>0</v>
      </c>
      <c r="X220" s="195">
        <f t="shared" si="327"/>
        <v>0</v>
      </c>
      <c r="Y220" s="195">
        <f t="shared" si="328"/>
        <v>0</v>
      </c>
      <c r="Z220" s="195">
        <f t="shared" si="329"/>
        <v>0</v>
      </c>
      <c r="AA220" s="195">
        <f t="shared" si="330"/>
        <v>0</v>
      </c>
      <c r="AB220" s="195">
        <f t="shared" si="331"/>
        <v>0</v>
      </c>
      <c r="AC220" s="667"/>
      <c r="AD220" s="196">
        <f t="shared" si="332"/>
        <v>0</v>
      </c>
      <c r="AE220" s="667"/>
      <c r="AF220" s="196">
        <f t="shared" si="333"/>
        <v>0</v>
      </c>
      <c r="AG220" s="196"/>
      <c r="AH220" s="196"/>
      <c r="AI220" s="196"/>
      <c r="AJ220" s="710"/>
      <c r="AK220" s="709">
        <f t="shared" si="341"/>
        <v>0</v>
      </c>
      <c r="AL220" s="709">
        <f t="shared" si="342"/>
        <v>0</v>
      </c>
      <c r="AM220" s="709">
        <f t="shared" si="343"/>
        <v>0</v>
      </c>
      <c r="AN220" s="709"/>
      <c r="AO220" s="709">
        <f t="shared" si="334"/>
        <v>0</v>
      </c>
      <c r="AP220" s="709">
        <f t="shared" si="335"/>
        <v>0</v>
      </c>
      <c r="BG220" s="831" t="s">
        <v>1778</v>
      </c>
      <c r="BH220" s="756">
        <f>SUM(BG221:BG225)+SUM(BH221:BH225)</f>
        <v>0</v>
      </c>
      <c r="BI220" s="722" t="s">
        <v>1767</v>
      </c>
      <c r="BJ220" s="832" t="s">
        <v>1767</v>
      </c>
    </row>
    <row r="221" spans="1:67" ht="12.75" customHeight="1" outlineLevel="1" x14ac:dyDescent="0.2">
      <c r="B221" s="851"/>
      <c r="C221" s="851"/>
      <c r="D221" s="27">
        <f t="shared" si="336"/>
        <v>28</v>
      </c>
      <c r="E221" s="191" t="str">
        <f t="shared" si="337"/>
        <v>Mo</v>
      </c>
      <c r="F221" s="191">
        <f t="shared" si="338"/>
        <v>2024</v>
      </c>
      <c r="G221" s="191">
        <f t="shared" si="339"/>
        <v>7</v>
      </c>
      <c r="H221" s="191">
        <f t="shared" si="344"/>
        <v>8</v>
      </c>
      <c r="I221" s="192">
        <f t="shared" si="340"/>
        <v>44019</v>
      </c>
      <c r="J221" s="191">
        <f t="shared" si="322"/>
        <v>1</v>
      </c>
      <c r="K221" s="193">
        <f t="shared" si="323"/>
        <v>7</v>
      </c>
      <c r="L221" s="194">
        <f t="shared" si="323"/>
        <v>0</v>
      </c>
      <c r="M221" s="193">
        <f t="shared" si="323"/>
        <v>13</v>
      </c>
      <c r="N221" s="194">
        <f t="shared" si="323"/>
        <v>0</v>
      </c>
      <c r="O221" s="193">
        <f t="shared" si="323"/>
        <v>13</v>
      </c>
      <c r="P221" s="194">
        <f t="shared" si="323"/>
        <v>30</v>
      </c>
      <c r="Q221" s="193">
        <f t="shared" si="323"/>
        <v>15</v>
      </c>
      <c r="R221" s="194">
        <f t="shared" si="323"/>
        <v>55</v>
      </c>
      <c r="S221" s="193">
        <f t="shared" si="324"/>
        <v>15</v>
      </c>
      <c r="T221" s="194">
        <f t="shared" si="325"/>
        <v>55</v>
      </c>
      <c r="U221" s="193">
        <f t="shared" si="345"/>
        <v>15</v>
      </c>
      <c r="V221" s="194">
        <f t="shared" si="346"/>
        <v>55</v>
      </c>
      <c r="W221" s="195">
        <f t="shared" si="326"/>
        <v>0.29166666666666669</v>
      </c>
      <c r="X221" s="195">
        <f t="shared" si="327"/>
        <v>0.54166666666666663</v>
      </c>
      <c r="Y221" s="195">
        <f t="shared" si="328"/>
        <v>0.5625</v>
      </c>
      <c r="Z221" s="195">
        <f t="shared" si="329"/>
        <v>0.66319444444444442</v>
      </c>
      <c r="AA221" s="195">
        <f t="shared" si="330"/>
        <v>0.66319444444444442</v>
      </c>
      <c r="AB221" s="195">
        <f t="shared" si="331"/>
        <v>0.66319444444444442</v>
      </c>
      <c r="AC221" s="667"/>
      <c r="AD221" s="196">
        <f t="shared" si="332"/>
        <v>0.35069444444444442</v>
      </c>
      <c r="AE221" s="667"/>
      <c r="AF221" s="196">
        <f t="shared" si="333"/>
        <v>0.35069444444444436</v>
      </c>
      <c r="AG221" s="196"/>
      <c r="AH221" s="196"/>
      <c r="AI221" s="196"/>
      <c r="AJ221" s="710"/>
      <c r="AK221" s="709">
        <f t="shared" si="341"/>
        <v>0</v>
      </c>
      <c r="AL221" s="709">
        <f t="shared" si="342"/>
        <v>0</v>
      </c>
      <c r="AM221" s="709">
        <f t="shared" si="343"/>
        <v>0</v>
      </c>
      <c r="AN221" s="709"/>
      <c r="AO221" s="709">
        <f t="shared" si="334"/>
        <v>0</v>
      </c>
      <c r="AP221" s="709">
        <f t="shared" si="335"/>
        <v>1</v>
      </c>
      <c r="BG221" s="826">
        <v>0</v>
      </c>
      <c r="BH221" s="818">
        <v>0</v>
      </c>
      <c r="BI221" s="198">
        <v>0</v>
      </c>
      <c r="BJ221" s="827">
        <v>0</v>
      </c>
    </row>
    <row r="222" spans="1:67" ht="12.75" customHeight="1" outlineLevel="1" x14ac:dyDescent="0.2">
      <c r="B222" s="851"/>
      <c r="C222" s="851"/>
      <c r="D222" s="27" t="str">
        <f t="shared" si="336"/>
        <v/>
      </c>
      <c r="E222" s="191" t="str">
        <f t="shared" si="337"/>
        <v>Di</v>
      </c>
      <c r="F222" s="191">
        <f t="shared" si="338"/>
        <v>2024</v>
      </c>
      <c r="G222" s="191">
        <f t="shared" si="339"/>
        <v>7</v>
      </c>
      <c r="H222" s="191">
        <f t="shared" si="344"/>
        <v>9</v>
      </c>
      <c r="I222" s="192">
        <f t="shared" si="340"/>
        <v>44020</v>
      </c>
      <c r="J222" s="191">
        <f t="shared" si="322"/>
        <v>1</v>
      </c>
      <c r="K222" s="193">
        <f t="shared" si="323"/>
        <v>7</v>
      </c>
      <c r="L222" s="194">
        <f t="shared" si="323"/>
        <v>0</v>
      </c>
      <c r="M222" s="193">
        <f t="shared" si="323"/>
        <v>13</v>
      </c>
      <c r="N222" s="194">
        <f t="shared" si="323"/>
        <v>0</v>
      </c>
      <c r="O222" s="193">
        <f t="shared" si="323"/>
        <v>13</v>
      </c>
      <c r="P222" s="194">
        <f t="shared" si="323"/>
        <v>30</v>
      </c>
      <c r="Q222" s="193">
        <f t="shared" si="323"/>
        <v>15</v>
      </c>
      <c r="R222" s="194">
        <f t="shared" si="323"/>
        <v>55</v>
      </c>
      <c r="S222" s="193">
        <f t="shared" si="324"/>
        <v>15</v>
      </c>
      <c r="T222" s="194">
        <f t="shared" si="325"/>
        <v>55</v>
      </c>
      <c r="U222" s="193">
        <f t="shared" si="345"/>
        <v>15</v>
      </c>
      <c r="V222" s="194">
        <f t="shared" si="346"/>
        <v>55</v>
      </c>
      <c r="W222" s="195">
        <f t="shared" si="326"/>
        <v>0.29166666666666669</v>
      </c>
      <c r="X222" s="195">
        <f t="shared" si="327"/>
        <v>0.54166666666666663</v>
      </c>
      <c r="Y222" s="195">
        <f t="shared" si="328"/>
        <v>0.5625</v>
      </c>
      <c r="Z222" s="195">
        <f t="shared" si="329"/>
        <v>0.66319444444444442</v>
      </c>
      <c r="AA222" s="195">
        <f t="shared" si="330"/>
        <v>0.66319444444444442</v>
      </c>
      <c r="AB222" s="195">
        <f t="shared" si="331"/>
        <v>0.66319444444444442</v>
      </c>
      <c r="AC222" s="667"/>
      <c r="AD222" s="196">
        <f t="shared" si="332"/>
        <v>0.35069444444444442</v>
      </c>
      <c r="AE222" s="667"/>
      <c r="AF222" s="196">
        <f t="shared" si="333"/>
        <v>0.35069444444444436</v>
      </c>
      <c r="AG222" s="196"/>
      <c r="AH222" s="196"/>
      <c r="AI222" s="196"/>
      <c r="AJ222" s="710"/>
      <c r="AK222" s="709">
        <f t="shared" si="341"/>
        <v>0</v>
      </c>
      <c r="AL222" s="709">
        <f t="shared" si="342"/>
        <v>0</v>
      </c>
      <c r="AM222" s="709">
        <f t="shared" si="343"/>
        <v>0</v>
      </c>
      <c r="AN222" s="709"/>
      <c r="AO222" s="709">
        <f t="shared" si="334"/>
        <v>0</v>
      </c>
      <c r="AP222" s="709">
        <f t="shared" si="335"/>
        <v>1</v>
      </c>
      <c r="BG222" s="828">
        <v>0</v>
      </c>
      <c r="BH222" s="761">
        <v>0</v>
      </c>
      <c r="BI222" s="198">
        <v>0</v>
      </c>
      <c r="BJ222" s="827">
        <v>0</v>
      </c>
    </row>
    <row r="223" spans="1:67" ht="12.75" customHeight="1" outlineLevel="1" x14ac:dyDescent="0.2">
      <c r="B223" s="851"/>
      <c r="C223" s="851"/>
      <c r="D223" s="27" t="str">
        <f t="shared" si="336"/>
        <v/>
      </c>
      <c r="E223" s="191" t="str">
        <f t="shared" si="337"/>
        <v>Mi</v>
      </c>
      <c r="F223" s="191">
        <f t="shared" si="338"/>
        <v>2024</v>
      </c>
      <c r="G223" s="191">
        <f t="shared" si="339"/>
        <v>7</v>
      </c>
      <c r="H223" s="191">
        <f t="shared" si="344"/>
        <v>10</v>
      </c>
      <c r="I223" s="192">
        <f t="shared" si="340"/>
        <v>44021</v>
      </c>
      <c r="J223" s="191">
        <f t="shared" si="322"/>
        <v>1</v>
      </c>
      <c r="K223" s="193">
        <f t="shared" si="323"/>
        <v>7</v>
      </c>
      <c r="L223" s="194">
        <f t="shared" si="323"/>
        <v>0</v>
      </c>
      <c r="M223" s="193">
        <f t="shared" si="323"/>
        <v>13</v>
      </c>
      <c r="N223" s="194">
        <f t="shared" si="323"/>
        <v>0</v>
      </c>
      <c r="O223" s="193">
        <f t="shared" si="323"/>
        <v>13</v>
      </c>
      <c r="P223" s="194">
        <f t="shared" si="323"/>
        <v>30</v>
      </c>
      <c r="Q223" s="193">
        <f t="shared" si="323"/>
        <v>15</v>
      </c>
      <c r="R223" s="194">
        <f t="shared" si="323"/>
        <v>55</v>
      </c>
      <c r="S223" s="193">
        <f t="shared" si="324"/>
        <v>15</v>
      </c>
      <c r="T223" s="194">
        <f t="shared" si="325"/>
        <v>55</v>
      </c>
      <c r="U223" s="193">
        <f t="shared" si="345"/>
        <v>15</v>
      </c>
      <c r="V223" s="194">
        <f t="shared" si="346"/>
        <v>55</v>
      </c>
      <c r="W223" s="195">
        <f t="shared" si="326"/>
        <v>0.29166666666666669</v>
      </c>
      <c r="X223" s="195">
        <f t="shared" si="327"/>
        <v>0.54166666666666663</v>
      </c>
      <c r="Y223" s="195">
        <f t="shared" si="328"/>
        <v>0.5625</v>
      </c>
      <c r="Z223" s="195">
        <f t="shared" si="329"/>
        <v>0.66319444444444442</v>
      </c>
      <c r="AA223" s="195">
        <f t="shared" si="330"/>
        <v>0.66319444444444442</v>
      </c>
      <c r="AB223" s="195">
        <f t="shared" si="331"/>
        <v>0.66319444444444442</v>
      </c>
      <c r="AC223" s="667"/>
      <c r="AD223" s="196">
        <f t="shared" si="332"/>
        <v>0.35069444444444442</v>
      </c>
      <c r="AE223" s="667"/>
      <c r="AF223" s="196">
        <f t="shared" si="333"/>
        <v>0.35069444444444436</v>
      </c>
      <c r="AG223" s="196"/>
      <c r="AH223" s="196"/>
      <c r="AI223" s="196"/>
      <c r="AJ223" s="710"/>
      <c r="AK223" s="709">
        <f t="shared" si="341"/>
        <v>0</v>
      </c>
      <c r="AL223" s="709">
        <f t="shared" si="342"/>
        <v>0</v>
      </c>
      <c r="AM223" s="709">
        <f t="shared" si="343"/>
        <v>0</v>
      </c>
      <c r="AN223" s="709"/>
      <c r="AO223" s="709">
        <f t="shared" si="334"/>
        <v>0</v>
      </c>
      <c r="AP223" s="709">
        <f t="shared" si="335"/>
        <v>1</v>
      </c>
      <c r="BG223" s="828">
        <v>0</v>
      </c>
      <c r="BH223" s="761">
        <v>0</v>
      </c>
      <c r="BI223" s="198">
        <v>0</v>
      </c>
      <c r="BJ223" s="827">
        <v>0</v>
      </c>
    </row>
    <row r="224" spans="1:67" ht="12.75" customHeight="1" outlineLevel="1" x14ac:dyDescent="0.2">
      <c r="B224" s="851"/>
      <c r="C224" s="851"/>
      <c r="D224" s="27" t="str">
        <f t="shared" si="336"/>
        <v/>
      </c>
      <c r="E224" s="191" t="str">
        <f t="shared" si="337"/>
        <v>Do</v>
      </c>
      <c r="F224" s="191">
        <f t="shared" si="338"/>
        <v>2024</v>
      </c>
      <c r="G224" s="191">
        <f t="shared" si="339"/>
        <v>7</v>
      </c>
      <c r="H224" s="191">
        <f t="shared" si="344"/>
        <v>11</v>
      </c>
      <c r="I224" s="192">
        <f t="shared" si="340"/>
        <v>44022</v>
      </c>
      <c r="J224" s="191">
        <f t="shared" si="322"/>
        <v>1</v>
      </c>
      <c r="K224" s="193">
        <f t="shared" ref="K224:R233" si="347">IF(OR($E224="Sa",$E224="So",$J224=0),K$4,K$5)</f>
        <v>7</v>
      </c>
      <c r="L224" s="194">
        <f t="shared" si="347"/>
        <v>0</v>
      </c>
      <c r="M224" s="193">
        <f t="shared" si="347"/>
        <v>13</v>
      </c>
      <c r="N224" s="194">
        <f t="shared" si="347"/>
        <v>0</v>
      </c>
      <c r="O224" s="193">
        <f t="shared" si="347"/>
        <v>13</v>
      </c>
      <c r="P224" s="194">
        <f t="shared" si="347"/>
        <v>30</v>
      </c>
      <c r="Q224" s="193">
        <f t="shared" si="347"/>
        <v>15</v>
      </c>
      <c r="R224" s="194">
        <f t="shared" si="347"/>
        <v>55</v>
      </c>
      <c r="S224" s="193">
        <f t="shared" si="324"/>
        <v>15</v>
      </c>
      <c r="T224" s="194">
        <f t="shared" si="325"/>
        <v>55</v>
      </c>
      <c r="U224" s="193">
        <f t="shared" si="345"/>
        <v>15</v>
      </c>
      <c r="V224" s="194">
        <f t="shared" si="346"/>
        <v>55</v>
      </c>
      <c r="W224" s="195">
        <f t="shared" si="326"/>
        <v>0.29166666666666669</v>
      </c>
      <c r="X224" s="195">
        <f t="shared" si="327"/>
        <v>0.54166666666666663</v>
      </c>
      <c r="Y224" s="195">
        <f t="shared" si="328"/>
        <v>0.5625</v>
      </c>
      <c r="Z224" s="195">
        <f t="shared" si="329"/>
        <v>0.66319444444444442</v>
      </c>
      <c r="AA224" s="195">
        <f t="shared" si="330"/>
        <v>0.66319444444444442</v>
      </c>
      <c r="AB224" s="195">
        <f t="shared" si="331"/>
        <v>0.66319444444444442</v>
      </c>
      <c r="AC224" s="667"/>
      <c r="AD224" s="196">
        <f t="shared" si="332"/>
        <v>0.35069444444444442</v>
      </c>
      <c r="AE224" s="667"/>
      <c r="AF224" s="196">
        <f t="shared" si="333"/>
        <v>0.35069444444444436</v>
      </c>
      <c r="AG224" s="196"/>
      <c r="AH224" s="196"/>
      <c r="AI224" s="196"/>
      <c r="AJ224" s="710"/>
      <c r="AK224" s="709">
        <f t="shared" si="341"/>
        <v>0</v>
      </c>
      <c r="AL224" s="709">
        <f t="shared" si="342"/>
        <v>0</v>
      </c>
      <c r="AM224" s="709">
        <f t="shared" si="343"/>
        <v>0</v>
      </c>
      <c r="AN224" s="709"/>
      <c r="AO224" s="709">
        <f t="shared" si="334"/>
        <v>0</v>
      </c>
      <c r="AP224" s="709">
        <f t="shared" si="335"/>
        <v>1</v>
      </c>
      <c r="BG224" s="828">
        <v>0</v>
      </c>
      <c r="BH224" s="761">
        <v>0</v>
      </c>
      <c r="BI224" s="198">
        <v>0</v>
      </c>
      <c r="BJ224" s="827">
        <v>0</v>
      </c>
    </row>
    <row r="225" spans="2:62" ht="12.75" customHeight="1" outlineLevel="1" x14ac:dyDescent="0.2">
      <c r="B225" s="851"/>
      <c r="C225" s="851"/>
      <c r="D225" s="27" t="str">
        <f t="shared" si="336"/>
        <v/>
      </c>
      <c r="E225" s="191" t="str">
        <f t="shared" si="337"/>
        <v>Fr</v>
      </c>
      <c r="F225" s="191">
        <f t="shared" si="338"/>
        <v>2024</v>
      </c>
      <c r="G225" s="191">
        <f t="shared" si="339"/>
        <v>7</v>
      </c>
      <c r="H225" s="191">
        <f t="shared" si="344"/>
        <v>12</v>
      </c>
      <c r="I225" s="192">
        <f t="shared" si="340"/>
        <v>44023</v>
      </c>
      <c r="J225" s="191">
        <f t="shared" si="322"/>
        <v>1</v>
      </c>
      <c r="K225" s="193">
        <f t="shared" si="347"/>
        <v>7</v>
      </c>
      <c r="L225" s="194">
        <f t="shared" si="347"/>
        <v>0</v>
      </c>
      <c r="M225" s="193">
        <f t="shared" si="347"/>
        <v>13</v>
      </c>
      <c r="N225" s="194">
        <f t="shared" si="347"/>
        <v>0</v>
      </c>
      <c r="O225" s="193">
        <f t="shared" si="347"/>
        <v>13</v>
      </c>
      <c r="P225" s="194">
        <f t="shared" si="347"/>
        <v>30</v>
      </c>
      <c r="Q225" s="193">
        <f t="shared" si="347"/>
        <v>15</v>
      </c>
      <c r="R225" s="194">
        <f t="shared" si="347"/>
        <v>55</v>
      </c>
      <c r="S225" s="193">
        <f t="shared" si="324"/>
        <v>15</v>
      </c>
      <c r="T225" s="194">
        <f t="shared" si="325"/>
        <v>55</v>
      </c>
      <c r="U225" s="193">
        <f t="shared" si="345"/>
        <v>15</v>
      </c>
      <c r="V225" s="194">
        <f t="shared" si="346"/>
        <v>55</v>
      </c>
      <c r="W225" s="195">
        <f t="shared" si="326"/>
        <v>0.29166666666666669</v>
      </c>
      <c r="X225" s="195">
        <f t="shared" si="327"/>
        <v>0.54166666666666663</v>
      </c>
      <c r="Y225" s="195">
        <f t="shared" si="328"/>
        <v>0.5625</v>
      </c>
      <c r="Z225" s="195">
        <f t="shared" si="329"/>
        <v>0.66319444444444442</v>
      </c>
      <c r="AA225" s="195">
        <f t="shared" si="330"/>
        <v>0.66319444444444442</v>
      </c>
      <c r="AB225" s="195">
        <f t="shared" si="331"/>
        <v>0.66319444444444442</v>
      </c>
      <c r="AC225" s="667"/>
      <c r="AD225" s="196">
        <f t="shared" si="332"/>
        <v>0.35069444444444442</v>
      </c>
      <c r="AE225" s="667"/>
      <c r="AF225" s="196">
        <f t="shared" si="333"/>
        <v>0.35069444444444436</v>
      </c>
      <c r="AG225" s="196"/>
      <c r="AH225" s="196"/>
      <c r="AI225" s="196"/>
      <c r="AJ225" s="710"/>
      <c r="AK225" s="709">
        <f t="shared" si="341"/>
        <v>0</v>
      </c>
      <c r="AL225" s="709">
        <f t="shared" si="342"/>
        <v>0</v>
      </c>
      <c r="AM225" s="709">
        <f t="shared" si="343"/>
        <v>0</v>
      </c>
      <c r="AN225" s="709"/>
      <c r="AO225" s="709">
        <f t="shared" si="334"/>
        <v>0</v>
      </c>
      <c r="AP225" s="709">
        <f t="shared" si="335"/>
        <v>1</v>
      </c>
      <c r="BG225" s="828">
        <v>0</v>
      </c>
      <c r="BH225" s="761">
        <v>0</v>
      </c>
      <c r="BI225" s="198">
        <v>0</v>
      </c>
      <c r="BJ225" s="827">
        <v>0</v>
      </c>
    </row>
    <row r="226" spans="2:62" ht="12.75" customHeight="1" outlineLevel="1" x14ac:dyDescent="0.2">
      <c r="B226" s="851"/>
      <c r="C226" s="851"/>
      <c r="D226" s="27" t="str">
        <f t="shared" si="336"/>
        <v/>
      </c>
      <c r="E226" s="191" t="str">
        <f t="shared" si="337"/>
        <v>Sa</v>
      </c>
      <c r="F226" s="191">
        <f t="shared" si="338"/>
        <v>2024</v>
      </c>
      <c r="G226" s="191">
        <f t="shared" si="339"/>
        <v>7</v>
      </c>
      <c r="H226" s="191">
        <f t="shared" si="344"/>
        <v>13</v>
      </c>
      <c r="I226" s="192">
        <f t="shared" si="340"/>
        <v>44024</v>
      </c>
      <c r="J226" s="191">
        <f t="shared" si="322"/>
        <v>1</v>
      </c>
      <c r="K226" s="193">
        <f t="shared" si="347"/>
        <v>0</v>
      </c>
      <c r="L226" s="194">
        <f t="shared" si="347"/>
        <v>0</v>
      </c>
      <c r="M226" s="193">
        <f t="shared" si="347"/>
        <v>0</v>
      </c>
      <c r="N226" s="194">
        <f t="shared" si="347"/>
        <v>0</v>
      </c>
      <c r="O226" s="193">
        <f t="shared" si="347"/>
        <v>0</v>
      </c>
      <c r="P226" s="194">
        <f t="shared" si="347"/>
        <v>0</v>
      </c>
      <c r="Q226" s="193">
        <f t="shared" si="347"/>
        <v>0</v>
      </c>
      <c r="R226" s="194">
        <f t="shared" si="347"/>
        <v>0</v>
      </c>
      <c r="S226" s="193">
        <f t="shared" si="324"/>
        <v>0</v>
      </c>
      <c r="T226" s="194">
        <f t="shared" si="325"/>
        <v>0</v>
      </c>
      <c r="U226" s="193">
        <f t="shared" si="345"/>
        <v>0</v>
      </c>
      <c r="V226" s="194">
        <f t="shared" si="346"/>
        <v>0</v>
      </c>
      <c r="W226" s="195">
        <f t="shared" si="326"/>
        <v>0</v>
      </c>
      <c r="X226" s="195">
        <f t="shared" si="327"/>
        <v>0</v>
      </c>
      <c r="Y226" s="195">
        <f t="shared" si="328"/>
        <v>0</v>
      </c>
      <c r="Z226" s="195">
        <f t="shared" si="329"/>
        <v>0</v>
      </c>
      <c r="AA226" s="195">
        <f t="shared" si="330"/>
        <v>0</v>
      </c>
      <c r="AB226" s="195">
        <f t="shared" si="331"/>
        <v>0</v>
      </c>
      <c r="AC226" s="667"/>
      <c r="AD226" s="196">
        <f t="shared" si="332"/>
        <v>0</v>
      </c>
      <c r="AE226" s="667"/>
      <c r="AF226" s="196">
        <f t="shared" si="333"/>
        <v>0</v>
      </c>
      <c r="AG226" s="196"/>
      <c r="AH226" s="196"/>
      <c r="AI226" s="196"/>
      <c r="AJ226" s="710"/>
      <c r="AK226" s="709">
        <f t="shared" si="341"/>
        <v>0</v>
      </c>
      <c r="AL226" s="709">
        <f t="shared" si="342"/>
        <v>0</v>
      </c>
      <c r="AM226" s="709">
        <f t="shared" si="343"/>
        <v>0</v>
      </c>
      <c r="AN226" s="709"/>
      <c r="AO226" s="709">
        <f t="shared" si="334"/>
        <v>0</v>
      </c>
      <c r="AP226" s="709">
        <f t="shared" si="335"/>
        <v>0</v>
      </c>
      <c r="BG226" s="829"/>
      <c r="BH226" s="757"/>
      <c r="BI226" s="820"/>
      <c r="BJ226" s="830"/>
    </row>
    <row r="227" spans="2:62" ht="12.75" customHeight="1" outlineLevel="1" x14ac:dyDescent="0.2">
      <c r="B227" s="851"/>
      <c r="C227" s="851"/>
      <c r="D227" s="27" t="str">
        <f t="shared" si="336"/>
        <v/>
      </c>
      <c r="E227" s="191" t="str">
        <f t="shared" si="337"/>
        <v>So</v>
      </c>
      <c r="F227" s="191">
        <f t="shared" si="338"/>
        <v>2024</v>
      </c>
      <c r="G227" s="191">
        <f t="shared" si="339"/>
        <v>7</v>
      </c>
      <c r="H227" s="191">
        <f t="shared" si="344"/>
        <v>14</v>
      </c>
      <c r="I227" s="192">
        <f t="shared" si="340"/>
        <v>44025</v>
      </c>
      <c r="J227" s="191">
        <f t="shared" si="322"/>
        <v>1</v>
      </c>
      <c r="K227" s="193">
        <f t="shared" si="347"/>
        <v>0</v>
      </c>
      <c r="L227" s="194">
        <f t="shared" si="347"/>
        <v>0</v>
      </c>
      <c r="M227" s="193">
        <f t="shared" si="347"/>
        <v>0</v>
      </c>
      <c r="N227" s="194">
        <f t="shared" si="347"/>
        <v>0</v>
      </c>
      <c r="O227" s="193">
        <f t="shared" si="347"/>
        <v>0</v>
      </c>
      <c r="P227" s="194">
        <f t="shared" si="347"/>
        <v>0</v>
      </c>
      <c r="Q227" s="193">
        <f t="shared" si="347"/>
        <v>0</v>
      </c>
      <c r="R227" s="194">
        <f t="shared" si="347"/>
        <v>0</v>
      </c>
      <c r="S227" s="193">
        <f t="shared" si="324"/>
        <v>0</v>
      </c>
      <c r="T227" s="194">
        <f t="shared" si="325"/>
        <v>0</v>
      </c>
      <c r="U227" s="193">
        <f t="shared" si="345"/>
        <v>0</v>
      </c>
      <c r="V227" s="194">
        <f t="shared" si="346"/>
        <v>0</v>
      </c>
      <c r="W227" s="195">
        <f t="shared" si="326"/>
        <v>0</v>
      </c>
      <c r="X227" s="195">
        <f t="shared" si="327"/>
        <v>0</v>
      </c>
      <c r="Y227" s="195">
        <f t="shared" si="328"/>
        <v>0</v>
      </c>
      <c r="Z227" s="195">
        <f t="shared" si="329"/>
        <v>0</v>
      </c>
      <c r="AA227" s="195">
        <f t="shared" si="330"/>
        <v>0</v>
      </c>
      <c r="AB227" s="195">
        <f t="shared" si="331"/>
        <v>0</v>
      </c>
      <c r="AC227" s="667"/>
      <c r="AD227" s="196">
        <f t="shared" si="332"/>
        <v>0</v>
      </c>
      <c r="AE227" s="667"/>
      <c r="AF227" s="196">
        <f t="shared" si="333"/>
        <v>0</v>
      </c>
      <c r="AG227" s="196"/>
      <c r="AH227" s="196"/>
      <c r="AI227" s="196"/>
      <c r="AJ227" s="710"/>
      <c r="AK227" s="709">
        <f t="shared" si="341"/>
        <v>0</v>
      </c>
      <c r="AL227" s="709">
        <f t="shared" si="342"/>
        <v>0</v>
      </c>
      <c r="AM227" s="709">
        <f t="shared" si="343"/>
        <v>0</v>
      </c>
      <c r="AN227" s="709"/>
      <c r="AO227" s="709">
        <f t="shared" si="334"/>
        <v>0</v>
      </c>
      <c r="AP227" s="709">
        <f t="shared" si="335"/>
        <v>0</v>
      </c>
      <c r="BG227" s="831" t="s">
        <v>1778</v>
      </c>
      <c r="BH227" s="756">
        <f>SUM(BG228:BG232)+SUM(BH228:BH232)</f>
        <v>0</v>
      </c>
      <c r="BI227" s="722" t="s">
        <v>1767</v>
      </c>
      <c r="BJ227" s="832" t="s">
        <v>1767</v>
      </c>
    </row>
    <row r="228" spans="2:62" ht="12.75" customHeight="1" outlineLevel="1" x14ac:dyDescent="0.2">
      <c r="B228" s="851"/>
      <c r="C228" s="851"/>
      <c r="D228" s="27">
        <f t="shared" si="336"/>
        <v>29</v>
      </c>
      <c r="E228" s="191" t="str">
        <f t="shared" si="337"/>
        <v>Mo</v>
      </c>
      <c r="F228" s="191">
        <f t="shared" si="338"/>
        <v>2024</v>
      </c>
      <c r="G228" s="191">
        <f t="shared" si="339"/>
        <v>7</v>
      </c>
      <c r="H228" s="191">
        <f t="shared" si="344"/>
        <v>15</v>
      </c>
      <c r="I228" s="192">
        <f t="shared" si="340"/>
        <v>44026</v>
      </c>
      <c r="J228" s="191">
        <f t="shared" si="322"/>
        <v>1</v>
      </c>
      <c r="K228" s="193">
        <f t="shared" si="347"/>
        <v>7</v>
      </c>
      <c r="L228" s="194">
        <f t="shared" si="347"/>
        <v>0</v>
      </c>
      <c r="M228" s="193">
        <f t="shared" si="347"/>
        <v>13</v>
      </c>
      <c r="N228" s="194">
        <f t="shared" si="347"/>
        <v>0</v>
      </c>
      <c r="O228" s="193">
        <f t="shared" si="347"/>
        <v>13</v>
      </c>
      <c r="P228" s="194">
        <f t="shared" si="347"/>
        <v>30</v>
      </c>
      <c r="Q228" s="193">
        <f t="shared" si="347"/>
        <v>15</v>
      </c>
      <c r="R228" s="194">
        <f t="shared" si="347"/>
        <v>55</v>
      </c>
      <c r="S228" s="193">
        <f t="shared" si="324"/>
        <v>15</v>
      </c>
      <c r="T228" s="194">
        <f t="shared" si="325"/>
        <v>55</v>
      </c>
      <c r="U228" s="193">
        <f t="shared" si="345"/>
        <v>15</v>
      </c>
      <c r="V228" s="194">
        <f t="shared" si="346"/>
        <v>55</v>
      </c>
      <c r="W228" s="195">
        <f t="shared" si="326"/>
        <v>0.29166666666666669</v>
      </c>
      <c r="X228" s="195">
        <f t="shared" si="327"/>
        <v>0.54166666666666663</v>
      </c>
      <c r="Y228" s="195">
        <f t="shared" si="328"/>
        <v>0.5625</v>
      </c>
      <c r="Z228" s="195">
        <f t="shared" si="329"/>
        <v>0.66319444444444442</v>
      </c>
      <c r="AA228" s="195">
        <f t="shared" si="330"/>
        <v>0.66319444444444442</v>
      </c>
      <c r="AB228" s="195">
        <f t="shared" si="331"/>
        <v>0.66319444444444442</v>
      </c>
      <c r="AC228" s="667"/>
      <c r="AD228" s="196">
        <f t="shared" si="332"/>
        <v>0.35069444444444442</v>
      </c>
      <c r="AE228" s="667"/>
      <c r="AF228" s="196">
        <f t="shared" si="333"/>
        <v>0.35069444444444436</v>
      </c>
      <c r="AG228" s="196"/>
      <c r="AH228" s="196"/>
      <c r="AI228" s="196"/>
      <c r="AJ228" s="710"/>
      <c r="AK228" s="709">
        <f t="shared" si="341"/>
        <v>0</v>
      </c>
      <c r="AL228" s="709">
        <f t="shared" si="342"/>
        <v>0</v>
      </c>
      <c r="AM228" s="709">
        <f t="shared" si="343"/>
        <v>0</v>
      </c>
      <c r="AN228" s="709"/>
      <c r="AO228" s="709">
        <f t="shared" si="334"/>
        <v>0</v>
      </c>
      <c r="AP228" s="709">
        <f t="shared" si="335"/>
        <v>1</v>
      </c>
      <c r="BG228" s="826">
        <v>0</v>
      </c>
      <c r="BH228" s="818">
        <v>0</v>
      </c>
      <c r="BI228" s="198">
        <v>0</v>
      </c>
      <c r="BJ228" s="827">
        <v>0</v>
      </c>
    </row>
    <row r="229" spans="2:62" ht="12.75" customHeight="1" outlineLevel="1" x14ac:dyDescent="0.2">
      <c r="B229" s="851"/>
      <c r="C229" s="851"/>
      <c r="D229" s="27" t="str">
        <f t="shared" si="336"/>
        <v/>
      </c>
      <c r="E229" s="191" t="str">
        <f t="shared" si="337"/>
        <v>Di</v>
      </c>
      <c r="F229" s="191">
        <f t="shared" si="338"/>
        <v>2024</v>
      </c>
      <c r="G229" s="191">
        <f t="shared" si="339"/>
        <v>7</v>
      </c>
      <c r="H229" s="191">
        <f t="shared" si="344"/>
        <v>16</v>
      </c>
      <c r="I229" s="192">
        <f t="shared" si="340"/>
        <v>44027</v>
      </c>
      <c r="J229" s="191">
        <f t="shared" si="322"/>
        <v>1</v>
      </c>
      <c r="K229" s="193">
        <f t="shared" si="347"/>
        <v>7</v>
      </c>
      <c r="L229" s="194">
        <f t="shared" si="347"/>
        <v>0</v>
      </c>
      <c r="M229" s="193">
        <f t="shared" si="347"/>
        <v>13</v>
      </c>
      <c r="N229" s="194">
        <f t="shared" si="347"/>
        <v>0</v>
      </c>
      <c r="O229" s="193">
        <f t="shared" si="347"/>
        <v>13</v>
      </c>
      <c r="P229" s="194">
        <f t="shared" si="347"/>
        <v>30</v>
      </c>
      <c r="Q229" s="193">
        <f t="shared" si="347"/>
        <v>15</v>
      </c>
      <c r="R229" s="194">
        <f t="shared" si="347"/>
        <v>55</v>
      </c>
      <c r="S229" s="193">
        <f t="shared" si="324"/>
        <v>15</v>
      </c>
      <c r="T229" s="194">
        <f t="shared" si="325"/>
        <v>55</v>
      </c>
      <c r="U229" s="193">
        <f t="shared" si="345"/>
        <v>15</v>
      </c>
      <c r="V229" s="194">
        <f t="shared" si="346"/>
        <v>55</v>
      </c>
      <c r="W229" s="195">
        <f t="shared" si="326"/>
        <v>0.29166666666666669</v>
      </c>
      <c r="X229" s="195">
        <f t="shared" si="327"/>
        <v>0.54166666666666663</v>
      </c>
      <c r="Y229" s="195">
        <f t="shared" si="328"/>
        <v>0.5625</v>
      </c>
      <c r="Z229" s="195">
        <f t="shared" si="329"/>
        <v>0.66319444444444442</v>
      </c>
      <c r="AA229" s="195">
        <f t="shared" si="330"/>
        <v>0.66319444444444442</v>
      </c>
      <c r="AB229" s="195">
        <f t="shared" si="331"/>
        <v>0.66319444444444442</v>
      </c>
      <c r="AC229" s="667"/>
      <c r="AD229" s="196">
        <f t="shared" si="332"/>
        <v>0.35069444444444442</v>
      </c>
      <c r="AE229" s="667"/>
      <c r="AF229" s="196">
        <f t="shared" si="333"/>
        <v>0.35069444444444436</v>
      </c>
      <c r="AG229" s="196"/>
      <c r="AH229" s="196"/>
      <c r="AI229" s="196"/>
      <c r="AJ229" s="709"/>
      <c r="AK229" s="709">
        <f t="shared" si="341"/>
        <v>0</v>
      </c>
      <c r="AL229" s="709">
        <f t="shared" si="342"/>
        <v>0</v>
      </c>
      <c r="AM229" s="709">
        <f t="shared" si="343"/>
        <v>0</v>
      </c>
      <c r="AN229" s="709"/>
      <c r="AO229" s="709">
        <f t="shared" si="334"/>
        <v>0</v>
      </c>
      <c r="AP229" s="709">
        <f t="shared" si="335"/>
        <v>1</v>
      </c>
      <c r="BG229" s="828">
        <v>0</v>
      </c>
      <c r="BH229" s="761">
        <v>0</v>
      </c>
      <c r="BI229" s="198">
        <v>0</v>
      </c>
      <c r="BJ229" s="827">
        <v>0</v>
      </c>
    </row>
    <row r="230" spans="2:62" ht="12.75" customHeight="1" outlineLevel="1" x14ac:dyDescent="0.2">
      <c r="B230" s="851"/>
      <c r="C230" s="851"/>
      <c r="D230" s="27" t="str">
        <f t="shared" si="336"/>
        <v/>
      </c>
      <c r="E230" s="191" t="str">
        <f t="shared" si="337"/>
        <v>Mi</v>
      </c>
      <c r="F230" s="191">
        <f t="shared" si="338"/>
        <v>2024</v>
      </c>
      <c r="G230" s="191">
        <f t="shared" si="339"/>
        <v>7</v>
      </c>
      <c r="H230" s="191">
        <f t="shared" si="344"/>
        <v>17</v>
      </c>
      <c r="I230" s="192">
        <f t="shared" si="340"/>
        <v>44028</v>
      </c>
      <c r="J230" s="191">
        <f t="shared" si="322"/>
        <v>1</v>
      </c>
      <c r="K230" s="193">
        <f t="shared" si="347"/>
        <v>7</v>
      </c>
      <c r="L230" s="194">
        <f t="shared" si="347"/>
        <v>0</v>
      </c>
      <c r="M230" s="193">
        <f t="shared" si="347"/>
        <v>13</v>
      </c>
      <c r="N230" s="194">
        <f t="shared" si="347"/>
        <v>0</v>
      </c>
      <c r="O230" s="193">
        <f t="shared" si="347"/>
        <v>13</v>
      </c>
      <c r="P230" s="194">
        <f t="shared" si="347"/>
        <v>30</v>
      </c>
      <c r="Q230" s="193">
        <f t="shared" si="347"/>
        <v>15</v>
      </c>
      <c r="R230" s="194">
        <f t="shared" si="347"/>
        <v>55</v>
      </c>
      <c r="S230" s="193">
        <f t="shared" si="324"/>
        <v>15</v>
      </c>
      <c r="T230" s="194">
        <f t="shared" si="325"/>
        <v>55</v>
      </c>
      <c r="U230" s="193">
        <f t="shared" si="345"/>
        <v>15</v>
      </c>
      <c r="V230" s="194">
        <f t="shared" si="346"/>
        <v>55</v>
      </c>
      <c r="W230" s="195">
        <f t="shared" si="326"/>
        <v>0.29166666666666669</v>
      </c>
      <c r="X230" s="195">
        <f t="shared" si="327"/>
        <v>0.54166666666666663</v>
      </c>
      <c r="Y230" s="195">
        <f t="shared" si="328"/>
        <v>0.5625</v>
      </c>
      <c r="Z230" s="195">
        <f t="shared" si="329"/>
        <v>0.66319444444444442</v>
      </c>
      <c r="AA230" s="195">
        <f t="shared" si="330"/>
        <v>0.66319444444444442</v>
      </c>
      <c r="AB230" s="195">
        <f t="shared" si="331"/>
        <v>0.66319444444444442</v>
      </c>
      <c r="AC230" s="667"/>
      <c r="AD230" s="196">
        <f t="shared" si="332"/>
        <v>0.35069444444444442</v>
      </c>
      <c r="AE230" s="667"/>
      <c r="AF230" s="196">
        <f t="shared" si="333"/>
        <v>0.35069444444444436</v>
      </c>
      <c r="AG230" s="196"/>
      <c r="AH230" s="196"/>
      <c r="AI230" s="196"/>
      <c r="AJ230" s="709"/>
      <c r="AK230" s="709">
        <f t="shared" si="341"/>
        <v>0</v>
      </c>
      <c r="AL230" s="709">
        <f t="shared" si="342"/>
        <v>0</v>
      </c>
      <c r="AM230" s="709">
        <f t="shared" si="343"/>
        <v>0</v>
      </c>
      <c r="AN230" s="709"/>
      <c r="AO230" s="709">
        <f t="shared" si="334"/>
        <v>0</v>
      </c>
      <c r="AP230" s="709">
        <f t="shared" si="335"/>
        <v>1</v>
      </c>
      <c r="BG230" s="828">
        <v>0</v>
      </c>
      <c r="BH230" s="761">
        <v>0</v>
      </c>
      <c r="BI230" s="198">
        <v>0</v>
      </c>
      <c r="BJ230" s="827">
        <v>0</v>
      </c>
    </row>
    <row r="231" spans="2:62" ht="12.75" customHeight="1" outlineLevel="1" x14ac:dyDescent="0.2">
      <c r="B231" s="851"/>
      <c r="C231" s="851"/>
      <c r="D231" s="27" t="str">
        <f t="shared" si="336"/>
        <v/>
      </c>
      <c r="E231" s="191" t="str">
        <f t="shared" si="337"/>
        <v>Do</v>
      </c>
      <c r="F231" s="191">
        <f t="shared" si="338"/>
        <v>2024</v>
      </c>
      <c r="G231" s="191">
        <f t="shared" si="339"/>
        <v>7</v>
      </c>
      <c r="H231" s="191">
        <f t="shared" si="344"/>
        <v>18</v>
      </c>
      <c r="I231" s="192">
        <f t="shared" si="340"/>
        <v>44029</v>
      </c>
      <c r="J231" s="191">
        <f t="shared" si="322"/>
        <v>1</v>
      </c>
      <c r="K231" s="193">
        <f t="shared" si="347"/>
        <v>7</v>
      </c>
      <c r="L231" s="194">
        <f t="shared" si="347"/>
        <v>0</v>
      </c>
      <c r="M231" s="193">
        <f t="shared" si="347"/>
        <v>13</v>
      </c>
      <c r="N231" s="194">
        <f t="shared" si="347"/>
        <v>0</v>
      </c>
      <c r="O231" s="193">
        <f t="shared" si="347"/>
        <v>13</v>
      </c>
      <c r="P231" s="194">
        <f t="shared" si="347"/>
        <v>30</v>
      </c>
      <c r="Q231" s="193">
        <f t="shared" si="347"/>
        <v>15</v>
      </c>
      <c r="R231" s="194">
        <f t="shared" si="347"/>
        <v>55</v>
      </c>
      <c r="S231" s="193">
        <f t="shared" si="324"/>
        <v>15</v>
      </c>
      <c r="T231" s="194">
        <f t="shared" si="325"/>
        <v>55</v>
      </c>
      <c r="U231" s="193">
        <f t="shared" si="345"/>
        <v>15</v>
      </c>
      <c r="V231" s="194">
        <f t="shared" si="346"/>
        <v>55</v>
      </c>
      <c r="W231" s="195">
        <f t="shared" si="326"/>
        <v>0.29166666666666669</v>
      </c>
      <c r="X231" s="195">
        <f t="shared" si="327"/>
        <v>0.54166666666666663</v>
      </c>
      <c r="Y231" s="195">
        <f t="shared" si="328"/>
        <v>0.5625</v>
      </c>
      <c r="Z231" s="195">
        <f t="shared" si="329"/>
        <v>0.66319444444444442</v>
      </c>
      <c r="AA231" s="195">
        <f t="shared" si="330"/>
        <v>0.66319444444444442</v>
      </c>
      <c r="AB231" s="195">
        <f t="shared" si="331"/>
        <v>0.66319444444444442</v>
      </c>
      <c r="AC231" s="667"/>
      <c r="AD231" s="196">
        <f t="shared" si="332"/>
        <v>0.35069444444444442</v>
      </c>
      <c r="AE231" s="667"/>
      <c r="AF231" s="196">
        <f t="shared" si="333"/>
        <v>0.35069444444444436</v>
      </c>
      <c r="AG231" s="196"/>
      <c r="AH231" s="196"/>
      <c r="AI231" s="196"/>
      <c r="AJ231" s="709"/>
      <c r="AK231" s="709">
        <f t="shared" si="341"/>
        <v>0</v>
      </c>
      <c r="AL231" s="709">
        <f t="shared" si="342"/>
        <v>0</v>
      </c>
      <c r="AM231" s="709">
        <f t="shared" si="343"/>
        <v>0</v>
      </c>
      <c r="AN231" s="709"/>
      <c r="AO231" s="709">
        <f t="shared" si="334"/>
        <v>0</v>
      </c>
      <c r="AP231" s="709">
        <f t="shared" si="335"/>
        <v>1</v>
      </c>
      <c r="BG231" s="828">
        <v>0</v>
      </c>
      <c r="BH231" s="761">
        <v>0</v>
      </c>
      <c r="BI231" s="198">
        <v>0</v>
      </c>
      <c r="BJ231" s="827">
        <v>0</v>
      </c>
    </row>
    <row r="232" spans="2:62" ht="12.75" customHeight="1" outlineLevel="1" x14ac:dyDescent="0.2">
      <c r="B232" s="851"/>
      <c r="C232" s="851"/>
      <c r="D232" s="27" t="str">
        <f t="shared" si="336"/>
        <v/>
      </c>
      <c r="E232" s="191" t="str">
        <f t="shared" si="337"/>
        <v>Fr</v>
      </c>
      <c r="F232" s="191">
        <f t="shared" si="338"/>
        <v>2024</v>
      </c>
      <c r="G232" s="191">
        <f t="shared" si="339"/>
        <v>7</v>
      </c>
      <c r="H232" s="191">
        <f t="shared" si="344"/>
        <v>19</v>
      </c>
      <c r="I232" s="192">
        <f t="shared" si="340"/>
        <v>44030</v>
      </c>
      <c r="J232" s="191">
        <f t="shared" si="322"/>
        <v>1</v>
      </c>
      <c r="K232" s="193">
        <f t="shared" si="347"/>
        <v>7</v>
      </c>
      <c r="L232" s="194">
        <f t="shared" si="347"/>
        <v>0</v>
      </c>
      <c r="M232" s="193">
        <f t="shared" si="347"/>
        <v>13</v>
      </c>
      <c r="N232" s="194">
        <f t="shared" si="347"/>
        <v>0</v>
      </c>
      <c r="O232" s="193">
        <f t="shared" si="347"/>
        <v>13</v>
      </c>
      <c r="P232" s="194">
        <f t="shared" si="347"/>
        <v>30</v>
      </c>
      <c r="Q232" s="193">
        <f t="shared" si="347"/>
        <v>15</v>
      </c>
      <c r="R232" s="194">
        <f t="shared" si="347"/>
        <v>55</v>
      </c>
      <c r="S232" s="193">
        <f t="shared" si="324"/>
        <v>15</v>
      </c>
      <c r="T232" s="194">
        <f t="shared" si="325"/>
        <v>55</v>
      </c>
      <c r="U232" s="193">
        <f t="shared" si="345"/>
        <v>15</v>
      </c>
      <c r="V232" s="194">
        <f t="shared" si="346"/>
        <v>55</v>
      </c>
      <c r="W232" s="195">
        <f t="shared" si="326"/>
        <v>0.29166666666666669</v>
      </c>
      <c r="X232" s="195">
        <f t="shared" si="327"/>
        <v>0.54166666666666663</v>
      </c>
      <c r="Y232" s="195">
        <f t="shared" si="328"/>
        <v>0.5625</v>
      </c>
      <c r="Z232" s="195">
        <f t="shared" si="329"/>
        <v>0.66319444444444442</v>
      </c>
      <c r="AA232" s="195">
        <f t="shared" si="330"/>
        <v>0.66319444444444442</v>
      </c>
      <c r="AB232" s="195">
        <f t="shared" si="331"/>
        <v>0.66319444444444442</v>
      </c>
      <c r="AC232" s="667"/>
      <c r="AD232" s="196">
        <f t="shared" si="332"/>
        <v>0.35069444444444442</v>
      </c>
      <c r="AE232" s="667"/>
      <c r="AF232" s="196">
        <f t="shared" si="333"/>
        <v>0.35069444444444436</v>
      </c>
      <c r="AG232" s="196"/>
      <c r="AH232" s="196"/>
      <c r="AI232" s="196"/>
      <c r="AJ232" s="709"/>
      <c r="AK232" s="709">
        <f t="shared" si="341"/>
        <v>0</v>
      </c>
      <c r="AL232" s="709">
        <f t="shared" si="342"/>
        <v>0</v>
      </c>
      <c r="AM232" s="709">
        <f t="shared" si="343"/>
        <v>0</v>
      </c>
      <c r="AN232" s="709"/>
      <c r="AO232" s="709">
        <f t="shared" si="334"/>
        <v>0</v>
      </c>
      <c r="AP232" s="709">
        <f t="shared" si="335"/>
        <v>1</v>
      </c>
      <c r="BG232" s="828">
        <v>0</v>
      </c>
      <c r="BH232" s="761">
        <v>0</v>
      </c>
      <c r="BI232" s="198">
        <v>0</v>
      </c>
      <c r="BJ232" s="827">
        <v>0</v>
      </c>
    </row>
    <row r="233" spans="2:62" ht="12.75" customHeight="1" outlineLevel="1" thickBot="1" x14ac:dyDescent="0.25">
      <c r="B233" s="851"/>
      <c r="C233" s="851"/>
      <c r="D233" s="27" t="str">
        <f t="shared" si="336"/>
        <v/>
      </c>
      <c r="E233" s="191" t="str">
        <f t="shared" si="337"/>
        <v>Sa</v>
      </c>
      <c r="F233" s="191">
        <f t="shared" si="338"/>
        <v>2024</v>
      </c>
      <c r="G233" s="191">
        <f t="shared" si="339"/>
        <v>7</v>
      </c>
      <c r="H233" s="191">
        <f t="shared" si="344"/>
        <v>20</v>
      </c>
      <c r="I233" s="192">
        <f t="shared" si="340"/>
        <v>44031</v>
      </c>
      <c r="J233" s="191">
        <f t="shared" si="322"/>
        <v>1</v>
      </c>
      <c r="K233" s="193">
        <f t="shared" si="347"/>
        <v>0</v>
      </c>
      <c r="L233" s="194">
        <f t="shared" si="347"/>
        <v>0</v>
      </c>
      <c r="M233" s="193">
        <f t="shared" si="347"/>
        <v>0</v>
      </c>
      <c r="N233" s="194">
        <f t="shared" si="347"/>
        <v>0</v>
      </c>
      <c r="O233" s="193">
        <f t="shared" si="347"/>
        <v>0</v>
      </c>
      <c r="P233" s="194">
        <f t="shared" si="347"/>
        <v>0</v>
      </c>
      <c r="Q233" s="193">
        <f t="shared" si="347"/>
        <v>0</v>
      </c>
      <c r="R233" s="194">
        <f t="shared" si="347"/>
        <v>0</v>
      </c>
      <c r="S233" s="193">
        <f t="shared" si="324"/>
        <v>0</v>
      </c>
      <c r="T233" s="194">
        <f t="shared" si="325"/>
        <v>0</v>
      </c>
      <c r="U233" s="193">
        <f t="shared" si="345"/>
        <v>0</v>
      </c>
      <c r="V233" s="194">
        <f t="shared" si="346"/>
        <v>0</v>
      </c>
      <c r="W233" s="195">
        <f t="shared" si="326"/>
        <v>0</v>
      </c>
      <c r="X233" s="195">
        <f t="shared" si="327"/>
        <v>0</v>
      </c>
      <c r="Y233" s="195">
        <f t="shared" si="328"/>
        <v>0</v>
      </c>
      <c r="Z233" s="195">
        <f t="shared" si="329"/>
        <v>0</v>
      </c>
      <c r="AA233" s="195">
        <f t="shared" si="330"/>
        <v>0</v>
      </c>
      <c r="AB233" s="195">
        <f t="shared" si="331"/>
        <v>0</v>
      </c>
      <c r="AC233" s="667"/>
      <c r="AD233" s="196">
        <f t="shared" si="332"/>
        <v>0</v>
      </c>
      <c r="AE233" s="667"/>
      <c r="AF233" s="196">
        <f t="shared" si="333"/>
        <v>0</v>
      </c>
      <c r="AG233" s="196"/>
      <c r="AH233" s="196"/>
      <c r="AI233" s="196"/>
      <c r="AJ233" s="709"/>
      <c r="AK233" s="709">
        <f t="shared" si="341"/>
        <v>0</v>
      </c>
      <c r="AL233" s="709">
        <f t="shared" si="342"/>
        <v>0</v>
      </c>
      <c r="AM233" s="709">
        <f t="shared" si="343"/>
        <v>0</v>
      </c>
      <c r="AN233" s="709"/>
      <c r="AO233" s="709">
        <f t="shared" si="334"/>
        <v>0</v>
      </c>
      <c r="AP233" s="709">
        <f t="shared" si="335"/>
        <v>0</v>
      </c>
      <c r="BG233" s="834">
        <v>41.6</v>
      </c>
      <c r="BH233" s="833">
        <f>SUM(BH213,BH220,BH227)</f>
        <v>38.5</v>
      </c>
      <c r="BI233" s="835">
        <f>IF(BG233=0,0,BH233/BG233)</f>
        <v>0.92548076923076916</v>
      </c>
      <c r="BJ233" s="839">
        <f>IF(BH233=0,0,100*BG233/BH233)</f>
        <v>108.05194805194805</v>
      </c>
    </row>
    <row r="234" spans="2:62" ht="12.75" customHeight="1" outlineLevel="1" x14ac:dyDescent="0.2">
      <c r="B234" s="851"/>
      <c r="C234" s="851"/>
      <c r="D234" s="27" t="str">
        <f t="shared" si="336"/>
        <v/>
      </c>
      <c r="E234" s="191" t="str">
        <f t="shared" si="337"/>
        <v>So</v>
      </c>
      <c r="F234" s="191">
        <f t="shared" si="338"/>
        <v>2024</v>
      </c>
      <c r="G234" s="191">
        <f t="shared" si="339"/>
        <v>7</v>
      </c>
      <c r="H234" s="191">
        <f t="shared" si="344"/>
        <v>21</v>
      </c>
      <c r="I234" s="192">
        <f t="shared" si="340"/>
        <v>44032</v>
      </c>
      <c r="J234" s="191">
        <f t="shared" si="322"/>
        <v>1</v>
      </c>
      <c r="K234" s="193">
        <f t="shared" ref="K234:R244" si="348">IF(OR($E234="Sa",$E234="So",$J234=0),K$4,K$5)</f>
        <v>0</v>
      </c>
      <c r="L234" s="194">
        <f t="shared" si="348"/>
        <v>0</v>
      </c>
      <c r="M234" s="193">
        <f t="shared" si="348"/>
        <v>0</v>
      </c>
      <c r="N234" s="194">
        <f t="shared" si="348"/>
        <v>0</v>
      </c>
      <c r="O234" s="193">
        <f t="shared" si="348"/>
        <v>0</v>
      </c>
      <c r="P234" s="194">
        <f t="shared" si="348"/>
        <v>0</v>
      </c>
      <c r="Q234" s="193">
        <f t="shared" si="348"/>
        <v>0</v>
      </c>
      <c r="R234" s="194">
        <f t="shared" si="348"/>
        <v>0</v>
      </c>
      <c r="S234" s="193">
        <f t="shared" si="324"/>
        <v>0</v>
      </c>
      <c r="T234" s="194">
        <f t="shared" si="325"/>
        <v>0</v>
      </c>
      <c r="U234" s="193">
        <f t="shared" si="345"/>
        <v>0</v>
      </c>
      <c r="V234" s="194">
        <f t="shared" si="346"/>
        <v>0</v>
      </c>
      <c r="W234" s="195">
        <f t="shared" si="326"/>
        <v>0</v>
      </c>
      <c r="X234" s="195">
        <f t="shared" si="327"/>
        <v>0</v>
      </c>
      <c r="Y234" s="195">
        <f t="shared" si="328"/>
        <v>0</v>
      </c>
      <c r="Z234" s="195">
        <f t="shared" si="329"/>
        <v>0</v>
      </c>
      <c r="AA234" s="195">
        <f t="shared" si="330"/>
        <v>0</v>
      </c>
      <c r="AB234" s="195">
        <f t="shared" si="331"/>
        <v>0</v>
      </c>
      <c r="AC234" s="667"/>
      <c r="AD234" s="196">
        <f t="shared" si="332"/>
        <v>0</v>
      </c>
      <c r="AE234" s="667"/>
      <c r="AF234" s="196">
        <f t="shared" si="333"/>
        <v>0</v>
      </c>
      <c r="AG234" s="196"/>
      <c r="AH234" s="196"/>
      <c r="AI234" s="196"/>
      <c r="AJ234" s="709"/>
      <c r="AK234" s="709">
        <f t="shared" si="341"/>
        <v>0</v>
      </c>
      <c r="AL234" s="709">
        <f t="shared" si="342"/>
        <v>0</v>
      </c>
      <c r="AM234" s="709">
        <f t="shared" si="343"/>
        <v>0</v>
      </c>
      <c r="AN234" s="709"/>
      <c r="AO234" s="709">
        <f t="shared" si="334"/>
        <v>0</v>
      </c>
      <c r="AP234" s="709">
        <f t="shared" si="335"/>
        <v>0</v>
      </c>
    </row>
    <row r="235" spans="2:62" ht="12.75" customHeight="1" outlineLevel="1" x14ac:dyDescent="0.2">
      <c r="B235" s="851"/>
      <c r="C235" s="851"/>
      <c r="D235" s="27">
        <f t="shared" si="336"/>
        <v>30</v>
      </c>
      <c r="E235" s="191" t="str">
        <f t="shared" si="337"/>
        <v>Mo</v>
      </c>
      <c r="F235" s="191">
        <f t="shared" si="338"/>
        <v>2024</v>
      </c>
      <c r="G235" s="191">
        <f t="shared" si="339"/>
        <v>7</v>
      </c>
      <c r="H235" s="191">
        <f t="shared" si="344"/>
        <v>22</v>
      </c>
      <c r="I235" s="192">
        <f t="shared" si="340"/>
        <v>44033</v>
      </c>
      <c r="J235" s="191">
        <f t="shared" si="322"/>
        <v>1</v>
      </c>
      <c r="K235" s="193">
        <f t="shared" si="348"/>
        <v>7</v>
      </c>
      <c r="L235" s="194">
        <f t="shared" si="348"/>
        <v>0</v>
      </c>
      <c r="M235" s="193">
        <f t="shared" si="348"/>
        <v>13</v>
      </c>
      <c r="N235" s="194">
        <f t="shared" si="348"/>
        <v>0</v>
      </c>
      <c r="O235" s="193">
        <f t="shared" si="348"/>
        <v>13</v>
      </c>
      <c r="P235" s="194">
        <f t="shared" si="348"/>
        <v>30</v>
      </c>
      <c r="Q235" s="193">
        <f t="shared" si="348"/>
        <v>15</v>
      </c>
      <c r="R235" s="194">
        <f t="shared" si="348"/>
        <v>55</v>
      </c>
      <c r="S235" s="193">
        <f t="shared" si="324"/>
        <v>15</v>
      </c>
      <c r="T235" s="194">
        <f t="shared" si="325"/>
        <v>55</v>
      </c>
      <c r="U235" s="193">
        <f t="shared" si="345"/>
        <v>15</v>
      </c>
      <c r="V235" s="194">
        <f t="shared" si="346"/>
        <v>55</v>
      </c>
      <c r="W235" s="195">
        <f t="shared" si="326"/>
        <v>0.29166666666666669</v>
      </c>
      <c r="X235" s="195">
        <f t="shared" si="327"/>
        <v>0.54166666666666663</v>
      </c>
      <c r="Y235" s="195">
        <f t="shared" si="328"/>
        <v>0.5625</v>
      </c>
      <c r="Z235" s="195">
        <f t="shared" si="329"/>
        <v>0.66319444444444442</v>
      </c>
      <c r="AA235" s="195">
        <f t="shared" si="330"/>
        <v>0.66319444444444442</v>
      </c>
      <c r="AB235" s="195">
        <f t="shared" si="331"/>
        <v>0.66319444444444442</v>
      </c>
      <c r="AC235" s="667"/>
      <c r="AD235" s="196">
        <f t="shared" si="332"/>
        <v>0.35069444444444442</v>
      </c>
      <c r="AE235" s="667"/>
      <c r="AF235" s="196">
        <f t="shared" si="333"/>
        <v>0.35069444444444436</v>
      </c>
      <c r="AG235" s="196"/>
      <c r="AH235" s="196"/>
      <c r="AI235" s="196"/>
      <c r="AJ235" s="709"/>
      <c r="AK235" s="709">
        <f t="shared" si="341"/>
        <v>0</v>
      </c>
      <c r="AL235" s="709">
        <f t="shared" si="342"/>
        <v>0</v>
      </c>
      <c r="AM235" s="709">
        <f t="shared" si="343"/>
        <v>0</v>
      </c>
      <c r="AN235" s="709"/>
      <c r="AO235" s="709">
        <f t="shared" si="334"/>
        <v>0</v>
      </c>
      <c r="AP235" s="709">
        <f t="shared" si="335"/>
        <v>1</v>
      </c>
    </row>
    <row r="236" spans="2:62" ht="12.75" customHeight="1" outlineLevel="1" x14ac:dyDescent="0.2">
      <c r="B236" s="851"/>
      <c r="C236" s="851"/>
      <c r="D236" s="27" t="str">
        <f t="shared" si="336"/>
        <v/>
      </c>
      <c r="E236" s="191" t="str">
        <f t="shared" si="337"/>
        <v>Di</v>
      </c>
      <c r="F236" s="191">
        <f t="shared" si="338"/>
        <v>2024</v>
      </c>
      <c r="G236" s="191">
        <f t="shared" si="339"/>
        <v>7</v>
      </c>
      <c r="H236" s="191">
        <f t="shared" si="344"/>
        <v>23</v>
      </c>
      <c r="I236" s="192">
        <f t="shared" si="340"/>
        <v>44034</v>
      </c>
      <c r="J236" s="191">
        <f t="shared" si="322"/>
        <v>1</v>
      </c>
      <c r="K236" s="193">
        <f t="shared" si="348"/>
        <v>7</v>
      </c>
      <c r="L236" s="194">
        <f t="shared" si="348"/>
        <v>0</v>
      </c>
      <c r="M236" s="193">
        <f t="shared" si="348"/>
        <v>13</v>
      </c>
      <c r="N236" s="194">
        <f t="shared" si="348"/>
        <v>0</v>
      </c>
      <c r="O236" s="193">
        <f t="shared" si="348"/>
        <v>13</v>
      </c>
      <c r="P236" s="194">
        <f t="shared" si="348"/>
        <v>30</v>
      </c>
      <c r="Q236" s="193">
        <f t="shared" si="348"/>
        <v>15</v>
      </c>
      <c r="R236" s="194">
        <f t="shared" si="348"/>
        <v>55</v>
      </c>
      <c r="S236" s="193">
        <f t="shared" si="324"/>
        <v>15</v>
      </c>
      <c r="T236" s="194">
        <f t="shared" si="325"/>
        <v>55</v>
      </c>
      <c r="U236" s="193">
        <f t="shared" si="345"/>
        <v>15</v>
      </c>
      <c r="V236" s="194">
        <f t="shared" si="346"/>
        <v>55</v>
      </c>
      <c r="W236" s="195">
        <f t="shared" si="326"/>
        <v>0.29166666666666669</v>
      </c>
      <c r="X236" s="195">
        <f t="shared" si="327"/>
        <v>0.54166666666666663</v>
      </c>
      <c r="Y236" s="195">
        <f t="shared" si="328"/>
        <v>0.5625</v>
      </c>
      <c r="Z236" s="195">
        <f t="shared" si="329"/>
        <v>0.66319444444444442</v>
      </c>
      <c r="AA236" s="195">
        <f t="shared" si="330"/>
        <v>0.66319444444444442</v>
      </c>
      <c r="AB236" s="195">
        <f t="shared" si="331"/>
        <v>0.66319444444444442</v>
      </c>
      <c r="AC236" s="667"/>
      <c r="AD236" s="196">
        <f t="shared" si="332"/>
        <v>0.35069444444444442</v>
      </c>
      <c r="AE236" s="667"/>
      <c r="AF236" s="196">
        <f t="shared" si="333"/>
        <v>0.35069444444444436</v>
      </c>
      <c r="AG236" s="196"/>
      <c r="AH236" s="196"/>
      <c r="AI236" s="196"/>
      <c r="AJ236" s="710"/>
      <c r="AK236" s="709">
        <f t="shared" si="341"/>
        <v>0</v>
      </c>
      <c r="AL236" s="709">
        <f t="shared" si="342"/>
        <v>0</v>
      </c>
      <c r="AM236" s="709">
        <f t="shared" si="343"/>
        <v>0</v>
      </c>
      <c r="AN236" s="709"/>
      <c r="AO236" s="709">
        <f t="shared" si="334"/>
        <v>0</v>
      </c>
      <c r="AP236" s="709">
        <f t="shared" si="335"/>
        <v>1</v>
      </c>
    </row>
    <row r="237" spans="2:62" ht="12.75" customHeight="1" outlineLevel="1" x14ac:dyDescent="0.2">
      <c r="B237" s="851"/>
      <c r="C237" s="851"/>
      <c r="D237" s="27" t="str">
        <f t="shared" si="336"/>
        <v/>
      </c>
      <c r="E237" s="191" t="str">
        <f t="shared" si="337"/>
        <v>Mi</v>
      </c>
      <c r="F237" s="191">
        <f t="shared" si="338"/>
        <v>2024</v>
      </c>
      <c r="G237" s="191">
        <f t="shared" si="339"/>
        <v>7</v>
      </c>
      <c r="H237" s="191">
        <f t="shared" si="344"/>
        <v>24</v>
      </c>
      <c r="I237" s="192">
        <f t="shared" si="340"/>
        <v>44035</v>
      </c>
      <c r="J237" s="191">
        <f t="shared" si="322"/>
        <v>1</v>
      </c>
      <c r="K237" s="193">
        <f t="shared" si="348"/>
        <v>7</v>
      </c>
      <c r="L237" s="194">
        <f t="shared" si="348"/>
        <v>0</v>
      </c>
      <c r="M237" s="193">
        <f t="shared" si="348"/>
        <v>13</v>
      </c>
      <c r="N237" s="194">
        <f t="shared" si="348"/>
        <v>0</v>
      </c>
      <c r="O237" s="193">
        <f t="shared" si="348"/>
        <v>13</v>
      </c>
      <c r="P237" s="194">
        <f t="shared" si="348"/>
        <v>30</v>
      </c>
      <c r="Q237" s="193">
        <f t="shared" si="348"/>
        <v>15</v>
      </c>
      <c r="R237" s="194">
        <f t="shared" si="348"/>
        <v>55</v>
      </c>
      <c r="S237" s="193">
        <f t="shared" si="324"/>
        <v>15</v>
      </c>
      <c r="T237" s="194">
        <f t="shared" si="325"/>
        <v>55</v>
      </c>
      <c r="U237" s="193">
        <f t="shared" si="345"/>
        <v>15</v>
      </c>
      <c r="V237" s="194">
        <f t="shared" si="346"/>
        <v>55</v>
      </c>
      <c r="W237" s="195">
        <f t="shared" si="326"/>
        <v>0.29166666666666669</v>
      </c>
      <c r="X237" s="195">
        <f t="shared" si="327"/>
        <v>0.54166666666666663</v>
      </c>
      <c r="Y237" s="195">
        <f t="shared" si="328"/>
        <v>0.5625</v>
      </c>
      <c r="Z237" s="195">
        <f t="shared" si="329"/>
        <v>0.66319444444444442</v>
      </c>
      <c r="AA237" s="195">
        <f t="shared" si="330"/>
        <v>0.66319444444444442</v>
      </c>
      <c r="AB237" s="195">
        <f t="shared" si="331"/>
        <v>0.66319444444444442</v>
      </c>
      <c r="AC237" s="667"/>
      <c r="AD237" s="196">
        <f t="shared" si="332"/>
        <v>0.35069444444444442</v>
      </c>
      <c r="AE237" s="667"/>
      <c r="AF237" s="196">
        <f t="shared" si="333"/>
        <v>0.35069444444444436</v>
      </c>
      <c r="AG237" s="196"/>
      <c r="AH237" s="196"/>
      <c r="AI237" s="196"/>
      <c r="AJ237" s="710"/>
      <c r="AK237" s="709">
        <f t="shared" si="341"/>
        <v>0</v>
      </c>
      <c r="AL237" s="709">
        <f t="shared" si="342"/>
        <v>0</v>
      </c>
      <c r="AM237" s="709">
        <f t="shared" si="343"/>
        <v>0</v>
      </c>
      <c r="AN237" s="709"/>
      <c r="AO237" s="709">
        <f t="shared" si="334"/>
        <v>0</v>
      </c>
      <c r="AP237" s="709">
        <f t="shared" si="335"/>
        <v>1</v>
      </c>
    </row>
    <row r="238" spans="2:62" ht="12.75" customHeight="1" outlineLevel="1" x14ac:dyDescent="0.2">
      <c r="B238" s="851"/>
      <c r="C238" s="851"/>
      <c r="D238" s="27" t="str">
        <f t="shared" si="336"/>
        <v/>
      </c>
      <c r="E238" s="191" t="str">
        <f t="shared" si="337"/>
        <v>Do</v>
      </c>
      <c r="F238" s="191">
        <f t="shared" si="338"/>
        <v>2024</v>
      </c>
      <c r="G238" s="191">
        <f t="shared" si="339"/>
        <v>7</v>
      </c>
      <c r="H238" s="191">
        <f t="shared" si="344"/>
        <v>25</v>
      </c>
      <c r="I238" s="192">
        <f t="shared" si="340"/>
        <v>44036</v>
      </c>
      <c r="J238" s="191">
        <f t="shared" si="322"/>
        <v>1</v>
      </c>
      <c r="K238" s="193">
        <f t="shared" si="348"/>
        <v>7</v>
      </c>
      <c r="L238" s="194">
        <f t="shared" si="348"/>
        <v>0</v>
      </c>
      <c r="M238" s="193">
        <f t="shared" si="348"/>
        <v>13</v>
      </c>
      <c r="N238" s="194">
        <f t="shared" si="348"/>
        <v>0</v>
      </c>
      <c r="O238" s="193">
        <f t="shared" si="348"/>
        <v>13</v>
      </c>
      <c r="P238" s="194">
        <f t="shared" si="348"/>
        <v>30</v>
      </c>
      <c r="Q238" s="193">
        <f t="shared" si="348"/>
        <v>15</v>
      </c>
      <c r="R238" s="194">
        <f t="shared" si="348"/>
        <v>55</v>
      </c>
      <c r="S238" s="193">
        <f t="shared" si="324"/>
        <v>15</v>
      </c>
      <c r="T238" s="194">
        <f t="shared" si="325"/>
        <v>55</v>
      </c>
      <c r="U238" s="193">
        <f t="shared" si="345"/>
        <v>15</v>
      </c>
      <c r="V238" s="194">
        <f t="shared" si="346"/>
        <v>55</v>
      </c>
      <c r="W238" s="195">
        <f t="shared" si="326"/>
        <v>0.29166666666666669</v>
      </c>
      <c r="X238" s="195">
        <f t="shared" si="327"/>
        <v>0.54166666666666663</v>
      </c>
      <c r="Y238" s="195">
        <f t="shared" si="328"/>
        <v>0.5625</v>
      </c>
      <c r="Z238" s="195">
        <f t="shared" si="329"/>
        <v>0.66319444444444442</v>
      </c>
      <c r="AA238" s="195">
        <f t="shared" si="330"/>
        <v>0.66319444444444442</v>
      </c>
      <c r="AB238" s="195">
        <f t="shared" si="331"/>
        <v>0.66319444444444442</v>
      </c>
      <c r="AC238" s="667"/>
      <c r="AD238" s="196">
        <f t="shared" si="332"/>
        <v>0.35069444444444442</v>
      </c>
      <c r="AE238" s="667"/>
      <c r="AF238" s="196">
        <f t="shared" si="333"/>
        <v>0.35069444444444436</v>
      </c>
      <c r="AG238" s="196"/>
      <c r="AH238" s="196"/>
      <c r="AI238" s="196"/>
      <c r="AJ238" s="710"/>
      <c r="AK238" s="709">
        <f t="shared" si="341"/>
        <v>0</v>
      </c>
      <c r="AL238" s="709">
        <f t="shared" si="342"/>
        <v>0</v>
      </c>
      <c r="AM238" s="709">
        <f t="shared" si="343"/>
        <v>0</v>
      </c>
      <c r="AN238" s="709"/>
      <c r="AO238" s="709">
        <f t="shared" si="334"/>
        <v>0</v>
      </c>
      <c r="AP238" s="709">
        <f t="shared" si="335"/>
        <v>1</v>
      </c>
    </row>
    <row r="239" spans="2:62" ht="12.75" customHeight="1" outlineLevel="1" x14ac:dyDescent="0.2">
      <c r="B239" s="851"/>
      <c r="C239" s="851"/>
      <c r="D239" s="27" t="str">
        <f t="shared" si="336"/>
        <v/>
      </c>
      <c r="E239" s="191" t="str">
        <f t="shared" si="337"/>
        <v>Fr</v>
      </c>
      <c r="F239" s="191">
        <f t="shared" si="338"/>
        <v>2024</v>
      </c>
      <c r="G239" s="191">
        <f t="shared" si="339"/>
        <v>7</v>
      </c>
      <c r="H239" s="191">
        <f t="shared" si="344"/>
        <v>26</v>
      </c>
      <c r="I239" s="192">
        <f t="shared" si="340"/>
        <v>44037</v>
      </c>
      <c r="J239" s="191">
        <f t="shared" si="322"/>
        <v>1</v>
      </c>
      <c r="K239" s="193">
        <f t="shared" si="348"/>
        <v>7</v>
      </c>
      <c r="L239" s="194">
        <f t="shared" si="348"/>
        <v>0</v>
      </c>
      <c r="M239" s="193">
        <f t="shared" si="348"/>
        <v>13</v>
      </c>
      <c r="N239" s="194">
        <f t="shared" si="348"/>
        <v>0</v>
      </c>
      <c r="O239" s="193">
        <f t="shared" si="348"/>
        <v>13</v>
      </c>
      <c r="P239" s="194">
        <f t="shared" si="348"/>
        <v>30</v>
      </c>
      <c r="Q239" s="193">
        <f t="shared" si="348"/>
        <v>15</v>
      </c>
      <c r="R239" s="194">
        <f t="shared" si="348"/>
        <v>55</v>
      </c>
      <c r="S239" s="193">
        <f t="shared" si="324"/>
        <v>15</v>
      </c>
      <c r="T239" s="194">
        <f t="shared" si="325"/>
        <v>55</v>
      </c>
      <c r="U239" s="193">
        <f t="shared" si="345"/>
        <v>15</v>
      </c>
      <c r="V239" s="194">
        <f t="shared" si="346"/>
        <v>55</v>
      </c>
      <c r="W239" s="195">
        <f t="shared" si="326"/>
        <v>0.29166666666666669</v>
      </c>
      <c r="X239" s="195">
        <f t="shared" si="327"/>
        <v>0.54166666666666663</v>
      </c>
      <c r="Y239" s="195">
        <f t="shared" si="328"/>
        <v>0.5625</v>
      </c>
      <c r="Z239" s="195">
        <f t="shared" si="329"/>
        <v>0.66319444444444442</v>
      </c>
      <c r="AA239" s="195">
        <f t="shared" si="330"/>
        <v>0.66319444444444442</v>
      </c>
      <c r="AB239" s="195">
        <f t="shared" si="331"/>
        <v>0.66319444444444442</v>
      </c>
      <c r="AC239" s="667"/>
      <c r="AD239" s="196">
        <f t="shared" si="332"/>
        <v>0.35069444444444442</v>
      </c>
      <c r="AE239" s="667"/>
      <c r="AF239" s="196">
        <f t="shared" si="333"/>
        <v>0.35069444444444436</v>
      </c>
      <c r="AG239" s="196"/>
      <c r="AH239" s="196"/>
      <c r="AI239" s="196"/>
      <c r="AJ239" s="710"/>
      <c r="AK239" s="709">
        <f t="shared" si="341"/>
        <v>0</v>
      </c>
      <c r="AL239" s="709">
        <f t="shared" si="342"/>
        <v>0</v>
      </c>
      <c r="AM239" s="709">
        <f t="shared" si="343"/>
        <v>0</v>
      </c>
      <c r="AN239" s="709"/>
      <c r="AO239" s="709">
        <f t="shared" si="334"/>
        <v>0</v>
      </c>
      <c r="AP239" s="709">
        <f t="shared" si="335"/>
        <v>1</v>
      </c>
    </row>
    <row r="240" spans="2:62" ht="12.75" customHeight="1" outlineLevel="1" x14ac:dyDescent="0.2">
      <c r="B240" s="851"/>
      <c r="C240" s="851"/>
      <c r="D240" s="27" t="str">
        <f t="shared" si="336"/>
        <v/>
      </c>
      <c r="E240" s="191" t="str">
        <f t="shared" si="337"/>
        <v>Sa</v>
      </c>
      <c r="F240" s="191">
        <f t="shared" si="338"/>
        <v>2024</v>
      </c>
      <c r="G240" s="191">
        <f t="shared" si="339"/>
        <v>7</v>
      </c>
      <c r="H240" s="191">
        <f t="shared" si="344"/>
        <v>27</v>
      </c>
      <c r="I240" s="192">
        <f t="shared" si="340"/>
        <v>44038</v>
      </c>
      <c r="J240" s="191">
        <f t="shared" si="322"/>
        <v>1</v>
      </c>
      <c r="K240" s="193">
        <f t="shared" si="348"/>
        <v>0</v>
      </c>
      <c r="L240" s="194">
        <f t="shared" si="348"/>
        <v>0</v>
      </c>
      <c r="M240" s="193">
        <f t="shared" si="348"/>
        <v>0</v>
      </c>
      <c r="N240" s="194">
        <f t="shared" si="348"/>
        <v>0</v>
      </c>
      <c r="O240" s="193">
        <f t="shared" si="348"/>
        <v>0</v>
      </c>
      <c r="P240" s="194">
        <f t="shared" si="348"/>
        <v>0</v>
      </c>
      <c r="Q240" s="193">
        <f t="shared" si="348"/>
        <v>0</v>
      </c>
      <c r="R240" s="194">
        <f t="shared" si="348"/>
        <v>0</v>
      </c>
      <c r="S240" s="193">
        <f t="shared" si="324"/>
        <v>0</v>
      </c>
      <c r="T240" s="194">
        <f t="shared" si="325"/>
        <v>0</v>
      </c>
      <c r="U240" s="193">
        <f t="shared" si="345"/>
        <v>0</v>
      </c>
      <c r="V240" s="194">
        <f t="shared" si="346"/>
        <v>0</v>
      </c>
      <c r="W240" s="195">
        <f t="shared" si="326"/>
        <v>0</v>
      </c>
      <c r="X240" s="195">
        <f t="shared" si="327"/>
        <v>0</v>
      </c>
      <c r="Y240" s="195">
        <f t="shared" si="328"/>
        <v>0</v>
      </c>
      <c r="Z240" s="195">
        <f t="shared" si="329"/>
        <v>0</v>
      </c>
      <c r="AA240" s="195">
        <f t="shared" si="330"/>
        <v>0</v>
      </c>
      <c r="AB240" s="195">
        <f t="shared" si="331"/>
        <v>0</v>
      </c>
      <c r="AC240" s="667"/>
      <c r="AD240" s="196">
        <f t="shared" si="332"/>
        <v>0</v>
      </c>
      <c r="AE240" s="667"/>
      <c r="AF240" s="196">
        <f t="shared" si="333"/>
        <v>0</v>
      </c>
      <c r="AG240" s="196"/>
      <c r="AH240" s="196"/>
      <c r="AI240" s="196"/>
      <c r="AJ240" s="710"/>
      <c r="AK240" s="709">
        <f t="shared" si="341"/>
        <v>0</v>
      </c>
      <c r="AL240" s="709">
        <f t="shared" si="342"/>
        <v>0</v>
      </c>
      <c r="AM240" s="709">
        <f t="shared" si="343"/>
        <v>0</v>
      </c>
      <c r="AN240" s="709"/>
      <c r="AO240" s="709">
        <f t="shared" si="334"/>
        <v>0</v>
      </c>
      <c r="AP240" s="709">
        <f t="shared" si="335"/>
        <v>0</v>
      </c>
    </row>
    <row r="241" spans="1:42" ht="12.75" customHeight="1" outlineLevel="1" x14ac:dyDescent="0.2">
      <c r="B241" s="851"/>
      <c r="C241" s="851"/>
      <c r="D241" s="27" t="str">
        <f t="shared" si="336"/>
        <v/>
      </c>
      <c r="E241" s="191" t="str">
        <f t="shared" si="337"/>
        <v>So</v>
      </c>
      <c r="F241" s="191">
        <f t="shared" si="338"/>
        <v>2024</v>
      </c>
      <c r="G241" s="191">
        <f t="shared" si="339"/>
        <v>7</v>
      </c>
      <c r="H241" s="191">
        <f t="shared" si="344"/>
        <v>28</v>
      </c>
      <c r="I241" s="192">
        <f t="shared" si="340"/>
        <v>44039</v>
      </c>
      <c r="J241" s="191">
        <f t="shared" si="322"/>
        <v>1</v>
      </c>
      <c r="K241" s="193">
        <f t="shared" si="348"/>
        <v>0</v>
      </c>
      <c r="L241" s="194">
        <f t="shared" si="348"/>
        <v>0</v>
      </c>
      <c r="M241" s="193">
        <f t="shared" si="348"/>
        <v>0</v>
      </c>
      <c r="N241" s="194">
        <f t="shared" si="348"/>
        <v>0</v>
      </c>
      <c r="O241" s="193">
        <f t="shared" si="348"/>
        <v>0</v>
      </c>
      <c r="P241" s="194">
        <f t="shared" si="348"/>
        <v>0</v>
      </c>
      <c r="Q241" s="193">
        <f t="shared" si="348"/>
        <v>0</v>
      </c>
      <c r="R241" s="194">
        <f t="shared" si="348"/>
        <v>0</v>
      </c>
      <c r="S241" s="193">
        <f t="shared" si="324"/>
        <v>0</v>
      </c>
      <c r="T241" s="194">
        <f t="shared" si="325"/>
        <v>0</v>
      </c>
      <c r="U241" s="193">
        <f t="shared" si="345"/>
        <v>0</v>
      </c>
      <c r="V241" s="194">
        <f t="shared" si="346"/>
        <v>0</v>
      </c>
      <c r="W241" s="195">
        <f t="shared" si="326"/>
        <v>0</v>
      </c>
      <c r="X241" s="195">
        <f t="shared" si="327"/>
        <v>0</v>
      </c>
      <c r="Y241" s="195">
        <f t="shared" si="328"/>
        <v>0</v>
      </c>
      <c r="Z241" s="195">
        <f t="shared" si="329"/>
        <v>0</v>
      </c>
      <c r="AA241" s="195">
        <f t="shared" si="330"/>
        <v>0</v>
      </c>
      <c r="AB241" s="195">
        <f t="shared" si="331"/>
        <v>0</v>
      </c>
      <c r="AC241" s="667"/>
      <c r="AD241" s="196">
        <f t="shared" si="332"/>
        <v>0</v>
      </c>
      <c r="AE241" s="667"/>
      <c r="AF241" s="196">
        <f t="shared" si="333"/>
        <v>0</v>
      </c>
      <c r="AG241" s="196"/>
      <c r="AH241" s="196"/>
      <c r="AI241" s="196"/>
      <c r="AJ241" s="709"/>
      <c r="AK241" s="709">
        <f t="shared" si="341"/>
        <v>0</v>
      </c>
      <c r="AL241" s="709">
        <f t="shared" si="342"/>
        <v>0</v>
      </c>
      <c r="AM241" s="709">
        <f t="shared" si="343"/>
        <v>0</v>
      </c>
      <c r="AN241" s="709"/>
      <c r="AO241" s="709">
        <f t="shared" si="334"/>
        <v>0</v>
      </c>
      <c r="AP241" s="709">
        <f t="shared" si="335"/>
        <v>0</v>
      </c>
    </row>
    <row r="242" spans="1:42" ht="12.75" customHeight="1" outlineLevel="1" x14ac:dyDescent="0.2">
      <c r="B242" s="851"/>
      <c r="C242" s="851"/>
      <c r="D242" s="27">
        <f t="shared" si="336"/>
        <v>31</v>
      </c>
      <c r="E242" s="191" t="str">
        <f t="shared" si="337"/>
        <v>Mo</v>
      </c>
      <c r="F242" s="191">
        <f t="shared" si="338"/>
        <v>2024</v>
      </c>
      <c r="G242" s="191">
        <f t="shared" si="339"/>
        <v>7</v>
      </c>
      <c r="H242" s="191">
        <f t="shared" si="344"/>
        <v>29</v>
      </c>
      <c r="I242" s="192">
        <f t="shared" si="340"/>
        <v>44040</v>
      </c>
      <c r="J242" s="191">
        <f t="shared" si="322"/>
        <v>1</v>
      </c>
      <c r="K242" s="193">
        <f t="shared" si="348"/>
        <v>7</v>
      </c>
      <c r="L242" s="194">
        <f t="shared" si="348"/>
        <v>0</v>
      </c>
      <c r="M242" s="193">
        <f t="shared" si="348"/>
        <v>13</v>
      </c>
      <c r="N242" s="194">
        <f t="shared" si="348"/>
        <v>0</v>
      </c>
      <c r="O242" s="193">
        <f t="shared" si="348"/>
        <v>13</v>
      </c>
      <c r="P242" s="194">
        <f t="shared" si="348"/>
        <v>30</v>
      </c>
      <c r="Q242" s="193">
        <f t="shared" si="348"/>
        <v>15</v>
      </c>
      <c r="R242" s="194">
        <f t="shared" si="348"/>
        <v>55</v>
      </c>
      <c r="S242" s="193">
        <f t="shared" si="324"/>
        <v>15</v>
      </c>
      <c r="T242" s="194">
        <f t="shared" si="325"/>
        <v>55</v>
      </c>
      <c r="U242" s="193">
        <f t="shared" si="345"/>
        <v>15</v>
      </c>
      <c r="V242" s="194">
        <f t="shared" si="346"/>
        <v>55</v>
      </c>
      <c r="W242" s="195">
        <f t="shared" si="326"/>
        <v>0.29166666666666669</v>
      </c>
      <c r="X242" s="195">
        <f t="shared" si="327"/>
        <v>0.54166666666666663</v>
      </c>
      <c r="Y242" s="195">
        <f t="shared" si="328"/>
        <v>0.5625</v>
      </c>
      <c r="Z242" s="195">
        <f t="shared" si="329"/>
        <v>0.66319444444444442</v>
      </c>
      <c r="AA242" s="195">
        <f t="shared" si="330"/>
        <v>0.66319444444444442</v>
      </c>
      <c r="AB242" s="195">
        <f t="shared" si="331"/>
        <v>0.66319444444444442</v>
      </c>
      <c r="AC242" s="667"/>
      <c r="AD242" s="196">
        <f t="shared" si="332"/>
        <v>0.35069444444444442</v>
      </c>
      <c r="AE242" s="667"/>
      <c r="AF242" s="196">
        <f t="shared" si="333"/>
        <v>0.35069444444444436</v>
      </c>
      <c r="AG242" s="196"/>
      <c r="AH242" s="196" t="s">
        <v>1669</v>
      </c>
      <c r="AI242" s="196"/>
      <c r="AJ242" s="709"/>
      <c r="AK242" s="709">
        <f t="shared" si="341"/>
        <v>1</v>
      </c>
      <c r="AL242" s="709">
        <f t="shared" si="342"/>
        <v>0</v>
      </c>
      <c r="AM242" s="709">
        <f t="shared" si="343"/>
        <v>0</v>
      </c>
      <c r="AN242" s="709"/>
      <c r="AO242" s="709">
        <f t="shared" si="334"/>
        <v>0</v>
      </c>
      <c r="AP242" s="709">
        <f t="shared" si="335"/>
        <v>1</v>
      </c>
    </row>
    <row r="243" spans="1:42" ht="12.75" customHeight="1" outlineLevel="1" x14ac:dyDescent="0.2">
      <c r="B243" s="851"/>
      <c r="C243" s="851"/>
      <c r="D243" s="27" t="str">
        <f t="shared" si="336"/>
        <v/>
      </c>
      <c r="E243" s="191" t="str">
        <f t="shared" si="337"/>
        <v>Di</v>
      </c>
      <c r="F243" s="191">
        <f t="shared" si="338"/>
        <v>2024</v>
      </c>
      <c r="G243" s="191">
        <f t="shared" si="339"/>
        <v>7</v>
      </c>
      <c r="H243" s="191">
        <f t="shared" si="344"/>
        <v>30</v>
      </c>
      <c r="I243" s="192">
        <f t="shared" si="340"/>
        <v>44041</v>
      </c>
      <c r="J243" s="191">
        <f t="shared" si="322"/>
        <v>1</v>
      </c>
      <c r="K243" s="193">
        <f t="shared" si="348"/>
        <v>7</v>
      </c>
      <c r="L243" s="194">
        <f t="shared" si="348"/>
        <v>0</v>
      </c>
      <c r="M243" s="193">
        <f t="shared" si="348"/>
        <v>13</v>
      </c>
      <c r="N243" s="194">
        <f t="shared" si="348"/>
        <v>0</v>
      </c>
      <c r="O243" s="193">
        <f t="shared" si="348"/>
        <v>13</v>
      </c>
      <c r="P243" s="194">
        <f t="shared" si="348"/>
        <v>30</v>
      </c>
      <c r="Q243" s="193">
        <f t="shared" si="348"/>
        <v>15</v>
      </c>
      <c r="R243" s="194">
        <f t="shared" si="348"/>
        <v>55</v>
      </c>
      <c r="S243" s="193">
        <f t="shared" si="324"/>
        <v>15</v>
      </c>
      <c r="T243" s="194">
        <f t="shared" si="325"/>
        <v>55</v>
      </c>
      <c r="U243" s="193">
        <f t="shared" si="345"/>
        <v>15</v>
      </c>
      <c r="V243" s="194">
        <f t="shared" si="346"/>
        <v>55</v>
      </c>
      <c r="W243" s="195">
        <f t="shared" si="326"/>
        <v>0.29166666666666669</v>
      </c>
      <c r="X243" s="195">
        <f t="shared" si="327"/>
        <v>0.54166666666666663</v>
      </c>
      <c r="Y243" s="195">
        <f t="shared" si="328"/>
        <v>0.5625</v>
      </c>
      <c r="Z243" s="195">
        <f t="shared" si="329"/>
        <v>0.66319444444444442</v>
      </c>
      <c r="AA243" s="195">
        <f t="shared" si="330"/>
        <v>0.66319444444444442</v>
      </c>
      <c r="AB243" s="195">
        <f t="shared" si="331"/>
        <v>0.66319444444444442</v>
      </c>
      <c r="AC243" s="667"/>
      <c r="AD243" s="196">
        <f t="shared" si="332"/>
        <v>0.35069444444444442</v>
      </c>
      <c r="AE243" s="667"/>
      <c r="AF243" s="196">
        <f t="shared" si="333"/>
        <v>0.35069444444444436</v>
      </c>
      <c r="AG243" s="196"/>
      <c r="AH243" s="196" t="s">
        <v>1669</v>
      </c>
      <c r="AI243" s="196"/>
      <c r="AJ243" s="710"/>
      <c r="AK243" s="709">
        <f t="shared" si="341"/>
        <v>1</v>
      </c>
      <c r="AL243" s="709">
        <f t="shared" si="342"/>
        <v>0</v>
      </c>
      <c r="AM243" s="709">
        <f t="shared" si="343"/>
        <v>0</v>
      </c>
      <c r="AN243" s="709"/>
      <c r="AO243" s="709">
        <f t="shared" si="334"/>
        <v>0</v>
      </c>
      <c r="AP243" s="709">
        <f t="shared" si="335"/>
        <v>1</v>
      </c>
    </row>
    <row r="244" spans="1:42" ht="12.75" customHeight="1" outlineLevel="1" x14ac:dyDescent="0.2">
      <c r="B244" s="851"/>
      <c r="C244" s="851"/>
      <c r="D244" s="27" t="str">
        <f t="shared" si="336"/>
        <v/>
      </c>
      <c r="E244" s="191" t="str">
        <f t="shared" si="337"/>
        <v>Mi</v>
      </c>
      <c r="F244" s="191">
        <f t="shared" si="338"/>
        <v>2024</v>
      </c>
      <c r="G244" s="191">
        <f t="shared" si="339"/>
        <v>7</v>
      </c>
      <c r="H244" s="191">
        <f t="shared" si="344"/>
        <v>31</v>
      </c>
      <c r="I244" s="192">
        <f t="shared" si="340"/>
        <v>44042</v>
      </c>
      <c r="J244" s="191">
        <f t="shared" si="322"/>
        <v>1</v>
      </c>
      <c r="K244" s="193">
        <f t="shared" si="348"/>
        <v>7</v>
      </c>
      <c r="L244" s="194">
        <f t="shared" si="348"/>
        <v>0</v>
      </c>
      <c r="M244" s="193">
        <f t="shared" si="348"/>
        <v>13</v>
      </c>
      <c r="N244" s="194">
        <f t="shared" si="348"/>
        <v>0</v>
      </c>
      <c r="O244" s="193">
        <f t="shared" si="348"/>
        <v>13</v>
      </c>
      <c r="P244" s="194">
        <f t="shared" si="348"/>
        <v>30</v>
      </c>
      <c r="Q244" s="193">
        <f t="shared" si="348"/>
        <v>15</v>
      </c>
      <c r="R244" s="194">
        <f t="shared" si="348"/>
        <v>55</v>
      </c>
      <c r="S244" s="193">
        <f t="shared" si="324"/>
        <v>15</v>
      </c>
      <c r="T244" s="194">
        <f t="shared" si="325"/>
        <v>55</v>
      </c>
      <c r="U244" s="193">
        <f t="shared" si="345"/>
        <v>15</v>
      </c>
      <c r="V244" s="194">
        <f t="shared" si="346"/>
        <v>55</v>
      </c>
      <c r="W244" s="195">
        <f t="shared" si="326"/>
        <v>0.29166666666666669</v>
      </c>
      <c r="X244" s="195">
        <f t="shared" si="327"/>
        <v>0.54166666666666663</v>
      </c>
      <c r="Y244" s="195">
        <f t="shared" si="328"/>
        <v>0.5625</v>
      </c>
      <c r="Z244" s="195">
        <f t="shared" si="329"/>
        <v>0.66319444444444442</v>
      </c>
      <c r="AA244" s="195">
        <f t="shared" si="330"/>
        <v>0.66319444444444442</v>
      </c>
      <c r="AB244" s="195">
        <f t="shared" si="331"/>
        <v>0.66319444444444442</v>
      </c>
      <c r="AC244" s="667"/>
      <c r="AD244" s="196">
        <f t="shared" si="332"/>
        <v>0.35069444444444442</v>
      </c>
      <c r="AE244" s="667"/>
      <c r="AF244" s="196">
        <f t="shared" si="333"/>
        <v>0.35069444444444436</v>
      </c>
      <c r="AG244" s="196"/>
      <c r="AH244" s="196" t="s">
        <v>1669</v>
      </c>
      <c r="AI244" s="196"/>
      <c r="AJ244" s="710"/>
      <c r="AK244" s="709">
        <f t="shared" si="341"/>
        <v>1</v>
      </c>
      <c r="AL244" s="709">
        <f t="shared" si="342"/>
        <v>0</v>
      </c>
      <c r="AM244" s="709">
        <f t="shared" si="343"/>
        <v>0</v>
      </c>
      <c r="AN244" s="709"/>
      <c r="AO244" s="709">
        <f t="shared" si="334"/>
        <v>0</v>
      </c>
      <c r="AP244" s="709">
        <f>IF(OR(E244="Sa",E244="So",E244="",J244=0,AH244="FT"),0,1)</f>
        <v>1</v>
      </c>
    </row>
    <row r="245" spans="1:42" ht="12.75" customHeight="1" outlineLevel="1" x14ac:dyDescent="0.2">
      <c r="B245" s="851"/>
      <c r="C245" s="851"/>
      <c r="D245" s="749" t="s">
        <v>1716</v>
      </c>
      <c r="E245" s="9"/>
      <c r="F245" s="9"/>
      <c r="G245" s="9"/>
      <c r="H245" s="191"/>
      <c r="I245" s="13"/>
      <c r="J245" s="191">
        <f>IF(OR(G245="",G245=MONTH(I245)),1,0)</f>
        <v>1</v>
      </c>
      <c r="Q245" s="4" t="s">
        <v>21</v>
      </c>
      <c r="R245" s="4"/>
      <c r="S245" s="4"/>
      <c r="T245" s="4"/>
      <c r="U245" s="4"/>
      <c r="V245" s="4"/>
      <c r="W245" s="4"/>
      <c r="X245" s="4"/>
      <c r="Y245" s="4"/>
      <c r="Z245" s="4"/>
      <c r="AA245" s="4"/>
      <c r="AB245" s="4"/>
      <c r="AC245" s="667"/>
      <c r="AD245" s="18">
        <f>SUM(AD214:AD244)</f>
        <v>8.065972222222225</v>
      </c>
      <c r="AE245" s="667"/>
      <c r="AF245" s="18">
        <f>SUM(AF214:AF244)</f>
        <v>8.0416666666666661</v>
      </c>
      <c r="AG245" s="18"/>
      <c r="AH245" s="18"/>
      <c r="AI245" s="20">
        <f>IF(AF245-AD245&lt;0,0,1)</f>
        <v>0</v>
      </c>
      <c r="AJ245" s="190">
        <f>IF(AF245-AD245&lt;0,AD245-AF245,AF245-AD245)</f>
        <v>2.4305555555558911E-2</v>
      </c>
      <c r="AK245" s="190">
        <f>8.425*SUM(AK214:AK244)/24</f>
        <v>1.0531250000000001</v>
      </c>
      <c r="AL245" s="190">
        <f>8.425*SUM(AL214:AL244)/24</f>
        <v>0</v>
      </c>
      <c r="AM245" s="190">
        <f>8.425*SUM(AM214:AM244)/24</f>
        <v>0</v>
      </c>
      <c r="AO245" s="151">
        <f>SUM(AO214:AO244)</f>
        <v>5</v>
      </c>
      <c r="AP245" s="151">
        <f>SUM(AP214:AP244)</f>
        <v>23</v>
      </c>
    </row>
    <row r="246" spans="1:42" ht="12.75" customHeight="1" x14ac:dyDescent="0.2">
      <c r="B246" s="852"/>
      <c r="C246" s="852"/>
      <c r="D246" s="49"/>
      <c r="E246" s="51"/>
      <c r="F246" s="51"/>
      <c r="G246" s="51"/>
      <c r="H246" s="51"/>
      <c r="I246" s="51"/>
      <c r="J246" s="51"/>
      <c r="K246" s="52"/>
      <c r="L246" s="52"/>
      <c r="M246" s="52"/>
      <c r="N246" s="52"/>
      <c r="O246" s="52"/>
      <c r="P246" s="52"/>
      <c r="Q246" s="52"/>
      <c r="R246" s="52"/>
      <c r="S246" s="52"/>
      <c r="T246" s="52"/>
      <c r="U246" s="52"/>
      <c r="V246" s="52"/>
      <c r="W246" s="52"/>
      <c r="X246" s="52"/>
      <c r="Y246" s="52"/>
      <c r="Z246" s="52"/>
      <c r="AA246" s="52"/>
      <c r="AB246" s="52"/>
      <c r="AC246" s="53"/>
      <c r="AD246" s="53"/>
      <c r="AE246" s="53"/>
      <c r="AF246" s="54"/>
      <c r="AG246" s="26"/>
      <c r="AH246" s="26"/>
      <c r="AI246" s="26"/>
      <c r="AJ246" s="203">
        <f>IF(AI245=1,AJ212+AJ245,IF(AI245=0,AJ212-AJ245,"Error"))</f>
        <v>-0.47222222222224453</v>
      </c>
      <c r="AK246" s="202">
        <f>AK212+SUM(AK213:AK244)</f>
        <v>5</v>
      </c>
      <c r="AL246" s="202">
        <f>AL212+SUM(AL213:AL244)</f>
        <v>1</v>
      </c>
      <c r="AM246" s="202">
        <f>AM212+SUM(AM213:AM244)</f>
        <v>0</v>
      </c>
      <c r="AN246" s="202"/>
      <c r="AO246" s="202">
        <f>AO245*8</f>
        <v>40</v>
      </c>
      <c r="AP246" s="202">
        <f>AP245*8</f>
        <v>184</v>
      </c>
    </row>
    <row r="247" spans="1:42" ht="12.75" customHeight="1" outlineLevel="1" x14ac:dyDescent="0.2">
      <c r="B247" s="850">
        <f>$F$5</f>
        <v>2024</v>
      </c>
      <c r="C247" s="850" t="str">
        <f>TEXT(I248,"MMM")</f>
        <v>Aug</v>
      </c>
      <c r="D247" s="41"/>
      <c r="E247" s="59"/>
      <c r="F247" s="59"/>
      <c r="G247" s="59"/>
      <c r="H247" s="59"/>
      <c r="I247" s="65"/>
      <c r="J247" s="65"/>
      <c r="K247" s="60"/>
      <c r="L247" s="60"/>
      <c r="M247" s="60"/>
      <c r="N247" s="60"/>
      <c r="O247" s="60"/>
      <c r="P247" s="60"/>
      <c r="Q247" s="60"/>
      <c r="R247" s="60"/>
      <c r="S247" s="60"/>
      <c r="T247" s="60"/>
      <c r="U247" s="60"/>
      <c r="V247" s="60"/>
      <c r="W247" s="60"/>
      <c r="X247" s="60"/>
      <c r="Y247" s="60"/>
      <c r="Z247" s="60"/>
      <c r="AA247" s="60"/>
      <c r="AB247" s="60"/>
      <c r="AC247" s="44"/>
      <c r="AD247" s="44"/>
      <c r="AE247" s="44"/>
      <c r="AF247" s="59"/>
      <c r="AG247" s="59"/>
      <c r="AH247" s="59"/>
      <c r="AI247" s="59"/>
      <c r="AJ247" s="148"/>
      <c r="AK247" s="148"/>
      <c r="AL247" s="148"/>
      <c r="AM247" s="148"/>
      <c r="AN247" s="148"/>
      <c r="AO247" s="148"/>
      <c r="AP247" s="148"/>
    </row>
    <row r="248" spans="1:42" ht="12.75" customHeight="1" outlineLevel="1" x14ac:dyDescent="0.2">
      <c r="A248" s="198">
        <f>A214+1</f>
        <v>8</v>
      </c>
      <c r="B248" s="851"/>
      <c r="C248" s="851"/>
      <c r="D248" s="27" t="str">
        <f>IF(E248="Mo",WEEKNUM(I248),"")</f>
        <v/>
      </c>
      <c r="E248" s="191" t="str">
        <f>TEXT(I248,"TTT")</f>
        <v>Do</v>
      </c>
      <c r="F248" s="191">
        <f>$F$5</f>
        <v>2024</v>
      </c>
      <c r="G248" s="191">
        <f>$A$248</f>
        <v>8</v>
      </c>
      <c r="H248" s="191">
        <f>$H$5</f>
        <v>1</v>
      </c>
      <c r="I248" s="192">
        <f>DATE(F248,G248,H248)</f>
        <v>44043</v>
      </c>
      <c r="J248" s="191">
        <f t="shared" ref="J248:J278" si="349">IF(OR(G248="",G248=MONTH(I248)),1,0)</f>
        <v>1</v>
      </c>
      <c r="K248" s="193">
        <f t="shared" ref="K248:R257" si="350">IF(OR($E248="Sa",$E248="So",$J248=0),K$4,K$5)</f>
        <v>7</v>
      </c>
      <c r="L248" s="194">
        <f t="shared" si="350"/>
        <v>0</v>
      </c>
      <c r="M248" s="193">
        <f t="shared" si="350"/>
        <v>13</v>
      </c>
      <c r="N248" s="194">
        <f t="shared" si="350"/>
        <v>0</v>
      </c>
      <c r="O248" s="193">
        <f t="shared" si="350"/>
        <v>13</v>
      </c>
      <c r="P248" s="194">
        <f t="shared" si="350"/>
        <v>30</v>
      </c>
      <c r="Q248" s="193">
        <f t="shared" si="350"/>
        <v>15</v>
      </c>
      <c r="R248" s="194">
        <f t="shared" si="350"/>
        <v>55</v>
      </c>
      <c r="S248" s="193">
        <f t="shared" ref="S248:S278" si="351">Q248</f>
        <v>15</v>
      </c>
      <c r="T248" s="194">
        <f t="shared" ref="T248:T278" si="352">R248</f>
        <v>55</v>
      </c>
      <c r="U248" s="193">
        <f t="shared" ref="U248:U278" si="353">S248</f>
        <v>15</v>
      </c>
      <c r="V248" s="194">
        <f t="shared" ref="V248:V278" si="354">T248</f>
        <v>55</v>
      </c>
      <c r="W248" s="195">
        <f t="shared" ref="W248:W278" si="355">TIME(K248,L248,0)</f>
        <v>0.29166666666666669</v>
      </c>
      <c r="X248" s="195">
        <f t="shared" ref="X248:X278" si="356">TIME(M248,N248,0)</f>
        <v>0.54166666666666663</v>
      </c>
      <c r="Y248" s="195">
        <f t="shared" ref="Y248:Y278" si="357">TIME(O248,P248,0)</f>
        <v>0.5625</v>
      </c>
      <c r="Z248" s="195">
        <f t="shared" ref="Z248:Z278" si="358">TIME(Q248,R248,0)</f>
        <v>0.66319444444444442</v>
      </c>
      <c r="AA248" s="195">
        <f t="shared" ref="AA248:AA278" si="359">TIME(S248,T248,0)</f>
        <v>0.66319444444444442</v>
      </c>
      <c r="AB248" s="195">
        <f t="shared" ref="AB248:AB278" si="360">TIME(U248,V248,0)</f>
        <v>0.66319444444444442</v>
      </c>
      <c r="AC248" s="667"/>
      <c r="AD248" s="196">
        <f t="shared" ref="AD248:AD278" si="361">IF(J248=0,0,IF(OR(E248="Sa",E248="So"),TIME($AD$4,$AF$4,0),TIME($AD$5,$AF$5,0)))</f>
        <v>0.35069444444444442</v>
      </c>
      <c r="AE248" s="667"/>
      <c r="AF248" s="196">
        <f t="shared" ref="AF248:AF278" si="362">IF(OR(E248="Sa",E248="So"),TIME($AD$4,$AF$4,0),(Z248-W248-(Y248-X248)+(AB248-AA248)))</f>
        <v>0.35069444444444436</v>
      </c>
      <c r="AG248" s="196"/>
      <c r="AH248" s="196" t="s">
        <v>1669</v>
      </c>
      <c r="AI248" s="196"/>
      <c r="AJ248" s="709"/>
      <c r="AK248" s="709">
        <f>IF(AH248=$AH$3,1,0)</f>
        <v>1</v>
      </c>
      <c r="AL248" s="709">
        <f>IF(AH248=$AH$7,1,0)</f>
        <v>0</v>
      </c>
      <c r="AM248" s="709">
        <f>IF(AI248=$AH$4,1,0)</f>
        <v>0</v>
      </c>
      <c r="AN248" s="709"/>
      <c r="AO248" s="709">
        <f t="shared" ref="AO248:AO278" si="363">IF(OR(AH248=$AH$2,AH248=$AH$5),1,IF(AH248=$AH$6,0.5,0))</f>
        <v>0</v>
      </c>
      <c r="AP248" s="709">
        <f t="shared" ref="AP248:AP277" si="364">IF(OR(E248="Sa",E248="So",E248="",J248=0,AH248="FT"),0,1)</f>
        <v>1</v>
      </c>
    </row>
    <row r="249" spans="1:42" ht="12.75" customHeight="1" outlineLevel="1" x14ac:dyDescent="0.2">
      <c r="B249" s="851"/>
      <c r="C249" s="851"/>
      <c r="D249" s="27" t="str">
        <f t="shared" ref="D249:D278" si="365">IF(E249="Mo",WEEKNUM(I249),"")</f>
        <v/>
      </c>
      <c r="E249" s="191" t="str">
        <f t="shared" ref="E249:E278" si="366">TEXT(I249,"TTT")</f>
        <v>Fr</v>
      </c>
      <c r="F249" s="191">
        <f t="shared" ref="F249:F278" si="367">$F$5</f>
        <v>2024</v>
      </c>
      <c r="G249" s="191">
        <f t="shared" ref="G249:G278" si="368">$A$248</f>
        <v>8</v>
      </c>
      <c r="H249" s="191">
        <f>H248+1</f>
        <v>2</v>
      </c>
      <c r="I249" s="192">
        <f t="shared" ref="I249:I278" si="369">DATE(F249,G249,H249)</f>
        <v>44044</v>
      </c>
      <c r="J249" s="191">
        <f t="shared" si="349"/>
        <v>1</v>
      </c>
      <c r="K249" s="193">
        <f t="shared" si="350"/>
        <v>7</v>
      </c>
      <c r="L249" s="194">
        <f t="shared" si="350"/>
        <v>0</v>
      </c>
      <c r="M249" s="193">
        <f t="shared" si="350"/>
        <v>13</v>
      </c>
      <c r="N249" s="194">
        <f t="shared" si="350"/>
        <v>0</v>
      </c>
      <c r="O249" s="193">
        <f t="shared" si="350"/>
        <v>13</v>
      </c>
      <c r="P249" s="194">
        <f t="shared" si="350"/>
        <v>30</v>
      </c>
      <c r="Q249" s="193">
        <f t="shared" si="350"/>
        <v>15</v>
      </c>
      <c r="R249" s="194">
        <f t="shared" si="350"/>
        <v>55</v>
      </c>
      <c r="S249" s="193">
        <f t="shared" si="351"/>
        <v>15</v>
      </c>
      <c r="T249" s="194">
        <f t="shared" si="352"/>
        <v>55</v>
      </c>
      <c r="U249" s="193">
        <f t="shared" si="353"/>
        <v>15</v>
      </c>
      <c r="V249" s="194">
        <f t="shared" si="354"/>
        <v>55</v>
      </c>
      <c r="W249" s="195">
        <f t="shared" si="355"/>
        <v>0.29166666666666669</v>
      </c>
      <c r="X249" s="195">
        <f t="shared" si="356"/>
        <v>0.54166666666666663</v>
      </c>
      <c r="Y249" s="195">
        <f t="shared" si="357"/>
        <v>0.5625</v>
      </c>
      <c r="Z249" s="195">
        <f t="shared" si="358"/>
        <v>0.66319444444444442</v>
      </c>
      <c r="AA249" s="195">
        <f t="shared" si="359"/>
        <v>0.66319444444444442</v>
      </c>
      <c r="AB249" s="195">
        <f t="shared" si="360"/>
        <v>0.66319444444444442</v>
      </c>
      <c r="AC249" s="667"/>
      <c r="AD249" s="196">
        <f t="shared" si="361"/>
        <v>0.35069444444444442</v>
      </c>
      <c r="AE249" s="667"/>
      <c r="AF249" s="196">
        <f t="shared" si="362"/>
        <v>0.35069444444444436</v>
      </c>
      <c r="AG249" s="196"/>
      <c r="AH249" s="196" t="s">
        <v>1669</v>
      </c>
      <c r="AI249" s="196"/>
      <c r="AJ249" s="710"/>
      <c r="AK249" s="709">
        <f t="shared" ref="AK249:AK278" si="370">IF(AH249=$AH$3,1,0)</f>
        <v>1</v>
      </c>
      <c r="AL249" s="709">
        <f t="shared" ref="AL249:AL278" si="371">IF(AH249=$AH$7,1,0)</f>
        <v>0</v>
      </c>
      <c r="AM249" s="709">
        <f t="shared" ref="AM249:AM278" si="372">IF(AI249=$AH$4,1,0)</f>
        <v>0</v>
      </c>
      <c r="AN249" s="709"/>
      <c r="AO249" s="709">
        <f t="shared" si="363"/>
        <v>0</v>
      </c>
      <c r="AP249" s="709">
        <f t="shared" si="364"/>
        <v>1</v>
      </c>
    </row>
    <row r="250" spans="1:42" ht="12.75" customHeight="1" outlineLevel="1" x14ac:dyDescent="0.2">
      <c r="B250" s="851"/>
      <c r="C250" s="851"/>
      <c r="D250" s="27" t="str">
        <f t="shared" si="365"/>
        <v/>
      </c>
      <c r="E250" s="191" t="str">
        <f t="shared" si="366"/>
        <v>Sa</v>
      </c>
      <c r="F250" s="191">
        <f t="shared" si="367"/>
        <v>2024</v>
      </c>
      <c r="G250" s="191">
        <f t="shared" si="368"/>
        <v>8</v>
      </c>
      <c r="H250" s="191">
        <f t="shared" ref="H250:H278" si="373">H249+1</f>
        <v>3</v>
      </c>
      <c r="I250" s="192">
        <f t="shared" si="369"/>
        <v>44045</v>
      </c>
      <c r="J250" s="191">
        <f t="shared" si="349"/>
        <v>1</v>
      </c>
      <c r="K250" s="193">
        <f t="shared" si="350"/>
        <v>0</v>
      </c>
      <c r="L250" s="194">
        <f t="shared" si="350"/>
        <v>0</v>
      </c>
      <c r="M250" s="193">
        <f t="shared" si="350"/>
        <v>0</v>
      </c>
      <c r="N250" s="194">
        <f t="shared" si="350"/>
        <v>0</v>
      </c>
      <c r="O250" s="193">
        <f t="shared" si="350"/>
        <v>0</v>
      </c>
      <c r="P250" s="194">
        <f t="shared" si="350"/>
        <v>0</v>
      </c>
      <c r="Q250" s="193">
        <f t="shared" si="350"/>
        <v>0</v>
      </c>
      <c r="R250" s="194">
        <f t="shared" si="350"/>
        <v>0</v>
      </c>
      <c r="S250" s="193">
        <f t="shared" si="351"/>
        <v>0</v>
      </c>
      <c r="T250" s="194">
        <f t="shared" si="352"/>
        <v>0</v>
      </c>
      <c r="U250" s="193">
        <f t="shared" si="353"/>
        <v>0</v>
      </c>
      <c r="V250" s="194">
        <f t="shared" si="354"/>
        <v>0</v>
      </c>
      <c r="W250" s="195">
        <f t="shared" si="355"/>
        <v>0</v>
      </c>
      <c r="X250" s="195">
        <f t="shared" si="356"/>
        <v>0</v>
      </c>
      <c r="Y250" s="195">
        <f t="shared" si="357"/>
        <v>0</v>
      </c>
      <c r="Z250" s="195">
        <f t="shared" si="358"/>
        <v>0</v>
      </c>
      <c r="AA250" s="195">
        <f t="shared" si="359"/>
        <v>0</v>
      </c>
      <c r="AB250" s="195">
        <f t="shared" si="360"/>
        <v>0</v>
      </c>
      <c r="AC250" s="667"/>
      <c r="AD250" s="196">
        <f t="shared" si="361"/>
        <v>0</v>
      </c>
      <c r="AE250" s="667"/>
      <c r="AF250" s="196">
        <f t="shared" si="362"/>
        <v>0</v>
      </c>
      <c r="AG250" s="196"/>
      <c r="AH250" s="196"/>
      <c r="AI250" s="196"/>
      <c r="AJ250" s="710"/>
      <c r="AK250" s="709">
        <f t="shared" si="370"/>
        <v>0</v>
      </c>
      <c r="AL250" s="709">
        <f t="shared" si="371"/>
        <v>0</v>
      </c>
      <c r="AM250" s="709">
        <f t="shared" si="372"/>
        <v>0</v>
      </c>
      <c r="AN250" s="709"/>
      <c r="AO250" s="709">
        <f t="shared" si="363"/>
        <v>0</v>
      </c>
      <c r="AP250" s="709">
        <f t="shared" si="364"/>
        <v>0</v>
      </c>
    </row>
    <row r="251" spans="1:42" ht="12.75" customHeight="1" outlineLevel="1" x14ac:dyDescent="0.2">
      <c r="B251" s="851"/>
      <c r="C251" s="851"/>
      <c r="D251" s="27" t="str">
        <f t="shared" si="365"/>
        <v/>
      </c>
      <c r="E251" s="191" t="str">
        <f t="shared" si="366"/>
        <v>So</v>
      </c>
      <c r="F251" s="191">
        <f t="shared" si="367"/>
        <v>2024</v>
      </c>
      <c r="G251" s="191">
        <f t="shared" si="368"/>
        <v>8</v>
      </c>
      <c r="H251" s="191">
        <f t="shared" si="373"/>
        <v>4</v>
      </c>
      <c r="I251" s="192">
        <f t="shared" si="369"/>
        <v>44046</v>
      </c>
      <c r="J251" s="191">
        <f t="shared" si="349"/>
        <v>1</v>
      </c>
      <c r="K251" s="193">
        <f t="shared" si="350"/>
        <v>0</v>
      </c>
      <c r="L251" s="194">
        <f t="shared" si="350"/>
        <v>0</v>
      </c>
      <c r="M251" s="193">
        <f t="shared" si="350"/>
        <v>0</v>
      </c>
      <c r="N251" s="194">
        <f t="shared" si="350"/>
        <v>0</v>
      </c>
      <c r="O251" s="193">
        <f t="shared" si="350"/>
        <v>0</v>
      </c>
      <c r="P251" s="194">
        <f t="shared" si="350"/>
        <v>0</v>
      </c>
      <c r="Q251" s="193">
        <f t="shared" si="350"/>
        <v>0</v>
      </c>
      <c r="R251" s="194">
        <f t="shared" si="350"/>
        <v>0</v>
      </c>
      <c r="S251" s="193">
        <f t="shared" si="351"/>
        <v>0</v>
      </c>
      <c r="T251" s="194">
        <f t="shared" si="352"/>
        <v>0</v>
      </c>
      <c r="U251" s="193">
        <f t="shared" si="353"/>
        <v>0</v>
      </c>
      <c r="V251" s="194">
        <f t="shared" si="354"/>
        <v>0</v>
      </c>
      <c r="W251" s="195">
        <f t="shared" si="355"/>
        <v>0</v>
      </c>
      <c r="X251" s="195">
        <f t="shared" si="356"/>
        <v>0</v>
      </c>
      <c r="Y251" s="195">
        <f t="shared" si="357"/>
        <v>0</v>
      </c>
      <c r="Z251" s="195">
        <f t="shared" si="358"/>
        <v>0</v>
      </c>
      <c r="AA251" s="195">
        <f t="shared" si="359"/>
        <v>0</v>
      </c>
      <c r="AB251" s="195">
        <f t="shared" si="360"/>
        <v>0</v>
      </c>
      <c r="AC251" s="667"/>
      <c r="AD251" s="196">
        <f t="shared" si="361"/>
        <v>0</v>
      </c>
      <c r="AE251" s="667"/>
      <c r="AF251" s="196">
        <f t="shared" si="362"/>
        <v>0</v>
      </c>
      <c r="AG251" s="196"/>
      <c r="AH251" s="196"/>
      <c r="AI251" s="196"/>
      <c r="AJ251" s="710"/>
      <c r="AK251" s="709">
        <f t="shared" si="370"/>
        <v>0</v>
      </c>
      <c r="AL251" s="709">
        <f t="shared" si="371"/>
        <v>0</v>
      </c>
      <c r="AM251" s="709">
        <f t="shared" si="372"/>
        <v>0</v>
      </c>
      <c r="AN251" s="709"/>
      <c r="AO251" s="709">
        <f t="shared" si="363"/>
        <v>0</v>
      </c>
      <c r="AP251" s="709">
        <f t="shared" si="364"/>
        <v>0</v>
      </c>
    </row>
    <row r="252" spans="1:42" ht="12.75" customHeight="1" outlineLevel="1" x14ac:dyDescent="0.2">
      <c r="B252" s="851"/>
      <c r="C252" s="851"/>
      <c r="D252" s="27">
        <f t="shared" si="365"/>
        <v>32</v>
      </c>
      <c r="E252" s="191" t="str">
        <f t="shared" si="366"/>
        <v>Mo</v>
      </c>
      <c r="F252" s="191">
        <f t="shared" si="367"/>
        <v>2024</v>
      </c>
      <c r="G252" s="191">
        <f t="shared" si="368"/>
        <v>8</v>
      </c>
      <c r="H252" s="191">
        <f t="shared" si="373"/>
        <v>5</v>
      </c>
      <c r="I252" s="192">
        <f t="shared" si="369"/>
        <v>44047</v>
      </c>
      <c r="J252" s="191">
        <f t="shared" si="349"/>
        <v>1</v>
      </c>
      <c r="K252" s="193">
        <f t="shared" si="350"/>
        <v>7</v>
      </c>
      <c r="L252" s="194">
        <f t="shared" si="350"/>
        <v>0</v>
      </c>
      <c r="M252" s="193">
        <f t="shared" si="350"/>
        <v>13</v>
      </c>
      <c r="N252" s="194">
        <f t="shared" si="350"/>
        <v>0</v>
      </c>
      <c r="O252" s="193">
        <f t="shared" si="350"/>
        <v>13</v>
      </c>
      <c r="P252" s="194">
        <f t="shared" si="350"/>
        <v>30</v>
      </c>
      <c r="Q252" s="193">
        <f t="shared" si="350"/>
        <v>15</v>
      </c>
      <c r="R252" s="194">
        <f t="shared" si="350"/>
        <v>55</v>
      </c>
      <c r="S252" s="193">
        <f t="shared" si="351"/>
        <v>15</v>
      </c>
      <c r="T252" s="194">
        <f t="shared" si="352"/>
        <v>55</v>
      </c>
      <c r="U252" s="193">
        <f t="shared" si="353"/>
        <v>15</v>
      </c>
      <c r="V252" s="194">
        <f t="shared" si="354"/>
        <v>55</v>
      </c>
      <c r="W252" s="195">
        <f t="shared" si="355"/>
        <v>0.29166666666666669</v>
      </c>
      <c r="X252" s="195">
        <f t="shared" si="356"/>
        <v>0.54166666666666663</v>
      </c>
      <c r="Y252" s="195">
        <f t="shared" si="357"/>
        <v>0.5625</v>
      </c>
      <c r="Z252" s="195">
        <f t="shared" si="358"/>
        <v>0.66319444444444442</v>
      </c>
      <c r="AA252" s="195">
        <f t="shared" si="359"/>
        <v>0.66319444444444442</v>
      </c>
      <c r="AB252" s="195">
        <f t="shared" si="360"/>
        <v>0.66319444444444442</v>
      </c>
      <c r="AC252" s="667"/>
      <c r="AD252" s="196">
        <f t="shared" si="361"/>
        <v>0.35069444444444442</v>
      </c>
      <c r="AE252" s="667"/>
      <c r="AF252" s="196">
        <f t="shared" si="362"/>
        <v>0.35069444444444436</v>
      </c>
      <c r="AG252" s="196"/>
      <c r="AH252" s="196" t="s">
        <v>1669</v>
      </c>
      <c r="AI252" s="196"/>
      <c r="AJ252" s="710"/>
      <c r="AK252" s="709">
        <f t="shared" si="370"/>
        <v>1</v>
      </c>
      <c r="AL252" s="709">
        <f t="shared" si="371"/>
        <v>0</v>
      </c>
      <c r="AM252" s="709">
        <f t="shared" si="372"/>
        <v>0</v>
      </c>
      <c r="AN252" s="709"/>
      <c r="AO252" s="709">
        <f t="shared" si="363"/>
        <v>0</v>
      </c>
      <c r="AP252" s="709">
        <f t="shared" si="364"/>
        <v>1</v>
      </c>
    </row>
    <row r="253" spans="1:42" ht="12.75" customHeight="1" outlineLevel="1" x14ac:dyDescent="0.2">
      <c r="B253" s="851"/>
      <c r="C253" s="851"/>
      <c r="D253" s="27" t="str">
        <f t="shared" si="365"/>
        <v/>
      </c>
      <c r="E253" s="191" t="str">
        <f t="shared" si="366"/>
        <v>Di</v>
      </c>
      <c r="F253" s="191">
        <f t="shared" si="367"/>
        <v>2024</v>
      </c>
      <c r="G253" s="191">
        <f t="shared" si="368"/>
        <v>8</v>
      </c>
      <c r="H253" s="191">
        <f t="shared" si="373"/>
        <v>6</v>
      </c>
      <c r="I253" s="192">
        <f t="shared" si="369"/>
        <v>44048</v>
      </c>
      <c r="J253" s="191">
        <f t="shared" si="349"/>
        <v>1</v>
      </c>
      <c r="K253" s="193">
        <f t="shared" si="350"/>
        <v>7</v>
      </c>
      <c r="L253" s="194">
        <f t="shared" si="350"/>
        <v>0</v>
      </c>
      <c r="M253" s="193">
        <f t="shared" si="350"/>
        <v>13</v>
      </c>
      <c r="N253" s="194">
        <f t="shared" si="350"/>
        <v>0</v>
      </c>
      <c r="O253" s="193">
        <f t="shared" si="350"/>
        <v>13</v>
      </c>
      <c r="P253" s="194">
        <f t="shared" si="350"/>
        <v>30</v>
      </c>
      <c r="Q253" s="193">
        <f t="shared" si="350"/>
        <v>15</v>
      </c>
      <c r="R253" s="194">
        <f t="shared" si="350"/>
        <v>55</v>
      </c>
      <c r="S253" s="193">
        <f t="shared" si="351"/>
        <v>15</v>
      </c>
      <c r="T253" s="194">
        <f t="shared" si="352"/>
        <v>55</v>
      </c>
      <c r="U253" s="193">
        <f t="shared" si="353"/>
        <v>15</v>
      </c>
      <c r="V253" s="194">
        <f t="shared" si="354"/>
        <v>55</v>
      </c>
      <c r="W253" s="195">
        <f t="shared" si="355"/>
        <v>0.29166666666666669</v>
      </c>
      <c r="X253" s="195">
        <f t="shared" si="356"/>
        <v>0.54166666666666663</v>
      </c>
      <c r="Y253" s="195">
        <f t="shared" si="357"/>
        <v>0.5625</v>
      </c>
      <c r="Z253" s="195">
        <f t="shared" si="358"/>
        <v>0.66319444444444442</v>
      </c>
      <c r="AA253" s="195">
        <f t="shared" si="359"/>
        <v>0.66319444444444442</v>
      </c>
      <c r="AB253" s="195">
        <f t="shared" si="360"/>
        <v>0.66319444444444442</v>
      </c>
      <c r="AC253" s="667"/>
      <c r="AD253" s="196">
        <f t="shared" si="361"/>
        <v>0.35069444444444442</v>
      </c>
      <c r="AE253" s="667"/>
      <c r="AF253" s="196">
        <f t="shared" si="362"/>
        <v>0.35069444444444436</v>
      </c>
      <c r="AG253" s="196"/>
      <c r="AH253" s="196" t="s">
        <v>1669</v>
      </c>
      <c r="AI253" s="196"/>
      <c r="AJ253" s="710"/>
      <c r="AK253" s="709">
        <f t="shared" si="370"/>
        <v>1</v>
      </c>
      <c r="AL253" s="709">
        <f t="shared" si="371"/>
        <v>0</v>
      </c>
      <c r="AM253" s="709">
        <f t="shared" si="372"/>
        <v>0</v>
      </c>
      <c r="AN253" s="709"/>
      <c r="AO253" s="709">
        <f t="shared" si="363"/>
        <v>0</v>
      </c>
      <c r="AP253" s="709">
        <f t="shared" si="364"/>
        <v>1</v>
      </c>
    </row>
    <row r="254" spans="1:42" ht="12.75" customHeight="1" outlineLevel="1" x14ac:dyDescent="0.2">
      <c r="B254" s="851"/>
      <c r="C254" s="851"/>
      <c r="D254" s="27" t="str">
        <f t="shared" si="365"/>
        <v/>
      </c>
      <c r="E254" s="191" t="str">
        <f t="shared" si="366"/>
        <v>Mi</v>
      </c>
      <c r="F254" s="191">
        <f t="shared" si="367"/>
        <v>2024</v>
      </c>
      <c r="G254" s="191">
        <f t="shared" si="368"/>
        <v>8</v>
      </c>
      <c r="H254" s="191">
        <f t="shared" si="373"/>
        <v>7</v>
      </c>
      <c r="I254" s="192">
        <f t="shared" si="369"/>
        <v>44049</v>
      </c>
      <c r="J254" s="191">
        <f t="shared" si="349"/>
        <v>1</v>
      </c>
      <c r="K254" s="193">
        <f t="shared" si="350"/>
        <v>7</v>
      </c>
      <c r="L254" s="194">
        <f t="shared" si="350"/>
        <v>0</v>
      </c>
      <c r="M254" s="193">
        <f t="shared" si="350"/>
        <v>13</v>
      </c>
      <c r="N254" s="194">
        <f t="shared" si="350"/>
        <v>0</v>
      </c>
      <c r="O254" s="193">
        <f t="shared" si="350"/>
        <v>13</v>
      </c>
      <c r="P254" s="194">
        <f t="shared" si="350"/>
        <v>30</v>
      </c>
      <c r="Q254" s="193">
        <f t="shared" si="350"/>
        <v>15</v>
      </c>
      <c r="R254" s="194">
        <f t="shared" si="350"/>
        <v>55</v>
      </c>
      <c r="S254" s="193">
        <f t="shared" si="351"/>
        <v>15</v>
      </c>
      <c r="T254" s="194">
        <f t="shared" si="352"/>
        <v>55</v>
      </c>
      <c r="U254" s="193">
        <f t="shared" si="353"/>
        <v>15</v>
      </c>
      <c r="V254" s="194">
        <f t="shared" si="354"/>
        <v>55</v>
      </c>
      <c r="W254" s="195">
        <f t="shared" si="355"/>
        <v>0.29166666666666669</v>
      </c>
      <c r="X254" s="195">
        <f t="shared" si="356"/>
        <v>0.54166666666666663</v>
      </c>
      <c r="Y254" s="195">
        <f t="shared" si="357"/>
        <v>0.5625</v>
      </c>
      <c r="Z254" s="195">
        <f t="shared" si="358"/>
        <v>0.66319444444444442</v>
      </c>
      <c r="AA254" s="195">
        <f t="shared" si="359"/>
        <v>0.66319444444444442</v>
      </c>
      <c r="AB254" s="195">
        <f t="shared" si="360"/>
        <v>0.66319444444444442</v>
      </c>
      <c r="AC254" s="667"/>
      <c r="AD254" s="196">
        <f t="shared" si="361"/>
        <v>0.35069444444444442</v>
      </c>
      <c r="AE254" s="667"/>
      <c r="AF254" s="196">
        <f t="shared" si="362"/>
        <v>0.35069444444444436</v>
      </c>
      <c r="AG254" s="196"/>
      <c r="AH254" s="196" t="s">
        <v>1669</v>
      </c>
      <c r="AI254" s="196"/>
      <c r="AJ254" s="710"/>
      <c r="AK254" s="709">
        <f t="shared" si="370"/>
        <v>1</v>
      </c>
      <c r="AL254" s="709">
        <f t="shared" si="371"/>
        <v>0</v>
      </c>
      <c r="AM254" s="709">
        <f t="shared" si="372"/>
        <v>0</v>
      </c>
      <c r="AN254" s="709"/>
      <c r="AO254" s="709">
        <f t="shared" si="363"/>
        <v>0</v>
      </c>
      <c r="AP254" s="709">
        <f t="shared" si="364"/>
        <v>1</v>
      </c>
    </row>
    <row r="255" spans="1:42" ht="12.75" customHeight="1" outlineLevel="1" x14ac:dyDescent="0.2">
      <c r="B255" s="851"/>
      <c r="C255" s="851"/>
      <c r="D255" s="27" t="str">
        <f t="shared" si="365"/>
        <v/>
      </c>
      <c r="E255" s="191" t="str">
        <f t="shared" si="366"/>
        <v>Do</v>
      </c>
      <c r="F255" s="191">
        <f t="shared" si="367"/>
        <v>2024</v>
      </c>
      <c r="G255" s="191">
        <f t="shared" si="368"/>
        <v>8</v>
      </c>
      <c r="H255" s="191">
        <f t="shared" si="373"/>
        <v>8</v>
      </c>
      <c r="I255" s="192">
        <f t="shared" si="369"/>
        <v>44050</v>
      </c>
      <c r="J255" s="191">
        <f t="shared" si="349"/>
        <v>1</v>
      </c>
      <c r="K255" s="193">
        <f t="shared" si="350"/>
        <v>7</v>
      </c>
      <c r="L255" s="194">
        <f t="shared" si="350"/>
        <v>0</v>
      </c>
      <c r="M255" s="193">
        <f t="shared" si="350"/>
        <v>13</v>
      </c>
      <c r="N255" s="194">
        <f t="shared" si="350"/>
        <v>0</v>
      </c>
      <c r="O255" s="193">
        <f t="shared" si="350"/>
        <v>13</v>
      </c>
      <c r="P255" s="194">
        <f t="shared" si="350"/>
        <v>30</v>
      </c>
      <c r="Q255" s="193">
        <f t="shared" si="350"/>
        <v>15</v>
      </c>
      <c r="R255" s="194">
        <f t="shared" si="350"/>
        <v>55</v>
      </c>
      <c r="S255" s="193">
        <f t="shared" si="351"/>
        <v>15</v>
      </c>
      <c r="T255" s="194">
        <f t="shared" si="352"/>
        <v>55</v>
      </c>
      <c r="U255" s="193">
        <f t="shared" si="353"/>
        <v>15</v>
      </c>
      <c r="V255" s="194">
        <f t="shared" si="354"/>
        <v>55</v>
      </c>
      <c r="W255" s="195">
        <f t="shared" si="355"/>
        <v>0.29166666666666669</v>
      </c>
      <c r="X255" s="195">
        <f t="shared" si="356"/>
        <v>0.54166666666666663</v>
      </c>
      <c r="Y255" s="195">
        <f t="shared" si="357"/>
        <v>0.5625</v>
      </c>
      <c r="Z255" s="195">
        <f t="shared" si="358"/>
        <v>0.66319444444444442</v>
      </c>
      <c r="AA255" s="195">
        <f t="shared" si="359"/>
        <v>0.66319444444444442</v>
      </c>
      <c r="AB255" s="195">
        <f t="shared" si="360"/>
        <v>0.66319444444444442</v>
      </c>
      <c r="AC255" s="667"/>
      <c r="AD255" s="196">
        <f t="shared" si="361"/>
        <v>0.35069444444444442</v>
      </c>
      <c r="AE255" s="667"/>
      <c r="AF255" s="196">
        <f t="shared" si="362"/>
        <v>0.35069444444444436</v>
      </c>
      <c r="AG255" s="196"/>
      <c r="AH255" s="196" t="s">
        <v>1669</v>
      </c>
      <c r="AI255" s="196"/>
      <c r="AJ255" s="710"/>
      <c r="AK255" s="709">
        <f t="shared" si="370"/>
        <v>1</v>
      </c>
      <c r="AL255" s="709">
        <f t="shared" si="371"/>
        <v>0</v>
      </c>
      <c r="AM255" s="709">
        <f t="shared" si="372"/>
        <v>0</v>
      </c>
      <c r="AN255" s="709"/>
      <c r="AO255" s="709">
        <f t="shared" si="363"/>
        <v>0</v>
      </c>
      <c r="AP255" s="709">
        <f t="shared" si="364"/>
        <v>1</v>
      </c>
    </row>
    <row r="256" spans="1:42" ht="12.75" customHeight="1" outlineLevel="1" x14ac:dyDescent="0.2">
      <c r="B256" s="851"/>
      <c r="C256" s="851"/>
      <c r="D256" s="27" t="str">
        <f t="shared" si="365"/>
        <v/>
      </c>
      <c r="E256" s="191" t="str">
        <f t="shared" si="366"/>
        <v>Fr</v>
      </c>
      <c r="F256" s="191">
        <f t="shared" si="367"/>
        <v>2024</v>
      </c>
      <c r="G256" s="191">
        <f t="shared" si="368"/>
        <v>8</v>
      </c>
      <c r="H256" s="191">
        <f t="shared" si="373"/>
        <v>9</v>
      </c>
      <c r="I256" s="192">
        <f t="shared" si="369"/>
        <v>44051</v>
      </c>
      <c r="J256" s="191">
        <f t="shared" si="349"/>
        <v>1</v>
      </c>
      <c r="K256" s="193">
        <f t="shared" si="350"/>
        <v>7</v>
      </c>
      <c r="L256" s="194">
        <f t="shared" si="350"/>
        <v>0</v>
      </c>
      <c r="M256" s="193">
        <f t="shared" si="350"/>
        <v>13</v>
      </c>
      <c r="N256" s="194">
        <f t="shared" si="350"/>
        <v>0</v>
      </c>
      <c r="O256" s="193">
        <f t="shared" si="350"/>
        <v>13</v>
      </c>
      <c r="P256" s="194">
        <f t="shared" si="350"/>
        <v>30</v>
      </c>
      <c r="Q256" s="193">
        <f t="shared" si="350"/>
        <v>15</v>
      </c>
      <c r="R256" s="194">
        <f t="shared" si="350"/>
        <v>55</v>
      </c>
      <c r="S256" s="193">
        <f t="shared" si="351"/>
        <v>15</v>
      </c>
      <c r="T256" s="194">
        <f t="shared" si="352"/>
        <v>55</v>
      </c>
      <c r="U256" s="193">
        <f t="shared" si="353"/>
        <v>15</v>
      </c>
      <c r="V256" s="194">
        <f t="shared" si="354"/>
        <v>55</v>
      </c>
      <c r="W256" s="195">
        <f t="shared" si="355"/>
        <v>0.29166666666666669</v>
      </c>
      <c r="X256" s="195">
        <f t="shared" si="356"/>
        <v>0.54166666666666663</v>
      </c>
      <c r="Y256" s="195">
        <f t="shared" si="357"/>
        <v>0.5625</v>
      </c>
      <c r="Z256" s="195">
        <f t="shared" si="358"/>
        <v>0.66319444444444442</v>
      </c>
      <c r="AA256" s="195">
        <f t="shared" si="359"/>
        <v>0.66319444444444442</v>
      </c>
      <c r="AB256" s="195">
        <f t="shared" si="360"/>
        <v>0.66319444444444442</v>
      </c>
      <c r="AC256" s="667"/>
      <c r="AD256" s="196">
        <f t="shared" si="361"/>
        <v>0.35069444444444442</v>
      </c>
      <c r="AE256" s="667"/>
      <c r="AF256" s="196">
        <f t="shared" si="362"/>
        <v>0.35069444444444436</v>
      </c>
      <c r="AG256" s="196"/>
      <c r="AH256" s="196" t="s">
        <v>1669</v>
      </c>
      <c r="AI256" s="196"/>
      <c r="AJ256" s="710"/>
      <c r="AK256" s="709">
        <f t="shared" si="370"/>
        <v>1</v>
      </c>
      <c r="AL256" s="709">
        <f t="shared" si="371"/>
        <v>0</v>
      </c>
      <c r="AM256" s="709">
        <f t="shared" si="372"/>
        <v>0</v>
      </c>
      <c r="AN256" s="709"/>
      <c r="AO256" s="709">
        <f t="shared" si="363"/>
        <v>0</v>
      </c>
      <c r="AP256" s="709">
        <f t="shared" si="364"/>
        <v>1</v>
      </c>
    </row>
    <row r="257" spans="2:42" ht="12.75" customHeight="1" outlineLevel="1" x14ac:dyDescent="0.2">
      <c r="B257" s="851"/>
      <c r="C257" s="851"/>
      <c r="D257" s="27" t="str">
        <f t="shared" si="365"/>
        <v/>
      </c>
      <c r="E257" s="191" t="str">
        <f t="shared" si="366"/>
        <v>Sa</v>
      </c>
      <c r="F257" s="191">
        <f t="shared" si="367"/>
        <v>2024</v>
      </c>
      <c r="G257" s="191">
        <f t="shared" si="368"/>
        <v>8</v>
      </c>
      <c r="H257" s="191">
        <f t="shared" si="373"/>
        <v>10</v>
      </c>
      <c r="I257" s="192">
        <f t="shared" si="369"/>
        <v>44052</v>
      </c>
      <c r="J257" s="191">
        <f t="shared" si="349"/>
        <v>1</v>
      </c>
      <c r="K257" s="193">
        <f t="shared" si="350"/>
        <v>0</v>
      </c>
      <c r="L257" s="194">
        <f t="shared" si="350"/>
        <v>0</v>
      </c>
      <c r="M257" s="193">
        <f t="shared" si="350"/>
        <v>0</v>
      </c>
      <c r="N257" s="194">
        <f t="shared" si="350"/>
        <v>0</v>
      </c>
      <c r="O257" s="193">
        <f t="shared" si="350"/>
        <v>0</v>
      </c>
      <c r="P257" s="194">
        <f t="shared" si="350"/>
        <v>0</v>
      </c>
      <c r="Q257" s="193">
        <f t="shared" si="350"/>
        <v>0</v>
      </c>
      <c r="R257" s="194">
        <f t="shared" si="350"/>
        <v>0</v>
      </c>
      <c r="S257" s="193">
        <f t="shared" si="351"/>
        <v>0</v>
      </c>
      <c r="T257" s="194">
        <f t="shared" si="352"/>
        <v>0</v>
      </c>
      <c r="U257" s="193">
        <f t="shared" si="353"/>
        <v>0</v>
      </c>
      <c r="V257" s="194">
        <f t="shared" si="354"/>
        <v>0</v>
      </c>
      <c r="W257" s="195">
        <f t="shared" si="355"/>
        <v>0</v>
      </c>
      <c r="X257" s="195">
        <f t="shared" si="356"/>
        <v>0</v>
      </c>
      <c r="Y257" s="195">
        <f t="shared" si="357"/>
        <v>0</v>
      </c>
      <c r="Z257" s="195">
        <f t="shared" si="358"/>
        <v>0</v>
      </c>
      <c r="AA257" s="195">
        <f t="shared" si="359"/>
        <v>0</v>
      </c>
      <c r="AB257" s="195">
        <f t="shared" si="360"/>
        <v>0</v>
      </c>
      <c r="AC257" s="667"/>
      <c r="AD257" s="196">
        <f t="shared" si="361"/>
        <v>0</v>
      </c>
      <c r="AE257" s="667"/>
      <c r="AF257" s="196">
        <f t="shared" si="362"/>
        <v>0</v>
      </c>
      <c r="AG257" s="196"/>
      <c r="AH257" s="196"/>
      <c r="AI257" s="196"/>
      <c r="AJ257" s="710"/>
      <c r="AK257" s="709">
        <f t="shared" si="370"/>
        <v>0</v>
      </c>
      <c r="AL257" s="709">
        <f t="shared" si="371"/>
        <v>0</v>
      </c>
      <c r="AM257" s="709">
        <f t="shared" si="372"/>
        <v>0</v>
      </c>
      <c r="AN257" s="709"/>
      <c r="AO257" s="709">
        <f t="shared" si="363"/>
        <v>0</v>
      </c>
      <c r="AP257" s="709">
        <f t="shared" si="364"/>
        <v>0</v>
      </c>
    </row>
    <row r="258" spans="2:42" ht="12.75" customHeight="1" outlineLevel="1" x14ac:dyDescent="0.2">
      <c r="B258" s="851"/>
      <c r="C258" s="851"/>
      <c r="D258" s="27" t="str">
        <f t="shared" si="365"/>
        <v/>
      </c>
      <c r="E258" s="191" t="str">
        <f t="shared" si="366"/>
        <v>So</v>
      </c>
      <c r="F258" s="191">
        <f t="shared" si="367"/>
        <v>2024</v>
      </c>
      <c r="G258" s="191">
        <f t="shared" si="368"/>
        <v>8</v>
      </c>
      <c r="H258" s="191">
        <f t="shared" si="373"/>
        <v>11</v>
      </c>
      <c r="I258" s="192">
        <f t="shared" si="369"/>
        <v>44053</v>
      </c>
      <c r="J258" s="191">
        <f t="shared" si="349"/>
        <v>1</v>
      </c>
      <c r="K258" s="193">
        <f t="shared" ref="K258:R267" si="374">IF(OR($E258="Sa",$E258="So",$J258=0),K$4,K$5)</f>
        <v>0</v>
      </c>
      <c r="L258" s="194">
        <f t="shared" si="374"/>
        <v>0</v>
      </c>
      <c r="M258" s="193">
        <f t="shared" si="374"/>
        <v>0</v>
      </c>
      <c r="N258" s="194">
        <f t="shared" si="374"/>
        <v>0</v>
      </c>
      <c r="O258" s="193">
        <f t="shared" si="374"/>
        <v>0</v>
      </c>
      <c r="P258" s="194">
        <f t="shared" si="374"/>
        <v>0</v>
      </c>
      <c r="Q258" s="193">
        <f t="shared" si="374"/>
        <v>0</v>
      </c>
      <c r="R258" s="194">
        <f t="shared" si="374"/>
        <v>0</v>
      </c>
      <c r="S258" s="193">
        <f t="shared" si="351"/>
        <v>0</v>
      </c>
      <c r="T258" s="194">
        <f t="shared" si="352"/>
        <v>0</v>
      </c>
      <c r="U258" s="193">
        <f t="shared" si="353"/>
        <v>0</v>
      </c>
      <c r="V258" s="194">
        <f t="shared" si="354"/>
        <v>0</v>
      </c>
      <c r="W258" s="195">
        <f t="shared" si="355"/>
        <v>0</v>
      </c>
      <c r="X258" s="195">
        <f t="shared" si="356"/>
        <v>0</v>
      </c>
      <c r="Y258" s="195">
        <f t="shared" si="357"/>
        <v>0</v>
      </c>
      <c r="Z258" s="195">
        <f t="shared" si="358"/>
        <v>0</v>
      </c>
      <c r="AA258" s="195">
        <f t="shared" si="359"/>
        <v>0</v>
      </c>
      <c r="AB258" s="195">
        <f t="shared" si="360"/>
        <v>0</v>
      </c>
      <c r="AC258" s="667"/>
      <c r="AD258" s="196">
        <f t="shared" si="361"/>
        <v>0</v>
      </c>
      <c r="AE258" s="667"/>
      <c r="AF258" s="196">
        <f t="shared" si="362"/>
        <v>0</v>
      </c>
      <c r="AG258" s="196"/>
      <c r="AH258" s="196"/>
      <c r="AI258" s="196"/>
      <c r="AJ258" s="710"/>
      <c r="AK258" s="709">
        <f t="shared" si="370"/>
        <v>0</v>
      </c>
      <c r="AL258" s="709">
        <f t="shared" si="371"/>
        <v>0</v>
      </c>
      <c r="AM258" s="709">
        <f t="shared" si="372"/>
        <v>0</v>
      </c>
      <c r="AN258" s="709"/>
      <c r="AO258" s="709">
        <f t="shared" si="363"/>
        <v>0</v>
      </c>
      <c r="AP258" s="709">
        <f t="shared" si="364"/>
        <v>0</v>
      </c>
    </row>
    <row r="259" spans="2:42" ht="12.75" customHeight="1" outlineLevel="1" x14ac:dyDescent="0.2">
      <c r="B259" s="851"/>
      <c r="C259" s="851"/>
      <c r="D259" s="27">
        <f t="shared" si="365"/>
        <v>33</v>
      </c>
      <c r="E259" s="191" t="str">
        <f t="shared" si="366"/>
        <v>Mo</v>
      </c>
      <c r="F259" s="191">
        <f t="shared" si="367"/>
        <v>2024</v>
      </c>
      <c r="G259" s="191">
        <f t="shared" si="368"/>
        <v>8</v>
      </c>
      <c r="H259" s="191">
        <f t="shared" si="373"/>
        <v>12</v>
      </c>
      <c r="I259" s="192">
        <f t="shared" si="369"/>
        <v>44054</v>
      </c>
      <c r="J259" s="191">
        <f t="shared" si="349"/>
        <v>1</v>
      </c>
      <c r="K259" s="193">
        <f t="shared" si="374"/>
        <v>7</v>
      </c>
      <c r="L259" s="194">
        <f t="shared" si="374"/>
        <v>0</v>
      </c>
      <c r="M259" s="193">
        <f t="shared" si="374"/>
        <v>13</v>
      </c>
      <c r="N259" s="194">
        <f t="shared" si="374"/>
        <v>0</v>
      </c>
      <c r="O259" s="193">
        <f t="shared" si="374"/>
        <v>13</v>
      </c>
      <c r="P259" s="194">
        <f t="shared" si="374"/>
        <v>30</v>
      </c>
      <c r="Q259" s="193">
        <f t="shared" si="374"/>
        <v>15</v>
      </c>
      <c r="R259" s="194">
        <f t="shared" si="374"/>
        <v>55</v>
      </c>
      <c r="S259" s="193">
        <f t="shared" si="351"/>
        <v>15</v>
      </c>
      <c r="T259" s="194">
        <f t="shared" si="352"/>
        <v>55</v>
      </c>
      <c r="U259" s="193">
        <f t="shared" si="353"/>
        <v>15</v>
      </c>
      <c r="V259" s="194">
        <f t="shared" si="354"/>
        <v>55</v>
      </c>
      <c r="W259" s="195">
        <f t="shared" si="355"/>
        <v>0.29166666666666669</v>
      </c>
      <c r="X259" s="195">
        <f t="shared" si="356"/>
        <v>0.54166666666666663</v>
      </c>
      <c r="Y259" s="195">
        <f t="shared" si="357"/>
        <v>0.5625</v>
      </c>
      <c r="Z259" s="195">
        <f t="shared" si="358"/>
        <v>0.66319444444444442</v>
      </c>
      <c r="AA259" s="195">
        <f t="shared" si="359"/>
        <v>0.66319444444444442</v>
      </c>
      <c r="AB259" s="195">
        <f t="shared" si="360"/>
        <v>0.66319444444444442</v>
      </c>
      <c r="AC259" s="667"/>
      <c r="AD259" s="196">
        <f t="shared" si="361"/>
        <v>0.35069444444444442</v>
      </c>
      <c r="AE259" s="667"/>
      <c r="AF259" s="196">
        <f t="shared" si="362"/>
        <v>0.35069444444444436</v>
      </c>
      <c r="AG259" s="196"/>
      <c r="AH259" s="196"/>
      <c r="AI259" s="196"/>
      <c r="AJ259" s="710"/>
      <c r="AK259" s="709">
        <f t="shared" si="370"/>
        <v>0</v>
      </c>
      <c r="AL259" s="709">
        <f t="shared" si="371"/>
        <v>0</v>
      </c>
      <c r="AM259" s="709">
        <f t="shared" si="372"/>
        <v>0</v>
      </c>
      <c r="AN259" s="709"/>
      <c r="AO259" s="709">
        <f t="shared" si="363"/>
        <v>0</v>
      </c>
      <c r="AP259" s="709">
        <f t="shared" si="364"/>
        <v>1</v>
      </c>
    </row>
    <row r="260" spans="2:42" ht="12.75" customHeight="1" outlineLevel="1" x14ac:dyDescent="0.2">
      <c r="B260" s="851"/>
      <c r="C260" s="851"/>
      <c r="D260" s="27" t="str">
        <f t="shared" si="365"/>
        <v/>
      </c>
      <c r="E260" s="191" t="str">
        <f t="shared" si="366"/>
        <v>Di</v>
      </c>
      <c r="F260" s="191">
        <f t="shared" si="367"/>
        <v>2024</v>
      </c>
      <c r="G260" s="191">
        <f t="shared" si="368"/>
        <v>8</v>
      </c>
      <c r="H260" s="191">
        <f t="shared" si="373"/>
        <v>13</v>
      </c>
      <c r="I260" s="192">
        <f t="shared" si="369"/>
        <v>44055</v>
      </c>
      <c r="J260" s="191">
        <f t="shared" si="349"/>
        <v>1</v>
      </c>
      <c r="K260" s="193">
        <f t="shared" si="374"/>
        <v>7</v>
      </c>
      <c r="L260" s="194">
        <f t="shared" si="374"/>
        <v>0</v>
      </c>
      <c r="M260" s="193">
        <f t="shared" si="374"/>
        <v>13</v>
      </c>
      <c r="N260" s="194">
        <f t="shared" si="374"/>
        <v>0</v>
      </c>
      <c r="O260" s="193">
        <f t="shared" si="374"/>
        <v>13</v>
      </c>
      <c r="P260" s="194">
        <f t="shared" si="374"/>
        <v>30</v>
      </c>
      <c r="Q260" s="193">
        <f t="shared" si="374"/>
        <v>15</v>
      </c>
      <c r="R260" s="194">
        <f t="shared" si="374"/>
        <v>55</v>
      </c>
      <c r="S260" s="193">
        <f t="shared" si="351"/>
        <v>15</v>
      </c>
      <c r="T260" s="194">
        <f t="shared" si="352"/>
        <v>55</v>
      </c>
      <c r="U260" s="193">
        <f t="shared" si="353"/>
        <v>15</v>
      </c>
      <c r="V260" s="194">
        <f t="shared" si="354"/>
        <v>55</v>
      </c>
      <c r="W260" s="195">
        <f t="shared" si="355"/>
        <v>0.29166666666666669</v>
      </c>
      <c r="X260" s="195">
        <f t="shared" si="356"/>
        <v>0.54166666666666663</v>
      </c>
      <c r="Y260" s="195">
        <f t="shared" si="357"/>
        <v>0.5625</v>
      </c>
      <c r="Z260" s="195">
        <f t="shared" si="358"/>
        <v>0.66319444444444442</v>
      </c>
      <c r="AA260" s="195">
        <f t="shared" si="359"/>
        <v>0.66319444444444442</v>
      </c>
      <c r="AB260" s="195">
        <f t="shared" si="360"/>
        <v>0.66319444444444442</v>
      </c>
      <c r="AC260" s="667"/>
      <c r="AD260" s="196">
        <f t="shared" si="361"/>
        <v>0.35069444444444442</v>
      </c>
      <c r="AE260" s="667"/>
      <c r="AF260" s="196">
        <f t="shared" si="362"/>
        <v>0.35069444444444436</v>
      </c>
      <c r="AG260" s="196"/>
      <c r="AH260" s="196"/>
      <c r="AI260" s="196"/>
      <c r="AJ260" s="710"/>
      <c r="AK260" s="709">
        <f t="shared" si="370"/>
        <v>0</v>
      </c>
      <c r="AL260" s="709">
        <f t="shared" si="371"/>
        <v>0</v>
      </c>
      <c r="AM260" s="709">
        <f t="shared" si="372"/>
        <v>0</v>
      </c>
      <c r="AN260" s="709"/>
      <c r="AO260" s="709">
        <f t="shared" si="363"/>
        <v>0</v>
      </c>
      <c r="AP260" s="709">
        <f t="shared" si="364"/>
        <v>1</v>
      </c>
    </row>
    <row r="261" spans="2:42" ht="12.75" customHeight="1" outlineLevel="1" x14ac:dyDescent="0.2">
      <c r="B261" s="851"/>
      <c r="C261" s="851"/>
      <c r="D261" s="27" t="str">
        <f t="shared" si="365"/>
        <v/>
      </c>
      <c r="E261" s="191" t="str">
        <f t="shared" si="366"/>
        <v>Mi</v>
      </c>
      <c r="F261" s="191">
        <f t="shared" si="367"/>
        <v>2024</v>
      </c>
      <c r="G261" s="191">
        <f t="shared" si="368"/>
        <v>8</v>
      </c>
      <c r="H261" s="191">
        <f t="shared" si="373"/>
        <v>14</v>
      </c>
      <c r="I261" s="192">
        <f t="shared" si="369"/>
        <v>44056</v>
      </c>
      <c r="J261" s="191">
        <f t="shared" si="349"/>
        <v>1</v>
      </c>
      <c r="K261" s="193">
        <f t="shared" si="374"/>
        <v>7</v>
      </c>
      <c r="L261" s="194">
        <f t="shared" si="374"/>
        <v>0</v>
      </c>
      <c r="M261" s="193">
        <f t="shared" si="374"/>
        <v>13</v>
      </c>
      <c r="N261" s="194">
        <f t="shared" si="374"/>
        <v>0</v>
      </c>
      <c r="O261" s="193">
        <f t="shared" si="374"/>
        <v>13</v>
      </c>
      <c r="P261" s="194">
        <f t="shared" si="374"/>
        <v>30</v>
      </c>
      <c r="Q261" s="193">
        <f t="shared" si="374"/>
        <v>15</v>
      </c>
      <c r="R261" s="194">
        <f t="shared" si="374"/>
        <v>55</v>
      </c>
      <c r="S261" s="193">
        <f t="shared" si="351"/>
        <v>15</v>
      </c>
      <c r="T261" s="194">
        <f t="shared" si="352"/>
        <v>55</v>
      </c>
      <c r="U261" s="193">
        <f t="shared" si="353"/>
        <v>15</v>
      </c>
      <c r="V261" s="194">
        <f t="shared" si="354"/>
        <v>55</v>
      </c>
      <c r="W261" s="195">
        <f t="shared" si="355"/>
        <v>0.29166666666666669</v>
      </c>
      <c r="X261" s="195">
        <f t="shared" si="356"/>
        <v>0.54166666666666663</v>
      </c>
      <c r="Y261" s="195">
        <f t="shared" si="357"/>
        <v>0.5625</v>
      </c>
      <c r="Z261" s="195">
        <f t="shared" si="358"/>
        <v>0.66319444444444442</v>
      </c>
      <c r="AA261" s="195">
        <f t="shared" si="359"/>
        <v>0.66319444444444442</v>
      </c>
      <c r="AB261" s="195">
        <f t="shared" si="360"/>
        <v>0.66319444444444442</v>
      </c>
      <c r="AC261" s="667"/>
      <c r="AD261" s="196">
        <f t="shared" si="361"/>
        <v>0.35069444444444442</v>
      </c>
      <c r="AE261" s="667"/>
      <c r="AF261" s="196">
        <f t="shared" si="362"/>
        <v>0.35069444444444436</v>
      </c>
      <c r="AG261" s="196"/>
      <c r="AH261" s="196"/>
      <c r="AI261" s="196"/>
      <c r="AJ261" s="710"/>
      <c r="AK261" s="709">
        <f t="shared" si="370"/>
        <v>0</v>
      </c>
      <c r="AL261" s="709">
        <f t="shared" si="371"/>
        <v>0</v>
      </c>
      <c r="AM261" s="709">
        <f t="shared" si="372"/>
        <v>0</v>
      </c>
      <c r="AN261" s="709"/>
      <c r="AO261" s="709">
        <f t="shared" si="363"/>
        <v>0</v>
      </c>
      <c r="AP261" s="709">
        <f t="shared" si="364"/>
        <v>1</v>
      </c>
    </row>
    <row r="262" spans="2:42" ht="12.75" customHeight="1" outlineLevel="1" x14ac:dyDescent="0.2">
      <c r="B262" s="851"/>
      <c r="C262" s="851"/>
      <c r="D262" s="27" t="str">
        <f t="shared" si="365"/>
        <v/>
      </c>
      <c r="E262" s="191" t="str">
        <f t="shared" si="366"/>
        <v>Do</v>
      </c>
      <c r="F262" s="191">
        <f t="shared" si="367"/>
        <v>2024</v>
      </c>
      <c r="G262" s="191">
        <f t="shared" si="368"/>
        <v>8</v>
      </c>
      <c r="H262" s="191">
        <f t="shared" si="373"/>
        <v>15</v>
      </c>
      <c r="I262" s="192">
        <f t="shared" si="369"/>
        <v>44057</v>
      </c>
      <c r="J262" s="191">
        <f t="shared" si="349"/>
        <v>1</v>
      </c>
      <c r="K262" s="193">
        <f t="shared" si="374"/>
        <v>7</v>
      </c>
      <c r="L262" s="194">
        <f t="shared" si="374"/>
        <v>0</v>
      </c>
      <c r="M262" s="193">
        <f t="shared" si="374"/>
        <v>13</v>
      </c>
      <c r="N262" s="194">
        <f t="shared" si="374"/>
        <v>0</v>
      </c>
      <c r="O262" s="193">
        <f t="shared" si="374"/>
        <v>13</v>
      </c>
      <c r="P262" s="194">
        <f t="shared" si="374"/>
        <v>30</v>
      </c>
      <c r="Q262" s="193">
        <f t="shared" si="374"/>
        <v>15</v>
      </c>
      <c r="R262" s="194">
        <f t="shared" si="374"/>
        <v>55</v>
      </c>
      <c r="S262" s="193">
        <f t="shared" si="351"/>
        <v>15</v>
      </c>
      <c r="T262" s="194">
        <f t="shared" si="352"/>
        <v>55</v>
      </c>
      <c r="U262" s="193">
        <f t="shared" si="353"/>
        <v>15</v>
      </c>
      <c r="V262" s="194">
        <f t="shared" si="354"/>
        <v>55</v>
      </c>
      <c r="W262" s="195">
        <f t="shared" si="355"/>
        <v>0.29166666666666669</v>
      </c>
      <c r="X262" s="195">
        <f t="shared" si="356"/>
        <v>0.54166666666666663</v>
      </c>
      <c r="Y262" s="195">
        <f t="shared" si="357"/>
        <v>0.5625</v>
      </c>
      <c r="Z262" s="195">
        <f t="shared" si="358"/>
        <v>0.66319444444444442</v>
      </c>
      <c r="AA262" s="195">
        <f t="shared" si="359"/>
        <v>0.66319444444444442</v>
      </c>
      <c r="AB262" s="195">
        <f t="shared" si="360"/>
        <v>0.66319444444444442</v>
      </c>
      <c r="AC262" s="667"/>
      <c r="AD262" s="196">
        <f t="shared" si="361"/>
        <v>0.35069444444444442</v>
      </c>
      <c r="AE262" s="667"/>
      <c r="AF262" s="196">
        <f t="shared" si="362"/>
        <v>0.35069444444444436</v>
      </c>
      <c r="AG262" s="196"/>
      <c r="AH262" s="196"/>
      <c r="AI262" s="196"/>
      <c r="AJ262" s="710"/>
      <c r="AK262" s="709">
        <f t="shared" si="370"/>
        <v>0</v>
      </c>
      <c r="AL262" s="709">
        <f t="shared" si="371"/>
        <v>0</v>
      </c>
      <c r="AM262" s="709">
        <f t="shared" si="372"/>
        <v>0</v>
      </c>
      <c r="AN262" s="709"/>
      <c r="AO262" s="709">
        <f t="shared" si="363"/>
        <v>0</v>
      </c>
      <c r="AP262" s="709">
        <f t="shared" si="364"/>
        <v>1</v>
      </c>
    </row>
    <row r="263" spans="2:42" ht="12.75" customHeight="1" outlineLevel="1" x14ac:dyDescent="0.2">
      <c r="B263" s="851"/>
      <c r="C263" s="851"/>
      <c r="D263" s="27" t="str">
        <f t="shared" si="365"/>
        <v/>
      </c>
      <c r="E263" s="191" t="str">
        <f t="shared" si="366"/>
        <v>Fr</v>
      </c>
      <c r="F263" s="191">
        <f t="shared" si="367"/>
        <v>2024</v>
      </c>
      <c r="G263" s="191">
        <f t="shared" si="368"/>
        <v>8</v>
      </c>
      <c r="H263" s="191">
        <f t="shared" si="373"/>
        <v>16</v>
      </c>
      <c r="I263" s="192">
        <f t="shared" si="369"/>
        <v>44058</v>
      </c>
      <c r="J263" s="191">
        <f t="shared" si="349"/>
        <v>1</v>
      </c>
      <c r="K263" s="193">
        <f t="shared" si="374"/>
        <v>7</v>
      </c>
      <c r="L263" s="194">
        <f t="shared" si="374"/>
        <v>0</v>
      </c>
      <c r="M263" s="193">
        <f t="shared" si="374"/>
        <v>13</v>
      </c>
      <c r="N263" s="194">
        <f t="shared" si="374"/>
        <v>0</v>
      </c>
      <c r="O263" s="193">
        <f t="shared" si="374"/>
        <v>13</v>
      </c>
      <c r="P263" s="194">
        <f t="shared" si="374"/>
        <v>30</v>
      </c>
      <c r="Q263" s="193">
        <f t="shared" si="374"/>
        <v>15</v>
      </c>
      <c r="R263" s="194">
        <f t="shared" si="374"/>
        <v>55</v>
      </c>
      <c r="S263" s="193">
        <f t="shared" si="351"/>
        <v>15</v>
      </c>
      <c r="T263" s="194">
        <f t="shared" si="352"/>
        <v>55</v>
      </c>
      <c r="U263" s="193">
        <f t="shared" si="353"/>
        <v>15</v>
      </c>
      <c r="V263" s="194">
        <f t="shared" si="354"/>
        <v>55</v>
      </c>
      <c r="W263" s="195">
        <f t="shared" si="355"/>
        <v>0.29166666666666669</v>
      </c>
      <c r="X263" s="195">
        <f t="shared" si="356"/>
        <v>0.54166666666666663</v>
      </c>
      <c r="Y263" s="195">
        <f t="shared" si="357"/>
        <v>0.5625</v>
      </c>
      <c r="Z263" s="195">
        <f t="shared" si="358"/>
        <v>0.66319444444444442</v>
      </c>
      <c r="AA263" s="195">
        <f t="shared" si="359"/>
        <v>0.66319444444444442</v>
      </c>
      <c r="AB263" s="195">
        <f t="shared" si="360"/>
        <v>0.66319444444444442</v>
      </c>
      <c r="AC263" s="667"/>
      <c r="AD263" s="196">
        <f t="shared" si="361"/>
        <v>0.35069444444444442</v>
      </c>
      <c r="AE263" s="667"/>
      <c r="AF263" s="196">
        <f t="shared" si="362"/>
        <v>0.35069444444444436</v>
      </c>
      <c r="AG263" s="196"/>
      <c r="AH263" s="196"/>
      <c r="AI263" s="196"/>
      <c r="AJ263" s="709"/>
      <c r="AK263" s="709">
        <f t="shared" si="370"/>
        <v>0</v>
      </c>
      <c r="AL263" s="709">
        <f t="shared" si="371"/>
        <v>0</v>
      </c>
      <c r="AM263" s="709">
        <f t="shared" si="372"/>
        <v>0</v>
      </c>
      <c r="AN263" s="709"/>
      <c r="AO263" s="709">
        <f t="shared" si="363"/>
        <v>0</v>
      </c>
      <c r="AP263" s="709">
        <f t="shared" si="364"/>
        <v>1</v>
      </c>
    </row>
    <row r="264" spans="2:42" ht="12.75" customHeight="1" outlineLevel="1" x14ac:dyDescent="0.2">
      <c r="B264" s="851"/>
      <c r="C264" s="851"/>
      <c r="D264" s="27" t="str">
        <f t="shared" si="365"/>
        <v/>
      </c>
      <c r="E264" s="191" t="str">
        <f t="shared" si="366"/>
        <v>Sa</v>
      </c>
      <c r="F264" s="191">
        <f t="shared" si="367"/>
        <v>2024</v>
      </c>
      <c r="G264" s="191">
        <f t="shared" si="368"/>
        <v>8</v>
      </c>
      <c r="H264" s="191">
        <f t="shared" si="373"/>
        <v>17</v>
      </c>
      <c r="I264" s="192">
        <f t="shared" si="369"/>
        <v>44059</v>
      </c>
      <c r="J264" s="191">
        <f t="shared" si="349"/>
        <v>1</v>
      </c>
      <c r="K264" s="193">
        <f t="shared" si="374"/>
        <v>0</v>
      </c>
      <c r="L264" s="194">
        <f t="shared" si="374"/>
        <v>0</v>
      </c>
      <c r="M264" s="193">
        <f t="shared" si="374"/>
        <v>0</v>
      </c>
      <c r="N264" s="194">
        <f t="shared" si="374"/>
        <v>0</v>
      </c>
      <c r="O264" s="193">
        <f t="shared" si="374"/>
        <v>0</v>
      </c>
      <c r="P264" s="194">
        <f t="shared" si="374"/>
        <v>0</v>
      </c>
      <c r="Q264" s="193">
        <f t="shared" si="374"/>
        <v>0</v>
      </c>
      <c r="R264" s="194">
        <f t="shared" si="374"/>
        <v>0</v>
      </c>
      <c r="S264" s="193">
        <f t="shared" si="351"/>
        <v>0</v>
      </c>
      <c r="T264" s="194">
        <f t="shared" si="352"/>
        <v>0</v>
      </c>
      <c r="U264" s="193">
        <f t="shared" si="353"/>
        <v>0</v>
      </c>
      <c r="V264" s="194">
        <f t="shared" si="354"/>
        <v>0</v>
      </c>
      <c r="W264" s="195">
        <f t="shared" si="355"/>
        <v>0</v>
      </c>
      <c r="X264" s="195">
        <f t="shared" si="356"/>
        <v>0</v>
      </c>
      <c r="Y264" s="195">
        <f t="shared" si="357"/>
        <v>0</v>
      </c>
      <c r="Z264" s="195">
        <f t="shared" si="358"/>
        <v>0</v>
      </c>
      <c r="AA264" s="195">
        <f t="shared" si="359"/>
        <v>0</v>
      </c>
      <c r="AB264" s="195">
        <f t="shared" si="360"/>
        <v>0</v>
      </c>
      <c r="AC264" s="667"/>
      <c r="AD264" s="196">
        <f t="shared" si="361"/>
        <v>0</v>
      </c>
      <c r="AE264" s="667"/>
      <c r="AF264" s="196">
        <f t="shared" si="362"/>
        <v>0</v>
      </c>
      <c r="AG264" s="196"/>
      <c r="AH264" s="196"/>
      <c r="AI264" s="196"/>
      <c r="AJ264" s="709"/>
      <c r="AK264" s="709">
        <f t="shared" si="370"/>
        <v>0</v>
      </c>
      <c r="AL264" s="709">
        <f t="shared" si="371"/>
        <v>0</v>
      </c>
      <c r="AM264" s="709">
        <f t="shared" si="372"/>
        <v>0</v>
      </c>
      <c r="AN264" s="709"/>
      <c r="AO264" s="709">
        <f t="shared" si="363"/>
        <v>0</v>
      </c>
      <c r="AP264" s="709">
        <f t="shared" si="364"/>
        <v>0</v>
      </c>
    </row>
    <row r="265" spans="2:42" ht="12.75" customHeight="1" outlineLevel="1" x14ac:dyDescent="0.2">
      <c r="B265" s="851"/>
      <c r="C265" s="851"/>
      <c r="D265" s="27" t="str">
        <f t="shared" si="365"/>
        <v/>
      </c>
      <c r="E265" s="191" t="str">
        <f t="shared" si="366"/>
        <v>So</v>
      </c>
      <c r="F265" s="191">
        <f t="shared" si="367"/>
        <v>2024</v>
      </c>
      <c r="G265" s="191">
        <f t="shared" si="368"/>
        <v>8</v>
      </c>
      <c r="H265" s="191">
        <f t="shared" si="373"/>
        <v>18</v>
      </c>
      <c r="I265" s="192">
        <f t="shared" si="369"/>
        <v>44060</v>
      </c>
      <c r="J265" s="191">
        <f t="shared" si="349"/>
        <v>1</v>
      </c>
      <c r="K265" s="193">
        <f t="shared" si="374"/>
        <v>0</v>
      </c>
      <c r="L265" s="194">
        <f t="shared" si="374"/>
        <v>0</v>
      </c>
      <c r="M265" s="193">
        <f t="shared" si="374"/>
        <v>0</v>
      </c>
      <c r="N265" s="194">
        <f t="shared" si="374"/>
        <v>0</v>
      </c>
      <c r="O265" s="193">
        <f t="shared" si="374"/>
        <v>0</v>
      </c>
      <c r="P265" s="194">
        <f t="shared" si="374"/>
        <v>0</v>
      </c>
      <c r="Q265" s="193">
        <f t="shared" si="374"/>
        <v>0</v>
      </c>
      <c r="R265" s="194">
        <f t="shared" si="374"/>
        <v>0</v>
      </c>
      <c r="S265" s="193">
        <f t="shared" si="351"/>
        <v>0</v>
      </c>
      <c r="T265" s="194">
        <f t="shared" si="352"/>
        <v>0</v>
      </c>
      <c r="U265" s="193">
        <f t="shared" si="353"/>
        <v>0</v>
      </c>
      <c r="V265" s="194">
        <f t="shared" si="354"/>
        <v>0</v>
      </c>
      <c r="W265" s="195">
        <f t="shared" si="355"/>
        <v>0</v>
      </c>
      <c r="X265" s="195">
        <f t="shared" si="356"/>
        <v>0</v>
      </c>
      <c r="Y265" s="195">
        <f t="shared" si="357"/>
        <v>0</v>
      </c>
      <c r="Z265" s="195">
        <f t="shared" si="358"/>
        <v>0</v>
      </c>
      <c r="AA265" s="195">
        <f t="shared" si="359"/>
        <v>0</v>
      </c>
      <c r="AB265" s="195">
        <f t="shared" si="360"/>
        <v>0</v>
      </c>
      <c r="AC265" s="667"/>
      <c r="AD265" s="196">
        <f t="shared" si="361"/>
        <v>0</v>
      </c>
      <c r="AE265" s="667"/>
      <c r="AF265" s="196">
        <f t="shared" si="362"/>
        <v>0</v>
      </c>
      <c r="AG265" s="196"/>
      <c r="AH265" s="196"/>
      <c r="AI265" s="196"/>
      <c r="AJ265" s="709"/>
      <c r="AK265" s="709">
        <f t="shared" si="370"/>
        <v>0</v>
      </c>
      <c r="AL265" s="709">
        <f t="shared" si="371"/>
        <v>0</v>
      </c>
      <c r="AM265" s="709">
        <f t="shared" si="372"/>
        <v>0</v>
      </c>
      <c r="AN265" s="709"/>
      <c r="AO265" s="709">
        <f t="shared" si="363"/>
        <v>0</v>
      </c>
      <c r="AP265" s="709">
        <f t="shared" si="364"/>
        <v>0</v>
      </c>
    </row>
    <row r="266" spans="2:42" ht="12.75" customHeight="1" outlineLevel="1" x14ac:dyDescent="0.2">
      <c r="B266" s="851"/>
      <c r="C266" s="851"/>
      <c r="D266" s="27">
        <f t="shared" si="365"/>
        <v>34</v>
      </c>
      <c r="E266" s="191" t="str">
        <f t="shared" si="366"/>
        <v>Mo</v>
      </c>
      <c r="F266" s="191">
        <f t="shared" si="367"/>
        <v>2024</v>
      </c>
      <c r="G266" s="191">
        <f t="shared" si="368"/>
        <v>8</v>
      </c>
      <c r="H266" s="191">
        <f t="shared" si="373"/>
        <v>19</v>
      </c>
      <c r="I266" s="192">
        <f t="shared" si="369"/>
        <v>44061</v>
      </c>
      <c r="J266" s="191">
        <f t="shared" si="349"/>
        <v>1</v>
      </c>
      <c r="K266" s="193">
        <f t="shared" si="374"/>
        <v>7</v>
      </c>
      <c r="L266" s="194">
        <f t="shared" si="374"/>
        <v>0</v>
      </c>
      <c r="M266" s="193">
        <f t="shared" si="374"/>
        <v>13</v>
      </c>
      <c r="N266" s="194">
        <f t="shared" si="374"/>
        <v>0</v>
      </c>
      <c r="O266" s="193">
        <f t="shared" si="374"/>
        <v>13</v>
      </c>
      <c r="P266" s="194">
        <f t="shared" si="374"/>
        <v>30</v>
      </c>
      <c r="Q266" s="193">
        <f t="shared" si="374"/>
        <v>15</v>
      </c>
      <c r="R266" s="194">
        <f t="shared" si="374"/>
        <v>55</v>
      </c>
      <c r="S266" s="193">
        <f t="shared" si="351"/>
        <v>15</v>
      </c>
      <c r="T266" s="194">
        <f t="shared" si="352"/>
        <v>55</v>
      </c>
      <c r="U266" s="193">
        <f t="shared" si="353"/>
        <v>15</v>
      </c>
      <c r="V266" s="194">
        <f t="shared" si="354"/>
        <v>55</v>
      </c>
      <c r="W266" s="195">
        <f t="shared" si="355"/>
        <v>0.29166666666666669</v>
      </c>
      <c r="X266" s="195">
        <f t="shared" si="356"/>
        <v>0.54166666666666663</v>
      </c>
      <c r="Y266" s="195">
        <f t="shared" si="357"/>
        <v>0.5625</v>
      </c>
      <c r="Z266" s="195">
        <f t="shared" si="358"/>
        <v>0.66319444444444442</v>
      </c>
      <c r="AA266" s="195">
        <f t="shared" si="359"/>
        <v>0.66319444444444442</v>
      </c>
      <c r="AB266" s="195">
        <f t="shared" si="360"/>
        <v>0.66319444444444442</v>
      </c>
      <c r="AC266" s="667"/>
      <c r="AD266" s="196">
        <f t="shared" si="361"/>
        <v>0.35069444444444442</v>
      </c>
      <c r="AE266" s="667"/>
      <c r="AF266" s="196">
        <f t="shared" si="362"/>
        <v>0.35069444444444436</v>
      </c>
      <c r="AG266" s="196"/>
      <c r="AH266" s="196"/>
      <c r="AI266" s="196"/>
      <c r="AJ266" s="709"/>
      <c r="AK266" s="709">
        <f t="shared" si="370"/>
        <v>0</v>
      </c>
      <c r="AL266" s="709">
        <f t="shared" si="371"/>
        <v>0</v>
      </c>
      <c r="AM266" s="709">
        <f t="shared" si="372"/>
        <v>0</v>
      </c>
      <c r="AN266" s="709"/>
      <c r="AO266" s="709">
        <f t="shared" si="363"/>
        <v>0</v>
      </c>
      <c r="AP266" s="709">
        <f t="shared" si="364"/>
        <v>1</v>
      </c>
    </row>
    <row r="267" spans="2:42" ht="12.75" customHeight="1" outlineLevel="1" x14ac:dyDescent="0.2">
      <c r="B267" s="851"/>
      <c r="C267" s="851"/>
      <c r="D267" s="27" t="str">
        <f t="shared" si="365"/>
        <v/>
      </c>
      <c r="E267" s="191" t="str">
        <f t="shared" si="366"/>
        <v>Di</v>
      </c>
      <c r="F267" s="191">
        <f t="shared" si="367"/>
        <v>2024</v>
      </c>
      <c r="G267" s="191">
        <f t="shared" si="368"/>
        <v>8</v>
      </c>
      <c r="H267" s="191">
        <f t="shared" si="373"/>
        <v>20</v>
      </c>
      <c r="I267" s="192">
        <f t="shared" si="369"/>
        <v>44062</v>
      </c>
      <c r="J267" s="191">
        <f t="shared" si="349"/>
        <v>1</v>
      </c>
      <c r="K267" s="193">
        <f t="shared" si="374"/>
        <v>7</v>
      </c>
      <c r="L267" s="194">
        <f t="shared" si="374"/>
        <v>0</v>
      </c>
      <c r="M267" s="193">
        <f t="shared" si="374"/>
        <v>13</v>
      </c>
      <c r="N267" s="194">
        <f t="shared" si="374"/>
        <v>0</v>
      </c>
      <c r="O267" s="193">
        <f t="shared" si="374"/>
        <v>13</v>
      </c>
      <c r="P267" s="194">
        <f t="shared" si="374"/>
        <v>30</v>
      </c>
      <c r="Q267" s="193">
        <f t="shared" si="374"/>
        <v>15</v>
      </c>
      <c r="R267" s="194">
        <f t="shared" si="374"/>
        <v>55</v>
      </c>
      <c r="S267" s="193">
        <f t="shared" si="351"/>
        <v>15</v>
      </c>
      <c r="T267" s="194">
        <f t="shared" si="352"/>
        <v>55</v>
      </c>
      <c r="U267" s="193">
        <f t="shared" si="353"/>
        <v>15</v>
      </c>
      <c r="V267" s="194">
        <f t="shared" si="354"/>
        <v>55</v>
      </c>
      <c r="W267" s="195">
        <f t="shared" si="355"/>
        <v>0.29166666666666669</v>
      </c>
      <c r="X267" s="195">
        <f t="shared" si="356"/>
        <v>0.54166666666666663</v>
      </c>
      <c r="Y267" s="195">
        <f t="shared" si="357"/>
        <v>0.5625</v>
      </c>
      <c r="Z267" s="195">
        <f t="shared" si="358"/>
        <v>0.66319444444444442</v>
      </c>
      <c r="AA267" s="195">
        <f t="shared" si="359"/>
        <v>0.66319444444444442</v>
      </c>
      <c r="AB267" s="195">
        <f t="shared" si="360"/>
        <v>0.66319444444444442</v>
      </c>
      <c r="AC267" s="667"/>
      <c r="AD267" s="196">
        <f t="shared" si="361"/>
        <v>0.35069444444444442</v>
      </c>
      <c r="AE267" s="667"/>
      <c r="AF267" s="196">
        <f t="shared" si="362"/>
        <v>0.35069444444444436</v>
      </c>
      <c r="AG267" s="196"/>
      <c r="AH267" s="196"/>
      <c r="AI267" s="196"/>
      <c r="AJ267" s="709"/>
      <c r="AK267" s="709">
        <f t="shared" si="370"/>
        <v>0</v>
      </c>
      <c r="AL267" s="709">
        <f t="shared" si="371"/>
        <v>0</v>
      </c>
      <c r="AM267" s="709">
        <f t="shared" si="372"/>
        <v>0</v>
      </c>
      <c r="AN267" s="709"/>
      <c r="AO267" s="709">
        <f t="shared" si="363"/>
        <v>0</v>
      </c>
      <c r="AP267" s="709">
        <f t="shared" si="364"/>
        <v>1</v>
      </c>
    </row>
    <row r="268" spans="2:42" ht="12.75" customHeight="1" outlineLevel="1" x14ac:dyDescent="0.2">
      <c r="B268" s="851"/>
      <c r="C268" s="851"/>
      <c r="D268" s="27" t="str">
        <f t="shared" si="365"/>
        <v/>
      </c>
      <c r="E268" s="191" t="str">
        <f t="shared" si="366"/>
        <v>Mi</v>
      </c>
      <c r="F268" s="191">
        <f t="shared" si="367"/>
        <v>2024</v>
      </c>
      <c r="G268" s="191">
        <f t="shared" si="368"/>
        <v>8</v>
      </c>
      <c r="H268" s="191">
        <f t="shared" si="373"/>
        <v>21</v>
      </c>
      <c r="I268" s="192">
        <f t="shared" si="369"/>
        <v>44063</v>
      </c>
      <c r="J268" s="191">
        <f t="shared" si="349"/>
        <v>1</v>
      </c>
      <c r="K268" s="193">
        <f t="shared" ref="K268:R278" si="375">IF(OR($E268="Sa",$E268="So",$J268=0),K$4,K$5)</f>
        <v>7</v>
      </c>
      <c r="L268" s="194">
        <f t="shared" si="375"/>
        <v>0</v>
      </c>
      <c r="M268" s="193">
        <f t="shared" si="375"/>
        <v>13</v>
      </c>
      <c r="N268" s="194">
        <f t="shared" si="375"/>
        <v>0</v>
      </c>
      <c r="O268" s="193">
        <f t="shared" si="375"/>
        <v>13</v>
      </c>
      <c r="P268" s="194">
        <f t="shared" si="375"/>
        <v>30</v>
      </c>
      <c r="Q268" s="193">
        <f t="shared" si="375"/>
        <v>15</v>
      </c>
      <c r="R268" s="194">
        <f t="shared" si="375"/>
        <v>55</v>
      </c>
      <c r="S268" s="193">
        <f t="shared" si="351"/>
        <v>15</v>
      </c>
      <c r="T268" s="194">
        <f t="shared" si="352"/>
        <v>55</v>
      </c>
      <c r="U268" s="193">
        <f t="shared" si="353"/>
        <v>15</v>
      </c>
      <c r="V268" s="194">
        <f t="shared" si="354"/>
        <v>55</v>
      </c>
      <c r="W268" s="195">
        <f t="shared" si="355"/>
        <v>0.29166666666666669</v>
      </c>
      <c r="X268" s="195">
        <f t="shared" si="356"/>
        <v>0.54166666666666663</v>
      </c>
      <c r="Y268" s="195">
        <f t="shared" si="357"/>
        <v>0.5625</v>
      </c>
      <c r="Z268" s="195">
        <f t="shared" si="358"/>
        <v>0.66319444444444442</v>
      </c>
      <c r="AA268" s="195">
        <f t="shared" si="359"/>
        <v>0.66319444444444442</v>
      </c>
      <c r="AB268" s="195">
        <f t="shared" si="360"/>
        <v>0.66319444444444442</v>
      </c>
      <c r="AC268" s="667"/>
      <c r="AD268" s="196">
        <f t="shared" si="361"/>
        <v>0.35069444444444442</v>
      </c>
      <c r="AE268" s="667"/>
      <c r="AF268" s="196">
        <f t="shared" si="362"/>
        <v>0.35069444444444436</v>
      </c>
      <c r="AG268" s="196"/>
      <c r="AH268" s="196"/>
      <c r="AI268" s="196"/>
      <c r="AJ268" s="709"/>
      <c r="AK268" s="709">
        <f t="shared" si="370"/>
        <v>0</v>
      </c>
      <c r="AL268" s="709">
        <f t="shared" si="371"/>
        <v>0</v>
      </c>
      <c r="AM268" s="709">
        <f t="shared" si="372"/>
        <v>0</v>
      </c>
      <c r="AN268" s="709"/>
      <c r="AO268" s="709">
        <f t="shared" si="363"/>
        <v>0</v>
      </c>
      <c r="AP268" s="709">
        <f t="shared" si="364"/>
        <v>1</v>
      </c>
    </row>
    <row r="269" spans="2:42" ht="12.75" customHeight="1" outlineLevel="1" x14ac:dyDescent="0.2">
      <c r="B269" s="851"/>
      <c r="C269" s="851"/>
      <c r="D269" s="27" t="str">
        <f t="shared" si="365"/>
        <v/>
      </c>
      <c r="E269" s="191" t="str">
        <f t="shared" si="366"/>
        <v>Do</v>
      </c>
      <c r="F269" s="191">
        <f t="shared" si="367"/>
        <v>2024</v>
      </c>
      <c r="G269" s="191">
        <f t="shared" si="368"/>
        <v>8</v>
      </c>
      <c r="H269" s="191">
        <f t="shared" si="373"/>
        <v>22</v>
      </c>
      <c r="I269" s="192">
        <f t="shared" si="369"/>
        <v>44064</v>
      </c>
      <c r="J269" s="191">
        <f t="shared" si="349"/>
        <v>1</v>
      </c>
      <c r="K269" s="193">
        <f t="shared" si="375"/>
        <v>7</v>
      </c>
      <c r="L269" s="194">
        <f t="shared" si="375"/>
        <v>0</v>
      </c>
      <c r="M269" s="193">
        <f t="shared" si="375"/>
        <v>13</v>
      </c>
      <c r="N269" s="194">
        <f t="shared" si="375"/>
        <v>0</v>
      </c>
      <c r="O269" s="193">
        <f t="shared" si="375"/>
        <v>13</v>
      </c>
      <c r="P269" s="194">
        <f t="shared" si="375"/>
        <v>30</v>
      </c>
      <c r="Q269" s="193">
        <f t="shared" si="375"/>
        <v>15</v>
      </c>
      <c r="R269" s="194">
        <f t="shared" si="375"/>
        <v>55</v>
      </c>
      <c r="S269" s="193">
        <f t="shared" si="351"/>
        <v>15</v>
      </c>
      <c r="T269" s="194">
        <f t="shared" si="352"/>
        <v>55</v>
      </c>
      <c r="U269" s="193">
        <f t="shared" si="353"/>
        <v>15</v>
      </c>
      <c r="V269" s="194">
        <f t="shared" si="354"/>
        <v>55</v>
      </c>
      <c r="W269" s="195">
        <f t="shared" si="355"/>
        <v>0.29166666666666669</v>
      </c>
      <c r="X269" s="195">
        <f t="shared" si="356"/>
        <v>0.54166666666666663</v>
      </c>
      <c r="Y269" s="195">
        <f t="shared" si="357"/>
        <v>0.5625</v>
      </c>
      <c r="Z269" s="195">
        <f t="shared" si="358"/>
        <v>0.66319444444444442</v>
      </c>
      <c r="AA269" s="195">
        <f t="shared" si="359"/>
        <v>0.66319444444444442</v>
      </c>
      <c r="AB269" s="195">
        <f t="shared" si="360"/>
        <v>0.66319444444444442</v>
      </c>
      <c r="AC269" s="667"/>
      <c r="AD269" s="196">
        <f t="shared" si="361"/>
        <v>0.35069444444444442</v>
      </c>
      <c r="AE269" s="667"/>
      <c r="AF269" s="196">
        <f t="shared" si="362"/>
        <v>0.35069444444444436</v>
      </c>
      <c r="AG269" s="196"/>
      <c r="AH269" s="196"/>
      <c r="AI269" s="196"/>
      <c r="AJ269" s="709"/>
      <c r="AK269" s="709">
        <f t="shared" si="370"/>
        <v>0</v>
      </c>
      <c r="AL269" s="709">
        <f t="shared" si="371"/>
        <v>0</v>
      </c>
      <c r="AM269" s="709">
        <f t="shared" si="372"/>
        <v>0</v>
      </c>
      <c r="AN269" s="709"/>
      <c r="AO269" s="709">
        <f t="shared" si="363"/>
        <v>0</v>
      </c>
      <c r="AP269" s="709">
        <f t="shared" si="364"/>
        <v>1</v>
      </c>
    </row>
    <row r="270" spans="2:42" ht="12.75" customHeight="1" outlineLevel="1" x14ac:dyDescent="0.2">
      <c r="B270" s="851"/>
      <c r="C270" s="851"/>
      <c r="D270" s="27" t="str">
        <f t="shared" si="365"/>
        <v/>
      </c>
      <c r="E270" s="191" t="str">
        <f t="shared" si="366"/>
        <v>Fr</v>
      </c>
      <c r="F270" s="191">
        <f t="shared" si="367"/>
        <v>2024</v>
      </c>
      <c r="G270" s="191">
        <f t="shared" si="368"/>
        <v>8</v>
      </c>
      <c r="H270" s="191">
        <f t="shared" si="373"/>
        <v>23</v>
      </c>
      <c r="I270" s="192">
        <f t="shared" si="369"/>
        <v>44065</v>
      </c>
      <c r="J270" s="191">
        <f t="shared" si="349"/>
        <v>1</v>
      </c>
      <c r="K270" s="193">
        <f t="shared" si="375"/>
        <v>7</v>
      </c>
      <c r="L270" s="194">
        <f t="shared" si="375"/>
        <v>0</v>
      </c>
      <c r="M270" s="193">
        <f t="shared" si="375"/>
        <v>13</v>
      </c>
      <c r="N270" s="194">
        <f t="shared" si="375"/>
        <v>0</v>
      </c>
      <c r="O270" s="193">
        <f t="shared" si="375"/>
        <v>13</v>
      </c>
      <c r="P270" s="194">
        <f t="shared" si="375"/>
        <v>30</v>
      </c>
      <c r="Q270" s="193">
        <f t="shared" si="375"/>
        <v>15</v>
      </c>
      <c r="R270" s="194">
        <f t="shared" si="375"/>
        <v>55</v>
      </c>
      <c r="S270" s="193">
        <f t="shared" si="351"/>
        <v>15</v>
      </c>
      <c r="T270" s="194">
        <f t="shared" si="352"/>
        <v>55</v>
      </c>
      <c r="U270" s="193">
        <f t="shared" si="353"/>
        <v>15</v>
      </c>
      <c r="V270" s="194">
        <f t="shared" si="354"/>
        <v>55</v>
      </c>
      <c r="W270" s="195">
        <f t="shared" si="355"/>
        <v>0.29166666666666669</v>
      </c>
      <c r="X270" s="195">
        <f t="shared" si="356"/>
        <v>0.54166666666666663</v>
      </c>
      <c r="Y270" s="195">
        <f t="shared" si="357"/>
        <v>0.5625</v>
      </c>
      <c r="Z270" s="195">
        <f t="shared" si="358"/>
        <v>0.66319444444444442</v>
      </c>
      <c r="AA270" s="195">
        <f t="shared" si="359"/>
        <v>0.66319444444444442</v>
      </c>
      <c r="AB270" s="195">
        <f t="shared" si="360"/>
        <v>0.66319444444444442</v>
      </c>
      <c r="AC270" s="667"/>
      <c r="AD270" s="196">
        <f t="shared" si="361"/>
        <v>0.35069444444444442</v>
      </c>
      <c r="AE270" s="667"/>
      <c r="AF270" s="196">
        <f t="shared" si="362"/>
        <v>0.35069444444444436</v>
      </c>
      <c r="AG270" s="196"/>
      <c r="AH270" s="196"/>
      <c r="AI270" s="196"/>
      <c r="AJ270" s="710"/>
      <c r="AK270" s="709">
        <f t="shared" si="370"/>
        <v>0</v>
      </c>
      <c r="AL270" s="709">
        <f t="shared" si="371"/>
        <v>0</v>
      </c>
      <c r="AM270" s="709">
        <f t="shared" si="372"/>
        <v>0</v>
      </c>
      <c r="AN270" s="709"/>
      <c r="AO270" s="709">
        <f t="shared" si="363"/>
        <v>0</v>
      </c>
      <c r="AP270" s="709">
        <f t="shared" si="364"/>
        <v>1</v>
      </c>
    </row>
    <row r="271" spans="2:42" ht="12.75" customHeight="1" outlineLevel="1" x14ac:dyDescent="0.2">
      <c r="B271" s="851"/>
      <c r="C271" s="851"/>
      <c r="D271" s="27" t="str">
        <f t="shared" si="365"/>
        <v/>
      </c>
      <c r="E271" s="191" t="str">
        <f t="shared" si="366"/>
        <v>Sa</v>
      </c>
      <c r="F271" s="191">
        <f t="shared" si="367"/>
        <v>2024</v>
      </c>
      <c r="G271" s="191">
        <f t="shared" si="368"/>
        <v>8</v>
      </c>
      <c r="H271" s="191">
        <f t="shared" si="373"/>
        <v>24</v>
      </c>
      <c r="I271" s="192">
        <f t="shared" si="369"/>
        <v>44066</v>
      </c>
      <c r="J271" s="191">
        <f t="shared" si="349"/>
        <v>1</v>
      </c>
      <c r="K271" s="193">
        <f t="shared" si="375"/>
        <v>0</v>
      </c>
      <c r="L271" s="194">
        <f t="shared" si="375"/>
        <v>0</v>
      </c>
      <c r="M271" s="193">
        <f t="shared" si="375"/>
        <v>0</v>
      </c>
      <c r="N271" s="194">
        <f t="shared" si="375"/>
        <v>0</v>
      </c>
      <c r="O271" s="193">
        <f t="shared" si="375"/>
        <v>0</v>
      </c>
      <c r="P271" s="194">
        <f t="shared" si="375"/>
        <v>0</v>
      </c>
      <c r="Q271" s="193">
        <f t="shared" si="375"/>
        <v>0</v>
      </c>
      <c r="R271" s="194">
        <f t="shared" si="375"/>
        <v>0</v>
      </c>
      <c r="S271" s="193">
        <f t="shared" si="351"/>
        <v>0</v>
      </c>
      <c r="T271" s="194">
        <f t="shared" si="352"/>
        <v>0</v>
      </c>
      <c r="U271" s="193">
        <f t="shared" si="353"/>
        <v>0</v>
      </c>
      <c r="V271" s="194">
        <f t="shared" si="354"/>
        <v>0</v>
      </c>
      <c r="W271" s="195">
        <f t="shared" si="355"/>
        <v>0</v>
      </c>
      <c r="X271" s="195">
        <f t="shared" si="356"/>
        <v>0</v>
      </c>
      <c r="Y271" s="195">
        <f t="shared" si="357"/>
        <v>0</v>
      </c>
      <c r="Z271" s="195">
        <f t="shared" si="358"/>
        <v>0</v>
      </c>
      <c r="AA271" s="195">
        <f t="shared" si="359"/>
        <v>0</v>
      </c>
      <c r="AB271" s="195">
        <f t="shared" si="360"/>
        <v>0</v>
      </c>
      <c r="AC271" s="667"/>
      <c r="AD271" s="196">
        <f t="shared" si="361"/>
        <v>0</v>
      </c>
      <c r="AE271" s="667"/>
      <c r="AF271" s="196">
        <f t="shared" si="362"/>
        <v>0</v>
      </c>
      <c r="AG271" s="196"/>
      <c r="AH271" s="196"/>
      <c r="AI271" s="196"/>
      <c r="AJ271" s="710"/>
      <c r="AK271" s="709">
        <f t="shared" si="370"/>
        <v>0</v>
      </c>
      <c r="AL271" s="709">
        <f t="shared" si="371"/>
        <v>0</v>
      </c>
      <c r="AM271" s="709">
        <f t="shared" si="372"/>
        <v>0</v>
      </c>
      <c r="AN271" s="709"/>
      <c r="AO271" s="709">
        <f t="shared" si="363"/>
        <v>0</v>
      </c>
      <c r="AP271" s="709">
        <f t="shared" si="364"/>
        <v>0</v>
      </c>
    </row>
    <row r="272" spans="2:42" ht="12.75" customHeight="1" outlineLevel="1" x14ac:dyDescent="0.2">
      <c r="B272" s="851"/>
      <c r="C272" s="851"/>
      <c r="D272" s="27" t="str">
        <f t="shared" si="365"/>
        <v/>
      </c>
      <c r="E272" s="191" t="str">
        <f t="shared" si="366"/>
        <v>So</v>
      </c>
      <c r="F272" s="191">
        <f t="shared" si="367"/>
        <v>2024</v>
      </c>
      <c r="G272" s="191">
        <f t="shared" si="368"/>
        <v>8</v>
      </c>
      <c r="H272" s="191">
        <f t="shared" si="373"/>
        <v>25</v>
      </c>
      <c r="I272" s="192">
        <f t="shared" si="369"/>
        <v>44067</v>
      </c>
      <c r="J272" s="191">
        <f t="shared" si="349"/>
        <v>1</v>
      </c>
      <c r="K272" s="193">
        <f t="shared" si="375"/>
        <v>0</v>
      </c>
      <c r="L272" s="194">
        <f t="shared" si="375"/>
        <v>0</v>
      </c>
      <c r="M272" s="193">
        <f t="shared" si="375"/>
        <v>0</v>
      </c>
      <c r="N272" s="194">
        <f t="shared" si="375"/>
        <v>0</v>
      </c>
      <c r="O272" s="193">
        <f t="shared" si="375"/>
        <v>0</v>
      </c>
      <c r="P272" s="194">
        <f t="shared" si="375"/>
        <v>0</v>
      </c>
      <c r="Q272" s="193">
        <f t="shared" si="375"/>
        <v>0</v>
      </c>
      <c r="R272" s="194">
        <f t="shared" si="375"/>
        <v>0</v>
      </c>
      <c r="S272" s="193">
        <f t="shared" si="351"/>
        <v>0</v>
      </c>
      <c r="T272" s="194">
        <f t="shared" si="352"/>
        <v>0</v>
      </c>
      <c r="U272" s="193">
        <f t="shared" si="353"/>
        <v>0</v>
      </c>
      <c r="V272" s="194">
        <f t="shared" si="354"/>
        <v>0</v>
      </c>
      <c r="W272" s="195">
        <f t="shared" si="355"/>
        <v>0</v>
      </c>
      <c r="X272" s="195">
        <f t="shared" si="356"/>
        <v>0</v>
      </c>
      <c r="Y272" s="195">
        <f t="shared" si="357"/>
        <v>0</v>
      </c>
      <c r="Z272" s="195">
        <f t="shared" si="358"/>
        <v>0</v>
      </c>
      <c r="AA272" s="195">
        <f t="shared" si="359"/>
        <v>0</v>
      </c>
      <c r="AB272" s="195">
        <f t="shared" si="360"/>
        <v>0</v>
      </c>
      <c r="AC272" s="667"/>
      <c r="AD272" s="196">
        <f t="shared" si="361"/>
        <v>0</v>
      </c>
      <c r="AE272" s="667"/>
      <c r="AF272" s="196">
        <f t="shared" si="362"/>
        <v>0</v>
      </c>
      <c r="AG272" s="196"/>
      <c r="AH272" s="196"/>
      <c r="AI272" s="196"/>
      <c r="AJ272" s="710"/>
      <c r="AK272" s="709">
        <f t="shared" si="370"/>
        <v>0</v>
      </c>
      <c r="AL272" s="709">
        <f t="shared" si="371"/>
        <v>0</v>
      </c>
      <c r="AM272" s="709">
        <f t="shared" si="372"/>
        <v>0</v>
      </c>
      <c r="AN272" s="709"/>
      <c r="AO272" s="709">
        <f t="shared" si="363"/>
        <v>0</v>
      </c>
      <c r="AP272" s="709">
        <f t="shared" si="364"/>
        <v>0</v>
      </c>
    </row>
    <row r="273" spans="1:42" ht="12.75" customHeight="1" outlineLevel="1" x14ac:dyDescent="0.2">
      <c r="B273" s="851"/>
      <c r="C273" s="851"/>
      <c r="D273" s="27">
        <f t="shared" si="365"/>
        <v>35</v>
      </c>
      <c r="E273" s="191" t="str">
        <f t="shared" si="366"/>
        <v>Mo</v>
      </c>
      <c r="F273" s="191">
        <f t="shared" si="367"/>
        <v>2024</v>
      </c>
      <c r="G273" s="191">
        <f t="shared" si="368"/>
        <v>8</v>
      </c>
      <c r="H273" s="191">
        <f t="shared" si="373"/>
        <v>26</v>
      </c>
      <c r="I273" s="192">
        <f t="shared" si="369"/>
        <v>44068</v>
      </c>
      <c r="J273" s="191">
        <f t="shared" si="349"/>
        <v>1</v>
      </c>
      <c r="K273" s="193">
        <f t="shared" si="375"/>
        <v>7</v>
      </c>
      <c r="L273" s="194">
        <f t="shared" si="375"/>
        <v>0</v>
      </c>
      <c r="M273" s="193">
        <f t="shared" si="375"/>
        <v>13</v>
      </c>
      <c r="N273" s="194">
        <f t="shared" si="375"/>
        <v>0</v>
      </c>
      <c r="O273" s="193">
        <f t="shared" si="375"/>
        <v>13</v>
      </c>
      <c r="P273" s="194">
        <f t="shared" si="375"/>
        <v>30</v>
      </c>
      <c r="Q273" s="193">
        <f t="shared" si="375"/>
        <v>15</v>
      </c>
      <c r="R273" s="194">
        <f t="shared" si="375"/>
        <v>55</v>
      </c>
      <c r="S273" s="193">
        <f t="shared" si="351"/>
        <v>15</v>
      </c>
      <c r="T273" s="194">
        <f t="shared" si="352"/>
        <v>55</v>
      </c>
      <c r="U273" s="193">
        <f t="shared" si="353"/>
        <v>15</v>
      </c>
      <c r="V273" s="194">
        <f t="shared" si="354"/>
        <v>55</v>
      </c>
      <c r="W273" s="195">
        <f t="shared" si="355"/>
        <v>0.29166666666666669</v>
      </c>
      <c r="X273" s="195">
        <f t="shared" si="356"/>
        <v>0.54166666666666663</v>
      </c>
      <c r="Y273" s="195">
        <f t="shared" si="357"/>
        <v>0.5625</v>
      </c>
      <c r="Z273" s="195">
        <f t="shared" si="358"/>
        <v>0.66319444444444442</v>
      </c>
      <c r="AA273" s="195">
        <f t="shared" si="359"/>
        <v>0.66319444444444442</v>
      </c>
      <c r="AB273" s="195">
        <f t="shared" si="360"/>
        <v>0.66319444444444442</v>
      </c>
      <c r="AC273" s="667"/>
      <c r="AD273" s="196">
        <f t="shared" si="361"/>
        <v>0.35069444444444442</v>
      </c>
      <c r="AE273" s="667"/>
      <c r="AF273" s="196">
        <f t="shared" si="362"/>
        <v>0.35069444444444436</v>
      </c>
      <c r="AG273" s="196"/>
      <c r="AH273" s="196"/>
      <c r="AI273" s="196"/>
      <c r="AJ273" s="710"/>
      <c r="AK273" s="709">
        <f t="shared" si="370"/>
        <v>0</v>
      </c>
      <c r="AL273" s="709">
        <f t="shared" si="371"/>
        <v>0</v>
      </c>
      <c r="AM273" s="709">
        <f t="shared" si="372"/>
        <v>0</v>
      </c>
      <c r="AN273" s="709"/>
      <c r="AO273" s="709">
        <f t="shared" si="363"/>
        <v>0</v>
      </c>
      <c r="AP273" s="709">
        <f t="shared" si="364"/>
        <v>1</v>
      </c>
    </row>
    <row r="274" spans="1:42" ht="12.75" customHeight="1" outlineLevel="1" x14ac:dyDescent="0.2">
      <c r="B274" s="851"/>
      <c r="C274" s="851"/>
      <c r="D274" s="27" t="str">
        <f t="shared" si="365"/>
        <v/>
      </c>
      <c r="E274" s="191" t="str">
        <f t="shared" si="366"/>
        <v>Di</v>
      </c>
      <c r="F274" s="191">
        <f t="shared" si="367"/>
        <v>2024</v>
      </c>
      <c r="G274" s="191">
        <f t="shared" si="368"/>
        <v>8</v>
      </c>
      <c r="H274" s="191">
        <f t="shared" si="373"/>
        <v>27</v>
      </c>
      <c r="I274" s="192">
        <f t="shared" si="369"/>
        <v>44069</v>
      </c>
      <c r="J274" s="191">
        <f t="shared" si="349"/>
        <v>1</v>
      </c>
      <c r="K274" s="193">
        <f t="shared" si="375"/>
        <v>7</v>
      </c>
      <c r="L274" s="194">
        <f t="shared" si="375"/>
        <v>0</v>
      </c>
      <c r="M274" s="193">
        <f t="shared" si="375"/>
        <v>13</v>
      </c>
      <c r="N274" s="194">
        <f t="shared" si="375"/>
        <v>0</v>
      </c>
      <c r="O274" s="193">
        <f t="shared" si="375"/>
        <v>13</v>
      </c>
      <c r="P274" s="194">
        <f t="shared" si="375"/>
        <v>30</v>
      </c>
      <c r="Q274" s="193">
        <f t="shared" si="375"/>
        <v>15</v>
      </c>
      <c r="R274" s="194">
        <f t="shared" si="375"/>
        <v>55</v>
      </c>
      <c r="S274" s="193">
        <f t="shared" si="351"/>
        <v>15</v>
      </c>
      <c r="T274" s="194">
        <f t="shared" si="352"/>
        <v>55</v>
      </c>
      <c r="U274" s="193">
        <f t="shared" si="353"/>
        <v>15</v>
      </c>
      <c r="V274" s="194">
        <f t="shared" si="354"/>
        <v>55</v>
      </c>
      <c r="W274" s="195">
        <f t="shared" si="355"/>
        <v>0.29166666666666669</v>
      </c>
      <c r="X274" s="195">
        <f t="shared" si="356"/>
        <v>0.54166666666666663</v>
      </c>
      <c r="Y274" s="195">
        <f t="shared" si="357"/>
        <v>0.5625</v>
      </c>
      <c r="Z274" s="195">
        <f t="shared" si="358"/>
        <v>0.66319444444444442</v>
      </c>
      <c r="AA274" s="195">
        <f t="shared" si="359"/>
        <v>0.66319444444444442</v>
      </c>
      <c r="AB274" s="195">
        <f t="shared" si="360"/>
        <v>0.66319444444444442</v>
      </c>
      <c r="AC274" s="667"/>
      <c r="AD274" s="196">
        <f t="shared" si="361"/>
        <v>0.35069444444444442</v>
      </c>
      <c r="AE274" s="667"/>
      <c r="AF274" s="196">
        <f t="shared" si="362"/>
        <v>0.35069444444444436</v>
      </c>
      <c r="AG274" s="196"/>
      <c r="AH274" s="196"/>
      <c r="AI274" s="196"/>
      <c r="AJ274" s="710"/>
      <c r="AK274" s="709">
        <f t="shared" si="370"/>
        <v>0</v>
      </c>
      <c r="AL274" s="709">
        <f t="shared" si="371"/>
        <v>0</v>
      </c>
      <c r="AM274" s="709">
        <f t="shared" si="372"/>
        <v>0</v>
      </c>
      <c r="AN274" s="709"/>
      <c r="AO274" s="709">
        <f t="shared" si="363"/>
        <v>0</v>
      </c>
      <c r="AP274" s="709">
        <f t="shared" si="364"/>
        <v>1</v>
      </c>
    </row>
    <row r="275" spans="1:42" ht="12.75" customHeight="1" outlineLevel="1" x14ac:dyDescent="0.2">
      <c r="B275" s="851"/>
      <c r="C275" s="851"/>
      <c r="D275" s="27" t="str">
        <f t="shared" si="365"/>
        <v/>
      </c>
      <c r="E275" s="191" t="str">
        <f t="shared" si="366"/>
        <v>Mi</v>
      </c>
      <c r="F275" s="191">
        <f t="shared" si="367"/>
        <v>2024</v>
      </c>
      <c r="G275" s="191">
        <f t="shared" si="368"/>
        <v>8</v>
      </c>
      <c r="H275" s="191">
        <f t="shared" si="373"/>
        <v>28</v>
      </c>
      <c r="I275" s="192">
        <f t="shared" si="369"/>
        <v>44070</v>
      </c>
      <c r="J275" s="191">
        <f t="shared" si="349"/>
        <v>1</v>
      </c>
      <c r="K275" s="193">
        <f t="shared" si="375"/>
        <v>7</v>
      </c>
      <c r="L275" s="194">
        <f t="shared" si="375"/>
        <v>0</v>
      </c>
      <c r="M275" s="193">
        <f t="shared" si="375"/>
        <v>13</v>
      </c>
      <c r="N275" s="194">
        <f t="shared" si="375"/>
        <v>0</v>
      </c>
      <c r="O275" s="193">
        <f t="shared" si="375"/>
        <v>13</v>
      </c>
      <c r="P275" s="194">
        <f t="shared" si="375"/>
        <v>30</v>
      </c>
      <c r="Q275" s="193">
        <f t="shared" si="375"/>
        <v>15</v>
      </c>
      <c r="R275" s="194">
        <f t="shared" si="375"/>
        <v>55</v>
      </c>
      <c r="S275" s="193">
        <f t="shared" si="351"/>
        <v>15</v>
      </c>
      <c r="T275" s="194">
        <f t="shared" si="352"/>
        <v>55</v>
      </c>
      <c r="U275" s="193">
        <f t="shared" si="353"/>
        <v>15</v>
      </c>
      <c r="V275" s="194">
        <f t="shared" si="354"/>
        <v>55</v>
      </c>
      <c r="W275" s="195">
        <f t="shared" si="355"/>
        <v>0.29166666666666669</v>
      </c>
      <c r="X275" s="195">
        <f t="shared" si="356"/>
        <v>0.54166666666666663</v>
      </c>
      <c r="Y275" s="195">
        <f t="shared" si="357"/>
        <v>0.5625</v>
      </c>
      <c r="Z275" s="195">
        <f t="shared" si="358"/>
        <v>0.66319444444444442</v>
      </c>
      <c r="AA275" s="195">
        <f t="shared" si="359"/>
        <v>0.66319444444444442</v>
      </c>
      <c r="AB275" s="195">
        <f t="shared" si="360"/>
        <v>0.66319444444444442</v>
      </c>
      <c r="AC275" s="667"/>
      <c r="AD275" s="196">
        <f t="shared" si="361"/>
        <v>0.35069444444444442</v>
      </c>
      <c r="AE275" s="667"/>
      <c r="AF275" s="196">
        <f t="shared" si="362"/>
        <v>0.35069444444444436</v>
      </c>
      <c r="AG275" s="196"/>
      <c r="AH275" s="196"/>
      <c r="AI275" s="196"/>
      <c r="AJ275" s="709"/>
      <c r="AK275" s="709">
        <f t="shared" si="370"/>
        <v>0</v>
      </c>
      <c r="AL275" s="709">
        <f t="shared" si="371"/>
        <v>0</v>
      </c>
      <c r="AM275" s="709">
        <f t="shared" si="372"/>
        <v>0</v>
      </c>
      <c r="AN275" s="709"/>
      <c r="AO275" s="709">
        <f t="shared" si="363"/>
        <v>0</v>
      </c>
      <c r="AP275" s="709">
        <f t="shared" si="364"/>
        <v>1</v>
      </c>
    </row>
    <row r="276" spans="1:42" ht="12.75" customHeight="1" outlineLevel="1" x14ac:dyDescent="0.2">
      <c r="B276" s="851"/>
      <c r="C276" s="851"/>
      <c r="D276" s="27" t="str">
        <f t="shared" si="365"/>
        <v/>
      </c>
      <c r="E276" s="191" t="str">
        <f t="shared" si="366"/>
        <v>Do</v>
      </c>
      <c r="F276" s="191">
        <f t="shared" si="367"/>
        <v>2024</v>
      </c>
      <c r="G276" s="191">
        <f t="shared" si="368"/>
        <v>8</v>
      </c>
      <c r="H276" s="191">
        <f t="shared" si="373"/>
        <v>29</v>
      </c>
      <c r="I276" s="192">
        <f t="shared" si="369"/>
        <v>44071</v>
      </c>
      <c r="J276" s="191">
        <f t="shared" si="349"/>
        <v>1</v>
      </c>
      <c r="K276" s="193">
        <f t="shared" si="375"/>
        <v>7</v>
      </c>
      <c r="L276" s="194">
        <f t="shared" si="375"/>
        <v>0</v>
      </c>
      <c r="M276" s="193">
        <f t="shared" si="375"/>
        <v>13</v>
      </c>
      <c r="N276" s="194">
        <f t="shared" si="375"/>
        <v>0</v>
      </c>
      <c r="O276" s="193">
        <f t="shared" si="375"/>
        <v>13</v>
      </c>
      <c r="P276" s="194">
        <f t="shared" si="375"/>
        <v>30</v>
      </c>
      <c r="Q276" s="193">
        <f t="shared" si="375"/>
        <v>15</v>
      </c>
      <c r="R276" s="194">
        <f t="shared" si="375"/>
        <v>55</v>
      </c>
      <c r="S276" s="193">
        <f t="shared" si="351"/>
        <v>15</v>
      </c>
      <c r="T276" s="194">
        <f t="shared" si="352"/>
        <v>55</v>
      </c>
      <c r="U276" s="193">
        <f t="shared" si="353"/>
        <v>15</v>
      </c>
      <c r="V276" s="194">
        <f t="shared" si="354"/>
        <v>55</v>
      </c>
      <c r="W276" s="195">
        <f t="shared" si="355"/>
        <v>0.29166666666666669</v>
      </c>
      <c r="X276" s="195">
        <f t="shared" si="356"/>
        <v>0.54166666666666663</v>
      </c>
      <c r="Y276" s="195">
        <f t="shared" si="357"/>
        <v>0.5625</v>
      </c>
      <c r="Z276" s="195">
        <f t="shared" si="358"/>
        <v>0.66319444444444442</v>
      </c>
      <c r="AA276" s="195">
        <f t="shared" si="359"/>
        <v>0.66319444444444442</v>
      </c>
      <c r="AB276" s="195">
        <f t="shared" si="360"/>
        <v>0.66319444444444442</v>
      </c>
      <c r="AC276" s="667"/>
      <c r="AD276" s="196">
        <f t="shared" si="361"/>
        <v>0.35069444444444442</v>
      </c>
      <c r="AE276" s="667"/>
      <c r="AF276" s="196">
        <f t="shared" si="362"/>
        <v>0.35069444444444436</v>
      </c>
      <c r="AG276" s="196"/>
      <c r="AH276" s="196"/>
      <c r="AI276" s="196"/>
      <c r="AJ276" s="709"/>
      <c r="AK276" s="709">
        <f t="shared" si="370"/>
        <v>0</v>
      </c>
      <c r="AL276" s="709">
        <f t="shared" si="371"/>
        <v>0</v>
      </c>
      <c r="AM276" s="709">
        <f t="shared" si="372"/>
        <v>0</v>
      </c>
      <c r="AN276" s="709"/>
      <c r="AO276" s="709">
        <f t="shared" si="363"/>
        <v>0</v>
      </c>
      <c r="AP276" s="709">
        <f t="shared" si="364"/>
        <v>1</v>
      </c>
    </row>
    <row r="277" spans="1:42" ht="12.75" customHeight="1" outlineLevel="1" x14ac:dyDescent="0.2">
      <c r="B277" s="851"/>
      <c r="C277" s="851"/>
      <c r="D277" s="27" t="str">
        <f t="shared" si="365"/>
        <v/>
      </c>
      <c r="E277" s="191" t="str">
        <f t="shared" si="366"/>
        <v>Fr</v>
      </c>
      <c r="F277" s="191">
        <f t="shared" si="367"/>
        <v>2024</v>
      </c>
      <c r="G277" s="191">
        <f t="shared" si="368"/>
        <v>8</v>
      </c>
      <c r="H277" s="191">
        <f t="shared" si="373"/>
        <v>30</v>
      </c>
      <c r="I277" s="192">
        <f t="shared" si="369"/>
        <v>44072</v>
      </c>
      <c r="J277" s="191">
        <f t="shared" si="349"/>
        <v>1</v>
      </c>
      <c r="K277" s="193">
        <f t="shared" si="375"/>
        <v>7</v>
      </c>
      <c r="L277" s="194">
        <f t="shared" si="375"/>
        <v>0</v>
      </c>
      <c r="M277" s="193">
        <f t="shared" si="375"/>
        <v>13</v>
      </c>
      <c r="N277" s="194">
        <f t="shared" si="375"/>
        <v>0</v>
      </c>
      <c r="O277" s="193">
        <f t="shared" si="375"/>
        <v>13</v>
      </c>
      <c r="P277" s="194">
        <f t="shared" si="375"/>
        <v>30</v>
      </c>
      <c r="Q277" s="193">
        <f t="shared" si="375"/>
        <v>15</v>
      </c>
      <c r="R277" s="194">
        <f t="shared" si="375"/>
        <v>55</v>
      </c>
      <c r="S277" s="193">
        <f t="shared" si="351"/>
        <v>15</v>
      </c>
      <c r="T277" s="194">
        <f t="shared" si="352"/>
        <v>55</v>
      </c>
      <c r="U277" s="193">
        <f t="shared" si="353"/>
        <v>15</v>
      </c>
      <c r="V277" s="194">
        <f t="shared" si="354"/>
        <v>55</v>
      </c>
      <c r="W277" s="195">
        <f t="shared" si="355"/>
        <v>0.29166666666666669</v>
      </c>
      <c r="X277" s="195">
        <f t="shared" si="356"/>
        <v>0.54166666666666663</v>
      </c>
      <c r="Y277" s="195">
        <f t="shared" si="357"/>
        <v>0.5625</v>
      </c>
      <c r="Z277" s="195">
        <f t="shared" si="358"/>
        <v>0.66319444444444442</v>
      </c>
      <c r="AA277" s="195">
        <f t="shared" si="359"/>
        <v>0.66319444444444442</v>
      </c>
      <c r="AB277" s="195">
        <f t="shared" si="360"/>
        <v>0.66319444444444442</v>
      </c>
      <c r="AC277" s="667"/>
      <c r="AD277" s="196">
        <f t="shared" si="361"/>
        <v>0.35069444444444442</v>
      </c>
      <c r="AE277" s="667"/>
      <c r="AF277" s="196">
        <f t="shared" si="362"/>
        <v>0.35069444444444436</v>
      </c>
      <c r="AG277" s="196"/>
      <c r="AH277" s="196"/>
      <c r="AI277" s="196"/>
      <c r="AJ277" s="710"/>
      <c r="AK277" s="709">
        <f t="shared" si="370"/>
        <v>0</v>
      </c>
      <c r="AL277" s="709">
        <f t="shared" si="371"/>
        <v>0</v>
      </c>
      <c r="AM277" s="709">
        <f t="shared" si="372"/>
        <v>0</v>
      </c>
      <c r="AN277" s="709"/>
      <c r="AO277" s="709">
        <f t="shared" si="363"/>
        <v>0</v>
      </c>
      <c r="AP277" s="709">
        <f t="shared" si="364"/>
        <v>1</v>
      </c>
    </row>
    <row r="278" spans="1:42" ht="12.75" customHeight="1" outlineLevel="1" x14ac:dyDescent="0.2">
      <c r="B278" s="851"/>
      <c r="C278" s="851"/>
      <c r="D278" s="27" t="str">
        <f t="shared" si="365"/>
        <v/>
      </c>
      <c r="E278" s="191" t="str">
        <f t="shared" si="366"/>
        <v>Sa</v>
      </c>
      <c r="F278" s="191">
        <f t="shared" si="367"/>
        <v>2024</v>
      </c>
      <c r="G278" s="191">
        <f t="shared" si="368"/>
        <v>8</v>
      </c>
      <c r="H278" s="191">
        <f t="shared" si="373"/>
        <v>31</v>
      </c>
      <c r="I278" s="192">
        <f t="shared" si="369"/>
        <v>44073</v>
      </c>
      <c r="J278" s="191">
        <f t="shared" si="349"/>
        <v>1</v>
      </c>
      <c r="K278" s="193">
        <f t="shared" si="375"/>
        <v>0</v>
      </c>
      <c r="L278" s="194">
        <f t="shared" si="375"/>
        <v>0</v>
      </c>
      <c r="M278" s="193">
        <f t="shared" si="375"/>
        <v>0</v>
      </c>
      <c r="N278" s="194">
        <f t="shared" si="375"/>
        <v>0</v>
      </c>
      <c r="O278" s="193">
        <f t="shared" si="375"/>
        <v>0</v>
      </c>
      <c r="P278" s="194">
        <f t="shared" si="375"/>
        <v>0</v>
      </c>
      <c r="Q278" s="193">
        <f t="shared" si="375"/>
        <v>0</v>
      </c>
      <c r="R278" s="194">
        <f t="shared" si="375"/>
        <v>0</v>
      </c>
      <c r="S278" s="193">
        <f t="shared" si="351"/>
        <v>0</v>
      </c>
      <c r="T278" s="194">
        <f t="shared" si="352"/>
        <v>0</v>
      </c>
      <c r="U278" s="193">
        <f t="shared" si="353"/>
        <v>0</v>
      </c>
      <c r="V278" s="194">
        <f t="shared" si="354"/>
        <v>0</v>
      </c>
      <c r="W278" s="195">
        <f t="shared" si="355"/>
        <v>0</v>
      </c>
      <c r="X278" s="195">
        <f t="shared" si="356"/>
        <v>0</v>
      </c>
      <c r="Y278" s="195">
        <f t="shared" si="357"/>
        <v>0</v>
      </c>
      <c r="Z278" s="195">
        <f t="shared" si="358"/>
        <v>0</v>
      </c>
      <c r="AA278" s="195">
        <f t="shared" si="359"/>
        <v>0</v>
      </c>
      <c r="AB278" s="195">
        <f t="shared" si="360"/>
        <v>0</v>
      </c>
      <c r="AC278" s="667"/>
      <c r="AD278" s="196">
        <f t="shared" si="361"/>
        <v>0</v>
      </c>
      <c r="AE278" s="667"/>
      <c r="AF278" s="196">
        <f t="shared" si="362"/>
        <v>0</v>
      </c>
      <c r="AG278" s="196"/>
      <c r="AH278" s="196"/>
      <c r="AI278" s="196"/>
      <c r="AJ278" s="710"/>
      <c r="AK278" s="709">
        <f t="shared" si="370"/>
        <v>0</v>
      </c>
      <c r="AL278" s="709">
        <f t="shared" si="371"/>
        <v>0</v>
      </c>
      <c r="AM278" s="709">
        <f t="shared" si="372"/>
        <v>0</v>
      </c>
      <c r="AN278" s="709"/>
      <c r="AO278" s="709">
        <f t="shared" si="363"/>
        <v>0</v>
      </c>
      <c r="AP278" s="709">
        <f>IF(OR(E278="Sa",E278="So",E278="",J278=0,AH278="FT"),0,1)</f>
        <v>0</v>
      </c>
    </row>
    <row r="279" spans="1:42" ht="12.75" customHeight="1" outlineLevel="1" x14ac:dyDescent="0.2">
      <c r="B279" s="851"/>
      <c r="C279" s="851"/>
      <c r="D279" s="749" t="s">
        <v>1716</v>
      </c>
      <c r="E279" s="9"/>
      <c r="F279" s="9"/>
      <c r="G279" s="9"/>
      <c r="H279" s="191"/>
      <c r="I279" s="13"/>
      <c r="J279" s="191">
        <f>IF(OR(G279="",G279=MONTH(I279)),1,0)</f>
        <v>1</v>
      </c>
      <c r="Q279" s="4" t="s">
        <v>21</v>
      </c>
      <c r="R279" s="4"/>
      <c r="S279" s="4"/>
      <c r="T279" s="4"/>
      <c r="U279" s="4"/>
      <c r="V279" s="4"/>
      <c r="W279" s="4"/>
      <c r="X279" s="4"/>
      <c r="Y279" s="4"/>
      <c r="Z279" s="4"/>
      <c r="AA279" s="4"/>
      <c r="AB279" s="4"/>
      <c r="AC279" s="667"/>
      <c r="AD279" s="18">
        <f>SUM(AD248:AD278)</f>
        <v>7.7152777777777803</v>
      </c>
      <c r="AE279" s="667"/>
      <c r="AF279" s="18">
        <f>SUM(AF248:AF278)</f>
        <v>7.7152777777777777</v>
      </c>
      <c r="AG279" s="18"/>
      <c r="AH279" s="18"/>
      <c r="AI279" s="20">
        <f>IF(AF279-AD279&lt;0,0,1)</f>
        <v>0</v>
      </c>
      <c r="AJ279" s="190">
        <f>IF(AF279-AD279&lt;0,AD279-AF279,AF279-AD279)</f>
        <v>2.6645352591003757E-15</v>
      </c>
      <c r="AK279" s="190">
        <f>8.425*SUM(AK248:AK278)/24</f>
        <v>2.4572916666666669</v>
      </c>
      <c r="AL279" s="190">
        <f>8.425*SUM(AL248:AL278)/24</f>
        <v>0</v>
      </c>
      <c r="AM279" s="190">
        <f>8.425*SUM(AM248:AM278)/24</f>
        <v>0</v>
      </c>
      <c r="AO279" s="151">
        <f>SUM(AO248:AO278)</f>
        <v>0</v>
      </c>
      <c r="AP279" s="151">
        <f>SUM(AP248:AP278)</f>
        <v>22</v>
      </c>
    </row>
    <row r="280" spans="1:42" ht="12.75" customHeight="1" x14ac:dyDescent="0.2">
      <c r="B280" s="852"/>
      <c r="C280" s="852"/>
      <c r="D280" s="49"/>
      <c r="E280" s="51"/>
      <c r="F280" s="51"/>
      <c r="G280" s="51"/>
      <c r="H280" s="51"/>
      <c r="I280" s="51"/>
      <c r="J280" s="51"/>
      <c r="K280" s="52"/>
      <c r="L280" s="52"/>
      <c r="M280" s="52"/>
      <c r="N280" s="52"/>
      <c r="O280" s="52"/>
      <c r="P280" s="52"/>
      <c r="Q280" s="52"/>
      <c r="R280" s="52"/>
      <c r="S280" s="52"/>
      <c r="T280" s="52"/>
      <c r="U280" s="52"/>
      <c r="V280" s="52"/>
      <c r="W280" s="52"/>
      <c r="X280" s="52"/>
      <c r="Y280" s="52"/>
      <c r="Z280" s="52"/>
      <c r="AA280" s="52"/>
      <c r="AB280" s="52"/>
      <c r="AC280" s="53"/>
      <c r="AD280" s="53"/>
      <c r="AE280" s="53"/>
      <c r="AF280" s="54"/>
      <c r="AG280" s="26"/>
      <c r="AH280" s="26"/>
      <c r="AI280" s="26"/>
      <c r="AJ280" s="203">
        <f>IF(AI279=1,AJ246+AJ279,IF(AI279=0,AJ246-AJ279,"Error"))</f>
        <v>-0.47222222222224719</v>
      </c>
      <c r="AK280" s="202">
        <f>AK246+SUM(AK247:AK278)</f>
        <v>12</v>
      </c>
      <c r="AL280" s="202">
        <f>AL246+SUM(AL247:AL278)</f>
        <v>1</v>
      </c>
      <c r="AM280" s="202">
        <f>AM246+SUM(AM247:AM278)</f>
        <v>0</v>
      </c>
      <c r="AN280" s="202"/>
      <c r="AO280" s="202">
        <f>AO279*8</f>
        <v>0</v>
      </c>
      <c r="AP280" s="202">
        <f>AP279*8</f>
        <v>176</v>
      </c>
    </row>
    <row r="281" spans="1:42" ht="12.75" hidden="1" customHeight="1" outlineLevel="1" x14ac:dyDescent="0.2">
      <c r="B281" s="850">
        <f>$F$5</f>
        <v>2024</v>
      </c>
      <c r="C281" s="850" t="str">
        <f>TEXT(I282,"MMM")</f>
        <v>Sep</v>
      </c>
      <c r="D281" s="41"/>
      <c r="E281" s="42"/>
      <c r="F281" s="42"/>
      <c r="G281" s="42"/>
      <c r="H281" s="42"/>
      <c r="I281" s="42"/>
      <c r="J281" s="42"/>
      <c r="K281" s="43"/>
      <c r="L281" s="43"/>
      <c r="M281" s="43"/>
      <c r="N281" s="43"/>
      <c r="O281" s="43"/>
      <c r="P281" s="43"/>
      <c r="Q281" s="43"/>
      <c r="R281" s="43"/>
      <c r="S281" s="43"/>
      <c r="T281" s="43"/>
      <c r="U281" s="43"/>
      <c r="V281" s="43"/>
      <c r="W281" s="43"/>
      <c r="X281" s="43"/>
      <c r="Y281" s="43"/>
      <c r="Z281" s="43"/>
      <c r="AA281" s="43"/>
      <c r="AB281" s="43"/>
      <c r="AC281" s="44"/>
      <c r="AD281" s="44"/>
      <c r="AE281" s="44"/>
      <c r="AF281" s="42"/>
      <c r="AG281" s="42"/>
      <c r="AH281" s="42"/>
      <c r="AI281" s="42"/>
      <c r="AJ281" s="148"/>
      <c r="AK281" s="148"/>
      <c r="AL281" s="148"/>
      <c r="AM281" s="148"/>
      <c r="AN281" s="148"/>
      <c r="AO281" s="148"/>
      <c r="AP281" s="148"/>
    </row>
    <row r="282" spans="1:42" ht="12.75" hidden="1" customHeight="1" outlineLevel="1" x14ac:dyDescent="0.2">
      <c r="A282" s="198">
        <f>A248+1</f>
        <v>9</v>
      </c>
      <c r="B282" s="851"/>
      <c r="C282" s="851"/>
      <c r="D282" s="27" t="str">
        <f>IF(E282="Mo",WEEKNUM(I282),"")</f>
        <v/>
      </c>
      <c r="E282" s="191" t="str">
        <f>TEXT(I282,"TTT")</f>
        <v>So</v>
      </c>
      <c r="F282" s="191">
        <f>$F$5</f>
        <v>2024</v>
      </c>
      <c r="G282" s="191">
        <f>$A$282</f>
        <v>9</v>
      </c>
      <c r="H282" s="191">
        <f>$H$5</f>
        <v>1</v>
      </c>
      <c r="I282" s="192">
        <f>DATE(F282,G282,H282)</f>
        <v>44074</v>
      </c>
      <c r="J282" s="191">
        <f t="shared" ref="J282:J312" si="376">IF(OR(G282="",G282=MONTH(I282)),1,0)</f>
        <v>1</v>
      </c>
      <c r="K282" s="193">
        <f t="shared" ref="K282:R291" si="377">IF(OR($E282="Sa",$E282="So",$J282=0),K$4,K$5)</f>
        <v>0</v>
      </c>
      <c r="L282" s="194">
        <f t="shared" si="377"/>
        <v>0</v>
      </c>
      <c r="M282" s="193">
        <f t="shared" si="377"/>
        <v>0</v>
      </c>
      <c r="N282" s="194">
        <f t="shared" si="377"/>
        <v>0</v>
      </c>
      <c r="O282" s="193">
        <f t="shared" si="377"/>
        <v>0</v>
      </c>
      <c r="P282" s="194">
        <f t="shared" si="377"/>
        <v>0</v>
      </c>
      <c r="Q282" s="193">
        <f t="shared" si="377"/>
        <v>0</v>
      </c>
      <c r="R282" s="194">
        <f t="shared" si="377"/>
        <v>0</v>
      </c>
      <c r="S282" s="193">
        <f t="shared" ref="S282:S312" si="378">Q282</f>
        <v>0</v>
      </c>
      <c r="T282" s="194">
        <f t="shared" ref="T282:T312" si="379">R282</f>
        <v>0</v>
      </c>
      <c r="U282" s="193">
        <f t="shared" ref="U282:U312" si="380">S282</f>
        <v>0</v>
      </c>
      <c r="V282" s="194">
        <f t="shared" ref="V282:V312" si="381">T282</f>
        <v>0</v>
      </c>
      <c r="W282" s="195">
        <f t="shared" ref="W282:W312" si="382">TIME(K282,L282,0)</f>
        <v>0</v>
      </c>
      <c r="X282" s="195">
        <f t="shared" ref="X282:X312" si="383">TIME(M282,N282,0)</f>
        <v>0</v>
      </c>
      <c r="Y282" s="195">
        <f t="shared" ref="Y282:Y312" si="384">TIME(O282,P282,0)</f>
        <v>0</v>
      </c>
      <c r="Z282" s="195">
        <f t="shared" ref="Z282:Z312" si="385">TIME(Q282,R282,0)</f>
        <v>0</v>
      </c>
      <c r="AA282" s="195">
        <f t="shared" ref="AA282:AA312" si="386">TIME(S282,T282,0)</f>
        <v>0</v>
      </c>
      <c r="AB282" s="195">
        <f t="shared" ref="AB282:AB312" si="387">TIME(U282,V282,0)</f>
        <v>0</v>
      </c>
      <c r="AC282" s="667"/>
      <c r="AD282" s="196">
        <f t="shared" ref="AD282:AD312" si="388">IF(J282=0,0,IF(OR(E282="Sa",E282="So"),TIME($AD$4,$AF$4,0),TIME($AD$5,$AF$5,0)))</f>
        <v>0</v>
      </c>
      <c r="AE282" s="667"/>
      <c r="AF282" s="196">
        <f t="shared" ref="AF282:AF312" si="389">IF(OR(E282="Sa",E282="So"),TIME($AD$4,$AF$4,0),(Z282-W282-(Y282-X282)+(AB282-AA282)))</f>
        <v>0</v>
      </c>
      <c r="AG282" s="196"/>
      <c r="AH282" s="196"/>
      <c r="AI282" s="196"/>
      <c r="AK282" s="709">
        <f t="shared" ref="AK282:AK312" si="390">IF(AH282=$AH$3,1,0)</f>
        <v>0</v>
      </c>
      <c r="AL282" s="709">
        <f t="shared" ref="AL282:AL312" si="391">IF(AH282=$AH$7,1,0)</f>
        <v>0</v>
      </c>
      <c r="AM282" s="709">
        <f t="shared" ref="AM282:AM312" si="392">IF(AI282=$AH$4,1,0)</f>
        <v>0</v>
      </c>
      <c r="AN282" s="709"/>
      <c r="AO282" s="709">
        <f t="shared" ref="AO282:AO312" si="393">IF(OR(AH282=$AH$2,AH282=$AH$5),1,IF(AH282=$AH$6,0.5,0))</f>
        <v>0</v>
      </c>
      <c r="AP282" s="709">
        <f t="shared" ref="AP282:AP311" si="394">IF(OR(E282="Sa",E282="So",E282="",J282=0,AH282="FT"),0,1)</f>
        <v>0</v>
      </c>
    </row>
    <row r="283" spans="1:42" ht="12.75" hidden="1" customHeight="1" outlineLevel="1" x14ac:dyDescent="0.2">
      <c r="B283" s="851"/>
      <c r="C283" s="851"/>
      <c r="D283" s="27">
        <f t="shared" ref="D283:D312" si="395">IF(E283="Mo",WEEKNUM(I283),"")</f>
        <v>36</v>
      </c>
      <c r="E283" s="191" t="str">
        <f t="shared" ref="E283:E311" si="396">TEXT(I283,"TTT")</f>
        <v>Mo</v>
      </c>
      <c r="F283" s="191">
        <f t="shared" ref="F283:F312" si="397">$F$5</f>
        <v>2024</v>
      </c>
      <c r="G283" s="191">
        <f t="shared" ref="G283:G312" si="398">$A$282</f>
        <v>9</v>
      </c>
      <c r="H283" s="191">
        <f>H282+1</f>
        <v>2</v>
      </c>
      <c r="I283" s="192">
        <f t="shared" ref="I283:I311" si="399">DATE(F283,G283,H283)</f>
        <v>44075</v>
      </c>
      <c r="J283" s="191">
        <f t="shared" si="376"/>
        <v>1</v>
      </c>
      <c r="K283" s="193">
        <f t="shared" si="377"/>
        <v>7</v>
      </c>
      <c r="L283" s="194">
        <f t="shared" si="377"/>
        <v>0</v>
      </c>
      <c r="M283" s="193">
        <f t="shared" si="377"/>
        <v>13</v>
      </c>
      <c r="N283" s="194">
        <f t="shared" si="377"/>
        <v>0</v>
      </c>
      <c r="O283" s="193">
        <f t="shared" si="377"/>
        <v>13</v>
      </c>
      <c r="P283" s="194">
        <f t="shared" si="377"/>
        <v>30</v>
      </c>
      <c r="Q283" s="193">
        <f t="shared" si="377"/>
        <v>15</v>
      </c>
      <c r="R283" s="194">
        <f t="shared" si="377"/>
        <v>55</v>
      </c>
      <c r="S283" s="193">
        <f t="shared" si="378"/>
        <v>15</v>
      </c>
      <c r="T283" s="194">
        <f t="shared" si="379"/>
        <v>55</v>
      </c>
      <c r="U283" s="193">
        <f t="shared" si="380"/>
        <v>15</v>
      </c>
      <c r="V283" s="194">
        <f t="shared" si="381"/>
        <v>55</v>
      </c>
      <c r="W283" s="195">
        <f t="shared" si="382"/>
        <v>0.29166666666666669</v>
      </c>
      <c r="X283" s="195">
        <f t="shared" si="383"/>
        <v>0.54166666666666663</v>
      </c>
      <c r="Y283" s="195">
        <f t="shared" si="384"/>
        <v>0.5625</v>
      </c>
      <c r="Z283" s="195">
        <f t="shared" si="385"/>
        <v>0.66319444444444442</v>
      </c>
      <c r="AA283" s="195">
        <f t="shared" si="386"/>
        <v>0.66319444444444442</v>
      </c>
      <c r="AB283" s="195">
        <f t="shared" si="387"/>
        <v>0.66319444444444442</v>
      </c>
      <c r="AC283" s="667"/>
      <c r="AD283" s="196">
        <f t="shared" si="388"/>
        <v>0.35069444444444442</v>
      </c>
      <c r="AE283" s="667"/>
      <c r="AF283" s="196">
        <f t="shared" si="389"/>
        <v>0.35069444444444436</v>
      </c>
      <c r="AG283" s="196"/>
      <c r="AH283" s="196"/>
      <c r="AI283" s="196"/>
      <c r="AJ283" s="150"/>
      <c r="AK283" s="709">
        <f t="shared" si="390"/>
        <v>0</v>
      </c>
      <c r="AL283" s="709">
        <f t="shared" si="391"/>
        <v>0</v>
      </c>
      <c r="AM283" s="709">
        <f t="shared" si="392"/>
        <v>0</v>
      </c>
      <c r="AN283" s="709"/>
      <c r="AO283" s="709">
        <f t="shared" si="393"/>
        <v>0</v>
      </c>
      <c r="AP283" s="709">
        <f t="shared" si="394"/>
        <v>1</v>
      </c>
    </row>
    <row r="284" spans="1:42" ht="12.75" hidden="1" customHeight="1" outlineLevel="1" x14ac:dyDescent="0.2">
      <c r="B284" s="851"/>
      <c r="C284" s="851"/>
      <c r="D284" s="27" t="str">
        <f t="shared" si="395"/>
        <v/>
      </c>
      <c r="E284" s="191" t="str">
        <f t="shared" si="396"/>
        <v>Di</v>
      </c>
      <c r="F284" s="191">
        <f t="shared" si="397"/>
        <v>2024</v>
      </c>
      <c r="G284" s="191">
        <f t="shared" si="398"/>
        <v>9</v>
      </c>
      <c r="H284" s="191">
        <f t="shared" ref="H284:H312" si="400">H283+1</f>
        <v>3</v>
      </c>
      <c r="I284" s="192">
        <f t="shared" si="399"/>
        <v>44076</v>
      </c>
      <c r="J284" s="191">
        <f t="shared" si="376"/>
        <v>1</v>
      </c>
      <c r="K284" s="193">
        <f t="shared" si="377"/>
        <v>7</v>
      </c>
      <c r="L284" s="194">
        <f t="shared" si="377"/>
        <v>0</v>
      </c>
      <c r="M284" s="193">
        <f t="shared" si="377"/>
        <v>13</v>
      </c>
      <c r="N284" s="194">
        <f t="shared" si="377"/>
        <v>0</v>
      </c>
      <c r="O284" s="193">
        <f t="shared" si="377"/>
        <v>13</v>
      </c>
      <c r="P284" s="194">
        <f t="shared" si="377"/>
        <v>30</v>
      </c>
      <c r="Q284" s="193">
        <f t="shared" si="377"/>
        <v>15</v>
      </c>
      <c r="R284" s="194">
        <f t="shared" si="377"/>
        <v>55</v>
      </c>
      <c r="S284" s="193">
        <f t="shared" si="378"/>
        <v>15</v>
      </c>
      <c r="T284" s="194">
        <f t="shared" si="379"/>
        <v>55</v>
      </c>
      <c r="U284" s="193">
        <f t="shared" si="380"/>
        <v>15</v>
      </c>
      <c r="V284" s="194">
        <f t="shared" si="381"/>
        <v>55</v>
      </c>
      <c r="W284" s="195">
        <f t="shared" si="382"/>
        <v>0.29166666666666669</v>
      </c>
      <c r="X284" s="195">
        <f t="shared" si="383"/>
        <v>0.54166666666666663</v>
      </c>
      <c r="Y284" s="195">
        <f t="shared" si="384"/>
        <v>0.5625</v>
      </c>
      <c r="Z284" s="195">
        <f t="shared" si="385"/>
        <v>0.66319444444444442</v>
      </c>
      <c r="AA284" s="195">
        <f t="shared" si="386"/>
        <v>0.66319444444444442</v>
      </c>
      <c r="AB284" s="195">
        <f t="shared" si="387"/>
        <v>0.66319444444444442</v>
      </c>
      <c r="AC284" s="667"/>
      <c r="AD284" s="196">
        <f t="shared" si="388"/>
        <v>0.35069444444444442</v>
      </c>
      <c r="AE284" s="667"/>
      <c r="AF284" s="196">
        <f t="shared" si="389"/>
        <v>0.35069444444444436</v>
      </c>
      <c r="AG284" s="196"/>
      <c r="AH284" s="196"/>
      <c r="AI284" s="196"/>
      <c r="AJ284" s="150"/>
      <c r="AK284" s="709">
        <f t="shared" si="390"/>
        <v>0</v>
      </c>
      <c r="AL284" s="709">
        <f t="shared" si="391"/>
        <v>0</v>
      </c>
      <c r="AM284" s="709">
        <f t="shared" si="392"/>
        <v>0</v>
      </c>
      <c r="AN284" s="709"/>
      <c r="AO284" s="709">
        <f t="shared" si="393"/>
        <v>0</v>
      </c>
      <c r="AP284" s="709">
        <f t="shared" si="394"/>
        <v>1</v>
      </c>
    </row>
    <row r="285" spans="1:42" ht="12.75" hidden="1" customHeight="1" outlineLevel="1" x14ac:dyDescent="0.2">
      <c r="B285" s="851"/>
      <c r="C285" s="851"/>
      <c r="D285" s="27" t="str">
        <f t="shared" si="395"/>
        <v/>
      </c>
      <c r="E285" s="191" t="str">
        <f t="shared" si="396"/>
        <v>Mi</v>
      </c>
      <c r="F285" s="191">
        <f t="shared" si="397"/>
        <v>2024</v>
      </c>
      <c r="G285" s="191">
        <f t="shared" si="398"/>
        <v>9</v>
      </c>
      <c r="H285" s="191">
        <f t="shared" si="400"/>
        <v>4</v>
      </c>
      <c r="I285" s="192">
        <f t="shared" si="399"/>
        <v>44077</v>
      </c>
      <c r="J285" s="191">
        <f t="shared" si="376"/>
        <v>1</v>
      </c>
      <c r="K285" s="193">
        <f t="shared" si="377"/>
        <v>7</v>
      </c>
      <c r="L285" s="194">
        <f t="shared" si="377"/>
        <v>0</v>
      </c>
      <c r="M285" s="193">
        <f t="shared" si="377"/>
        <v>13</v>
      </c>
      <c r="N285" s="194">
        <f t="shared" si="377"/>
        <v>0</v>
      </c>
      <c r="O285" s="193">
        <f t="shared" si="377"/>
        <v>13</v>
      </c>
      <c r="P285" s="194">
        <f t="shared" si="377"/>
        <v>30</v>
      </c>
      <c r="Q285" s="193">
        <f t="shared" si="377"/>
        <v>15</v>
      </c>
      <c r="R285" s="194">
        <f t="shared" si="377"/>
        <v>55</v>
      </c>
      <c r="S285" s="193">
        <f t="shared" si="378"/>
        <v>15</v>
      </c>
      <c r="T285" s="194">
        <f t="shared" si="379"/>
        <v>55</v>
      </c>
      <c r="U285" s="193">
        <f t="shared" si="380"/>
        <v>15</v>
      </c>
      <c r="V285" s="194">
        <f t="shared" si="381"/>
        <v>55</v>
      </c>
      <c r="W285" s="195">
        <f t="shared" si="382"/>
        <v>0.29166666666666669</v>
      </c>
      <c r="X285" s="195">
        <f t="shared" si="383"/>
        <v>0.54166666666666663</v>
      </c>
      <c r="Y285" s="195">
        <f t="shared" si="384"/>
        <v>0.5625</v>
      </c>
      <c r="Z285" s="195">
        <f t="shared" si="385"/>
        <v>0.66319444444444442</v>
      </c>
      <c r="AA285" s="195">
        <f t="shared" si="386"/>
        <v>0.66319444444444442</v>
      </c>
      <c r="AB285" s="195">
        <f t="shared" si="387"/>
        <v>0.66319444444444442</v>
      </c>
      <c r="AC285" s="667"/>
      <c r="AD285" s="196">
        <f t="shared" si="388"/>
        <v>0.35069444444444442</v>
      </c>
      <c r="AE285" s="667"/>
      <c r="AF285" s="196">
        <f t="shared" si="389"/>
        <v>0.35069444444444436</v>
      </c>
      <c r="AG285" s="196"/>
      <c r="AH285" s="196"/>
      <c r="AI285" s="196"/>
      <c r="AJ285" s="150"/>
      <c r="AK285" s="709">
        <f t="shared" si="390"/>
        <v>0</v>
      </c>
      <c r="AL285" s="709">
        <f t="shared" si="391"/>
        <v>0</v>
      </c>
      <c r="AM285" s="709">
        <f t="shared" si="392"/>
        <v>0</v>
      </c>
      <c r="AN285" s="709"/>
      <c r="AO285" s="709">
        <f t="shared" si="393"/>
        <v>0</v>
      </c>
      <c r="AP285" s="709">
        <f t="shared" si="394"/>
        <v>1</v>
      </c>
    </row>
    <row r="286" spans="1:42" ht="12.75" hidden="1" customHeight="1" outlineLevel="1" x14ac:dyDescent="0.2">
      <c r="B286" s="851"/>
      <c r="C286" s="851"/>
      <c r="D286" s="27" t="str">
        <f t="shared" si="395"/>
        <v/>
      </c>
      <c r="E286" s="191" t="str">
        <f t="shared" si="396"/>
        <v>Do</v>
      </c>
      <c r="F286" s="191">
        <f t="shared" si="397"/>
        <v>2024</v>
      </c>
      <c r="G286" s="191">
        <f t="shared" si="398"/>
        <v>9</v>
      </c>
      <c r="H286" s="191">
        <f t="shared" si="400"/>
        <v>5</v>
      </c>
      <c r="I286" s="192">
        <f t="shared" si="399"/>
        <v>44078</v>
      </c>
      <c r="J286" s="191">
        <f t="shared" si="376"/>
        <v>1</v>
      </c>
      <c r="K286" s="193">
        <f t="shared" si="377"/>
        <v>7</v>
      </c>
      <c r="L286" s="194">
        <f t="shared" si="377"/>
        <v>0</v>
      </c>
      <c r="M286" s="193">
        <f t="shared" si="377"/>
        <v>13</v>
      </c>
      <c r="N286" s="194">
        <f t="shared" si="377"/>
        <v>0</v>
      </c>
      <c r="O286" s="193">
        <f t="shared" si="377"/>
        <v>13</v>
      </c>
      <c r="P286" s="194">
        <f t="shared" si="377"/>
        <v>30</v>
      </c>
      <c r="Q286" s="193">
        <f t="shared" si="377"/>
        <v>15</v>
      </c>
      <c r="R286" s="194">
        <f t="shared" si="377"/>
        <v>55</v>
      </c>
      <c r="S286" s="193">
        <f t="shared" si="378"/>
        <v>15</v>
      </c>
      <c r="T286" s="194">
        <f t="shared" si="379"/>
        <v>55</v>
      </c>
      <c r="U286" s="193">
        <f t="shared" si="380"/>
        <v>15</v>
      </c>
      <c r="V286" s="194">
        <f t="shared" si="381"/>
        <v>55</v>
      </c>
      <c r="W286" s="195">
        <f t="shared" si="382"/>
        <v>0.29166666666666669</v>
      </c>
      <c r="X286" s="195">
        <f t="shared" si="383"/>
        <v>0.54166666666666663</v>
      </c>
      <c r="Y286" s="195">
        <f t="shared" si="384"/>
        <v>0.5625</v>
      </c>
      <c r="Z286" s="195">
        <f t="shared" si="385"/>
        <v>0.66319444444444442</v>
      </c>
      <c r="AA286" s="195">
        <f t="shared" si="386"/>
        <v>0.66319444444444442</v>
      </c>
      <c r="AB286" s="195">
        <f t="shared" si="387"/>
        <v>0.66319444444444442</v>
      </c>
      <c r="AC286" s="667"/>
      <c r="AD286" s="196">
        <f t="shared" si="388"/>
        <v>0.35069444444444442</v>
      </c>
      <c r="AE286" s="667"/>
      <c r="AF286" s="196">
        <f t="shared" si="389"/>
        <v>0.35069444444444436</v>
      </c>
      <c r="AG286" s="196"/>
      <c r="AH286" s="196"/>
      <c r="AI286" s="196"/>
      <c r="AJ286" s="150"/>
      <c r="AK286" s="709">
        <f t="shared" si="390"/>
        <v>0</v>
      </c>
      <c r="AL286" s="709">
        <f t="shared" si="391"/>
        <v>0</v>
      </c>
      <c r="AM286" s="709">
        <f t="shared" si="392"/>
        <v>0</v>
      </c>
      <c r="AN286" s="709"/>
      <c r="AO286" s="709">
        <f t="shared" si="393"/>
        <v>0</v>
      </c>
      <c r="AP286" s="709">
        <f t="shared" si="394"/>
        <v>1</v>
      </c>
    </row>
    <row r="287" spans="1:42" ht="12.75" hidden="1" customHeight="1" outlineLevel="1" x14ac:dyDescent="0.2">
      <c r="B287" s="851"/>
      <c r="C287" s="851"/>
      <c r="D287" s="27" t="str">
        <f t="shared" si="395"/>
        <v/>
      </c>
      <c r="E287" s="191" t="str">
        <f t="shared" si="396"/>
        <v>Fr</v>
      </c>
      <c r="F287" s="191">
        <f t="shared" si="397"/>
        <v>2024</v>
      </c>
      <c r="G287" s="191">
        <f t="shared" si="398"/>
        <v>9</v>
      </c>
      <c r="H287" s="191">
        <f t="shared" si="400"/>
        <v>6</v>
      </c>
      <c r="I287" s="192">
        <f t="shared" si="399"/>
        <v>44079</v>
      </c>
      <c r="J287" s="191">
        <f t="shared" si="376"/>
        <v>1</v>
      </c>
      <c r="K287" s="193">
        <f t="shared" si="377"/>
        <v>7</v>
      </c>
      <c r="L287" s="194">
        <f t="shared" si="377"/>
        <v>0</v>
      </c>
      <c r="M287" s="193">
        <f t="shared" si="377"/>
        <v>13</v>
      </c>
      <c r="N287" s="194">
        <f t="shared" si="377"/>
        <v>0</v>
      </c>
      <c r="O287" s="193">
        <f t="shared" si="377"/>
        <v>13</v>
      </c>
      <c r="P287" s="194">
        <f t="shared" si="377"/>
        <v>30</v>
      </c>
      <c r="Q287" s="193">
        <f t="shared" si="377"/>
        <v>15</v>
      </c>
      <c r="R287" s="194">
        <f t="shared" si="377"/>
        <v>55</v>
      </c>
      <c r="S287" s="193">
        <f t="shared" si="378"/>
        <v>15</v>
      </c>
      <c r="T287" s="194">
        <f t="shared" si="379"/>
        <v>55</v>
      </c>
      <c r="U287" s="193">
        <f t="shared" si="380"/>
        <v>15</v>
      </c>
      <c r="V287" s="194">
        <f t="shared" si="381"/>
        <v>55</v>
      </c>
      <c r="W287" s="195">
        <f t="shared" si="382"/>
        <v>0.29166666666666669</v>
      </c>
      <c r="X287" s="195">
        <f t="shared" si="383"/>
        <v>0.54166666666666663</v>
      </c>
      <c r="Y287" s="195">
        <f t="shared" si="384"/>
        <v>0.5625</v>
      </c>
      <c r="Z287" s="195">
        <f t="shared" si="385"/>
        <v>0.66319444444444442</v>
      </c>
      <c r="AA287" s="195">
        <f t="shared" si="386"/>
        <v>0.66319444444444442</v>
      </c>
      <c r="AB287" s="195">
        <f t="shared" si="387"/>
        <v>0.66319444444444442</v>
      </c>
      <c r="AC287" s="667"/>
      <c r="AD287" s="196">
        <f t="shared" si="388"/>
        <v>0.35069444444444442</v>
      </c>
      <c r="AE287" s="667"/>
      <c r="AF287" s="196">
        <f t="shared" si="389"/>
        <v>0.35069444444444436</v>
      </c>
      <c r="AG287" s="196"/>
      <c r="AH287" s="196"/>
      <c r="AI287" s="196"/>
      <c r="AJ287" s="150"/>
      <c r="AK287" s="709">
        <f t="shared" si="390"/>
        <v>0</v>
      </c>
      <c r="AL287" s="709">
        <f t="shared" si="391"/>
        <v>0</v>
      </c>
      <c r="AM287" s="709">
        <f t="shared" si="392"/>
        <v>0</v>
      </c>
      <c r="AN287" s="709"/>
      <c r="AO287" s="709">
        <f t="shared" si="393"/>
        <v>0</v>
      </c>
      <c r="AP287" s="709">
        <f t="shared" si="394"/>
        <v>1</v>
      </c>
    </row>
    <row r="288" spans="1:42" ht="12.75" hidden="1" customHeight="1" outlineLevel="1" x14ac:dyDescent="0.2">
      <c r="B288" s="851"/>
      <c r="C288" s="851"/>
      <c r="D288" s="27" t="str">
        <f t="shared" si="395"/>
        <v/>
      </c>
      <c r="E288" s="191" t="str">
        <f t="shared" si="396"/>
        <v>Sa</v>
      </c>
      <c r="F288" s="191">
        <f t="shared" si="397"/>
        <v>2024</v>
      </c>
      <c r="G288" s="191">
        <f t="shared" si="398"/>
        <v>9</v>
      </c>
      <c r="H288" s="191">
        <f t="shared" si="400"/>
        <v>7</v>
      </c>
      <c r="I288" s="192">
        <f t="shared" si="399"/>
        <v>44080</v>
      </c>
      <c r="J288" s="191">
        <f t="shared" si="376"/>
        <v>1</v>
      </c>
      <c r="K288" s="193">
        <f t="shared" si="377"/>
        <v>0</v>
      </c>
      <c r="L288" s="194">
        <f t="shared" si="377"/>
        <v>0</v>
      </c>
      <c r="M288" s="193">
        <f t="shared" si="377"/>
        <v>0</v>
      </c>
      <c r="N288" s="194">
        <f t="shared" si="377"/>
        <v>0</v>
      </c>
      <c r="O288" s="193">
        <f t="shared" si="377"/>
        <v>0</v>
      </c>
      <c r="P288" s="194">
        <f t="shared" si="377"/>
        <v>0</v>
      </c>
      <c r="Q288" s="193">
        <f t="shared" si="377"/>
        <v>0</v>
      </c>
      <c r="R288" s="194">
        <f t="shared" si="377"/>
        <v>0</v>
      </c>
      <c r="S288" s="193">
        <f t="shared" si="378"/>
        <v>0</v>
      </c>
      <c r="T288" s="194">
        <f t="shared" si="379"/>
        <v>0</v>
      </c>
      <c r="U288" s="193">
        <f t="shared" si="380"/>
        <v>0</v>
      </c>
      <c r="V288" s="194">
        <f t="shared" si="381"/>
        <v>0</v>
      </c>
      <c r="W288" s="195">
        <f t="shared" si="382"/>
        <v>0</v>
      </c>
      <c r="X288" s="195">
        <f t="shared" si="383"/>
        <v>0</v>
      </c>
      <c r="Y288" s="195">
        <f t="shared" si="384"/>
        <v>0</v>
      </c>
      <c r="Z288" s="195">
        <f t="shared" si="385"/>
        <v>0</v>
      </c>
      <c r="AA288" s="195">
        <f t="shared" si="386"/>
        <v>0</v>
      </c>
      <c r="AB288" s="195">
        <f t="shared" si="387"/>
        <v>0</v>
      </c>
      <c r="AC288" s="667"/>
      <c r="AD288" s="196">
        <f t="shared" si="388"/>
        <v>0</v>
      </c>
      <c r="AE288" s="667"/>
      <c r="AF288" s="196">
        <f t="shared" si="389"/>
        <v>0</v>
      </c>
      <c r="AG288" s="196"/>
      <c r="AH288" s="196"/>
      <c r="AI288" s="196"/>
      <c r="AJ288" s="150"/>
      <c r="AK288" s="709">
        <f t="shared" si="390"/>
        <v>0</v>
      </c>
      <c r="AL288" s="709">
        <f t="shared" si="391"/>
        <v>0</v>
      </c>
      <c r="AM288" s="709">
        <f t="shared" si="392"/>
        <v>0</v>
      </c>
      <c r="AN288" s="709"/>
      <c r="AO288" s="709">
        <f t="shared" si="393"/>
        <v>0</v>
      </c>
      <c r="AP288" s="709">
        <f t="shared" si="394"/>
        <v>0</v>
      </c>
    </row>
    <row r="289" spans="2:42" ht="12.75" hidden="1" customHeight="1" outlineLevel="1" x14ac:dyDescent="0.2">
      <c r="B289" s="851"/>
      <c r="C289" s="851"/>
      <c r="D289" s="27" t="str">
        <f t="shared" si="395"/>
        <v/>
      </c>
      <c r="E289" s="191" t="str">
        <f t="shared" si="396"/>
        <v>So</v>
      </c>
      <c r="F289" s="191">
        <f t="shared" si="397"/>
        <v>2024</v>
      </c>
      <c r="G289" s="191">
        <f t="shared" si="398"/>
        <v>9</v>
      </c>
      <c r="H289" s="191">
        <f t="shared" si="400"/>
        <v>8</v>
      </c>
      <c r="I289" s="192">
        <f t="shared" si="399"/>
        <v>44081</v>
      </c>
      <c r="J289" s="191">
        <f t="shared" si="376"/>
        <v>1</v>
      </c>
      <c r="K289" s="193">
        <f t="shared" si="377"/>
        <v>0</v>
      </c>
      <c r="L289" s="194">
        <f t="shared" si="377"/>
        <v>0</v>
      </c>
      <c r="M289" s="193">
        <f t="shared" si="377"/>
        <v>0</v>
      </c>
      <c r="N289" s="194">
        <f t="shared" si="377"/>
        <v>0</v>
      </c>
      <c r="O289" s="193">
        <f t="shared" si="377"/>
        <v>0</v>
      </c>
      <c r="P289" s="194">
        <f t="shared" si="377"/>
        <v>0</v>
      </c>
      <c r="Q289" s="193">
        <f t="shared" si="377"/>
        <v>0</v>
      </c>
      <c r="R289" s="194">
        <f t="shared" si="377"/>
        <v>0</v>
      </c>
      <c r="S289" s="193">
        <f t="shared" si="378"/>
        <v>0</v>
      </c>
      <c r="T289" s="194">
        <f t="shared" si="379"/>
        <v>0</v>
      </c>
      <c r="U289" s="193">
        <f t="shared" si="380"/>
        <v>0</v>
      </c>
      <c r="V289" s="194">
        <f t="shared" si="381"/>
        <v>0</v>
      </c>
      <c r="W289" s="195">
        <f t="shared" si="382"/>
        <v>0</v>
      </c>
      <c r="X289" s="195">
        <f t="shared" si="383"/>
        <v>0</v>
      </c>
      <c r="Y289" s="195">
        <f t="shared" si="384"/>
        <v>0</v>
      </c>
      <c r="Z289" s="195">
        <f t="shared" si="385"/>
        <v>0</v>
      </c>
      <c r="AA289" s="195">
        <f t="shared" si="386"/>
        <v>0</v>
      </c>
      <c r="AB289" s="195">
        <f t="shared" si="387"/>
        <v>0</v>
      </c>
      <c r="AC289" s="667"/>
      <c r="AD289" s="196">
        <f t="shared" si="388"/>
        <v>0</v>
      </c>
      <c r="AE289" s="667"/>
      <c r="AF289" s="196">
        <f t="shared" si="389"/>
        <v>0</v>
      </c>
      <c r="AG289" s="196"/>
      <c r="AH289" s="196"/>
      <c r="AI289" s="196"/>
      <c r="AJ289" s="150"/>
      <c r="AK289" s="709">
        <f t="shared" si="390"/>
        <v>0</v>
      </c>
      <c r="AL289" s="709">
        <f t="shared" si="391"/>
        <v>0</v>
      </c>
      <c r="AM289" s="709">
        <f t="shared" si="392"/>
        <v>0</v>
      </c>
      <c r="AN289" s="709"/>
      <c r="AO289" s="709">
        <f t="shared" si="393"/>
        <v>0</v>
      </c>
      <c r="AP289" s="709">
        <f t="shared" si="394"/>
        <v>0</v>
      </c>
    </row>
    <row r="290" spans="2:42" ht="12.75" hidden="1" customHeight="1" outlineLevel="1" x14ac:dyDescent="0.2">
      <c r="B290" s="851"/>
      <c r="C290" s="851"/>
      <c r="D290" s="27">
        <f t="shared" si="395"/>
        <v>37</v>
      </c>
      <c r="E290" s="191" t="str">
        <f t="shared" si="396"/>
        <v>Mo</v>
      </c>
      <c r="F290" s="191">
        <f t="shared" si="397"/>
        <v>2024</v>
      </c>
      <c r="G290" s="191">
        <f t="shared" si="398"/>
        <v>9</v>
      </c>
      <c r="H290" s="191">
        <f t="shared" si="400"/>
        <v>9</v>
      </c>
      <c r="I290" s="192">
        <f t="shared" si="399"/>
        <v>44082</v>
      </c>
      <c r="J290" s="191">
        <f t="shared" si="376"/>
        <v>1</v>
      </c>
      <c r="K290" s="193">
        <f t="shared" si="377"/>
        <v>7</v>
      </c>
      <c r="L290" s="194">
        <f t="shared" si="377"/>
        <v>0</v>
      </c>
      <c r="M290" s="193">
        <f t="shared" si="377"/>
        <v>13</v>
      </c>
      <c r="N290" s="194">
        <f t="shared" si="377"/>
        <v>0</v>
      </c>
      <c r="O290" s="193">
        <f t="shared" si="377"/>
        <v>13</v>
      </c>
      <c r="P290" s="194">
        <f t="shared" si="377"/>
        <v>30</v>
      </c>
      <c r="Q290" s="193">
        <f t="shared" si="377"/>
        <v>15</v>
      </c>
      <c r="R290" s="194">
        <f t="shared" si="377"/>
        <v>55</v>
      </c>
      <c r="S290" s="193">
        <f t="shared" si="378"/>
        <v>15</v>
      </c>
      <c r="T290" s="194">
        <f t="shared" si="379"/>
        <v>55</v>
      </c>
      <c r="U290" s="193">
        <f t="shared" si="380"/>
        <v>15</v>
      </c>
      <c r="V290" s="194">
        <f t="shared" si="381"/>
        <v>55</v>
      </c>
      <c r="W290" s="195">
        <f t="shared" si="382"/>
        <v>0.29166666666666669</v>
      </c>
      <c r="X290" s="195">
        <f t="shared" si="383"/>
        <v>0.54166666666666663</v>
      </c>
      <c r="Y290" s="195">
        <f t="shared" si="384"/>
        <v>0.5625</v>
      </c>
      <c r="Z290" s="195">
        <f t="shared" si="385"/>
        <v>0.66319444444444442</v>
      </c>
      <c r="AA290" s="195">
        <f t="shared" si="386"/>
        <v>0.66319444444444442</v>
      </c>
      <c r="AB290" s="195">
        <f t="shared" si="387"/>
        <v>0.66319444444444442</v>
      </c>
      <c r="AC290" s="667"/>
      <c r="AD290" s="196">
        <f t="shared" si="388"/>
        <v>0.35069444444444442</v>
      </c>
      <c r="AE290" s="667"/>
      <c r="AF290" s="196">
        <f t="shared" si="389"/>
        <v>0.35069444444444436</v>
      </c>
      <c r="AG290" s="196"/>
      <c r="AH290" s="196"/>
      <c r="AI290" s="196"/>
      <c r="AJ290" s="150"/>
      <c r="AK290" s="709">
        <f t="shared" si="390"/>
        <v>0</v>
      </c>
      <c r="AL290" s="709">
        <f t="shared" si="391"/>
        <v>0</v>
      </c>
      <c r="AM290" s="709">
        <f t="shared" si="392"/>
        <v>0</v>
      </c>
      <c r="AN290" s="709"/>
      <c r="AO290" s="709">
        <f t="shared" si="393"/>
        <v>0</v>
      </c>
      <c r="AP290" s="709">
        <f t="shared" si="394"/>
        <v>1</v>
      </c>
    </row>
    <row r="291" spans="2:42" ht="12.75" hidden="1" customHeight="1" outlineLevel="1" x14ac:dyDescent="0.2">
      <c r="B291" s="851"/>
      <c r="C291" s="851"/>
      <c r="D291" s="27" t="str">
        <f t="shared" si="395"/>
        <v/>
      </c>
      <c r="E291" s="191" t="str">
        <f t="shared" si="396"/>
        <v>Di</v>
      </c>
      <c r="F291" s="191">
        <f t="shared" si="397"/>
        <v>2024</v>
      </c>
      <c r="G291" s="191">
        <f t="shared" si="398"/>
        <v>9</v>
      </c>
      <c r="H291" s="191">
        <f t="shared" si="400"/>
        <v>10</v>
      </c>
      <c r="I291" s="192">
        <f t="shared" si="399"/>
        <v>44083</v>
      </c>
      <c r="J291" s="191">
        <f t="shared" si="376"/>
        <v>1</v>
      </c>
      <c r="K291" s="193">
        <f t="shared" si="377"/>
        <v>7</v>
      </c>
      <c r="L291" s="194">
        <f t="shared" si="377"/>
        <v>0</v>
      </c>
      <c r="M291" s="193">
        <f t="shared" si="377"/>
        <v>13</v>
      </c>
      <c r="N291" s="194">
        <f t="shared" si="377"/>
        <v>0</v>
      </c>
      <c r="O291" s="193">
        <f t="shared" si="377"/>
        <v>13</v>
      </c>
      <c r="P291" s="194">
        <f t="shared" si="377"/>
        <v>30</v>
      </c>
      <c r="Q291" s="193">
        <f t="shared" si="377"/>
        <v>15</v>
      </c>
      <c r="R291" s="194">
        <f t="shared" si="377"/>
        <v>55</v>
      </c>
      <c r="S291" s="193">
        <f t="shared" si="378"/>
        <v>15</v>
      </c>
      <c r="T291" s="194">
        <f t="shared" si="379"/>
        <v>55</v>
      </c>
      <c r="U291" s="193">
        <f t="shared" si="380"/>
        <v>15</v>
      </c>
      <c r="V291" s="194">
        <f t="shared" si="381"/>
        <v>55</v>
      </c>
      <c r="W291" s="195">
        <f t="shared" si="382"/>
        <v>0.29166666666666669</v>
      </c>
      <c r="X291" s="195">
        <f t="shared" si="383"/>
        <v>0.54166666666666663</v>
      </c>
      <c r="Y291" s="195">
        <f t="shared" si="384"/>
        <v>0.5625</v>
      </c>
      <c r="Z291" s="195">
        <f t="shared" si="385"/>
        <v>0.66319444444444442</v>
      </c>
      <c r="AA291" s="195">
        <f t="shared" si="386"/>
        <v>0.66319444444444442</v>
      </c>
      <c r="AB291" s="195">
        <f t="shared" si="387"/>
        <v>0.66319444444444442</v>
      </c>
      <c r="AC291" s="667"/>
      <c r="AD291" s="196">
        <f t="shared" si="388"/>
        <v>0.35069444444444442</v>
      </c>
      <c r="AE291" s="667"/>
      <c r="AF291" s="196">
        <f t="shared" si="389"/>
        <v>0.35069444444444436</v>
      </c>
      <c r="AG291" s="196"/>
      <c r="AH291" s="196"/>
      <c r="AI291" s="196"/>
      <c r="AJ291" s="150"/>
      <c r="AK291" s="709">
        <f t="shared" si="390"/>
        <v>0</v>
      </c>
      <c r="AL291" s="709">
        <f t="shared" si="391"/>
        <v>0</v>
      </c>
      <c r="AM291" s="709">
        <f t="shared" si="392"/>
        <v>0</v>
      </c>
      <c r="AN291" s="709"/>
      <c r="AO291" s="709">
        <f t="shared" si="393"/>
        <v>0</v>
      </c>
      <c r="AP291" s="709">
        <f t="shared" si="394"/>
        <v>1</v>
      </c>
    </row>
    <row r="292" spans="2:42" ht="12.75" hidden="1" customHeight="1" outlineLevel="1" x14ac:dyDescent="0.2">
      <c r="B292" s="851"/>
      <c r="C292" s="851"/>
      <c r="D292" s="27" t="str">
        <f t="shared" si="395"/>
        <v/>
      </c>
      <c r="E292" s="191" t="str">
        <f t="shared" si="396"/>
        <v>Mi</v>
      </c>
      <c r="F292" s="191">
        <f t="shared" si="397"/>
        <v>2024</v>
      </c>
      <c r="G292" s="191">
        <f t="shared" si="398"/>
        <v>9</v>
      </c>
      <c r="H292" s="191">
        <f t="shared" si="400"/>
        <v>11</v>
      </c>
      <c r="I292" s="192">
        <f t="shared" si="399"/>
        <v>44084</v>
      </c>
      <c r="J292" s="191">
        <f t="shared" si="376"/>
        <v>1</v>
      </c>
      <c r="K292" s="193">
        <f t="shared" ref="K292:R301" si="401">IF(OR($E292="Sa",$E292="So",$J292=0),K$4,K$5)</f>
        <v>7</v>
      </c>
      <c r="L292" s="194">
        <f t="shared" si="401"/>
        <v>0</v>
      </c>
      <c r="M292" s="193">
        <f t="shared" si="401"/>
        <v>13</v>
      </c>
      <c r="N292" s="194">
        <f t="shared" si="401"/>
        <v>0</v>
      </c>
      <c r="O292" s="193">
        <f t="shared" si="401"/>
        <v>13</v>
      </c>
      <c r="P292" s="194">
        <f t="shared" si="401"/>
        <v>30</v>
      </c>
      <c r="Q292" s="193">
        <f t="shared" si="401"/>
        <v>15</v>
      </c>
      <c r="R292" s="194">
        <f t="shared" si="401"/>
        <v>55</v>
      </c>
      <c r="S292" s="193">
        <f t="shared" si="378"/>
        <v>15</v>
      </c>
      <c r="T292" s="194">
        <f t="shared" si="379"/>
        <v>55</v>
      </c>
      <c r="U292" s="193">
        <f t="shared" si="380"/>
        <v>15</v>
      </c>
      <c r="V292" s="194">
        <f t="shared" si="381"/>
        <v>55</v>
      </c>
      <c r="W292" s="195">
        <f t="shared" si="382"/>
        <v>0.29166666666666669</v>
      </c>
      <c r="X292" s="195">
        <f t="shared" si="383"/>
        <v>0.54166666666666663</v>
      </c>
      <c r="Y292" s="195">
        <f t="shared" si="384"/>
        <v>0.5625</v>
      </c>
      <c r="Z292" s="195">
        <f t="shared" si="385"/>
        <v>0.66319444444444442</v>
      </c>
      <c r="AA292" s="195">
        <f t="shared" si="386"/>
        <v>0.66319444444444442</v>
      </c>
      <c r="AB292" s="195">
        <f t="shared" si="387"/>
        <v>0.66319444444444442</v>
      </c>
      <c r="AC292" s="667"/>
      <c r="AD292" s="196">
        <f t="shared" si="388"/>
        <v>0.35069444444444442</v>
      </c>
      <c r="AE292" s="667"/>
      <c r="AF292" s="196">
        <f t="shared" si="389"/>
        <v>0.35069444444444436</v>
      </c>
      <c r="AG292" s="196"/>
      <c r="AH292" s="196"/>
      <c r="AI292" s="196"/>
      <c r="AJ292" s="150"/>
      <c r="AK292" s="709">
        <f t="shared" si="390"/>
        <v>0</v>
      </c>
      <c r="AL292" s="709">
        <f t="shared" si="391"/>
        <v>0</v>
      </c>
      <c r="AM292" s="709">
        <f t="shared" si="392"/>
        <v>0</v>
      </c>
      <c r="AN292" s="709"/>
      <c r="AO292" s="709">
        <f t="shared" si="393"/>
        <v>0</v>
      </c>
      <c r="AP292" s="709">
        <f t="shared" si="394"/>
        <v>1</v>
      </c>
    </row>
    <row r="293" spans="2:42" ht="12.75" hidden="1" customHeight="1" outlineLevel="1" x14ac:dyDescent="0.2">
      <c r="B293" s="851"/>
      <c r="C293" s="851"/>
      <c r="D293" s="27" t="str">
        <f t="shared" si="395"/>
        <v/>
      </c>
      <c r="E293" s="191" t="str">
        <f t="shared" si="396"/>
        <v>Do</v>
      </c>
      <c r="F293" s="191">
        <f t="shared" si="397"/>
        <v>2024</v>
      </c>
      <c r="G293" s="191">
        <f t="shared" si="398"/>
        <v>9</v>
      </c>
      <c r="H293" s="191">
        <f t="shared" si="400"/>
        <v>12</v>
      </c>
      <c r="I293" s="192">
        <f t="shared" si="399"/>
        <v>44085</v>
      </c>
      <c r="J293" s="191">
        <f t="shared" si="376"/>
        <v>1</v>
      </c>
      <c r="K293" s="193">
        <f t="shared" si="401"/>
        <v>7</v>
      </c>
      <c r="L293" s="194">
        <f t="shared" si="401"/>
        <v>0</v>
      </c>
      <c r="M293" s="193">
        <f t="shared" si="401"/>
        <v>13</v>
      </c>
      <c r="N293" s="194">
        <f t="shared" si="401"/>
        <v>0</v>
      </c>
      <c r="O293" s="193">
        <f t="shared" si="401"/>
        <v>13</v>
      </c>
      <c r="P293" s="194">
        <f t="shared" si="401"/>
        <v>30</v>
      </c>
      <c r="Q293" s="193">
        <f t="shared" si="401"/>
        <v>15</v>
      </c>
      <c r="R293" s="194">
        <f t="shared" si="401"/>
        <v>55</v>
      </c>
      <c r="S293" s="193">
        <f t="shared" si="378"/>
        <v>15</v>
      </c>
      <c r="T293" s="194">
        <f t="shared" si="379"/>
        <v>55</v>
      </c>
      <c r="U293" s="193">
        <f t="shared" si="380"/>
        <v>15</v>
      </c>
      <c r="V293" s="194">
        <f t="shared" si="381"/>
        <v>55</v>
      </c>
      <c r="W293" s="195">
        <f t="shared" si="382"/>
        <v>0.29166666666666669</v>
      </c>
      <c r="X293" s="195">
        <f t="shared" si="383"/>
        <v>0.54166666666666663</v>
      </c>
      <c r="Y293" s="195">
        <f t="shared" si="384"/>
        <v>0.5625</v>
      </c>
      <c r="Z293" s="195">
        <f t="shared" si="385"/>
        <v>0.66319444444444442</v>
      </c>
      <c r="AA293" s="195">
        <f t="shared" si="386"/>
        <v>0.66319444444444442</v>
      </c>
      <c r="AB293" s="195">
        <f t="shared" si="387"/>
        <v>0.66319444444444442</v>
      </c>
      <c r="AC293" s="667"/>
      <c r="AD293" s="196">
        <f t="shared" si="388"/>
        <v>0.35069444444444442</v>
      </c>
      <c r="AE293" s="667"/>
      <c r="AF293" s="196">
        <f t="shared" si="389"/>
        <v>0.35069444444444436</v>
      </c>
      <c r="AG293" s="196"/>
      <c r="AH293" s="196"/>
      <c r="AI293" s="196"/>
      <c r="AJ293" s="150"/>
      <c r="AK293" s="709">
        <f t="shared" si="390"/>
        <v>0</v>
      </c>
      <c r="AL293" s="709">
        <f t="shared" si="391"/>
        <v>0</v>
      </c>
      <c r="AM293" s="709">
        <f t="shared" si="392"/>
        <v>0</v>
      </c>
      <c r="AN293" s="709"/>
      <c r="AO293" s="709">
        <f t="shared" si="393"/>
        <v>0</v>
      </c>
      <c r="AP293" s="709">
        <f t="shared" si="394"/>
        <v>1</v>
      </c>
    </row>
    <row r="294" spans="2:42" ht="12.75" hidden="1" customHeight="1" outlineLevel="1" x14ac:dyDescent="0.2">
      <c r="B294" s="851"/>
      <c r="C294" s="851"/>
      <c r="D294" s="27" t="str">
        <f t="shared" si="395"/>
        <v/>
      </c>
      <c r="E294" s="191" t="str">
        <f t="shared" si="396"/>
        <v>Fr</v>
      </c>
      <c r="F294" s="191">
        <f t="shared" si="397"/>
        <v>2024</v>
      </c>
      <c r="G294" s="191">
        <f t="shared" si="398"/>
        <v>9</v>
      </c>
      <c r="H294" s="191">
        <f t="shared" si="400"/>
        <v>13</v>
      </c>
      <c r="I294" s="192">
        <f t="shared" si="399"/>
        <v>44086</v>
      </c>
      <c r="J294" s="191">
        <f t="shared" si="376"/>
        <v>1</v>
      </c>
      <c r="K294" s="193">
        <f t="shared" si="401"/>
        <v>7</v>
      </c>
      <c r="L294" s="194">
        <f t="shared" si="401"/>
        <v>0</v>
      </c>
      <c r="M294" s="193">
        <f t="shared" si="401"/>
        <v>13</v>
      </c>
      <c r="N294" s="194">
        <f t="shared" si="401"/>
        <v>0</v>
      </c>
      <c r="O294" s="193">
        <f t="shared" si="401"/>
        <v>13</v>
      </c>
      <c r="P294" s="194">
        <f t="shared" si="401"/>
        <v>30</v>
      </c>
      <c r="Q294" s="193">
        <f t="shared" si="401"/>
        <v>15</v>
      </c>
      <c r="R294" s="194">
        <f t="shared" si="401"/>
        <v>55</v>
      </c>
      <c r="S294" s="193">
        <f t="shared" si="378"/>
        <v>15</v>
      </c>
      <c r="T294" s="194">
        <f t="shared" si="379"/>
        <v>55</v>
      </c>
      <c r="U294" s="193">
        <f t="shared" si="380"/>
        <v>15</v>
      </c>
      <c r="V294" s="194">
        <f t="shared" si="381"/>
        <v>55</v>
      </c>
      <c r="W294" s="195">
        <f t="shared" si="382"/>
        <v>0.29166666666666669</v>
      </c>
      <c r="X294" s="195">
        <f t="shared" si="383"/>
        <v>0.54166666666666663</v>
      </c>
      <c r="Y294" s="195">
        <f t="shared" si="384"/>
        <v>0.5625</v>
      </c>
      <c r="Z294" s="195">
        <f t="shared" si="385"/>
        <v>0.66319444444444442</v>
      </c>
      <c r="AA294" s="195">
        <f t="shared" si="386"/>
        <v>0.66319444444444442</v>
      </c>
      <c r="AB294" s="195">
        <f t="shared" si="387"/>
        <v>0.66319444444444442</v>
      </c>
      <c r="AC294" s="667"/>
      <c r="AD294" s="196">
        <f t="shared" si="388"/>
        <v>0.35069444444444442</v>
      </c>
      <c r="AE294" s="667"/>
      <c r="AF294" s="196">
        <f t="shared" si="389"/>
        <v>0.35069444444444436</v>
      </c>
      <c r="AG294" s="196"/>
      <c r="AH294" s="196"/>
      <c r="AI294" s="196"/>
      <c r="AJ294" s="150"/>
      <c r="AK294" s="709">
        <f t="shared" si="390"/>
        <v>0</v>
      </c>
      <c r="AL294" s="709">
        <f t="shared" si="391"/>
        <v>0</v>
      </c>
      <c r="AM294" s="709">
        <f t="shared" si="392"/>
        <v>0</v>
      </c>
      <c r="AN294" s="709"/>
      <c r="AO294" s="709">
        <f t="shared" si="393"/>
        <v>0</v>
      </c>
      <c r="AP294" s="709">
        <f t="shared" si="394"/>
        <v>1</v>
      </c>
    </row>
    <row r="295" spans="2:42" ht="12.75" hidden="1" customHeight="1" outlineLevel="1" x14ac:dyDescent="0.2">
      <c r="B295" s="851"/>
      <c r="C295" s="851"/>
      <c r="D295" s="27" t="str">
        <f t="shared" si="395"/>
        <v/>
      </c>
      <c r="E295" s="191" t="str">
        <f t="shared" si="396"/>
        <v>Sa</v>
      </c>
      <c r="F295" s="191">
        <f t="shared" si="397"/>
        <v>2024</v>
      </c>
      <c r="G295" s="191">
        <f t="shared" si="398"/>
        <v>9</v>
      </c>
      <c r="H295" s="191">
        <f t="shared" si="400"/>
        <v>14</v>
      </c>
      <c r="I295" s="192">
        <f t="shared" si="399"/>
        <v>44087</v>
      </c>
      <c r="J295" s="191">
        <f t="shared" si="376"/>
        <v>1</v>
      </c>
      <c r="K295" s="193">
        <f t="shared" si="401"/>
        <v>0</v>
      </c>
      <c r="L295" s="194">
        <f t="shared" si="401"/>
        <v>0</v>
      </c>
      <c r="M295" s="193">
        <f t="shared" si="401"/>
        <v>0</v>
      </c>
      <c r="N295" s="194">
        <f t="shared" si="401"/>
        <v>0</v>
      </c>
      <c r="O295" s="193">
        <f t="shared" si="401"/>
        <v>0</v>
      </c>
      <c r="P295" s="194">
        <f t="shared" si="401"/>
        <v>0</v>
      </c>
      <c r="Q295" s="193">
        <f t="shared" si="401"/>
        <v>0</v>
      </c>
      <c r="R295" s="194">
        <f t="shared" si="401"/>
        <v>0</v>
      </c>
      <c r="S295" s="193">
        <f t="shared" si="378"/>
        <v>0</v>
      </c>
      <c r="T295" s="194">
        <f t="shared" si="379"/>
        <v>0</v>
      </c>
      <c r="U295" s="193">
        <f t="shared" si="380"/>
        <v>0</v>
      </c>
      <c r="V295" s="194">
        <f t="shared" si="381"/>
        <v>0</v>
      </c>
      <c r="W295" s="195">
        <f t="shared" si="382"/>
        <v>0</v>
      </c>
      <c r="X295" s="195">
        <f t="shared" si="383"/>
        <v>0</v>
      </c>
      <c r="Y295" s="195">
        <f t="shared" si="384"/>
        <v>0</v>
      </c>
      <c r="Z295" s="195">
        <f t="shared" si="385"/>
        <v>0</v>
      </c>
      <c r="AA295" s="195">
        <f t="shared" si="386"/>
        <v>0</v>
      </c>
      <c r="AB295" s="195">
        <f t="shared" si="387"/>
        <v>0</v>
      </c>
      <c r="AC295" s="667"/>
      <c r="AD295" s="196">
        <f t="shared" si="388"/>
        <v>0</v>
      </c>
      <c r="AE295" s="667"/>
      <c r="AF295" s="196">
        <f t="shared" si="389"/>
        <v>0</v>
      </c>
      <c r="AG295" s="196"/>
      <c r="AH295" s="196"/>
      <c r="AI295" s="196"/>
      <c r="AJ295" s="150"/>
      <c r="AK295" s="709">
        <f t="shared" si="390"/>
        <v>0</v>
      </c>
      <c r="AL295" s="709">
        <f t="shared" si="391"/>
        <v>0</v>
      </c>
      <c r="AM295" s="709">
        <f t="shared" si="392"/>
        <v>0</v>
      </c>
      <c r="AN295" s="709"/>
      <c r="AO295" s="709">
        <f t="shared" si="393"/>
        <v>0</v>
      </c>
      <c r="AP295" s="709">
        <f t="shared" si="394"/>
        <v>0</v>
      </c>
    </row>
    <row r="296" spans="2:42" ht="12.75" hidden="1" customHeight="1" outlineLevel="1" x14ac:dyDescent="0.2">
      <c r="B296" s="851"/>
      <c r="C296" s="851"/>
      <c r="D296" s="27" t="str">
        <f t="shared" si="395"/>
        <v/>
      </c>
      <c r="E296" s="191" t="str">
        <f t="shared" si="396"/>
        <v>So</v>
      </c>
      <c r="F296" s="191">
        <f t="shared" si="397"/>
        <v>2024</v>
      </c>
      <c r="G296" s="191">
        <f t="shared" si="398"/>
        <v>9</v>
      </c>
      <c r="H296" s="191">
        <f t="shared" si="400"/>
        <v>15</v>
      </c>
      <c r="I296" s="192">
        <f t="shared" si="399"/>
        <v>44088</v>
      </c>
      <c r="J296" s="191">
        <f t="shared" si="376"/>
        <v>1</v>
      </c>
      <c r="K296" s="193">
        <f t="shared" si="401"/>
        <v>0</v>
      </c>
      <c r="L296" s="194">
        <f t="shared" si="401"/>
        <v>0</v>
      </c>
      <c r="M296" s="193">
        <f t="shared" si="401"/>
        <v>0</v>
      </c>
      <c r="N296" s="194">
        <f t="shared" si="401"/>
        <v>0</v>
      </c>
      <c r="O296" s="193">
        <f t="shared" si="401"/>
        <v>0</v>
      </c>
      <c r="P296" s="194">
        <f t="shared" si="401"/>
        <v>0</v>
      </c>
      <c r="Q296" s="193">
        <f t="shared" si="401"/>
        <v>0</v>
      </c>
      <c r="R296" s="194">
        <f t="shared" si="401"/>
        <v>0</v>
      </c>
      <c r="S296" s="193">
        <f t="shared" si="378"/>
        <v>0</v>
      </c>
      <c r="T296" s="194">
        <f t="shared" si="379"/>
        <v>0</v>
      </c>
      <c r="U296" s="193">
        <f t="shared" si="380"/>
        <v>0</v>
      </c>
      <c r="V296" s="194">
        <f t="shared" si="381"/>
        <v>0</v>
      </c>
      <c r="W296" s="195">
        <f t="shared" si="382"/>
        <v>0</v>
      </c>
      <c r="X296" s="195">
        <f t="shared" si="383"/>
        <v>0</v>
      </c>
      <c r="Y296" s="195">
        <f t="shared" si="384"/>
        <v>0</v>
      </c>
      <c r="Z296" s="195">
        <f t="shared" si="385"/>
        <v>0</v>
      </c>
      <c r="AA296" s="195">
        <f t="shared" si="386"/>
        <v>0</v>
      </c>
      <c r="AB296" s="195">
        <f t="shared" si="387"/>
        <v>0</v>
      </c>
      <c r="AC296" s="667"/>
      <c r="AD296" s="196">
        <f t="shared" si="388"/>
        <v>0</v>
      </c>
      <c r="AE296" s="667"/>
      <c r="AF296" s="196">
        <f t="shared" si="389"/>
        <v>0</v>
      </c>
      <c r="AG296" s="196"/>
      <c r="AH296" s="196"/>
      <c r="AI296" s="196"/>
      <c r="AJ296" s="150"/>
      <c r="AK296" s="709">
        <f t="shared" si="390"/>
        <v>0</v>
      </c>
      <c r="AL296" s="709">
        <f t="shared" si="391"/>
        <v>0</v>
      </c>
      <c r="AM296" s="709">
        <f t="shared" si="392"/>
        <v>0</v>
      </c>
      <c r="AN296" s="709"/>
      <c r="AO296" s="709">
        <f t="shared" si="393"/>
        <v>0</v>
      </c>
      <c r="AP296" s="709">
        <f t="shared" si="394"/>
        <v>0</v>
      </c>
    </row>
    <row r="297" spans="2:42" ht="12.75" hidden="1" customHeight="1" outlineLevel="1" x14ac:dyDescent="0.2">
      <c r="B297" s="851"/>
      <c r="C297" s="851"/>
      <c r="D297" s="27">
        <f t="shared" si="395"/>
        <v>38</v>
      </c>
      <c r="E297" s="191" t="str">
        <f t="shared" si="396"/>
        <v>Mo</v>
      </c>
      <c r="F297" s="191">
        <f t="shared" si="397"/>
        <v>2024</v>
      </c>
      <c r="G297" s="191">
        <f t="shared" si="398"/>
        <v>9</v>
      </c>
      <c r="H297" s="191">
        <f t="shared" si="400"/>
        <v>16</v>
      </c>
      <c r="I297" s="192">
        <f t="shared" si="399"/>
        <v>44089</v>
      </c>
      <c r="J297" s="191">
        <f t="shared" si="376"/>
        <v>1</v>
      </c>
      <c r="K297" s="193">
        <f t="shared" si="401"/>
        <v>7</v>
      </c>
      <c r="L297" s="194">
        <f t="shared" si="401"/>
        <v>0</v>
      </c>
      <c r="M297" s="193">
        <f t="shared" si="401"/>
        <v>13</v>
      </c>
      <c r="N297" s="194">
        <f t="shared" si="401"/>
        <v>0</v>
      </c>
      <c r="O297" s="193">
        <f t="shared" si="401"/>
        <v>13</v>
      </c>
      <c r="P297" s="194">
        <f t="shared" si="401"/>
        <v>30</v>
      </c>
      <c r="Q297" s="193">
        <f t="shared" si="401"/>
        <v>15</v>
      </c>
      <c r="R297" s="194">
        <f t="shared" si="401"/>
        <v>55</v>
      </c>
      <c r="S297" s="193">
        <f t="shared" si="378"/>
        <v>15</v>
      </c>
      <c r="T297" s="194">
        <f t="shared" si="379"/>
        <v>55</v>
      </c>
      <c r="U297" s="193">
        <f t="shared" si="380"/>
        <v>15</v>
      </c>
      <c r="V297" s="194">
        <f t="shared" si="381"/>
        <v>55</v>
      </c>
      <c r="W297" s="195">
        <f t="shared" si="382"/>
        <v>0.29166666666666669</v>
      </c>
      <c r="X297" s="195">
        <f t="shared" si="383"/>
        <v>0.54166666666666663</v>
      </c>
      <c r="Y297" s="195">
        <f t="shared" si="384"/>
        <v>0.5625</v>
      </c>
      <c r="Z297" s="195">
        <f t="shared" si="385"/>
        <v>0.66319444444444442</v>
      </c>
      <c r="AA297" s="195">
        <f t="shared" si="386"/>
        <v>0.66319444444444442</v>
      </c>
      <c r="AB297" s="195">
        <f t="shared" si="387"/>
        <v>0.66319444444444442</v>
      </c>
      <c r="AC297" s="667"/>
      <c r="AD297" s="196">
        <f t="shared" si="388"/>
        <v>0.35069444444444442</v>
      </c>
      <c r="AE297" s="667"/>
      <c r="AF297" s="196">
        <f t="shared" si="389"/>
        <v>0.35069444444444436</v>
      </c>
      <c r="AG297" s="196"/>
      <c r="AH297" s="196"/>
      <c r="AI297" s="196"/>
      <c r="AK297" s="709">
        <f t="shared" si="390"/>
        <v>0</v>
      </c>
      <c r="AL297" s="709">
        <f t="shared" si="391"/>
        <v>0</v>
      </c>
      <c r="AM297" s="709">
        <f t="shared" si="392"/>
        <v>0</v>
      </c>
      <c r="AN297" s="709"/>
      <c r="AO297" s="709">
        <f t="shared" si="393"/>
        <v>0</v>
      </c>
      <c r="AP297" s="709">
        <f t="shared" si="394"/>
        <v>1</v>
      </c>
    </row>
    <row r="298" spans="2:42" ht="12.75" hidden="1" customHeight="1" outlineLevel="1" x14ac:dyDescent="0.2">
      <c r="B298" s="851"/>
      <c r="C298" s="851"/>
      <c r="D298" s="27" t="str">
        <f t="shared" si="395"/>
        <v/>
      </c>
      <c r="E298" s="191" t="str">
        <f t="shared" si="396"/>
        <v>Di</v>
      </c>
      <c r="F298" s="191">
        <f t="shared" si="397"/>
        <v>2024</v>
      </c>
      <c r="G298" s="191">
        <f t="shared" si="398"/>
        <v>9</v>
      </c>
      <c r="H298" s="191">
        <f t="shared" si="400"/>
        <v>17</v>
      </c>
      <c r="I298" s="192">
        <f t="shared" si="399"/>
        <v>44090</v>
      </c>
      <c r="J298" s="191">
        <f t="shared" si="376"/>
        <v>1</v>
      </c>
      <c r="K298" s="193">
        <f t="shared" si="401"/>
        <v>7</v>
      </c>
      <c r="L298" s="194">
        <f t="shared" si="401"/>
        <v>0</v>
      </c>
      <c r="M298" s="193">
        <f t="shared" si="401"/>
        <v>13</v>
      </c>
      <c r="N298" s="194">
        <f t="shared" si="401"/>
        <v>0</v>
      </c>
      <c r="O298" s="193">
        <f t="shared" si="401"/>
        <v>13</v>
      </c>
      <c r="P298" s="194">
        <f t="shared" si="401"/>
        <v>30</v>
      </c>
      <c r="Q298" s="193">
        <f t="shared" si="401"/>
        <v>15</v>
      </c>
      <c r="R298" s="194">
        <f t="shared" si="401"/>
        <v>55</v>
      </c>
      <c r="S298" s="193">
        <f t="shared" si="378"/>
        <v>15</v>
      </c>
      <c r="T298" s="194">
        <f t="shared" si="379"/>
        <v>55</v>
      </c>
      <c r="U298" s="193">
        <f t="shared" si="380"/>
        <v>15</v>
      </c>
      <c r="V298" s="194">
        <f t="shared" si="381"/>
        <v>55</v>
      </c>
      <c r="W298" s="195">
        <f t="shared" si="382"/>
        <v>0.29166666666666669</v>
      </c>
      <c r="X298" s="195">
        <f t="shared" si="383"/>
        <v>0.54166666666666663</v>
      </c>
      <c r="Y298" s="195">
        <f t="shared" si="384"/>
        <v>0.5625</v>
      </c>
      <c r="Z298" s="195">
        <f t="shared" si="385"/>
        <v>0.66319444444444442</v>
      </c>
      <c r="AA298" s="195">
        <f t="shared" si="386"/>
        <v>0.66319444444444442</v>
      </c>
      <c r="AB298" s="195">
        <f t="shared" si="387"/>
        <v>0.66319444444444442</v>
      </c>
      <c r="AC298" s="667"/>
      <c r="AD298" s="196">
        <f t="shared" si="388"/>
        <v>0.35069444444444442</v>
      </c>
      <c r="AE298" s="667"/>
      <c r="AF298" s="196">
        <f t="shared" si="389"/>
        <v>0.35069444444444436</v>
      </c>
      <c r="AG298" s="196"/>
      <c r="AH298" s="196"/>
      <c r="AI298" s="196"/>
      <c r="AK298" s="709">
        <f t="shared" si="390"/>
        <v>0</v>
      </c>
      <c r="AL298" s="709">
        <f t="shared" si="391"/>
        <v>0</v>
      </c>
      <c r="AM298" s="709">
        <f t="shared" si="392"/>
        <v>0</v>
      </c>
      <c r="AN298" s="709"/>
      <c r="AO298" s="709">
        <f t="shared" si="393"/>
        <v>0</v>
      </c>
      <c r="AP298" s="709">
        <f t="shared" si="394"/>
        <v>1</v>
      </c>
    </row>
    <row r="299" spans="2:42" ht="12.75" hidden="1" customHeight="1" outlineLevel="1" x14ac:dyDescent="0.2">
      <c r="B299" s="851"/>
      <c r="C299" s="851"/>
      <c r="D299" s="27" t="str">
        <f t="shared" si="395"/>
        <v/>
      </c>
      <c r="E299" s="191" t="str">
        <f t="shared" si="396"/>
        <v>Mi</v>
      </c>
      <c r="F299" s="191">
        <f t="shared" si="397"/>
        <v>2024</v>
      </c>
      <c r="G299" s="191">
        <f t="shared" si="398"/>
        <v>9</v>
      </c>
      <c r="H299" s="191">
        <f t="shared" si="400"/>
        <v>18</v>
      </c>
      <c r="I299" s="192">
        <f t="shared" si="399"/>
        <v>44091</v>
      </c>
      <c r="J299" s="191">
        <f t="shared" si="376"/>
        <v>1</v>
      </c>
      <c r="K299" s="193">
        <f t="shared" si="401"/>
        <v>7</v>
      </c>
      <c r="L299" s="194">
        <f t="shared" si="401"/>
        <v>0</v>
      </c>
      <c r="M299" s="193">
        <f t="shared" si="401"/>
        <v>13</v>
      </c>
      <c r="N299" s="194">
        <f t="shared" si="401"/>
        <v>0</v>
      </c>
      <c r="O299" s="193">
        <f t="shared" si="401"/>
        <v>13</v>
      </c>
      <c r="P299" s="194">
        <f t="shared" si="401"/>
        <v>30</v>
      </c>
      <c r="Q299" s="193">
        <f t="shared" si="401"/>
        <v>15</v>
      </c>
      <c r="R299" s="194">
        <f t="shared" si="401"/>
        <v>55</v>
      </c>
      <c r="S299" s="193">
        <f t="shared" si="378"/>
        <v>15</v>
      </c>
      <c r="T299" s="194">
        <f t="shared" si="379"/>
        <v>55</v>
      </c>
      <c r="U299" s="193">
        <f t="shared" si="380"/>
        <v>15</v>
      </c>
      <c r="V299" s="194">
        <f t="shared" si="381"/>
        <v>55</v>
      </c>
      <c r="W299" s="195">
        <f t="shared" si="382"/>
        <v>0.29166666666666669</v>
      </c>
      <c r="X299" s="195">
        <f t="shared" si="383"/>
        <v>0.54166666666666663</v>
      </c>
      <c r="Y299" s="195">
        <f t="shared" si="384"/>
        <v>0.5625</v>
      </c>
      <c r="Z299" s="195">
        <f t="shared" si="385"/>
        <v>0.66319444444444442</v>
      </c>
      <c r="AA299" s="195">
        <f t="shared" si="386"/>
        <v>0.66319444444444442</v>
      </c>
      <c r="AB299" s="195">
        <f t="shared" si="387"/>
        <v>0.66319444444444442</v>
      </c>
      <c r="AC299" s="667"/>
      <c r="AD299" s="196">
        <f t="shared" si="388"/>
        <v>0.35069444444444442</v>
      </c>
      <c r="AE299" s="667"/>
      <c r="AF299" s="196">
        <f t="shared" si="389"/>
        <v>0.35069444444444436</v>
      </c>
      <c r="AG299" s="196"/>
      <c r="AH299" s="196"/>
      <c r="AI299" s="196"/>
      <c r="AK299" s="709">
        <f t="shared" si="390"/>
        <v>0</v>
      </c>
      <c r="AL299" s="709">
        <f t="shared" si="391"/>
        <v>0</v>
      </c>
      <c r="AM299" s="709">
        <f t="shared" si="392"/>
        <v>0</v>
      </c>
      <c r="AN299" s="709"/>
      <c r="AO299" s="709">
        <f t="shared" si="393"/>
        <v>0</v>
      </c>
      <c r="AP299" s="709">
        <f t="shared" si="394"/>
        <v>1</v>
      </c>
    </row>
    <row r="300" spans="2:42" ht="12.75" hidden="1" customHeight="1" outlineLevel="1" x14ac:dyDescent="0.2">
      <c r="B300" s="851"/>
      <c r="C300" s="851"/>
      <c r="D300" s="27" t="str">
        <f t="shared" si="395"/>
        <v/>
      </c>
      <c r="E300" s="191" t="str">
        <f t="shared" si="396"/>
        <v>Do</v>
      </c>
      <c r="F300" s="191">
        <f t="shared" si="397"/>
        <v>2024</v>
      </c>
      <c r="G300" s="191">
        <f t="shared" si="398"/>
        <v>9</v>
      </c>
      <c r="H300" s="191">
        <f t="shared" si="400"/>
        <v>19</v>
      </c>
      <c r="I300" s="192">
        <f t="shared" si="399"/>
        <v>44092</v>
      </c>
      <c r="J300" s="191">
        <f t="shared" si="376"/>
        <v>1</v>
      </c>
      <c r="K300" s="193">
        <f t="shared" si="401"/>
        <v>7</v>
      </c>
      <c r="L300" s="194">
        <f t="shared" si="401"/>
        <v>0</v>
      </c>
      <c r="M300" s="193">
        <f t="shared" si="401"/>
        <v>13</v>
      </c>
      <c r="N300" s="194">
        <f t="shared" si="401"/>
        <v>0</v>
      </c>
      <c r="O300" s="193">
        <f t="shared" si="401"/>
        <v>13</v>
      </c>
      <c r="P300" s="194">
        <f t="shared" si="401"/>
        <v>30</v>
      </c>
      <c r="Q300" s="193">
        <f t="shared" si="401"/>
        <v>15</v>
      </c>
      <c r="R300" s="194">
        <f t="shared" si="401"/>
        <v>55</v>
      </c>
      <c r="S300" s="193">
        <f t="shared" si="378"/>
        <v>15</v>
      </c>
      <c r="T300" s="194">
        <f t="shared" si="379"/>
        <v>55</v>
      </c>
      <c r="U300" s="193">
        <f t="shared" si="380"/>
        <v>15</v>
      </c>
      <c r="V300" s="194">
        <f t="shared" si="381"/>
        <v>55</v>
      </c>
      <c r="W300" s="195">
        <f t="shared" si="382"/>
        <v>0.29166666666666669</v>
      </c>
      <c r="X300" s="195">
        <f t="shared" si="383"/>
        <v>0.54166666666666663</v>
      </c>
      <c r="Y300" s="195">
        <f t="shared" si="384"/>
        <v>0.5625</v>
      </c>
      <c r="Z300" s="195">
        <f t="shared" si="385"/>
        <v>0.66319444444444442</v>
      </c>
      <c r="AA300" s="195">
        <f t="shared" si="386"/>
        <v>0.66319444444444442</v>
      </c>
      <c r="AB300" s="195">
        <f t="shared" si="387"/>
        <v>0.66319444444444442</v>
      </c>
      <c r="AC300" s="667"/>
      <c r="AD300" s="196">
        <f t="shared" si="388"/>
        <v>0.35069444444444442</v>
      </c>
      <c r="AE300" s="667"/>
      <c r="AF300" s="196">
        <f t="shared" si="389"/>
        <v>0.35069444444444436</v>
      </c>
      <c r="AG300" s="196"/>
      <c r="AH300" s="196"/>
      <c r="AI300" s="196"/>
      <c r="AK300" s="709">
        <f t="shared" si="390"/>
        <v>0</v>
      </c>
      <c r="AL300" s="709">
        <f t="shared" si="391"/>
        <v>0</v>
      </c>
      <c r="AM300" s="709">
        <f t="shared" si="392"/>
        <v>0</v>
      </c>
      <c r="AN300" s="709"/>
      <c r="AO300" s="709">
        <f t="shared" si="393"/>
        <v>0</v>
      </c>
      <c r="AP300" s="709">
        <f t="shared" si="394"/>
        <v>1</v>
      </c>
    </row>
    <row r="301" spans="2:42" ht="12.75" hidden="1" customHeight="1" outlineLevel="1" x14ac:dyDescent="0.2">
      <c r="B301" s="851"/>
      <c r="C301" s="851"/>
      <c r="D301" s="27" t="str">
        <f t="shared" si="395"/>
        <v/>
      </c>
      <c r="E301" s="191" t="str">
        <f t="shared" si="396"/>
        <v>Fr</v>
      </c>
      <c r="F301" s="191">
        <f t="shared" si="397"/>
        <v>2024</v>
      </c>
      <c r="G301" s="191">
        <f t="shared" si="398"/>
        <v>9</v>
      </c>
      <c r="H301" s="191">
        <f t="shared" si="400"/>
        <v>20</v>
      </c>
      <c r="I301" s="192">
        <f t="shared" si="399"/>
        <v>44093</v>
      </c>
      <c r="J301" s="191">
        <f t="shared" si="376"/>
        <v>1</v>
      </c>
      <c r="K301" s="193">
        <f t="shared" si="401"/>
        <v>7</v>
      </c>
      <c r="L301" s="194">
        <f t="shared" si="401"/>
        <v>0</v>
      </c>
      <c r="M301" s="193">
        <f t="shared" si="401"/>
        <v>13</v>
      </c>
      <c r="N301" s="194">
        <f t="shared" si="401"/>
        <v>0</v>
      </c>
      <c r="O301" s="193">
        <f t="shared" si="401"/>
        <v>13</v>
      </c>
      <c r="P301" s="194">
        <f t="shared" si="401"/>
        <v>30</v>
      </c>
      <c r="Q301" s="193">
        <f t="shared" si="401"/>
        <v>15</v>
      </c>
      <c r="R301" s="194">
        <f t="shared" si="401"/>
        <v>55</v>
      </c>
      <c r="S301" s="193">
        <f t="shared" si="378"/>
        <v>15</v>
      </c>
      <c r="T301" s="194">
        <f t="shared" si="379"/>
        <v>55</v>
      </c>
      <c r="U301" s="193">
        <f t="shared" si="380"/>
        <v>15</v>
      </c>
      <c r="V301" s="194">
        <f t="shared" si="381"/>
        <v>55</v>
      </c>
      <c r="W301" s="195">
        <f t="shared" si="382"/>
        <v>0.29166666666666669</v>
      </c>
      <c r="X301" s="195">
        <f t="shared" si="383"/>
        <v>0.54166666666666663</v>
      </c>
      <c r="Y301" s="195">
        <f t="shared" si="384"/>
        <v>0.5625</v>
      </c>
      <c r="Z301" s="195">
        <f t="shared" si="385"/>
        <v>0.66319444444444442</v>
      </c>
      <c r="AA301" s="195">
        <f t="shared" si="386"/>
        <v>0.66319444444444442</v>
      </c>
      <c r="AB301" s="195">
        <f t="shared" si="387"/>
        <v>0.66319444444444442</v>
      </c>
      <c r="AC301" s="667"/>
      <c r="AD301" s="196">
        <f t="shared" si="388"/>
        <v>0.35069444444444442</v>
      </c>
      <c r="AE301" s="667"/>
      <c r="AF301" s="196">
        <f t="shared" si="389"/>
        <v>0.35069444444444436</v>
      </c>
      <c r="AG301" s="196"/>
      <c r="AH301" s="196"/>
      <c r="AI301" s="196"/>
      <c r="AK301" s="709">
        <f t="shared" si="390"/>
        <v>0</v>
      </c>
      <c r="AL301" s="709">
        <f t="shared" si="391"/>
        <v>0</v>
      </c>
      <c r="AM301" s="709">
        <f t="shared" si="392"/>
        <v>0</v>
      </c>
      <c r="AN301" s="709"/>
      <c r="AO301" s="709">
        <f t="shared" si="393"/>
        <v>0</v>
      </c>
      <c r="AP301" s="709">
        <f t="shared" si="394"/>
        <v>1</v>
      </c>
    </row>
    <row r="302" spans="2:42" ht="12.75" hidden="1" customHeight="1" outlineLevel="1" x14ac:dyDescent="0.2">
      <c r="B302" s="851"/>
      <c r="C302" s="851"/>
      <c r="D302" s="27" t="str">
        <f t="shared" si="395"/>
        <v/>
      </c>
      <c r="E302" s="191" t="str">
        <f t="shared" si="396"/>
        <v>Sa</v>
      </c>
      <c r="F302" s="191">
        <f t="shared" si="397"/>
        <v>2024</v>
      </c>
      <c r="G302" s="191">
        <f t="shared" si="398"/>
        <v>9</v>
      </c>
      <c r="H302" s="191">
        <f t="shared" si="400"/>
        <v>21</v>
      </c>
      <c r="I302" s="192">
        <f t="shared" si="399"/>
        <v>44094</v>
      </c>
      <c r="J302" s="191">
        <f t="shared" si="376"/>
        <v>1</v>
      </c>
      <c r="K302" s="193">
        <f t="shared" ref="K302:R312" si="402">IF(OR($E302="Sa",$E302="So",$J302=0),K$4,K$5)</f>
        <v>0</v>
      </c>
      <c r="L302" s="194">
        <f t="shared" si="402"/>
        <v>0</v>
      </c>
      <c r="M302" s="193">
        <f t="shared" si="402"/>
        <v>0</v>
      </c>
      <c r="N302" s="194">
        <f t="shared" si="402"/>
        <v>0</v>
      </c>
      <c r="O302" s="193">
        <f t="shared" si="402"/>
        <v>0</v>
      </c>
      <c r="P302" s="194">
        <f t="shared" si="402"/>
        <v>0</v>
      </c>
      <c r="Q302" s="193">
        <f t="shared" si="402"/>
        <v>0</v>
      </c>
      <c r="R302" s="194">
        <f t="shared" si="402"/>
        <v>0</v>
      </c>
      <c r="S302" s="193">
        <f t="shared" si="378"/>
        <v>0</v>
      </c>
      <c r="T302" s="194">
        <f t="shared" si="379"/>
        <v>0</v>
      </c>
      <c r="U302" s="193">
        <f t="shared" si="380"/>
        <v>0</v>
      </c>
      <c r="V302" s="194">
        <f t="shared" si="381"/>
        <v>0</v>
      </c>
      <c r="W302" s="195">
        <f t="shared" si="382"/>
        <v>0</v>
      </c>
      <c r="X302" s="195">
        <f t="shared" si="383"/>
        <v>0</v>
      </c>
      <c r="Y302" s="195">
        <f t="shared" si="384"/>
        <v>0</v>
      </c>
      <c r="Z302" s="195">
        <f t="shared" si="385"/>
        <v>0</v>
      </c>
      <c r="AA302" s="195">
        <f t="shared" si="386"/>
        <v>0</v>
      </c>
      <c r="AB302" s="195">
        <f t="shared" si="387"/>
        <v>0</v>
      </c>
      <c r="AC302" s="667"/>
      <c r="AD302" s="196">
        <f t="shared" si="388"/>
        <v>0</v>
      </c>
      <c r="AE302" s="667"/>
      <c r="AF302" s="196">
        <f t="shared" si="389"/>
        <v>0</v>
      </c>
      <c r="AG302" s="196"/>
      <c r="AH302" s="196"/>
      <c r="AI302" s="196"/>
      <c r="AK302" s="709">
        <f t="shared" si="390"/>
        <v>0</v>
      </c>
      <c r="AL302" s="709">
        <f t="shared" si="391"/>
        <v>0</v>
      </c>
      <c r="AM302" s="709">
        <f t="shared" si="392"/>
        <v>0</v>
      </c>
      <c r="AN302" s="709"/>
      <c r="AO302" s="709">
        <f t="shared" si="393"/>
        <v>0</v>
      </c>
      <c r="AP302" s="709">
        <f t="shared" si="394"/>
        <v>0</v>
      </c>
    </row>
    <row r="303" spans="2:42" ht="12.75" hidden="1" customHeight="1" outlineLevel="1" x14ac:dyDescent="0.2">
      <c r="B303" s="851"/>
      <c r="C303" s="851"/>
      <c r="D303" s="27" t="str">
        <f t="shared" si="395"/>
        <v/>
      </c>
      <c r="E303" s="191" t="str">
        <f t="shared" si="396"/>
        <v>So</v>
      </c>
      <c r="F303" s="191">
        <f t="shared" si="397"/>
        <v>2024</v>
      </c>
      <c r="G303" s="191">
        <f t="shared" si="398"/>
        <v>9</v>
      </c>
      <c r="H303" s="191">
        <f t="shared" si="400"/>
        <v>22</v>
      </c>
      <c r="I303" s="192">
        <f t="shared" si="399"/>
        <v>44095</v>
      </c>
      <c r="J303" s="191">
        <f t="shared" si="376"/>
        <v>1</v>
      </c>
      <c r="K303" s="193">
        <f t="shared" si="402"/>
        <v>0</v>
      </c>
      <c r="L303" s="194">
        <f t="shared" si="402"/>
        <v>0</v>
      </c>
      <c r="M303" s="193">
        <f t="shared" si="402"/>
        <v>0</v>
      </c>
      <c r="N303" s="194">
        <f t="shared" si="402"/>
        <v>0</v>
      </c>
      <c r="O303" s="193">
        <f t="shared" si="402"/>
        <v>0</v>
      </c>
      <c r="P303" s="194">
        <f t="shared" si="402"/>
        <v>0</v>
      </c>
      <c r="Q303" s="193">
        <f t="shared" si="402"/>
        <v>0</v>
      </c>
      <c r="R303" s="194">
        <f t="shared" si="402"/>
        <v>0</v>
      </c>
      <c r="S303" s="193">
        <f t="shared" si="378"/>
        <v>0</v>
      </c>
      <c r="T303" s="194">
        <f t="shared" si="379"/>
        <v>0</v>
      </c>
      <c r="U303" s="193">
        <f t="shared" si="380"/>
        <v>0</v>
      </c>
      <c r="V303" s="194">
        <f t="shared" si="381"/>
        <v>0</v>
      </c>
      <c r="W303" s="195">
        <f t="shared" si="382"/>
        <v>0</v>
      </c>
      <c r="X303" s="195">
        <f t="shared" si="383"/>
        <v>0</v>
      </c>
      <c r="Y303" s="195">
        <f t="shared" si="384"/>
        <v>0</v>
      </c>
      <c r="Z303" s="195">
        <f t="shared" si="385"/>
        <v>0</v>
      </c>
      <c r="AA303" s="195">
        <f t="shared" si="386"/>
        <v>0</v>
      </c>
      <c r="AB303" s="195">
        <f t="shared" si="387"/>
        <v>0</v>
      </c>
      <c r="AC303" s="667"/>
      <c r="AD303" s="196">
        <f t="shared" si="388"/>
        <v>0</v>
      </c>
      <c r="AE303" s="667"/>
      <c r="AF303" s="196">
        <f t="shared" si="389"/>
        <v>0</v>
      </c>
      <c r="AG303" s="196"/>
      <c r="AH303" s="196"/>
      <c r="AI303" s="196"/>
      <c r="AK303" s="709">
        <f t="shared" si="390"/>
        <v>0</v>
      </c>
      <c r="AL303" s="709">
        <f t="shared" si="391"/>
        <v>0</v>
      </c>
      <c r="AM303" s="709">
        <f t="shared" si="392"/>
        <v>0</v>
      </c>
      <c r="AN303" s="709"/>
      <c r="AO303" s="709">
        <f t="shared" si="393"/>
        <v>0</v>
      </c>
      <c r="AP303" s="709">
        <f t="shared" si="394"/>
        <v>0</v>
      </c>
    </row>
    <row r="304" spans="2:42" ht="12.75" hidden="1" customHeight="1" outlineLevel="1" x14ac:dyDescent="0.2">
      <c r="B304" s="851"/>
      <c r="C304" s="851"/>
      <c r="D304" s="27">
        <f t="shared" si="395"/>
        <v>39</v>
      </c>
      <c r="E304" s="191" t="str">
        <f t="shared" si="396"/>
        <v>Mo</v>
      </c>
      <c r="F304" s="191">
        <f t="shared" si="397"/>
        <v>2024</v>
      </c>
      <c r="G304" s="191">
        <f t="shared" si="398"/>
        <v>9</v>
      </c>
      <c r="H304" s="191">
        <f t="shared" si="400"/>
        <v>23</v>
      </c>
      <c r="I304" s="192">
        <f t="shared" si="399"/>
        <v>44096</v>
      </c>
      <c r="J304" s="191">
        <f t="shared" si="376"/>
        <v>1</v>
      </c>
      <c r="K304" s="193">
        <f t="shared" si="402"/>
        <v>7</v>
      </c>
      <c r="L304" s="194">
        <f t="shared" si="402"/>
        <v>0</v>
      </c>
      <c r="M304" s="193">
        <f t="shared" si="402"/>
        <v>13</v>
      </c>
      <c r="N304" s="194">
        <f t="shared" si="402"/>
        <v>0</v>
      </c>
      <c r="O304" s="193">
        <f t="shared" si="402"/>
        <v>13</v>
      </c>
      <c r="P304" s="194">
        <f t="shared" si="402"/>
        <v>30</v>
      </c>
      <c r="Q304" s="193">
        <f t="shared" si="402"/>
        <v>15</v>
      </c>
      <c r="R304" s="194">
        <f t="shared" si="402"/>
        <v>55</v>
      </c>
      <c r="S304" s="193">
        <f t="shared" si="378"/>
        <v>15</v>
      </c>
      <c r="T304" s="194">
        <f t="shared" si="379"/>
        <v>55</v>
      </c>
      <c r="U304" s="193">
        <f t="shared" si="380"/>
        <v>15</v>
      </c>
      <c r="V304" s="194">
        <f t="shared" si="381"/>
        <v>55</v>
      </c>
      <c r="W304" s="195">
        <f t="shared" si="382"/>
        <v>0.29166666666666669</v>
      </c>
      <c r="X304" s="195">
        <f t="shared" si="383"/>
        <v>0.54166666666666663</v>
      </c>
      <c r="Y304" s="195">
        <f t="shared" si="384"/>
        <v>0.5625</v>
      </c>
      <c r="Z304" s="195">
        <f t="shared" si="385"/>
        <v>0.66319444444444442</v>
      </c>
      <c r="AA304" s="195">
        <f t="shared" si="386"/>
        <v>0.66319444444444442</v>
      </c>
      <c r="AB304" s="195">
        <f t="shared" si="387"/>
        <v>0.66319444444444442</v>
      </c>
      <c r="AC304" s="667"/>
      <c r="AD304" s="196">
        <f t="shared" si="388"/>
        <v>0.35069444444444442</v>
      </c>
      <c r="AE304" s="667"/>
      <c r="AF304" s="196">
        <f t="shared" si="389"/>
        <v>0.35069444444444436</v>
      </c>
      <c r="AG304" s="196"/>
      <c r="AH304" s="196"/>
      <c r="AI304" s="196"/>
      <c r="AJ304" s="150"/>
      <c r="AK304" s="709">
        <f t="shared" si="390"/>
        <v>0</v>
      </c>
      <c r="AL304" s="709">
        <f t="shared" si="391"/>
        <v>0</v>
      </c>
      <c r="AM304" s="709">
        <f t="shared" si="392"/>
        <v>0</v>
      </c>
      <c r="AN304" s="709"/>
      <c r="AO304" s="709">
        <f t="shared" si="393"/>
        <v>0</v>
      </c>
      <c r="AP304" s="709">
        <f t="shared" si="394"/>
        <v>1</v>
      </c>
    </row>
    <row r="305" spans="1:42" ht="12.75" hidden="1" customHeight="1" outlineLevel="1" x14ac:dyDescent="0.2">
      <c r="B305" s="851"/>
      <c r="C305" s="851"/>
      <c r="D305" s="27" t="str">
        <f t="shared" si="395"/>
        <v/>
      </c>
      <c r="E305" s="191" t="str">
        <f t="shared" si="396"/>
        <v>Di</v>
      </c>
      <c r="F305" s="191">
        <f t="shared" si="397"/>
        <v>2024</v>
      </c>
      <c r="G305" s="191">
        <f t="shared" si="398"/>
        <v>9</v>
      </c>
      <c r="H305" s="191">
        <f t="shared" si="400"/>
        <v>24</v>
      </c>
      <c r="I305" s="192">
        <f t="shared" si="399"/>
        <v>44097</v>
      </c>
      <c r="J305" s="191">
        <f t="shared" si="376"/>
        <v>1</v>
      </c>
      <c r="K305" s="193">
        <f t="shared" si="402"/>
        <v>7</v>
      </c>
      <c r="L305" s="194">
        <f t="shared" si="402"/>
        <v>0</v>
      </c>
      <c r="M305" s="193">
        <f t="shared" si="402"/>
        <v>13</v>
      </c>
      <c r="N305" s="194">
        <f t="shared" si="402"/>
        <v>0</v>
      </c>
      <c r="O305" s="193">
        <f t="shared" si="402"/>
        <v>13</v>
      </c>
      <c r="P305" s="194">
        <f t="shared" si="402"/>
        <v>30</v>
      </c>
      <c r="Q305" s="193">
        <f t="shared" si="402"/>
        <v>15</v>
      </c>
      <c r="R305" s="194">
        <f t="shared" si="402"/>
        <v>55</v>
      </c>
      <c r="S305" s="193">
        <f t="shared" si="378"/>
        <v>15</v>
      </c>
      <c r="T305" s="194">
        <f t="shared" si="379"/>
        <v>55</v>
      </c>
      <c r="U305" s="193">
        <f t="shared" si="380"/>
        <v>15</v>
      </c>
      <c r="V305" s="194">
        <f t="shared" si="381"/>
        <v>55</v>
      </c>
      <c r="W305" s="195">
        <f t="shared" si="382"/>
        <v>0.29166666666666669</v>
      </c>
      <c r="X305" s="195">
        <f t="shared" si="383"/>
        <v>0.54166666666666663</v>
      </c>
      <c r="Y305" s="195">
        <f t="shared" si="384"/>
        <v>0.5625</v>
      </c>
      <c r="Z305" s="195">
        <f t="shared" si="385"/>
        <v>0.66319444444444442</v>
      </c>
      <c r="AA305" s="195">
        <f t="shared" si="386"/>
        <v>0.66319444444444442</v>
      </c>
      <c r="AB305" s="195">
        <f t="shared" si="387"/>
        <v>0.66319444444444442</v>
      </c>
      <c r="AC305" s="667"/>
      <c r="AD305" s="196">
        <f t="shared" si="388"/>
        <v>0.35069444444444442</v>
      </c>
      <c r="AE305" s="667"/>
      <c r="AF305" s="196">
        <f t="shared" si="389"/>
        <v>0.35069444444444436</v>
      </c>
      <c r="AG305" s="196"/>
      <c r="AH305" s="196"/>
      <c r="AI305" s="196"/>
      <c r="AJ305" s="150"/>
      <c r="AK305" s="709">
        <f t="shared" si="390"/>
        <v>0</v>
      </c>
      <c r="AL305" s="709">
        <f t="shared" si="391"/>
        <v>0</v>
      </c>
      <c r="AM305" s="709">
        <f t="shared" si="392"/>
        <v>0</v>
      </c>
      <c r="AN305" s="709"/>
      <c r="AO305" s="709">
        <f t="shared" si="393"/>
        <v>0</v>
      </c>
      <c r="AP305" s="709">
        <f t="shared" si="394"/>
        <v>1</v>
      </c>
    </row>
    <row r="306" spans="1:42" ht="12.75" hidden="1" customHeight="1" outlineLevel="1" x14ac:dyDescent="0.2">
      <c r="B306" s="851"/>
      <c r="C306" s="851"/>
      <c r="D306" s="27" t="str">
        <f t="shared" si="395"/>
        <v/>
      </c>
      <c r="E306" s="191" t="str">
        <f t="shared" si="396"/>
        <v>Mi</v>
      </c>
      <c r="F306" s="191">
        <f t="shared" si="397"/>
        <v>2024</v>
      </c>
      <c r="G306" s="191">
        <f t="shared" si="398"/>
        <v>9</v>
      </c>
      <c r="H306" s="191">
        <f t="shared" si="400"/>
        <v>25</v>
      </c>
      <c r="I306" s="192">
        <f t="shared" si="399"/>
        <v>44098</v>
      </c>
      <c r="J306" s="191">
        <f t="shared" si="376"/>
        <v>1</v>
      </c>
      <c r="K306" s="193">
        <f t="shared" si="402"/>
        <v>7</v>
      </c>
      <c r="L306" s="194">
        <f t="shared" si="402"/>
        <v>0</v>
      </c>
      <c r="M306" s="193">
        <f t="shared" si="402"/>
        <v>13</v>
      </c>
      <c r="N306" s="194">
        <f t="shared" si="402"/>
        <v>0</v>
      </c>
      <c r="O306" s="193">
        <f t="shared" si="402"/>
        <v>13</v>
      </c>
      <c r="P306" s="194">
        <f t="shared" si="402"/>
        <v>30</v>
      </c>
      <c r="Q306" s="193">
        <f t="shared" si="402"/>
        <v>15</v>
      </c>
      <c r="R306" s="194">
        <f t="shared" si="402"/>
        <v>55</v>
      </c>
      <c r="S306" s="193">
        <f t="shared" si="378"/>
        <v>15</v>
      </c>
      <c r="T306" s="194">
        <f t="shared" si="379"/>
        <v>55</v>
      </c>
      <c r="U306" s="193">
        <f t="shared" si="380"/>
        <v>15</v>
      </c>
      <c r="V306" s="194">
        <f t="shared" si="381"/>
        <v>55</v>
      </c>
      <c r="W306" s="195">
        <f t="shared" si="382"/>
        <v>0.29166666666666669</v>
      </c>
      <c r="X306" s="195">
        <f t="shared" si="383"/>
        <v>0.54166666666666663</v>
      </c>
      <c r="Y306" s="195">
        <f t="shared" si="384"/>
        <v>0.5625</v>
      </c>
      <c r="Z306" s="195">
        <f t="shared" si="385"/>
        <v>0.66319444444444442</v>
      </c>
      <c r="AA306" s="195">
        <f t="shared" si="386"/>
        <v>0.66319444444444442</v>
      </c>
      <c r="AB306" s="195">
        <f t="shared" si="387"/>
        <v>0.66319444444444442</v>
      </c>
      <c r="AC306" s="667"/>
      <c r="AD306" s="196">
        <f t="shared" si="388"/>
        <v>0.35069444444444442</v>
      </c>
      <c r="AE306" s="667"/>
      <c r="AF306" s="196">
        <f t="shared" si="389"/>
        <v>0.35069444444444436</v>
      </c>
      <c r="AG306" s="196"/>
      <c r="AH306" s="196"/>
      <c r="AI306" s="196"/>
      <c r="AJ306" s="150"/>
      <c r="AK306" s="709">
        <f t="shared" si="390"/>
        <v>0</v>
      </c>
      <c r="AL306" s="709">
        <f t="shared" si="391"/>
        <v>0</v>
      </c>
      <c r="AM306" s="709">
        <f t="shared" si="392"/>
        <v>0</v>
      </c>
      <c r="AN306" s="709"/>
      <c r="AO306" s="709">
        <f t="shared" si="393"/>
        <v>0</v>
      </c>
      <c r="AP306" s="709">
        <f t="shared" si="394"/>
        <v>1</v>
      </c>
    </row>
    <row r="307" spans="1:42" ht="12.75" hidden="1" customHeight="1" outlineLevel="1" x14ac:dyDescent="0.2">
      <c r="B307" s="851"/>
      <c r="C307" s="851"/>
      <c r="D307" s="27" t="str">
        <f t="shared" si="395"/>
        <v/>
      </c>
      <c r="E307" s="191" t="str">
        <f t="shared" si="396"/>
        <v>Do</v>
      </c>
      <c r="F307" s="191">
        <f t="shared" si="397"/>
        <v>2024</v>
      </c>
      <c r="G307" s="191">
        <f t="shared" si="398"/>
        <v>9</v>
      </c>
      <c r="H307" s="191">
        <f t="shared" si="400"/>
        <v>26</v>
      </c>
      <c r="I307" s="192">
        <f t="shared" si="399"/>
        <v>44099</v>
      </c>
      <c r="J307" s="191">
        <f t="shared" si="376"/>
        <v>1</v>
      </c>
      <c r="K307" s="193">
        <f t="shared" si="402"/>
        <v>7</v>
      </c>
      <c r="L307" s="194">
        <f t="shared" si="402"/>
        <v>0</v>
      </c>
      <c r="M307" s="193">
        <f t="shared" si="402"/>
        <v>13</v>
      </c>
      <c r="N307" s="194">
        <f t="shared" si="402"/>
        <v>0</v>
      </c>
      <c r="O307" s="193">
        <f t="shared" si="402"/>
        <v>13</v>
      </c>
      <c r="P307" s="194">
        <f t="shared" si="402"/>
        <v>30</v>
      </c>
      <c r="Q307" s="193">
        <f t="shared" si="402"/>
        <v>15</v>
      </c>
      <c r="R307" s="194">
        <f t="shared" si="402"/>
        <v>55</v>
      </c>
      <c r="S307" s="193">
        <f t="shared" si="378"/>
        <v>15</v>
      </c>
      <c r="T307" s="194">
        <f t="shared" si="379"/>
        <v>55</v>
      </c>
      <c r="U307" s="193">
        <f t="shared" si="380"/>
        <v>15</v>
      </c>
      <c r="V307" s="194">
        <f t="shared" si="381"/>
        <v>55</v>
      </c>
      <c r="W307" s="195">
        <f t="shared" si="382"/>
        <v>0.29166666666666669</v>
      </c>
      <c r="X307" s="195">
        <f t="shared" si="383"/>
        <v>0.54166666666666663</v>
      </c>
      <c r="Y307" s="195">
        <f t="shared" si="384"/>
        <v>0.5625</v>
      </c>
      <c r="Z307" s="195">
        <f t="shared" si="385"/>
        <v>0.66319444444444442</v>
      </c>
      <c r="AA307" s="195">
        <f t="shared" si="386"/>
        <v>0.66319444444444442</v>
      </c>
      <c r="AB307" s="195">
        <f t="shared" si="387"/>
        <v>0.66319444444444442</v>
      </c>
      <c r="AC307" s="667"/>
      <c r="AD307" s="196">
        <f t="shared" si="388"/>
        <v>0.35069444444444442</v>
      </c>
      <c r="AE307" s="667"/>
      <c r="AF307" s="196">
        <f t="shared" si="389"/>
        <v>0.35069444444444436</v>
      </c>
      <c r="AG307" s="196"/>
      <c r="AH307" s="196"/>
      <c r="AI307" s="196"/>
      <c r="AJ307" s="150"/>
      <c r="AK307" s="709">
        <f t="shared" si="390"/>
        <v>0</v>
      </c>
      <c r="AL307" s="709">
        <f t="shared" si="391"/>
        <v>0</v>
      </c>
      <c r="AM307" s="709">
        <f t="shared" si="392"/>
        <v>0</v>
      </c>
      <c r="AN307" s="709"/>
      <c r="AO307" s="709">
        <f t="shared" si="393"/>
        <v>0</v>
      </c>
      <c r="AP307" s="709">
        <f t="shared" si="394"/>
        <v>1</v>
      </c>
    </row>
    <row r="308" spans="1:42" ht="12.75" hidden="1" customHeight="1" outlineLevel="1" x14ac:dyDescent="0.2">
      <c r="B308" s="851"/>
      <c r="C308" s="851"/>
      <c r="D308" s="27" t="str">
        <f t="shared" si="395"/>
        <v/>
      </c>
      <c r="E308" s="191" t="str">
        <f t="shared" si="396"/>
        <v>Fr</v>
      </c>
      <c r="F308" s="191">
        <f t="shared" si="397"/>
        <v>2024</v>
      </c>
      <c r="G308" s="191">
        <f t="shared" si="398"/>
        <v>9</v>
      </c>
      <c r="H308" s="191">
        <f t="shared" si="400"/>
        <v>27</v>
      </c>
      <c r="I308" s="192">
        <f t="shared" si="399"/>
        <v>44100</v>
      </c>
      <c r="J308" s="191">
        <f t="shared" si="376"/>
        <v>1</v>
      </c>
      <c r="K308" s="193">
        <f t="shared" si="402"/>
        <v>7</v>
      </c>
      <c r="L308" s="194">
        <f t="shared" si="402"/>
        <v>0</v>
      </c>
      <c r="M308" s="193">
        <f t="shared" si="402"/>
        <v>13</v>
      </c>
      <c r="N308" s="194">
        <f t="shared" si="402"/>
        <v>0</v>
      </c>
      <c r="O308" s="193">
        <f t="shared" si="402"/>
        <v>13</v>
      </c>
      <c r="P308" s="194">
        <f t="shared" si="402"/>
        <v>30</v>
      </c>
      <c r="Q308" s="193">
        <f t="shared" si="402"/>
        <v>15</v>
      </c>
      <c r="R308" s="194">
        <f t="shared" si="402"/>
        <v>55</v>
      </c>
      <c r="S308" s="193">
        <f t="shared" si="378"/>
        <v>15</v>
      </c>
      <c r="T308" s="194">
        <f t="shared" si="379"/>
        <v>55</v>
      </c>
      <c r="U308" s="193">
        <f t="shared" si="380"/>
        <v>15</v>
      </c>
      <c r="V308" s="194">
        <f t="shared" si="381"/>
        <v>55</v>
      </c>
      <c r="W308" s="195">
        <f t="shared" si="382"/>
        <v>0.29166666666666669</v>
      </c>
      <c r="X308" s="195">
        <f t="shared" si="383"/>
        <v>0.54166666666666663</v>
      </c>
      <c r="Y308" s="195">
        <f t="shared" si="384"/>
        <v>0.5625</v>
      </c>
      <c r="Z308" s="195">
        <f t="shared" si="385"/>
        <v>0.66319444444444442</v>
      </c>
      <c r="AA308" s="195">
        <f t="shared" si="386"/>
        <v>0.66319444444444442</v>
      </c>
      <c r="AB308" s="195">
        <f t="shared" si="387"/>
        <v>0.66319444444444442</v>
      </c>
      <c r="AC308" s="667"/>
      <c r="AD308" s="196">
        <f t="shared" si="388"/>
        <v>0.35069444444444442</v>
      </c>
      <c r="AE308" s="667"/>
      <c r="AF308" s="196">
        <f t="shared" si="389"/>
        <v>0.35069444444444436</v>
      </c>
      <c r="AG308" s="196"/>
      <c r="AH308" s="196"/>
      <c r="AI308" s="196"/>
      <c r="AJ308" s="150"/>
      <c r="AK308" s="709">
        <f t="shared" si="390"/>
        <v>0</v>
      </c>
      <c r="AL308" s="709">
        <f t="shared" si="391"/>
        <v>0</v>
      </c>
      <c r="AM308" s="709">
        <f t="shared" si="392"/>
        <v>0</v>
      </c>
      <c r="AN308" s="709"/>
      <c r="AO308" s="709">
        <f t="shared" si="393"/>
        <v>0</v>
      </c>
      <c r="AP308" s="709">
        <f t="shared" si="394"/>
        <v>1</v>
      </c>
    </row>
    <row r="309" spans="1:42" ht="12.75" hidden="1" customHeight="1" outlineLevel="1" x14ac:dyDescent="0.2">
      <c r="B309" s="851"/>
      <c r="C309" s="851"/>
      <c r="D309" s="27" t="str">
        <f t="shared" si="395"/>
        <v/>
      </c>
      <c r="E309" s="191" t="str">
        <f t="shared" si="396"/>
        <v>Sa</v>
      </c>
      <c r="F309" s="191">
        <f t="shared" si="397"/>
        <v>2024</v>
      </c>
      <c r="G309" s="191">
        <f t="shared" si="398"/>
        <v>9</v>
      </c>
      <c r="H309" s="191">
        <f t="shared" si="400"/>
        <v>28</v>
      </c>
      <c r="I309" s="192">
        <f t="shared" si="399"/>
        <v>44101</v>
      </c>
      <c r="J309" s="191">
        <f t="shared" si="376"/>
        <v>1</v>
      </c>
      <c r="K309" s="193">
        <f t="shared" si="402"/>
        <v>0</v>
      </c>
      <c r="L309" s="194">
        <f t="shared" si="402"/>
        <v>0</v>
      </c>
      <c r="M309" s="193">
        <f t="shared" si="402"/>
        <v>0</v>
      </c>
      <c r="N309" s="194">
        <f t="shared" si="402"/>
        <v>0</v>
      </c>
      <c r="O309" s="193">
        <f t="shared" si="402"/>
        <v>0</v>
      </c>
      <c r="P309" s="194">
        <f t="shared" si="402"/>
        <v>0</v>
      </c>
      <c r="Q309" s="193">
        <f t="shared" si="402"/>
        <v>0</v>
      </c>
      <c r="R309" s="194">
        <f t="shared" si="402"/>
        <v>0</v>
      </c>
      <c r="S309" s="193">
        <f t="shared" si="378"/>
        <v>0</v>
      </c>
      <c r="T309" s="194">
        <f t="shared" si="379"/>
        <v>0</v>
      </c>
      <c r="U309" s="193">
        <f t="shared" si="380"/>
        <v>0</v>
      </c>
      <c r="V309" s="194">
        <f t="shared" si="381"/>
        <v>0</v>
      </c>
      <c r="W309" s="195">
        <f t="shared" si="382"/>
        <v>0</v>
      </c>
      <c r="X309" s="195">
        <f t="shared" si="383"/>
        <v>0</v>
      </c>
      <c r="Y309" s="195">
        <f t="shared" si="384"/>
        <v>0</v>
      </c>
      <c r="Z309" s="195">
        <f t="shared" si="385"/>
        <v>0</v>
      </c>
      <c r="AA309" s="195">
        <f t="shared" si="386"/>
        <v>0</v>
      </c>
      <c r="AB309" s="195">
        <f t="shared" si="387"/>
        <v>0</v>
      </c>
      <c r="AC309" s="667"/>
      <c r="AD309" s="196">
        <f t="shared" si="388"/>
        <v>0</v>
      </c>
      <c r="AE309" s="667"/>
      <c r="AF309" s="196">
        <f t="shared" si="389"/>
        <v>0</v>
      </c>
      <c r="AG309" s="196"/>
      <c r="AH309" s="196"/>
      <c r="AI309" s="196"/>
      <c r="AK309" s="709">
        <f t="shared" si="390"/>
        <v>0</v>
      </c>
      <c r="AL309" s="709">
        <f t="shared" si="391"/>
        <v>0</v>
      </c>
      <c r="AM309" s="709">
        <f t="shared" si="392"/>
        <v>0</v>
      </c>
      <c r="AN309" s="709"/>
      <c r="AO309" s="709">
        <f t="shared" si="393"/>
        <v>0</v>
      </c>
      <c r="AP309" s="709">
        <f t="shared" si="394"/>
        <v>0</v>
      </c>
    </row>
    <row r="310" spans="1:42" ht="12.75" hidden="1" customHeight="1" outlineLevel="1" x14ac:dyDescent="0.2">
      <c r="B310" s="851"/>
      <c r="C310" s="851"/>
      <c r="D310" s="27" t="str">
        <f t="shared" si="395"/>
        <v/>
      </c>
      <c r="E310" s="191" t="str">
        <f t="shared" si="396"/>
        <v>So</v>
      </c>
      <c r="F310" s="191">
        <f t="shared" si="397"/>
        <v>2024</v>
      </c>
      <c r="G310" s="191">
        <f t="shared" si="398"/>
        <v>9</v>
      </c>
      <c r="H310" s="191">
        <f t="shared" si="400"/>
        <v>29</v>
      </c>
      <c r="I310" s="192">
        <f t="shared" si="399"/>
        <v>44102</v>
      </c>
      <c r="J310" s="191">
        <f t="shared" si="376"/>
        <v>1</v>
      </c>
      <c r="K310" s="193">
        <f t="shared" si="402"/>
        <v>0</v>
      </c>
      <c r="L310" s="194">
        <f t="shared" si="402"/>
        <v>0</v>
      </c>
      <c r="M310" s="193">
        <f t="shared" si="402"/>
        <v>0</v>
      </c>
      <c r="N310" s="194">
        <f t="shared" si="402"/>
        <v>0</v>
      </c>
      <c r="O310" s="193">
        <f t="shared" si="402"/>
        <v>0</v>
      </c>
      <c r="P310" s="194">
        <f t="shared" si="402"/>
        <v>0</v>
      </c>
      <c r="Q310" s="193">
        <f t="shared" si="402"/>
        <v>0</v>
      </c>
      <c r="R310" s="194">
        <f t="shared" si="402"/>
        <v>0</v>
      </c>
      <c r="S310" s="193">
        <f t="shared" si="378"/>
        <v>0</v>
      </c>
      <c r="T310" s="194">
        <f t="shared" si="379"/>
        <v>0</v>
      </c>
      <c r="U310" s="193">
        <f t="shared" si="380"/>
        <v>0</v>
      </c>
      <c r="V310" s="194">
        <f t="shared" si="381"/>
        <v>0</v>
      </c>
      <c r="W310" s="195">
        <f t="shared" si="382"/>
        <v>0</v>
      </c>
      <c r="X310" s="195">
        <f t="shared" si="383"/>
        <v>0</v>
      </c>
      <c r="Y310" s="195">
        <f t="shared" si="384"/>
        <v>0</v>
      </c>
      <c r="Z310" s="195">
        <f t="shared" si="385"/>
        <v>0</v>
      </c>
      <c r="AA310" s="195">
        <f t="shared" si="386"/>
        <v>0</v>
      </c>
      <c r="AB310" s="195">
        <f t="shared" si="387"/>
        <v>0</v>
      </c>
      <c r="AC310" s="667"/>
      <c r="AD310" s="196">
        <f t="shared" si="388"/>
        <v>0</v>
      </c>
      <c r="AE310" s="667"/>
      <c r="AF310" s="196">
        <f t="shared" si="389"/>
        <v>0</v>
      </c>
      <c r="AG310" s="196"/>
      <c r="AH310" s="196"/>
      <c r="AI310" s="196"/>
      <c r="AK310" s="709">
        <f t="shared" si="390"/>
        <v>0</v>
      </c>
      <c r="AL310" s="709">
        <f t="shared" si="391"/>
        <v>0</v>
      </c>
      <c r="AM310" s="709">
        <f t="shared" si="392"/>
        <v>0</v>
      </c>
      <c r="AN310" s="709"/>
      <c r="AO310" s="709">
        <f t="shared" si="393"/>
        <v>0</v>
      </c>
      <c r="AP310" s="709">
        <f t="shared" si="394"/>
        <v>0</v>
      </c>
    </row>
    <row r="311" spans="1:42" ht="12.75" hidden="1" customHeight="1" outlineLevel="1" x14ac:dyDescent="0.2">
      <c r="B311" s="851"/>
      <c r="C311" s="851"/>
      <c r="D311" s="27">
        <f t="shared" si="395"/>
        <v>40</v>
      </c>
      <c r="E311" s="191" t="str">
        <f t="shared" si="396"/>
        <v>Mo</v>
      </c>
      <c r="F311" s="191">
        <f t="shared" si="397"/>
        <v>2024</v>
      </c>
      <c r="G311" s="191">
        <f t="shared" si="398"/>
        <v>9</v>
      </c>
      <c r="H311" s="191">
        <f t="shared" si="400"/>
        <v>30</v>
      </c>
      <c r="I311" s="192">
        <f t="shared" si="399"/>
        <v>44103</v>
      </c>
      <c r="J311" s="191">
        <f t="shared" si="376"/>
        <v>1</v>
      </c>
      <c r="K311" s="193">
        <f t="shared" si="402"/>
        <v>7</v>
      </c>
      <c r="L311" s="194">
        <f t="shared" si="402"/>
        <v>0</v>
      </c>
      <c r="M311" s="193">
        <f t="shared" si="402"/>
        <v>13</v>
      </c>
      <c r="N311" s="194">
        <f t="shared" si="402"/>
        <v>0</v>
      </c>
      <c r="O311" s="193">
        <f t="shared" si="402"/>
        <v>13</v>
      </c>
      <c r="P311" s="194">
        <f t="shared" si="402"/>
        <v>30</v>
      </c>
      <c r="Q311" s="193">
        <f t="shared" si="402"/>
        <v>15</v>
      </c>
      <c r="R311" s="194">
        <f t="shared" si="402"/>
        <v>55</v>
      </c>
      <c r="S311" s="193">
        <f t="shared" si="378"/>
        <v>15</v>
      </c>
      <c r="T311" s="194">
        <f t="shared" si="379"/>
        <v>55</v>
      </c>
      <c r="U311" s="193">
        <f t="shared" si="380"/>
        <v>15</v>
      </c>
      <c r="V311" s="194">
        <f t="shared" si="381"/>
        <v>55</v>
      </c>
      <c r="W311" s="195">
        <f t="shared" si="382"/>
        <v>0.29166666666666669</v>
      </c>
      <c r="X311" s="195">
        <f t="shared" si="383"/>
        <v>0.54166666666666663</v>
      </c>
      <c r="Y311" s="195">
        <f t="shared" si="384"/>
        <v>0.5625</v>
      </c>
      <c r="Z311" s="195">
        <f t="shared" si="385"/>
        <v>0.66319444444444442</v>
      </c>
      <c r="AA311" s="195">
        <f t="shared" si="386"/>
        <v>0.66319444444444442</v>
      </c>
      <c r="AB311" s="195">
        <f t="shared" si="387"/>
        <v>0.66319444444444442</v>
      </c>
      <c r="AC311" s="667"/>
      <c r="AD311" s="196">
        <f t="shared" si="388"/>
        <v>0.35069444444444442</v>
      </c>
      <c r="AE311" s="667"/>
      <c r="AF311" s="196">
        <f t="shared" si="389"/>
        <v>0.35069444444444436</v>
      </c>
      <c r="AG311" s="196"/>
      <c r="AH311" s="196"/>
      <c r="AI311" s="196"/>
      <c r="AJ311" s="150"/>
      <c r="AK311" s="709">
        <f t="shared" si="390"/>
        <v>0</v>
      </c>
      <c r="AL311" s="709">
        <f t="shared" si="391"/>
        <v>0</v>
      </c>
      <c r="AM311" s="709">
        <f t="shared" si="392"/>
        <v>0</v>
      </c>
      <c r="AN311" s="709"/>
      <c r="AO311" s="709">
        <f t="shared" si="393"/>
        <v>0</v>
      </c>
      <c r="AP311" s="709">
        <f t="shared" si="394"/>
        <v>1</v>
      </c>
    </row>
    <row r="312" spans="1:42" ht="12.75" hidden="1" customHeight="1" outlineLevel="1" x14ac:dyDescent="0.2">
      <c r="B312" s="851"/>
      <c r="C312" s="851"/>
      <c r="D312" s="27" t="str">
        <f t="shared" si="395"/>
        <v/>
      </c>
      <c r="E312" s="191" t="str">
        <f t="shared" ref="E312" si="403">TEXT(I312,"TTT")</f>
        <v>Di</v>
      </c>
      <c r="F312" s="191">
        <f t="shared" si="397"/>
        <v>2024</v>
      </c>
      <c r="G312" s="191">
        <f t="shared" si="398"/>
        <v>9</v>
      </c>
      <c r="H312" s="191">
        <f t="shared" si="400"/>
        <v>31</v>
      </c>
      <c r="I312" s="192">
        <f t="shared" ref="I312" si="404">DATE(F312,G312,H312)</f>
        <v>44104</v>
      </c>
      <c r="J312" s="191">
        <f t="shared" si="376"/>
        <v>0</v>
      </c>
      <c r="K312" s="193">
        <f t="shared" si="402"/>
        <v>0</v>
      </c>
      <c r="L312" s="194">
        <f t="shared" si="402"/>
        <v>0</v>
      </c>
      <c r="M312" s="193">
        <f t="shared" si="402"/>
        <v>0</v>
      </c>
      <c r="N312" s="194">
        <f t="shared" si="402"/>
        <v>0</v>
      </c>
      <c r="O312" s="193">
        <f t="shared" si="402"/>
        <v>0</v>
      </c>
      <c r="P312" s="194">
        <f t="shared" si="402"/>
        <v>0</v>
      </c>
      <c r="Q312" s="193">
        <f t="shared" si="402"/>
        <v>0</v>
      </c>
      <c r="R312" s="194">
        <f t="shared" si="402"/>
        <v>0</v>
      </c>
      <c r="S312" s="193">
        <f t="shared" si="378"/>
        <v>0</v>
      </c>
      <c r="T312" s="194">
        <f t="shared" si="379"/>
        <v>0</v>
      </c>
      <c r="U312" s="193">
        <f t="shared" si="380"/>
        <v>0</v>
      </c>
      <c r="V312" s="194">
        <f t="shared" si="381"/>
        <v>0</v>
      </c>
      <c r="W312" s="195">
        <f t="shared" si="382"/>
        <v>0</v>
      </c>
      <c r="X312" s="195">
        <f t="shared" si="383"/>
        <v>0</v>
      </c>
      <c r="Y312" s="195">
        <f t="shared" si="384"/>
        <v>0</v>
      </c>
      <c r="Z312" s="195">
        <f t="shared" si="385"/>
        <v>0</v>
      </c>
      <c r="AA312" s="195">
        <f t="shared" si="386"/>
        <v>0</v>
      </c>
      <c r="AB312" s="195">
        <f t="shared" si="387"/>
        <v>0</v>
      </c>
      <c r="AC312" s="667"/>
      <c r="AD312" s="196">
        <f t="shared" si="388"/>
        <v>0</v>
      </c>
      <c r="AE312" s="667"/>
      <c r="AF312" s="196">
        <f t="shared" si="389"/>
        <v>0</v>
      </c>
      <c r="AG312" s="27" t="str">
        <f t="shared" ref="AG312" si="405">IF(AH312="Mo",WEEKNUM(AL312),"")</f>
        <v/>
      </c>
      <c r="AH312" s="196"/>
      <c r="AI312" s="196"/>
      <c r="AJ312" s="150"/>
      <c r="AK312" s="709">
        <f t="shared" si="390"/>
        <v>0</v>
      </c>
      <c r="AL312" s="709">
        <f t="shared" si="391"/>
        <v>0</v>
      </c>
      <c r="AM312" s="709">
        <f t="shared" si="392"/>
        <v>0</v>
      </c>
      <c r="AN312" s="709"/>
      <c r="AO312" s="709">
        <f t="shared" si="393"/>
        <v>0</v>
      </c>
      <c r="AP312" s="709">
        <f>IF(OR(E312="Sa",E312="So",E312="",J312=0,AH312="FT"),0,1)</f>
        <v>0</v>
      </c>
    </row>
    <row r="313" spans="1:42" ht="12.75" hidden="1" customHeight="1" outlineLevel="1" x14ac:dyDescent="0.2">
      <c r="B313" s="851"/>
      <c r="C313" s="851"/>
      <c r="D313" s="749" t="s">
        <v>1716</v>
      </c>
      <c r="E313" s="9"/>
      <c r="F313" s="9"/>
      <c r="G313" s="9"/>
      <c r="H313" s="191"/>
      <c r="I313" s="13"/>
      <c r="J313" s="191">
        <f>IF(OR(G313="",G313=MONTH(I313)),1,0)</f>
        <v>1</v>
      </c>
      <c r="Q313" s="4" t="s">
        <v>21</v>
      </c>
      <c r="R313" s="4"/>
      <c r="S313" s="4"/>
      <c r="T313" s="4"/>
      <c r="U313" s="4"/>
      <c r="V313" s="4"/>
      <c r="W313" s="4"/>
      <c r="X313" s="4"/>
      <c r="Y313" s="4"/>
      <c r="Z313" s="4"/>
      <c r="AA313" s="4"/>
      <c r="AB313" s="4"/>
      <c r="AC313" s="667"/>
      <c r="AD313" s="18">
        <f>SUM(AD282:AD312)</f>
        <v>7.3645833333333357</v>
      </c>
      <c r="AE313" s="667"/>
      <c r="AF313" s="18">
        <f>SUM(AF282:AF312)</f>
        <v>7.364583333333333</v>
      </c>
      <c r="AG313" s="18"/>
      <c r="AH313" s="18"/>
      <c r="AI313" s="20">
        <f>IF(AF313-AD313&lt;0,0,1)</f>
        <v>0</v>
      </c>
      <c r="AJ313" s="190">
        <f>IF(AF313-AD313&lt;0,AD313-AF313,AF313-AD313)</f>
        <v>2.6645352591003757E-15</v>
      </c>
      <c r="AK313" s="190">
        <f>8.425*SUM(AK282:AK312)/24</f>
        <v>0</v>
      </c>
      <c r="AL313" s="190">
        <f>8.425*SUM(AL282:AL312)/24</f>
        <v>0</v>
      </c>
      <c r="AM313" s="190">
        <f>8.425*SUM(AM282:AM312)/24</f>
        <v>0</v>
      </c>
      <c r="AO313" s="151">
        <f>SUM(AO282:AO312)</f>
        <v>0</v>
      </c>
      <c r="AP313" s="151">
        <f>SUM(AP282:AP312)</f>
        <v>21</v>
      </c>
    </row>
    <row r="314" spans="1:42" ht="12.75" customHeight="1" collapsed="1" x14ac:dyDescent="0.2">
      <c r="B314" s="852"/>
      <c r="C314" s="852"/>
      <c r="D314" s="49"/>
      <c r="E314" s="51"/>
      <c r="F314" s="51"/>
      <c r="G314" s="51"/>
      <c r="H314" s="51"/>
      <c r="I314" s="51"/>
      <c r="J314" s="51"/>
      <c r="K314" s="52"/>
      <c r="L314" s="52"/>
      <c r="M314" s="52"/>
      <c r="N314" s="52"/>
      <c r="O314" s="52"/>
      <c r="P314" s="52"/>
      <c r="Q314" s="52"/>
      <c r="R314" s="52"/>
      <c r="S314" s="52"/>
      <c r="T314" s="52"/>
      <c r="U314" s="52"/>
      <c r="V314" s="52"/>
      <c r="W314" s="52"/>
      <c r="X314" s="52"/>
      <c r="Y314" s="52"/>
      <c r="Z314" s="52"/>
      <c r="AA314" s="52"/>
      <c r="AB314" s="52"/>
      <c r="AC314" s="53"/>
      <c r="AD314" s="53"/>
      <c r="AE314" s="53"/>
      <c r="AF314" s="54"/>
      <c r="AG314" s="26"/>
      <c r="AH314" s="26"/>
      <c r="AI314" s="26"/>
      <c r="AJ314" s="203">
        <f>IF(AI313=1,AJ280+AJ313,IF(AI313=0,AJ280-AJ313,"Error"))</f>
        <v>-0.47222222222224985</v>
      </c>
      <c r="AK314" s="202">
        <f>AK280+SUM(AK281:AK312)</f>
        <v>12</v>
      </c>
      <c r="AL314" s="202">
        <f>AL280+SUM(AL281:AL312)</f>
        <v>1</v>
      </c>
      <c r="AM314" s="202">
        <f>AM280+SUM(AM281:AM312)</f>
        <v>0</v>
      </c>
      <c r="AN314" s="202"/>
      <c r="AO314" s="202">
        <f>AO313*8</f>
        <v>0</v>
      </c>
      <c r="AP314" s="202">
        <f>AP313*8</f>
        <v>168</v>
      </c>
    </row>
    <row r="315" spans="1:42" ht="12.75" hidden="1" customHeight="1" outlineLevel="1" x14ac:dyDescent="0.2">
      <c r="B315" s="850">
        <f>$F$5</f>
        <v>2024</v>
      </c>
      <c r="C315" s="850" t="str">
        <f>TEXT(I316,"MMM")</f>
        <v>Okt</v>
      </c>
      <c r="D315" s="41"/>
      <c r="E315" s="42"/>
      <c r="F315" s="42"/>
      <c r="G315" s="42"/>
      <c r="H315" s="42"/>
      <c r="I315" s="42"/>
      <c r="J315" s="42"/>
      <c r="K315" s="43"/>
      <c r="L315" s="43"/>
      <c r="M315" s="43"/>
      <c r="N315" s="43"/>
      <c r="O315" s="43"/>
      <c r="P315" s="43"/>
      <c r="Q315" s="43"/>
      <c r="R315" s="43"/>
      <c r="S315" s="43"/>
      <c r="T315" s="43"/>
      <c r="U315" s="43"/>
      <c r="V315" s="43"/>
      <c r="W315" s="43"/>
      <c r="X315" s="43"/>
      <c r="Y315" s="43"/>
      <c r="Z315" s="43"/>
      <c r="AA315" s="43"/>
      <c r="AB315" s="43"/>
      <c r="AC315" s="44"/>
      <c r="AD315" s="44"/>
      <c r="AE315" s="44"/>
      <c r="AF315" s="42"/>
      <c r="AG315" s="42"/>
      <c r="AH315" s="42"/>
      <c r="AI315" s="42"/>
      <c r="AJ315" s="148"/>
      <c r="AK315" s="148"/>
      <c r="AL315" s="148"/>
      <c r="AM315" s="148"/>
      <c r="AN315" s="148"/>
      <c r="AO315" s="148"/>
      <c r="AP315" s="148"/>
    </row>
    <row r="316" spans="1:42" ht="12.75" hidden="1" customHeight="1" outlineLevel="1" x14ac:dyDescent="0.2">
      <c r="A316" s="198">
        <f>A282+1</f>
        <v>10</v>
      </c>
      <c r="B316" s="851"/>
      <c r="C316" s="851"/>
      <c r="D316" s="27" t="str">
        <f>IF(E316="Mo",WEEKNUM(I316),"")</f>
        <v/>
      </c>
      <c r="E316" s="191" t="str">
        <f>TEXT(I316,"TTT")</f>
        <v>Di</v>
      </c>
      <c r="F316" s="191">
        <f>$F$5</f>
        <v>2024</v>
      </c>
      <c r="G316" s="191">
        <f>$A$316</f>
        <v>10</v>
      </c>
      <c r="H316" s="191">
        <f>$H$5</f>
        <v>1</v>
      </c>
      <c r="I316" s="192">
        <f>DATE(F316,G316,H316)</f>
        <v>44104</v>
      </c>
      <c r="J316" s="191">
        <f t="shared" ref="J316:J346" si="406">IF(OR(G316="",G316=MONTH(I316)),1,0)</f>
        <v>1</v>
      </c>
      <c r="K316" s="193">
        <f t="shared" ref="K316:R325" si="407">IF(OR($E316="Sa",$E316="So",$J316=0),K$4,K$5)</f>
        <v>7</v>
      </c>
      <c r="L316" s="194">
        <f t="shared" si="407"/>
        <v>0</v>
      </c>
      <c r="M316" s="193">
        <f t="shared" si="407"/>
        <v>13</v>
      </c>
      <c r="N316" s="194">
        <f t="shared" si="407"/>
        <v>0</v>
      </c>
      <c r="O316" s="193">
        <f t="shared" si="407"/>
        <v>13</v>
      </c>
      <c r="P316" s="194">
        <f t="shared" si="407"/>
        <v>30</v>
      </c>
      <c r="Q316" s="193">
        <f t="shared" si="407"/>
        <v>15</v>
      </c>
      <c r="R316" s="194">
        <f t="shared" si="407"/>
        <v>55</v>
      </c>
      <c r="S316" s="193">
        <f t="shared" ref="S316:S346" si="408">Q316</f>
        <v>15</v>
      </c>
      <c r="T316" s="194">
        <f t="shared" ref="T316:T346" si="409">R316</f>
        <v>55</v>
      </c>
      <c r="U316" s="193">
        <f t="shared" ref="U316:U346" si="410">S316</f>
        <v>15</v>
      </c>
      <c r="V316" s="194">
        <f t="shared" ref="V316:V346" si="411">T316</f>
        <v>55</v>
      </c>
      <c r="W316" s="195">
        <f t="shared" ref="W316:W346" si="412">TIME(K316,L316,0)</f>
        <v>0.29166666666666669</v>
      </c>
      <c r="X316" s="195">
        <f t="shared" ref="X316:X346" si="413">TIME(M316,N316,0)</f>
        <v>0.54166666666666663</v>
      </c>
      <c r="Y316" s="195">
        <f t="shared" ref="Y316:Y346" si="414">TIME(O316,P316,0)</f>
        <v>0.5625</v>
      </c>
      <c r="Z316" s="195">
        <f t="shared" ref="Z316:Z346" si="415">TIME(Q316,R316,0)</f>
        <v>0.66319444444444442</v>
      </c>
      <c r="AA316" s="195">
        <f t="shared" ref="AA316:AA346" si="416">TIME(S316,T316,0)</f>
        <v>0.66319444444444442</v>
      </c>
      <c r="AB316" s="195">
        <f t="shared" ref="AB316:AB346" si="417">TIME(U316,V316,0)</f>
        <v>0.66319444444444442</v>
      </c>
      <c r="AC316" s="667"/>
      <c r="AD316" s="196">
        <f t="shared" ref="AD316:AD346" si="418">IF(J316=0,0,IF(OR(E316="Sa",E316="So"),TIME($AD$4,$AF$4,0),TIME($AD$5,$AF$5,0)))</f>
        <v>0.35069444444444442</v>
      </c>
      <c r="AE316" s="667"/>
      <c r="AF316" s="196">
        <f t="shared" ref="AF316:AF346" si="419">IF(OR(E316="Sa",E316="So"),TIME($AD$4,$AF$4,0),(Z316-W316-(Y316-X316)+(AB316-AA316)))</f>
        <v>0.35069444444444436</v>
      </c>
      <c r="AG316" s="196"/>
      <c r="AH316" s="196"/>
      <c r="AI316" s="196"/>
      <c r="AK316" s="709">
        <f t="shared" ref="AK316:AK346" si="420">IF(AH316=$AH$3,1,0)</f>
        <v>0</v>
      </c>
      <c r="AL316" s="709">
        <f t="shared" ref="AL316:AL346" si="421">IF(AH316=$AH$7,1,0)</f>
        <v>0</v>
      </c>
      <c r="AM316" s="709">
        <f t="shared" ref="AM316:AM346" si="422">IF(AI316=$AH$4,1,0)</f>
        <v>0</v>
      </c>
      <c r="AN316" s="709"/>
      <c r="AO316" s="709">
        <f t="shared" ref="AO316:AO346" si="423">IF(OR(AH316=$AH$2,AH316=$AH$5),1,IF(AH316=$AH$6,0.5,0))</f>
        <v>0</v>
      </c>
      <c r="AP316" s="709">
        <f t="shared" ref="AP316:AP345" si="424">IF(OR(E316="Sa",E316="So",E316="",J316=0,AH316="FT"),0,1)</f>
        <v>1</v>
      </c>
    </row>
    <row r="317" spans="1:42" ht="12.75" hidden="1" customHeight="1" outlineLevel="1" x14ac:dyDescent="0.2">
      <c r="B317" s="851"/>
      <c r="C317" s="851"/>
      <c r="D317" s="27" t="str">
        <f t="shared" ref="D317:D346" si="425">IF(E317="Mo",WEEKNUM(I317),"")</f>
        <v/>
      </c>
      <c r="E317" s="191" t="str">
        <f t="shared" ref="E317:E346" si="426">TEXT(I317,"TTT")</f>
        <v>Mi</v>
      </c>
      <c r="F317" s="191">
        <f t="shared" ref="F317:F346" si="427">$F$5</f>
        <v>2024</v>
      </c>
      <c r="G317" s="191">
        <f t="shared" ref="G317:G346" si="428">$A$316</f>
        <v>10</v>
      </c>
      <c r="H317" s="191">
        <f>H316+1</f>
        <v>2</v>
      </c>
      <c r="I317" s="192">
        <f t="shared" ref="I317:I346" si="429">DATE(F317,G317,H317)</f>
        <v>44105</v>
      </c>
      <c r="J317" s="191">
        <f t="shared" si="406"/>
        <v>1</v>
      </c>
      <c r="K317" s="193">
        <f t="shared" si="407"/>
        <v>7</v>
      </c>
      <c r="L317" s="194">
        <f t="shared" si="407"/>
        <v>0</v>
      </c>
      <c r="M317" s="193">
        <f t="shared" si="407"/>
        <v>13</v>
      </c>
      <c r="N317" s="194">
        <f t="shared" si="407"/>
        <v>0</v>
      </c>
      <c r="O317" s="193">
        <f t="shared" si="407"/>
        <v>13</v>
      </c>
      <c r="P317" s="194">
        <f t="shared" si="407"/>
        <v>30</v>
      </c>
      <c r="Q317" s="193">
        <f t="shared" si="407"/>
        <v>15</v>
      </c>
      <c r="R317" s="194">
        <f t="shared" si="407"/>
        <v>55</v>
      </c>
      <c r="S317" s="193">
        <f t="shared" si="408"/>
        <v>15</v>
      </c>
      <c r="T317" s="194">
        <f t="shared" si="409"/>
        <v>55</v>
      </c>
      <c r="U317" s="193">
        <f t="shared" si="410"/>
        <v>15</v>
      </c>
      <c r="V317" s="194">
        <f t="shared" si="411"/>
        <v>55</v>
      </c>
      <c r="W317" s="195">
        <f t="shared" si="412"/>
        <v>0.29166666666666669</v>
      </c>
      <c r="X317" s="195">
        <f t="shared" si="413"/>
        <v>0.54166666666666663</v>
      </c>
      <c r="Y317" s="195">
        <f t="shared" si="414"/>
        <v>0.5625</v>
      </c>
      <c r="Z317" s="195">
        <f t="shared" si="415"/>
        <v>0.66319444444444442</v>
      </c>
      <c r="AA317" s="195">
        <f t="shared" si="416"/>
        <v>0.66319444444444442</v>
      </c>
      <c r="AB317" s="195">
        <f t="shared" si="417"/>
        <v>0.66319444444444442</v>
      </c>
      <c r="AC317" s="667"/>
      <c r="AD317" s="196">
        <f t="shared" si="418"/>
        <v>0.35069444444444442</v>
      </c>
      <c r="AE317" s="667"/>
      <c r="AF317" s="196">
        <f t="shared" si="419"/>
        <v>0.35069444444444436</v>
      </c>
      <c r="AG317" s="196"/>
      <c r="AH317" s="196"/>
      <c r="AI317" s="196"/>
      <c r="AJ317" s="150"/>
      <c r="AK317" s="709">
        <f t="shared" si="420"/>
        <v>0</v>
      </c>
      <c r="AL317" s="709">
        <f t="shared" si="421"/>
        <v>0</v>
      </c>
      <c r="AM317" s="709">
        <f t="shared" si="422"/>
        <v>0</v>
      </c>
      <c r="AN317" s="709"/>
      <c r="AO317" s="709">
        <f t="shared" si="423"/>
        <v>0</v>
      </c>
      <c r="AP317" s="709">
        <f t="shared" si="424"/>
        <v>1</v>
      </c>
    </row>
    <row r="318" spans="1:42" ht="12.75" hidden="1" customHeight="1" outlineLevel="1" x14ac:dyDescent="0.2">
      <c r="B318" s="851"/>
      <c r="C318" s="851"/>
      <c r="D318" s="27" t="str">
        <f t="shared" si="425"/>
        <v/>
      </c>
      <c r="E318" s="191" t="str">
        <f t="shared" si="426"/>
        <v>Do</v>
      </c>
      <c r="F318" s="191">
        <f t="shared" si="427"/>
        <v>2024</v>
      </c>
      <c r="G318" s="191">
        <f t="shared" si="428"/>
        <v>10</v>
      </c>
      <c r="H318" s="191">
        <f t="shared" ref="H318:H346" si="430">H317+1</f>
        <v>3</v>
      </c>
      <c r="I318" s="192">
        <f t="shared" si="429"/>
        <v>44106</v>
      </c>
      <c r="J318" s="191">
        <f t="shared" si="406"/>
        <v>1</v>
      </c>
      <c r="K318" s="193">
        <f t="shared" si="407"/>
        <v>7</v>
      </c>
      <c r="L318" s="194">
        <f t="shared" si="407"/>
        <v>0</v>
      </c>
      <c r="M318" s="193">
        <f t="shared" si="407"/>
        <v>13</v>
      </c>
      <c r="N318" s="194">
        <f t="shared" si="407"/>
        <v>0</v>
      </c>
      <c r="O318" s="193">
        <f t="shared" si="407"/>
        <v>13</v>
      </c>
      <c r="P318" s="194">
        <f t="shared" si="407"/>
        <v>30</v>
      </c>
      <c r="Q318" s="193">
        <f t="shared" si="407"/>
        <v>15</v>
      </c>
      <c r="R318" s="194">
        <f t="shared" si="407"/>
        <v>55</v>
      </c>
      <c r="S318" s="193">
        <f t="shared" si="408"/>
        <v>15</v>
      </c>
      <c r="T318" s="194">
        <f t="shared" si="409"/>
        <v>55</v>
      </c>
      <c r="U318" s="193">
        <f t="shared" si="410"/>
        <v>15</v>
      </c>
      <c r="V318" s="194">
        <f t="shared" si="411"/>
        <v>55</v>
      </c>
      <c r="W318" s="195">
        <f t="shared" si="412"/>
        <v>0.29166666666666669</v>
      </c>
      <c r="X318" s="195">
        <f t="shared" si="413"/>
        <v>0.54166666666666663</v>
      </c>
      <c r="Y318" s="195">
        <f t="shared" si="414"/>
        <v>0.5625</v>
      </c>
      <c r="Z318" s="195">
        <f t="shared" si="415"/>
        <v>0.66319444444444442</v>
      </c>
      <c r="AA318" s="195">
        <f t="shared" si="416"/>
        <v>0.66319444444444442</v>
      </c>
      <c r="AB318" s="195">
        <f t="shared" si="417"/>
        <v>0.66319444444444442</v>
      </c>
      <c r="AC318" s="667"/>
      <c r="AD318" s="196">
        <f t="shared" si="418"/>
        <v>0.35069444444444442</v>
      </c>
      <c r="AE318" s="667"/>
      <c r="AF318" s="196">
        <f t="shared" si="419"/>
        <v>0.35069444444444436</v>
      </c>
      <c r="AG318" s="196"/>
      <c r="AH318" s="196"/>
      <c r="AI318" s="196"/>
      <c r="AJ318" s="150"/>
      <c r="AK318" s="709">
        <f t="shared" si="420"/>
        <v>0</v>
      </c>
      <c r="AL318" s="709">
        <f t="shared" si="421"/>
        <v>0</v>
      </c>
      <c r="AM318" s="709">
        <f t="shared" si="422"/>
        <v>0</v>
      </c>
      <c r="AN318" s="709"/>
      <c r="AO318" s="709">
        <f t="shared" si="423"/>
        <v>0</v>
      </c>
      <c r="AP318" s="709">
        <f t="shared" si="424"/>
        <v>1</v>
      </c>
    </row>
    <row r="319" spans="1:42" ht="12.75" hidden="1" customHeight="1" outlineLevel="1" x14ac:dyDescent="0.2">
      <c r="B319" s="851"/>
      <c r="C319" s="851"/>
      <c r="D319" s="27" t="str">
        <f t="shared" si="425"/>
        <v/>
      </c>
      <c r="E319" s="191" t="str">
        <f t="shared" si="426"/>
        <v>Fr</v>
      </c>
      <c r="F319" s="191">
        <f t="shared" si="427"/>
        <v>2024</v>
      </c>
      <c r="G319" s="191">
        <f t="shared" si="428"/>
        <v>10</v>
      </c>
      <c r="H319" s="191">
        <f t="shared" si="430"/>
        <v>4</v>
      </c>
      <c r="I319" s="192">
        <f t="shared" si="429"/>
        <v>44107</v>
      </c>
      <c r="J319" s="191">
        <f t="shared" si="406"/>
        <v>1</v>
      </c>
      <c r="K319" s="193">
        <f t="shared" si="407"/>
        <v>7</v>
      </c>
      <c r="L319" s="194">
        <f t="shared" si="407"/>
        <v>0</v>
      </c>
      <c r="M319" s="193">
        <f t="shared" si="407"/>
        <v>13</v>
      </c>
      <c r="N319" s="194">
        <f t="shared" si="407"/>
        <v>0</v>
      </c>
      <c r="O319" s="193">
        <f t="shared" si="407"/>
        <v>13</v>
      </c>
      <c r="P319" s="194">
        <f t="shared" si="407"/>
        <v>30</v>
      </c>
      <c r="Q319" s="193">
        <f t="shared" si="407"/>
        <v>15</v>
      </c>
      <c r="R319" s="194">
        <f t="shared" si="407"/>
        <v>55</v>
      </c>
      <c r="S319" s="193">
        <f t="shared" si="408"/>
        <v>15</v>
      </c>
      <c r="T319" s="194">
        <f t="shared" si="409"/>
        <v>55</v>
      </c>
      <c r="U319" s="193">
        <f t="shared" si="410"/>
        <v>15</v>
      </c>
      <c r="V319" s="194">
        <f t="shared" si="411"/>
        <v>55</v>
      </c>
      <c r="W319" s="195">
        <f t="shared" si="412"/>
        <v>0.29166666666666669</v>
      </c>
      <c r="X319" s="195">
        <f t="shared" si="413"/>
        <v>0.54166666666666663</v>
      </c>
      <c r="Y319" s="195">
        <f t="shared" si="414"/>
        <v>0.5625</v>
      </c>
      <c r="Z319" s="195">
        <f t="shared" si="415"/>
        <v>0.66319444444444442</v>
      </c>
      <c r="AA319" s="195">
        <f t="shared" si="416"/>
        <v>0.66319444444444442</v>
      </c>
      <c r="AB319" s="195">
        <f t="shared" si="417"/>
        <v>0.66319444444444442</v>
      </c>
      <c r="AC319" s="667"/>
      <c r="AD319" s="196">
        <f t="shared" si="418"/>
        <v>0.35069444444444442</v>
      </c>
      <c r="AE319" s="667"/>
      <c r="AF319" s="196">
        <f t="shared" si="419"/>
        <v>0.35069444444444436</v>
      </c>
      <c r="AG319" s="196"/>
      <c r="AH319" s="196"/>
      <c r="AI319" s="196"/>
      <c r="AJ319" s="150"/>
      <c r="AK319" s="709">
        <f t="shared" si="420"/>
        <v>0</v>
      </c>
      <c r="AL319" s="709">
        <f t="shared" si="421"/>
        <v>0</v>
      </c>
      <c r="AM319" s="709">
        <f t="shared" si="422"/>
        <v>0</v>
      </c>
      <c r="AN319" s="709"/>
      <c r="AO319" s="709">
        <f t="shared" si="423"/>
        <v>0</v>
      </c>
      <c r="AP319" s="709">
        <f t="shared" si="424"/>
        <v>1</v>
      </c>
    </row>
    <row r="320" spans="1:42" ht="12.75" hidden="1" customHeight="1" outlineLevel="1" x14ac:dyDescent="0.2">
      <c r="B320" s="851"/>
      <c r="C320" s="851"/>
      <c r="D320" s="27" t="str">
        <f t="shared" si="425"/>
        <v/>
      </c>
      <c r="E320" s="191" t="str">
        <f t="shared" si="426"/>
        <v>Sa</v>
      </c>
      <c r="F320" s="191">
        <f t="shared" si="427"/>
        <v>2024</v>
      </c>
      <c r="G320" s="191">
        <f t="shared" si="428"/>
        <v>10</v>
      </c>
      <c r="H320" s="191">
        <f t="shared" si="430"/>
        <v>5</v>
      </c>
      <c r="I320" s="192">
        <f t="shared" si="429"/>
        <v>44108</v>
      </c>
      <c r="J320" s="191">
        <f t="shared" si="406"/>
        <v>1</v>
      </c>
      <c r="K320" s="193">
        <f t="shared" si="407"/>
        <v>0</v>
      </c>
      <c r="L320" s="194">
        <f t="shared" si="407"/>
        <v>0</v>
      </c>
      <c r="M320" s="193">
        <f t="shared" si="407"/>
        <v>0</v>
      </c>
      <c r="N320" s="194">
        <f t="shared" si="407"/>
        <v>0</v>
      </c>
      <c r="O320" s="193">
        <f t="shared" si="407"/>
        <v>0</v>
      </c>
      <c r="P320" s="194">
        <f t="shared" si="407"/>
        <v>0</v>
      </c>
      <c r="Q320" s="193">
        <f t="shared" si="407"/>
        <v>0</v>
      </c>
      <c r="R320" s="194">
        <f t="shared" si="407"/>
        <v>0</v>
      </c>
      <c r="S320" s="193">
        <f t="shared" si="408"/>
        <v>0</v>
      </c>
      <c r="T320" s="194">
        <f t="shared" si="409"/>
        <v>0</v>
      </c>
      <c r="U320" s="193">
        <f t="shared" si="410"/>
        <v>0</v>
      </c>
      <c r="V320" s="194">
        <f t="shared" si="411"/>
        <v>0</v>
      </c>
      <c r="W320" s="195">
        <f t="shared" si="412"/>
        <v>0</v>
      </c>
      <c r="X320" s="195">
        <f t="shared" si="413"/>
        <v>0</v>
      </c>
      <c r="Y320" s="195">
        <f t="shared" si="414"/>
        <v>0</v>
      </c>
      <c r="Z320" s="195">
        <f t="shared" si="415"/>
        <v>0</v>
      </c>
      <c r="AA320" s="195">
        <f t="shared" si="416"/>
        <v>0</v>
      </c>
      <c r="AB320" s="195">
        <f t="shared" si="417"/>
        <v>0</v>
      </c>
      <c r="AC320" s="667"/>
      <c r="AD320" s="196">
        <f t="shared" si="418"/>
        <v>0</v>
      </c>
      <c r="AE320" s="667"/>
      <c r="AF320" s="196">
        <f t="shared" si="419"/>
        <v>0</v>
      </c>
      <c r="AG320" s="196"/>
      <c r="AH320" s="196"/>
      <c r="AI320" s="196"/>
      <c r="AJ320" s="150"/>
      <c r="AK320" s="709">
        <f t="shared" si="420"/>
        <v>0</v>
      </c>
      <c r="AL320" s="709">
        <f t="shared" si="421"/>
        <v>0</v>
      </c>
      <c r="AM320" s="709">
        <f t="shared" si="422"/>
        <v>0</v>
      </c>
      <c r="AN320" s="709"/>
      <c r="AO320" s="709">
        <f t="shared" si="423"/>
        <v>0</v>
      </c>
      <c r="AP320" s="709">
        <f t="shared" si="424"/>
        <v>0</v>
      </c>
    </row>
    <row r="321" spans="2:42" ht="12.75" hidden="1" customHeight="1" outlineLevel="1" x14ac:dyDescent="0.2">
      <c r="B321" s="851"/>
      <c r="C321" s="851"/>
      <c r="D321" s="27" t="str">
        <f t="shared" si="425"/>
        <v/>
      </c>
      <c r="E321" s="191" t="str">
        <f t="shared" si="426"/>
        <v>So</v>
      </c>
      <c r="F321" s="191">
        <f t="shared" si="427"/>
        <v>2024</v>
      </c>
      <c r="G321" s="191">
        <f t="shared" si="428"/>
        <v>10</v>
      </c>
      <c r="H321" s="191">
        <f t="shared" si="430"/>
        <v>6</v>
      </c>
      <c r="I321" s="192">
        <f t="shared" si="429"/>
        <v>44109</v>
      </c>
      <c r="J321" s="191">
        <f t="shared" si="406"/>
        <v>1</v>
      </c>
      <c r="K321" s="193">
        <f t="shared" si="407"/>
        <v>0</v>
      </c>
      <c r="L321" s="194">
        <f t="shared" si="407"/>
        <v>0</v>
      </c>
      <c r="M321" s="193">
        <f t="shared" si="407"/>
        <v>0</v>
      </c>
      <c r="N321" s="194">
        <f t="shared" si="407"/>
        <v>0</v>
      </c>
      <c r="O321" s="193">
        <f t="shared" si="407"/>
        <v>0</v>
      </c>
      <c r="P321" s="194">
        <f t="shared" si="407"/>
        <v>0</v>
      </c>
      <c r="Q321" s="193">
        <f t="shared" si="407"/>
        <v>0</v>
      </c>
      <c r="R321" s="194">
        <f t="shared" si="407"/>
        <v>0</v>
      </c>
      <c r="S321" s="193">
        <f t="shared" si="408"/>
        <v>0</v>
      </c>
      <c r="T321" s="194">
        <f t="shared" si="409"/>
        <v>0</v>
      </c>
      <c r="U321" s="193">
        <f t="shared" si="410"/>
        <v>0</v>
      </c>
      <c r="V321" s="194">
        <f t="shared" si="411"/>
        <v>0</v>
      </c>
      <c r="W321" s="195">
        <f t="shared" si="412"/>
        <v>0</v>
      </c>
      <c r="X321" s="195">
        <f t="shared" si="413"/>
        <v>0</v>
      </c>
      <c r="Y321" s="195">
        <f t="shared" si="414"/>
        <v>0</v>
      </c>
      <c r="Z321" s="195">
        <f t="shared" si="415"/>
        <v>0</v>
      </c>
      <c r="AA321" s="195">
        <f t="shared" si="416"/>
        <v>0</v>
      </c>
      <c r="AB321" s="195">
        <f t="shared" si="417"/>
        <v>0</v>
      </c>
      <c r="AC321" s="667"/>
      <c r="AD321" s="196">
        <f t="shared" si="418"/>
        <v>0</v>
      </c>
      <c r="AE321" s="667"/>
      <c r="AF321" s="196">
        <f t="shared" si="419"/>
        <v>0</v>
      </c>
      <c r="AG321" s="196"/>
      <c r="AH321" s="196"/>
      <c r="AI321" s="196"/>
      <c r="AJ321" s="150"/>
      <c r="AK321" s="709">
        <f t="shared" si="420"/>
        <v>0</v>
      </c>
      <c r="AL321" s="709">
        <f t="shared" si="421"/>
        <v>0</v>
      </c>
      <c r="AM321" s="709">
        <f t="shared" si="422"/>
        <v>0</v>
      </c>
      <c r="AN321" s="709"/>
      <c r="AO321" s="709">
        <f t="shared" si="423"/>
        <v>0</v>
      </c>
      <c r="AP321" s="709">
        <f t="shared" si="424"/>
        <v>0</v>
      </c>
    </row>
    <row r="322" spans="2:42" ht="12.75" hidden="1" customHeight="1" outlineLevel="1" x14ac:dyDescent="0.2">
      <c r="B322" s="851"/>
      <c r="C322" s="851"/>
      <c r="D322" s="27">
        <f t="shared" si="425"/>
        <v>41</v>
      </c>
      <c r="E322" s="191" t="str">
        <f t="shared" si="426"/>
        <v>Mo</v>
      </c>
      <c r="F322" s="191">
        <f t="shared" si="427"/>
        <v>2024</v>
      </c>
      <c r="G322" s="191">
        <f t="shared" si="428"/>
        <v>10</v>
      </c>
      <c r="H322" s="191">
        <f t="shared" si="430"/>
        <v>7</v>
      </c>
      <c r="I322" s="192">
        <f t="shared" si="429"/>
        <v>44110</v>
      </c>
      <c r="J322" s="191">
        <f t="shared" si="406"/>
        <v>1</v>
      </c>
      <c r="K322" s="193">
        <f t="shared" si="407"/>
        <v>7</v>
      </c>
      <c r="L322" s="194">
        <f t="shared" si="407"/>
        <v>0</v>
      </c>
      <c r="M322" s="193">
        <f t="shared" si="407"/>
        <v>13</v>
      </c>
      <c r="N322" s="194">
        <f t="shared" si="407"/>
        <v>0</v>
      </c>
      <c r="O322" s="193">
        <f t="shared" si="407"/>
        <v>13</v>
      </c>
      <c r="P322" s="194">
        <f t="shared" si="407"/>
        <v>30</v>
      </c>
      <c r="Q322" s="193">
        <f t="shared" si="407"/>
        <v>15</v>
      </c>
      <c r="R322" s="194">
        <f t="shared" si="407"/>
        <v>55</v>
      </c>
      <c r="S322" s="193">
        <f t="shared" si="408"/>
        <v>15</v>
      </c>
      <c r="T322" s="194">
        <f t="shared" si="409"/>
        <v>55</v>
      </c>
      <c r="U322" s="193">
        <f t="shared" si="410"/>
        <v>15</v>
      </c>
      <c r="V322" s="194">
        <f t="shared" si="411"/>
        <v>55</v>
      </c>
      <c r="W322" s="195">
        <f t="shared" si="412"/>
        <v>0.29166666666666669</v>
      </c>
      <c r="X322" s="195">
        <f t="shared" si="413"/>
        <v>0.54166666666666663</v>
      </c>
      <c r="Y322" s="195">
        <f t="shared" si="414"/>
        <v>0.5625</v>
      </c>
      <c r="Z322" s="195">
        <f t="shared" si="415"/>
        <v>0.66319444444444442</v>
      </c>
      <c r="AA322" s="195">
        <f t="shared" si="416"/>
        <v>0.66319444444444442</v>
      </c>
      <c r="AB322" s="195">
        <f t="shared" si="417"/>
        <v>0.66319444444444442</v>
      </c>
      <c r="AC322" s="667"/>
      <c r="AD322" s="196">
        <f t="shared" si="418"/>
        <v>0.35069444444444442</v>
      </c>
      <c r="AE322" s="667"/>
      <c r="AF322" s="196">
        <f t="shared" si="419"/>
        <v>0.35069444444444436</v>
      </c>
      <c r="AG322" s="196"/>
      <c r="AH322" s="196"/>
      <c r="AI322" s="196"/>
      <c r="AJ322" s="150"/>
      <c r="AK322" s="709">
        <f t="shared" si="420"/>
        <v>0</v>
      </c>
      <c r="AL322" s="709">
        <f t="shared" si="421"/>
        <v>0</v>
      </c>
      <c r="AM322" s="709">
        <f t="shared" si="422"/>
        <v>0</v>
      </c>
      <c r="AN322" s="709"/>
      <c r="AO322" s="709">
        <f t="shared" si="423"/>
        <v>0</v>
      </c>
      <c r="AP322" s="709">
        <f t="shared" si="424"/>
        <v>1</v>
      </c>
    </row>
    <row r="323" spans="2:42" ht="12.75" hidden="1" customHeight="1" outlineLevel="1" x14ac:dyDescent="0.2">
      <c r="B323" s="851"/>
      <c r="C323" s="851"/>
      <c r="D323" s="27" t="str">
        <f t="shared" si="425"/>
        <v/>
      </c>
      <c r="E323" s="191" t="str">
        <f t="shared" si="426"/>
        <v>Di</v>
      </c>
      <c r="F323" s="191">
        <f t="shared" si="427"/>
        <v>2024</v>
      </c>
      <c r="G323" s="191">
        <f t="shared" si="428"/>
        <v>10</v>
      </c>
      <c r="H323" s="191">
        <f t="shared" si="430"/>
        <v>8</v>
      </c>
      <c r="I323" s="192">
        <f t="shared" si="429"/>
        <v>44111</v>
      </c>
      <c r="J323" s="191">
        <f t="shared" si="406"/>
        <v>1</v>
      </c>
      <c r="K323" s="193">
        <f t="shared" si="407"/>
        <v>7</v>
      </c>
      <c r="L323" s="194">
        <f t="shared" si="407"/>
        <v>0</v>
      </c>
      <c r="M323" s="193">
        <f t="shared" si="407"/>
        <v>13</v>
      </c>
      <c r="N323" s="194">
        <f t="shared" si="407"/>
        <v>0</v>
      </c>
      <c r="O323" s="193">
        <f t="shared" si="407"/>
        <v>13</v>
      </c>
      <c r="P323" s="194">
        <f t="shared" si="407"/>
        <v>30</v>
      </c>
      <c r="Q323" s="193">
        <f t="shared" si="407"/>
        <v>15</v>
      </c>
      <c r="R323" s="194">
        <f t="shared" si="407"/>
        <v>55</v>
      </c>
      <c r="S323" s="193">
        <f t="shared" si="408"/>
        <v>15</v>
      </c>
      <c r="T323" s="194">
        <f t="shared" si="409"/>
        <v>55</v>
      </c>
      <c r="U323" s="193">
        <f t="shared" si="410"/>
        <v>15</v>
      </c>
      <c r="V323" s="194">
        <f t="shared" si="411"/>
        <v>55</v>
      </c>
      <c r="W323" s="195">
        <f t="shared" si="412"/>
        <v>0.29166666666666669</v>
      </c>
      <c r="X323" s="195">
        <f t="shared" si="413"/>
        <v>0.54166666666666663</v>
      </c>
      <c r="Y323" s="195">
        <f t="shared" si="414"/>
        <v>0.5625</v>
      </c>
      <c r="Z323" s="195">
        <f t="shared" si="415"/>
        <v>0.66319444444444442</v>
      </c>
      <c r="AA323" s="195">
        <f t="shared" si="416"/>
        <v>0.66319444444444442</v>
      </c>
      <c r="AB323" s="195">
        <f t="shared" si="417"/>
        <v>0.66319444444444442</v>
      </c>
      <c r="AC323" s="667"/>
      <c r="AD323" s="196">
        <f t="shared" si="418"/>
        <v>0.35069444444444442</v>
      </c>
      <c r="AE323" s="667"/>
      <c r="AF323" s="196">
        <f t="shared" si="419"/>
        <v>0.35069444444444436</v>
      </c>
      <c r="AG323" s="196"/>
      <c r="AH323" s="196"/>
      <c r="AI323" s="196"/>
      <c r="AJ323" s="150"/>
      <c r="AK323" s="709">
        <f t="shared" si="420"/>
        <v>0</v>
      </c>
      <c r="AL323" s="709">
        <f t="shared" si="421"/>
        <v>0</v>
      </c>
      <c r="AM323" s="709">
        <f t="shared" si="422"/>
        <v>0</v>
      </c>
      <c r="AN323" s="709"/>
      <c r="AO323" s="709">
        <f t="shared" si="423"/>
        <v>0</v>
      </c>
      <c r="AP323" s="709">
        <f t="shared" si="424"/>
        <v>1</v>
      </c>
    </row>
    <row r="324" spans="2:42" ht="12.75" hidden="1" customHeight="1" outlineLevel="1" x14ac:dyDescent="0.2">
      <c r="B324" s="851"/>
      <c r="C324" s="851"/>
      <c r="D324" s="27" t="str">
        <f t="shared" si="425"/>
        <v/>
      </c>
      <c r="E324" s="191" t="str">
        <f t="shared" si="426"/>
        <v>Mi</v>
      </c>
      <c r="F324" s="191">
        <f t="shared" si="427"/>
        <v>2024</v>
      </c>
      <c r="G324" s="191">
        <f t="shared" si="428"/>
        <v>10</v>
      </c>
      <c r="H324" s="191">
        <f t="shared" si="430"/>
        <v>9</v>
      </c>
      <c r="I324" s="192">
        <f t="shared" si="429"/>
        <v>44112</v>
      </c>
      <c r="J324" s="191">
        <f t="shared" si="406"/>
        <v>1</v>
      </c>
      <c r="K324" s="193">
        <f t="shared" si="407"/>
        <v>7</v>
      </c>
      <c r="L324" s="194">
        <f t="shared" si="407"/>
        <v>0</v>
      </c>
      <c r="M324" s="193">
        <f t="shared" si="407"/>
        <v>13</v>
      </c>
      <c r="N324" s="194">
        <f t="shared" si="407"/>
        <v>0</v>
      </c>
      <c r="O324" s="193">
        <f t="shared" si="407"/>
        <v>13</v>
      </c>
      <c r="P324" s="194">
        <f t="shared" si="407"/>
        <v>30</v>
      </c>
      <c r="Q324" s="193">
        <f t="shared" si="407"/>
        <v>15</v>
      </c>
      <c r="R324" s="194">
        <f t="shared" si="407"/>
        <v>55</v>
      </c>
      <c r="S324" s="193">
        <f t="shared" si="408"/>
        <v>15</v>
      </c>
      <c r="T324" s="194">
        <f t="shared" si="409"/>
        <v>55</v>
      </c>
      <c r="U324" s="193">
        <f t="shared" si="410"/>
        <v>15</v>
      </c>
      <c r="V324" s="194">
        <f t="shared" si="411"/>
        <v>55</v>
      </c>
      <c r="W324" s="195">
        <f t="shared" si="412"/>
        <v>0.29166666666666669</v>
      </c>
      <c r="X324" s="195">
        <f t="shared" si="413"/>
        <v>0.54166666666666663</v>
      </c>
      <c r="Y324" s="195">
        <f t="shared" si="414"/>
        <v>0.5625</v>
      </c>
      <c r="Z324" s="195">
        <f t="shared" si="415"/>
        <v>0.66319444444444442</v>
      </c>
      <c r="AA324" s="195">
        <f t="shared" si="416"/>
        <v>0.66319444444444442</v>
      </c>
      <c r="AB324" s="195">
        <f t="shared" si="417"/>
        <v>0.66319444444444442</v>
      </c>
      <c r="AC324" s="667"/>
      <c r="AD324" s="196">
        <f t="shared" si="418"/>
        <v>0.35069444444444442</v>
      </c>
      <c r="AE324" s="667"/>
      <c r="AF324" s="196">
        <f t="shared" si="419"/>
        <v>0.35069444444444436</v>
      </c>
      <c r="AG324" s="196"/>
      <c r="AH324" s="196"/>
      <c r="AI324" s="196"/>
      <c r="AJ324" s="150"/>
      <c r="AK324" s="709">
        <f t="shared" si="420"/>
        <v>0</v>
      </c>
      <c r="AL324" s="709">
        <f t="shared" si="421"/>
        <v>0</v>
      </c>
      <c r="AM324" s="709">
        <f t="shared" si="422"/>
        <v>0</v>
      </c>
      <c r="AN324" s="709"/>
      <c r="AO324" s="709">
        <f t="shared" si="423"/>
        <v>0</v>
      </c>
      <c r="AP324" s="709">
        <f t="shared" si="424"/>
        <v>1</v>
      </c>
    </row>
    <row r="325" spans="2:42" ht="12.75" hidden="1" customHeight="1" outlineLevel="1" x14ac:dyDescent="0.2">
      <c r="B325" s="851"/>
      <c r="C325" s="851"/>
      <c r="D325" s="27" t="str">
        <f t="shared" si="425"/>
        <v/>
      </c>
      <c r="E325" s="191" t="str">
        <f t="shared" si="426"/>
        <v>Do</v>
      </c>
      <c r="F325" s="191">
        <f t="shared" si="427"/>
        <v>2024</v>
      </c>
      <c r="G325" s="191">
        <f t="shared" si="428"/>
        <v>10</v>
      </c>
      <c r="H325" s="191">
        <f t="shared" si="430"/>
        <v>10</v>
      </c>
      <c r="I325" s="192">
        <f t="shared" si="429"/>
        <v>44113</v>
      </c>
      <c r="J325" s="191">
        <f t="shared" si="406"/>
        <v>1</v>
      </c>
      <c r="K325" s="193">
        <f t="shared" si="407"/>
        <v>7</v>
      </c>
      <c r="L325" s="194">
        <f t="shared" si="407"/>
        <v>0</v>
      </c>
      <c r="M325" s="193">
        <f t="shared" si="407"/>
        <v>13</v>
      </c>
      <c r="N325" s="194">
        <f t="shared" si="407"/>
        <v>0</v>
      </c>
      <c r="O325" s="193">
        <f t="shared" si="407"/>
        <v>13</v>
      </c>
      <c r="P325" s="194">
        <f t="shared" si="407"/>
        <v>30</v>
      </c>
      <c r="Q325" s="193">
        <f t="shared" si="407"/>
        <v>15</v>
      </c>
      <c r="R325" s="194">
        <f t="shared" si="407"/>
        <v>55</v>
      </c>
      <c r="S325" s="193">
        <f t="shared" si="408"/>
        <v>15</v>
      </c>
      <c r="T325" s="194">
        <f t="shared" si="409"/>
        <v>55</v>
      </c>
      <c r="U325" s="193">
        <f t="shared" si="410"/>
        <v>15</v>
      </c>
      <c r="V325" s="194">
        <f t="shared" si="411"/>
        <v>55</v>
      </c>
      <c r="W325" s="195">
        <f t="shared" si="412"/>
        <v>0.29166666666666669</v>
      </c>
      <c r="X325" s="195">
        <f t="shared" si="413"/>
        <v>0.54166666666666663</v>
      </c>
      <c r="Y325" s="195">
        <f t="shared" si="414"/>
        <v>0.5625</v>
      </c>
      <c r="Z325" s="195">
        <f t="shared" si="415"/>
        <v>0.66319444444444442</v>
      </c>
      <c r="AA325" s="195">
        <f t="shared" si="416"/>
        <v>0.66319444444444442</v>
      </c>
      <c r="AB325" s="195">
        <f t="shared" si="417"/>
        <v>0.66319444444444442</v>
      </c>
      <c r="AC325" s="667"/>
      <c r="AD325" s="196">
        <f t="shared" si="418"/>
        <v>0.35069444444444442</v>
      </c>
      <c r="AE325" s="667"/>
      <c r="AF325" s="196">
        <f t="shared" si="419"/>
        <v>0.35069444444444436</v>
      </c>
      <c r="AG325" s="196"/>
      <c r="AH325" s="196"/>
      <c r="AI325" s="196"/>
      <c r="AJ325" s="150"/>
      <c r="AK325" s="709">
        <f t="shared" si="420"/>
        <v>0</v>
      </c>
      <c r="AL325" s="709">
        <f t="shared" si="421"/>
        <v>0</v>
      </c>
      <c r="AM325" s="709">
        <f t="shared" si="422"/>
        <v>0</v>
      </c>
      <c r="AN325" s="709"/>
      <c r="AO325" s="709">
        <f t="shared" si="423"/>
        <v>0</v>
      </c>
      <c r="AP325" s="709">
        <f t="shared" si="424"/>
        <v>1</v>
      </c>
    </row>
    <row r="326" spans="2:42" ht="12.75" hidden="1" customHeight="1" outlineLevel="1" x14ac:dyDescent="0.2">
      <c r="B326" s="851"/>
      <c r="C326" s="851"/>
      <c r="D326" s="27" t="str">
        <f t="shared" si="425"/>
        <v/>
      </c>
      <c r="E326" s="191" t="str">
        <f t="shared" si="426"/>
        <v>Fr</v>
      </c>
      <c r="F326" s="191">
        <f t="shared" si="427"/>
        <v>2024</v>
      </c>
      <c r="G326" s="191">
        <f t="shared" si="428"/>
        <v>10</v>
      </c>
      <c r="H326" s="191">
        <f t="shared" si="430"/>
        <v>11</v>
      </c>
      <c r="I326" s="192">
        <f t="shared" si="429"/>
        <v>44114</v>
      </c>
      <c r="J326" s="191">
        <f t="shared" si="406"/>
        <v>1</v>
      </c>
      <c r="K326" s="193">
        <f t="shared" ref="K326:R335" si="431">IF(OR($E326="Sa",$E326="So",$J326=0),K$4,K$5)</f>
        <v>7</v>
      </c>
      <c r="L326" s="194">
        <f t="shared" si="431"/>
        <v>0</v>
      </c>
      <c r="M326" s="193">
        <f t="shared" si="431"/>
        <v>13</v>
      </c>
      <c r="N326" s="194">
        <f t="shared" si="431"/>
        <v>0</v>
      </c>
      <c r="O326" s="193">
        <f t="shared" si="431"/>
        <v>13</v>
      </c>
      <c r="P326" s="194">
        <f t="shared" si="431"/>
        <v>30</v>
      </c>
      <c r="Q326" s="193">
        <f t="shared" si="431"/>
        <v>15</v>
      </c>
      <c r="R326" s="194">
        <f t="shared" si="431"/>
        <v>55</v>
      </c>
      <c r="S326" s="193">
        <f t="shared" si="408"/>
        <v>15</v>
      </c>
      <c r="T326" s="194">
        <f t="shared" si="409"/>
        <v>55</v>
      </c>
      <c r="U326" s="193">
        <f t="shared" si="410"/>
        <v>15</v>
      </c>
      <c r="V326" s="194">
        <f t="shared" si="411"/>
        <v>55</v>
      </c>
      <c r="W326" s="195">
        <f t="shared" si="412"/>
        <v>0.29166666666666669</v>
      </c>
      <c r="X326" s="195">
        <f t="shared" si="413"/>
        <v>0.54166666666666663</v>
      </c>
      <c r="Y326" s="195">
        <f t="shared" si="414"/>
        <v>0.5625</v>
      </c>
      <c r="Z326" s="195">
        <f t="shared" si="415"/>
        <v>0.66319444444444442</v>
      </c>
      <c r="AA326" s="195">
        <f t="shared" si="416"/>
        <v>0.66319444444444442</v>
      </c>
      <c r="AB326" s="195">
        <f t="shared" si="417"/>
        <v>0.66319444444444442</v>
      </c>
      <c r="AC326" s="667"/>
      <c r="AD326" s="196">
        <f t="shared" si="418"/>
        <v>0.35069444444444442</v>
      </c>
      <c r="AE326" s="667"/>
      <c r="AF326" s="196">
        <f t="shared" si="419"/>
        <v>0.35069444444444436</v>
      </c>
      <c r="AG326" s="196"/>
      <c r="AH326" s="196"/>
      <c r="AI326" s="196"/>
      <c r="AJ326" s="150"/>
      <c r="AK326" s="709">
        <f t="shared" si="420"/>
        <v>0</v>
      </c>
      <c r="AL326" s="709">
        <f t="shared" si="421"/>
        <v>0</v>
      </c>
      <c r="AM326" s="709">
        <f t="shared" si="422"/>
        <v>0</v>
      </c>
      <c r="AN326" s="709"/>
      <c r="AO326" s="709">
        <f t="shared" si="423"/>
        <v>0</v>
      </c>
      <c r="AP326" s="709">
        <f t="shared" si="424"/>
        <v>1</v>
      </c>
    </row>
    <row r="327" spans="2:42" ht="12.75" hidden="1" customHeight="1" outlineLevel="1" x14ac:dyDescent="0.2">
      <c r="B327" s="851"/>
      <c r="C327" s="851"/>
      <c r="D327" s="27" t="str">
        <f t="shared" si="425"/>
        <v/>
      </c>
      <c r="E327" s="191" t="str">
        <f t="shared" si="426"/>
        <v>Sa</v>
      </c>
      <c r="F327" s="191">
        <f t="shared" si="427"/>
        <v>2024</v>
      </c>
      <c r="G327" s="191">
        <f t="shared" si="428"/>
        <v>10</v>
      </c>
      <c r="H327" s="191">
        <f t="shared" si="430"/>
        <v>12</v>
      </c>
      <c r="I327" s="192">
        <f t="shared" si="429"/>
        <v>44115</v>
      </c>
      <c r="J327" s="191">
        <f t="shared" si="406"/>
        <v>1</v>
      </c>
      <c r="K327" s="193">
        <f t="shared" si="431"/>
        <v>0</v>
      </c>
      <c r="L327" s="194">
        <f t="shared" si="431"/>
        <v>0</v>
      </c>
      <c r="M327" s="193">
        <f t="shared" si="431"/>
        <v>0</v>
      </c>
      <c r="N327" s="194">
        <f t="shared" si="431"/>
        <v>0</v>
      </c>
      <c r="O327" s="193">
        <f t="shared" si="431"/>
        <v>0</v>
      </c>
      <c r="P327" s="194">
        <f t="shared" si="431"/>
        <v>0</v>
      </c>
      <c r="Q327" s="193">
        <f t="shared" si="431"/>
        <v>0</v>
      </c>
      <c r="R327" s="194">
        <f t="shared" si="431"/>
        <v>0</v>
      </c>
      <c r="S327" s="193">
        <f t="shared" si="408"/>
        <v>0</v>
      </c>
      <c r="T327" s="194">
        <f t="shared" si="409"/>
        <v>0</v>
      </c>
      <c r="U327" s="193">
        <f t="shared" si="410"/>
        <v>0</v>
      </c>
      <c r="V327" s="194">
        <f t="shared" si="411"/>
        <v>0</v>
      </c>
      <c r="W327" s="195">
        <f t="shared" si="412"/>
        <v>0</v>
      </c>
      <c r="X327" s="195">
        <f t="shared" si="413"/>
        <v>0</v>
      </c>
      <c r="Y327" s="195">
        <f t="shared" si="414"/>
        <v>0</v>
      </c>
      <c r="Z327" s="195">
        <f t="shared" si="415"/>
        <v>0</v>
      </c>
      <c r="AA327" s="195">
        <f t="shared" si="416"/>
        <v>0</v>
      </c>
      <c r="AB327" s="195">
        <f t="shared" si="417"/>
        <v>0</v>
      </c>
      <c r="AC327" s="667"/>
      <c r="AD327" s="196">
        <f t="shared" si="418"/>
        <v>0</v>
      </c>
      <c r="AE327" s="667"/>
      <c r="AF327" s="196">
        <f t="shared" si="419"/>
        <v>0</v>
      </c>
      <c r="AG327" s="196"/>
      <c r="AH327" s="196"/>
      <c r="AI327" s="196"/>
      <c r="AJ327" s="150"/>
      <c r="AK327" s="709">
        <f t="shared" si="420"/>
        <v>0</v>
      </c>
      <c r="AL327" s="709">
        <f t="shared" si="421"/>
        <v>0</v>
      </c>
      <c r="AM327" s="709">
        <f t="shared" si="422"/>
        <v>0</v>
      </c>
      <c r="AN327" s="709"/>
      <c r="AO327" s="709">
        <f t="shared" si="423"/>
        <v>0</v>
      </c>
      <c r="AP327" s="709">
        <f t="shared" si="424"/>
        <v>0</v>
      </c>
    </row>
    <row r="328" spans="2:42" ht="12.75" hidden="1" customHeight="1" outlineLevel="1" x14ac:dyDescent="0.2">
      <c r="B328" s="851"/>
      <c r="C328" s="851"/>
      <c r="D328" s="27" t="str">
        <f t="shared" si="425"/>
        <v/>
      </c>
      <c r="E328" s="191" t="str">
        <f t="shared" si="426"/>
        <v>So</v>
      </c>
      <c r="F328" s="191">
        <f t="shared" si="427"/>
        <v>2024</v>
      </c>
      <c r="G328" s="191">
        <f t="shared" si="428"/>
        <v>10</v>
      </c>
      <c r="H328" s="191">
        <f t="shared" si="430"/>
        <v>13</v>
      </c>
      <c r="I328" s="192">
        <f t="shared" si="429"/>
        <v>44116</v>
      </c>
      <c r="J328" s="191">
        <f t="shared" si="406"/>
        <v>1</v>
      </c>
      <c r="K328" s="193">
        <f t="shared" si="431"/>
        <v>0</v>
      </c>
      <c r="L328" s="194">
        <f t="shared" si="431"/>
        <v>0</v>
      </c>
      <c r="M328" s="193">
        <f t="shared" si="431"/>
        <v>0</v>
      </c>
      <c r="N328" s="194">
        <f t="shared" si="431"/>
        <v>0</v>
      </c>
      <c r="O328" s="193">
        <f t="shared" si="431"/>
        <v>0</v>
      </c>
      <c r="P328" s="194">
        <f t="shared" si="431"/>
        <v>0</v>
      </c>
      <c r="Q328" s="193">
        <f t="shared" si="431"/>
        <v>0</v>
      </c>
      <c r="R328" s="194">
        <f t="shared" si="431"/>
        <v>0</v>
      </c>
      <c r="S328" s="193">
        <f t="shared" si="408"/>
        <v>0</v>
      </c>
      <c r="T328" s="194">
        <f t="shared" si="409"/>
        <v>0</v>
      </c>
      <c r="U328" s="193">
        <f t="shared" si="410"/>
        <v>0</v>
      </c>
      <c r="V328" s="194">
        <f t="shared" si="411"/>
        <v>0</v>
      </c>
      <c r="W328" s="195">
        <f t="shared" si="412"/>
        <v>0</v>
      </c>
      <c r="X328" s="195">
        <f t="shared" si="413"/>
        <v>0</v>
      </c>
      <c r="Y328" s="195">
        <f t="shared" si="414"/>
        <v>0</v>
      </c>
      <c r="Z328" s="195">
        <f t="shared" si="415"/>
        <v>0</v>
      </c>
      <c r="AA328" s="195">
        <f t="shared" si="416"/>
        <v>0</v>
      </c>
      <c r="AB328" s="195">
        <f t="shared" si="417"/>
        <v>0</v>
      </c>
      <c r="AC328" s="667"/>
      <c r="AD328" s="196">
        <f t="shared" si="418"/>
        <v>0</v>
      </c>
      <c r="AE328" s="667"/>
      <c r="AF328" s="196">
        <f t="shared" si="419"/>
        <v>0</v>
      </c>
      <c r="AG328" s="196"/>
      <c r="AH328" s="196"/>
      <c r="AI328" s="196"/>
      <c r="AJ328" s="150"/>
      <c r="AK328" s="709">
        <f t="shared" si="420"/>
        <v>0</v>
      </c>
      <c r="AL328" s="709">
        <f t="shared" si="421"/>
        <v>0</v>
      </c>
      <c r="AM328" s="709">
        <f t="shared" si="422"/>
        <v>0</v>
      </c>
      <c r="AN328" s="709"/>
      <c r="AO328" s="709">
        <f t="shared" si="423"/>
        <v>0</v>
      </c>
      <c r="AP328" s="709">
        <f t="shared" si="424"/>
        <v>0</v>
      </c>
    </row>
    <row r="329" spans="2:42" ht="12.75" hidden="1" customHeight="1" outlineLevel="1" x14ac:dyDescent="0.2">
      <c r="B329" s="851"/>
      <c r="C329" s="851"/>
      <c r="D329" s="27">
        <f t="shared" si="425"/>
        <v>42</v>
      </c>
      <c r="E329" s="191" t="str">
        <f t="shared" si="426"/>
        <v>Mo</v>
      </c>
      <c r="F329" s="191">
        <f t="shared" si="427"/>
        <v>2024</v>
      </c>
      <c r="G329" s="191">
        <f t="shared" si="428"/>
        <v>10</v>
      </c>
      <c r="H329" s="191">
        <f t="shared" si="430"/>
        <v>14</v>
      </c>
      <c r="I329" s="192">
        <f t="shared" si="429"/>
        <v>44117</v>
      </c>
      <c r="J329" s="191">
        <f t="shared" si="406"/>
        <v>1</v>
      </c>
      <c r="K329" s="193">
        <f t="shared" si="431"/>
        <v>7</v>
      </c>
      <c r="L329" s="194">
        <f t="shared" si="431"/>
        <v>0</v>
      </c>
      <c r="M329" s="193">
        <f t="shared" si="431"/>
        <v>13</v>
      </c>
      <c r="N329" s="194">
        <f t="shared" si="431"/>
        <v>0</v>
      </c>
      <c r="O329" s="193">
        <f t="shared" si="431"/>
        <v>13</v>
      </c>
      <c r="P329" s="194">
        <f t="shared" si="431"/>
        <v>30</v>
      </c>
      <c r="Q329" s="193">
        <f t="shared" si="431"/>
        <v>15</v>
      </c>
      <c r="R329" s="194">
        <f t="shared" si="431"/>
        <v>55</v>
      </c>
      <c r="S329" s="193">
        <f t="shared" si="408"/>
        <v>15</v>
      </c>
      <c r="T329" s="194">
        <f t="shared" si="409"/>
        <v>55</v>
      </c>
      <c r="U329" s="193">
        <f t="shared" si="410"/>
        <v>15</v>
      </c>
      <c r="V329" s="194">
        <f t="shared" si="411"/>
        <v>55</v>
      </c>
      <c r="W329" s="195">
        <f t="shared" si="412"/>
        <v>0.29166666666666669</v>
      </c>
      <c r="X329" s="195">
        <f t="shared" si="413"/>
        <v>0.54166666666666663</v>
      </c>
      <c r="Y329" s="195">
        <f t="shared" si="414"/>
        <v>0.5625</v>
      </c>
      <c r="Z329" s="195">
        <f t="shared" si="415"/>
        <v>0.66319444444444442</v>
      </c>
      <c r="AA329" s="195">
        <f t="shared" si="416"/>
        <v>0.66319444444444442</v>
      </c>
      <c r="AB329" s="195">
        <f t="shared" si="417"/>
        <v>0.66319444444444442</v>
      </c>
      <c r="AC329" s="667"/>
      <c r="AD329" s="196">
        <f t="shared" si="418"/>
        <v>0.35069444444444442</v>
      </c>
      <c r="AE329" s="667"/>
      <c r="AF329" s="196">
        <f t="shared" si="419"/>
        <v>0.35069444444444436</v>
      </c>
      <c r="AG329" s="196"/>
      <c r="AH329" s="196"/>
      <c r="AI329" s="196"/>
      <c r="AJ329" s="150"/>
      <c r="AK329" s="709">
        <f t="shared" si="420"/>
        <v>0</v>
      </c>
      <c r="AL329" s="709">
        <f t="shared" si="421"/>
        <v>0</v>
      </c>
      <c r="AM329" s="709">
        <f t="shared" si="422"/>
        <v>0</v>
      </c>
      <c r="AN329" s="709"/>
      <c r="AO329" s="709">
        <f t="shared" si="423"/>
        <v>0</v>
      </c>
      <c r="AP329" s="709">
        <f t="shared" si="424"/>
        <v>1</v>
      </c>
    </row>
    <row r="330" spans="2:42" ht="12.75" hidden="1" customHeight="1" outlineLevel="1" x14ac:dyDescent="0.2">
      <c r="B330" s="851"/>
      <c r="C330" s="851"/>
      <c r="D330" s="27" t="str">
        <f t="shared" si="425"/>
        <v/>
      </c>
      <c r="E330" s="191" t="str">
        <f t="shared" si="426"/>
        <v>Di</v>
      </c>
      <c r="F330" s="191">
        <f t="shared" si="427"/>
        <v>2024</v>
      </c>
      <c r="G330" s="191">
        <f t="shared" si="428"/>
        <v>10</v>
      </c>
      <c r="H330" s="191">
        <f t="shared" si="430"/>
        <v>15</v>
      </c>
      <c r="I330" s="192">
        <f t="shared" si="429"/>
        <v>44118</v>
      </c>
      <c r="J330" s="191">
        <f t="shared" si="406"/>
        <v>1</v>
      </c>
      <c r="K330" s="193">
        <f t="shared" si="431"/>
        <v>7</v>
      </c>
      <c r="L330" s="194">
        <f t="shared" si="431"/>
        <v>0</v>
      </c>
      <c r="M330" s="193">
        <f t="shared" si="431"/>
        <v>13</v>
      </c>
      <c r="N330" s="194">
        <f t="shared" si="431"/>
        <v>0</v>
      </c>
      <c r="O330" s="193">
        <f t="shared" si="431"/>
        <v>13</v>
      </c>
      <c r="P330" s="194">
        <f t="shared" si="431"/>
        <v>30</v>
      </c>
      <c r="Q330" s="193">
        <f t="shared" si="431"/>
        <v>15</v>
      </c>
      <c r="R330" s="194">
        <f t="shared" si="431"/>
        <v>55</v>
      </c>
      <c r="S330" s="193">
        <f t="shared" si="408"/>
        <v>15</v>
      </c>
      <c r="T330" s="194">
        <f t="shared" si="409"/>
        <v>55</v>
      </c>
      <c r="U330" s="193">
        <f t="shared" si="410"/>
        <v>15</v>
      </c>
      <c r="V330" s="194">
        <f t="shared" si="411"/>
        <v>55</v>
      </c>
      <c r="W330" s="195">
        <f t="shared" si="412"/>
        <v>0.29166666666666669</v>
      </c>
      <c r="X330" s="195">
        <f t="shared" si="413"/>
        <v>0.54166666666666663</v>
      </c>
      <c r="Y330" s="195">
        <f t="shared" si="414"/>
        <v>0.5625</v>
      </c>
      <c r="Z330" s="195">
        <f t="shared" si="415"/>
        <v>0.66319444444444442</v>
      </c>
      <c r="AA330" s="195">
        <f t="shared" si="416"/>
        <v>0.66319444444444442</v>
      </c>
      <c r="AB330" s="195">
        <f t="shared" si="417"/>
        <v>0.66319444444444442</v>
      </c>
      <c r="AC330" s="667"/>
      <c r="AD330" s="196">
        <f t="shared" si="418"/>
        <v>0.35069444444444442</v>
      </c>
      <c r="AE330" s="667"/>
      <c r="AF330" s="196">
        <f t="shared" si="419"/>
        <v>0.35069444444444436</v>
      </c>
      <c r="AG330" s="196"/>
      <c r="AH330" s="196"/>
      <c r="AI330" s="196"/>
      <c r="AJ330" s="150"/>
      <c r="AK330" s="709">
        <f t="shared" si="420"/>
        <v>0</v>
      </c>
      <c r="AL330" s="709">
        <f t="shared" si="421"/>
        <v>0</v>
      </c>
      <c r="AM330" s="709">
        <f t="shared" si="422"/>
        <v>0</v>
      </c>
      <c r="AN330" s="709"/>
      <c r="AO330" s="709">
        <f t="shared" si="423"/>
        <v>0</v>
      </c>
      <c r="AP330" s="709">
        <f t="shared" si="424"/>
        <v>1</v>
      </c>
    </row>
    <row r="331" spans="2:42" ht="12.75" hidden="1" customHeight="1" outlineLevel="1" x14ac:dyDescent="0.2">
      <c r="B331" s="851"/>
      <c r="C331" s="851"/>
      <c r="D331" s="27" t="str">
        <f t="shared" si="425"/>
        <v/>
      </c>
      <c r="E331" s="191" t="str">
        <f t="shared" si="426"/>
        <v>Mi</v>
      </c>
      <c r="F331" s="191">
        <f t="shared" si="427"/>
        <v>2024</v>
      </c>
      <c r="G331" s="191">
        <f t="shared" si="428"/>
        <v>10</v>
      </c>
      <c r="H331" s="191">
        <f t="shared" si="430"/>
        <v>16</v>
      </c>
      <c r="I331" s="192">
        <f t="shared" si="429"/>
        <v>44119</v>
      </c>
      <c r="J331" s="191">
        <f t="shared" si="406"/>
        <v>1</v>
      </c>
      <c r="K331" s="193">
        <f t="shared" si="431"/>
        <v>7</v>
      </c>
      <c r="L331" s="194">
        <f t="shared" si="431"/>
        <v>0</v>
      </c>
      <c r="M331" s="193">
        <f t="shared" si="431"/>
        <v>13</v>
      </c>
      <c r="N331" s="194">
        <f t="shared" si="431"/>
        <v>0</v>
      </c>
      <c r="O331" s="193">
        <f t="shared" si="431"/>
        <v>13</v>
      </c>
      <c r="P331" s="194">
        <f t="shared" si="431"/>
        <v>30</v>
      </c>
      <c r="Q331" s="193">
        <f t="shared" si="431"/>
        <v>15</v>
      </c>
      <c r="R331" s="194">
        <f t="shared" si="431"/>
        <v>55</v>
      </c>
      <c r="S331" s="193">
        <f t="shared" si="408"/>
        <v>15</v>
      </c>
      <c r="T331" s="194">
        <f t="shared" si="409"/>
        <v>55</v>
      </c>
      <c r="U331" s="193">
        <f t="shared" si="410"/>
        <v>15</v>
      </c>
      <c r="V331" s="194">
        <f t="shared" si="411"/>
        <v>55</v>
      </c>
      <c r="W331" s="195">
        <f t="shared" si="412"/>
        <v>0.29166666666666669</v>
      </c>
      <c r="X331" s="195">
        <f t="shared" si="413"/>
        <v>0.54166666666666663</v>
      </c>
      <c r="Y331" s="195">
        <f t="shared" si="414"/>
        <v>0.5625</v>
      </c>
      <c r="Z331" s="195">
        <f t="shared" si="415"/>
        <v>0.66319444444444442</v>
      </c>
      <c r="AA331" s="195">
        <f t="shared" si="416"/>
        <v>0.66319444444444442</v>
      </c>
      <c r="AB331" s="195">
        <f t="shared" si="417"/>
        <v>0.66319444444444442</v>
      </c>
      <c r="AC331" s="667"/>
      <c r="AD331" s="196">
        <f t="shared" si="418"/>
        <v>0.35069444444444442</v>
      </c>
      <c r="AE331" s="667"/>
      <c r="AF331" s="196">
        <f t="shared" si="419"/>
        <v>0.35069444444444436</v>
      </c>
      <c r="AG331" s="196"/>
      <c r="AH331" s="196"/>
      <c r="AI331" s="196"/>
      <c r="AK331" s="709">
        <f t="shared" si="420"/>
        <v>0</v>
      </c>
      <c r="AL331" s="709">
        <f t="shared" si="421"/>
        <v>0</v>
      </c>
      <c r="AM331" s="709">
        <f t="shared" si="422"/>
        <v>0</v>
      </c>
      <c r="AN331" s="709"/>
      <c r="AO331" s="709">
        <f t="shared" si="423"/>
        <v>0</v>
      </c>
      <c r="AP331" s="709">
        <f t="shared" si="424"/>
        <v>1</v>
      </c>
    </row>
    <row r="332" spans="2:42" ht="12.75" hidden="1" customHeight="1" outlineLevel="1" x14ac:dyDescent="0.2">
      <c r="B332" s="851"/>
      <c r="C332" s="851"/>
      <c r="D332" s="27" t="str">
        <f t="shared" si="425"/>
        <v/>
      </c>
      <c r="E332" s="191" t="str">
        <f t="shared" si="426"/>
        <v>Do</v>
      </c>
      <c r="F332" s="191">
        <f t="shared" si="427"/>
        <v>2024</v>
      </c>
      <c r="G332" s="191">
        <f t="shared" si="428"/>
        <v>10</v>
      </c>
      <c r="H332" s="191">
        <f t="shared" si="430"/>
        <v>17</v>
      </c>
      <c r="I332" s="192">
        <f t="shared" si="429"/>
        <v>44120</v>
      </c>
      <c r="J332" s="191">
        <f t="shared" si="406"/>
        <v>1</v>
      </c>
      <c r="K332" s="193">
        <f t="shared" si="431"/>
        <v>7</v>
      </c>
      <c r="L332" s="194">
        <f t="shared" si="431"/>
        <v>0</v>
      </c>
      <c r="M332" s="193">
        <f t="shared" si="431"/>
        <v>13</v>
      </c>
      <c r="N332" s="194">
        <f t="shared" si="431"/>
        <v>0</v>
      </c>
      <c r="O332" s="193">
        <f t="shared" si="431"/>
        <v>13</v>
      </c>
      <c r="P332" s="194">
        <f t="shared" si="431"/>
        <v>30</v>
      </c>
      <c r="Q332" s="193">
        <f t="shared" si="431"/>
        <v>15</v>
      </c>
      <c r="R332" s="194">
        <f t="shared" si="431"/>
        <v>55</v>
      </c>
      <c r="S332" s="193">
        <f t="shared" si="408"/>
        <v>15</v>
      </c>
      <c r="T332" s="194">
        <f t="shared" si="409"/>
        <v>55</v>
      </c>
      <c r="U332" s="193">
        <f t="shared" si="410"/>
        <v>15</v>
      </c>
      <c r="V332" s="194">
        <f t="shared" si="411"/>
        <v>55</v>
      </c>
      <c r="W332" s="195">
        <f t="shared" si="412"/>
        <v>0.29166666666666669</v>
      </c>
      <c r="X332" s="195">
        <f t="shared" si="413"/>
        <v>0.54166666666666663</v>
      </c>
      <c r="Y332" s="195">
        <f t="shared" si="414"/>
        <v>0.5625</v>
      </c>
      <c r="Z332" s="195">
        <f t="shared" si="415"/>
        <v>0.66319444444444442</v>
      </c>
      <c r="AA332" s="195">
        <f t="shared" si="416"/>
        <v>0.66319444444444442</v>
      </c>
      <c r="AB332" s="195">
        <f t="shared" si="417"/>
        <v>0.66319444444444442</v>
      </c>
      <c r="AC332" s="667"/>
      <c r="AD332" s="196">
        <f t="shared" si="418"/>
        <v>0.35069444444444442</v>
      </c>
      <c r="AE332" s="667"/>
      <c r="AF332" s="196">
        <f t="shared" si="419"/>
        <v>0.35069444444444436</v>
      </c>
      <c r="AG332" s="196"/>
      <c r="AH332" s="196"/>
      <c r="AI332" s="196"/>
      <c r="AK332" s="709">
        <f t="shared" si="420"/>
        <v>0</v>
      </c>
      <c r="AL332" s="709">
        <f t="shared" si="421"/>
        <v>0</v>
      </c>
      <c r="AM332" s="709">
        <f t="shared" si="422"/>
        <v>0</v>
      </c>
      <c r="AN332" s="709"/>
      <c r="AO332" s="709">
        <f t="shared" si="423"/>
        <v>0</v>
      </c>
      <c r="AP332" s="709">
        <f t="shared" si="424"/>
        <v>1</v>
      </c>
    </row>
    <row r="333" spans="2:42" ht="12.75" hidden="1" customHeight="1" outlineLevel="1" x14ac:dyDescent="0.2">
      <c r="B333" s="851"/>
      <c r="C333" s="851"/>
      <c r="D333" s="27" t="str">
        <f t="shared" si="425"/>
        <v/>
      </c>
      <c r="E333" s="191" t="str">
        <f t="shared" si="426"/>
        <v>Fr</v>
      </c>
      <c r="F333" s="191">
        <f t="shared" si="427"/>
        <v>2024</v>
      </c>
      <c r="G333" s="191">
        <f t="shared" si="428"/>
        <v>10</v>
      </c>
      <c r="H333" s="191">
        <f t="shared" si="430"/>
        <v>18</v>
      </c>
      <c r="I333" s="192">
        <f t="shared" si="429"/>
        <v>44121</v>
      </c>
      <c r="J333" s="191">
        <f t="shared" si="406"/>
        <v>1</v>
      </c>
      <c r="K333" s="193">
        <f t="shared" si="431"/>
        <v>7</v>
      </c>
      <c r="L333" s="194">
        <f t="shared" si="431"/>
        <v>0</v>
      </c>
      <c r="M333" s="193">
        <f t="shared" si="431"/>
        <v>13</v>
      </c>
      <c r="N333" s="194">
        <f t="shared" si="431"/>
        <v>0</v>
      </c>
      <c r="O333" s="193">
        <f t="shared" si="431"/>
        <v>13</v>
      </c>
      <c r="P333" s="194">
        <f t="shared" si="431"/>
        <v>30</v>
      </c>
      <c r="Q333" s="193">
        <f t="shared" si="431"/>
        <v>15</v>
      </c>
      <c r="R333" s="194">
        <f t="shared" si="431"/>
        <v>55</v>
      </c>
      <c r="S333" s="193">
        <f t="shared" si="408"/>
        <v>15</v>
      </c>
      <c r="T333" s="194">
        <f t="shared" si="409"/>
        <v>55</v>
      </c>
      <c r="U333" s="193">
        <f t="shared" si="410"/>
        <v>15</v>
      </c>
      <c r="V333" s="194">
        <f t="shared" si="411"/>
        <v>55</v>
      </c>
      <c r="W333" s="195">
        <f t="shared" si="412"/>
        <v>0.29166666666666669</v>
      </c>
      <c r="X333" s="195">
        <f t="shared" si="413"/>
        <v>0.54166666666666663</v>
      </c>
      <c r="Y333" s="195">
        <f t="shared" si="414"/>
        <v>0.5625</v>
      </c>
      <c r="Z333" s="195">
        <f t="shared" si="415"/>
        <v>0.66319444444444442</v>
      </c>
      <c r="AA333" s="195">
        <f t="shared" si="416"/>
        <v>0.66319444444444442</v>
      </c>
      <c r="AB333" s="195">
        <f t="shared" si="417"/>
        <v>0.66319444444444442</v>
      </c>
      <c r="AC333" s="667"/>
      <c r="AD333" s="196">
        <f t="shared" si="418"/>
        <v>0.35069444444444442</v>
      </c>
      <c r="AE333" s="667"/>
      <c r="AF333" s="196">
        <f t="shared" si="419"/>
        <v>0.35069444444444436</v>
      </c>
      <c r="AG333" s="196"/>
      <c r="AH333" s="196"/>
      <c r="AI333" s="196"/>
      <c r="AK333" s="709">
        <f t="shared" si="420"/>
        <v>0</v>
      </c>
      <c r="AL333" s="709">
        <f t="shared" si="421"/>
        <v>0</v>
      </c>
      <c r="AM333" s="709">
        <f t="shared" si="422"/>
        <v>0</v>
      </c>
      <c r="AN333" s="709"/>
      <c r="AO333" s="709">
        <f t="shared" si="423"/>
        <v>0</v>
      </c>
      <c r="AP333" s="709">
        <f t="shared" si="424"/>
        <v>1</v>
      </c>
    </row>
    <row r="334" spans="2:42" ht="12.75" hidden="1" customHeight="1" outlineLevel="1" x14ac:dyDescent="0.2">
      <c r="B334" s="851"/>
      <c r="C334" s="851"/>
      <c r="D334" s="27" t="str">
        <f t="shared" si="425"/>
        <v/>
      </c>
      <c r="E334" s="191" t="str">
        <f t="shared" si="426"/>
        <v>Sa</v>
      </c>
      <c r="F334" s="191">
        <f t="shared" si="427"/>
        <v>2024</v>
      </c>
      <c r="G334" s="191">
        <f t="shared" si="428"/>
        <v>10</v>
      </c>
      <c r="H334" s="191">
        <f t="shared" si="430"/>
        <v>19</v>
      </c>
      <c r="I334" s="192">
        <f t="shared" si="429"/>
        <v>44122</v>
      </c>
      <c r="J334" s="191">
        <f t="shared" si="406"/>
        <v>1</v>
      </c>
      <c r="K334" s="193">
        <f t="shared" si="431"/>
        <v>0</v>
      </c>
      <c r="L334" s="194">
        <f t="shared" si="431"/>
        <v>0</v>
      </c>
      <c r="M334" s="193">
        <f t="shared" si="431"/>
        <v>0</v>
      </c>
      <c r="N334" s="194">
        <f t="shared" si="431"/>
        <v>0</v>
      </c>
      <c r="O334" s="193">
        <f t="shared" si="431"/>
        <v>0</v>
      </c>
      <c r="P334" s="194">
        <f t="shared" si="431"/>
        <v>0</v>
      </c>
      <c r="Q334" s="193">
        <f t="shared" si="431"/>
        <v>0</v>
      </c>
      <c r="R334" s="194">
        <f t="shared" si="431"/>
        <v>0</v>
      </c>
      <c r="S334" s="193">
        <f t="shared" si="408"/>
        <v>0</v>
      </c>
      <c r="T334" s="194">
        <f t="shared" si="409"/>
        <v>0</v>
      </c>
      <c r="U334" s="193">
        <f t="shared" si="410"/>
        <v>0</v>
      </c>
      <c r="V334" s="194">
        <f t="shared" si="411"/>
        <v>0</v>
      </c>
      <c r="W334" s="195">
        <f t="shared" si="412"/>
        <v>0</v>
      </c>
      <c r="X334" s="195">
        <f t="shared" si="413"/>
        <v>0</v>
      </c>
      <c r="Y334" s="195">
        <f t="shared" si="414"/>
        <v>0</v>
      </c>
      <c r="Z334" s="195">
        <f t="shared" si="415"/>
        <v>0</v>
      </c>
      <c r="AA334" s="195">
        <f t="shared" si="416"/>
        <v>0</v>
      </c>
      <c r="AB334" s="195">
        <f t="shared" si="417"/>
        <v>0</v>
      </c>
      <c r="AC334" s="667"/>
      <c r="AD334" s="196">
        <f t="shared" si="418"/>
        <v>0</v>
      </c>
      <c r="AE334" s="667"/>
      <c r="AF334" s="196">
        <f t="shared" si="419"/>
        <v>0</v>
      </c>
      <c r="AG334" s="196"/>
      <c r="AH334" s="196"/>
      <c r="AI334" s="196"/>
      <c r="AK334" s="709">
        <f t="shared" si="420"/>
        <v>0</v>
      </c>
      <c r="AL334" s="709">
        <f t="shared" si="421"/>
        <v>0</v>
      </c>
      <c r="AM334" s="709">
        <f t="shared" si="422"/>
        <v>0</v>
      </c>
      <c r="AN334" s="709"/>
      <c r="AO334" s="709">
        <f t="shared" si="423"/>
        <v>0</v>
      </c>
      <c r="AP334" s="709">
        <f t="shared" si="424"/>
        <v>0</v>
      </c>
    </row>
    <row r="335" spans="2:42" ht="12.75" hidden="1" customHeight="1" outlineLevel="1" x14ac:dyDescent="0.2">
      <c r="B335" s="851"/>
      <c r="C335" s="851"/>
      <c r="D335" s="27" t="str">
        <f t="shared" si="425"/>
        <v/>
      </c>
      <c r="E335" s="191" t="str">
        <f t="shared" si="426"/>
        <v>So</v>
      </c>
      <c r="F335" s="191">
        <f t="shared" si="427"/>
        <v>2024</v>
      </c>
      <c r="G335" s="191">
        <f t="shared" si="428"/>
        <v>10</v>
      </c>
      <c r="H335" s="191">
        <f t="shared" si="430"/>
        <v>20</v>
      </c>
      <c r="I335" s="192">
        <f t="shared" si="429"/>
        <v>44123</v>
      </c>
      <c r="J335" s="191">
        <f t="shared" si="406"/>
        <v>1</v>
      </c>
      <c r="K335" s="193">
        <f t="shared" si="431"/>
        <v>0</v>
      </c>
      <c r="L335" s="194">
        <f t="shared" si="431"/>
        <v>0</v>
      </c>
      <c r="M335" s="193">
        <f t="shared" si="431"/>
        <v>0</v>
      </c>
      <c r="N335" s="194">
        <f t="shared" si="431"/>
        <v>0</v>
      </c>
      <c r="O335" s="193">
        <f t="shared" si="431"/>
        <v>0</v>
      </c>
      <c r="P335" s="194">
        <f t="shared" si="431"/>
        <v>0</v>
      </c>
      <c r="Q335" s="193">
        <f t="shared" si="431"/>
        <v>0</v>
      </c>
      <c r="R335" s="194">
        <f t="shared" si="431"/>
        <v>0</v>
      </c>
      <c r="S335" s="193">
        <f t="shared" si="408"/>
        <v>0</v>
      </c>
      <c r="T335" s="194">
        <f t="shared" si="409"/>
        <v>0</v>
      </c>
      <c r="U335" s="193">
        <f t="shared" si="410"/>
        <v>0</v>
      </c>
      <c r="V335" s="194">
        <f t="shared" si="411"/>
        <v>0</v>
      </c>
      <c r="W335" s="195">
        <f t="shared" si="412"/>
        <v>0</v>
      </c>
      <c r="X335" s="195">
        <f t="shared" si="413"/>
        <v>0</v>
      </c>
      <c r="Y335" s="195">
        <f t="shared" si="414"/>
        <v>0</v>
      </c>
      <c r="Z335" s="195">
        <f t="shared" si="415"/>
        <v>0</v>
      </c>
      <c r="AA335" s="195">
        <f t="shared" si="416"/>
        <v>0</v>
      </c>
      <c r="AB335" s="195">
        <f t="shared" si="417"/>
        <v>0</v>
      </c>
      <c r="AC335" s="667"/>
      <c r="AD335" s="196">
        <f t="shared" si="418"/>
        <v>0</v>
      </c>
      <c r="AE335" s="667"/>
      <c r="AF335" s="196">
        <f t="shared" si="419"/>
        <v>0</v>
      </c>
      <c r="AG335" s="196"/>
      <c r="AH335" s="196"/>
      <c r="AI335" s="196"/>
      <c r="AK335" s="709">
        <f t="shared" si="420"/>
        <v>0</v>
      </c>
      <c r="AL335" s="709">
        <f t="shared" si="421"/>
        <v>0</v>
      </c>
      <c r="AM335" s="709">
        <f t="shared" si="422"/>
        <v>0</v>
      </c>
      <c r="AN335" s="709"/>
      <c r="AO335" s="709">
        <f t="shared" si="423"/>
        <v>0</v>
      </c>
      <c r="AP335" s="709">
        <f t="shared" si="424"/>
        <v>0</v>
      </c>
    </row>
    <row r="336" spans="2:42" ht="12.75" hidden="1" customHeight="1" outlineLevel="1" x14ac:dyDescent="0.2">
      <c r="B336" s="851"/>
      <c r="C336" s="851"/>
      <c r="D336" s="27">
        <f t="shared" si="425"/>
        <v>43</v>
      </c>
      <c r="E336" s="191" t="str">
        <f t="shared" si="426"/>
        <v>Mo</v>
      </c>
      <c r="F336" s="191">
        <f t="shared" si="427"/>
        <v>2024</v>
      </c>
      <c r="G336" s="191">
        <f t="shared" si="428"/>
        <v>10</v>
      </c>
      <c r="H336" s="191">
        <f t="shared" si="430"/>
        <v>21</v>
      </c>
      <c r="I336" s="192">
        <f t="shared" si="429"/>
        <v>44124</v>
      </c>
      <c r="J336" s="191">
        <f t="shared" si="406"/>
        <v>1</v>
      </c>
      <c r="K336" s="193">
        <f t="shared" ref="K336:R346" si="432">IF(OR($E336="Sa",$E336="So",$J336=0),K$4,K$5)</f>
        <v>7</v>
      </c>
      <c r="L336" s="194">
        <f t="shared" si="432"/>
        <v>0</v>
      </c>
      <c r="M336" s="193">
        <f t="shared" si="432"/>
        <v>13</v>
      </c>
      <c r="N336" s="194">
        <f t="shared" si="432"/>
        <v>0</v>
      </c>
      <c r="O336" s="193">
        <f t="shared" si="432"/>
        <v>13</v>
      </c>
      <c r="P336" s="194">
        <f t="shared" si="432"/>
        <v>30</v>
      </c>
      <c r="Q336" s="193">
        <f t="shared" si="432"/>
        <v>15</v>
      </c>
      <c r="R336" s="194">
        <f t="shared" si="432"/>
        <v>55</v>
      </c>
      <c r="S336" s="193">
        <f t="shared" si="408"/>
        <v>15</v>
      </c>
      <c r="T336" s="194">
        <f t="shared" si="409"/>
        <v>55</v>
      </c>
      <c r="U336" s="193">
        <f t="shared" si="410"/>
        <v>15</v>
      </c>
      <c r="V336" s="194">
        <f t="shared" si="411"/>
        <v>55</v>
      </c>
      <c r="W336" s="195">
        <f t="shared" si="412"/>
        <v>0.29166666666666669</v>
      </c>
      <c r="X336" s="195">
        <f t="shared" si="413"/>
        <v>0.54166666666666663</v>
      </c>
      <c r="Y336" s="195">
        <f t="shared" si="414"/>
        <v>0.5625</v>
      </c>
      <c r="Z336" s="195">
        <f t="shared" si="415"/>
        <v>0.66319444444444442</v>
      </c>
      <c r="AA336" s="195">
        <f t="shared" si="416"/>
        <v>0.66319444444444442</v>
      </c>
      <c r="AB336" s="195">
        <f t="shared" si="417"/>
        <v>0.66319444444444442</v>
      </c>
      <c r="AC336" s="667"/>
      <c r="AD336" s="196">
        <f t="shared" si="418"/>
        <v>0.35069444444444442</v>
      </c>
      <c r="AE336" s="667"/>
      <c r="AF336" s="196">
        <f t="shared" si="419"/>
        <v>0.35069444444444436</v>
      </c>
      <c r="AG336" s="196"/>
      <c r="AH336" s="196"/>
      <c r="AI336" s="196"/>
      <c r="AK336" s="709">
        <f t="shared" si="420"/>
        <v>0</v>
      </c>
      <c r="AL336" s="709">
        <f t="shared" si="421"/>
        <v>0</v>
      </c>
      <c r="AM336" s="709">
        <f t="shared" si="422"/>
        <v>0</v>
      </c>
      <c r="AN336" s="709"/>
      <c r="AO336" s="709">
        <f t="shared" si="423"/>
        <v>0</v>
      </c>
      <c r="AP336" s="709">
        <f t="shared" si="424"/>
        <v>1</v>
      </c>
    </row>
    <row r="337" spans="1:42" ht="12.75" hidden="1" customHeight="1" outlineLevel="1" x14ac:dyDescent="0.2">
      <c r="B337" s="851"/>
      <c r="C337" s="851"/>
      <c r="D337" s="27" t="str">
        <f t="shared" si="425"/>
        <v/>
      </c>
      <c r="E337" s="191" t="str">
        <f t="shared" si="426"/>
        <v>Di</v>
      </c>
      <c r="F337" s="191">
        <f t="shared" si="427"/>
        <v>2024</v>
      </c>
      <c r="G337" s="191">
        <f t="shared" si="428"/>
        <v>10</v>
      </c>
      <c r="H337" s="191">
        <f t="shared" si="430"/>
        <v>22</v>
      </c>
      <c r="I337" s="192">
        <f t="shared" si="429"/>
        <v>44125</v>
      </c>
      <c r="J337" s="191">
        <f t="shared" si="406"/>
        <v>1</v>
      </c>
      <c r="K337" s="193">
        <f t="shared" si="432"/>
        <v>7</v>
      </c>
      <c r="L337" s="194">
        <f t="shared" si="432"/>
        <v>0</v>
      </c>
      <c r="M337" s="193">
        <f t="shared" si="432"/>
        <v>13</v>
      </c>
      <c r="N337" s="194">
        <f t="shared" si="432"/>
        <v>0</v>
      </c>
      <c r="O337" s="193">
        <f t="shared" si="432"/>
        <v>13</v>
      </c>
      <c r="P337" s="194">
        <f t="shared" si="432"/>
        <v>30</v>
      </c>
      <c r="Q337" s="193">
        <f t="shared" si="432"/>
        <v>15</v>
      </c>
      <c r="R337" s="194">
        <f t="shared" si="432"/>
        <v>55</v>
      </c>
      <c r="S337" s="193">
        <f t="shared" si="408"/>
        <v>15</v>
      </c>
      <c r="T337" s="194">
        <f t="shared" si="409"/>
        <v>55</v>
      </c>
      <c r="U337" s="193">
        <f t="shared" si="410"/>
        <v>15</v>
      </c>
      <c r="V337" s="194">
        <f t="shared" si="411"/>
        <v>55</v>
      </c>
      <c r="W337" s="195">
        <f t="shared" si="412"/>
        <v>0.29166666666666669</v>
      </c>
      <c r="X337" s="195">
        <f t="shared" si="413"/>
        <v>0.54166666666666663</v>
      </c>
      <c r="Y337" s="195">
        <f t="shared" si="414"/>
        <v>0.5625</v>
      </c>
      <c r="Z337" s="195">
        <f t="shared" si="415"/>
        <v>0.66319444444444442</v>
      </c>
      <c r="AA337" s="195">
        <f t="shared" si="416"/>
        <v>0.66319444444444442</v>
      </c>
      <c r="AB337" s="195">
        <f t="shared" si="417"/>
        <v>0.66319444444444442</v>
      </c>
      <c r="AC337" s="667"/>
      <c r="AD337" s="196">
        <f t="shared" si="418"/>
        <v>0.35069444444444442</v>
      </c>
      <c r="AE337" s="667"/>
      <c r="AF337" s="196">
        <f t="shared" si="419"/>
        <v>0.35069444444444436</v>
      </c>
      <c r="AG337" s="196"/>
      <c r="AH337" s="196"/>
      <c r="AI337" s="196"/>
      <c r="AK337" s="709">
        <f t="shared" si="420"/>
        <v>0</v>
      </c>
      <c r="AL337" s="709">
        <f t="shared" si="421"/>
        <v>0</v>
      </c>
      <c r="AM337" s="709">
        <f t="shared" si="422"/>
        <v>0</v>
      </c>
      <c r="AN337" s="709"/>
      <c r="AO337" s="709">
        <f t="shared" si="423"/>
        <v>0</v>
      </c>
      <c r="AP337" s="709">
        <f t="shared" si="424"/>
        <v>1</v>
      </c>
    </row>
    <row r="338" spans="1:42" ht="12.75" hidden="1" customHeight="1" outlineLevel="1" x14ac:dyDescent="0.2">
      <c r="B338" s="851"/>
      <c r="C338" s="851"/>
      <c r="D338" s="27" t="str">
        <f t="shared" si="425"/>
        <v/>
      </c>
      <c r="E338" s="191" t="str">
        <f t="shared" si="426"/>
        <v>Mi</v>
      </c>
      <c r="F338" s="191">
        <f t="shared" si="427"/>
        <v>2024</v>
      </c>
      <c r="G338" s="191">
        <f t="shared" si="428"/>
        <v>10</v>
      </c>
      <c r="H338" s="191">
        <f t="shared" si="430"/>
        <v>23</v>
      </c>
      <c r="I338" s="192">
        <f t="shared" si="429"/>
        <v>44126</v>
      </c>
      <c r="J338" s="191">
        <f t="shared" si="406"/>
        <v>1</v>
      </c>
      <c r="K338" s="193">
        <f t="shared" si="432"/>
        <v>7</v>
      </c>
      <c r="L338" s="194">
        <f t="shared" si="432"/>
        <v>0</v>
      </c>
      <c r="M338" s="193">
        <f t="shared" si="432"/>
        <v>13</v>
      </c>
      <c r="N338" s="194">
        <f t="shared" si="432"/>
        <v>0</v>
      </c>
      <c r="O338" s="193">
        <f t="shared" si="432"/>
        <v>13</v>
      </c>
      <c r="P338" s="194">
        <f t="shared" si="432"/>
        <v>30</v>
      </c>
      <c r="Q338" s="193">
        <f t="shared" si="432"/>
        <v>15</v>
      </c>
      <c r="R338" s="194">
        <f t="shared" si="432"/>
        <v>55</v>
      </c>
      <c r="S338" s="193">
        <f t="shared" si="408"/>
        <v>15</v>
      </c>
      <c r="T338" s="194">
        <f t="shared" si="409"/>
        <v>55</v>
      </c>
      <c r="U338" s="193">
        <f t="shared" si="410"/>
        <v>15</v>
      </c>
      <c r="V338" s="194">
        <f t="shared" si="411"/>
        <v>55</v>
      </c>
      <c r="W338" s="195">
        <f t="shared" si="412"/>
        <v>0.29166666666666669</v>
      </c>
      <c r="X338" s="195">
        <f t="shared" si="413"/>
        <v>0.54166666666666663</v>
      </c>
      <c r="Y338" s="195">
        <f t="shared" si="414"/>
        <v>0.5625</v>
      </c>
      <c r="Z338" s="195">
        <f t="shared" si="415"/>
        <v>0.66319444444444442</v>
      </c>
      <c r="AA338" s="195">
        <f t="shared" si="416"/>
        <v>0.66319444444444442</v>
      </c>
      <c r="AB338" s="195">
        <f t="shared" si="417"/>
        <v>0.66319444444444442</v>
      </c>
      <c r="AC338" s="667"/>
      <c r="AD338" s="196">
        <f t="shared" si="418"/>
        <v>0.35069444444444442</v>
      </c>
      <c r="AE338" s="667"/>
      <c r="AF338" s="196">
        <f t="shared" si="419"/>
        <v>0.35069444444444436</v>
      </c>
      <c r="AG338" s="196"/>
      <c r="AH338" s="196"/>
      <c r="AI338" s="196"/>
      <c r="AJ338" s="150"/>
      <c r="AK338" s="709">
        <f t="shared" si="420"/>
        <v>0</v>
      </c>
      <c r="AL338" s="709">
        <f t="shared" si="421"/>
        <v>0</v>
      </c>
      <c r="AM338" s="709">
        <f t="shared" si="422"/>
        <v>0</v>
      </c>
      <c r="AN338" s="709"/>
      <c r="AO338" s="709">
        <f t="shared" si="423"/>
        <v>0</v>
      </c>
      <c r="AP338" s="709">
        <f t="shared" si="424"/>
        <v>1</v>
      </c>
    </row>
    <row r="339" spans="1:42" ht="12.75" hidden="1" customHeight="1" outlineLevel="1" x14ac:dyDescent="0.2">
      <c r="B339" s="851"/>
      <c r="C339" s="851"/>
      <c r="D339" s="27" t="str">
        <f t="shared" si="425"/>
        <v/>
      </c>
      <c r="E339" s="191" t="str">
        <f t="shared" si="426"/>
        <v>Do</v>
      </c>
      <c r="F339" s="191">
        <f t="shared" si="427"/>
        <v>2024</v>
      </c>
      <c r="G339" s="191">
        <f t="shared" si="428"/>
        <v>10</v>
      </c>
      <c r="H339" s="191">
        <f t="shared" si="430"/>
        <v>24</v>
      </c>
      <c r="I339" s="192">
        <f t="shared" si="429"/>
        <v>44127</v>
      </c>
      <c r="J339" s="191">
        <f t="shared" si="406"/>
        <v>1</v>
      </c>
      <c r="K339" s="193">
        <f t="shared" si="432"/>
        <v>7</v>
      </c>
      <c r="L339" s="194">
        <f t="shared" si="432"/>
        <v>0</v>
      </c>
      <c r="M339" s="193">
        <f t="shared" si="432"/>
        <v>13</v>
      </c>
      <c r="N339" s="194">
        <f t="shared" si="432"/>
        <v>0</v>
      </c>
      <c r="O339" s="193">
        <f t="shared" si="432"/>
        <v>13</v>
      </c>
      <c r="P339" s="194">
        <f t="shared" si="432"/>
        <v>30</v>
      </c>
      <c r="Q339" s="193">
        <f t="shared" si="432"/>
        <v>15</v>
      </c>
      <c r="R339" s="194">
        <f t="shared" si="432"/>
        <v>55</v>
      </c>
      <c r="S339" s="193">
        <f t="shared" si="408"/>
        <v>15</v>
      </c>
      <c r="T339" s="194">
        <f t="shared" si="409"/>
        <v>55</v>
      </c>
      <c r="U339" s="193">
        <f t="shared" si="410"/>
        <v>15</v>
      </c>
      <c r="V339" s="194">
        <f t="shared" si="411"/>
        <v>55</v>
      </c>
      <c r="W339" s="195">
        <f t="shared" si="412"/>
        <v>0.29166666666666669</v>
      </c>
      <c r="X339" s="195">
        <f t="shared" si="413"/>
        <v>0.54166666666666663</v>
      </c>
      <c r="Y339" s="195">
        <f t="shared" si="414"/>
        <v>0.5625</v>
      </c>
      <c r="Z339" s="195">
        <f t="shared" si="415"/>
        <v>0.66319444444444442</v>
      </c>
      <c r="AA339" s="195">
        <f t="shared" si="416"/>
        <v>0.66319444444444442</v>
      </c>
      <c r="AB339" s="195">
        <f t="shared" si="417"/>
        <v>0.66319444444444442</v>
      </c>
      <c r="AC339" s="667"/>
      <c r="AD339" s="196">
        <f t="shared" si="418"/>
        <v>0.35069444444444442</v>
      </c>
      <c r="AE339" s="667"/>
      <c r="AF339" s="196">
        <f t="shared" si="419"/>
        <v>0.35069444444444436</v>
      </c>
      <c r="AG339" s="196"/>
      <c r="AH339" s="196"/>
      <c r="AI339" s="196"/>
      <c r="AJ339" s="150"/>
      <c r="AK339" s="709">
        <f t="shared" si="420"/>
        <v>0</v>
      </c>
      <c r="AL339" s="709">
        <f t="shared" si="421"/>
        <v>0</v>
      </c>
      <c r="AM339" s="709">
        <f t="shared" si="422"/>
        <v>0</v>
      </c>
      <c r="AN339" s="709"/>
      <c r="AO339" s="709">
        <f t="shared" si="423"/>
        <v>0</v>
      </c>
      <c r="AP339" s="709">
        <f t="shared" si="424"/>
        <v>1</v>
      </c>
    </row>
    <row r="340" spans="1:42" ht="12.75" hidden="1" customHeight="1" outlineLevel="1" x14ac:dyDescent="0.2">
      <c r="B340" s="851"/>
      <c r="C340" s="851"/>
      <c r="D340" s="27" t="str">
        <f t="shared" si="425"/>
        <v/>
      </c>
      <c r="E340" s="191" t="str">
        <f t="shared" si="426"/>
        <v>Fr</v>
      </c>
      <c r="F340" s="191">
        <f t="shared" si="427"/>
        <v>2024</v>
      </c>
      <c r="G340" s="191">
        <f t="shared" si="428"/>
        <v>10</v>
      </c>
      <c r="H340" s="191">
        <f t="shared" si="430"/>
        <v>25</v>
      </c>
      <c r="I340" s="192">
        <f t="shared" si="429"/>
        <v>44128</v>
      </c>
      <c r="J340" s="191">
        <f t="shared" si="406"/>
        <v>1</v>
      </c>
      <c r="K340" s="193">
        <f t="shared" si="432"/>
        <v>7</v>
      </c>
      <c r="L340" s="194">
        <f t="shared" si="432"/>
        <v>0</v>
      </c>
      <c r="M340" s="193">
        <f t="shared" si="432"/>
        <v>13</v>
      </c>
      <c r="N340" s="194">
        <f t="shared" si="432"/>
        <v>0</v>
      </c>
      <c r="O340" s="193">
        <f t="shared" si="432"/>
        <v>13</v>
      </c>
      <c r="P340" s="194">
        <f t="shared" si="432"/>
        <v>30</v>
      </c>
      <c r="Q340" s="193">
        <f t="shared" si="432"/>
        <v>15</v>
      </c>
      <c r="R340" s="194">
        <f t="shared" si="432"/>
        <v>55</v>
      </c>
      <c r="S340" s="193">
        <f t="shared" si="408"/>
        <v>15</v>
      </c>
      <c r="T340" s="194">
        <f t="shared" si="409"/>
        <v>55</v>
      </c>
      <c r="U340" s="193">
        <f t="shared" si="410"/>
        <v>15</v>
      </c>
      <c r="V340" s="194">
        <f t="shared" si="411"/>
        <v>55</v>
      </c>
      <c r="W340" s="195">
        <f t="shared" si="412"/>
        <v>0.29166666666666669</v>
      </c>
      <c r="X340" s="195">
        <f t="shared" si="413"/>
        <v>0.54166666666666663</v>
      </c>
      <c r="Y340" s="195">
        <f t="shared" si="414"/>
        <v>0.5625</v>
      </c>
      <c r="Z340" s="195">
        <f t="shared" si="415"/>
        <v>0.66319444444444442</v>
      </c>
      <c r="AA340" s="195">
        <f t="shared" si="416"/>
        <v>0.66319444444444442</v>
      </c>
      <c r="AB340" s="195">
        <f t="shared" si="417"/>
        <v>0.66319444444444442</v>
      </c>
      <c r="AC340" s="667"/>
      <c r="AD340" s="196">
        <f t="shared" si="418"/>
        <v>0.35069444444444442</v>
      </c>
      <c r="AE340" s="667"/>
      <c r="AF340" s="196">
        <f t="shared" si="419"/>
        <v>0.35069444444444436</v>
      </c>
      <c r="AG340" s="196"/>
      <c r="AH340" s="196"/>
      <c r="AI340" s="196"/>
      <c r="AJ340" s="150"/>
      <c r="AK340" s="709">
        <f t="shared" si="420"/>
        <v>0</v>
      </c>
      <c r="AL340" s="709">
        <f t="shared" si="421"/>
        <v>0</v>
      </c>
      <c r="AM340" s="709">
        <f t="shared" si="422"/>
        <v>0</v>
      </c>
      <c r="AN340" s="709"/>
      <c r="AO340" s="709">
        <f t="shared" si="423"/>
        <v>0</v>
      </c>
      <c r="AP340" s="709">
        <f t="shared" si="424"/>
        <v>1</v>
      </c>
    </row>
    <row r="341" spans="1:42" ht="12.75" hidden="1" customHeight="1" outlineLevel="1" x14ac:dyDescent="0.2">
      <c r="B341" s="851"/>
      <c r="C341" s="851"/>
      <c r="D341" s="27" t="str">
        <f t="shared" si="425"/>
        <v/>
      </c>
      <c r="E341" s="191" t="str">
        <f t="shared" si="426"/>
        <v>Sa</v>
      </c>
      <c r="F341" s="191">
        <f t="shared" si="427"/>
        <v>2024</v>
      </c>
      <c r="G341" s="191">
        <f t="shared" si="428"/>
        <v>10</v>
      </c>
      <c r="H341" s="191">
        <f t="shared" si="430"/>
        <v>26</v>
      </c>
      <c r="I341" s="192">
        <f t="shared" si="429"/>
        <v>44129</v>
      </c>
      <c r="J341" s="191">
        <f t="shared" si="406"/>
        <v>1</v>
      </c>
      <c r="K341" s="193">
        <f t="shared" si="432"/>
        <v>0</v>
      </c>
      <c r="L341" s="194">
        <f t="shared" si="432"/>
        <v>0</v>
      </c>
      <c r="M341" s="193">
        <f t="shared" si="432"/>
        <v>0</v>
      </c>
      <c r="N341" s="194">
        <f t="shared" si="432"/>
        <v>0</v>
      </c>
      <c r="O341" s="193">
        <f t="shared" si="432"/>
        <v>0</v>
      </c>
      <c r="P341" s="194">
        <f t="shared" si="432"/>
        <v>0</v>
      </c>
      <c r="Q341" s="193">
        <f t="shared" si="432"/>
        <v>0</v>
      </c>
      <c r="R341" s="194">
        <f t="shared" si="432"/>
        <v>0</v>
      </c>
      <c r="S341" s="193">
        <f t="shared" si="408"/>
        <v>0</v>
      </c>
      <c r="T341" s="194">
        <f t="shared" si="409"/>
        <v>0</v>
      </c>
      <c r="U341" s="193">
        <f t="shared" si="410"/>
        <v>0</v>
      </c>
      <c r="V341" s="194">
        <f t="shared" si="411"/>
        <v>0</v>
      </c>
      <c r="W341" s="195">
        <f t="shared" si="412"/>
        <v>0</v>
      </c>
      <c r="X341" s="195">
        <f t="shared" si="413"/>
        <v>0</v>
      </c>
      <c r="Y341" s="195">
        <f t="shared" si="414"/>
        <v>0</v>
      </c>
      <c r="Z341" s="195">
        <f t="shared" si="415"/>
        <v>0</v>
      </c>
      <c r="AA341" s="195">
        <f t="shared" si="416"/>
        <v>0</v>
      </c>
      <c r="AB341" s="195">
        <f t="shared" si="417"/>
        <v>0</v>
      </c>
      <c r="AC341" s="667"/>
      <c r="AD341" s="196">
        <f t="shared" si="418"/>
        <v>0</v>
      </c>
      <c r="AE341" s="667"/>
      <c r="AF341" s="196">
        <f t="shared" si="419"/>
        <v>0</v>
      </c>
      <c r="AG341" s="196"/>
      <c r="AH341" s="196"/>
      <c r="AI341" s="196"/>
      <c r="AJ341" s="150"/>
      <c r="AK341" s="709">
        <f t="shared" si="420"/>
        <v>0</v>
      </c>
      <c r="AL341" s="709">
        <f t="shared" si="421"/>
        <v>0</v>
      </c>
      <c r="AM341" s="709">
        <f t="shared" si="422"/>
        <v>0</v>
      </c>
      <c r="AN341" s="709"/>
      <c r="AO341" s="709">
        <f t="shared" si="423"/>
        <v>0</v>
      </c>
      <c r="AP341" s="709">
        <f t="shared" si="424"/>
        <v>0</v>
      </c>
    </row>
    <row r="342" spans="1:42" ht="12.75" hidden="1" customHeight="1" outlineLevel="1" x14ac:dyDescent="0.2">
      <c r="B342" s="851"/>
      <c r="C342" s="851"/>
      <c r="D342" s="27" t="str">
        <f t="shared" si="425"/>
        <v/>
      </c>
      <c r="E342" s="191" t="str">
        <f t="shared" si="426"/>
        <v>So</v>
      </c>
      <c r="F342" s="191">
        <f t="shared" si="427"/>
        <v>2024</v>
      </c>
      <c r="G342" s="191">
        <f t="shared" si="428"/>
        <v>10</v>
      </c>
      <c r="H342" s="191">
        <f t="shared" si="430"/>
        <v>27</v>
      </c>
      <c r="I342" s="192">
        <f t="shared" si="429"/>
        <v>44130</v>
      </c>
      <c r="J342" s="191">
        <f t="shared" si="406"/>
        <v>1</v>
      </c>
      <c r="K342" s="193">
        <f t="shared" si="432"/>
        <v>0</v>
      </c>
      <c r="L342" s="194">
        <f t="shared" si="432"/>
        <v>0</v>
      </c>
      <c r="M342" s="193">
        <f t="shared" si="432"/>
        <v>0</v>
      </c>
      <c r="N342" s="194">
        <f t="shared" si="432"/>
        <v>0</v>
      </c>
      <c r="O342" s="193">
        <f t="shared" si="432"/>
        <v>0</v>
      </c>
      <c r="P342" s="194">
        <f t="shared" si="432"/>
        <v>0</v>
      </c>
      <c r="Q342" s="193">
        <f t="shared" si="432"/>
        <v>0</v>
      </c>
      <c r="R342" s="194">
        <f t="shared" si="432"/>
        <v>0</v>
      </c>
      <c r="S342" s="193">
        <f t="shared" si="408"/>
        <v>0</v>
      </c>
      <c r="T342" s="194">
        <f t="shared" si="409"/>
        <v>0</v>
      </c>
      <c r="U342" s="193">
        <f t="shared" si="410"/>
        <v>0</v>
      </c>
      <c r="V342" s="194">
        <f t="shared" si="411"/>
        <v>0</v>
      </c>
      <c r="W342" s="195">
        <f t="shared" si="412"/>
        <v>0</v>
      </c>
      <c r="X342" s="195">
        <f t="shared" si="413"/>
        <v>0</v>
      </c>
      <c r="Y342" s="195">
        <f t="shared" si="414"/>
        <v>0</v>
      </c>
      <c r="Z342" s="195">
        <f t="shared" si="415"/>
        <v>0</v>
      </c>
      <c r="AA342" s="195">
        <f t="shared" si="416"/>
        <v>0</v>
      </c>
      <c r="AB342" s="195">
        <f t="shared" si="417"/>
        <v>0</v>
      </c>
      <c r="AC342" s="667"/>
      <c r="AD342" s="196">
        <f t="shared" si="418"/>
        <v>0</v>
      </c>
      <c r="AE342" s="667"/>
      <c r="AF342" s="196">
        <f t="shared" si="419"/>
        <v>0</v>
      </c>
      <c r="AG342" s="196"/>
      <c r="AH342" s="196"/>
      <c r="AI342" s="196"/>
      <c r="AJ342" s="150"/>
      <c r="AK342" s="709">
        <f t="shared" si="420"/>
        <v>0</v>
      </c>
      <c r="AL342" s="709">
        <f t="shared" si="421"/>
        <v>0</v>
      </c>
      <c r="AM342" s="709">
        <f t="shared" si="422"/>
        <v>0</v>
      </c>
      <c r="AN342" s="709"/>
      <c r="AO342" s="709">
        <f t="shared" si="423"/>
        <v>0</v>
      </c>
      <c r="AP342" s="709">
        <f t="shared" si="424"/>
        <v>0</v>
      </c>
    </row>
    <row r="343" spans="1:42" ht="12.75" hidden="1" customHeight="1" outlineLevel="1" x14ac:dyDescent="0.2">
      <c r="B343" s="851"/>
      <c r="C343" s="851"/>
      <c r="D343" s="27">
        <f t="shared" si="425"/>
        <v>44</v>
      </c>
      <c r="E343" s="191" t="str">
        <f t="shared" si="426"/>
        <v>Mo</v>
      </c>
      <c r="F343" s="191">
        <f t="shared" si="427"/>
        <v>2024</v>
      </c>
      <c r="G343" s="191">
        <f t="shared" si="428"/>
        <v>10</v>
      </c>
      <c r="H343" s="191">
        <f t="shared" si="430"/>
        <v>28</v>
      </c>
      <c r="I343" s="192">
        <f t="shared" si="429"/>
        <v>44131</v>
      </c>
      <c r="J343" s="191">
        <f t="shared" si="406"/>
        <v>1</v>
      </c>
      <c r="K343" s="193">
        <f t="shared" si="432"/>
        <v>7</v>
      </c>
      <c r="L343" s="194">
        <f t="shared" si="432"/>
        <v>0</v>
      </c>
      <c r="M343" s="193">
        <f t="shared" si="432"/>
        <v>13</v>
      </c>
      <c r="N343" s="194">
        <f t="shared" si="432"/>
        <v>0</v>
      </c>
      <c r="O343" s="193">
        <f t="shared" si="432"/>
        <v>13</v>
      </c>
      <c r="P343" s="194">
        <f t="shared" si="432"/>
        <v>30</v>
      </c>
      <c r="Q343" s="193">
        <f t="shared" si="432"/>
        <v>15</v>
      </c>
      <c r="R343" s="194">
        <f t="shared" si="432"/>
        <v>55</v>
      </c>
      <c r="S343" s="193">
        <f t="shared" si="408"/>
        <v>15</v>
      </c>
      <c r="T343" s="194">
        <f t="shared" si="409"/>
        <v>55</v>
      </c>
      <c r="U343" s="193">
        <f t="shared" si="410"/>
        <v>15</v>
      </c>
      <c r="V343" s="194">
        <f t="shared" si="411"/>
        <v>55</v>
      </c>
      <c r="W343" s="195">
        <f t="shared" si="412"/>
        <v>0.29166666666666669</v>
      </c>
      <c r="X343" s="195">
        <f t="shared" si="413"/>
        <v>0.54166666666666663</v>
      </c>
      <c r="Y343" s="195">
        <f t="shared" si="414"/>
        <v>0.5625</v>
      </c>
      <c r="Z343" s="195">
        <f t="shared" si="415"/>
        <v>0.66319444444444442</v>
      </c>
      <c r="AA343" s="195">
        <f t="shared" si="416"/>
        <v>0.66319444444444442</v>
      </c>
      <c r="AB343" s="195">
        <f t="shared" si="417"/>
        <v>0.66319444444444442</v>
      </c>
      <c r="AC343" s="667"/>
      <c r="AD343" s="196">
        <f t="shared" si="418"/>
        <v>0.35069444444444442</v>
      </c>
      <c r="AE343" s="667"/>
      <c r="AF343" s="196">
        <f t="shared" si="419"/>
        <v>0.35069444444444436</v>
      </c>
      <c r="AG343" s="196"/>
      <c r="AH343" s="196"/>
      <c r="AI343" s="196"/>
      <c r="AK343" s="709">
        <f t="shared" si="420"/>
        <v>0</v>
      </c>
      <c r="AL343" s="709">
        <f t="shared" si="421"/>
        <v>0</v>
      </c>
      <c r="AM343" s="709">
        <f t="shared" si="422"/>
        <v>0</v>
      </c>
      <c r="AN343" s="709"/>
      <c r="AO343" s="709">
        <f t="shared" si="423"/>
        <v>0</v>
      </c>
      <c r="AP343" s="709">
        <f t="shared" si="424"/>
        <v>1</v>
      </c>
    </row>
    <row r="344" spans="1:42" ht="12.75" hidden="1" customHeight="1" outlineLevel="1" x14ac:dyDescent="0.2">
      <c r="B344" s="851"/>
      <c r="C344" s="851"/>
      <c r="D344" s="27" t="str">
        <f t="shared" si="425"/>
        <v/>
      </c>
      <c r="E344" s="191" t="str">
        <f t="shared" si="426"/>
        <v>Di</v>
      </c>
      <c r="F344" s="191">
        <f t="shared" si="427"/>
        <v>2024</v>
      </c>
      <c r="G344" s="191">
        <f t="shared" si="428"/>
        <v>10</v>
      </c>
      <c r="H344" s="191">
        <f t="shared" si="430"/>
        <v>29</v>
      </c>
      <c r="I344" s="192">
        <f t="shared" si="429"/>
        <v>44132</v>
      </c>
      <c r="J344" s="191">
        <f t="shared" si="406"/>
        <v>1</v>
      </c>
      <c r="K344" s="193">
        <f t="shared" si="432"/>
        <v>7</v>
      </c>
      <c r="L344" s="194">
        <f t="shared" si="432"/>
        <v>0</v>
      </c>
      <c r="M344" s="193">
        <f t="shared" si="432"/>
        <v>13</v>
      </c>
      <c r="N344" s="194">
        <f t="shared" si="432"/>
        <v>0</v>
      </c>
      <c r="O344" s="193">
        <f t="shared" si="432"/>
        <v>13</v>
      </c>
      <c r="P344" s="194">
        <f t="shared" si="432"/>
        <v>30</v>
      </c>
      <c r="Q344" s="193">
        <f t="shared" si="432"/>
        <v>15</v>
      </c>
      <c r="R344" s="194">
        <f t="shared" si="432"/>
        <v>55</v>
      </c>
      <c r="S344" s="193">
        <f t="shared" si="408"/>
        <v>15</v>
      </c>
      <c r="T344" s="194">
        <f t="shared" si="409"/>
        <v>55</v>
      </c>
      <c r="U344" s="193">
        <f t="shared" si="410"/>
        <v>15</v>
      </c>
      <c r="V344" s="194">
        <f t="shared" si="411"/>
        <v>55</v>
      </c>
      <c r="W344" s="195">
        <f t="shared" si="412"/>
        <v>0.29166666666666669</v>
      </c>
      <c r="X344" s="195">
        <f t="shared" si="413"/>
        <v>0.54166666666666663</v>
      </c>
      <c r="Y344" s="195">
        <f t="shared" si="414"/>
        <v>0.5625</v>
      </c>
      <c r="Z344" s="195">
        <f t="shared" si="415"/>
        <v>0.66319444444444442</v>
      </c>
      <c r="AA344" s="195">
        <f t="shared" si="416"/>
        <v>0.66319444444444442</v>
      </c>
      <c r="AB344" s="195">
        <f t="shared" si="417"/>
        <v>0.66319444444444442</v>
      </c>
      <c r="AC344" s="667"/>
      <c r="AD344" s="196">
        <f t="shared" si="418"/>
        <v>0.35069444444444442</v>
      </c>
      <c r="AE344" s="667"/>
      <c r="AF344" s="196">
        <f t="shared" si="419"/>
        <v>0.35069444444444436</v>
      </c>
      <c r="AG344" s="196"/>
      <c r="AH344" s="196"/>
      <c r="AI344" s="196"/>
      <c r="AK344" s="709">
        <f t="shared" si="420"/>
        <v>0</v>
      </c>
      <c r="AL344" s="709">
        <f t="shared" si="421"/>
        <v>0</v>
      </c>
      <c r="AM344" s="709">
        <f t="shared" si="422"/>
        <v>0</v>
      </c>
      <c r="AN344" s="709"/>
      <c r="AO344" s="709">
        <f t="shared" si="423"/>
        <v>0</v>
      </c>
      <c r="AP344" s="709">
        <f t="shared" si="424"/>
        <v>1</v>
      </c>
    </row>
    <row r="345" spans="1:42" ht="12.75" hidden="1" customHeight="1" outlineLevel="1" x14ac:dyDescent="0.2">
      <c r="B345" s="851"/>
      <c r="C345" s="851"/>
      <c r="D345" s="27" t="str">
        <f t="shared" si="425"/>
        <v/>
      </c>
      <c r="E345" s="191" t="str">
        <f t="shared" si="426"/>
        <v>Mi</v>
      </c>
      <c r="F345" s="191">
        <f t="shared" si="427"/>
        <v>2024</v>
      </c>
      <c r="G345" s="191">
        <f t="shared" si="428"/>
        <v>10</v>
      </c>
      <c r="H345" s="191">
        <f t="shared" si="430"/>
        <v>30</v>
      </c>
      <c r="I345" s="192">
        <f t="shared" si="429"/>
        <v>44133</v>
      </c>
      <c r="J345" s="191">
        <f t="shared" si="406"/>
        <v>1</v>
      </c>
      <c r="K345" s="193">
        <f t="shared" si="432"/>
        <v>7</v>
      </c>
      <c r="L345" s="194">
        <f t="shared" si="432"/>
        <v>0</v>
      </c>
      <c r="M345" s="193">
        <f t="shared" si="432"/>
        <v>13</v>
      </c>
      <c r="N345" s="194">
        <f t="shared" si="432"/>
        <v>0</v>
      </c>
      <c r="O345" s="193">
        <f t="shared" si="432"/>
        <v>13</v>
      </c>
      <c r="P345" s="194">
        <f t="shared" si="432"/>
        <v>30</v>
      </c>
      <c r="Q345" s="193">
        <f t="shared" si="432"/>
        <v>15</v>
      </c>
      <c r="R345" s="194">
        <f t="shared" si="432"/>
        <v>55</v>
      </c>
      <c r="S345" s="193">
        <f t="shared" si="408"/>
        <v>15</v>
      </c>
      <c r="T345" s="194">
        <f t="shared" si="409"/>
        <v>55</v>
      </c>
      <c r="U345" s="193">
        <f t="shared" si="410"/>
        <v>15</v>
      </c>
      <c r="V345" s="194">
        <f t="shared" si="411"/>
        <v>55</v>
      </c>
      <c r="W345" s="195">
        <f t="shared" si="412"/>
        <v>0.29166666666666669</v>
      </c>
      <c r="X345" s="195">
        <f t="shared" si="413"/>
        <v>0.54166666666666663</v>
      </c>
      <c r="Y345" s="195">
        <f t="shared" si="414"/>
        <v>0.5625</v>
      </c>
      <c r="Z345" s="195">
        <f t="shared" si="415"/>
        <v>0.66319444444444442</v>
      </c>
      <c r="AA345" s="195">
        <f t="shared" si="416"/>
        <v>0.66319444444444442</v>
      </c>
      <c r="AB345" s="195">
        <f t="shared" si="417"/>
        <v>0.66319444444444442</v>
      </c>
      <c r="AC345" s="667"/>
      <c r="AD345" s="196">
        <f t="shared" si="418"/>
        <v>0.35069444444444442</v>
      </c>
      <c r="AE345" s="667"/>
      <c r="AF345" s="196">
        <f t="shared" si="419"/>
        <v>0.35069444444444436</v>
      </c>
      <c r="AG345" s="196"/>
      <c r="AH345" s="196"/>
      <c r="AI345" s="196"/>
      <c r="AJ345" s="150"/>
      <c r="AK345" s="709">
        <f t="shared" si="420"/>
        <v>0</v>
      </c>
      <c r="AL345" s="709">
        <f t="shared" si="421"/>
        <v>0</v>
      </c>
      <c r="AM345" s="709">
        <f t="shared" si="422"/>
        <v>0</v>
      </c>
      <c r="AN345" s="709"/>
      <c r="AO345" s="709">
        <f t="shared" si="423"/>
        <v>0</v>
      </c>
      <c r="AP345" s="709">
        <f t="shared" si="424"/>
        <v>1</v>
      </c>
    </row>
    <row r="346" spans="1:42" ht="12.75" hidden="1" customHeight="1" outlineLevel="1" x14ac:dyDescent="0.2">
      <c r="B346" s="851"/>
      <c r="C346" s="851"/>
      <c r="D346" s="27" t="str">
        <f t="shared" si="425"/>
        <v/>
      </c>
      <c r="E346" s="191" t="str">
        <f t="shared" si="426"/>
        <v>Do</v>
      </c>
      <c r="F346" s="191">
        <f t="shared" si="427"/>
        <v>2024</v>
      </c>
      <c r="G346" s="191">
        <f t="shared" si="428"/>
        <v>10</v>
      </c>
      <c r="H346" s="191">
        <f t="shared" si="430"/>
        <v>31</v>
      </c>
      <c r="I346" s="192">
        <f t="shared" si="429"/>
        <v>44134</v>
      </c>
      <c r="J346" s="191">
        <f t="shared" si="406"/>
        <v>1</v>
      </c>
      <c r="K346" s="193">
        <f t="shared" si="432"/>
        <v>7</v>
      </c>
      <c r="L346" s="194">
        <f t="shared" si="432"/>
        <v>0</v>
      </c>
      <c r="M346" s="193">
        <f t="shared" si="432"/>
        <v>13</v>
      </c>
      <c r="N346" s="194">
        <f t="shared" si="432"/>
        <v>0</v>
      </c>
      <c r="O346" s="193">
        <f t="shared" si="432"/>
        <v>13</v>
      </c>
      <c r="P346" s="194">
        <f t="shared" si="432"/>
        <v>30</v>
      </c>
      <c r="Q346" s="193">
        <f t="shared" si="432"/>
        <v>15</v>
      </c>
      <c r="R346" s="194">
        <f t="shared" si="432"/>
        <v>55</v>
      </c>
      <c r="S346" s="193">
        <f t="shared" si="408"/>
        <v>15</v>
      </c>
      <c r="T346" s="194">
        <f t="shared" si="409"/>
        <v>55</v>
      </c>
      <c r="U346" s="193">
        <f t="shared" si="410"/>
        <v>15</v>
      </c>
      <c r="V346" s="194">
        <f t="shared" si="411"/>
        <v>55</v>
      </c>
      <c r="W346" s="195">
        <f t="shared" si="412"/>
        <v>0.29166666666666669</v>
      </c>
      <c r="X346" s="195">
        <f t="shared" si="413"/>
        <v>0.54166666666666663</v>
      </c>
      <c r="Y346" s="195">
        <f t="shared" si="414"/>
        <v>0.5625</v>
      </c>
      <c r="Z346" s="195">
        <f t="shared" si="415"/>
        <v>0.66319444444444442</v>
      </c>
      <c r="AA346" s="195">
        <f t="shared" si="416"/>
        <v>0.66319444444444442</v>
      </c>
      <c r="AB346" s="195">
        <f t="shared" si="417"/>
        <v>0.66319444444444442</v>
      </c>
      <c r="AC346" s="667"/>
      <c r="AD346" s="196">
        <f t="shared" si="418"/>
        <v>0.35069444444444442</v>
      </c>
      <c r="AE346" s="667"/>
      <c r="AF346" s="196">
        <f t="shared" si="419"/>
        <v>0.35069444444444436</v>
      </c>
      <c r="AG346" s="196"/>
      <c r="AH346" s="196"/>
      <c r="AI346" s="196"/>
      <c r="AJ346" s="150"/>
      <c r="AK346" s="709">
        <f t="shared" si="420"/>
        <v>0</v>
      </c>
      <c r="AL346" s="709">
        <f t="shared" si="421"/>
        <v>0</v>
      </c>
      <c r="AM346" s="709">
        <f t="shared" si="422"/>
        <v>0</v>
      </c>
      <c r="AN346" s="709"/>
      <c r="AO346" s="709">
        <f t="shared" si="423"/>
        <v>0</v>
      </c>
      <c r="AP346" s="709">
        <f>IF(OR(E346="Sa",E346="So",E346="",J346=0,AH346="FT"),0,1)</f>
        <v>1</v>
      </c>
    </row>
    <row r="347" spans="1:42" ht="12.75" hidden="1" customHeight="1" outlineLevel="1" x14ac:dyDescent="0.2">
      <c r="B347" s="851"/>
      <c r="C347" s="851"/>
      <c r="D347" s="749" t="s">
        <v>1716</v>
      </c>
      <c r="E347" s="9"/>
      <c r="F347" s="9"/>
      <c r="G347" s="9"/>
      <c r="H347" s="191"/>
      <c r="I347" s="13"/>
      <c r="J347" s="191">
        <f>IF(OR(G347="",G347=MONTH(I347)),1,0)</f>
        <v>1</v>
      </c>
      <c r="Q347" s="4" t="s">
        <v>21</v>
      </c>
      <c r="R347" s="4"/>
      <c r="S347" s="4"/>
      <c r="T347" s="4"/>
      <c r="U347" s="4"/>
      <c r="V347" s="4"/>
      <c r="W347" s="4"/>
      <c r="X347" s="4"/>
      <c r="Y347" s="4"/>
      <c r="Z347" s="4"/>
      <c r="AA347" s="4"/>
      <c r="AB347" s="4"/>
      <c r="AC347" s="667"/>
      <c r="AD347" s="18">
        <f>SUM(AD316:AD346)</f>
        <v>8.065972222222225</v>
      </c>
      <c r="AE347" s="667"/>
      <c r="AF347" s="18">
        <f>SUM(AF316:AF346)</f>
        <v>8.0659722222222214</v>
      </c>
      <c r="AG347" s="18"/>
      <c r="AH347" s="18"/>
      <c r="AI347" s="20">
        <f>IF(AF347-AD347&lt;0,0,1)</f>
        <v>0</v>
      </c>
      <c r="AJ347" s="190">
        <f>IF(AF347-AD347&lt;0,AD347-AF347,AF347-AD347)</f>
        <v>3.5527136788005009E-15</v>
      </c>
      <c r="AK347" s="190">
        <f>8.425*SUM(AK316:AK346)/24</f>
        <v>0</v>
      </c>
      <c r="AL347" s="190">
        <f>8.425*SUM(AL316:AL346)/24</f>
        <v>0</v>
      </c>
      <c r="AM347" s="190">
        <f>8.425*SUM(AM316:AM346)/24</f>
        <v>0</v>
      </c>
      <c r="AO347" s="151">
        <f>SUM(AO316:AO346)</f>
        <v>0</v>
      </c>
      <c r="AP347" s="151">
        <f>SUM(AP316:AP346)</f>
        <v>23</v>
      </c>
    </row>
    <row r="348" spans="1:42" ht="12.75" customHeight="1" collapsed="1" x14ac:dyDescent="0.2">
      <c r="B348" s="852"/>
      <c r="C348" s="852"/>
      <c r="D348" s="49"/>
      <c r="E348" s="51"/>
      <c r="F348" s="51"/>
      <c r="G348" s="51"/>
      <c r="H348" s="51"/>
      <c r="I348" s="51"/>
      <c r="J348" s="51"/>
      <c r="K348" s="52"/>
      <c r="L348" s="52"/>
      <c r="M348" s="52"/>
      <c r="N348" s="52"/>
      <c r="O348" s="52"/>
      <c r="P348" s="52"/>
      <c r="Q348" s="52"/>
      <c r="R348" s="52"/>
      <c r="S348" s="52"/>
      <c r="T348" s="52"/>
      <c r="U348" s="52"/>
      <c r="V348" s="52"/>
      <c r="W348" s="52"/>
      <c r="X348" s="52"/>
      <c r="Y348" s="52"/>
      <c r="Z348" s="52"/>
      <c r="AA348" s="52"/>
      <c r="AB348" s="52"/>
      <c r="AC348" s="53"/>
      <c r="AD348" s="53"/>
      <c r="AE348" s="53"/>
      <c r="AF348" s="54"/>
      <c r="AG348" s="26"/>
      <c r="AH348" s="26"/>
      <c r="AI348" s="26"/>
      <c r="AJ348" s="203">
        <f>IF(AI347=1,AJ314+AJ347,IF(AI347=0,AJ314-AJ347,"Error"))</f>
        <v>-0.47222222222225341</v>
      </c>
      <c r="AK348" s="202">
        <f>AK314+SUM(AK315:AK346)</f>
        <v>12</v>
      </c>
      <c r="AL348" s="202">
        <f>AL314+SUM(AL315:AL346)</f>
        <v>1</v>
      </c>
      <c r="AM348" s="202">
        <f>AM314+SUM(AM315:AM346)</f>
        <v>0</v>
      </c>
      <c r="AN348" s="202"/>
      <c r="AO348" s="202">
        <f>AO347*8</f>
        <v>0</v>
      </c>
      <c r="AP348" s="202">
        <f>AP347*8</f>
        <v>184</v>
      </c>
    </row>
    <row r="349" spans="1:42" ht="12.75" hidden="1" customHeight="1" outlineLevel="1" x14ac:dyDescent="0.2">
      <c r="B349" s="850">
        <f>$F$5</f>
        <v>2024</v>
      </c>
      <c r="C349" s="850" t="str">
        <f>TEXT(I350,"MMM")</f>
        <v>Nov</v>
      </c>
      <c r="D349" s="41"/>
      <c r="E349" s="42"/>
      <c r="F349" s="42"/>
      <c r="G349" s="42"/>
      <c r="H349" s="42"/>
      <c r="I349" s="42"/>
      <c r="J349" s="42"/>
      <c r="K349" s="43"/>
      <c r="L349" s="43"/>
      <c r="M349" s="43"/>
      <c r="N349" s="43"/>
      <c r="O349" s="43"/>
      <c r="P349" s="43"/>
      <c r="Q349" s="43"/>
      <c r="R349" s="43"/>
      <c r="S349" s="43"/>
      <c r="T349" s="43"/>
      <c r="U349" s="43"/>
      <c r="V349" s="43"/>
      <c r="W349" s="43"/>
      <c r="X349" s="43"/>
      <c r="Y349" s="43"/>
      <c r="Z349" s="43"/>
      <c r="AA349" s="43"/>
      <c r="AB349" s="43"/>
      <c r="AC349" s="44"/>
      <c r="AD349" s="44"/>
      <c r="AE349" s="44"/>
      <c r="AF349" s="42"/>
      <c r="AG349" s="42"/>
      <c r="AH349" s="42"/>
      <c r="AI349" s="42"/>
      <c r="AJ349" s="148"/>
      <c r="AK349" s="148"/>
      <c r="AL349" s="148"/>
      <c r="AM349" s="148"/>
      <c r="AN349" s="148"/>
      <c r="AO349" s="148"/>
      <c r="AP349" s="148"/>
    </row>
    <row r="350" spans="1:42" ht="12.75" hidden="1" customHeight="1" outlineLevel="1" x14ac:dyDescent="0.2">
      <c r="A350" s="198">
        <f>A316+1</f>
        <v>11</v>
      </c>
      <c r="B350" s="851"/>
      <c r="C350" s="851"/>
      <c r="D350" s="27" t="str">
        <f>IF(E350="Mo",WEEKNUM(I350),"")</f>
        <v/>
      </c>
      <c r="E350" s="191" t="str">
        <f>TEXT(I350,"TTT")</f>
        <v>Fr</v>
      </c>
      <c r="F350" s="191">
        <f>$F$5</f>
        <v>2024</v>
      </c>
      <c r="G350" s="191">
        <f>$A$350</f>
        <v>11</v>
      </c>
      <c r="H350" s="191">
        <f>$H$5</f>
        <v>1</v>
      </c>
      <c r="I350" s="192">
        <f>DATE(F350,G350,H350)</f>
        <v>44135</v>
      </c>
      <c r="J350" s="191">
        <f t="shared" ref="J350:J380" si="433">IF(OR(G350="",G350=MONTH(I350)),1,0)</f>
        <v>1</v>
      </c>
      <c r="K350" s="193">
        <f t="shared" ref="K350:R359" si="434">IF(OR($E350="Sa",$E350="So",$J350=0),K$4,K$5)</f>
        <v>7</v>
      </c>
      <c r="L350" s="194">
        <f t="shared" si="434"/>
        <v>0</v>
      </c>
      <c r="M350" s="193">
        <f t="shared" si="434"/>
        <v>13</v>
      </c>
      <c r="N350" s="194">
        <f t="shared" si="434"/>
        <v>0</v>
      </c>
      <c r="O350" s="193">
        <f t="shared" si="434"/>
        <v>13</v>
      </c>
      <c r="P350" s="194">
        <f t="shared" si="434"/>
        <v>30</v>
      </c>
      <c r="Q350" s="193">
        <f t="shared" si="434"/>
        <v>15</v>
      </c>
      <c r="R350" s="194">
        <f t="shared" si="434"/>
        <v>55</v>
      </c>
      <c r="S350" s="193">
        <f t="shared" ref="S350:S380" si="435">Q350</f>
        <v>15</v>
      </c>
      <c r="T350" s="194">
        <f t="shared" ref="T350:T380" si="436">R350</f>
        <v>55</v>
      </c>
      <c r="U350" s="193">
        <f t="shared" ref="U350:U380" si="437">S350</f>
        <v>15</v>
      </c>
      <c r="V350" s="194">
        <f t="shared" ref="V350:V380" si="438">T350</f>
        <v>55</v>
      </c>
      <c r="W350" s="195">
        <f t="shared" ref="W350:W380" si="439">TIME(K350,L350,0)</f>
        <v>0.29166666666666669</v>
      </c>
      <c r="X350" s="195">
        <f t="shared" ref="X350:X380" si="440">TIME(M350,N350,0)</f>
        <v>0.54166666666666663</v>
      </c>
      <c r="Y350" s="195">
        <f t="shared" ref="Y350:Y380" si="441">TIME(O350,P350,0)</f>
        <v>0.5625</v>
      </c>
      <c r="Z350" s="195">
        <f t="shared" ref="Z350:Z380" si="442">TIME(Q350,R350,0)</f>
        <v>0.66319444444444442</v>
      </c>
      <c r="AA350" s="195">
        <f t="shared" ref="AA350:AA380" si="443">TIME(S350,T350,0)</f>
        <v>0.66319444444444442</v>
      </c>
      <c r="AB350" s="195">
        <f t="shared" ref="AB350:AB380" si="444">TIME(U350,V350,0)</f>
        <v>0.66319444444444442</v>
      </c>
      <c r="AC350" s="667"/>
      <c r="AD350" s="196">
        <f t="shared" ref="AD350:AD380" si="445">IF(J350=0,0,IF(OR(E350="Sa",E350="So"),TIME($AD$4,$AF$4,0),TIME($AD$5,$AF$5,0)))</f>
        <v>0.35069444444444442</v>
      </c>
      <c r="AE350" s="667"/>
      <c r="AF350" s="196">
        <f t="shared" ref="AF350:AF380" si="446">IF(OR(E350="Sa",E350="So"),TIME($AD$4,$AF$4,0),(Z350-W350-(Y350-X350)+(AB350-AA350)))</f>
        <v>0.35069444444444436</v>
      </c>
      <c r="AG350" s="196"/>
      <c r="AH350" s="196"/>
      <c r="AI350" s="196"/>
      <c r="AK350" s="709">
        <f t="shared" ref="AK350:AK380" si="447">IF(AH350=$AH$3,1,0)</f>
        <v>0</v>
      </c>
      <c r="AL350" s="709">
        <f t="shared" ref="AL350:AL380" si="448">IF(AH350=$AH$7,1,0)</f>
        <v>0</v>
      </c>
      <c r="AM350" s="709">
        <f t="shared" ref="AM350:AM380" si="449">IF(AI350=$AH$4,1,0)</f>
        <v>0</v>
      </c>
      <c r="AN350" s="709"/>
      <c r="AO350" s="709">
        <f t="shared" ref="AO350:AO380" si="450">IF(OR(AH350=$AH$2,AH350=$AH$5),1,IF(AH350=$AH$6,0.5,0))</f>
        <v>0</v>
      </c>
      <c r="AP350" s="709">
        <f t="shared" ref="AP350:AP379" si="451">IF(OR(E350="Sa",E350="So",E350="",J350=0,AH350="FT"),0,1)</f>
        <v>1</v>
      </c>
    </row>
    <row r="351" spans="1:42" ht="12.75" hidden="1" customHeight="1" outlineLevel="1" x14ac:dyDescent="0.2">
      <c r="B351" s="851"/>
      <c r="C351" s="851"/>
      <c r="D351" s="27" t="str">
        <f t="shared" ref="D351:D380" si="452">IF(E351="Mo",WEEKNUM(I351),"")</f>
        <v/>
      </c>
      <c r="E351" s="191" t="str">
        <f t="shared" ref="E351:E379" si="453">TEXT(I351,"TTT")</f>
        <v>Sa</v>
      </c>
      <c r="F351" s="191">
        <f t="shared" ref="F351:F380" si="454">$F$5</f>
        <v>2024</v>
      </c>
      <c r="G351" s="191">
        <f t="shared" ref="G351:G380" si="455">$A$350</f>
        <v>11</v>
      </c>
      <c r="H351" s="191">
        <f>H350+1</f>
        <v>2</v>
      </c>
      <c r="I351" s="192">
        <f t="shared" ref="I351:I379" si="456">DATE(F351,G351,H351)</f>
        <v>44136</v>
      </c>
      <c r="J351" s="191">
        <f t="shared" si="433"/>
        <v>1</v>
      </c>
      <c r="K351" s="193">
        <f t="shared" si="434"/>
        <v>0</v>
      </c>
      <c r="L351" s="194">
        <f t="shared" si="434"/>
        <v>0</v>
      </c>
      <c r="M351" s="193">
        <f t="shared" si="434"/>
        <v>0</v>
      </c>
      <c r="N351" s="194">
        <f t="shared" si="434"/>
        <v>0</v>
      </c>
      <c r="O351" s="193">
        <f t="shared" si="434"/>
        <v>0</v>
      </c>
      <c r="P351" s="194">
        <f t="shared" si="434"/>
        <v>0</v>
      </c>
      <c r="Q351" s="193">
        <f t="shared" si="434"/>
        <v>0</v>
      </c>
      <c r="R351" s="194">
        <f t="shared" si="434"/>
        <v>0</v>
      </c>
      <c r="S351" s="193">
        <f t="shared" si="435"/>
        <v>0</v>
      </c>
      <c r="T351" s="194">
        <f t="shared" si="436"/>
        <v>0</v>
      </c>
      <c r="U351" s="193">
        <f t="shared" si="437"/>
        <v>0</v>
      </c>
      <c r="V351" s="194">
        <f t="shared" si="438"/>
        <v>0</v>
      </c>
      <c r="W351" s="195">
        <f t="shared" si="439"/>
        <v>0</v>
      </c>
      <c r="X351" s="195">
        <f t="shared" si="440"/>
        <v>0</v>
      </c>
      <c r="Y351" s="195">
        <f t="shared" si="441"/>
        <v>0</v>
      </c>
      <c r="Z351" s="195">
        <f t="shared" si="442"/>
        <v>0</v>
      </c>
      <c r="AA351" s="195">
        <f t="shared" si="443"/>
        <v>0</v>
      </c>
      <c r="AB351" s="195">
        <f t="shared" si="444"/>
        <v>0</v>
      </c>
      <c r="AC351" s="667"/>
      <c r="AD351" s="196">
        <f t="shared" si="445"/>
        <v>0</v>
      </c>
      <c r="AE351" s="667"/>
      <c r="AF351" s="196">
        <f t="shared" si="446"/>
        <v>0</v>
      </c>
      <c r="AG351" s="196"/>
      <c r="AH351" s="196"/>
      <c r="AI351" s="196"/>
      <c r="AJ351" s="150"/>
      <c r="AK351" s="709">
        <f t="shared" si="447"/>
        <v>0</v>
      </c>
      <c r="AL351" s="709">
        <f t="shared" si="448"/>
        <v>0</v>
      </c>
      <c r="AM351" s="709">
        <f t="shared" si="449"/>
        <v>0</v>
      </c>
      <c r="AN351" s="709"/>
      <c r="AO351" s="709">
        <f t="shared" si="450"/>
        <v>0</v>
      </c>
      <c r="AP351" s="709">
        <f t="shared" si="451"/>
        <v>0</v>
      </c>
    </row>
    <row r="352" spans="1:42" ht="12.75" hidden="1" customHeight="1" outlineLevel="1" x14ac:dyDescent="0.2">
      <c r="B352" s="851"/>
      <c r="C352" s="851"/>
      <c r="D352" s="27" t="str">
        <f t="shared" si="452"/>
        <v/>
      </c>
      <c r="E352" s="191" t="str">
        <f t="shared" si="453"/>
        <v>So</v>
      </c>
      <c r="F352" s="191">
        <f t="shared" si="454"/>
        <v>2024</v>
      </c>
      <c r="G352" s="191">
        <f t="shared" si="455"/>
        <v>11</v>
      </c>
      <c r="H352" s="191">
        <f t="shared" ref="H352:H380" si="457">H351+1</f>
        <v>3</v>
      </c>
      <c r="I352" s="192">
        <f t="shared" si="456"/>
        <v>44137</v>
      </c>
      <c r="J352" s="191">
        <f t="shared" si="433"/>
        <v>1</v>
      </c>
      <c r="K352" s="193">
        <f t="shared" si="434"/>
        <v>0</v>
      </c>
      <c r="L352" s="194">
        <f t="shared" si="434"/>
        <v>0</v>
      </c>
      <c r="M352" s="193">
        <f t="shared" si="434"/>
        <v>0</v>
      </c>
      <c r="N352" s="194">
        <f t="shared" si="434"/>
        <v>0</v>
      </c>
      <c r="O352" s="193">
        <f t="shared" si="434"/>
        <v>0</v>
      </c>
      <c r="P352" s="194">
        <f t="shared" si="434"/>
        <v>0</v>
      </c>
      <c r="Q352" s="193">
        <f t="shared" si="434"/>
        <v>0</v>
      </c>
      <c r="R352" s="194">
        <f t="shared" si="434"/>
        <v>0</v>
      </c>
      <c r="S352" s="193">
        <f t="shared" si="435"/>
        <v>0</v>
      </c>
      <c r="T352" s="194">
        <f t="shared" si="436"/>
        <v>0</v>
      </c>
      <c r="U352" s="193">
        <f t="shared" si="437"/>
        <v>0</v>
      </c>
      <c r="V352" s="194">
        <f t="shared" si="438"/>
        <v>0</v>
      </c>
      <c r="W352" s="195">
        <f t="shared" si="439"/>
        <v>0</v>
      </c>
      <c r="X352" s="195">
        <f t="shared" si="440"/>
        <v>0</v>
      </c>
      <c r="Y352" s="195">
        <f t="shared" si="441"/>
        <v>0</v>
      </c>
      <c r="Z352" s="195">
        <f t="shared" si="442"/>
        <v>0</v>
      </c>
      <c r="AA352" s="195">
        <f t="shared" si="443"/>
        <v>0</v>
      </c>
      <c r="AB352" s="195">
        <f t="shared" si="444"/>
        <v>0</v>
      </c>
      <c r="AC352" s="667"/>
      <c r="AD352" s="196">
        <f t="shared" si="445"/>
        <v>0</v>
      </c>
      <c r="AE352" s="667"/>
      <c r="AF352" s="196">
        <f t="shared" si="446"/>
        <v>0</v>
      </c>
      <c r="AG352" s="196"/>
      <c r="AH352" s="196"/>
      <c r="AI352" s="196"/>
      <c r="AJ352" s="150"/>
      <c r="AK352" s="709">
        <f t="shared" si="447"/>
        <v>0</v>
      </c>
      <c r="AL352" s="709">
        <f t="shared" si="448"/>
        <v>0</v>
      </c>
      <c r="AM352" s="709">
        <f t="shared" si="449"/>
        <v>0</v>
      </c>
      <c r="AN352" s="709"/>
      <c r="AO352" s="709">
        <f t="shared" si="450"/>
        <v>0</v>
      </c>
      <c r="AP352" s="709">
        <f t="shared" si="451"/>
        <v>0</v>
      </c>
    </row>
    <row r="353" spans="2:42" ht="12.75" hidden="1" customHeight="1" outlineLevel="1" x14ac:dyDescent="0.2">
      <c r="B353" s="851"/>
      <c r="C353" s="851"/>
      <c r="D353" s="27">
        <f t="shared" si="452"/>
        <v>45</v>
      </c>
      <c r="E353" s="191" t="str">
        <f t="shared" si="453"/>
        <v>Mo</v>
      </c>
      <c r="F353" s="191">
        <f t="shared" si="454"/>
        <v>2024</v>
      </c>
      <c r="G353" s="191">
        <f t="shared" si="455"/>
        <v>11</v>
      </c>
      <c r="H353" s="191">
        <f t="shared" si="457"/>
        <v>4</v>
      </c>
      <c r="I353" s="192">
        <f t="shared" si="456"/>
        <v>44138</v>
      </c>
      <c r="J353" s="191">
        <f t="shared" si="433"/>
        <v>1</v>
      </c>
      <c r="K353" s="193">
        <f t="shared" si="434"/>
        <v>7</v>
      </c>
      <c r="L353" s="194">
        <f t="shared" si="434"/>
        <v>0</v>
      </c>
      <c r="M353" s="193">
        <f t="shared" si="434"/>
        <v>13</v>
      </c>
      <c r="N353" s="194">
        <f t="shared" si="434"/>
        <v>0</v>
      </c>
      <c r="O353" s="193">
        <f t="shared" si="434"/>
        <v>13</v>
      </c>
      <c r="P353" s="194">
        <f t="shared" si="434"/>
        <v>30</v>
      </c>
      <c r="Q353" s="193">
        <f t="shared" si="434"/>
        <v>15</v>
      </c>
      <c r="R353" s="194">
        <f t="shared" si="434"/>
        <v>55</v>
      </c>
      <c r="S353" s="193">
        <f t="shared" si="435"/>
        <v>15</v>
      </c>
      <c r="T353" s="194">
        <f t="shared" si="436"/>
        <v>55</v>
      </c>
      <c r="U353" s="193">
        <f t="shared" si="437"/>
        <v>15</v>
      </c>
      <c r="V353" s="194">
        <f t="shared" si="438"/>
        <v>55</v>
      </c>
      <c r="W353" s="195">
        <f t="shared" si="439"/>
        <v>0.29166666666666669</v>
      </c>
      <c r="X353" s="195">
        <f t="shared" si="440"/>
        <v>0.54166666666666663</v>
      </c>
      <c r="Y353" s="195">
        <f t="shared" si="441"/>
        <v>0.5625</v>
      </c>
      <c r="Z353" s="195">
        <f t="shared" si="442"/>
        <v>0.66319444444444442</v>
      </c>
      <c r="AA353" s="195">
        <f t="shared" si="443"/>
        <v>0.66319444444444442</v>
      </c>
      <c r="AB353" s="195">
        <f t="shared" si="444"/>
        <v>0.66319444444444442</v>
      </c>
      <c r="AC353" s="667"/>
      <c r="AD353" s="196">
        <f t="shared" si="445"/>
        <v>0.35069444444444442</v>
      </c>
      <c r="AE353" s="667"/>
      <c r="AF353" s="196">
        <f t="shared" si="446"/>
        <v>0.35069444444444436</v>
      </c>
      <c r="AG353" s="196"/>
      <c r="AH353" s="196"/>
      <c r="AI353" s="196"/>
      <c r="AJ353" s="150"/>
      <c r="AK353" s="709">
        <f t="shared" si="447"/>
        <v>0</v>
      </c>
      <c r="AL353" s="709">
        <f t="shared" si="448"/>
        <v>0</v>
      </c>
      <c r="AM353" s="709">
        <f t="shared" si="449"/>
        <v>0</v>
      </c>
      <c r="AN353" s="709"/>
      <c r="AO353" s="709">
        <f t="shared" si="450"/>
        <v>0</v>
      </c>
      <c r="AP353" s="709">
        <f t="shared" si="451"/>
        <v>1</v>
      </c>
    </row>
    <row r="354" spans="2:42" ht="12.75" hidden="1" customHeight="1" outlineLevel="1" x14ac:dyDescent="0.2">
      <c r="B354" s="851"/>
      <c r="C354" s="851"/>
      <c r="D354" s="27" t="str">
        <f t="shared" si="452"/>
        <v/>
      </c>
      <c r="E354" s="191" t="str">
        <f t="shared" si="453"/>
        <v>Di</v>
      </c>
      <c r="F354" s="191">
        <f t="shared" si="454"/>
        <v>2024</v>
      </c>
      <c r="G354" s="191">
        <f t="shared" si="455"/>
        <v>11</v>
      </c>
      <c r="H354" s="191">
        <f t="shared" si="457"/>
        <v>5</v>
      </c>
      <c r="I354" s="192">
        <f t="shared" si="456"/>
        <v>44139</v>
      </c>
      <c r="J354" s="191">
        <f t="shared" si="433"/>
        <v>1</v>
      </c>
      <c r="K354" s="193">
        <f t="shared" si="434"/>
        <v>7</v>
      </c>
      <c r="L354" s="194">
        <f t="shared" si="434"/>
        <v>0</v>
      </c>
      <c r="M354" s="193">
        <f t="shared" si="434"/>
        <v>13</v>
      </c>
      <c r="N354" s="194">
        <f t="shared" si="434"/>
        <v>0</v>
      </c>
      <c r="O354" s="193">
        <f t="shared" si="434"/>
        <v>13</v>
      </c>
      <c r="P354" s="194">
        <f t="shared" si="434"/>
        <v>30</v>
      </c>
      <c r="Q354" s="193">
        <f t="shared" si="434"/>
        <v>15</v>
      </c>
      <c r="R354" s="194">
        <f t="shared" si="434"/>
        <v>55</v>
      </c>
      <c r="S354" s="193">
        <f t="shared" si="435"/>
        <v>15</v>
      </c>
      <c r="T354" s="194">
        <f t="shared" si="436"/>
        <v>55</v>
      </c>
      <c r="U354" s="193">
        <f t="shared" si="437"/>
        <v>15</v>
      </c>
      <c r="V354" s="194">
        <f t="shared" si="438"/>
        <v>55</v>
      </c>
      <c r="W354" s="195">
        <f t="shared" si="439"/>
        <v>0.29166666666666669</v>
      </c>
      <c r="X354" s="195">
        <f t="shared" si="440"/>
        <v>0.54166666666666663</v>
      </c>
      <c r="Y354" s="195">
        <f t="shared" si="441"/>
        <v>0.5625</v>
      </c>
      <c r="Z354" s="195">
        <f t="shared" si="442"/>
        <v>0.66319444444444442</v>
      </c>
      <c r="AA354" s="195">
        <f t="shared" si="443"/>
        <v>0.66319444444444442</v>
      </c>
      <c r="AB354" s="195">
        <f t="shared" si="444"/>
        <v>0.66319444444444442</v>
      </c>
      <c r="AC354" s="667"/>
      <c r="AD354" s="196">
        <f t="shared" si="445"/>
        <v>0.35069444444444442</v>
      </c>
      <c r="AE354" s="667"/>
      <c r="AF354" s="196">
        <f t="shared" si="446"/>
        <v>0.35069444444444436</v>
      </c>
      <c r="AG354" s="196"/>
      <c r="AH354" s="196"/>
      <c r="AI354" s="196"/>
      <c r="AJ354" s="150"/>
      <c r="AK354" s="709">
        <f t="shared" si="447"/>
        <v>0</v>
      </c>
      <c r="AL354" s="709">
        <f t="shared" si="448"/>
        <v>0</v>
      </c>
      <c r="AM354" s="709">
        <f t="shared" si="449"/>
        <v>0</v>
      </c>
      <c r="AN354" s="709"/>
      <c r="AO354" s="709">
        <f t="shared" si="450"/>
        <v>0</v>
      </c>
      <c r="AP354" s="709">
        <f t="shared" si="451"/>
        <v>1</v>
      </c>
    </row>
    <row r="355" spans="2:42" ht="12.75" hidden="1" customHeight="1" outlineLevel="1" x14ac:dyDescent="0.2">
      <c r="B355" s="851"/>
      <c r="C355" s="851"/>
      <c r="D355" s="27" t="str">
        <f t="shared" si="452"/>
        <v/>
      </c>
      <c r="E355" s="191" t="str">
        <f t="shared" si="453"/>
        <v>Mi</v>
      </c>
      <c r="F355" s="191">
        <f t="shared" si="454"/>
        <v>2024</v>
      </c>
      <c r="G355" s="191">
        <f t="shared" si="455"/>
        <v>11</v>
      </c>
      <c r="H355" s="191">
        <f t="shared" si="457"/>
        <v>6</v>
      </c>
      <c r="I355" s="192">
        <f t="shared" si="456"/>
        <v>44140</v>
      </c>
      <c r="J355" s="191">
        <f t="shared" si="433"/>
        <v>1</v>
      </c>
      <c r="K355" s="193">
        <f t="shared" si="434"/>
        <v>7</v>
      </c>
      <c r="L355" s="194">
        <f t="shared" si="434"/>
        <v>0</v>
      </c>
      <c r="M355" s="193">
        <f t="shared" si="434"/>
        <v>13</v>
      </c>
      <c r="N355" s="194">
        <f t="shared" si="434"/>
        <v>0</v>
      </c>
      <c r="O355" s="193">
        <f t="shared" si="434"/>
        <v>13</v>
      </c>
      <c r="P355" s="194">
        <f t="shared" si="434"/>
        <v>30</v>
      </c>
      <c r="Q355" s="193">
        <f t="shared" si="434"/>
        <v>15</v>
      </c>
      <c r="R355" s="194">
        <f t="shared" si="434"/>
        <v>55</v>
      </c>
      <c r="S355" s="193">
        <f t="shared" si="435"/>
        <v>15</v>
      </c>
      <c r="T355" s="194">
        <f t="shared" si="436"/>
        <v>55</v>
      </c>
      <c r="U355" s="193">
        <f t="shared" si="437"/>
        <v>15</v>
      </c>
      <c r="V355" s="194">
        <f t="shared" si="438"/>
        <v>55</v>
      </c>
      <c r="W355" s="195">
        <f t="shared" si="439"/>
        <v>0.29166666666666669</v>
      </c>
      <c r="X355" s="195">
        <f t="shared" si="440"/>
        <v>0.54166666666666663</v>
      </c>
      <c r="Y355" s="195">
        <f t="shared" si="441"/>
        <v>0.5625</v>
      </c>
      <c r="Z355" s="195">
        <f t="shared" si="442"/>
        <v>0.66319444444444442</v>
      </c>
      <c r="AA355" s="195">
        <f t="shared" si="443"/>
        <v>0.66319444444444442</v>
      </c>
      <c r="AB355" s="195">
        <f t="shared" si="444"/>
        <v>0.66319444444444442</v>
      </c>
      <c r="AC355" s="667"/>
      <c r="AD355" s="196">
        <f t="shared" si="445"/>
        <v>0.35069444444444442</v>
      </c>
      <c r="AE355" s="667"/>
      <c r="AF355" s="196">
        <f t="shared" si="446"/>
        <v>0.35069444444444436</v>
      </c>
      <c r="AG355" s="196"/>
      <c r="AH355" s="196"/>
      <c r="AI355" s="196"/>
      <c r="AJ355" s="150"/>
      <c r="AK355" s="709">
        <f t="shared" si="447"/>
        <v>0</v>
      </c>
      <c r="AL355" s="709">
        <f t="shared" si="448"/>
        <v>0</v>
      </c>
      <c r="AM355" s="709">
        <f t="shared" si="449"/>
        <v>0</v>
      </c>
      <c r="AN355" s="709"/>
      <c r="AO355" s="709">
        <f t="shared" si="450"/>
        <v>0</v>
      </c>
      <c r="AP355" s="709">
        <f t="shared" si="451"/>
        <v>1</v>
      </c>
    </row>
    <row r="356" spans="2:42" ht="12.75" hidden="1" customHeight="1" outlineLevel="1" x14ac:dyDescent="0.2">
      <c r="B356" s="851"/>
      <c r="C356" s="851"/>
      <c r="D356" s="27" t="str">
        <f t="shared" si="452"/>
        <v/>
      </c>
      <c r="E356" s="191" t="str">
        <f t="shared" si="453"/>
        <v>Do</v>
      </c>
      <c r="F356" s="191">
        <f t="shared" si="454"/>
        <v>2024</v>
      </c>
      <c r="G356" s="191">
        <f t="shared" si="455"/>
        <v>11</v>
      </c>
      <c r="H356" s="191">
        <f t="shared" si="457"/>
        <v>7</v>
      </c>
      <c r="I356" s="192">
        <f t="shared" si="456"/>
        <v>44141</v>
      </c>
      <c r="J356" s="191">
        <f t="shared" si="433"/>
        <v>1</v>
      </c>
      <c r="K356" s="193">
        <f t="shared" si="434"/>
        <v>7</v>
      </c>
      <c r="L356" s="194">
        <f t="shared" si="434"/>
        <v>0</v>
      </c>
      <c r="M356" s="193">
        <f t="shared" si="434"/>
        <v>13</v>
      </c>
      <c r="N356" s="194">
        <f t="shared" si="434"/>
        <v>0</v>
      </c>
      <c r="O356" s="193">
        <f t="shared" si="434"/>
        <v>13</v>
      </c>
      <c r="P356" s="194">
        <f t="shared" si="434"/>
        <v>30</v>
      </c>
      <c r="Q356" s="193">
        <f t="shared" si="434"/>
        <v>15</v>
      </c>
      <c r="R356" s="194">
        <f t="shared" si="434"/>
        <v>55</v>
      </c>
      <c r="S356" s="193">
        <f t="shared" si="435"/>
        <v>15</v>
      </c>
      <c r="T356" s="194">
        <f t="shared" si="436"/>
        <v>55</v>
      </c>
      <c r="U356" s="193">
        <f t="shared" si="437"/>
        <v>15</v>
      </c>
      <c r="V356" s="194">
        <f t="shared" si="438"/>
        <v>55</v>
      </c>
      <c r="W356" s="195">
        <f t="shared" si="439"/>
        <v>0.29166666666666669</v>
      </c>
      <c r="X356" s="195">
        <f t="shared" si="440"/>
        <v>0.54166666666666663</v>
      </c>
      <c r="Y356" s="195">
        <f t="shared" si="441"/>
        <v>0.5625</v>
      </c>
      <c r="Z356" s="195">
        <f t="shared" si="442"/>
        <v>0.66319444444444442</v>
      </c>
      <c r="AA356" s="195">
        <f t="shared" si="443"/>
        <v>0.66319444444444442</v>
      </c>
      <c r="AB356" s="195">
        <f t="shared" si="444"/>
        <v>0.66319444444444442</v>
      </c>
      <c r="AC356" s="667"/>
      <c r="AD356" s="196">
        <f t="shared" si="445"/>
        <v>0.35069444444444442</v>
      </c>
      <c r="AE356" s="667"/>
      <c r="AF356" s="196">
        <f t="shared" si="446"/>
        <v>0.35069444444444436</v>
      </c>
      <c r="AG356" s="196"/>
      <c r="AH356" s="196"/>
      <c r="AI356" s="196"/>
      <c r="AJ356" s="150"/>
      <c r="AK356" s="709">
        <f t="shared" si="447"/>
        <v>0</v>
      </c>
      <c r="AL356" s="709">
        <f t="shared" si="448"/>
        <v>0</v>
      </c>
      <c r="AM356" s="709">
        <f t="shared" si="449"/>
        <v>0</v>
      </c>
      <c r="AN356" s="709"/>
      <c r="AO356" s="709">
        <f t="shared" si="450"/>
        <v>0</v>
      </c>
      <c r="AP356" s="709">
        <f t="shared" si="451"/>
        <v>1</v>
      </c>
    </row>
    <row r="357" spans="2:42" ht="12.75" hidden="1" customHeight="1" outlineLevel="1" x14ac:dyDescent="0.2">
      <c r="B357" s="851"/>
      <c r="C357" s="851"/>
      <c r="D357" s="27" t="str">
        <f t="shared" si="452"/>
        <v/>
      </c>
      <c r="E357" s="191" t="str">
        <f t="shared" si="453"/>
        <v>Fr</v>
      </c>
      <c r="F357" s="191">
        <f t="shared" si="454"/>
        <v>2024</v>
      </c>
      <c r="G357" s="191">
        <f t="shared" si="455"/>
        <v>11</v>
      </c>
      <c r="H357" s="191">
        <f t="shared" si="457"/>
        <v>8</v>
      </c>
      <c r="I357" s="192">
        <f t="shared" si="456"/>
        <v>44142</v>
      </c>
      <c r="J357" s="191">
        <f t="shared" si="433"/>
        <v>1</v>
      </c>
      <c r="K357" s="193">
        <f t="shared" si="434"/>
        <v>7</v>
      </c>
      <c r="L357" s="194">
        <f t="shared" si="434"/>
        <v>0</v>
      </c>
      <c r="M357" s="193">
        <f t="shared" si="434"/>
        <v>13</v>
      </c>
      <c r="N357" s="194">
        <f t="shared" si="434"/>
        <v>0</v>
      </c>
      <c r="O357" s="193">
        <f t="shared" si="434"/>
        <v>13</v>
      </c>
      <c r="P357" s="194">
        <f t="shared" si="434"/>
        <v>30</v>
      </c>
      <c r="Q357" s="193">
        <f t="shared" si="434"/>
        <v>15</v>
      </c>
      <c r="R357" s="194">
        <f t="shared" si="434"/>
        <v>55</v>
      </c>
      <c r="S357" s="193">
        <f t="shared" si="435"/>
        <v>15</v>
      </c>
      <c r="T357" s="194">
        <f t="shared" si="436"/>
        <v>55</v>
      </c>
      <c r="U357" s="193">
        <f t="shared" si="437"/>
        <v>15</v>
      </c>
      <c r="V357" s="194">
        <f t="shared" si="438"/>
        <v>55</v>
      </c>
      <c r="W357" s="195">
        <f t="shared" si="439"/>
        <v>0.29166666666666669</v>
      </c>
      <c r="X357" s="195">
        <f t="shared" si="440"/>
        <v>0.54166666666666663</v>
      </c>
      <c r="Y357" s="195">
        <f t="shared" si="441"/>
        <v>0.5625</v>
      </c>
      <c r="Z357" s="195">
        <f t="shared" si="442"/>
        <v>0.66319444444444442</v>
      </c>
      <c r="AA357" s="195">
        <f t="shared" si="443"/>
        <v>0.66319444444444442</v>
      </c>
      <c r="AB357" s="195">
        <f t="shared" si="444"/>
        <v>0.66319444444444442</v>
      </c>
      <c r="AC357" s="667"/>
      <c r="AD357" s="196">
        <f t="shared" si="445"/>
        <v>0.35069444444444442</v>
      </c>
      <c r="AE357" s="667"/>
      <c r="AF357" s="196">
        <f t="shared" si="446"/>
        <v>0.35069444444444436</v>
      </c>
      <c r="AG357" s="196"/>
      <c r="AH357" s="196"/>
      <c r="AI357" s="196"/>
      <c r="AJ357" s="150"/>
      <c r="AK357" s="709">
        <f t="shared" si="447"/>
        <v>0</v>
      </c>
      <c r="AL357" s="709">
        <f t="shared" si="448"/>
        <v>0</v>
      </c>
      <c r="AM357" s="709">
        <f t="shared" si="449"/>
        <v>0</v>
      </c>
      <c r="AN357" s="709"/>
      <c r="AO357" s="709">
        <f t="shared" si="450"/>
        <v>0</v>
      </c>
      <c r="AP357" s="709">
        <f t="shared" si="451"/>
        <v>1</v>
      </c>
    </row>
    <row r="358" spans="2:42" ht="12.75" hidden="1" customHeight="1" outlineLevel="1" x14ac:dyDescent="0.2">
      <c r="B358" s="851"/>
      <c r="C358" s="851"/>
      <c r="D358" s="27" t="str">
        <f t="shared" si="452"/>
        <v/>
      </c>
      <c r="E358" s="191" t="str">
        <f t="shared" si="453"/>
        <v>Sa</v>
      </c>
      <c r="F358" s="191">
        <f t="shared" si="454"/>
        <v>2024</v>
      </c>
      <c r="G358" s="191">
        <f t="shared" si="455"/>
        <v>11</v>
      </c>
      <c r="H358" s="191">
        <f t="shared" si="457"/>
        <v>9</v>
      </c>
      <c r="I358" s="192">
        <f t="shared" si="456"/>
        <v>44143</v>
      </c>
      <c r="J358" s="191">
        <f t="shared" si="433"/>
        <v>1</v>
      </c>
      <c r="K358" s="193">
        <f t="shared" si="434"/>
        <v>0</v>
      </c>
      <c r="L358" s="194">
        <f t="shared" si="434"/>
        <v>0</v>
      </c>
      <c r="M358" s="193">
        <f t="shared" si="434"/>
        <v>0</v>
      </c>
      <c r="N358" s="194">
        <f t="shared" si="434"/>
        <v>0</v>
      </c>
      <c r="O358" s="193">
        <f t="shared" si="434"/>
        <v>0</v>
      </c>
      <c r="P358" s="194">
        <f t="shared" si="434"/>
        <v>0</v>
      </c>
      <c r="Q358" s="193">
        <f t="shared" si="434"/>
        <v>0</v>
      </c>
      <c r="R358" s="194">
        <f t="shared" si="434"/>
        <v>0</v>
      </c>
      <c r="S358" s="193">
        <f t="shared" si="435"/>
        <v>0</v>
      </c>
      <c r="T358" s="194">
        <f t="shared" si="436"/>
        <v>0</v>
      </c>
      <c r="U358" s="193">
        <f t="shared" si="437"/>
        <v>0</v>
      </c>
      <c r="V358" s="194">
        <f t="shared" si="438"/>
        <v>0</v>
      </c>
      <c r="W358" s="195">
        <f t="shared" si="439"/>
        <v>0</v>
      </c>
      <c r="X358" s="195">
        <f t="shared" si="440"/>
        <v>0</v>
      </c>
      <c r="Y358" s="195">
        <f t="shared" si="441"/>
        <v>0</v>
      </c>
      <c r="Z358" s="195">
        <f t="shared" si="442"/>
        <v>0</v>
      </c>
      <c r="AA358" s="195">
        <f t="shared" si="443"/>
        <v>0</v>
      </c>
      <c r="AB358" s="195">
        <f t="shared" si="444"/>
        <v>0</v>
      </c>
      <c r="AC358" s="667"/>
      <c r="AD358" s="196">
        <f t="shared" si="445"/>
        <v>0</v>
      </c>
      <c r="AE358" s="667"/>
      <c r="AF358" s="196">
        <f t="shared" si="446"/>
        <v>0</v>
      </c>
      <c r="AG358" s="196"/>
      <c r="AH358" s="196"/>
      <c r="AI358" s="196"/>
      <c r="AJ358" s="150"/>
      <c r="AK358" s="709">
        <f t="shared" si="447"/>
        <v>0</v>
      </c>
      <c r="AL358" s="709">
        <f t="shared" si="448"/>
        <v>0</v>
      </c>
      <c r="AM358" s="709">
        <f t="shared" si="449"/>
        <v>0</v>
      </c>
      <c r="AN358" s="709"/>
      <c r="AO358" s="709">
        <f t="shared" si="450"/>
        <v>0</v>
      </c>
      <c r="AP358" s="709">
        <f t="shared" si="451"/>
        <v>0</v>
      </c>
    </row>
    <row r="359" spans="2:42" ht="12.75" hidden="1" customHeight="1" outlineLevel="1" x14ac:dyDescent="0.2">
      <c r="B359" s="851"/>
      <c r="C359" s="851"/>
      <c r="D359" s="27" t="str">
        <f t="shared" si="452"/>
        <v/>
      </c>
      <c r="E359" s="191" t="str">
        <f t="shared" si="453"/>
        <v>So</v>
      </c>
      <c r="F359" s="191">
        <f t="shared" si="454"/>
        <v>2024</v>
      </c>
      <c r="G359" s="191">
        <f t="shared" si="455"/>
        <v>11</v>
      </c>
      <c r="H359" s="191">
        <f t="shared" si="457"/>
        <v>10</v>
      </c>
      <c r="I359" s="192">
        <f t="shared" si="456"/>
        <v>44144</v>
      </c>
      <c r="J359" s="191">
        <f t="shared" si="433"/>
        <v>1</v>
      </c>
      <c r="K359" s="193">
        <f t="shared" si="434"/>
        <v>0</v>
      </c>
      <c r="L359" s="194">
        <f t="shared" si="434"/>
        <v>0</v>
      </c>
      <c r="M359" s="193">
        <f t="shared" si="434"/>
        <v>0</v>
      </c>
      <c r="N359" s="194">
        <f t="shared" si="434"/>
        <v>0</v>
      </c>
      <c r="O359" s="193">
        <f t="shared" si="434"/>
        <v>0</v>
      </c>
      <c r="P359" s="194">
        <f t="shared" si="434"/>
        <v>0</v>
      </c>
      <c r="Q359" s="193">
        <f t="shared" si="434"/>
        <v>0</v>
      </c>
      <c r="R359" s="194">
        <f t="shared" si="434"/>
        <v>0</v>
      </c>
      <c r="S359" s="193">
        <f t="shared" si="435"/>
        <v>0</v>
      </c>
      <c r="T359" s="194">
        <f t="shared" si="436"/>
        <v>0</v>
      </c>
      <c r="U359" s="193">
        <f t="shared" si="437"/>
        <v>0</v>
      </c>
      <c r="V359" s="194">
        <f t="shared" si="438"/>
        <v>0</v>
      </c>
      <c r="W359" s="195">
        <f t="shared" si="439"/>
        <v>0</v>
      </c>
      <c r="X359" s="195">
        <f t="shared" si="440"/>
        <v>0</v>
      </c>
      <c r="Y359" s="195">
        <f t="shared" si="441"/>
        <v>0</v>
      </c>
      <c r="Z359" s="195">
        <f t="shared" si="442"/>
        <v>0</v>
      </c>
      <c r="AA359" s="195">
        <f t="shared" si="443"/>
        <v>0</v>
      </c>
      <c r="AB359" s="195">
        <f t="shared" si="444"/>
        <v>0</v>
      </c>
      <c r="AC359" s="667"/>
      <c r="AD359" s="196">
        <f t="shared" si="445"/>
        <v>0</v>
      </c>
      <c r="AE359" s="667"/>
      <c r="AF359" s="196">
        <f t="shared" si="446"/>
        <v>0</v>
      </c>
      <c r="AG359" s="196"/>
      <c r="AH359" s="196"/>
      <c r="AI359" s="196"/>
      <c r="AJ359" s="150"/>
      <c r="AK359" s="709">
        <f t="shared" si="447"/>
        <v>0</v>
      </c>
      <c r="AL359" s="709">
        <f t="shared" si="448"/>
        <v>0</v>
      </c>
      <c r="AM359" s="709">
        <f t="shared" si="449"/>
        <v>0</v>
      </c>
      <c r="AN359" s="709"/>
      <c r="AO359" s="709">
        <f t="shared" si="450"/>
        <v>0</v>
      </c>
      <c r="AP359" s="709">
        <f t="shared" si="451"/>
        <v>0</v>
      </c>
    </row>
    <row r="360" spans="2:42" ht="12.75" hidden="1" customHeight="1" outlineLevel="1" x14ac:dyDescent="0.2">
      <c r="B360" s="851"/>
      <c r="C360" s="851"/>
      <c r="D360" s="27">
        <f t="shared" si="452"/>
        <v>46</v>
      </c>
      <c r="E360" s="191" t="str">
        <f t="shared" si="453"/>
        <v>Mo</v>
      </c>
      <c r="F360" s="191">
        <f t="shared" si="454"/>
        <v>2024</v>
      </c>
      <c r="G360" s="191">
        <f t="shared" si="455"/>
        <v>11</v>
      </c>
      <c r="H360" s="191">
        <f t="shared" si="457"/>
        <v>11</v>
      </c>
      <c r="I360" s="192">
        <f t="shared" si="456"/>
        <v>44145</v>
      </c>
      <c r="J360" s="191">
        <f t="shared" si="433"/>
        <v>1</v>
      </c>
      <c r="K360" s="193">
        <f t="shared" ref="K360:R369" si="458">IF(OR($E360="Sa",$E360="So",$J360=0),K$4,K$5)</f>
        <v>7</v>
      </c>
      <c r="L360" s="194">
        <f t="shared" si="458"/>
        <v>0</v>
      </c>
      <c r="M360" s="193">
        <f t="shared" si="458"/>
        <v>13</v>
      </c>
      <c r="N360" s="194">
        <f t="shared" si="458"/>
        <v>0</v>
      </c>
      <c r="O360" s="193">
        <f t="shared" si="458"/>
        <v>13</v>
      </c>
      <c r="P360" s="194">
        <f t="shared" si="458"/>
        <v>30</v>
      </c>
      <c r="Q360" s="193">
        <f t="shared" si="458"/>
        <v>15</v>
      </c>
      <c r="R360" s="194">
        <f t="shared" si="458"/>
        <v>55</v>
      </c>
      <c r="S360" s="193">
        <f t="shared" si="435"/>
        <v>15</v>
      </c>
      <c r="T360" s="194">
        <f t="shared" si="436"/>
        <v>55</v>
      </c>
      <c r="U360" s="193">
        <f t="shared" si="437"/>
        <v>15</v>
      </c>
      <c r="V360" s="194">
        <f t="shared" si="438"/>
        <v>55</v>
      </c>
      <c r="W360" s="195">
        <f t="shared" si="439"/>
        <v>0.29166666666666669</v>
      </c>
      <c r="X360" s="195">
        <f t="shared" si="440"/>
        <v>0.54166666666666663</v>
      </c>
      <c r="Y360" s="195">
        <f t="shared" si="441"/>
        <v>0.5625</v>
      </c>
      <c r="Z360" s="195">
        <f t="shared" si="442"/>
        <v>0.66319444444444442</v>
      </c>
      <c r="AA360" s="195">
        <f t="shared" si="443"/>
        <v>0.66319444444444442</v>
      </c>
      <c r="AB360" s="195">
        <f t="shared" si="444"/>
        <v>0.66319444444444442</v>
      </c>
      <c r="AC360" s="667"/>
      <c r="AD360" s="196">
        <f t="shared" si="445"/>
        <v>0.35069444444444442</v>
      </c>
      <c r="AE360" s="667"/>
      <c r="AF360" s="196">
        <f t="shared" si="446"/>
        <v>0.35069444444444436</v>
      </c>
      <c r="AG360" s="196"/>
      <c r="AH360" s="196"/>
      <c r="AI360" s="196"/>
      <c r="AJ360" s="150"/>
      <c r="AK360" s="709">
        <f t="shared" si="447"/>
        <v>0</v>
      </c>
      <c r="AL360" s="709">
        <f t="shared" si="448"/>
        <v>0</v>
      </c>
      <c r="AM360" s="709">
        <f t="shared" si="449"/>
        <v>0</v>
      </c>
      <c r="AN360" s="709"/>
      <c r="AO360" s="709">
        <f t="shared" si="450"/>
        <v>0</v>
      </c>
      <c r="AP360" s="709">
        <f t="shared" si="451"/>
        <v>1</v>
      </c>
    </row>
    <row r="361" spans="2:42" ht="12.75" hidden="1" customHeight="1" outlineLevel="1" x14ac:dyDescent="0.2">
      <c r="B361" s="851"/>
      <c r="C361" s="851"/>
      <c r="D361" s="27" t="str">
        <f t="shared" si="452"/>
        <v/>
      </c>
      <c r="E361" s="191" t="str">
        <f t="shared" si="453"/>
        <v>Di</v>
      </c>
      <c r="F361" s="191">
        <f t="shared" si="454"/>
        <v>2024</v>
      </c>
      <c r="G361" s="191">
        <f t="shared" si="455"/>
        <v>11</v>
      </c>
      <c r="H361" s="191">
        <f t="shared" si="457"/>
        <v>12</v>
      </c>
      <c r="I361" s="192">
        <f t="shared" si="456"/>
        <v>44146</v>
      </c>
      <c r="J361" s="191">
        <f t="shared" si="433"/>
        <v>1</v>
      </c>
      <c r="K361" s="193">
        <f t="shared" si="458"/>
        <v>7</v>
      </c>
      <c r="L361" s="194">
        <f t="shared" si="458"/>
        <v>0</v>
      </c>
      <c r="M361" s="193">
        <f t="shared" si="458"/>
        <v>13</v>
      </c>
      <c r="N361" s="194">
        <f t="shared" si="458"/>
        <v>0</v>
      </c>
      <c r="O361" s="193">
        <f t="shared" si="458"/>
        <v>13</v>
      </c>
      <c r="P361" s="194">
        <f t="shared" si="458"/>
        <v>30</v>
      </c>
      <c r="Q361" s="193">
        <f t="shared" si="458"/>
        <v>15</v>
      </c>
      <c r="R361" s="194">
        <f t="shared" si="458"/>
        <v>55</v>
      </c>
      <c r="S361" s="193">
        <f t="shared" si="435"/>
        <v>15</v>
      </c>
      <c r="T361" s="194">
        <f t="shared" si="436"/>
        <v>55</v>
      </c>
      <c r="U361" s="193">
        <f t="shared" si="437"/>
        <v>15</v>
      </c>
      <c r="V361" s="194">
        <f t="shared" si="438"/>
        <v>55</v>
      </c>
      <c r="W361" s="195">
        <f t="shared" si="439"/>
        <v>0.29166666666666669</v>
      </c>
      <c r="X361" s="195">
        <f t="shared" si="440"/>
        <v>0.54166666666666663</v>
      </c>
      <c r="Y361" s="195">
        <f t="shared" si="441"/>
        <v>0.5625</v>
      </c>
      <c r="Z361" s="195">
        <f t="shared" si="442"/>
        <v>0.66319444444444442</v>
      </c>
      <c r="AA361" s="195">
        <f t="shared" si="443"/>
        <v>0.66319444444444442</v>
      </c>
      <c r="AB361" s="195">
        <f t="shared" si="444"/>
        <v>0.66319444444444442</v>
      </c>
      <c r="AC361" s="667"/>
      <c r="AD361" s="196">
        <f t="shared" si="445"/>
        <v>0.35069444444444442</v>
      </c>
      <c r="AE361" s="667"/>
      <c r="AF361" s="196">
        <f t="shared" si="446"/>
        <v>0.35069444444444436</v>
      </c>
      <c r="AG361" s="196"/>
      <c r="AH361" s="196"/>
      <c r="AI361" s="196"/>
      <c r="AJ361" s="150"/>
      <c r="AK361" s="709">
        <f t="shared" si="447"/>
        <v>0</v>
      </c>
      <c r="AL361" s="709">
        <f t="shared" si="448"/>
        <v>0</v>
      </c>
      <c r="AM361" s="709">
        <f t="shared" si="449"/>
        <v>0</v>
      </c>
      <c r="AN361" s="709"/>
      <c r="AO361" s="709">
        <f t="shared" si="450"/>
        <v>0</v>
      </c>
      <c r="AP361" s="709">
        <f t="shared" si="451"/>
        <v>1</v>
      </c>
    </row>
    <row r="362" spans="2:42" ht="12.75" hidden="1" customHeight="1" outlineLevel="1" x14ac:dyDescent="0.2">
      <c r="B362" s="851"/>
      <c r="C362" s="851"/>
      <c r="D362" s="27" t="str">
        <f t="shared" si="452"/>
        <v/>
      </c>
      <c r="E362" s="191" t="str">
        <f t="shared" si="453"/>
        <v>Mi</v>
      </c>
      <c r="F362" s="191">
        <f t="shared" si="454"/>
        <v>2024</v>
      </c>
      <c r="G362" s="191">
        <f t="shared" si="455"/>
        <v>11</v>
      </c>
      <c r="H362" s="191">
        <f t="shared" si="457"/>
        <v>13</v>
      </c>
      <c r="I362" s="192">
        <f t="shared" si="456"/>
        <v>44147</v>
      </c>
      <c r="J362" s="191">
        <f t="shared" si="433"/>
        <v>1</v>
      </c>
      <c r="K362" s="193">
        <f t="shared" si="458"/>
        <v>7</v>
      </c>
      <c r="L362" s="194">
        <f t="shared" si="458"/>
        <v>0</v>
      </c>
      <c r="M362" s="193">
        <f t="shared" si="458"/>
        <v>13</v>
      </c>
      <c r="N362" s="194">
        <f t="shared" si="458"/>
        <v>0</v>
      </c>
      <c r="O362" s="193">
        <f t="shared" si="458"/>
        <v>13</v>
      </c>
      <c r="P362" s="194">
        <f t="shared" si="458"/>
        <v>30</v>
      </c>
      <c r="Q362" s="193">
        <f t="shared" si="458"/>
        <v>15</v>
      </c>
      <c r="R362" s="194">
        <f t="shared" si="458"/>
        <v>55</v>
      </c>
      <c r="S362" s="193">
        <f t="shared" si="435"/>
        <v>15</v>
      </c>
      <c r="T362" s="194">
        <f t="shared" si="436"/>
        <v>55</v>
      </c>
      <c r="U362" s="193">
        <f t="shared" si="437"/>
        <v>15</v>
      </c>
      <c r="V362" s="194">
        <f t="shared" si="438"/>
        <v>55</v>
      </c>
      <c r="W362" s="195">
        <f t="shared" si="439"/>
        <v>0.29166666666666669</v>
      </c>
      <c r="X362" s="195">
        <f t="shared" si="440"/>
        <v>0.54166666666666663</v>
      </c>
      <c r="Y362" s="195">
        <f t="shared" si="441"/>
        <v>0.5625</v>
      </c>
      <c r="Z362" s="195">
        <f t="shared" si="442"/>
        <v>0.66319444444444442</v>
      </c>
      <c r="AA362" s="195">
        <f t="shared" si="443"/>
        <v>0.66319444444444442</v>
      </c>
      <c r="AB362" s="195">
        <f t="shared" si="444"/>
        <v>0.66319444444444442</v>
      </c>
      <c r="AC362" s="667"/>
      <c r="AD362" s="196">
        <f t="shared" si="445"/>
        <v>0.35069444444444442</v>
      </c>
      <c r="AE362" s="667"/>
      <c r="AF362" s="196">
        <f t="shared" si="446"/>
        <v>0.35069444444444436</v>
      </c>
      <c r="AG362" s="196"/>
      <c r="AH362" s="196"/>
      <c r="AI362" s="196"/>
      <c r="AJ362" s="150"/>
      <c r="AK362" s="709">
        <f t="shared" si="447"/>
        <v>0</v>
      </c>
      <c r="AL362" s="709">
        <f t="shared" si="448"/>
        <v>0</v>
      </c>
      <c r="AM362" s="709">
        <f t="shared" si="449"/>
        <v>0</v>
      </c>
      <c r="AN362" s="709"/>
      <c r="AO362" s="709">
        <f t="shared" si="450"/>
        <v>0</v>
      </c>
      <c r="AP362" s="709">
        <f t="shared" si="451"/>
        <v>1</v>
      </c>
    </row>
    <row r="363" spans="2:42" ht="12.75" hidden="1" customHeight="1" outlineLevel="1" x14ac:dyDescent="0.2">
      <c r="B363" s="851"/>
      <c r="C363" s="851"/>
      <c r="D363" s="27" t="str">
        <f t="shared" si="452"/>
        <v/>
      </c>
      <c r="E363" s="191" t="str">
        <f t="shared" si="453"/>
        <v>Do</v>
      </c>
      <c r="F363" s="191">
        <f t="shared" si="454"/>
        <v>2024</v>
      </c>
      <c r="G363" s="191">
        <f t="shared" si="455"/>
        <v>11</v>
      </c>
      <c r="H363" s="191">
        <f t="shared" si="457"/>
        <v>14</v>
      </c>
      <c r="I363" s="192">
        <f t="shared" si="456"/>
        <v>44148</v>
      </c>
      <c r="J363" s="191">
        <f t="shared" si="433"/>
        <v>1</v>
      </c>
      <c r="K363" s="193">
        <f t="shared" si="458"/>
        <v>7</v>
      </c>
      <c r="L363" s="194">
        <f t="shared" si="458"/>
        <v>0</v>
      </c>
      <c r="M363" s="193">
        <f t="shared" si="458"/>
        <v>13</v>
      </c>
      <c r="N363" s="194">
        <f t="shared" si="458"/>
        <v>0</v>
      </c>
      <c r="O363" s="193">
        <f t="shared" si="458"/>
        <v>13</v>
      </c>
      <c r="P363" s="194">
        <f t="shared" si="458"/>
        <v>30</v>
      </c>
      <c r="Q363" s="193">
        <f t="shared" si="458"/>
        <v>15</v>
      </c>
      <c r="R363" s="194">
        <f t="shared" si="458"/>
        <v>55</v>
      </c>
      <c r="S363" s="193">
        <f t="shared" si="435"/>
        <v>15</v>
      </c>
      <c r="T363" s="194">
        <f t="shared" si="436"/>
        <v>55</v>
      </c>
      <c r="U363" s="193">
        <f t="shared" si="437"/>
        <v>15</v>
      </c>
      <c r="V363" s="194">
        <f t="shared" si="438"/>
        <v>55</v>
      </c>
      <c r="W363" s="195">
        <f t="shared" si="439"/>
        <v>0.29166666666666669</v>
      </c>
      <c r="X363" s="195">
        <f t="shared" si="440"/>
        <v>0.54166666666666663</v>
      </c>
      <c r="Y363" s="195">
        <f t="shared" si="441"/>
        <v>0.5625</v>
      </c>
      <c r="Z363" s="195">
        <f t="shared" si="442"/>
        <v>0.66319444444444442</v>
      </c>
      <c r="AA363" s="195">
        <f t="shared" si="443"/>
        <v>0.66319444444444442</v>
      </c>
      <c r="AB363" s="195">
        <f t="shared" si="444"/>
        <v>0.66319444444444442</v>
      </c>
      <c r="AC363" s="667"/>
      <c r="AD363" s="196">
        <f t="shared" si="445"/>
        <v>0.35069444444444442</v>
      </c>
      <c r="AE363" s="667"/>
      <c r="AF363" s="196">
        <f t="shared" si="446"/>
        <v>0.35069444444444436</v>
      </c>
      <c r="AG363" s="196"/>
      <c r="AH363" s="196"/>
      <c r="AI363" s="196"/>
      <c r="AJ363" s="150"/>
      <c r="AK363" s="709">
        <f t="shared" si="447"/>
        <v>0</v>
      </c>
      <c r="AL363" s="709">
        <f t="shared" si="448"/>
        <v>0</v>
      </c>
      <c r="AM363" s="709">
        <f t="shared" si="449"/>
        <v>0</v>
      </c>
      <c r="AN363" s="709"/>
      <c r="AO363" s="709">
        <f t="shared" si="450"/>
        <v>0</v>
      </c>
      <c r="AP363" s="709">
        <f t="shared" si="451"/>
        <v>1</v>
      </c>
    </row>
    <row r="364" spans="2:42" ht="12.75" hidden="1" customHeight="1" outlineLevel="1" x14ac:dyDescent="0.2">
      <c r="B364" s="851"/>
      <c r="C364" s="851"/>
      <c r="D364" s="27" t="str">
        <f t="shared" si="452"/>
        <v/>
      </c>
      <c r="E364" s="191" t="str">
        <f t="shared" si="453"/>
        <v>Fr</v>
      </c>
      <c r="F364" s="191">
        <f t="shared" si="454"/>
        <v>2024</v>
      </c>
      <c r="G364" s="191">
        <f t="shared" si="455"/>
        <v>11</v>
      </c>
      <c r="H364" s="191">
        <f t="shared" si="457"/>
        <v>15</v>
      </c>
      <c r="I364" s="192">
        <f t="shared" si="456"/>
        <v>44149</v>
      </c>
      <c r="J364" s="191">
        <f t="shared" si="433"/>
        <v>1</v>
      </c>
      <c r="K364" s="193">
        <f t="shared" si="458"/>
        <v>7</v>
      </c>
      <c r="L364" s="194">
        <f t="shared" si="458"/>
        <v>0</v>
      </c>
      <c r="M364" s="193">
        <f t="shared" si="458"/>
        <v>13</v>
      </c>
      <c r="N364" s="194">
        <f t="shared" si="458"/>
        <v>0</v>
      </c>
      <c r="O364" s="193">
        <f t="shared" si="458"/>
        <v>13</v>
      </c>
      <c r="P364" s="194">
        <f t="shared" si="458"/>
        <v>30</v>
      </c>
      <c r="Q364" s="193">
        <f t="shared" si="458"/>
        <v>15</v>
      </c>
      <c r="R364" s="194">
        <f t="shared" si="458"/>
        <v>55</v>
      </c>
      <c r="S364" s="193">
        <f t="shared" si="435"/>
        <v>15</v>
      </c>
      <c r="T364" s="194">
        <f t="shared" si="436"/>
        <v>55</v>
      </c>
      <c r="U364" s="193">
        <f t="shared" si="437"/>
        <v>15</v>
      </c>
      <c r="V364" s="194">
        <f t="shared" si="438"/>
        <v>55</v>
      </c>
      <c r="W364" s="195">
        <f t="shared" si="439"/>
        <v>0.29166666666666669</v>
      </c>
      <c r="X364" s="195">
        <f t="shared" si="440"/>
        <v>0.54166666666666663</v>
      </c>
      <c r="Y364" s="195">
        <f t="shared" si="441"/>
        <v>0.5625</v>
      </c>
      <c r="Z364" s="195">
        <f t="shared" si="442"/>
        <v>0.66319444444444442</v>
      </c>
      <c r="AA364" s="195">
        <f t="shared" si="443"/>
        <v>0.66319444444444442</v>
      </c>
      <c r="AB364" s="195">
        <f t="shared" si="444"/>
        <v>0.66319444444444442</v>
      </c>
      <c r="AC364" s="667"/>
      <c r="AD364" s="196">
        <f t="shared" si="445"/>
        <v>0.35069444444444442</v>
      </c>
      <c r="AE364" s="667"/>
      <c r="AF364" s="196">
        <f t="shared" si="446"/>
        <v>0.35069444444444436</v>
      </c>
      <c r="AG364" s="196"/>
      <c r="AH364" s="196"/>
      <c r="AI364" s="196"/>
      <c r="AJ364" s="150"/>
      <c r="AK364" s="709">
        <f t="shared" si="447"/>
        <v>0</v>
      </c>
      <c r="AL364" s="709">
        <f t="shared" si="448"/>
        <v>0</v>
      </c>
      <c r="AM364" s="709">
        <f t="shared" si="449"/>
        <v>0</v>
      </c>
      <c r="AN364" s="709"/>
      <c r="AO364" s="709">
        <f t="shared" si="450"/>
        <v>0</v>
      </c>
      <c r="AP364" s="709">
        <f t="shared" si="451"/>
        <v>1</v>
      </c>
    </row>
    <row r="365" spans="2:42" ht="12.75" hidden="1" customHeight="1" outlineLevel="1" x14ac:dyDescent="0.2">
      <c r="B365" s="851"/>
      <c r="C365" s="851"/>
      <c r="D365" s="27" t="str">
        <f t="shared" si="452"/>
        <v/>
      </c>
      <c r="E365" s="191" t="str">
        <f t="shared" si="453"/>
        <v>Sa</v>
      </c>
      <c r="F365" s="191">
        <f t="shared" si="454"/>
        <v>2024</v>
      </c>
      <c r="G365" s="191">
        <f t="shared" si="455"/>
        <v>11</v>
      </c>
      <c r="H365" s="191">
        <f t="shared" si="457"/>
        <v>16</v>
      </c>
      <c r="I365" s="192">
        <f t="shared" si="456"/>
        <v>44150</v>
      </c>
      <c r="J365" s="191">
        <f t="shared" si="433"/>
        <v>1</v>
      </c>
      <c r="K365" s="193">
        <f t="shared" si="458"/>
        <v>0</v>
      </c>
      <c r="L365" s="194">
        <f t="shared" si="458"/>
        <v>0</v>
      </c>
      <c r="M365" s="193">
        <f t="shared" si="458"/>
        <v>0</v>
      </c>
      <c r="N365" s="194">
        <f t="shared" si="458"/>
        <v>0</v>
      </c>
      <c r="O365" s="193">
        <f t="shared" si="458"/>
        <v>0</v>
      </c>
      <c r="P365" s="194">
        <f t="shared" si="458"/>
        <v>0</v>
      </c>
      <c r="Q365" s="193">
        <f t="shared" si="458"/>
        <v>0</v>
      </c>
      <c r="R365" s="194">
        <f t="shared" si="458"/>
        <v>0</v>
      </c>
      <c r="S365" s="193">
        <f t="shared" si="435"/>
        <v>0</v>
      </c>
      <c r="T365" s="194">
        <f t="shared" si="436"/>
        <v>0</v>
      </c>
      <c r="U365" s="193">
        <f t="shared" si="437"/>
        <v>0</v>
      </c>
      <c r="V365" s="194">
        <f t="shared" si="438"/>
        <v>0</v>
      </c>
      <c r="W365" s="195">
        <f t="shared" si="439"/>
        <v>0</v>
      </c>
      <c r="X365" s="195">
        <f t="shared" si="440"/>
        <v>0</v>
      </c>
      <c r="Y365" s="195">
        <f t="shared" si="441"/>
        <v>0</v>
      </c>
      <c r="Z365" s="195">
        <f t="shared" si="442"/>
        <v>0</v>
      </c>
      <c r="AA365" s="195">
        <f t="shared" si="443"/>
        <v>0</v>
      </c>
      <c r="AB365" s="195">
        <f t="shared" si="444"/>
        <v>0</v>
      </c>
      <c r="AC365" s="667"/>
      <c r="AD365" s="196">
        <f t="shared" si="445"/>
        <v>0</v>
      </c>
      <c r="AE365" s="667"/>
      <c r="AF365" s="196">
        <f t="shared" si="446"/>
        <v>0</v>
      </c>
      <c r="AG365" s="196"/>
      <c r="AH365" s="196"/>
      <c r="AI365" s="196"/>
      <c r="AK365" s="709">
        <f t="shared" si="447"/>
        <v>0</v>
      </c>
      <c r="AL365" s="709">
        <f t="shared" si="448"/>
        <v>0</v>
      </c>
      <c r="AM365" s="709">
        <f t="shared" si="449"/>
        <v>0</v>
      </c>
      <c r="AN365" s="709"/>
      <c r="AO365" s="709">
        <f t="shared" si="450"/>
        <v>0</v>
      </c>
      <c r="AP365" s="709">
        <f t="shared" si="451"/>
        <v>0</v>
      </c>
    </row>
    <row r="366" spans="2:42" ht="12.75" hidden="1" customHeight="1" outlineLevel="1" x14ac:dyDescent="0.2">
      <c r="B366" s="851"/>
      <c r="C366" s="851"/>
      <c r="D366" s="27" t="str">
        <f t="shared" si="452"/>
        <v/>
      </c>
      <c r="E366" s="191" t="str">
        <f t="shared" si="453"/>
        <v>So</v>
      </c>
      <c r="F366" s="191">
        <f t="shared" si="454"/>
        <v>2024</v>
      </c>
      <c r="G366" s="191">
        <f t="shared" si="455"/>
        <v>11</v>
      </c>
      <c r="H366" s="191">
        <f t="shared" si="457"/>
        <v>17</v>
      </c>
      <c r="I366" s="192">
        <f t="shared" si="456"/>
        <v>44151</v>
      </c>
      <c r="J366" s="191">
        <f t="shared" si="433"/>
        <v>1</v>
      </c>
      <c r="K366" s="193">
        <f t="shared" si="458"/>
        <v>0</v>
      </c>
      <c r="L366" s="194">
        <f t="shared" si="458"/>
        <v>0</v>
      </c>
      <c r="M366" s="193">
        <f t="shared" si="458"/>
        <v>0</v>
      </c>
      <c r="N366" s="194">
        <f t="shared" si="458"/>
        <v>0</v>
      </c>
      <c r="O366" s="193">
        <f t="shared" si="458"/>
        <v>0</v>
      </c>
      <c r="P366" s="194">
        <f t="shared" si="458"/>
        <v>0</v>
      </c>
      <c r="Q366" s="193">
        <f t="shared" si="458"/>
        <v>0</v>
      </c>
      <c r="R366" s="194">
        <f t="shared" si="458"/>
        <v>0</v>
      </c>
      <c r="S366" s="193">
        <f t="shared" si="435"/>
        <v>0</v>
      </c>
      <c r="T366" s="194">
        <f t="shared" si="436"/>
        <v>0</v>
      </c>
      <c r="U366" s="193">
        <f t="shared" si="437"/>
        <v>0</v>
      </c>
      <c r="V366" s="194">
        <f t="shared" si="438"/>
        <v>0</v>
      </c>
      <c r="W366" s="195">
        <f t="shared" si="439"/>
        <v>0</v>
      </c>
      <c r="X366" s="195">
        <f t="shared" si="440"/>
        <v>0</v>
      </c>
      <c r="Y366" s="195">
        <f t="shared" si="441"/>
        <v>0</v>
      </c>
      <c r="Z366" s="195">
        <f t="shared" si="442"/>
        <v>0</v>
      </c>
      <c r="AA366" s="195">
        <f t="shared" si="443"/>
        <v>0</v>
      </c>
      <c r="AB366" s="195">
        <f t="shared" si="444"/>
        <v>0</v>
      </c>
      <c r="AC366" s="667"/>
      <c r="AD366" s="196">
        <f t="shared" si="445"/>
        <v>0</v>
      </c>
      <c r="AE366" s="667"/>
      <c r="AF366" s="196">
        <f t="shared" si="446"/>
        <v>0</v>
      </c>
      <c r="AG366" s="196"/>
      <c r="AH366" s="196"/>
      <c r="AI366" s="196"/>
      <c r="AK366" s="709">
        <f t="shared" si="447"/>
        <v>0</v>
      </c>
      <c r="AL366" s="709">
        <f t="shared" si="448"/>
        <v>0</v>
      </c>
      <c r="AM366" s="709">
        <f t="shared" si="449"/>
        <v>0</v>
      </c>
      <c r="AN366" s="709"/>
      <c r="AO366" s="709">
        <f t="shared" si="450"/>
        <v>0</v>
      </c>
      <c r="AP366" s="709">
        <f t="shared" si="451"/>
        <v>0</v>
      </c>
    </row>
    <row r="367" spans="2:42" ht="12.75" hidden="1" customHeight="1" outlineLevel="1" x14ac:dyDescent="0.2">
      <c r="B367" s="851"/>
      <c r="C367" s="851"/>
      <c r="D367" s="27">
        <f t="shared" si="452"/>
        <v>47</v>
      </c>
      <c r="E367" s="191" t="str">
        <f t="shared" si="453"/>
        <v>Mo</v>
      </c>
      <c r="F367" s="191">
        <f t="shared" si="454"/>
        <v>2024</v>
      </c>
      <c r="G367" s="191">
        <f t="shared" si="455"/>
        <v>11</v>
      </c>
      <c r="H367" s="191">
        <f t="shared" si="457"/>
        <v>18</v>
      </c>
      <c r="I367" s="192">
        <f t="shared" si="456"/>
        <v>44152</v>
      </c>
      <c r="J367" s="191">
        <f t="shared" si="433"/>
        <v>1</v>
      </c>
      <c r="K367" s="193">
        <f t="shared" si="458"/>
        <v>7</v>
      </c>
      <c r="L367" s="194">
        <f t="shared" si="458"/>
        <v>0</v>
      </c>
      <c r="M367" s="193">
        <f t="shared" si="458"/>
        <v>13</v>
      </c>
      <c r="N367" s="194">
        <f t="shared" si="458"/>
        <v>0</v>
      </c>
      <c r="O367" s="193">
        <f t="shared" si="458"/>
        <v>13</v>
      </c>
      <c r="P367" s="194">
        <f t="shared" si="458"/>
        <v>30</v>
      </c>
      <c r="Q367" s="193">
        <f t="shared" si="458"/>
        <v>15</v>
      </c>
      <c r="R367" s="194">
        <f t="shared" si="458"/>
        <v>55</v>
      </c>
      <c r="S367" s="193">
        <f t="shared" si="435"/>
        <v>15</v>
      </c>
      <c r="T367" s="194">
        <f t="shared" si="436"/>
        <v>55</v>
      </c>
      <c r="U367" s="193">
        <f t="shared" si="437"/>
        <v>15</v>
      </c>
      <c r="V367" s="194">
        <f t="shared" si="438"/>
        <v>55</v>
      </c>
      <c r="W367" s="195">
        <f t="shared" si="439"/>
        <v>0.29166666666666669</v>
      </c>
      <c r="X367" s="195">
        <f t="shared" si="440"/>
        <v>0.54166666666666663</v>
      </c>
      <c r="Y367" s="195">
        <f t="shared" si="441"/>
        <v>0.5625</v>
      </c>
      <c r="Z367" s="195">
        <f t="shared" si="442"/>
        <v>0.66319444444444442</v>
      </c>
      <c r="AA367" s="195">
        <f t="shared" si="443"/>
        <v>0.66319444444444442</v>
      </c>
      <c r="AB367" s="195">
        <f t="shared" si="444"/>
        <v>0.66319444444444442</v>
      </c>
      <c r="AC367" s="667"/>
      <c r="AD367" s="196">
        <f t="shared" si="445"/>
        <v>0.35069444444444442</v>
      </c>
      <c r="AE367" s="667"/>
      <c r="AF367" s="196">
        <f t="shared" si="446"/>
        <v>0.35069444444444436</v>
      </c>
      <c r="AG367" s="196"/>
      <c r="AH367" s="196"/>
      <c r="AI367" s="196"/>
      <c r="AK367" s="709">
        <f t="shared" si="447"/>
        <v>0</v>
      </c>
      <c r="AL367" s="709">
        <f t="shared" si="448"/>
        <v>0</v>
      </c>
      <c r="AM367" s="709">
        <f t="shared" si="449"/>
        <v>0</v>
      </c>
      <c r="AN367" s="709"/>
      <c r="AO367" s="709">
        <f t="shared" si="450"/>
        <v>0</v>
      </c>
      <c r="AP367" s="709">
        <f t="shared" si="451"/>
        <v>1</v>
      </c>
    </row>
    <row r="368" spans="2:42" ht="12.75" hidden="1" customHeight="1" outlineLevel="1" x14ac:dyDescent="0.2">
      <c r="B368" s="851"/>
      <c r="C368" s="851"/>
      <c r="D368" s="27" t="str">
        <f t="shared" si="452"/>
        <v/>
      </c>
      <c r="E368" s="191" t="str">
        <f t="shared" si="453"/>
        <v>Di</v>
      </c>
      <c r="F368" s="191">
        <f t="shared" si="454"/>
        <v>2024</v>
      </c>
      <c r="G368" s="191">
        <f t="shared" si="455"/>
        <v>11</v>
      </c>
      <c r="H368" s="191">
        <f t="shared" si="457"/>
        <v>19</v>
      </c>
      <c r="I368" s="192">
        <f t="shared" si="456"/>
        <v>44153</v>
      </c>
      <c r="J368" s="191">
        <f t="shared" si="433"/>
        <v>1</v>
      </c>
      <c r="K368" s="193">
        <f t="shared" si="458"/>
        <v>7</v>
      </c>
      <c r="L368" s="194">
        <f t="shared" si="458"/>
        <v>0</v>
      </c>
      <c r="M368" s="193">
        <f t="shared" si="458"/>
        <v>13</v>
      </c>
      <c r="N368" s="194">
        <f t="shared" si="458"/>
        <v>0</v>
      </c>
      <c r="O368" s="193">
        <f t="shared" si="458"/>
        <v>13</v>
      </c>
      <c r="P368" s="194">
        <f t="shared" si="458"/>
        <v>30</v>
      </c>
      <c r="Q368" s="193">
        <f t="shared" si="458"/>
        <v>15</v>
      </c>
      <c r="R368" s="194">
        <f t="shared" si="458"/>
        <v>55</v>
      </c>
      <c r="S368" s="193">
        <f t="shared" si="435"/>
        <v>15</v>
      </c>
      <c r="T368" s="194">
        <f t="shared" si="436"/>
        <v>55</v>
      </c>
      <c r="U368" s="193">
        <f t="shared" si="437"/>
        <v>15</v>
      </c>
      <c r="V368" s="194">
        <f t="shared" si="438"/>
        <v>55</v>
      </c>
      <c r="W368" s="195">
        <f t="shared" si="439"/>
        <v>0.29166666666666669</v>
      </c>
      <c r="X368" s="195">
        <f t="shared" si="440"/>
        <v>0.54166666666666663</v>
      </c>
      <c r="Y368" s="195">
        <f t="shared" si="441"/>
        <v>0.5625</v>
      </c>
      <c r="Z368" s="195">
        <f t="shared" si="442"/>
        <v>0.66319444444444442</v>
      </c>
      <c r="AA368" s="195">
        <f t="shared" si="443"/>
        <v>0.66319444444444442</v>
      </c>
      <c r="AB368" s="195">
        <f t="shared" si="444"/>
        <v>0.66319444444444442</v>
      </c>
      <c r="AC368" s="667"/>
      <c r="AD368" s="196">
        <f t="shared" si="445"/>
        <v>0.35069444444444442</v>
      </c>
      <c r="AE368" s="667"/>
      <c r="AF368" s="196">
        <f t="shared" si="446"/>
        <v>0.35069444444444436</v>
      </c>
      <c r="AG368" s="196"/>
      <c r="AH368" s="196"/>
      <c r="AI368" s="196"/>
      <c r="AK368" s="709">
        <f t="shared" si="447"/>
        <v>0</v>
      </c>
      <c r="AL368" s="709">
        <f t="shared" si="448"/>
        <v>0</v>
      </c>
      <c r="AM368" s="709">
        <f t="shared" si="449"/>
        <v>0</v>
      </c>
      <c r="AN368" s="709"/>
      <c r="AO368" s="709">
        <f t="shared" si="450"/>
        <v>0</v>
      </c>
      <c r="AP368" s="709">
        <f t="shared" si="451"/>
        <v>1</v>
      </c>
    </row>
    <row r="369" spans="1:42" ht="12.75" hidden="1" customHeight="1" outlineLevel="1" x14ac:dyDescent="0.2">
      <c r="B369" s="851"/>
      <c r="C369" s="851"/>
      <c r="D369" s="27" t="str">
        <f t="shared" si="452"/>
        <v/>
      </c>
      <c r="E369" s="191" t="str">
        <f t="shared" si="453"/>
        <v>Mi</v>
      </c>
      <c r="F369" s="191">
        <f t="shared" si="454"/>
        <v>2024</v>
      </c>
      <c r="G369" s="191">
        <f t="shared" si="455"/>
        <v>11</v>
      </c>
      <c r="H369" s="191">
        <f t="shared" si="457"/>
        <v>20</v>
      </c>
      <c r="I369" s="192">
        <f t="shared" si="456"/>
        <v>44154</v>
      </c>
      <c r="J369" s="191">
        <f t="shared" si="433"/>
        <v>1</v>
      </c>
      <c r="K369" s="193">
        <f t="shared" si="458"/>
        <v>7</v>
      </c>
      <c r="L369" s="194">
        <f t="shared" si="458"/>
        <v>0</v>
      </c>
      <c r="M369" s="193">
        <f t="shared" si="458"/>
        <v>13</v>
      </c>
      <c r="N369" s="194">
        <f t="shared" si="458"/>
        <v>0</v>
      </c>
      <c r="O369" s="193">
        <f t="shared" si="458"/>
        <v>13</v>
      </c>
      <c r="P369" s="194">
        <f t="shared" si="458"/>
        <v>30</v>
      </c>
      <c r="Q369" s="193">
        <f t="shared" si="458"/>
        <v>15</v>
      </c>
      <c r="R369" s="194">
        <f t="shared" si="458"/>
        <v>55</v>
      </c>
      <c r="S369" s="193">
        <f t="shared" si="435"/>
        <v>15</v>
      </c>
      <c r="T369" s="194">
        <f t="shared" si="436"/>
        <v>55</v>
      </c>
      <c r="U369" s="193">
        <f t="shared" si="437"/>
        <v>15</v>
      </c>
      <c r="V369" s="194">
        <f t="shared" si="438"/>
        <v>55</v>
      </c>
      <c r="W369" s="195">
        <f t="shared" si="439"/>
        <v>0.29166666666666669</v>
      </c>
      <c r="X369" s="195">
        <f t="shared" si="440"/>
        <v>0.54166666666666663</v>
      </c>
      <c r="Y369" s="195">
        <f t="shared" si="441"/>
        <v>0.5625</v>
      </c>
      <c r="Z369" s="195">
        <f t="shared" si="442"/>
        <v>0.66319444444444442</v>
      </c>
      <c r="AA369" s="195">
        <f t="shared" si="443"/>
        <v>0.66319444444444442</v>
      </c>
      <c r="AB369" s="195">
        <f t="shared" si="444"/>
        <v>0.66319444444444442</v>
      </c>
      <c r="AC369" s="667"/>
      <c r="AD369" s="196">
        <f t="shared" si="445"/>
        <v>0.35069444444444442</v>
      </c>
      <c r="AE369" s="667"/>
      <c r="AF369" s="196">
        <f t="shared" si="446"/>
        <v>0.35069444444444436</v>
      </c>
      <c r="AG369" s="196"/>
      <c r="AH369" s="196"/>
      <c r="AI369" s="196"/>
      <c r="AK369" s="709">
        <f t="shared" si="447"/>
        <v>0</v>
      </c>
      <c r="AL369" s="709">
        <f t="shared" si="448"/>
        <v>0</v>
      </c>
      <c r="AM369" s="709">
        <f t="shared" si="449"/>
        <v>0</v>
      </c>
      <c r="AN369" s="709"/>
      <c r="AO369" s="709">
        <f t="shared" si="450"/>
        <v>0</v>
      </c>
      <c r="AP369" s="709">
        <f t="shared" si="451"/>
        <v>1</v>
      </c>
    </row>
    <row r="370" spans="1:42" ht="12.75" hidden="1" customHeight="1" outlineLevel="1" x14ac:dyDescent="0.2">
      <c r="B370" s="851"/>
      <c r="C370" s="851"/>
      <c r="D370" s="27" t="str">
        <f t="shared" si="452"/>
        <v/>
      </c>
      <c r="E370" s="191" t="str">
        <f t="shared" si="453"/>
        <v>Do</v>
      </c>
      <c r="F370" s="191">
        <f t="shared" si="454"/>
        <v>2024</v>
      </c>
      <c r="G370" s="191">
        <f t="shared" si="455"/>
        <v>11</v>
      </c>
      <c r="H370" s="191">
        <f t="shared" si="457"/>
        <v>21</v>
      </c>
      <c r="I370" s="192">
        <f t="shared" si="456"/>
        <v>44155</v>
      </c>
      <c r="J370" s="191">
        <f t="shared" si="433"/>
        <v>1</v>
      </c>
      <c r="K370" s="193">
        <f t="shared" ref="K370:R380" si="459">IF(OR($E370="Sa",$E370="So",$J370=0),K$4,K$5)</f>
        <v>7</v>
      </c>
      <c r="L370" s="194">
        <f t="shared" si="459"/>
        <v>0</v>
      </c>
      <c r="M370" s="193">
        <f t="shared" si="459"/>
        <v>13</v>
      </c>
      <c r="N370" s="194">
        <f t="shared" si="459"/>
        <v>0</v>
      </c>
      <c r="O370" s="193">
        <f t="shared" si="459"/>
        <v>13</v>
      </c>
      <c r="P370" s="194">
        <f t="shared" si="459"/>
        <v>30</v>
      </c>
      <c r="Q370" s="193">
        <f t="shared" si="459"/>
        <v>15</v>
      </c>
      <c r="R370" s="194">
        <f t="shared" si="459"/>
        <v>55</v>
      </c>
      <c r="S370" s="193">
        <f t="shared" si="435"/>
        <v>15</v>
      </c>
      <c r="T370" s="194">
        <f t="shared" si="436"/>
        <v>55</v>
      </c>
      <c r="U370" s="193">
        <f t="shared" si="437"/>
        <v>15</v>
      </c>
      <c r="V370" s="194">
        <f t="shared" si="438"/>
        <v>55</v>
      </c>
      <c r="W370" s="195">
        <f t="shared" si="439"/>
        <v>0.29166666666666669</v>
      </c>
      <c r="X370" s="195">
        <f t="shared" si="440"/>
        <v>0.54166666666666663</v>
      </c>
      <c r="Y370" s="195">
        <f t="shared" si="441"/>
        <v>0.5625</v>
      </c>
      <c r="Z370" s="195">
        <f t="shared" si="442"/>
        <v>0.66319444444444442</v>
      </c>
      <c r="AA370" s="195">
        <f t="shared" si="443"/>
        <v>0.66319444444444442</v>
      </c>
      <c r="AB370" s="195">
        <f t="shared" si="444"/>
        <v>0.66319444444444442</v>
      </c>
      <c r="AC370" s="667"/>
      <c r="AD370" s="196">
        <f t="shared" si="445"/>
        <v>0.35069444444444442</v>
      </c>
      <c r="AE370" s="667"/>
      <c r="AF370" s="196">
        <f t="shared" si="446"/>
        <v>0.35069444444444436</v>
      </c>
      <c r="AG370" s="196"/>
      <c r="AH370" s="196"/>
      <c r="AI370" s="196"/>
      <c r="AK370" s="709">
        <f t="shared" si="447"/>
        <v>0</v>
      </c>
      <c r="AL370" s="709">
        <f t="shared" si="448"/>
        <v>0</v>
      </c>
      <c r="AM370" s="709">
        <f t="shared" si="449"/>
        <v>0</v>
      </c>
      <c r="AN370" s="709"/>
      <c r="AO370" s="709">
        <f t="shared" si="450"/>
        <v>0</v>
      </c>
      <c r="AP370" s="709">
        <f t="shared" si="451"/>
        <v>1</v>
      </c>
    </row>
    <row r="371" spans="1:42" ht="12.75" hidden="1" customHeight="1" outlineLevel="1" x14ac:dyDescent="0.2">
      <c r="B371" s="851"/>
      <c r="C371" s="851"/>
      <c r="D371" s="27" t="str">
        <f t="shared" si="452"/>
        <v/>
      </c>
      <c r="E371" s="191" t="str">
        <f t="shared" si="453"/>
        <v>Fr</v>
      </c>
      <c r="F371" s="191">
        <f t="shared" si="454"/>
        <v>2024</v>
      </c>
      <c r="G371" s="191">
        <f t="shared" si="455"/>
        <v>11</v>
      </c>
      <c r="H371" s="191">
        <f t="shared" si="457"/>
        <v>22</v>
      </c>
      <c r="I371" s="192">
        <f t="shared" si="456"/>
        <v>44156</v>
      </c>
      <c r="J371" s="191">
        <f t="shared" si="433"/>
        <v>1</v>
      </c>
      <c r="K371" s="193">
        <f t="shared" si="459"/>
        <v>7</v>
      </c>
      <c r="L371" s="194">
        <f t="shared" si="459"/>
        <v>0</v>
      </c>
      <c r="M371" s="193">
        <f t="shared" si="459"/>
        <v>13</v>
      </c>
      <c r="N371" s="194">
        <f t="shared" si="459"/>
        <v>0</v>
      </c>
      <c r="O371" s="193">
        <f t="shared" si="459"/>
        <v>13</v>
      </c>
      <c r="P371" s="194">
        <f t="shared" si="459"/>
        <v>30</v>
      </c>
      <c r="Q371" s="193">
        <f t="shared" si="459"/>
        <v>15</v>
      </c>
      <c r="R371" s="194">
        <f t="shared" si="459"/>
        <v>55</v>
      </c>
      <c r="S371" s="193">
        <f t="shared" si="435"/>
        <v>15</v>
      </c>
      <c r="T371" s="194">
        <f t="shared" si="436"/>
        <v>55</v>
      </c>
      <c r="U371" s="193">
        <f t="shared" si="437"/>
        <v>15</v>
      </c>
      <c r="V371" s="194">
        <f t="shared" si="438"/>
        <v>55</v>
      </c>
      <c r="W371" s="195">
        <f t="shared" si="439"/>
        <v>0.29166666666666669</v>
      </c>
      <c r="X371" s="195">
        <f t="shared" si="440"/>
        <v>0.54166666666666663</v>
      </c>
      <c r="Y371" s="195">
        <f t="shared" si="441"/>
        <v>0.5625</v>
      </c>
      <c r="Z371" s="195">
        <f t="shared" si="442"/>
        <v>0.66319444444444442</v>
      </c>
      <c r="AA371" s="195">
        <f t="shared" si="443"/>
        <v>0.66319444444444442</v>
      </c>
      <c r="AB371" s="195">
        <f t="shared" si="444"/>
        <v>0.66319444444444442</v>
      </c>
      <c r="AC371" s="667"/>
      <c r="AD371" s="196">
        <f t="shared" si="445"/>
        <v>0.35069444444444442</v>
      </c>
      <c r="AE371" s="667"/>
      <c r="AF371" s="196">
        <f t="shared" si="446"/>
        <v>0.35069444444444436</v>
      </c>
      <c r="AG371" s="196"/>
      <c r="AH371" s="196"/>
      <c r="AI371" s="196"/>
      <c r="AK371" s="709">
        <f t="shared" si="447"/>
        <v>0</v>
      </c>
      <c r="AL371" s="709">
        <f t="shared" si="448"/>
        <v>0</v>
      </c>
      <c r="AM371" s="709">
        <f t="shared" si="449"/>
        <v>0</v>
      </c>
      <c r="AN371" s="709"/>
      <c r="AO371" s="709">
        <f t="shared" si="450"/>
        <v>0</v>
      </c>
      <c r="AP371" s="709">
        <f t="shared" si="451"/>
        <v>1</v>
      </c>
    </row>
    <row r="372" spans="1:42" ht="12.75" hidden="1" customHeight="1" outlineLevel="1" x14ac:dyDescent="0.2">
      <c r="B372" s="851"/>
      <c r="C372" s="851"/>
      <c r="D372" s="27" t="str">
        <f t="shared" si="452"/>
        <v/>
      </c>
      <c r="E372" s="191" t="str">
        <f t="shared" si="453"/>
        <v>Sa</v>
      </c>
      <c r="F372" s="191">
        <f t="shared" si="454"/>
        <v>2024</v>
      </c>
      <c r="G372" s="191">
        <f t="shared" si="455"/>
        <v>11</v>
      </c>
      <c r="H372" s="191">
        <f t="shared" si="457"/>
        <v>23</v>
      </c>
      <c r="I372" s="192">
        <f t="shared" si="456"/>
        <v>44157</v>
      </c>
      <c r="J372" s="191">
        <f t="shared" si="433"/>
        <v>1</v>
      </c>
      <c r="K372" s="193">
        <f t="shared" si="459"/>
        <v>0</v>
      </c>
      <c r="L372" s="194">
        <f t="shared" si="459"/>
        <v>0</v>
      </c>
      <c r="M372" s="193">
        <f t="shared" si="459"/>
        <v>0</v>
      </c>
      <c r="N372" s="194">
        <f t="shared" si="459"/>
        <v>0</v>
      </c>
      <c r="O372" s="193">
        <f t="shared" si="459"/>
        <v>0</v>
      </c>
      <c r="P372" s="194">
        <f t="shared" si="459"/>
        <v>0</v>
      </c>
      <c r="Q372" s="193">
        <f t="shared" si="459"/>
        <v>0</v>
      </c>
      <c r="R372" s="194">
        <f t="shared" si="459"/>
        <v>0</v>
      </c>
      <c r="S372" s="193">
        <f t="shared" si="435"/>
        <v>0</v>
      </c>
      <c r="T372" s="194">
        <f t="shared" si="436"/>
        <v>0</v>
      </c>
      <c r="U372" s="193">
        <f t="shared" si="437"/>
        <v>0</v>
      </c>
      <c r="V372" s="194">
        <f t="shared" si="438"/>
        <v>0</v>
      </c>
      <c r="W372" s="195">
        <f t="shared" si="439"/>
        <v>0</v>
      </c>
      <c r="X372" s="195">
        <f t="shared" si="440"/>
        <v>0</v>
      </c>
      <c r="Y372" s="195">
        <f t="shared" si="441"/>
        <v>0</v>
      </c>
      <c r="Z372" s="195">
        <f t="shared" si="442"/>
        <v>0</v>
      </c>
      <c r="AA372" s="195">
        <f t="shared" si="443"/>
        <v>0</v>
      </c>
      <c r="AB372" s="195">
        <f t="shared" si="444"/>
        <v>0</v>
      </c>
      <c r="AC372" s="667"/>
      <c r="AD372" s="196">
        <f t="shared" si="445"/>
        <v>0</v>
      </c>
      <c r="AE372" s="667"/>
      <c r="AF372" s="196">
        <f t="shared" si="446"/>
        <v>0</v>
      </c>
      <c r="AG372" s="196"/>
      <c r="AH372" s="196"/>
      <c r="AI372" s="196"/>
      <c r="AJ372" s="150"/>
      <c r="AK372" s="709">
        <f t="shared" si="447"/>
        <v>0</v>
      </c>
      <c r="AL372" s="709">
        <f t="shared" si="448"/>
        <v>0</v>
      </c>
      <c r="AM372" s="709">
        <f t="shared" si="449"/>
        <v>0</v>
      </c>
      <c r="AN372" s="709"/>
      <c r="AO372" s="709">
        <f t="shared" si="450"/>
        <v>0</v>
      </c>
      <c r="AP372" s="709">
        <f t="shared" si="451"/>
        <v>0</v>
      </c>
    </row>
    <row r="373" spans="1:42" ht="12.75" hidden="1" customHeight="1" outlineLevel="1" x14ac:dyDescent="0.2">
      <c r="B373" s="851"/>
      <c r="C373" s="851"/>
      <c r="D373" s="27" t="str">
        <f t="shared" si="452"/>
        <v/>
      </c>
      <c r="E373" s="191" t="str">
        <f t="shared" si="453"/>
        <v>So</v>
      </c>
      <c r="F373" s="191">
        <f t="shared" si="454"/>
        <v>2024</v>
      </c>
      <c r="G373" s="191">
        <f t="shared" si="455"/>
        <v>11</v>
      </c>
      <c r="H373" s="191">
        <f t="shared" si="457"/>
        <v>24</v>
      </c>
      <c r="I373" s="192">
        <f t="shared" si="456"/>
        <v>44158</v>
      </c>
      <c r="J373" s="191">
        <f t="shared" si="433"/>
        <v>1</v>
      </c>
      <c r="K373" s="193">
        <f t="shared" si="459"/>
        <v>0</v>
      </c>
      <c r="L373" s="194">
        <f t="shared" si="459"/>
        <v>0</v>
      </c>
      <c r="M373" s="193">
        <f t="shared" si="459"/>
        <v>0</v>
      </c>
      <c r="N373" s="194">
        <f t="shared" si="459"/>
        <v>0</v>
      </c>
      <c r="O373" s="193">
        <f t="shared" si="459"/>
        <v>0</v>
      </c>
      <c r="P373" s="194">
        <f t="shared" si="459"/>
        <v>0</v>
      </c>
      <c r="Q373" s="193">
        <f t="shared" si="459"/>
        <v>0</v>
      </c>
      <c r="R373" s="194">
        <f t="shared" si="459"/>
        <v>0</v>
      </c>
      <c r="S373" s="193">
        <f t="shared" si="435"/>
        <v>0</v>
      </c>
      <c r="T373" s="194">
        <f t="shared" si="436"/>
        <v>0</v>
      </c>
      <c r="U373" s="193">
        <f t="shared" si="437"/>
        <v>0</v>
      </c>
      <c r="V373" s="194">
        <f t="shared" si="438"/>
        <v>0</v>
      </c>
      <c r="W373" s="195">
        <f t="shared" si="439"/>
        <v>0</v>
      </c>
      <c r="X373" s="195">
        <f t="shared" si="440"/>
        <v>0</v>
      </c>
      <c r="Y373" s="195">
        <f t="shared" si="441"/>
        <v>0</v>
      </c>
      <c r="Z373" s="195">
        <f t="shared" si="442"/>
        <v>0</v>
      </c>
      <c r="AA373" s="195">
        <f t="shared" si="443"/>
        <v>0</v>
      </c>
      <c r="AB373" s="195">
        <f t="shared" si="444"/>
        <v>0</v>
      </c>
      <c r="AC373" s="667"/>
      <c r="AD373" s="196">
        <f t="shared" si="445"/>
        <v>0</v>
      </c>
      <c r="AE373" s="667"/>
      <c r="AF373" s="196">
        <f t="shared" si="446"/>
        <v>0</v>
      </c>
      <c r="AG373" s="196"/>
      <c r="AH373" s="196"/>
      <c r="AI373" s="196"/>
      <c r="AJ373" s="150"/>
      <c r="AK373" s="709">
        <f t="shared" si="447"/>
        <v>0</v>
      </c>
      <c r="AL373" s="709">
        <f t="shared" si="448"/>
        <v>0</v>
      </c>
      <c r="AM373" s="709">
        <f t="shared" si="449"/>
        <v>0</v>
      </c>
      <c r="AN373" s="709"/>
      <c r="AO373" s="709">
        <f t="shared" si="450"/>
        <v>0</v>
      </c>
      <c r="AP373" s="709">
        <f t="shared" si="451"/>
        <v>0</v>
      </c>
    </row>
    <row r="374" spans="1:42" ht="12.75" hidden="1" customHeight="1" outlineLevel="1" x14ac:dyDescent="0.2">
      <c r="B374" s="851"/>
      <c r="C374" s="851"/>
      <c r="D374" s="27">
        <f t="shared" si="452"/>
        <v>48</v>
      </c>
      <c r="E374" s="191" t="str">
        <f t="shared" si="453"/>
        <v>Mo</v>
      </c>
      <c r="F374" s="191">
        <f t="shared" si="454"/>
        <v>2024</v>
      </c>
      <c r="G374" s="191">
        <f t="shared" si="455"/>
        <v>11</v>
      </c>
      <c r="H374" s="191">
        <f t="shared" si="457"/>
        <v>25</v>
      </c>
      <c r="I374" s="192">
        <f t="shared" si="456"/>
        <v>44159</v>
      </c>
      <c r="J374" s="191">
        <f t="shared" si="433"/>
        <v>1</v>
      </c>
      <c r="K374" s="193">
        <f t="shared" si="459"/>
        <v>7</v>
      </c>
      <c r="L374" s="194">
        <f t="shared" si="459"/>
        <v>0</v>
      </c>
      <c r="M374" s="193">
        <f t="shared" si="459"/>
        <v>13</v>
      </c>
      <c r="N374" s="194">
        <f t="shared" si="459"/>
        <v>0</v>
      </c>
      <c r="O374" s="193">
        <f t="shared" si="459"/>
        <v>13</v>
      </c>
      <c r="P374" s="194">
        <f t="shared" si="459"/>
        <v>30</v>
      </c>
      <c r="Q374" s="193">
        <f t="shared" si="459"/>
        <v>15</v>
      </c>
      <c r="R374" s="194">
        <f t="shared" si="459"/>
        <v>55</v>
      </c>
      <c r="S374" s="193">
        <f t="shared" si="435"/>
        <v>15</v>
      </c>
      <c r="T374" s="194">
        <f t="shared" si="436"/>
        <v>55</v>
      </c>
      <c r="U374" s="193">
        <f t="shared" si="437"/>
        <v>15</v>
      </c>
      <c r="V374" s="194">
        <f t="shared" si="438"/>
        <v>55</v>
      </c>
      <c r="W374" s="195">
        <f t="shared" si="439"/>
        <v>0.29166666666666669</v>
      </c>
      <c r="X374" s="195">
        <f t="shared" si="440"/>
        <v>0.54166666666666663</v>
      </c>
      <c r="Y374" s="195">
        <f t="shared" si="441"/>
        <v>0.5625</v>
      </c>
      <c r="Z374" s="195">
        <f t="shared" si="442"/>
        <v>0.66319444444444442</v>
      </c>
      <c r="AA374" s="195">
        <f t="shared" si="443"/>
        <v>0.66319444444444442</v>
      </c>
      <c r="AB374" s="195">
        <f t="shared" si="444"/>
        <v>0.66319444444444442</v>
      </c>
      <c r="AC374" s="667"/>
      <c r="AD374" s="196">
        <f t="shared" si="445"/>
        <v>0.35069444444444442</v>
      </c>
      <c r="AE374" s="667"/>
      <c r="AF374" s="196">
        <f t="shared" si="446"/>
        <v>0.35069444444444436</v>
      </c>
      <c r="AG374" s="196"/>
      <c r="AH374" s="196"/>
      <c r="AI374" s="196"/>
      <c r="AJ374" s="150"/>
      <c r="AK374" s="709">
        <f t="shared" si="447"/>
        <v>0</v>
      </c>
      <c r="AL374" s="709">
        <f t="shared" si="448"/>
        <v>0</v>
      </c>
      <c r="AM374" s="709">
        <f t="shared" si="449"/>
        <v>0</v>
      </c>
      <c r="AN374" s="709"/>
      <c r="AO374" s="709">
        <f t="shared" si="450"/>
        <v>0</v>
      </c>
      <c r="AP374" s="709">
        <f t="shared" si="451"/>
        <v>1</v>
      </c>
    </row>
    <row r="375" spans="1:42" ht="12.75" hidden="1" customHeight="1" outlineLevel="1" x14ac:dyDescent="0.2">
      <c r="B375" s="851"/>
      <c r="C375" s="851"/>
      <c r="D375" s="27" t="str">
        <f t="shared" si="452"/>
        <v/>
      </c>
      <c r="E375" s="191" t="str">
        <f t="shared" si="453"/>
        <v>Di</v>
      </c>
      <c r="F375" s="191">
        <f t="shared" si="454"/>
        <v>2024</v>
      </c>
      <c r="G375" s="191">
        <f t="shared" si="455"/>
        <v>11</v>
      </c>
      <c r="H375" s="191">
        <f t="shared" si="457"/>
        <v>26</v>
      </c>
      <c r="I375" s="192">
        <f t="shared" si="456"/>
        <v>44160</v>
      </c>
      <c r="J375" s="191">
        <f t="shared" si="433"/>
        <v>1</v>
      </c>
      <c r="K375" s="193">
        <f t="shared" si="459"/>
        <v>7</v>
      </c>
      <c r="L375" s="194">
        <f t="shared" si="459"/>
        <v>0</v>
      </c>
      <c r="M375" s="193">
        <f t="shared" si="459"/>
        <v>13</v>
      </c>
      <c r="N375" s="194">
        <f t="shared" si="459"/>
        <v>0</v>
      </c>
      <c r="O375" s="193">
        <f t="shared" si="459"/>
        <v>13</v>
      </c>
      <c r="P375" s="194">
        <f t="shared" si="459"/>
        <v>30</v>
      </c>
      <c r="Q375" s="193">
        <f t="shared" si="459"/>
        <v>15</v>
      </c>
      <c r="R375" s="194">
        <f t="shared" si="459"/>
        <v>55</v>
      </c>
      <c r="S375" s="193">
        <f t="shared" si="435"/>
        <v>15</v>
      </c>
      <c r="T375" s="194">
        <f t="shared" si="436"/>
        <v>55</v>
      </c>
      <c r="U375" s="193">
        <f t="shared" si="437"/>
        <v>15</v>
      </c>
      <c r="V375" s="194">
        <f t="shared" si="438"/>
        <v>55</v>
      </c>
      <c r="W375" s="195">
        <f t="shared" si="439"/>
        <v>0.29166666666666669</v>
      </c>
      <c r="X375" s="195">
        <f t="shared" si="440"/>
        <v>0.54166666666666663</v>
      </c>
      <c r="Y375" s="195">
        <f t="shared" si="441"/>
        <v>0.5625</v>
      </c>
      <c r="Z375" s="195">
        <f t="shared" si="442"/>
        <v>0.66319444444444442</v>
      </c>
      <c r="AA375" s="195">
        <f t="shared" si="443"/>
        <v>0.66319444444444442</v>
      </c>
      <c r="AB375" s="195">
        <f t="shared" si="444"/>
        <v>0.66319444444444442</v>
      </c>
      <c r="AC375" s="667"/>
      <c r="AD375" s="196">
        <f t="shared" si="445"/>
        <v>0.35069444444444442</v>
      </c>
      <c r="AE375" s="667"/>
      <c r="AF375" s="196">
        <f t="shared" si="446"/>
        <v>0.35069444444444436</v>
      </c>
      <c r="AG375" s="196"/>
      <c r="AH375" s="196"/>
      <c r="AI375" s="196"/>
      <c r="AJ375" s="150"/>
      <c r="AK375" s="709">
        <f t="shared" si="447"/>
        <v>0</v>
      </c>
      <c r="AL375" s="709">
        <f t="shared" si="448"/>
        <v>0</v>
      </c>
      <c r="AM375" s="709">
        <f t="shared" si="449"/>
        <v>0</v>
      </c>
      <c r="AN375" s="709"/>
      <c r="AO375" s="709">
        <f t="shared" si="450"/>
        <v>0</v>
      </c>
      <c r="AP375" s="709">
        <f t="shared" si="451"/>
        <v>1</v>
      </c>
    </row>
    <row r="376" spans="1:42" ht="12.75" hidden="1" customHeight="1" outlineLevel="1" x14ac:dyDescent="0.2">
      <c r="B376" s="851"/>
      <c r="C376" s="851"/>
      <c r="D376" s="27" t="str">
        <f t="shared" si="452"/>
        <v/>
      </c>
      <c r="E376" s="191" t="str">
        <f t="shared" si="453"/>
        <v>Mi</v>
      </c>
      <c r="F376" s="191">
        <f t="shared" si="454"/>
        <v>2024</v>
      </c>
      <c r="G376" s="191">
        <f t="shared" si="455"/>
        <v>11</v>
      </c>
      <c r="H376" s="191">
        <f t="shared" si="457"/>
        <v>27</v>
      </c>
      <c r="I376" s="192">
        <f t="shared" si="456"/>
        <v>44161</v>
      </c>
      <c r="J376" s="191">
        <f t="shared" si="433"/>
        <v>1</v>
      </c>
      <c r="K376" s="193">
        <f t="shared" si="459"/>
        <v>7</v>
      </c>
      <c r="L376" s="194">
        <f t="shared" si="459"/>
        <v>0</v>
      </c>
      <c r="M376" s="193">
        <f t="shared" si="459"/>
        <v>13</v>
      </c>
      <c r="N376" s="194">
        <f t="shared" si="459"/>
        <v>0</v>
      </c>
      <c r="O376" s="193">
        <f t="shared" si="459"/>
        <v>13</v>
      </c>
      <c r="P376" s="194">
        <f t="shared" si="459"/>
        <v>30</v>
      </c>
      <c r="Q376" s="193">
        <f t="shared" si="459"/>
        <v>15</v>
      </c>
      <c r="R376" s="194">
        <f t="shared" si="459"/>
        <v>55</v>
      </c>
      <c r="S376" s="193">
        <f t="shared" si="435"/>
        <v>15</v>
      </c>
      <c r="T376" s="194">
        <f t="shared" si="436"/>
        <v>55</v>
      </c>
      <c r="U376" s="193">
        <f t="shared" si="437"/>
        <v>15</v>
      </c>
      <c r="V376" s="194">
        <f t="shared" si="438"/>
        <v>55</v>
      </c>
      <c r="W376" s="195">
        <f t="shared" si="439"/>
        <v>0.29166666666666669</v>
      </c>
      <c r="X376" s="195">
        <f t="shared" si="440"/>
        <v>0.54166666666666663</v>
      </c>
      <c r="Y376" s="195">
        <f t="shared" si="441"/>
        <v>0.5625</v>
      </c>
      <c r="Z376" s="195">
        <f t="shared" si="442"/>
        <v>0.66319444444444442</v>
      </c>
      <c r="AA376" s="195">
        <f t="shared" si="443"/>
        <v>0.66319444444444442</v>
      </c>
      <c r="AB376" s="195">
        <f t="shared" si="444"/>
        <v>0.66319444444444442</v>
      </c>
      <c r="AC376" s="667"/>
      <c r="AD376" s="196">
        <f t="shared" si="445"/>
        <v>0.35069444444444442</v>
      </c>
      <c r="AE376" s="667"/>
      <c r="AF376" s="196">
        <f t="shared" si="446"/>
        <v>0.35069444444444436</v>
      </c>
      <c r="AG376" s="196"/>
      <c r="AH376" s="196"/>
      <c r="AI376" s="196"/>
      <c r="AJ376" s="150"/>
      <c r="AK376" s="709">
        <f t="shared" si="447"/>
        <v>0</v>
      </c>
      <c r="AL376" s="709">
        <f t="shared" si="448"/>
        <v>0</v>
      </c>
      <c r="AM376" s="709">
        <f t="shared" si="449"/>
        <v>0</v>
      </c>
      <c r="AN376" s="709"/>
      <c r="AO376" s="709">
        <f t="shared" si="450"/>
        <v>0</v>
      </c>
      <c r="AP376" s="709">
        <f t="shared" si="451"/>
        <v>1</v>
      </c>
    </row>
    <row r="377" spans="1:42" ht="12.75" hidden="1" customHeight="1" outlineLevel="1" x14ac:dyDescent="0.2">
      <c r="B377" s="851"/>
      <c r="C377" s="851"/>
      <c r="D377" s="27" t="str">
        <f t="shared" si="452"/>
        <v/>
      </c>
      <c r="E377" s="191" t="str">
        <f t="shared" si="453"/>
        <v>Do</v>
      </c>
      <c r="F377" s="191">
        <f t="shared" si="454"/>
        <v>2024</v>
      </c>
      <c r="G377" s="191">
        <f t="shared" si="455"/>
        <v>11</v>
      </c>
      <c r="H377" s="191">
        <f t="shared" si="457"/>
        <v>28</v>
      </c>
      <c r="I377" s="192">
        <f t="shared" si="456"/>
        <v>44162</v>
      </c>
      <c r="J377" s="191">
        <f t="shared" si="433"/>
        <v>1</v>
      </c>
      <c r="K377" s="193">
        <f t="shared" si="459"/>
        <v>7</v>
      </c>
      <c r="L377" s="194">
        <f t="shared" si="459"/>
        <v>0</v>
      </c>
      <c r="M377" s="193">
        <f t="shared" si="459"/>
        <v>13</v>
      </c>
      <c r="N377" s="194">
        <f t="shared" si="459"/>
        <v>0</v>
      </c>
      <c r="O377" s="193">
        <f t="shared" si="459"/>
        <v>13</v>
      </c>
      <c r="P377" s="194">
        <f t="shared" si="459"/>
        <v>30</v>
      </c>
      <c r="Q377" s="193">
        <f t="shared" si="459"/>
        <v>15</v>
      </c>
      <c r="R377" s="194">
        <f t="shared" si="459"/>
        <v>55</v>
      </c>
      <c r="S377" s="193">
        <f t="shared" si="435"/>
        <v>15</v>
      </c>
      <c r="T377" s="194">
        <f t="shared" si="436"/>
        <v>55</v>
      </c>
      <c r="U377" s="193">
        <f t="shared" si="437"/>
        <v>15</v>
      </c>
      <c r="V377" s="194">
        <f t="shared" si="438"/>
        <v>55</v>
      </c>
      <c r="W377" s="195">
        <f t="shared" si="439"/>
        <v>0.29166666666666669</v>
      </c>
      <c r="X377" s="195">
        <f t="shared" si="440"/>
        <v>0.54166666666666663</v>
      </c>
      <c r="Y377" s="195">
        <f t="shared" si="441"/>
        <v>0.5625</v>
      </c>
      <c r="Z377" s="195">
        <f t="shared" si="442"/>
        <v>0.66319444444444442</v>
      </c>
      <c r="AA377" s="195">
        <f t="shared" si="443"/>
        <v>0.66319444444444442</v>
      </c>
      <c r="AB377" s="195">
        <f t="shared" si="444"/>
        <v>0.66319444444444442</v>
      </c>
      <c r="AC377" s="667"/>
      <c r="AD377" s="196">
        <f t="shared" si="445"/>
        <v>0.35069444444444442</v>
      </c>
      <c r="AE377" s="667"/>
      <c r="AF377" s="196">
        <f t="shared" si="446"/>
        <v>0.35069444444444436</v>
      </c>
      <c r="AG377" s="196"/>
      <c r="AH377" s="196"/>
      <c r="AI377" s="196"/>
      <c r="AK377" s="709">
        <f t="shared" si="447"/>
        <v>0</v>
      </c>
      <c r="AL377" s="709">
        <f t="shared" si="448"/>
        <v>0</v>
      </c>
      <c r="AM377" s="709">
        <f t="shared" si="449"/>
        <v>0</v>
      </c>
      <c r="AN377" s="709"/>
      <c r="AO377" s="709">
        <f t="shared" si="450"/>
        <v>0</v>
      </c>
      <c r="AP377" s="709">
        <f t="shared" si="451"/>
        <v>1</v>
      </c>
    </row>
    <row r="378" spans="1:42" ht="12.75" hidden="1" customHeight="1" outlineLevel="1" x14ac:dyDescent="0.2">
      <c r="B378" s="851"/>
      <c r="C378" s="851"/>
      <c r="D378" s="27" t="str">
        <f t="shared" si="452"/>
        <v/>
      </c>
      <c r="E378" s="191" t="str">
        <f t="shared" si="453"/>
        <v>Fr</v>
      </c>
      <c r="F378" s="191">
        <f t="shared" si="454"/>
        <v>2024</v>
      </c>
      <c r="G378" s="191">
        <f t="shared" si="455"/>
        <v>11</v>
      </c>
      <c r="H378" s="191">
        <f t="shared" si="457"/>
        <v>29</v>
      </c>
      <c r="I378" s="192">
        <f t="shared" si="456"/>
        <v>44163</v>
      </c>
      <c r="J378" s="191">
        <f t="shared" si="433"/>
        <v>1</v>
      </c>
      <c r="K378" s="193">
        <f t="shared" si="459"/>
        <v>7</v>
      </c>
      <c r="L378" s="194">
        <f t="shared" si="459"/>
        <v>0</v>
      </c>
      <c r="M378" s="193">
        <f t="shared" si="459"/>
        <v>13</v>
      </c>
      <c r="N378" s="194">
        <f t="shared" si="459"/>
        <v>0</v>
      </c>
      <c r="O378" s="193">
        <f t="shared" si="459"/>
        <v>13</v>
      </c>
      <c r="P378" s="194">
        <f t="shared" si="459"/>
        <v>30</v>
      </c>
      <c r="Q378" s="193">
        <f t="shared" si="459"/>
        <v>15</v>
      </c>
      <c r="R378" s="194">
        <f t="shared" si="459"/>
        <v>55</v>
      </c>
      <c r="S378" s="193">
        <f t="shared" si="435"/>
        <v>15</v>
      </c>
      <c r="T378" s="194">
        <f t="shared" si="436"/>
        <v>55</v>
      </c>
      <c r="U378" s="193">
        <f t="shared" si="437"/>
        <v>15</v>
      </c>
      <c r="V378" s="194">
        <f t="shared" si="438"/>
        <v>55</v>
      </c>
      <c r="W378" s="195">
        <f t="shared" si="439"/>
        <v>0.29166666666666669</v>
      </c>
      <c r="X378" s="195">
        <f t="shared" si="440"/>
        <v>0.54166666666666663</v>
      </c>
      <c r="Y378" s="195">
        <f t="shared" si="441"/>
        <v>0.5625</v>
      </c>
      <c r="Z378" s="195">
        <f t="shared" si="442"/>
        <v>0.66319444444444442</v>
      </c>
      <c r="AA378" s="195">
        <f t="shared" si="443"/>
        <v>0.66319444444444442</v>
      </c>
      <c r="AB378" s="195">
        <f t="shared" si="444"/>
        <v>0.66319444444444442</v>
      </c>
      <c r="AC378" s="667"/>
      <c r="AD378" s="196">
        <f t="shared" si="445"/>
        <v>0.35069444444444442</v>
      </c>
      <c r="AE378" s="667"/>
      <c r="AF378" s="196">
        <f t="shared" si="446"/>
        <v>0.35069444444444436</v>
      </c>
      <c r="AG378" s="196"/>
      <c r="AH378" s="196"/>
      <c r="AI378" s="196"/>
      <c r="AK378" s="709">
        <f t="shared" si="447"/>
        <v>0</v>
      </c>
      <c r="AL378" s="709">
        <f t="shared" si="448"/>
        <v>0</v>
      </c>
      <c r="AM378" s="709">
        <f t="shared" si="449"/>
        <v>0</v>
      </c>
      <c r="AN378" s="709"/>
      <c r="AO378" s="709">
        <f t="shared" si="450"/>
        <v>0</v>
      </c>
      <c r="AP378" s="709">
        <f t="shared" si="451"/>
        <v>1</v>
      </c>
    </row>
    <row r="379" spans="1:42" ht="12.75" hidden="1" customHeight="1" outlineLevel="1" x14ac:dyDescent="0.2">
      <c r="B379" s="851"/>
      <c r="C379" s="851"/>
      <c r="D379" s="27" t="str">
        <f t="shared" si="452"/>
        <v/>
      </c>
      <c r="E379" s="191" t="str">
        <f t="shared" si="453"/>
        <v>Sa</v>
      </c>
      <c r="F379" s="191">
        <f t="shared" si="454"/>
        <v>2024</v>
      </c>
      <c r="G379" s="191">
        <f t="shared" si="455"/>
        <v>11</v>
      </c>
      <c r="H379" s="191">
        <f t="shared" si="457"/>
        <v>30</v>
      </c>
      <c r="I379" s="192">
        <f t="shared" si="456"/>
        <v>44164</v>
      </c>
      <c r="J379" s="191">
        <f t="shared" si="433"/>
        <v>1</v>
      </c>
      <c r="K379" s="193">
        <f t="shared" si="459"/>
        <v>0</v>
      </c>
      <c r="L379" s="194">
        <f t="shared" si="459"/>
        <v>0</v>
      </c>
      <c r="M379" s="193">
        <f t="shared" si="459"/>
        <v>0</v>
      </c>
      <c r="N379" s="194">
        <f t="shared" si="459"/>
        <v>0</v>
      </c>
      <c r="O379" s="193">
        <f t="shared" si="459"/>
        <v>0</v>
      </c>
      <c r="P379" s="194">
        <f t="shared" si="459"/>
        <v>0</v>
      </c>
      <c r="Q379" s="193">
        <f t="shared" si="459"/>
        <v>0</v>
      </c>
      <c r="R379" s="194">
        <f t="shared" si="459"/>
        <v>0</v>
      </c>
      <c r="S379" s="193">
        <f t="shared" si="435"/>
        <v>0</v>
      </c>
      <c r="T379" s="194">
        <f t="shared" si="436"/>
        <v>0</v>
      </c>
      <c r="U379" s="193">
        <f t="shared" si="437"/>
        <v>0</v>
      </c>
      <c r="V379" s="194">
        <f t="shared" si="438"/>
        <v>0</v>
      </c>
      <c r="W379" s="195">
        <f t="shared" si="439"/>
        <v>0</v>
      </c>
      <c r="X379" s="195">
        <f t="shared" si="440"/>
        <v>0</v>
      </c>
      <c r="Y379" s="195">
        <f t="shared" si="441"/>
        <v>0</v>
      </c>
      <c r="Z379" s="195">
        <f t="shared" si="442"/>
        <v>0</v>
      </c>
      <c r="AA379" s="195">
        <f t="shared" si="443"/>
        <v>0</v>
      </c>
      <c r="AB379" s="195">
        <f t="shared" si="444"/>
        <v>0</v>
      </c>
      <c r="AC379" s="667"/>
      <c r="AD379" s="196">
        <f t="shared" si="445"/>
        <v>0</v>
      </c>
      <c r="AE379" s="667"/>
      <c r="AF379" s="196">
        <f t="shared" si="446"/>
        <v>0</v>
      </c>
      <c r="AG379" s="196"/>
      <c r="AH379" s="196"/>
      <c r="AI379" s="196"/>
      <c r="AJ379" s="150"/>
      <c r="AK379" s="709">
        <f t="shared" si="447"/>
        <v>0</v>
      </c>
      <c r="AL379" s="709">
        <f t="shared" si="448"/>
        <v>0</v>
      </c>
      <c r="AM379" s="709">
        <f t="shared" si="449"/>
        <v>0</v>
      </c>
      <c r="AN379" s="709"/>
      <c r="AO379" s="709">
        <f t="shared" si="450"/>
        <v>0</v>
      </c>
      <c r="AP379" s="709">
        <f t="shared" si="451"/>
        <v>0</v>
      </c>
    </row>
    <row r="380" spans="1:42" ht="12.75" hidden="1" customHeight="1" outlineLevel="1" x14ac:dyDescent="0.2">
      <c r="B380" s="851"/>
      <c r="C380" s="851"/>
      <c r="D380" s="27" t="str">
        <f t="shared" si="452"/>
        <v/>
      </c>
      <c r="E380" s="191" t="str">
        <f t="shared" ref="E380" si="460">TEXT(I380,"TTT")</f>
        <v>So</v>
      </c>
      <c r="F380" s="191">
        <f t="shared" si="454"/>
        <v>2024</v>
      </c>
      <c r="G380" s="191">
        <f t="shared" si="455"/>
        <v>11</v>
      </c>
      <c r="H380" s="191">
        <f t="shared" si="457"/>
        <v>31</v>
      </c>
      <c r="I380" s="192">
        <f t="shared" ref="I380" si="461">DATE(F380,G380,H380)</f>
        <v>44165</v>
      </c>
      <c r="J380" s="191">
        <f t="shared" si="433"/>
        <v>0</v>
      </c>
      <c r="K380" s="193">
        <f t="shared" si="459"/>
        <v>0</v>
      </c>
      <c r="L380" s="194">
        <f t="shared" si="459"/>
        <v>0</v>
      </c>
      <c r="M380" s="193">
        <f t="shared" si="459"/>
        <v>0</v>
      </c>
      <c r="N380" s="194">
        <f t="shared" si="459"/>
        <v>0</v>
      </c>
      <c r="O380" s="193">
        <f t="shared" si="459"/>
        <v>0</v>
      </c>
      <c r="P380" s="194">
        <f t="shared" si="459"/>
        <v>0</v>
      </c>
      <c r="Q380" s="193">
        <f t="shared" si="459"/>
        <v>0</v>
      </c>
      <c r="R380" s="194">
        <f t="shared" si="459"/>
        <v>0</v>
      </c>
      <c r="S380" s="193">
        <f t="shared" si="435"/>
        <v>0</v>
      </c>
      <c r="T380" s="194">
        <f t="shared" si="436"/>
        <v>0</v>
      </c>
      <c r="U380" s="193">
        <f t="shared" si="437"/>
        <v>0</v>
      </c>
      <c r="V380" s="194">
        <f t="shared" si="438"/>
        <v>0</v>
      </c>
      <c r="W380" s="195">
        <f t="shared" si="439"/>
        <v>0</v>
      </c>
      <c r="X380" s="195">
        <f t="shared" si="440"/>
        <v>0</v>
      </c>
      <c r="Y380" s="195">
        <f t="shared" si="441"/>
        <v>0</v>
      </c>
      <c r="Z380" s="195">
        <f t="shared" si="442"/>
        <v>0</v>
      </c>
      <c r="AA380" s="195">
        <f t="shared" si="443"/>
        <v>0</v>
      </c>
      <c r="AB380" s="195">
        <f t="shared" si="444"/>
        <v>0</v>
      </c>
      <c r="AC380" s="667"/>
      <c r="AD380" s="196">
        <f t="shared" si="445"/>
        <v>0</v>
      </c>
      <c r="AE380" s="667"/>
      <c r="AF380" s="196">
        <f t="shared" si="446"/>
        <v>0</v>
      </c>
      <c r="AG380" s="196"/>
      <c r="AH380" s="196"/>
      <c r="AI380" s="196"/>
      <c r="AJ380" s="150"/>
      <c r="AK380" s="709">
        <f t="shared" si="447"/>
        <v>0</v>
      </c>
      <c r="AL380" s="709">
        <f t="shared" si="448"/>
        <v>0</v>
      </c>
      <c r="AM380" s="709">
        <f t="shared" si="449"/>
        <v>0</v>
      </c>
      <c r="AN380" s="709"/>
      <c r="AO380" s="709">
        <f t="shared" si="450"/>
        <v>0</v>
      </c>
      <c r="AP380" s="709">
        <f>IF(OR(E380="Sa",E380="So",E380="",J380=0,AH380="FT"),0,1)</f>
        <v>0</v>
      </c>
    </row>
    <row r="381" spans="1:42" ht="12.75" hidden="1" customHeight="1" outlineLevel="1" x14ac:dyDescent="0.2">
      <c r="B381" s="851"/>
      <c r="C381" s="851"/>
      <c r="D381" s="749" t="s">
        <v>1716</v>
      </c>
      <c r="E381" s="9"/>
      <c r="F381" s="9"/>
      <c r="G381" s="9"/>
      <c r="H381" s="191"/>
      <c r="I381" s="13"/>
      <c r="J381" s="191">
        <f>IF(OR(G381="",G381=MONTH(I381)),1,0)</f>
        <v>1</v>
      </c>
      <c r="Q381" s="4" t="s">
        <v>21</v>
      </c>
      <c r="R381" s="4"/>
      <c r="S381" s="4"/>
      <c r="T381" s="4"/>
      <c r="U381" s="4"/>
      <c r="V381" s="4"/>
      <c r="W381" s="4"/>
      <c r="X381" s="4"/>
      <c r="Y381" s="4"/>
      <c r="Z381" s="4"/>
      <c r="AA381" s="4"/>
      <c r="AB381" s="4"/>
      <c r="AC381" s="667"/>
      <c r="AD381" s="18">
        <f>SUM(AD350:AD380)</f>
        <v>7.3645833333333357</v>
      </c>
      <c r="AE381" s="667"/>
      <c r="AF381" s="18">
        <f>SUM(AF350:AF380)</f>
        <v>7.364583333333333</v>
      </c>
      <c r="AG381" s="18"/>
      <c r="AH381" s="18"/>
      <c r="AI381" s="20">
        <f>IF(AF381-AD381&lt;0,0,1)</f>
        <v>0</v>
      </c>
      <c r="AJ381" s="190">
        <f>IF(AF381-AD381&lt;0,AD381-AF381,AF381-AD381)</f>
        <v>2.6645352591003757E-15</v>
      </c>
      <c r="AK381" s="190">
        <f>8.425*SUM(AK350:AK380)/24</f>
        <v>0</v>
      </c>
      <c r="AL381" s="190">
        <f>8.425*SUM(AL350:AL380)/24</f>
        <v>0</v>
      </c>
      <c r="AM381" s="190">
        <f>8.425*SUM(AM350:AM380)/24</f>
        <v>0</v>
      </c>
      <c r="AO381" s="151">
        <f>SUM(AO350:AO380)</f>
        <v>0</v>
      </c>
      <c r="AP381" s="151">
        <f>SUM(AP350:AP380)</f>
        <v>21</v>
      </c>
    </row>
    <row r="382" spans="1:42" ht="12.75" customHeight="1" collapsed="1" x14ac:dyDescent="0.2">
      <c r="B382" s="852"/>
      <c r="C382" s="852"/>
      <c r="D382" s="49"/>
      <c r="E382" s="51"/>
      <c r="F382" s="51"/>
      <c r="G382" s="51"/>
      <c r="H382" s="51"/>
      <c r="I382" s="51"/>
      <c r="J382" s="51"/>
      <c r="K382" s="52"/>
      <c r="L382" s="52"/>
      <c r="M382" s="52"/>
      <c r="N382" s="52"/>
      <c r="O382" s="52"/>
      <c r="P382" s="52"/>
      <c r="Q382" s="52"/>
      <c r="R382" s="52"/>
      <c r="S382" s="52"/>
      <c r="T382" s="52"/>
      <c r="U382" s="52"/>
      <c r="V382" s="52"/>
      <c r="W382" s="52"/>
      <c r="X382" s="52"/>
      <c r="Y382" s="52"/>
      <c r="Z382" s="52"/>
      <c r="AA382" s="52"/>
      <c r="AB382" s="52"/>
      <c r="AC382" s="53"/>
      <c r="AD382" s="53"/>
      <c r="AE382" s="53"/>
      <c r="AF382" s="54"/>
      <c r="AG382" s="26"/>
      <c r="AH382" s="26"/>
      <c r="AI382" s="26"/>
      <c r="AJ382" s="203">
        <f>IF(AI381=1,AJ348+AJ381,IF(AI381=0,AJ348-AJ381,"Error"))</f>
        <v>-0.47222222222225607</v>
      </c>
      <c r="AK382" s="202">
        <f>AK348+SUM(AK349:AK380)</f>
        <v>12</v>
      </c>
      <c r="AL382" s="202">
        <f>AL348+SUM(AL349:AL380)</f>
        <v>1</v>
      </c>
      <c r="AM382" s="202">
        <f>AM348+SUM(AM349:AM380)</f>
        <v>0</v>
      </c>
      <c r="AN382" s="202"/>
      <c r="AO382" s="202">
        <f>AO381*8</f>
        <v>0</v>
      </c>
      <c r="AP382" s="202">
        <f>AP381*8</f>
        <v>168</v>
      </c>
    </row>
    <row r="383" spans="1:42" ht="12.75" hidden="1" customHeight="1" outlineLevel="1" x14ac:dyDescent="0.2">
      <c r="B383" s="850">
        <f>$F$5</f>
        <v>2024</v>
      </c>
      <c r="C383" s="850" t="str">
        <f>TEXT(I384,"MMM")</f>
        <v>Dez</v>
      </c>
      <c r="D383" s="41"/>
      <c r="E383" s="59"/>
      <c r="F383" s="59"/>
      <c r="G383" s="59"/>
      <c r="H383" s="59"/>
      <c r="I383" s="65"/>
      <c r="J383" s="65"/>
      <c r="K383" s="66"/>
      <c r="L383" s="66"/>
      <c r="M383" s="66"/>
      <c r="N383" s="66"/>
      <c r="O383" s="66"/>
      <c r="P383" s="66"/>
      <c r="Q383" s="66"/>
      <c r="R383" s="66"/>
      <c r="S383" s="66"/>
      <c r="T383" s="66"/>
      <c r="U383" s="66"/>
      <c r="V383" s="66"/>
      <c r="W383" s="66"/>
      <c r="X383" s="66"/>
      <c r="Y383" s="66"/>
      <c r="Z383" s="66"/>
      <c r="AA383" s="66"/>
      <c r="AB383" s="66"/>
      <c r="AC383" s="67"/>
      <c r="AD383" s="67"/>
      <c r="AE383" s="67"/>
      <c r="AF383" s="68"/>
      <c r="AG383" s="68"/>
      <c r="AH383" s="68"/>
      <c r="AI383" s="68"/>
      <c r="AJ383" s="148"/>
      <c r="AK383" s="148"/>
      <c r="AL383" s="148"/>
      <c r="AM383" s="148"/>
      <c r="AN383" s="148"/>
      <c r="AO383" s="148"/>
      <c r="AP383" s="148"/>
    </row>
    <row r="384" spans="1:42" ht="12.75" hidden="1" customHeight="1" outlineLevel="1" x14ac:dyDescent="0.2">
      <c r="A384" s="198">
        <f>A350+1</f>
        <v>12</v>
      </c>
      <c r="B384" s="851"/>
      <c r="C384" s="851"/>
      <c r="D384" s="27" t="str">
        <f>IF(E384="Mo",WEEKNUM(I384),"")</f>
        <v/>
      </c>
      <c r="E384" s="191" t="str">
        <f>TEXT(I384,"TTT")</f>
        <v>So</v>
      </c>
      <c r="F384" s="191">
        <f>$F$5</f>
        <v>2024</v>
      </c>
      <c r="G384" s="191">
        <f>$A$384</f>
        <v>12</v>
      </c>
      <c r="H384" s="191">
        <f>$H$5</f>
        <v>1</v>
      </c>
      <c r="I384" s="192">
        <f>DATE(F384,G384,H384)</f>
        <v>44165</v>
      </c>
      <c r="J384" s="191">
        <f t="shared" ref="J384:J414" si="462">IF(OR(G384="",G384=MONTH(I384)),1,0)</f>
        <v>1</v>
      </c>
      <c r="K384" s="193">
        <f t="shared" ref="K384:R393" si="463">IF(OR($E384="Sa",$E384="So",$J384=0),K$4,K$5)</f>
        <v>0</v>
      </c>
      <c r="L384" s="194">
        <f t="shared" si="463"/>
        <v>0</v>
      </c>
      <c r="M384" s="193">
        <f t="shared" si="463"/>
        <v>0</v>
      </c>
      <c r="N384" s="194">
        <f t="shared" si="463"/>
        <v>0</v>
      </c>
      <c r="O384" s="193">
        <f t="shared" si="463"/>
        <v>0</v>
      </c>
      <c r="P384" s="194">
        <f t="shared" si="463"/>
        <v>0</v>
      </c>
      <c r="Q384" s="193">
        <f t="shared" si="463"/>
        <v>0</v>
      </c>
      <c r="R384" s="194">
        <f t="shared" si="463"/>
        <v>0</v>
      </c>
      <c r="S384" s="193">
        <f t="shared" ref="S384:S414" si="464">Q384</f>
        <v>0</v>
      </c>
      <c r="T384" s="194">
        <f t="shared" ref="T384:T414" si="465">R384</f>
        <v>0</v>
      </c>
      <c r="U384" s="193">
        <f t="shared" ref="U384:U414" si="466">S384</f>
        <v>0</v>
      </c>
      <c r="V384" s="194">
        <f t="shared" ref="V384:V414" si="467">T384</f>
        <v>0</v>
      </c>
      <c r="W384" s="195">
        <f t="shared" ref="W384:W414" si="468">TIME(K384,L384,0)</f>
        <v>0</v>
      </c>
      <c r="X384" s="195">
        <f t="shared" ref="X384:X414" si="469">TIME(M384,N384,0)</f>
        <v>0</v>
      </c>
      <c r="Y384" s="195">
        <f t="shared" ref="Y384:Y414" si="470">TIME(O384,P384,0)</f>
        <v>0</v>
      </c>
      <c r="Z384" s="195">
        <f t="shared" ref="Z384:Z414" si="471">TIME(Q384,R384,0)</f>
        <v>0</v>
      </c>
      <c r="AA384" s="195">
        <f t="shared" ref="AA384:AA414" si="472">TIME(S384,T384,0)</f>
        <v>0</v>
      </c>
      <c r="AB384" s="195">
        <f t="shared" ref="AB384:AB414" si="473">TIME(U384,V384,0)</f>
        <v>0</v>
      </c>
      <c r="AC384" s="667"/>
      <c r="AD384" s="196">
        <f t="shared" ref="AD384:AD414" si="474">IF(J384=0,0,IF(OR(E384="Sa",E384="So"),TIME($AD$4,$AF$4,0),TIME($AD$5,$AF$5,0)))</f>
        <v>0</v>
      </c>
      <c r="AE384" s="667"/>
      <c r="AF384" s="196">
        <f t="shared" ref="AF384:AF414" si="475">IF(OR(E384="Sa",E384="So"),TIME($AD$4,$AF$4,0),(Z384-W384-(Y384-X384)+(AB384-AA384)))</f>
        <v>0</v>
      </c>
      <c r="AG384" s="196"/>
      <c r="AH384" s="196"/>
      <c r="AI384" s="196"/>
      <c r="AK384" s="709">
        <f t="shared" ref="AK384:AK414" si="476">IF(AH384=$AH$3,1,0)</f>
        <v>0</v>
      </c>
      <c r="AL384" s="709">
        <f t="shared" ref="AL384:AL414" si="477">IF(AH384=$AH$7,1,0)</f>
        <v>0</v>
      </c>
      <c r="AM384" s="709">
        <f t="shared" ref="AM384:AM414" si="478">IF(AI384=$AH$4,1,0)</f>
        <v>0</v>
      </c>
      <c r="AN384" s="709"/>
      <c r="AO384" s="709">
        <f t="shared" ref="AO384:AO414" si="479">IF(OR(AH384=$AH$2,AH384=$AH$5),1,IF(AH384=$AH$6,0.5,0))</f>
        <v>0</v>
      </c>
      <c r="AP384" s="709">
        <f t="shared" ref="AP384:AP413" si="480">IF(OR(E384="Sa",E384="So",E384="",J384=0,AH384="FT"),0,1)</f>
        <v>0</v>
      </c>
    </row>
    <row r="385" spans="2:42" ht="12.75" hidden="1" customHeight="1" outlineLevel="1" x14ac:dyDescent="0.2">
      <c r="B385" s="851"/>
      <c r="C385" s="851"/>
      <c r="D385" s="27">
        <f t="shared" ref="D385:D414" si="481">IF(E385="Mo",WEEKNUM(I385),"")</f>
        <v>49</v>
      </c>
      <c r="E385" s="191" t="str">
        <f t="shared" ref="E385:E414" si="482">TEXT(I385,"TTT")</f>
        <v>Mo</v>
      </c>
      <c r="F385" s="191">
        <f t="shared" ref="F385:F414" si="483">$F$5</f>
        <v>2024</v>
      </c>
      <c r="G385" s="191">
        <f t="shared" ref="G385:G414" si="484">$A$384</f>
        <v>12</v>
      </c>
      <c r="H385" s="191">
        <f>H384+1</f>
        <v>2</v>
      </c>
      <c r="I385" s="192">
        <f t="shared" ref="I385:I414" si="485">DATE(F385,G385,H385)</f>
        <v>44166</v>
      </c>
      <c r="J385" s="191">
        <f t="shared" si="462"/>
        <v>1</v>
      </c>
      <c r="K385" s="193">
        <f t="shared" si="463"/>
        <v>7</v>
      </c>
      <c r="L385" s="194">
        <f t="shared" si="463"/>
        <v>0</v>
      </c>
      <c r="M385" s="193">
        <f t="shared" si="463"/>
        <v>13</v>
      </c>
      <c r="N385" s="194">
        <f t="shared" si="463"/>
        <v>0</v>
      </c>
      <c r="O385" s="193">
        <f t="shared" si="463"/>
        <v>13</v>
      </c>
      <c r="P385" s="194">
        <f t="shared" si="463"/>
        <v>30</v>
      </c>
      <c r="Q385" s="193">
        <f t="shared" si="463"/>
        <v>15</v>
      </c>
      <c r="R385" s="194">
        <f t="shared" si="463"/>
        <v>55</v>
      </c>
      <c r="S385" s="193">
        <f t="shared" si="464"/>
        <v>15</v>
      </c>
      <c r="T385" s="194">
        <f t="shared" si="465"/>
        <v>55</v>
      </c>
      <c r="U385" s="193">
        <f t="shared" si="466"/>
        <v>15</v>
      </c>
      <c r="V385" s="194">
        <f t="shared" si="467"/>
        <v>55</v>
      </c>
      <c r="W385" s="195">
        <f t="shared" si="468"/>
        <v>0.29166666666666669</v>
      </c>
      <c r="X385" s="195">
        <f t="shared" si="469"/>
        <v>0.54166666666666663</v>
      </c>
      <c r="Y385" s="195">
        <f t="shared" si="470"/>
        <v>0.5625</v>
      </c>
      <c r="Z385" s="195">
        <f t="shared" si="471"/>
        <v>0.66319444444444442</v>
      </c>
      <c r="AA385" s="195">
        <f t="shared" si="472"/>
        <v>0.66319444444444442</v>
      </c>
      <c r="AB385" s="195">
        <f t="shared" si="473"/>
        <v>0.66319444444444442</v>
      </c>
      <c r="AC385" s="667"/>
      <c r="AD385" s="196">
        <f t="shared" si="474"/>
        <v>0.35069444444444442</v>
      </c>
      <c r="AE385" s="667"/>
      <c r="AF385" s="196">
        <f t="shared" si="475"/>
        <v>0.35069444444444436</v>
      </c>
      <c r="AG385" s="196"/>
      <c r="AH385" s="196"/>
      <c r="AI385" s="196"/>
      <c r="AJ385" s="150"/>
      <c r="AK385" s="709">
        <f t="shared" si="476"/>
        <v>0</v>
      </c>
      <c r="AL385" s="709">
        <f t="shared" si="477"/>
        <v>0</v>
      </c>
      <c r="AM385" s="709">
        <f t="shared" si="478"/>
        <v>0</v>
      </c>
      <c r="AN385" s="709"/>
      <c r="AO385" s="709">
        <f t="shared" si="479"/>
        <v>0</v>
      </c>
      <c r="AP385" s="709">
        <f t="shared" si="480"/>
        <v>1</v>
      </c>
    </row>
    <row r="386" spans="2:42" ht="12.75" hidden="1" customHeight="1" outlineLevel="1" x14ac:dyDescent="0.2">
      <c r="B386" s="851"/>
      <c r="C386" s="851"/>
      <c r="D386" s="27" t="str">
        <f t="shared" si="481"/>
        <v/>
      </c>
      <c r="E386" s="191" t="str">
        <f t="shared" si="482"/>
        <v>Di</v>
      </c>
      <c r="F386" s="191">
        <f t="shared" si="483"/>
        <v>2024</v>
      </c>
      <c r="G386" s="191">
        <f t="shared" si="484"/>
        <v>12</v>
      </c>
      <c r="H386" s="191">
        <f t="shared" ref="H386:H414" si="486">H385+1</f>
        <v>3</v>
      </c>
      <c r="I386" s="192">
        <f t="shared" si="485"/>
        <v>44167</v>
      </c>
      <c r="J386" s="191">
        <f t="shared" si="462"/>
        <v>1</v>
      </c>
      <c r="K386" s="193">
        <f t="shared" si="463"/>
        <v>7</v>
      </c>
      <c r="L386" s="194">
        <f t="shared" si="463"/>
        <v>0</v>
      </c>
      <c r="M386" s="193">
        <f t="shared" si="463"/>
        <v>13</v>
      </c>
      <c r="N386" s="194">
        <f t="shared" si="463"/>
        <v>0</v>
      </c>
      <c r="O386" s="193">
        <f t="shared" si="463"/>
        <v>13</v>
      </c>
      <c r="P386" s="194">
        <f t="shared" si="463"/>
        <v>30</v>
      </c>
      <c r="Q386" s="193">
        <f t="shared" si="463"/>
        <v>15</v>
      </c>
      <c r="R386" s="194">
        <f t="shared" si="463"/>
        <v>55</v>
      </c>
      <c r="S386" s="193">
        <f t="shared" si="464"/>
        <v>15</v>
      </c>
      <c r="T386" s="194">
        <f t="shared" si="465"/>
        <v>55</v>
      </c>
      <c r="U386" s="193">
        <f t="shared" si="466"/>
        <v>15</v>
      </c>
      <c r="V386" s="194">
        <f t="shared" si="467"/>
        <v>55</v>
      </c>
      <c r="W386" s="195">
        <f t="shared" si="468"/>
        <v>0.29166666666666669</v>
      </c>
      <c r="X386" s="195">
        <f t="shared" si="469"/>
        <v>0.54166666666666663</v>
      </c>
      <c r="Y386" s="195">
        <f t="shared" si="470"/>
        <v>0.5625</v>
      </c>
      <c r="Z386" s="195">
        <f t="shared" si="471"/>
        <v>0.66319444444444442</v>
      </c>
      <c r="AA386" s="195">
        <f t="shared" si="472"/>
        <v>0.66319444444444442</v>
      </c>
      <c r="AB386" s="195">
        <f t="shared" si="473"/>
        <v>0.66319444444444442</v>
      </c>
      <c r="AC386" s="667"/>
      <c r="AD386" s="196">
        <f t="shared" si="474"/>
        <v>0.35069444444444442</v>
      </c>
      <c r="AE386" s="667"/>
      <c r="AF386" s="196">
        <f t="shared" si="475"/>
        <v>0.35069444444444436</v>
      </c>
      <c r="AG386" s="196"/>
      <c r="AH386" s="196"/>
      <c r="AI386" s="196"/>
      <c r="AJ386" s="150"/>
      <c r="AK386" s="709">
        <f t="shared" si="476"/>
        <v>0</v>
      </c>
      <c r="AL386" s="709">
        <f t="shared" si="477"/>
        <v>0</v>
      </c>
      <c r="AM386" s="709">
        <f t="shared" si="478"/>
        <v>0</v>
      </c>
      <c r="AN386" s="709"/>
      <c r="AO386" s="709">
        <f t="shared" si="479"/>
        <v>0</v>
      </c>
      <c r="AP386" s="709">
        <f t="shared" si="480"/>
        <v>1</v>
      </c>
    </row>
    <row r="387" spans="2:42" ht="12.75" hidden="1" customHeight="1" outlineLevel="1" x14ac:dyDescent="0.2">
      <c r="B387" s="851"/>
      <c r="C387" s="851"/>
      <c r="D387" s="27" t="str">
        <f t="shared" si="481"/>
        <v/>
      </c>
      <c r="E387" s="191" t="str">
        <f t="shared" si="482"/>
        <v>Mi</v>
      </c>
      <c r="F387" s="191">
        <f t="shared" si="483"/>
        <v>2024</v>
      </c>
      <c r="G387" s="191">
        <f t="shared" si="484"/>
        <v>12</v>
      </c>
      <c r="H387" s="191">
        <f t="shared" si="486"/>
        <v>4</v>
      </c>
      <c r="I387" s="192">
        <f t="shared" si="485"/>
        <v>44168</v>
      </c>
      <c r="J387" s="191">
        <f t="shared" si="462"/>
        <v>1</v>
      </c>
      <c r="K387" s="193">
        <f t="shared" si="463"/>
        <v>7</v>
      </c>
      <c r="L387" s="194">
        <f t="shared" si="463"/>
        <v>0</v>
      </c>
      <c r="M387" s="193">
        <f t="shared" si="463"/>
        <v>13</v>
      </c>
      <c r="N387" s="194">
        <f t="shared" si="463"/>
        <v>0</v>
      </c>
      <c r="O387" s="193">
        <f t="shared" si="463"/>
        <v>13</v>
      </c>
      <c r="P387" s="194">
        <f t="shared" si="463"/>
        <v>30</v>
      </c>
      <c r="Q387" s="193">
        <f t="shared" si="463"/>
        <v>15</v>
      </c>
      <c r="R387" s="194">
        <f t="shared" si="463"/>
        <v>55</v>
      </c>
      <c r="S387" s="193">
        <f t="shared" si="464"/>
        <v>15</v>
      </c>
      <c r="T387" s="194">
        <f t="shared" si="465"/>
        <v>55</v>
      </c>
      <c r="U387" s="193">
        <f t="shared" si="466"/>
        <v>15</v>
      </c>
      <c r="V387" s="194">
        <f t="shared" si="467"/>
        <v>55</v>
      </c>
      <c r="W387" s="195">
        <f t="shared" si="468"/>
        <v>0.29166666666666669</v>
      </c>
      <c r="X387" s="195">
        <f t="shared" si="469"/>
        <v>0.54166666666666663</v>
      </c>
      <c r="Y387" s="195">
        <f t="shared" si="470"/>
        <v>0.5625</v>
      </c>
      <c r="Z387" s="195">
        <f t="shared" si="471"/>
        <v>0.66319444444444442</v>
      </c>
      <c r="AA387" s="195">
        <f t="shared" si="472"/>
        <v>0.66319444444444442</v>
      </c>
      <c r="AB387" s="195">
        <f t="shared" si="473"/>
        <v>0.66319444444444442</v>
      </c>
      <c r="AC387" s="667"/>
      <c r="AD387" s="196">
        <f t="shared" si="474"/>
        <v>0.35069444444444442</v>
      </c>
      <c r="AE387" s="667"/>
      <c r="AF387" s="196">
        <f t="shared" si="475"/>
        <v>0.35069444444444436</v>
      </c>
      <c r="AG387" s="196"/>
      <c r="AH387" s="196"/>
      <c r="AI387" s="196"/>
      <c r="AJ387" s="150"/>
      <c r="AK387" s="709">
        <f t="shared" si="476"/>
        <v>0</v>
      </c>
      <c r="AL387" s="709">
        <f t="shared" si="477"/>
        <v>0</v>
      </c>
      <c r="AM387" s="709">
        <f t="shared" si="478"/>
        <v>0</v>
      </c>
      <c r="AN387" s="709"/>
      <c r="AO387" s="709">
        <f t="shared" si="479"/>
        <v>0</v>
      </c>
      <c r="AP387" s="709">
        <f t="shared" si="480"/>
        <v>1</v>
      </c>
    </row>
    <row r="388" spans="2:42" ht="12.75" hidden="1" customHeight="1" outlineLevel="1" x14ac:dyDescent="0.2">
      <c r="B388" s="851"/>
      <c r="C388" s="851"/>
      <c r="D388" s="27" t="str">
        <f t="shared" si="481"/>
        <v/>
      </c>
      <c r="E388" s="191" t="str">
        <f t="shared" si="482"/>
        <v>Do</v>
      </c>
      <c r="F388" s="191">
        <f t="shared" si="483"/>
        <v>2024</v>
      </c>
      <c r="G388" s="191">
        <f t="shared" si="484"/>
        <v>12</v>
      </c>
      <c r="H388" s="191">
        <f t="shared" si="486"/>
        <v>5</v>
      </c>
      <c r="I388" s="192">
        <f t="shared" si="485"/>
        <v>44169</v>
      </c>
      <c r="J388" s="191">
        <f t="shared" si="462"/>
        <v>1</v>
      </c>
      <c r="K388" s="193">
        <f t="shared" si="463"/>
        <v>7</v>
      </c>
      <c r="L388" s="194">
        <f t="shared" si="463"/>
        <v>0</v>
      </c>
      <c r="M388" s="193">
        <f t="shared" si="463"/>
        <v>13</v>
      </c>
      <c r="N388" s="194">
        <f t="shared" si="463"/>
        <v>0</v>
      </c>
      <c r="O388" s="193">
        <f t="shared" si="463"/>
        <v>13</v>
      </c>
      <c r="P388" s="194">
        <f t="shared" si="463"/>
        <v>30</v>
      </c>
      <c r="Q388" s="193">
        <f t="shared" si="463"/>
        <v>15</v>
      </c>
      <c r="R388" s="194">
        <f t="shared" si="463"/>
        <v>55</v>
      </c>
      <c r="S388" s="193">
        <f t="shared" si="464"/>
        <v>15</v>
      </c>
      <c r="T388" s="194">
        <f t="shared" si="465"/>
        <v>55</v>
      </c>
      <c r="U388" s="193">
        <f t="shared" si="466"/>
        <v>15</v>
      </c>
      <c r="V388" s="194">
        <f t="shared" si="467"/>
        <v>55</v>
      </c>
      <c r="W388" s="195">
        <f t="shared" si="468"/>
        <v>0.29166666666666669</v>
      </c>
      <c r="X388" s="195">
        <f t="shared" si="469"/>
        <v>0.54166666666666663</v>
      </c>
      <c r="Y388" s="195">
        <f t="shared" si="470"/>
        <v>0.5625</v>
      </c>
      <c r="Z388" s="195">
        <f t="shared" si="471"/>
        <v>0.66319444444444442</v>
      </c>
      <c r="AA388" s="195">
        <f t="shared" si="472"/>
        <v>0.66319444444444442</v>
      </c>
      <c r="AB388" s="195">
        <f t="shared" si="473"/>
        <v>0.66319444444444442</v>
      </c>
      <c r="AC388" s="667"/>
      <c r="AD388" s="196">
        <f t="shared" si="474"/>
        <v>0.35069444444444442</v>
      </c>
      <c r="AE388" s="667"/>
      <c r="AF388" s="196">
        <f t="shared" si="475"/>
        <v>0.35069444444444436</v>
      </c>
      <c r="AG388" s="196"/>
      <c r="AH388" s="196"/>
      <c r="AI388" s="196"/>
      <c r="AJ388" s="150"/>
      <c r="AK388" s="709">
        <f t="shared" si="476"/>
        <v>0</v>
      </c>
      <c r="AL388" s="709">
        <f t="shared" si="477"/>
        <v>0</v>
      </c>
      <c r="AM388" s="709">
        <f t="shared" si="478"/>
        <v>0</v>
      </c>
      <c r="AN388" s="709"/>
      <c r="AO388" s="709">
        <f t="shared" si="479"/>
        <v>0</v>
      </c>
      <c r="AP388" s="709">
        <f t="shared" si="480"/>
        <v>1</v>
      </c>
    </row>
    <row r="389" spans="2:42" ht="12.75" hidden="1" customHeight="1" outlineLevel="1" x14ac:dyDescent="0.2">
      <c r="B389" s="851"/>
      <c r="C389" s="851"/>
      <c r="D389" s="27" t="str">
        <f t="shared" si="481"/>
        <v/>
      </c>
      <c r="E389" s="191" t="str">
        <f t="shared" si="482"/>
        <v>Fr</v>
      </c>
      <c r="F389" s="191">
        <f t="shared" si="483"/>
        <v>2024</v>
      </c>
      <c r="G389" s="191">
        <f t="shared" si="484"/>
        <v>12</v>
      </c>
      <c r="H389" s="191">
        <f t="shared" si="486"/>
        <v>6</v>
      </c>
      <c r="I389" s="192">
        <f t="shared" si="485"/>
        <v>44170</v>
      </c>
      <c r="J389" s="191">
        <f t="shared" si="462"/>
        <v>1</v>
      </c>
      <c r="K389" s="193">
        <f t="shared" si="463"/>
        <v>7</v>
      </c>
      <c r="L389" s="194">
        <f t="shared" si="463"/>
        <v>0</v>
      </c>
      <c r="M389" s="193">
        <f t="shared" si="463"/>
        <v>13</v>
      </c>
      <c r="N389" s="194">
        <f t="shared" si="463"/>
        <v>0</v>
      </c>
      <c r="O389" s="193">
        <f t="shared" si="463"/>
        <v>13</v>
      </c>
      <c r="P389" s="194">
        <f t="shared" si="463"/>
        <v>30</v>
      </c>
      <c r="Q389" s="193">
        <f t="shared" si="463"/>
        <v>15</v>
      </c>
      <c r="R389" s="194">
        <f t="shared" si="463"/>
        <v>55</v>
      </c>
      <c r="S389" s="193">
        <f t="shared" si="464"/>
        <v>15</v>
      </c>
      <c r="T389" s="194">
        <f t="shared" si="465"/>
        <v>55</v>
      </c>
      <c r="U389" s="193">
        <f t="shared" si="466"/>
        <v>15</v>
      </c>
      <c r="V389" s="194">
        <f t="shared" si="467"/>
        <v>55</v>
      </c>
      <c r="W389" s="195">
        <f t="shared" si="468"/>
        <v>0.29166666666666669</v>
      </c>
      <c r="X389" s="195">
        <f t="shared" si="469"/>
        <v>0.54166666666666663</v>
      </c>
      <c r="Y389" s="195">
        <f t="shared" si="470"/>
        <v>0.5625</v>
      </c>
      <c r="Z389" s="195">
        <f t="shared" si="471"/>
        <v>0.66319444444444442</v>
      </c>
      <c r="AA389" s="195">
        <f t="shared" si="472"/>
        <v>0.66319444444444442</v>
      </c>
      <c r="AB389" s="195">
        <f t="shared" si="473"/>
        <v>0.66319444444444442</v>
      </c>
      <c r="AC389" s="667"/>
      <c r="AD389" s="196">
        <f t="shared" si="474"/>
        <v>0.35069444444444442</v>
      </c>
      <c r="AE389" s="667"/>
      <c r="AF389" s="196">
        <f t="shared" si="475"/>
        <v>0.35069444444444436</v>
      </c>
      <c r="AG389" s="196"/>
      <c r="AH389" s="196"/>
      <c r="AI389" s="196"/>
      <c r="AJ389" s="150"/>
      <c r="AK389" s="709">
        <f t="shared" si="476"/>
        <v>0</v>
      </c>
      <c r="AL389" s="709">
        <f t="shared" si="477"/>
        <v>0</v>
      </c>
      <c r="AM389" s="709">
        <f t="shared" si="478"/>
        <v>0</v>
      </c>
      <c r="AN389" s="709"/>
      <c r="AO389" s="709">
        <f t="shared" si="479"/>
        <v>0</v>
      </c>
      <c r="AP389" s="709">
        <f t="shared" si="480"/>
        <v>1</v>
      </c>
    </row>
    <row r="390" spans="2:42" ht="12.75" hidden="1" customHeight="1" outlineLevel="1" x14ac:dyDescent="0.2">
      <c r="B390" s="851"/>
      <c r="C390" s="851"/>
      <c r="D390" s="27" t="str">
        <f t="shared" si="481"/>
        <v/>
      </c>
      <c r="E390" s="191" t="str">
        <f t="shared" si="482"/>
        <v>Sa</v>
      </c>
      <c r="F390" s="191">
        <f t="shared" si="483"/>
        <v>2024</v>
      </c>
      <c r="G390" s="191">
        <f t="shared" si="484"/>
        <v>12</v>
      </c>
      <c r="H390" s="191">
        <f t="shared" si="486"/>
        <v>7</v>
      </c>
      <c r="I390" s="192">
        <f t="shared" si="485"/>
        <v>44171</v>
      </c>
      <c r="J390" s="191">
        <f t="shared" si="462"/>
        <v>1</v>
      </c>
      <c r="K390" s="193">
        <f t="shared" si="463"/>
        <v>0</v>
      </c>
      <c r="L390" s="194">
        <f t="shared" si="463"/>
        <v>0</v>
      </c>
      <c r="M390" s="193">
        <f t="shared" si="463"/>
        <v>0</v>
      </c>
      <c r="N390" s="194">
        <f t="shared" si="463"/>
        <v>0</v>
      </c>
      <c r="O390" s="193">
        <f t="shared" si="463"/>
        <v>0</v>
      </c>
      <c r="P390" s="194">
        <f t="shared" si="463"/>
        <v>0</v>
      </c>
      <c r="Q390" s="193">
        <f t="shared" si="463"/>
        <v>0</v>
      </c>
      <c r="R390" s="194">
        <f t="shared" si="463"/>
        <v>0</v>
      </c>
      <c r="S390" s="193">
        <f t="shared" si="464"/>
        <v>0</v>
      </c>
      <c r="T390" s="194">
        <f t="shared" si="465"/>
        <v>0</v>
      </c>
      <c r="U390" s="193">
        <f t="shared" si="466"/>
        <v>0</v>
      </c>
      <c r="V390" s="194">
        <f t="shared" si="467"/>
        <v>0</v>
      </c>
      <c r="W390" s="195">
        <f t="shared" si="468"/>
        <v>0</v>
      </c>
      <c r="X390" s="195">
        <f t="shared" si="469"/>
        <v>0</v>
      </c>
      <c r="Y390" s="195">
        <f t="shared" si="470"/>
        <v>0</v>
      </c>
      <c r="Z390" s="195">
        <f t="shared" si="471"/>
        <v>0</v>
      </c>
      <c r="AA390" s="195">
        <f t="shared" si="472"/>
        <v>0</v>
      </c>
      <c r="AB390" s="195">
        <f t="shared" si="473"/>
        <v>0</v>
      </c>
      <c r="AC390" s="667"/>
      <c r="AD390" s="196">
        <f t="shared" si="474"/>
        <v>0</v>
      </c>
      <c r="AE390" s="667"/>
      <c r="AF390" s="196">
        <f t="shared" si="475"/>
        <v>0</v>
      </c>
      <c r="AG390" s="196"/>
      <c r="AH390" s="196"/>
      <c r="AI390" s="196"/>
      <c r="AJ390" s="150"/>
      <c r="AK390" s="709">
        <f t="shared" si="476"/>
        <v>0</v>
      </c>
      <c r="AL390" s="709">
        <f t="shared" si="477"/>
        <v>0</v>
      </c>
      <c r="AM390" s="709">
        <f t="shared" si="478"/>
        <v>0</v>
      </c>
      <c r="AN390" s="709"/>
      <c r="AO390" s="709">
        <f t="shared" si="479"/>
        <v>0</v>
      </c>
      <c r="AP390" s="709">
        <f t="shared" si="480"/>
        <v>0</v>
      </c>
    </row>
    <row r="391" spans="2:42" ht="12.75" hidden="1" customHeight="1" outlineLevel="1" x14ac:dyDescent="0.2">
      <c r="B391" s="851"/>
      <c r="C391" s="851"/>
      <c r="D391" s="27" t="str">
        <f t="shared" si="481"/>
        <v/>
      </c>
      <c r="E391" s="191" t="str">
        <f t="shared" si="482"/>
        <v>So</v>
      </c>
      <c r="F391" s="191">
        <f t="shared" si="483"/>
        <v>2024</v>
      </c>
      <c r="G391" s="191">
        <f t="shared" si="484"/>
        <v>12</v>
      </c>
      <c r="H391" s="191">
        <f t="shared" si="486"/>
        <v>8</v>
      </c>
      <c r="I391" s="192">
        <f t="shared" si="485"/>
        <v>44172</v>
      </c>
      <c r="J391" s="191">
        <f t="shared" si="462"/>
        <v>1</v>
      </c>
      <c r="K391" s="193">
        <f t="shared" si="463"/>
        <v>0</v>
      </c>
      <c r="L391" s="194">
        <f t="shared" si="463"/>
        <v>0</v>
      </c>
      <c r="M391" s="193">
        <f t="shared" si="463"/>
        <v>0</v>
      </c>
      <c r="N391" s="194">
        <f t="shared" si="463"/>
        <v>0</v>
      </c>
      <c r="O391" s="193">
        <f t="shared" si="463"/>
        <v>0</v>
      </c>
      <c r="P391" s="194">
        <f t="shared" si="463"/>
        <v>0</v>
      </c>
      <c r="Q391" s="193">
        <f t="shared" si="463"/>
        <v>0</v>
      </c>
      <c r="R391" s="194">
        <f t="shared" si="463"/>
        <v>0</v>
      </c>
      <c r="S391" s="193">
        <f t="shared" si="464"/>
        <v>0</v>
      </c>
      <c r="T391" s="194">
        <f t="shared" si="465"/>
        <v>0</v>
      </c>
      <c r="U391" s="193">
        <f t="shared" si="466"/>
        <v>0</v>
      </c>
      <c r="V391" s="194">
        <f t="shared" si="467"/>
        <v>0</v>
      </c>
      <c r="W391" s="195">
        <f t="shared" si="468"/>
        <v>0</v>
      </c>
      <c r="X391" s="195">
        <f t="shared" si="469"/>
        <v>0</v>
      </c>
      <c r="Y391" s="195">
        <f t="shared" si="470"/>
        <v>0</v>
      </c>
      <c r="Z391" s="195">
        <f t="shared" si="471"/>
        <v>0</v>
      </c>
      <c r="AA391" s="195">
        <f t="shared" si="472"/>
        <v>0</v>
      </c>
      <c r="AB391" s="195">
        <f t="shared" si="473"/>
        <v>0</v>
      </c>
      <c r="AC391" s="667"/>
      <c r="AD391" s="196">
        <f t="shared" si="474"/>
        <v>0</v>
      </c>
      <c r="AE391" s="667"/>
      <c r="AF391" s="196">
        <f t="shared" si="475"/>
        <v>0</v>
      </c>
      <c r="AG391" s="196"/>
      <c r="AH391" s="196"/>
      <c r="AI391" s="196"/>
      <c r="AJ391" s="150"/>
      <c r="AK391" s="709">
        <f t="shared" si="476"/>
        <v>0</v>
      </c>
      <c r="AL391" s="709">
        <f t="shared" si="477"/>
        <v>0</v>
      </c>
      <c r="AM391" s="709">
        <f t="shared" si="478"/>
        <v>0</v>
      </c>
      <c r="AN391" s="709"/>
      <c r="AO391" s="709">
        <f t="shared" si="479"/>
        <v>0</v>
      </c>
      <c r="AP391" s="709">
        <f t="shared" si="480"/>
        <v>0</v>
      </c>
    </row>
    <row r="392" spans="2:42" ht="12.75" hidden="1" customHeight="1" outlineLevel="1" x14ac:dyDescent="0.2">
      <c r="B392" s="851"/>
      <c r="C392" s="851"/>
      <c r="D392" s="27">
        <f t="shared" si="481"/>
        <v>50</v>
      </c>
      <c r="E392" s="191" t="str">
        <f t="shared" si="482"/>
        <v>Mo</v>
      </c>
      <c r="F392" s="191">
        <f t="shared" si="483"/>
        <v>2024</v>
      </c>
      <c r="G392" s="191">
        <f t="shared" si="484"/>
        <v>12</v>
      </c>
      <c r="H392" s="191">
        <f t="shared" si="486"/>
        <v>9</v>
      </c>
      <c r="I392" s="192">
        <f t="shared" si="485"/>
        <v>44173</v>
      </c>
      <c r="J392" s="191">
        <f t="shared" si="462"/>
        <v>1</v>
      </c>
      <c r="K392" s="193">
        <f t="shared" si="463"/>
        <v>7</v>
      </c>
      <c r="L392" s="194">
        <f t="shared" si="463"/>
        <v>0</v>
      </c>
      <c r="M392" s="193">
        <f t="shared" si="463"/>
        <v>13</v>
      </c>
      <c r="N392" s="194">
        <f t="shared" si="463"/>
        <v>0</v>
      </c>
      <c r="O392" s="193">
        <f t="shared" si="463"/>
        <v>13</v>
      </c>
      <c r="P392" s="194">
        <f t="shared" si="463"/>
        <v>30</v>
      </c>
      <c r="Q392" s="193">
        <f t="shared" si="463"/>
        <v>15</v>
      </c>
      <c r="R392" s="194">
        <f t="shared" si="463"/>
        <v>55</v>
      </c>
      <c r="S392" s="193">
        <f t="shared" si="464"/>
        <v>15</v>
      </c>
      <c r="T392" s="194">
        <f t="shared" si="465"/>
        <v>55</v>
      </c>
      <c r="U392" s="193">
        <f t="shared" si="466"/>
        <v>15</v>
      </c>
      <c r="V392" s="194">
        <f t="shared" si="467"/>
        <v>55</v>
      </c>
      <c r="W392" s="195">
        <f t="shared" si="468"/>
        <v>0.29166666666666669</v>
      </c>
      <c r="X392" s="195">
        <f t="shared" si="469"/>
        <v>0.54166666666666663</v>
      </c>
      <c r="Y392" s="195">
        <f t="shared" si="470"/>
        <v>0.5625</v>
      </c>
      <c r="Z392" s="195">
        <f t="shared" si="471"/>
        <v>0.66319444444444442</v>
      </c>
      <c r="AA392" s="195">
        <f t="shared" si="472"/>
        <v>0.66319444444444442</v>
      </c>
      <c r="AB392" s="195">
        <f t="shared" si="473"/>
        <v>0.66319444444444442</v>
      </c>
      <c r="AC392" s="667"/>
      <c r="AD392" s="196">
        <f t="shared" si="474"/>
        <v>0.35069444444444442</v>
      </c>
      <c r="AE392" s="667"/>
      <c r="AF392" s="196">
        <f t="shared" si="475"/>
        <v>0.35069444444444436</v>
      </c>
      <c r="AG392" s="196"/>
      <c r="AH392" s="196"/>
      <c r="AI392" s="196"/>
      <c r="AJ392" s="150"/>
      <c r="AK392" s="709">
        <f t="shared" si="476"/>
        <v>0</v>
      </c>
      <c r="AL392" s="709">
        <f t="shared" si="477"/>
        <v>0</v>
      </c>
      <c r="AM392" s="709">
        <f t="shared" si="478"/>
        <v>0</v>
      </c>
      <c r="AN392" s="709"/>
      <c r="AO392" s="709">
        <f t="shared" si="479"/>
        <v>0</v>
      </c>
      <c r="AP392" s="709">
        <f t="shared" si="480"/>
        <v>1</v>
      </c>
    </row>
    <row r="393" spans="2:42" ht="12.75" hidden="1" customHeight="1" outlineLevel="1" x14ac:dyDescent="0.2">
      <c r="B393" s="851"/>
      <c r="C393" s="851"/>
      <c r="D393" s="27" t="str">
        <f t="shared" si="481"/>
        <v/>
      </c>
      <c r="E393" s="191" t="str">
        <f t="shared" si="482"/>
        <v>Di</v>
      </c>
      <c r="F393" s="191">
        <f t="shared" si="483"/>
        <v>2024</v>
      </c>
      <c r="G393" s="191">
        <f t="shared" si="484"/>
        <v>12</v>
      </c>
      <c r="H393" s="191">
        <f t="shared" si="486"/>
        <v>10</v>
      </c>
      <c r="I393" s="192">
        <f t="shared" si="485"/>
        <v>44174</v>
      </c>
      <c r="J393" s="191">
        <f t="shared" si="462"/>
        <v>1</v>
      </c>
      <c r="K393" s="193">
        <f t="shared" si="463"/>
        <v>7</v>
      </c>
      <c r="L393" s="194">
        <f t="shared" si="463"/>
        <v>0</v>
      </c>
      <c r="M393" s="193">
        <f t="shared" si="463"/>
        <v>13</v>
      </c>
      <c r="N393" s="194">
        <f t="shared" si="463"/>
        <v>0</v>
      </c>
      <c r="O393" s="193">
        <f t="shared" si="463"/>
        <v>13</v>
      </c>
      <c r="P393" s="194">
        <f t="shared" si="463"/>
        <v>30</v>
      </c>
      <c r="Q393" s="193">
        <f t="shared" si="463"/>
        <v>15</v>
      </c>
      <c r="R393" s="194">
        <f t="shared" si="463"/>
        <v>55</v>
      </c>
      <c r="S393" s="193">
        <f t="shared" si="464"/>
        <v>15</v>
      </c>
      <c r="T393" s="194">
        <f t="shared" si="465"/>
        <v>55</v>
      </c>
      <c r="U393" s="193">
        <f t="shared" si="466"/>
        <v>15</v>
      </c>
      <c r="V393" s="194">
        <f t="shared" si="467"/>
        <v>55</v>
      </c>
      <c r="W393" s="195">
        <f t="shared" si="468"/>
        <v>0.29166666666666669</v>
      </c>
      <c r="X393" s="195">
        <f t="shared" si="469"/>
        <v>0.54166666666666663</v>
      </c>
      <c r="Y393" s="195">
        <f t="shared" si="470"/>
        <v>0.5625</v>
      </c>
      <c r="Z393" s="195">
        <f t="shared" si="471"/>
        <v>0.66319444444444442</v>
      </c>
      <c r="AA393" s="195">
        <f t="shared" si="472"/>
        <v>0.66319444444444442</v>
      </c>
      <c r="AB393" s="195">
        <f t="shared" si="473"/>
        <v>0.66319444444444442</v>
      </c>
      <c r="AC393" s="667"/>
      <c r="AD393" s="196">
        <f t="shared" si="474"/>
        <v>0.35069444444444442</v>
      </c>
      <c r="AE393" s="667"/>
      <c r="AF393" s="196">
        <f t="shared" si="475"/>
        <v>0.35069444444444436</v>
      </c>
      <c r="AG393" s="196"/>
      <c r="AH393" s="196"/>
      <c r="AI393" s="196"/>
      <c r="AJ393" s="150"/>
      <c r="AK393" s="709">
        <f t="shared" si="476"/>
        <v>0</v>
      </c>
      <c r="AL393" s="709">
        <f t="shared" si="477"/>
        <v>0</v>
      </c>
      <c r="AM393" s="709">
        <f t="shared" si="478"/>
        <v>0</v>
      </c>
      <c r="AN393" s="709"/>
      <c r="AO393" s="709">
        <f t="shared" si="479"/>
        <v>0</v>
      </c>
      <c r="AP393" s="709">
        <f t="shared" si="480"/>
        <v>1</v>
      </c>
    </row>
    <row r="394" spans="2:42" ht="12.75" hidden="1" customHeight="1" outlineLevel="1" x14ac:dyDescent="0.2">
      <c r="B394" s="851"/>
      <c r="C394" s="851"/>
      <c r="D394" s="27" t="str">
        <f t="shared" si="481"/>
        <v/>
      </c>
      <c r="E394" s="191" t="str">
        <f t="shared" si="482"/>
        <v>Mi</v>
      </c>
      <c r="F394" s="191">
        <f t="shared" si="483"/>
        <v>2024</v>
      </c>
      <c r="G394" s="191">
        <f t="shared" si="484"/>
        <v>12</v>
      </c>
      <c r="H394" s="191">
        <f t="shared" si="486"/>
        <v>11</v>
      </c>
      <c r="I394" s="192">
        <f t="shared" si="485"/>
        <v>44175</v>
      </c>
      <c r="J394" s="191">
        <f t="shared" si="462"/>
        <v>1</v>
      </c>
      <c r="K394" s="193">
        <f t="shared" ref="K394:R403" si="487">IF(OR($E394="Sa",$E394="So",$J394=0),K$4,K$5)</f>
        <v>7</v>
      </c>
      <c r="L394" s="194">
        <f t="shared" si="487"/>
        <v>0</v>
      </c>
      <c r="M394" s="193">
        <f t="shared" si="487"/>
        <v>13</v>
      </c>
      <c r="N394" s="194">
        <f t="shared" si="487"/>
        <v>0</v>
      </c>
      <c r="O394" s="193">
        <f t="shared" si="487"/>
        <v>13</v>
      </c>
      <c r="P394" s="194">
        <f t="shared" si="487"/>
        <v>30</v>
      </c>
      <c r="Q394" s="193">
        <f t="shared" si="487"/>
        <v>15</v>
      </c>
      <c r="R394" s="194">
        <f t="shared" si="487"/>
        <v>55</v>
      </c>
      <c r="S394" s="193">
        <f t="shared" si="464"/>
        <v>15</v>
      </c>
      <c r="T394" s="194">
        <f t="shared" si="465"/>
        <v>55</v>
      </c>
      <c r="U394" s="193">
        <f t="shared" si="466"/>
        <v>15</v>
      </c>
      <c r="V394" s="194">
        <f t="shared" si="467"/>
        <v>55</v>
      </c>
      <c r="W394" s="195">
        <f t="shared" si="468"/>
        <v>0.29166666666666669</v>
      </c>
      <c r="X394" s="195">
        <f t="shared" si="469"/>
        <v>0.54166666666666663</v>
      </c>
      <c r="Y394" s="195">
        <f t="shared" si="470"/>
        <v>0.5625</v>
      </c>
      <c r="Z394" s="195">
        <f t="shared" si="471"/>
        <v>0.66319444444444442</v>
      </c>
      <c r="AA394" s="195">
        <f t="shared" si="472"/>
        <v>0.66319444444444442</v>
      </c>
      <c r="AB394" s="195">
        <f t="shared" si="473"/>
        <v>0.66319444444444442</v>
      </c>
      <c r="AC394" s="667"/>
      <c r="AD394" s="196">
        <f t="shared" si="474"/>
        <v>0.35069444444444442</v>
      </c>
      <c r="AE394" s="667"/>
      <c r="AF394" s="196">
        <f t="shared" si="475"/>
        <v>0.35069444444444436</v>
      </c>
      <c r="AG394" s="196"/>
      <c r="AH394" s="196"/>
      <c r="AI394" s="196"/>
      <c r="AJ394" s="150"/>
      <c r="AK394" s="709">
        <f t="shared" si="476"/>
        <v>0</v>
      </c>
      <c r="AL394" s="709">
        <f t="shared" si="477"/>
        <v>0</v>
      </c>
      <c r="AM394" s="709">
        <f t="shared" si="478"/>
        <v>0</v>
      </c>
      <c r="AN394" s="709"/>
      <c r="AO394" s="709">
        <f t="shared" si="479"/>
        <v>0</v>
      </c>
      <c r="AP394" s="709">
        <f t="shared" si="480"/>
        <v>1</v>
      </c>
    </row>
    <row r="395" spans="2:42" ht="12.75" hidden="1" customHeight="1" outlineLevel="1" x14ac:dyDescent="0.2">
      <c r="B395" s="851"/>
      <c r="C395" s="851"/>
      <c r="D395" s="27" t="str">
        <f t="shared" si="481"/>
        <v/>
      </c>
      <c r="E395" s="191" t="str">
        <f t="shared" si="482"/>
        <v>Do</v>
      </c>
      <c r="F395" s="191">
        <f t="shared" si="483"/>
        <v>2024</v>
      </c>
      <c r="G395" s="191">
        <f t="shared" si="484"/>
        <v>12</v>
      </c>
      <c r="H395" s="191">
        <f t="shared" si="486"/>
        <v>12</v>
      </c>
      <c r="I395" s="192">
        <f t="shared" si="485"/>
        <v>44176</v>
      </c>
      <c r="J395" s="191">
        <f t="shared" si="462"/>
        <v>1</v>
      </c>
      <c r="K395" s="193">
        <f t="shared" si="487"/>
        <v>7</v>
      </c>
      <c r="L395" s="194">
        <f t="shared" si="487"/>
        <v>0</v>
      </c>
      <c r="M395" s="193">
        <f t="shared" si="487"/>
        <v>13</v>
      </c>
      <c r="N395" s="194">
        <f t="shared" si="487"/>
        <v>0</v>
      </c>
      <c r="O395" s="193">
        <f t="shared" si="487"/>
        <v>13</v>
      </c>
      <c r="P395" s="194">
        <f t="shared" si="487"/>
        <v>30</v>
      </c>
      <c r="Q395" s="193">
        <f t="shared" si="487"/>
        <v>15</v>
      </c>
      <c r="R395" s="194">
        <f t="shared" si="487"/>
        <v>55</v>
      </c>
      <c r="S395" s="193">
        <f t="shared" si="464"/>
        <v>15</v>
      </c>
      <c r="T395" s="194">
        <f t="shared" si="465"/>
        <v>55</v>
      </c>
      <c r="U395" s="193">
        <f t="shared" si="466"/>
        <v>15</v>
      </c>
      <c r="V395" s="194">
        <f t="shared" si="467"/>
        <v>55</v>
      </c>
      <c r="W395" s="195">
        <f t="shared" si="468"/>
        <v>0.29166666666666669</v>
      </c>
      <c r="X395" s="195">
        <f t="shared" si="469"/>
        <v>0.54166666666666663</v>
      </c>
      <c r="Y395" s="195">
        <f t="shared" si="470"/>
        <v>0.5625</v>
      </c>
      <c r="Z395" s="195">
        <f t="shared" si="471"/>
        <v>0.66319444444444442</v>
      </c>
      <c r="AA395" s="195">
        <f t="shared" si="472"/>
        <v>0.66319444444444442</v>
      </c>
      <c r="AB395" s="195">
        <f t="shared" si="473"/>
        <v>0.66319444444444442</v>
      </c>
      <c r="AC395" s="667"/>
      <c r="AD395" s="196">
        <f t="shared" si="474"/>
        <v>0.35069444444444442</v>
      </c>
      <c r="AE395" s="667"/>
      <c r="AF395" s="196">
        <f t="shared" si="475"/>
        <v>0.35069444444444436</v>
      </c>
      <c r="AG395" s="196"/>
      <c r="AH395" s="196"/>
      <c r="AI395" s="196"/>
      <c r="AJ395" s="150"/>
      <c r="AK395" s="709">
        <f t="shared" si="476"/>
        <v>0</v>
      </c>
      <c r="AL395" s="709">
        <f t="shared" si="477"/>
        <v>0</v>
      </c>
      <c r="AM395" s="709">
        <f t="shared" si="478"/>
        <v>0</v>
      </c>
      <c r="AN395" s="709"/>
      <c r="AO395" s="709">
        <f t="shared" si="479"/>
        <v>0</v>
      </c>
      <c r="AP395" s="709">
        <f t="shared" si="480"/>
        <v>1</v>
      </c>
    </row>
    <row r="396" spans="2:42" ht="12.75" hidden="1" customHeight="1" outlineLevel="1" x14ac:dyDescent="0.2">
      <c r="B396" s="851"/>
      <c r="C396" s="851"/>
      <c r="D396" s="27" t="str">
        <f t="shared" si="481"/>
        <v/>
      </c>
      <c r="E396" s="191" t="str">
        <f t="shared" si="482"/>
        <v>Fr</v>
      </c>
      <c r="F396" s="191">
        <f t="shared" si="483"/>
        <v>2024</v>
      </c>
      <c r="G396" s="191">
        <f t="shared" si="484"/>
        <v>12</v>
      </c>
      <c r="H396" s="191">
        <f t="shared" si="486"/>
        <v>13</v>
      </c>
      <c r="I396" s="192">
        <f t="shared" si="485"/>
        <v>44177</v>
      </c>
      <c r="J396" s="191">
        <f t="shared" si="462"/>
        <v>1</v>
      </c>
      <c r="K396" s="193">
        <f t="shared" si="487"/>
        <v>7</v>
      </c>
      <c r="L396" s="194">
        <f t="shared" si="487"/>
        <v>0</v>
      </c>
      <c r="M396" s="193">
        <f t="shared" si="487"/>
        <v>13</v>
      </c>
      <c r="N396" s="194">
        <f t="shared" si="487"/>
        <v>0</v>
      </c>
      <c r="O396" s="193">
        <f t="shared" si="487"/>
        <v>13</v>
      </c>
      <c r="P396" s="194">
        <f t="shared" si="487"/>
        <v>30</v>
      </c>
      <c r="Q396" s="193">
        <f t="shared" si="487"/>
        <v>15</v>
      </c>
      <c r="R396" s="194">
        <f t="shared" si="487"/>
        <v>55</v>
      </c>
      <c r="S396" s="193">
        <f t="shared" si="464"/>
        <v>15</v>
      </c>
      <c r="T396" s="194">
        <f t="shared" si="465"/>
        <v>55</v>
      </c>
      <c r="U396" s="193">
        <f t="shared" si="466"/>
        <v>15</v>
      </c>
      <c r="V396" s="194">
        <f t="shared" si="467"/>
        <v>55</v>
      </c>
      <c r="W396" s="195">
        <f t="shared" si="468"/>
        <v>0.29166666666666669</v>
      </c>
      <c r="X396" s="195">
        <f t="shared" si="469"/>
        <v>0.54166666666666663</v>
      </c>
      <c r="Y396" s="195">
        <f t="shared" si="470"/>
        <v>0.5625</v>
      </c>
      <c r="Z396" s="195">
        <f t="shared" si="471"/>
        <v>0.66319444444444442</v>
      </c>
      <c r="AA396" s="195">
        <f t="shared" si="472"/>
        <v>0.66319444444444442</v>
      </c>
      <c r="AB396" s="195">
        <f t="shared" si="473"/>
        <v>0.66319444444444442</v>
      </c>
      <c r="AC396" s="667"/>
      <c r="AD396" s="196">
        <f t="shared" si="474"/>
        <v>0.35069444444444442</v>
      </c>
      <c r="AE396" s="667"/>
      <c r="AF396" s="196">
        <f t="shared" si="475"/>
        <v>0.35069444444444436</v>
      </c>
      <c r="AG396" s="196"/>
      <c r="AH396" s="196"/>
      <c r="AI396" s="196"/>
      <c r="AJ396" s="150"/>
      <c r="AK396" s="709">
        <f t="shared" si="476"/>
        <v>0</v>
      </c>
      <c r="AL396" s="709">
        <f t="shared" si="477"/>
        <v>0</v>
      </c>
      <c r="AM396" s="709">
        <f t="shared" si="478"/>
        <v>0</v>
      </c>
      <c r="AN396" s="709"/>
      <c r="AO396" s="709">
        <f t="shared" si="479"/>
        <v>0</v>
      </c>
      <c r="AP396" s="709">
        <f t="shared" si="480"/>
        <v>1</v>
      </c>
    </row>
    <row r="397" spans="2:42" ht="12.75" hidden="1" customHeight="1" outlineLevel="1" x14ac:dyDescent="0.2">
      <c r="B397" s="851"/>
      <c r="C397" s="851"/>
      <c r="D397" s="27" t="str">
        <f t="shared" si="481"/>
        <v/>
      </c>
      <c r="E397" s="191" t="str">
        <f t="shared" si="482"/>
        <v>Sa</v>
      </c>
      <c r="F397" s="191">
        <f t="shared" si="483"/>
        <v>2024</v>
      </c>
      <c r="G397" s="191">
        <f t="shared" si="484"/>
        <v>12</v>
      </c>
      <c r="H397" s="191">
        <f t="shared" si="486"/>
        <v>14</v>
      </c>
      <c r="I397" s="192">
        <f t="shared" si="485"/>
        <v>44178</v>
      </c>
      <c r="J397" s="191">
        <f t="shared" si="462"/>
        <v>1</v>
      </c>
      <c r="K397" s="193">
        <f t="shared" si="487"/>
        <v>0</v>
      </c>
      <c r="L397" s="194">
        <f t="shared" si="487"/>
        <v>0</v>
      </c>
      <c r="M397" s="193">
        <f t="shared" si="487"/>
        <v>0</v>
      </c>
      <c r="N397" s="194">
        <f t="shared" si="487"/>
        <v>0</v>
      </c>
      <c r="O397" s="193">
        <f t="shared" si="487"/>
        <v>0</v>
      </c>
      <c r="P397" s="194">
        <f t="shared" si="487"/>
        <v>0</v>
      </c>
      <c r="Q397" s="193">
        <f t="shared" si="487"/>
        <v>0</v>
      </c>
      <c r="R397" s="194">
        <f t="shared" si="487"/>
        <v>0</v>
      </c>
      <c r="S397" s="193">
        <f t="shared" si="464"/>
        <v>0</v>
      </c>
      <c r="T397" s="194">
        <f t="shared" si="465"/>
        <v>0</v>
      </c>
      <c r="U397" s="193">
        <f t="shared" si="466"/>
        <v>0</v>
      </c>
      <c r="V397" s="194">
        <f t="shared" si="467"/>
        <v>0</v>
      </c>
      <c r="W397" s="195">
        <f t="shared" si="468"/>
        <v>0</v>
      </c>
      <c r="X397" s="195">
        <f t="shared" si="469"/>
        <v>0</v>
      </c>
      <c r="Y397" s="195">
        <f t="shared" si="470"/>
        <v>0</v>
      </c>
      <c r="Z397" s="195">
        <f t="shared" si="471"/>
        <v>0</v>
      </c>
      <c r="AA397" s="195">
        <f t="shared" si="472"/>
        <v>0</v>
      </c>
      <c r="AB397" s="195">
        <f t="shared" si="473"/>
        <v>0</v>
      </c>
      <c r="AC397" s="667"/>
      <c r="AD397" s="196">
        <f t="shared" si="474"/>
        <v>0</v>
      </c>
      <c r="AE397" s="667"/>
      <c r="AF397" s="196">
        <f t="shared" si="475"/>
        <v>0</v>
      </c>
      <c r="AG397" s="196"/>
      <c r="AH397" s="196"/>
      <c r="AI397" s="196"/>
      <c r="AJ397" s="150"/>
      <c r="AK397" s="709">
        <f t="shared" si="476"/>
        <v>0</v>
      </c>
      <c r="AL397" s="709">
        <f t="shared" si="477"/>
        <v>0</v>
      </c>
      <c r="AM397" s="709">
        <f t="shared" si="478"/>
        <v>0</v>
      </c>
      <c r="AN397" s="709"/>
      <c r="AO397" s="709">
        <f t="shared" si="479"/>
        <v>0</v>
      </c>
      <c r="AP397" s="709">
        <f t="shared" si="480"/>
        <v>0</v>
      </c>
    </row>
    <row r="398" spans="2:42" ht="12.75" hidden="1" customHeight="1" outlineLevel="1" x14ac:dyDescent="0.2">
      <c r="B398" s="851"/>
      <c r="C398" s="851"/>
      <c r="D398" s="27" t="str">
        <f t="shared" si="481"/>
        <v/>
      </c>
      <c r="E398" s="191" t="str">
        <f t="shared" si="482"/>
        <v>So</v>
      </c>
      <c r="F398" s="191">
        <f t="shared" si="483"/>
        <v>2024</v>
      </c>
      <c r="G398" s="191">
        <f t="shared" si="484"/>
        <v>12</v>
      </c>
      <c r="H398" s="191">
        <f t="shared" si="486"/>
        <v>15</v>
      </c>
      <c r="I398" s="192">
        <f t="shared" si="485"/>
        <v>44179</v>
      </c>
      <c r="J398" s="191">
        <f t="shared" si="462"/>
        <v>1</v>
      </c>
      <c r="K398" s="193">
        <f t="shared" si="487"/>
        <v>0</v>
      </c>
      <c r="L398" s="194">
        <f t="shared" si="487"/>
        <v>0</v>
      </c>
      <c r="M398" s="193">
        <f t="shared" si="487"/>
        <v>0</v>
      </c>
      <c r="N398" s="194">
        <f t="shared" si="487"/>
        <v>0</v>
      </c>
      <c r="O398" s="193">
        <f t="shared" si="487"/>
        <v>0</v>
      </c>
      <c r="P398" s="194">
        <f t="shared" si="487"/>
        <v>0</v>
      </c>
      <c r="Q398" s="193">
        <f t="shared" si="487"/>
        <v>0</v>
      </c>
      <c r="R398" s="194">
        <f t="shared" si="487"/>
        <v>0</v>
      </c>
      <c r="S398" s="193">
        <f t="shared" si="464"/>
        <v>0</v>
      </c>
      <c r="T398" s="194">
        <f t="shared" si="465"/>
        <v>0</v>
      </c>
      <c r="U398" s="193">
        <f t="shared" si="466"/>
        <v>0</v>
      </c>
      <c r="V398" s="194">
        <f t="shared" si="467"/>
        <v>0</v>
      </c>
      <c r="W398" s="195">
        <f t="shared" si="468"/>
        <v>0</v>
      </c>
      <c r="X398" s="195">
        <f t="shared" si="469"/>
        <v>0</v>
      </c>
      <c r="Y398" s="195">
        <f t="shared" si="470"/>
        <v>0</v>
      </c>
      <c r="Z398" s="195">
        <f t="shared" si="471"/>
        <v>0</v>
      </c>
      <c r="AA398" s="195">
        <f t="shared" si="472"/>
        <v>0</v>
      </c>
      <c r="AB398" s="195">
        <f t="shared" si="473"/>
        <v>0</v>
      </c>
      <c r="AC398" s="667"/>
      <c r="AD398" s="196">
        <f t="shared" si="474"/>
        <v>0</v>
      </c>
      <c r="AE398" s="667"/>
      <c r="AF398" s="196">
        <f t="shared" si="475"/>
        <v>0</v>
      </c>
      <c r="AG398" s="196"/>
      <c r="AH398" s="196"/>
      <c r="AI398" s="196"/>
      <c r="AJ398" s="150"/>
      <c r="AK398" s="709">
        <f t="shared" si="476"/>
        <v>0</v>
      </c>
      <c r="AL398" s="709">
        <f t="shared" si="477"/>
        <v>0</v>
      </c>
      <c r="AM398" s="709">
        <f t="shared" si="478"/>
        <v>0</v>
      </c>
      <c r="AN398" s="709"/>
      <c r="AO398" s="709">
        <f t="shared" si="479"/>
        <v>0</v>
      </c>
      <c r="AP398" s="709">
        <f t="shared" si="480"/>
        <v>0</v>
      </c>
    </row>
    <row r="399" spans="2:42" ht="12.75" hidden="1" customHeight="1" outlineLevel="1" x14ac:dyDescent="0.2">
      <c r="B399" s="851"/>
      <c r="C399" s="851"/>
      <c r="D399" s="27">
        <f t="shared" si="481"/>
        <v>51</v>
      </c>
      <c r="E399" s="191" t="str">
        <f t="shared" si="482"/>
        <v>Mo</v>
      </c>
      <c r="F399" s="191">
        <f t="shared" si="483"/>
        <v>2024</v>
      </c>
      <c r="G399" s="191">
        <f t="shared" si="484"/>
        <v>12</v>
      </c>
      <c r="H399" s="191">
        <f t="shared" si="486"/>
        <v>16</v>
      </c>
      <c r="I399" s="192">
        <f t="shared" si="485"/>
        <v>44180</v>
      </c>
      <c r="J399" s="191">
        <f t="shared" si="462"/>
        <v>1</v>
      </c>
      <c r="K399" s="193">
        <f t="shared" si="487"/>
        <v>7</v>
      </c>
      <c r="L399" s="194">
        <f t="shared" si="487"/>
        <v>0</v>
      </c>
      <c r="M399" s="193">
        <f t="shared" si="487"/>
        <v>13</v>
      </c>
      <c r="N399" s="194">
        <f t="shared" si="487"/>
        <v>0</v>
      </c>
      <c r="O399" s="193">
        <f t="shared" si="487"/>
        <v>13</v>
      </c>
      <c r="P399" s="194">
        <f t="shared" si="487"/>
        <v>30</v>
      </c>
      <c r="Q399" s="193">
        <f t="shared" si="487"/>
        <v>15</v>
      </c>
      <c r="R399" s="194">
        <f t="shared" si="487"/>
        <v>55</v>
      </c>
      <c r="S399" s="193">
        <f t="shared" si="464"/>
        <v>15</v>
      </c>
      <c r="T399" s="194">
        <f t="shared" si="465"/>
        <v>55</v>
      </c>
      <c r="U399" s="193">
        <f t="shared" si="466"/>
        <v>15</v>
      </c>
      <c r="V399" s="194">
        <f t="shared" si="467"/>
        <v>55</v>
      </c>
      <c r="W399" s="195">
        <f t="shared" si="468"/>
        <v>0.29166666666666669</v>
      </c>
      <c r="X399" s="195">
        <f t="shared" si="469"/>
        <v>0.54166666666666663</v>
      </c>
      <c r="Y399" s="195">
        <f t="shared" si="470"/>
        <v>0.5625</v>
      </c>
      <c r="Z399" s="195">
        <f t="shared" si="471"/>
        <v>0.66319444444444442</v>
      </c>
      <c r="AA399" s="195">
        <f t="shared" si="472"/>
        <v>0.66319444444444442</v>
      </c>
      <c r="AB399" s="195">
        <f t="shared" si="473"/>
        <v>0.66319444444444442</v>
      </c>
      <c r="AC399" s="667"/>
      <c r="AD399" s="196">
        <f t="shared" si="474"/>
        <v>0.35069444444444442</v>
      </c>
      <c r="AE399" s="667"/>
      <c r="AF399" s="196">
        <f t="shared" si="475"/>
        <v>0.35069444444444436</v>
      </c>
      <c r="AG399" s="196"/>
      <c r="AH399" s="196"/>
      <c r="AI399" s="196"/>
      <c r="AK399" s="709">
        <f t="shared" si="476"/>
        <v>0</v>
      </c>
      <c r="AL399" s="709">
        <f t="shared" si="477"/>
        <v>0</v>
      </c>
      <c r="AM399" s="709">
        <f t="shared" si="478"/>
        <v>0</v>
      </c>
      <c r="AN399" s="709"/>
      <c r="AO399" s="709">
        <f t="shared" si="479"/>
        <v>0</v>
      </c>
      <c r="AP399" s="709">
        <f t="shared" si="480"/>
        <v>1</v>
      </c>
    </row>
    <row r="400" spans="2:42" ht="12.75" hidden="1" customHeight="1" outlineLevel="1" x14ac:dyDescent="0.2">
      <c r="B400" s="851"/>
      <c r="C400" s="851"/>
      <c r="D400" s="27" t="str">
        <f t="shared" si="481"/>
        <v/>
      </c>
      <c r="E400" s="191" t="str">
        <f t="shared" si="482"/>
        <v>Di</v>
      </c>
      <c r="F400" s="191">
        <f t="shared" si="483"/>
        <v>2024</v>
      </c>
      <c r="G400" s="191">
        <f t="shared" si="484"/>
        <v>12</v>
      </c>
      <c r="H400" s="191">
        <f t="shared" si="486"/>
        <v>17</v>
      </c>
      <c r="I400" s="192">
        <f t="shared" si="485"/>
        <v>44181</v>
      </c>
      <c r="J400" s="191">
        <f t="shared" si="462"/>
        <v>1</v>
      </c>
      <c r="K400" s="193">
        <f t="shared" si="487"/>
        <v>7</v>
      </c>
      <c r="L400" s="194">
        <f t="shared" si="487"/>
        <v>0</v>
      </c>
      <c r="M400" s="193">
        <f t="shared" si="487"/>
        <v>13</v>
      </c>
      <c r="N400" s="194">
        <f t="shared" si="487"/>
        <v>0</v>
      </c>
      <c r="O400" s="193">
        <f t="shared" si="487"/>
        <v>13</v>
      </c>
      <c r="P400" s="194">
        <f t="shared" si="487"/>
        <v>30</v>
      </c>
      <c r="Q400" s="193">
        <f t="shared" si="487"/>
        <v>15</v>
      </c>
      <c r="R400" s="194">
        <f t="shared" si="487"/>
        <v>55</v>
      </c>
      <c r="S400" s="193">
        <f t="shared" si="464"/>
        <v>15</v>
      </c>
      <c r="T400" s="194">
        <f t="shared" si="465"/>
        <v>55</v>
      </c>
      <c r="U400" s="193">
        <f t="shared" si="466"/>
        <v>15</v>
      </c>
      <c r="V400" s="194">
        <f t="shared" si="467"/>
        <v>55</v>
      </c>
      <c r="W400" s="195">
        <f t="shared" si="468"/>
        <v>0.29166666666666669</v>
      </c>
      <c r="X400" s="195">
        <f t="shared" si="469"/>
        <v>0.54166666666666663</v>
      </c>
      <c r="Y400" s="195">
        <f t="shared" si="470"/>
        <v>0.5625</v>
      </c>
      <c r="Z400" s="195">
        <f t="shared" si="471"/>
        <v>0.66319444444444442</v>
      </c>
      <c r="AA400" s="195">
        <f t="shared" si="472"/>
        <v>0.66319444444444442</v>
      </c>
      <c r="AB400" s="195">
        <f t="shared" si="473"/>
        <v>0.66319444444444442</v>
      </c>
      <c r="AC400" s="667"/>
      <c r="AD400" s="196">
        <f t="shared" si="474"/>
        <v>0.35069444444444442</v>
      </c>
      <c r="AE400" s="667"/>
      <c r="AF400" s="196">
        <f t="shared" si="475"/>
        <v>0.35069444444444436</v>
      </c>
      <c r="AG400" s="196"/>
      <c r="AH400" s="196"/>
      <c r="AI400" s="196"/>
      <c r="AK400" s="709">
        <f t="shared" si="476"/>
        <v>0</v>
      </c>
      <c r="AL400" s="709">
        <f t="shared" si="477"/>
        <v>0</v>
      </c>
      <c r="AM400" s="709">
        <f t="shared" si="478"/>
        <v>0</v>
      </c>
      <c r="AN400" s="709"/>
      <c r="AO400" s="709">
        <f t="shared" si="479"/>
        <v>0</v>
      </c>
      <c r="AP400" s="709">
        <f t="shared" si="480"/>
        <v>1</v>
      </c>
    </row>
    <row r="401" spans="2:42" ht="12.75" hidden="1" customHeight="1" outlineLevel="1" x14ac:dyDescent="0.2">
      <c r="B401" s="851"/>
      <c r="C401" s="851"/>
      <c r="D401" s="27" t="str">
        <f t="shared" si="481"/>
        <v/>
      </c>
      <c r="E401" s="191" t="str">
        <f t="shared" si="482"/>
        <v>Mi</v>
      </c>
      <c r="F401" s="191">
        <f t="shared" si="483"/>
        <v>2024</v>
      </c>
      <c r="G401" s="191">
        <f t="shared" si="484"/>
        <v>12</v>
      </c>
      <c r="H401" s="191">
        <f t="shared" si="486"/>
        <v>18</v>
      </c>
      <c r="I401" s="192">
        <f t="shared" si="485"/>
        <v>44182</v>
      </c>
      <c r="J401" s="191">
        <f t="shared" si="462"/>
        <v>1</v>
      </c>
      <c r="K401" s="193">
        <f t="shared" si="487"/>
        <v>7</v>
      </c>
      <c r="L401" s="194">
        <f t="shared" si="487"/>
        <v>0</v>
      </c>
      <c r="M401" s="193">
        <f t="shared" si="487"/>
        <v>13</v>
      </c>
      <c r="N401" s="194">
        <f t="shared" si="487"/>
        <v>0</v>
      </c>
      <c r="O401" s="193">
        <f t="shared" si="487"/>
        <v>13</v>
      </c>
      <c r="P401" s="194">
        <f t="shared" si="487"/>
        <v>30</v>
      </c>
      <c r="Q401" s="193">
        <f t="shared" si="487"/>
        <v>15</v>
      </c>
      <c r="R401" s="194">
        <f t="shared" si="487"/>
        <v>55</v>
      </c>
      <c r="S401" s="193">
        <f t="shared" si="464"/>
        <v>15</v>
      </c>
      <c r="T401" s="194">
        <f t="shared" si="465"/>
        <v>55</v>
      </c>
      <c r="U401" s="193">
        <f t="shared" si="466"/>
        <v>15</v>
      </c>
      <c r="V401" s="194">
        <f t="shared" si="467"/>
        <v>55</v>
      </c>
      <c r="W401" s="195">
        <f t="shared" si="468"/>
        <v>0.29166666666666669</v>
      </c>
      <c r="X401" s="195">
        <f t="shared" si="469"/>
        <v>0.54166666666666663</v>
      </c>
      <c r="Y401" s="195">
        <f t="shared" si="470"/>
        <v>0.5625</v>
      </c>
      <c r="Z401" s="195">
        <f t="shared" si="471"/>
        <v>0.66319444444444442</v>
      </c>
      <c r="AA401" s="195">
        <f t="shared" si="472"/>
        <v>0.66319444444444442</v>
      </c>
      <c r="AB401" s="195">
        <f t="shared" si="473"/>
        <v>0.66319444444444442</v>
      </c>
      <c r="AC401" s="667"/>
      <c r="AD401" s="196">
        <f t="shared" si="474"/>
        <v>0.35069444444444442</v>
      </c>
      <c r="AE401" s="667"/>
      <c r="AF401" s="196">
        <f t="shared" si="475"/>
        <v>0.35069444444444436</v>
      </c>
      <c r="AG401" s="196"/>
      <c r="AH401" s="196"/>
      <c r="AI401" s="196"/>
      <c r="AK401" s="709">
        <f t="shared" si="476"/>
        <v>0</v>
      </c>
      <c r="AL401" s="709">
        <f t="shared" si="477"/>
        <v>0</v>
      </c>
      <c r="AM401" s="709">
        <f t="shared" si="478"/>
        <v>0</v>
      </c>
      <c r="AN401" s="709"/>
      <c r="AO401" s="709">
        <f t="shared" si="479"/>
        <v>0</v>
      </c>
      <c r="AP401" s="709">
        <f t="shared" si="480"/>
        <v>1</v>
      </c>
    </row>
    <row r="402" spans="2:42" ht="12.75" hidden="1" customHeight="1" outlineLevel="1" x14ac:dyDescent="0.2">
      <c r="B402" s="851"/>
      <c r="C402" s="851"/>
      <c r="D402" s="27" t="str">
        <f t="shared" si="481"/>
        <v/>
      </c>
      <c r="E402" s="191" t="str">
        <f t="shared" si="482"/>
        <v>Do</v>
      </c>
      <c r="F402" s="191">
        <f t="shared" si="483"/>
        <v>2024</v>
      </c>
      <c r="G402" s="191">
        <f t="shared" si="484"/>
        <v>12</v>
      </c>
      <c r="H402" s="191">
        <f t="shared" si="486"/>
        <v>19</v>
      </c>
      <c r="I402" s="192">
        <f t="shared" si="485"/>
        <v>44183</v>
      </c>
      <c r="J402" s="191">
        <f t="shared" si="462"/>
        <v>1</v>
      </c>
      <c r="K402" s="193">
        <f t="shared" si="487"/>
        <v>7</v>
      </c>
      <c r="L402" s="194">
        <f t="shared" si="487"/>
        <v>0</v>
      </c>
      <c r="M402" s="193">
        <f t="shared" si="487"/>
        <v>13</v>
      </c>
      <c r="N402" s="194">
        <f t="shared" si="487"/>
        <v>0</v>
      </c>
      <c r="O402" s="193">
        <f t="shared" si="487"/>
        <v>13</v>
      </c>
      <c r="P402" s="194">
        <f t="shared" si="487"/>
        <v>30</v>
      </c>
      <c r="Q402" s="193">
        <f t="shared" si="487"/>
        <v>15</v>
      </c>
      <c r="R402" s="194">
        <f t="shared" si="487"/>
        <v>55</v>
      </c>
      <c r="S402" s="193">
        <f t="shared" si="464"/>
        <v>15</v>
      </c>
      <c r="T402" s="194">
        <f t="shared" si="465"/>
        <v>55</v>
      </c>
      <c r="U402" s="193">
        <f t="shared" si="466"/>
        <v>15</v>
      </c>
      <c r="V402" s="194">
        <f t="shared" si="467"/>
        <v>55</v>
      </c>
      <c r="W402" s="195">
        <f t="shared" si="468"/>
        <v>0.29166666666666669</v>
      </c>
      <c r="X402" s="195">
        <f t="shared" si="469"/>
        <v>0.54166666666666663</v>
      </c>
      <c r="Y402" s="195">
        <f t="shared" si="470"/>
        <v>0.5625</v>
      </c>
      <c r="Z402" s="195">
        <f t="shared" si="471"/>
        <v>0.66319444444444442</v>
      </c>
      <c r="AA402" s="195">
        <f t="shared" si="472"/>
        <v>0.66319444444444442</v>
      </c>
      <c r="AB402" s="195">
        <f t="shared" si="473"/>
        <v>0.66319444444444442</v>
      </c>
      <c r="AC402" s="667"/>
      <c r="AD402" s="196">
        <f t="shared" si="474"/>
        <v>0.35069444444444442</v>
      </c>
      <c r="AE402" s="667"/>
      <c r="AF402" s="196">
        <f t="shared" si="475"/>
        <v>0.35069444444444436</v>
      </c>
      <c r="AG402" s="196"/>
      <c r="AH402" s="196"/>
      <c r="AI402" s="196"/>
      <c r="AK402" s="709">
        <f t="shared" si="476"/>
        <v>0</v>
      </c>
      <c r="AL402" s="709">
        <f t="shared" si="477"/>
        <v>0</v>
      </c>
      <c r="AM402" s="709">
        <f t="shared" si="478"/>
        <v>0</v>
      </c>
      <c r="AN402" s="709"/>
      <c r="AO402" s="709">
        <f t="shared" si="479"/>
        <v>0</v>
      </c>
      <c r="AP402" s="709">
        <f t="shared" si="480"/>
        <v>1</v>
      </c>
    </row>
    <row r="403" spans="2:42" ht="12.75" hidden="1" customHeight="1" outlineLevel="1" x14ac:dyDescent="0.2">
      <c r="B403" s="851"/>
      <c r="C403" s="851"/>
      <c r="D403" s="27" t="str">
        <f t="shared" si="481"/>
        <v/>
      </c>
      <c r="E403" s="191" t="str">
        <f t="shared" si="482"/>
        <v>Fr</v>
      </c>
      <c r="F403" s="191">
        <f t="shared" si="483"/>
        <v>2024</v>
      </c>
      <c r="G403" s="191">
        <f t="shared" si="484"/>
        <v>12</v>
      </c>
      <c r="H403" s="191">
        <f t="shared" si="486"/>
        <v>20</v>
      </c>
      <c r="I403" s="192">
        <f t="shared" si="485"/>
        <v>44184</v>
      </c>
      <c r="J403" s="191">
        <f t="shared" si="462"/>
        <v>1</v>
      </c>
      <c r="K403" s="193">
        <f t="shared" si="487"/>
        <v>7</v>
      </c>
      <c r="L403" s="194">
        <f t="shared" si="487"/>
        <v>0</v>
      </c>
      <c r="M403" s="193">
        <f t="shared" si="487"/>
        <v>13</v>
      </c>
      <c r="N403" s="194">
        <f t="shared" si="487"/>
        <v>0</v>
      </c>
      <c r="O403" s="193">
        <f t="shared" si="487"/>
        <v>13</v>
      </c>
      <c r="P403" s="194">
        <f t="shared" si="487"/>
        <v>30</v>
      </c>
      <c r="Q403" s="193">
        <f t="shared" si="487"/>
        <v>15</v>
      </c>
      <c r="R403" s="194">
        <f t="shared" si="487"/>
        <v>55</v>
      </c>
      <c r="S403" s="193">
        <f t="shared" si="464"/>
        <v>15</v>
      </c>
      <c r="T403" s="194">
        <f t="shared" si="465"/>
        <v>55</v>
      </c>
      <c r="U403" s="193">
        <f t="shared" si="466"/>
        <v>15</v>
      </c>
      <c r="V403" s="194">
        <f t="shared" si="467"/>
        <v>55</v>
      </c>
      <c r="W403" s="195">
        <f t="shared" si="468"/>
        <v>0.29166666666666669</v>
      </c>
      <c r="X403" s="195">
        <f t="shared" si="469"/>
        <v>0.54166666666666663</v>
      </c>
      <c r="Y403" s="195">
        <f t="shared" si="470"/>
        <v>0.5625</v>
      </c>
      <c r="Z403" s="195">
        <f t="shared" si="471"/>
        <v>0.66319444444444442</v>
      </c>
      <c r="AA403" s="195">
        <f t="shared" si="472"/>
        <v>0.66319444444444442</v>
      </c>
      <c r="AB403" s="195">
        <f t="shared" si="473"/>
        <v>0.66319444444444442</v>
      </c>
      <c r="AC403" s="667"/>
      <c r="AD403" s="196">
        <f t="shared" si="474"/>
        <v>0.35069444444444442</v>
      </c>
      <c r="AE403" s="667"/>
      <c r="AF403" s="196">
        <f t="shared" si="475"/>
        <v>0.35069444444444436</v>
      </c>
      <c r="AG403" s="196"/>
      <c r="AH403" s="196"/>
      <c r="AI403" s="196"/>
      <c r="AK403" s="709">
        <f t="shared" si="476"/>
        <v>0</v>
      </c>
      <c r="AL403" s="709">
        <f t="shared" si="477"/>
        <v>0</v>
      </c>
      <c r="AM403" s="709">
        <f t="shared" si="478"/>
        <v>0</v>
      </c>
      <c r="AN403" s="709"/>
      <c r="AO403" s="709">
        <f t="shared" si="479"/>
        <v>0</v>
      </c>
      <c r="AP403" s="709">
        <f t="shared" si="480"/>
        <v>1</v>
      </c>
    </row>
    <row r="404" spans="2:42" ht="12.75" hidden="1" customHeight="1" outlineLevel="1" x14ac:dyDescent="0.2">
      <c r="B404" s="851"/>
      <c r="C404" s="851"/>
      <c r="D404" s="27" t="str">
        <f t="shared" si="481"/>
        <v/>
      </c>
      <c r="E404" s="191" t="str">
        <f t="shared" si="482"/>
        <v>Sa</v>
      </c>
      <c r="F404" s="191">
        <f t="shared" si="483"/>
        <v>2024</v>
      </c>
      <c r="G404" s="191">
        <f t="shared" si="484"/>
        <v>12</v>
      </c>
      <c r="H404" s="191">
        <f t="shared" si="486"/>
        <v>21</v>
      </c>
      <c r="I404" s="192">
        <f t="shared" si="485"/>
        <v>44185</v>
      </c>
      <c r="J404" s="191">
        <f t="shared" si="462"/>
        <v>1</v>
      </c>
      <c r="K404" s="193">
        <f t="shared" ref="K404:R414" si="488">IF(OR($E404="Sa",$E404="So",$J404=0),K$4,K$5)</f>
        <v>0</v>
      </c>
      <c r="L404" s="194">
        <f t="shared" si="488"/>
        <v>0</v>
      </c>
      <c r="M404" s="193">
        <f t="shared" si="488"/>
        <v>0</v>
      </c>
      <c r="N404" s="194">
        <f t="shared" si="488"/>
        <v>0</v>
      </c>
      <c r="O404" s="193">
        <f t="shared" si="488"/>
        <v>0</v>
      </c>
      <c r="P404" s="194">
        <f t="shared" si="488"/>
        <v>0</v>
      </c>
      <c r="Q404" s="193">
        <f t="shared" si="488"/>
        <v>0</v>
      </c>
      <c r="R404" s="194">
        <f t="shared" si="488"/>
        <v>0</v>
      </c>
      <c r="S404" s="193">
        <f t="shared" si="464"/>
        <v>0</v>
      </c>
      <c r="T404" s="194">
        <f t="shared" si="465"/>
        <v>0</v>
      </c>
      <c r="U404" s="193">
        <f t="shared" si="466"/>
        <v>0</v>
      </c>
      <c r="V404" s="194">
        <f t="shared" si="467"/>
        <v>0</v>
      </c>
      <c r="W404" s="195">
        <f t="shared" si="468"/>
        <v>0</v>
      </c>
      <c r="X404" s="195">
        <f t="shared" si="469"/>
        <v>0</v>
      </c>
      <c r="Y404" s="195">
        <f t="shared" si="470"/>
        <v>0</v>
      </c>
      <c r="Z404" s="195">
        <f t="shared" si="471"/>
        <v>0</v>
      </c>
      <c r="AA404" s="195">
        <f t="shared" si="472"/>
        <v>0</v>
      </c>
      <c r="AB404" s="195">
        <f t="shared" si="473"/>
        <v>0</v>
      </c>
      <c r="AC404" s="667"/>
      <c r="AD404" s="196">
        <f t="shared" si="474"/>
        <v>0</v>
      </c>
      <c r="AE404" s="667"/>
      <c r="AF404" s="196">
        <f t="shared" si="475"/>
        <v>0</v>
      </c>
      <c r="AG404" s="196"/>
      <c r="AH404" s="196"/>
      <c r="AI404" s="196"/>
      <c r="AK404" s="709">
        <f t="shared" si="476"/>
        <v>0</v>
      </c>
      <c r="AL404" s="709">
        <f t="shared" si="477"/>
        <v>0</v>
      </c>
      <c r="AM404" s="709">
        <f t="shared" si="478"/>
        <v>0</v>
      </c>
      <c r="AN404" s="709"/>
      <c r="AO404" s="709">
        <f t="shared" si="479"/>
        <v>0</v>
      </c>
      <c r="AP404" s="709">
        <f t="shared" si="480"/>
        <v>0</v>
      </c>
    </row>
    <row r="405" spans="2:42" ht="12.75" hidden="1" customHeight="1" outlineLevel="1" x14ac:dyDescent="0.2">
      <c r="B405" s="851"/>
      <c r="C405" s="851"/>
      <c r="D405" s="27" t="str">
        <f t="shared" si="481"/>
        <v/>
      </c>
      <c r="E405" s="191" t="str">
        <f t="shared" si="482"/>
        <v>So</v>
      </c>
      <c r="F405" s="191">
        <f t="shared" si="483"/>
        <v>2024</v>
      </c>
      <c r="G405" s="191">
        <f t="shared" si="484"/>
        <v>12</v>
      </c>
      <c r="H405" s="191">
        <f t="shared" si="486"/>
        <v>22</v>
      </c>
      <c r="I405" s="192">
        <f t="shared" si="485"/>
        <v>44186</v>
      </c>
      <c r="J405" s="191">
        <f t="shared" si="462"/>
        <v>1</v>
      </c>
      <c r="K405" s="193">
        <f t="shared" si="488"/>
        <v>0</v>
      </c>
      <c r="L405" s="194">
        <f t="shared" si="488"/>
        <v>0</v>
      </c>
      <c r="M405" s="193">
        <f t="shared" si="488"/>
        <v>0</v>
      </c>
      <c r="N405" s="194">
        <f t="shared" si="488"/>
        <v>0</v>
      </c>
      <c r="O405" s="193">
        <f t="shared" si="488"/>
        <v>0</v>
      </c>
      <c r="P405" s="194">
        <f t="shared" si="488"/>
        <v>0</v>
      </c>
      <c r="Q405" s="193">
        <f t="shared" si="488"/>
        <v>0</v>
      </c>
      <c r="R405" s="194">
        <f t="shared" si="488"/>
        <v>0</v>
      </c>
      <c r="S405" s="193">
        <f t="shared" si="464"/>
        <v>0</v>
      </c>
      <c r="T405" s="194">
        <f t="shared" si="465"/>
        <v>0</v>
      </c>
      <c r="U405" s="193">
        <f t="shared" si="466"/>
        <v>0</v>
      </c>
      <c r="V405" s="194">
        <f t="shared" si="467"/>
        <v>0</v>
      </c>
      <c r="W405" s="195">
        <f t="shared" si="468"/>
        <v>0</v>
      </c>
      <c r="X405" s="195">
        <f t="shared" si="469"/>
        <v>0</v>
      </c>
      <c r="Y405" s="195">
        <f t="shared" si="470"/>
        <v>0</v>
      </c>
      <c r="Z405" s="195">
        <f t="shared" si="471"/>
        <v>0</v>
      </c>
      <c r="AA405" s="195">
        <f t="shared" si="472"/>
        <v>0</v>
      </c>
      <c r="AB405" s="195">
        <f t="shared" si="473"/>
        <v>0</v>
      </c>
      <c r="AC405" s="667"/>
      <c r="AD405" s="196">
        <f t="shared" si="474"/>
        <v>0</v>
      </c>
      <c r="AE405" s="667"/>
      <c r="AF405" s="196">
        <f t="shared" si="475"/>
        <v>0</v>
      </c>
      <c r="AG405" s="196"/>
      <c r="AH405" s="196"/>
      <c r="AI405" s="196"/>
      <c r="AK405" s="709">
        <f t="shared" si="476"/>
        <v>0</v>
      </c>
      <c r="AL405" s="709">
        <f t="shared" si="477"/>
        <v>0</v>
      </c>
      <c r="AM405" s="709">
        <f t="shared" si="478"/>
        <v>0</v>
      </c>
      <c r="AN405" s="709"/>
      <c r="AO405" s="709">
        <f t="shared" si="479"/>
        <v>0</v>
      </c>
      <c r="AP405" s="709">
        <f t="shared" si="480"/>
        <v>0</v>
      </c>
    </row>
    <row r="406" spans="2:42" ht="12.75" hidden="1" customHeight="1" outlineLevel="1" x14ac:dyDescent="0.2">
      <c r="B406" s="851"/>
      <c r="C406" s="851"/>
      <c r="D406" s="27">
        <f t="shared" si="481"/>
        <v>52</v>
      </c>
      <c r="E406" s="191" t="str">
        <f t="shared" si="482"/>
        <v>Mo</v>
      </c>
      <c r="F406" s="191">
        <f t="shared" si="483"/>
        <v>2024</v>
      </c>
      <c r="G406" s="191">
        <f t="shared" si="484"/>
        <v>12</v>
      </c>
      <c r="H406" s="191">
        <f t="shared" si="486"/>
        <v>23</v>
      </c>
      <c r="I406" s="192">
        <f t="shared" si="485"/>
        <v>44187</v>
      </c>
      <c r="J406" s="191">
        <f t="shared" si="462"/>
        <v>1</v>
      </c>
      <c r="K406" s="193">
        <f t="shared" si="488"/>
        <v>7</v>
      </c>
      <c r="L406" s="194">
        <f t="shared" si="488"/>
        <v>0</v>
      </c>
      <c r="M406" s="193">
        <f t="shared" si="488"/>
        <v>13</v>
      </c>
      <c r="N406" s="194">
        <f t="shared" si="488"/>
        <v>0</v>
      </c>
      <c r="O406" s="193">
        <f t="shared" si="488"/>
        <v>13</v>
      </c>
      <c r="P406" s="194">
        <f t="shared" si="488"/>
        <v>30</v>
      </c>
      <c r="Q406" s="193">
        <f t="shared" si="488"/>
        <v>15</v>
      </c>
      <c r="R406" s="194">
        <f t="shared" si="488"/>
        <v>55</v>
      </c>
      <c r="S406" s="193">
        <f t="shared" si="464"/>
        <v>15</v>
      </c>
      <c r="T406" s="194">
        <f t="shared" si="465"/>
        <v>55</v>
      </c>
      <c r="U406" s="193">
        <f t="shared" si="466"/>
        <v>15</v>
      </c>
      <c r="V406" s="194">
        <f t="shared" si="467"/>
        <v>55</v>
      </c>
      <c r="W406" s="195">
        <f t="shared" si="468"/>
        <v>0.29166666666666669</v>
      </c>
      <c r="X406" s="195">
        <f t="shared" si="469"/>
        <v>0.54166666666666663</v>
      </c>
      <c r="Y406" s="195">
        <f t="shared" si="470"/>
        <v>0.5625</v>
      </c>
      <c r="Z406" s="195">
        <f t="shared" si="471"/>
        <v>0.66319444444444442</v>
      </c>
      <c r="AA406" s="195">
        <f t="shared" si="472"/>
        <v>0.66319444444444442</v>
      </c>
      <c r="AB406" s="195">
        <f t="shared" si="473"/>
        <v>0.66319444444444442</v>
      </c>
      <c r="AC406" s="667"/>
      <c r="AD406" s="196">
        <f t="shared" si="474"/>
        <v>0.35069444444444442</v>
      </c>
      <c r="AE406" s="667"/>
      <c r="AF406" s="196">
        <f t="shared" si="475"/>
        <v>0.35069444444444436</v>
      </c>
      <c r="AG406" s="196"/>
      <c r="AH406" s="196"/>
      <c r="AI406" s="196"/>
      <c r="AJ406" s="150"/>
      <c r="AK406" s="709">
        <f t="shared" si="476"/>
        <v>0</v>
      </c>
      <c r="AL406" s="709">
        <f t="shared" si="477"/>
        <v>0</v>
      </c>
      <c r="AM406" s="709">
        <f t="shared" si="478"/>
        <v>0</v>
      </c>
      <c r="AN406" s="709"/>
      <c r="AO406" s="709">
        <f t="shared" si="479"/>
        <v>0</v>
      </c>
      <c r="AP406" s="709">
        <f t="shared" si="480"/>
        <v>1</v>
      </c>
    </row>
    <row r="407" spans="2:42" ht="12.75" hidden="1" customHeight="1" outlineLevel="1" x14ac:dyDescent="0.2">
      <c r="B407" s="851"/>
      <c r="C407" s="851"/>
      <c r="D407" s="27" t="str">
        <f t="shared" si="481"/>
        <v/>
      </c>
      <c r="E407" s="191" t="str">
        <f t="shared" si="482"/>
        <v>Di</v>
      </c>
      <c r="F407" s="191">
        <f t="shared" si="483"/>
        <v>2024</v>
      </c>
      <c r="G407" s="191">
        <f t="shared" si="484"/>
        <v>12</v>
      </c>
      <c r="H407" s="191">
        <f t="shared" si="486"/>
        <v>24</v>
      </c>
      <c r="I407" s="192">
        <f t="shared" si="485"/>
        <v>44188</v>
      </c>
      <c r="J407" s="191">
        <f t="shared" si="462"/>
        <v>1</v>
      </c>
      <c r="K407" s="193">
        <f t="shared" si="488"/>
        <v>7</v>
      </c>
      <c r="L407" s="194">
        <f t="shared" si="488"/>
        <v>0</v>
      </c>
      <c r="M407" s="193">
        <f t="shared" si="488"/>
        <v>13</v>
      </c>
      <c r="N407" s="194">
        <f t="shared" si="488"/>
        <v>0</v>
      </c>
      <c r="O407" s="193">
        <f t="shared" si="488"/>
        <v>13</v>
      </c>
      <c r="P407" s="194">
        <f t="shared" si="488"/>
        <v>30</v>
      </c>
      <c r="Q407" s="193">
        <f t="shared" si="488"/>
        <v>15</v>
      </c>
      <c r="R407" s="194">
        <f t="shared" si="488"/>
        <v>55</v>
      </c>
      <c r="S407" s="193">
        <f t="shared" si="464"/>
        <v>15</v>
      </c>
      <c r="T407" s="194">
        <f t="shared" si="465"/>
        <v>55</v>
      </c>
      <c r="U407" s="193">
        <f t="shared" si="466"/>
        <v>15</v>
      </c>
      <c r="V407" s="194">
        <f t="shared" si="467"/>
        <v>55</v>
      </c>
      <c r="W407" s="195">
        <f t="shared" si="468"/>
        <v>0.29166666666666669</v>
      </c>
      <c r="X407" s="195">
        <f t="shared" si="469"/>
        <v>0.54166666666666663</v>
      </c>
      <c r="Y407" s="195">
        <f t="shared" si="470"/>
        <v>0.5625</v>
      </c>
      <c r="Z407" s="195">
        <f t="shared" si="471"/>
        <v>0.66319444444444442</v>
      </c>
      <c r="AA407" s="195">
        <f t="shared" si="472"/>
        <v>0.66319444444444442</v>
      </c>
      <c r="AB407" s="195">
        <f t="shared" si="473"/>
        <v>0.66319444444444442</v>
      </c>
      <c r="AC407" s="667"/>
      <c r="AD407" s="196">
        <f t="shared" si="474"/>
        <v>0.35069444444444442</v>
      </c>
      <c r="AE407" s="667"/>
      <c r="AF407" s="196">
        <f t="shared" si="475"/>
        <v>0.35069444444444436</v>
      </c>
      <c r="AG407" s="196"/>
      <c r="AH407" s="196"/>
      <c r="AI407" s="196"/>
      <c r="AJ407" s="150"/>
      <c r="AK407" s="709">
        <f t="shared" si="476"/>
        <v>0</v>
      </c>
      <c r="AL407" s="709">
        <f t="shared" si="477"/>
        <v>0</v>
      </c>
      <c r="AM407" s="709">
        <f t="shared" si="478"/>
        <v>0</v>
      </c>
      <c r="AN407" s="709"/>
      <c r="AO407" s="709">
        <f t="shared" si="479"/>
        <v>0</v>
      </c>
      <c r="AP407" s="709">
        <f t="shared" si="480"/>
        <v>1</v>
      </c>
    </row>
    <row r="408" spans="2:42" ht="12.75" hidden="1" customHeight="1" outlineLevel="1" x14ac:dyDescent="0.2">
      <c r="B408" s="851"/>
      <c r="C408" s="851"/>
      <c r="D408" s="27" t="str">
        <f t="shared" si="481"/>
        <v/>
      </c>
      <c r="E408" s="191" t="str">
        <f t="shared" si="482"/>
        <v>Mi</v>
      </c>
      <c r="F408" s="191">
        <f t="shared" si="483"/>
        <v>2024</v>
      </c>
      <c r="G408" s="191">
        <f t="shared" si="484"/>
        <v>12</v>
      </c>
      <c r="H408" s="191">
        <f t="shared" si="486"/>
        <v>25</v>
      </c>
      <c r="I408" s="192">
        <f t="shared" si="485"/>
        <v>44189</v>
      </c>
      <c r="J408" s="191">
        <f t="shared" si="462"/>
        <v>1</v>
      </c>
      <c r="K408" s="193">
        <f t="shared" si="488"/>
        <v>7</v>
      </c>
      <c r="L408" s="194">
        <f t="shared" si="488"/>
        <v>0</v>
      </c>
      <c r="M408" s="193">
        <f t="shared" si="488"/>
        <v>13</v>
      </c>
      <c r="N408" s="194">
        <f t="shared" si="488"/>
        <v>0</v>
      </c>
      <c r="O408" s="193">
        <f t="shared" si="488"/>
        <v>13</v>
      </c>
      <c r="P408" s="194">
        <f t="shared" si="488"/>
        <v>30</v>
      </c>
      <c r="Q408" s="193">
        <f t="shared" si="488"/>
        <v>15</v>
      </c>
      <c r="R408" s="194">
        <f t="shared" si="488"/>
        <v>55</v>
      </c>
      <c r="S408" s="193">
        <f t="shared" si="464"/>
        <v>15</v>
      </c>
      <c r="T408" s="194">
        <f t="shared" si="465"/>
        <v>55</v>
      </c>
      <c r="U408" s="193">
        <f t="shared" si="466"/>
        <v>15</v>
      </c>
      <c r="V408" s="194">
        <f t="shared" si="467"/>
        <v>55</v>
      </c>
      <c r="W408" s="195">
        <f t="shared" si="468"/>
        <v>0.29166666666666669</v>
      </c>
      <c r="X408" s="195">
        <f t="shared" si="469"/>
        <v>0.54166666666666663</v>
      </c>
      <c r="Y408" s="195">
        <f t="shared" si="470"/>
        <v>0.5625</v>
      </c>
      <c r="Z408" s="195">
        <f t="shared" si="471"/>
        <v>0.66319444444444442</v>
      </c>
      <c r="AA408" s="195">
        <f t="shared" si="472"/>
        <v>0.66319444444444442</v>
      </c>
      <c r="AB408" s="195">
        <f t="shared" si="473"/>
        <v>0.66319444444444442</v>
      </c>
      <c r="AC408" s="667"/>
      <c r="AD408" s="196">
        <f t="shared" si="474"/>
        <v>0.35069444444444442</v>
      </c>
      <c r="AE408" s="667"/>
      <c r="AF408" s="196">
        <f t="shared" si="475"/>
        <v>0.35069444444444436</v>
      </c>
      <c r="AG408" s="196"/>
      <c r="AH408" s="196"/>
      <c r="AI408" s="196"/>
      <c r="AJ408" s="150"/>
      <c r="AK408" s="709">
        <f t="shared" si="476"/>
        <v>0</v>
      </c>
      <c r="AL408" s="709">
        <f t="shared" si="477"/>
        <v>0</v>
      </c>
      <c r="AM408" s="709">
        <f t="shared" si="478"/>
        <v>0</v>
      </c>
      <c r="AN408" s="709"/>
      <c r="AO408" s="709">
        <f t="shared" si="479"/>
        <v>0</v>
      </c>
      <c r="AP408" s="709">
        <f t="shared" si="480"/>
        <v>1</v>
      </c>
    </row>
    <row r="409" spans="2:42" ht="12.75" hidden="1" customHeight="1" outlineLevel="1" x14ac:dyDescent="0.2">
      <c r="B409" s="851"/>
      <c r="C409" s="851"/>
      <c r="D409" s="27" t="str">
        <f t="shared" si="481"/>
        <v/>
      </c>
      <c r="E409" s="191" t="str">
        <f t="shared" si="482"/>
        <v>Do</v>
      </c>
      <c r="F409" s="191">
        <f t="shared" si="483"/>
        <v>2024</v>
      </c>
      <c r="G409" s="191">
        <f t="shared" si="484"/>
        <v>12</v>
      </c>
      <c r="H409" s="191">
        <f t="shared" si="486"/>
        <v>26</v>
      </c>
      <c r="I409" s="192">
        <f t="shared" si="485"/>
        <v>44190</v>
      </c>
      <c r="J409" s="191">
        <f t="shared" si="462"/>
        <v>1</v>
      </c>
      <c r="K409" s="193">
        <f t="shared" si="488"/>
        <v>7</v>
      </c>
      <c r="L409" s="194">
        <f t="shared" si="488"/>
        <v>0</v>
      </c>
      <c r="M409" s="193">
        <f t="shared" si="488"/>
        <v>13</v>
      </c>
      <c r="N409" s="194">
        <f t="shared" si="488"/>
        <v>0</v>
      </c>
      <c r="O409" s="193">
        <f t="shared" si="488"/>
        <v>13</v>
      </c>
      <c r="P409" s="194">
        <f t="shared" si="488"/>
        <v>30</v>
      </c>
      <c r="Q409" s="193">
        <f t="shared" si="488"/>
        <v>15</v>
      </c>
      <c r="R409" s="194">
        <f t="shared" si="488"/>
        <v>55</v>
      </c>
      <c r="S409" s="193">
        <f t="shared" si="464"/>
        <v>15</v>
      </c>
      <c r="T409" s="194">
        <f t="shared" si="465"/>
        <v>55</v>
      </c>
      <c r="U409" s="193">
        <f t="shared" si="466"/>
        <v>15</v>
      </c>
      <c r="V409" s="194">
        <f t="shared" si="467"/>
        <v>55</v>
      </c>
      <c r="W409" s="195">
        <f t="shared" si="468"/>
        <v>0.29166666666666669</v>
      </c>
      <c r="X409" s="195">
        <f t="shared" si="469"/>
        <v>0.54166666666666663</v>
      </c>
      <c r="Y409" s="195">
        <f t="shared" si="470"/>
        <v>0.5625</v>
      </c>
      <c r="Z409" s="195">
        <f t="shared" si="471"/>
        <v>0.66319444444444442</v>
      </c>
      <c r="AA409" s="195">
        <f t="shared" si="472"/>
        <v>0.66319444444444442</v>
      </c>
      <c r="AB409" s="195">
        <f t="shared" si="473"/>
        <v>0.66319444444444442</v>
      </c>
      <c r="AC409" s="667"/>
      <c r="AD409" s="196">
        <f t="shared" si="474"/>
        <v>0.35069444444444442</v>
      </c>
      <c r="AE409" s="667"/>
      <c r="AF409" s="196">
        <f t="shared" si="475"/>
        <v>0.35069444444444436</v>
      </c>
      <c r="AG409" s="196"/>
      <c r="AH409" s="196"/>
      <c r="AI409" s="196"/>
      <c r="AJ409" s="150"/>
      <c r="AK409" s="709">
        <f t="shared" si="476"/>
        <v>0</v>
      </c>
      <c r="AL409" s="709">
        <f t="shared" si="477"/>
        <v>0</v>
      </c>
      <c r="AM409" s="709">
        <f t="shared" si="478"/>
        <v>0</v>
      </c>
      <c r="AN409" s="709"/>
      <c r="AO409" s="709">
        <f t="shared" si="479"/>
        <v>0</v>
      </c>
      <c r="AP409" s="709">
        <f t="shared" si="480"/>
        <v>1</v>
      </c>
    </row>
    <row r="410" spans="2:42" ht="12.75" hidden="1" customHeight="1" outlineLevel="1" x14ac:dyDescent="0.2">
      <c r="B410" s="851"/>
      <c r="C410" s="851"/>
      <c r="D410" s="27" t="str">
        <f t="shared" si="481"/>
        <v/>
      </c>
      <c r="E410" s="191" t="str">
        <f t="shared" si="482"/>
        <v>Fr</v>
      </c>
      <c r="F410" s="191">
        <f t="shared" si="483"/>
        <v>2024</v>
      </c>
      <c r="G410" s="191">
        <f t="shared" si="484"/>
        <v>12</v>
      </c>
      <c r="H410" s="191">
        <f t="shared" si="486"/>
        <v>27</v>
      </c>
      <c r="I410" s="192">
        <f t="shared" si="485"/>
        <v>44191</v>
      </c>
      <c r="J410" s="191">
        <f t="shared" si="462"/>
        <v>1</v>
      </c>
      <c r="K410" s="193">
        <f t="shared" si="488"/>
        <v>7</v>
      </c>
      <c r="L410" s="194">
        <f t="shared" si="488"/>
        <v>0</v>
      </c>
      <c r="M410" s="193">
        <f t="shared" si="488"/>
        <v>13</v>
      </c>
      <c r="N410" s="194">
        <f t="shared" si="488"/>
        <v>0</v>
      </c>
      <c r="O410" s="193">
        <f t="shared" si="488"/>
        <v>13</v>
      </c>
      <c r="P410" s="194">
        <f t="shared" si="488"/>
        <v>30</v>
      </c>
      <c r="Q410" s="193">
        <f t="shared" si="488"/>
        <v>15</v>
      </c>
      <c r="R410" s="194">
        <f t="shared" si="488"/>
        <v>55</v>
      </c>
      <c r="S410" s="193">
        <f t="shared" si="464"/>
        <v>15</v>
      </c>
      <c r="T410" s="194">
        <f t="shared" si="465"/>
        <v>55</v>
      </c>
      <c r="U410" s="193">
        <f t="shared" si="466"/>
        <v>15</v>
      </c>
      <c r="V410" s="194">
        <f t="shared" si="467"/>
        <v>55</v>
      </c>
      <c r="W410" s="195">
        <f t="shared" si="468"/>
        <v>0.29166666666666669</v>
      </c>
      <c r="X410" s="195">
        <f t="shared" si="469"/>
        <v>0.54166666666666663</v>
      </c>
      <c r="Y410" s="195">
        <f t="shared" si="470"/>
        <v>0.5625</v>
      </c>
      <c r="Z410" s="195">
        <f t="shared" si="471"/>
        <v>0.66319444444444442</v>
      </c>
      <c r="AA410" s="195">
        <f t="shared" si="472"/>
        <v>0.66319444444444442</v>
      </c>
      <c r="AB410" s="195">
        <f t="shared" si="473"/>
        <v>0.66319444444444442</v>
      </c>
      <c r="AC410" s="667"/>
      <c r="AD410" s="196">
        <f t="shared" si="474"/>
        <v>0.35069444444444442</v>
      </c>
      <c r="AE410" s="667"/>
      <c r="AF410" s="196">
        <f t="shared" si="475"/>
        <v>0.35069444444444436</v>
      </c>
      <c r="AG410" s="196"/>
      <c r="AH410" s="196"/>
      <c r="AI410" s="196"/>
      <c r="AJ410" s="150"/>
      <c r="AK410" s="709">
        <f t="shared" si="476"/>
        <v>0</v>
      </c>
      <c r="AL410" s="709">
        <f t="shared" si="477"/>
        <v>0</v>
      </c>
      <c r="AM410" s="709">
        <f t="shared" si="478"/>
        <v>0</v>
      </c>
      <c r="AN410" s="709"/>
      <c r="AO410" s="709">
        <f t="shared" si="479"/>
        <v>0</v>
      </c>
      <c r="AP410" s="709">
        <f t="shared" si="480"/>
        <v>1</v>
      </c>
    </row>
    <row r="411" spans="2:42" ht="12.75" hidden="1" customHeight="1" outlineLevel="1" x14ac:dyDescent="0.2">
      <c r="B411" s="851"/>
      <c r="C411" s="851"/>
      <c r="D411" s="27" t="str">
        <f t="shared" si="481"/>
        <v/>
      </c>
      <c r="E411" s="191" t="str">
        <f t="shared" si="482"/>
        <v>Sa</v>
      </c>
      <c r="F411" s="191">
        <f t="shared" si="483"/>
        <v>2024</v>
      </c>
      <c r="G411" s="191">
        <f t="shared" si="484"/>
        <v>12</v>
      </c>
      <c r="H411" s="191">
        <f t="shared" si="486"/>
        <v>28</v>
      </c>
      <c r="I411" s="192">
        <f t="shared" si="485"/>
        <v>44192</v>
      </c>
      <c r="J411" s="191">
        <f t="shared" si="462"/>
        <v>1</v>
      </c>
      <c r="K411" s="193">
        <f t="shared" si="488"/>
        <v>0</v>
      </c>
      <c r="L411" s="194">
        <f t="shared" si="488"/>
        <v>0</v>
      </c>
      <c r="M411" s="193">
        <f t="shared" si="488"/>
        <v>0</v>
      </c>
      <c r="N411" s="194">
        <f t="shared" si="488"/>
        <v>0</v>
      </c>
      <c r="O411" s="193">
        <f t="shared" si="488"/>
        <v>0</v>
      </c>
      <c r="P411" s="194">
        <f t="shared" si="488"/>
        <v>0</v>
      </c>
      <c r="Q411" s="193">
        <f t="shared" si="488"/>
        <v>0</v>
      </c>
      <c r="R411" s="194">
        <f t="shared" si="488"/>
        <v>0</v>
      </c>
      <c r="S411" s="193">
        <f t="shared" si="464"/>
        <v>0</v>
      </c>
      <c r="T411" s="194">
        <f t="shared" si="465"/>
        <v>0</v>
      </c>
      <c r="U411" s="193">
        <f t="shared" si="466"/>
        <v>0</v>
      </c>
      <c r="V411" s="194">
        <f t="shared" si="467"/>
        <v>0</v>
      </c>
      <c r="W411" s="195">
        <f t="shared" si="468"/>
        <v>0</v>
      </c>
      <c r="X411" s="195">
        <f t="shared" si="469"/>
        <v>0</v>
      </c>
      <c r="Y411" s="195">
        <f t="shared" si="470"/>
        <v>0</v>
      </c>
      <c r="Z411" s="195">
        <f t="shared" si="471"/>
        <v>0</v>
      </c>
      <c r="AA411" s="195">
        <f t="shared" si="472"/>
        <v>0</v>
      </c>
      <c r="AB411" s="195">
        <f t="shared" si="473"/>
        <v>0</v>
      </c>
      <c r="AC411" s="667"/>
      <c r="AD411" s="196">
        <f t="shared" si="474"/>
        <v>0</v>
      </c>
      <c r="AE411" s="667"/>
      <c r="AF411" s="196">
        <f t="shared" si="475"/>
        <v>0</v>
      </c>
      <c r="AG411" s="196"/>
      <c r="AH411" s="196"/>
      <c r="AI411" s="196"/>
      <c r="AK411" s="709">
        <f t="shared" si="476"/>
        <v>0</v>
      </c>
      <c r="AL411" s="709">
        <f t="shared" si="477"/>
        <v>0</v>
      </c>
      <c r="AM411" s="709">
        <f t="shared" si="478"/>
        <v>0</v>
      </c>
      <c r="AN411" s="709"/>
      <c r="AO411" s="709">
        <f t="shared" si="479"/>
        <v>0</v>
      </c>
      <c r="AP411" s="709">
        <f t="shared" si="480"/>
        <v>0</v>
      </c>
    </row>
    <row r="412" spans="2:42" ht="12.75" hidden="1" customHeight="1" outlineLevel="1" x14ac:dyDescent="0.2">
      <c r="B412" s="851"/>
      <c r="C412" s="851"/>
      <c r="D412" s="27" t="str">
        <f t="shared" si="481"/>
        <v/>
      </c>
      <c r="E412" s="191" t="str">
        <f t="shared" si="482"/>
        <v>So</v>
      </c>
      <c r="F412" s="191">
        <f t="shared" si="483"/>
        <v>2024</v>
      </c>
      <c r="G412" s="191">
        <f t="shared" si="484"/>
        <v>12</v>
      </c>
      <c r="H412" s="191">
        <f t="shared" si="486"/>
        <v>29</v>
      </c>
      <c r="I412" s="192">
        <f t="shared" si="485"/>
        <v>44193</v>
      </c>
      <c r="J412" s="191">
        <f t="shared" si="462"/>
        <v>1</v>
      </c>
      <c r="K412" s="193">
        <f t="shared" si="488"/>
        <v>0</v>
      </c>
      <c r="L412" s="194">
        <f t="shared" si="488"/>
        <v>0</v>
      </c>
      <c r="M412" s="193">
        <f t="shared" si="488"/>
        <v>0</v>
      </c>
      <c r="N412" s="194">
        <f t="shared" si="488"/>
        <v>0</v>
      </c>
      <c r="O412" s="193">
        <f t="shared" si="488"/>
        <v>0</v>
      </c>
      <c r="P412" s="194">
        <f t="shared" si="488"/>
        <v>0</v>
      </c>
      <c r="Q412" s="193">
        <f t="shared" si="488"/>
        <v>0</v>
      </c>
      <c r="R412" s="194">
        <f t="shared" si="488"/>
        <v>0</v>
      </c>
      <c r="S412" s="193">
        <f t="shared" si="464"/>
        <v>0</v>
      </c>
      <c r="T412" s="194">
        <f t="shared" si="465"/>
        <v>0</v>
      </c>
      <c r="U412" s="193">
        <f t="shared" si="466"/>
        <v>0</v>
      </c>
      <c r="V412" s="194">
        <f t="shared" si="467"/>
        <v>0</v>
      </c>
      <c r="W412" s="195">
        <f t="shared" si="468"/>
        <v>0</v>
      </c>
      <c r="X412" s="195">
        <f t="shared" si="469"/>
        <v>0</v>
      </c>
      <c r="Y412" s="195">
        <f t="shared" si="470"/>
        <v>0</v>
      </c>
      <c r="Z412" s="195">
        <f t="shared" si="471"/>
        <v>0</v>
      </c>
      <c r="AA412" s="195">
        <f t="shared" si="472"/>
        <v>0</v>
      </c>
      <c r="AB412" s="195">
        <f t="shared" si="473"/>
        <v>0</v>
      </c>
      <c r="AC412" s="667"/>
      <c r="AD412" s="196">
        <f t="shared" si="474"/>
        <v>0</v>
      </c>
      <c r="AE412" s="667"/>
      <c r="AF412" s="196">
        <f t="shared" si="475"/>
        <v>0</v>
      </c>
      <c r="AG412" s="196"/>
      <c r="AH412" s="196"/>
      <c r="AI412" s="196"/>
      <c r="AK412" s="709">
        <f t="shared" si="476"/>
        <v>0</v>
      </c>
      <c r="AL412" s="709">
        <f t="shared" si="477"/>
        <v>0</v>
      </c>
      <c r="AM412" s="709">
        <f t="shared" si="478"/>
        <v>0</v>
      </c>
      <c r="AN412" s="709"/>
      <c r="AO412" s="709">
        <f t="shared" si="479"/>
        <v>0</v>
      </c>
      <c r="AP412" s="709">
        <f t="shared" si="480"/>
        <v>0</v>
      </c>
    </row>
    <row r="413" spans="2:42" ht="12.75" hidden="1" customHeight="1" outlineLevel="1" x14ac:dyDescent="0.2">
      <c r="B413" s="851"/>
      <c r="C413" s="851"/>
      <c r="D413" s="27">
        <f t="shared" si="481"/>
        <v>53</v>
      </c>
      <c r="E413" s="191" t="str">
        <f t="shared" si="482"/>
        <v>Mo</v>
      </c>
      <c r="F413" s="191">
        <f t="shared" si="483"/>
        <v>2024</v>
      </c>
      <c r="G413" s="191">
        <f t="shared" si="484"/>
        <v>12</v>
      </c>
      <c r="H413" s="191">
        <f t="shared" si="486"/>
        <v>30</v>
      </c>
      <c r="I413" s="192">
        <f t="shared" si="485"/>
        <v>44194</v>
      </c>
      <c r="J413" s="191">
        <f t="shared" si="462"/>
        <v>1</v>
      </c>
      <c r="K413" s="193">
        <f t="shared" si="488"/>
        <v>7</v>
      </c>
      <c r="L413" s="194">
        <f t="shared" si="488"/>
        <v>0</v>
      </c>
      <c r="M413" s="193">
        <f t="shared" si="488"/>
        <v>13</v>
      </c>
      <c r="N413" s="194">
        <f t="shared" si="488"/>
        <v>0</v>
      </c>
      <c r="O413" s="193">
        <f t="shared" si="488"/>
        <v>13</v>
      </c>
      <c r="P413" s="194">
        <f t="shared" si="488"/>
        <v>30</v>
      </c>
      <c r="Q413" s="193">
        <f t="shared" si="488"/>
        <v>15</v>
      </c>
      <c r="R413" s="194">
        <f t="shared" si="488"/>
        <v>55</v>
      </c>
      <c r="S413" s="193">
        <f t="shared" si="464"/>
        <v>15</v>
      </c>
      <c r="T413" s="194">
        <f t="shared" si="465"/>
        <v>55</v>
      </c>
      <c r="U413" s="193">
        <f t="shared" si="466"/>
        <v>15</v>
      </c>
      <c r="V413" s="194">
        <f t="shared" si="467"/>
        <v>55</v>
      </c>
      <c r="W413" s="195">
        <f t="shared" si="468"/>
        <v>0.29166666666666669</v>
      </c>
      <c r="X413" s="195">
        <f t="shared" si="469"/>
        <v>0.54166666666666663</v>
      </c>
      <c r="Y413" s="195">
        <f t="shared" si="470"/>
        <v>0.5625</v>
      </c>
      <c r="Z413" s="195">
        <f t="shared" si="471"/>
        <v>0.66319444444444442</v>
      </c>
      <c r="AA413" s="195">
        <f t="shared" si="472"/>
        <v>0.66319444444444442</v>
      </c>
      <c r="AB413" s="195">
        <f t="shared" si="473"/>
        <v>0.66319444444444442</v>
      </c>
      <c r="AC413" s="667"/>
      <c r="AD413" s="196">
        <f t="shared" si="474"/>
        <v>0.35069444444444442</v>
      </c>
      <c r="AE413" s="667"/>
      <c r="AF413" s="196">
        <f t="shared" si="475"/>
        <v>0.35069444444444436</v>
      </c>
      <c r="AG413" s="196"/>
      <c r="AH413" s="196"/>
      <c r="AI413" s="196"/>
      <c r="AJ413" s="150"/>
      <c r="AK413" s="709">
        <f t="shared" si="476"/>
        <v>0</v>
      </c>
      <c r="AL413" s="709">
        <f t="shared" si="477"/>
        <v>0</v>
      </c>
      <c r="AM413" s="709">
        <f t="shared" si="478"/>
        <v>0</v>
      </c>
      <c r="AN413" s="709"/>
      <c r="AO413" s="709">
        <f t="shared" si="479"/>
        <v>0</v>
      </c>
      <c r="AP413" s="709">
        <f t="shared" si="480"/>
        <v>1</v>
      </c>
    </row>
    <row r="414" spans="2:42" ht="12.75" hidden="1" customHeight="1" outlineLevel="1" x14ac:dyDescent="0.2">
      <c r="B414" s="851"/>
      <c r="C414" s="851"/>
      <c r="D414" s="27" t="str">
        <f t="shared" si="481"/>
        <v/>
      </c>
      <c r="E414" s="191" t="str">
        <f t="shared" si="482"/>
        <v>Di</v>
      </c>
      <c r="F414" s="191">
        <f t="shared" si="483"/>
        <v>2024</v>
      </c>
      <c r="G414" s="191">
        <f t="shared" si="484"/>
        <v>12</v>
      </c>
      <c r="H414" s="191">
        <f t="shared" si="486"/>
        <v>31</v>
      </c>
      <c r="I414" s="192">
        <f t="shared" si="485"/>
        <v>44195</v>
      </c>
      <c r="J414" s="191">
        <f t="shared" si="462"/>
        <v>1</v>
      </c>
      <c r="K414" s="193">
        <f t="shared" si="488"/>
        <v>7</v>
      </c>
      <c r="L414" s="194">
        <f t="shared" si="488"/>
        <v>0</v>
      </c>
      <c r="M414" s="193">
        <f t="shared" si="488"/>
        <v>13</v>
      </c>
      <c r="N414" s="194">
        <f t="shared" si="488"/>
        <v>0</v>
      </c>
      <c r="O414" s="193">
        <f t="shared" si="488"/>
        <v>13</v>
      </c>
      <c r="P414" s="194">
        <f t="shared" si="488"/>
        <v>30</v>
      </c>
      <c r="Q414" s="193">
        <f t="shared" si="488"/>
        <v>15</v>
      </c>
      <c r="R414" s="194">
        <f t="shared" si="488"/>
        <v>55</v>
      </c>
      <c r="S414" s="193">
        <f t="shared" si="464"/>
        <v>15</v>
      </c>
      <c r="T414" s="194">
        <f t="shared" si="465"/>
        <v>55</v>
      </c>
      <c r="U414" s="193">
        <f t="shared" si="466"/>
        <v>15</v>
      </c>
      <c r="V414" s="194">
        <f t="shared" si="467"/>
        <v>55</v>
      </c>
      <c r="W414" s="195">
        <f t="shared" si="468"/>
        <v>0.29166666666666669</v>
      </c>
      <c r="X414" s="195">
        <f t="shared" si="469"/>
        <v>0.54166666666666663</v>
      </c>
      <c r="Y414" s="195">
        <f t="shared" si="470"/>
        <v>0.5625</v>
      </c>
      <c r="Z414" s="195">
        <f t="shared" si="471"/>
        <v>0.66319444444444442</v>
      </c>
      <c r="AA414" s="195">
        <f t="shared" si="472"/>
        <v>0.66319444444444442</v>
      </c>
      <c r="AB414" s="195">
        <f t="shared" si="473"/>
        <v>0.66319444444444442</v>
      </c>
      <c r="AC414" s="667"/>
      <c r="AD414" s="196">
        <f t="shared" si="474"/>
        <v>0.35069444444444442</v>
      </c>
      <c r="AE414" s="667"/>
      <c r="AF414" s="196">
        <f t="shared" si="475"/>
        <v>0.35069444444444436</v>
      </c>
      <c r="AG414" s="196"/>
      <c r="AH414" s="196"/>
      <c r="AI414" s="196"/>
      <c r="AJ414" s="150"/>
      <c r="AK414" s="709">
        <f t="shared" si="476"/>
        <v>0</v>
      </c>
      <c r="AL414" s="709">
        <f t="shared" si="477"/>
        <v>0</v>
      </c>
      <c r="AM414" s="709">
        <f t="shared" si="478"/>
        <v>0</v>
      </c>
      <c r="AN414" s="709"/>
      <c r="AO414" s="709">
        <f t="shared" si="479"/>
        <v>0</v>
      </c>
      <c r="AP414" s="709">
        <f>IF(OR(E414="Sa",E414="So",E414="",J414=0,AH414="FT"),0,1)</f>
        <v>1</v>
      </c>
    </row>
    <row r="415" spans="2:42" ht="12.75" hidden="1" customHeight="1" outlineLevel="1" x14ac:dyDescent="0.2">
      <c r="B415" s="851"/>
      <c r="C415" s="851"/>
      <c r="D415" s="749" t="s">
        <v>1716</v>
      </c>
      <c r="E415" s="9"/>
      <c r="F415" s="9"/>
      <c r="G415" s="9"/>
      <c r="H415" s="191"/>
      <c r="I415" s="13"/>
      <c r="J415" s="191">
        <f>IF(OR(G415="",G415=MONTH(I415)),1,0)</f>
        <v>1</v>
      </c>
      <c r="Q415" s="4" t="s">
        <v>21</v>
      </c>
      <c r="R415" s="4"/>
      <c r="S415" s="4"/>
      <c r="T415" s="4"/>
      <c r="U415" s="4"/>
      <c r="V415" s="4"/>
      <c r="W415" s="4"/>
      <c r="X415" s="4"/>
      <c r="Y415" s="4"/>
      <c r="Z415" s="4"/>
      <c r="AA415" s="4"/>
      <c r="AB415" s="4"/>
      <c r="AC415" s="667"/>
      <c r="AD415" s="18">
        <f>SUM(AD384:AD414)</f>
        <v>7.7152777777777803</v>
      </c>
      <c r="AE415" s="667"/>
      <c r="AF415" s="18">
        <f>SUM(AF384:AF414)</f>
        <v>7.7152777777777777</v>
      </c>
      <c r="AG415" s="18"/>
      <c r="AH415" s="18"/>
      <c r="AI415" s="20">
        <f>IF(AF415-AD415&lt;0,0,1)</f>
        <v>0</v>
      </c>
      <c r="AJ415" s="190">
        <f>IF(AF415-AD415&lt;0,AD415-AF415,AF415-AD415)</f>
        <v>2.6645352591003757E-15</v>
      </c>
      <c r="AK415" s="190">
        <f>8.425*SUM(AK384:AK414)/24</f>
        <v>0</v>
      </c>
      <c r="AL415" s="190">
        <f>8.425*SUM(AL384:AL414)/24</f>
        <v>0</v>
      </c>
      <c r="AM415" s="190">
        <f>8.425*SUM(AM384:AM414)/24</f>
        <v>0</v>
      </c>
      <c r="AO415" s="151">
        <f>SUM(AO384:AO414)</f>
        <v>0</v>
      </c>
      <c r="AP415" s="151">
        <f>SUM(AP384:AP414)</f>
        <v>22</v>
      </c>
    </row>
    <row r="416" spans="2:42" ht="12.75" customHeight="1" collapsed="1" x14ac:dyDescent="0.2">
      <c r="B416" s="852"/>
      <c r="C416" s="852"/>
      <c r="D416" s="49"/>
      <c r="E416" s="51"/>
      <c r="F416" s="51"/>
      <c r="G416" s="51"/>
      <c r="H416" s="51"/>
      <c r="I416" s="51"/>
      <c r="J416" s="51"/>
      <c r="K416" s="52"/>
      <c r="L416" s="52"/>
      <c r="M416" s="52"/>
      <c r="N416" s="52"/>
      <c r="O416" s="52"/>
      <c r="P416" s="52"/>
      <c r="Q416" s="52"/>
      <c r="R416" s="52"/>
      <c r="S416" s="52"/>
      <c r="T416" s="52"/>
      <c r="U416" s="52"/>
      <c r="V416" s="52"/>
      <c r="W416" s="52"/>
      <c r="X416" s="52"/>
      <c r="Y416" s="52"/>
      <c r="Z416" s="52"/>
      <c r="AA416" s="52"/>
      <c r="AB416" s="52"/>
      <c r="AC416" s="53"/>
      <c r="AD416" s="53"/>
      <c r="AE416" s="53"/>
      <c r="AF416" s="54"/>
      <c r="AG416" s="54"/>
      <c r="AH416" s="54"/>
      <c r="AI416" s="54"/>
      <c r="AJ416" s="204">
        <f>IF(AI415=1,AJ382+AJ415,IF(AI415=0,AJ382-AJ415,"Error"))</f>
        <v>-0.47222222222225874</v>
      </c>
      <c r="AK416" s="205">
        <f>AK382+SUM(AK383:AK414)</f>
        <v>12</v>
      </c>
      <c r="AL416" s="205">
        <f>AL382+SUM(AL383:AL414)</f>
        <v>1</v>
      </c>
      <c r="AM416" s="205">
        <f>AM382+SUM(AM383:AM414)</f>
        <v>0</v>
      </c>
      <c r="AN416" s="205"/>
      <c r="AO416" s="205">
        <f>AO415*8</f>
        <v>0</v>
      </c>
      <c r="AP416" s="205">
        <f>AP415*8</f>
        <v>176</v>
      </c>
    </row>
    <row r="417" spans="59:67" ht="15" thickBot="1" x14ac:dyDescent="0.25"/>
    <row r="418" spans="59:67" x14ac:dyDescent="0.2">
      <c r="BG418" s="822" t="s">
        <v>1778</v>
      </c>
      <c r="BH418" s="823">
        <f>SUM(BG420:BG424)+SUM(BH420:BH424)</f>
        <v>0</v>
      </c>
      <c r="BI418" s="824" t="s">
        <v>1767</v>
      </c>
      <c r="BJ418" s="825" t="s">
        <v>1767</v>
      </c>
      <c r="BL418" s="822" t="s">
        <v>1778</v>
      </c>
      <c r="BM418" s="823">
        <f>SUM(BL420:BL424)+SUM(BM420:BM424)</f>
        <v>0</v>
      </c>
      <c r="BN418" s="824" t="s">
        <v>1767</v>
      </c>
      <c r="BO418" s="825" t="s">
        <v>1767</v>
      </c>
    </row>
    <row r="419" spans="59:67" x14ac:dyDescent="0.2">
      <c r="BG419" s="826">
        <v>0</v>
      </c>
      <c r="BH419" s="818">
        <v>0</v>
      </c>
      <c r="BI419" s="198">
        <v>0</v>
      </c>
      <c r="BJ419" s="827">
        <v>0</v>
      </c>
      <c r="BL419" s="826">
        <v>0</v>
      </c>
      <c r="BM419" s="818">
        <v>0</v>
      </c>
      <c r="BN419" s="198">
        <v>0</v>
      </c>
      <c r="BO419" s="827">
        <v>0</v>
      </c>
    </row>
    <row r="420" spans="59:67" x14ac:dyDescent="0.2">
      <c r="BG420" s="828">
        <v>0</v>
      </c>
      <c r="BH420" s="761">
        <v>0</v>
      </c>
      <c r="BI420" s="198">
        <v>0</v>
      </c>
      <c r="BJ420" s="827">
        <v>0</v>
      </c>
      <c r="BL420" s="828">
        <v>0</v>
      </c>
      <c r="BM420" s="761">
        <v>0</v>
      </c>
      <c r="BN420" s="198">
        <v>0</v>
      </c>
      <c r="BO420" s="827">
        <v>0</v>
      </c>
    </row>
    <row r="421" spans="59:67" x14ac:dyDescent="0.2">
      <c r="BG421" s="828">
        <v>0</v>
      </c>
      <c r="BH421" s="761">
        <v>0</v>
      </c>
      <c r="BI421" s="198">
        <v>0</v>
      </c>
      <c r="BJ421" s="827">
        <v>0</v>
      </c>
      <c r="BL421" s="828">
        <v>0</v>
      </c>
      <c r="BM421" s="761">
        <v>0</v>
      </c>
      <c r="BN421" s="198">
        <v>0</v>
      </c>
      <c r="BO421" s="827">
        <v>0</v>
      </c>
    </row>
    <row r="422" spans="59:67" x14ac:dyDescent="0.2">
      <c r="BG422" s="828">
        <v>0</v>
      </c>
      <c r="BH422" s="761">
        <v>0</v>
      </c>
      <c r="BI422" s="198">
        <v>0</v>
      </c>
      <c r="BJ422" s="827">
        <v>0</v>
      </c>
      <c r="BL422" s="828">
        <v>0</v>
      </c>
      <c r="BM422" s="761">
        <v>0</v>
      </c>
      <c r="BN422" s="198">
        <v>0</v>
      </c>
      <c r="BO422" s="827">
        <v>0</v>
      </c>
    </row>
    <row r="423" spans="59:67" x14ac:dyDescent="0.2">
      <c r="BG423" s="828">
        <v>0</v>
      </c>
      <c r="BH423" s="761">
        <v>0</v>
      </c>
      <c r="BI423" s="198">
        <v>0</v>
      </c>
      <c r="BJ423" s="827">
        <v>0</v>
      </c>
      <c r="BL423" s="828">
        <v>0</v>
      </c>
      <c r="BM423" s="761">
        <v>0</v>
      </c>
      <c r="BN423" s="198">
        <v>0</v>
      </c>
      <c r="BO423" s="827">
        <v>0</v>
      </c>
    </row>
    <row r="424" spans="59:67" x14ac:dyDescent="0.2">
      <c r="BG424" s="829"/>
      <c r="BH424" s="757"/>
      <c r="BI424" s="820"/>
      <c r="BJ424" s="830"/>
      <c r="BL424" s="829"/>
      <c r="BM424" s="757"/>
      <c r="BN424" s="820"/>
      <c r="BO424" s="830"/>
    </row>
    <row r="425" spans="59:67" x14ac:dyDescent="0.2">
      <c r="BG425" s="831" t="s">
        <v>1778</v>
      </c>
      <c r="BH425" s="756">
        <f>SUM(BG426:BG430)+SUM(BH426:BH430)</f>
        <v>0</v>
      </c>
      <c r="BI425" s="722" t="s">
        <v>1767</v>
      </c>
      <c r="BJ425" s="832" t="s">
        <v>1767</v>
      </c>
      <c r="BL425" s="831" t="s">
        <v>1778</v>
      </c>
      <c r="BM425" s="756">
        <f>SUM(BL426:BL430)+SUM(BM426:BM430)</f>
        <v>0</v>
      </c>
      <c r="BN425" s="722" t="s">
        <v>1767</v>
      </c>
      <c r="BO425" s="832" t="s">
        <v>1767</v>
      </c>
    </row>
    <row r="426" spans="59:67" x14ac:dyDescent="0.2">
      <c r="BG426" s="826">
        <v>0</v>
      </c>
      <c r="BH426" s="818">
        <v>0</v>
      </c>
      <c r="BI426" s="198">
        <v>37</v>
      </c>
      <c r="BJ426" s="827">
        <v>0</v>
      </c>
      <c r="BL426" s="826">
        <v>0</v>
      </c>
      <c r="BM426" s="818">
        <v>0</v>
      </c>
      <c r="BN426" s="198">
        <v>37</v>
      </c>
      <c r="BO426" s="827">
        <v>0</v>
      </c>
    </row>
    <row r="427" spans="59:67" x14ac:dyDescent="0.2">
      <c r="BG427" s="828">
        <v>0</v>
      </c>
      <c r="BH427" s="761">
        <v>0</v>
      </c>
      <c r="BI427" s="198">
        <v>0</v>
      </c>
      <c r="BJ427" s="827">
        <v>0</v>
      </c>
      <c r="BL427" s="828">
        <v>0</v>
      </c>
      <c r="BM427" s="761">
        <v>0</v>
      </c>
      <c r="BN427" s="198">
        <v>0</v>
      </c>
      <c r="BO427" s="827">
        <v>0</v>
      </c>
    </row>
    <row r="428" spans="59:67" x14ac:dyDescent="0.2">
      <c r="BG428" s="828">
        <v>0</v>
      </c>
      <c r="BH428" s="761">
        <v>0</v>
      </c>
      <c r="BI428" s="198">
        <v>0</v>
      </c>
      <c r="BJ428" s="827">
        <v>0</v>
      </c>
      <c r="BL428" s="828">
        <v>0</v>
      </c>
      <c r="BM428" s="761">
        <v>0</v>
      </c>
      <c r="BN428" s="198">
        <v>0</v>
      </c>
      <c r="BO428" s="827">
        <v>0</v>
      </c>
    </row>
    <row r="429" spans="59:67" x14ac:dyDescent="0.2">
      <c r="BG429" s="828">
        <v>0</v>
      </c>
      <c r="BH429" s="761">
        <v>0</v>
      </c>
      <c r="BI429" s="198">
        <v>0</v>
      </c>
      <c r="BJ429" s="827">
        <v>0</v>
      </c>
      <c r="BL429" s="828">
        <v>0</v>
      </c>
      <c r="BM429" s="761">
        <v>0</v>
      </c>
      <c r="BN429" s="198">
        <v>0</v>
      </c>
      <c r="BO429" s="827">
        <v>0</v>
      </c>
    </row>
    <row r="430" spans="59:67" x14ac:dyDescent="0.2">
      <c r="BG430" s="828">
        <v>0</v>
      </c>
      <c r="BH430" s="761">
        <v>0</v>
      </c>
      <c r="BI430" s="198">
        <v>0</v>
      </c>
      <c r="BJ430" s="827">
        <v>0</v>
      </c>
      <c r="BL430" s="828">
        <v>0</v>
      </c>
      <c r="BM430" s="761">
        <v>0</v>
      </c>
      <c r="BN430" s="198">
        <v>0</v>
      </c>
      <c r="BO430" s="827">
        <v>0</v>
      </c>
    </row>
    <row r="431" spans="59:67" ht="15" thickBot="1" x14ac:dyDescent="0.25">
      <c r="BG431" s="834">
        <v>42</v>
      </c>
      <c r="BH431" s="833">
        <f>SUM(BH418,BH425)</f>
        <v>0</v>
      </c>
      <c r="BI431" s="835">
        <f>BH431/BG431</f>
        <v>0</v>
      </c>
      <c r="BJ431" s="836">
        <f>IF(BH431=0,0,100*BG431/BH431)</f>
        <v>0</v>
      </c>
      <c r="BL431" s="834">
        <v>42</v>
      </c>
      <c r="BM431" s="833">
        <f>SUM(BM418,BM425)</f>
        <v>0</v>
      </c>
      <c r="BN431" s="835">
        <f>BM431/BL431</f>
        <v>0</v>
      </c>
      <c r="BO431" s="836">
        <f>IF(BM431=0,0,100*BL431/BM431)</f>
        <v>0</v>
      </c>
    </row>
    <row r="435" spans="59:67" x14ac:dyDescent="0.2">
      <c r="BG435" s="774" t="s">
        <v>1777</v>
      </c>
      <c r="BH435" s="756">
        <f>SUM(BG437:BG441)+SUM(BH437:BH441)</f>
        <v>809</v>
      </c>
      <c r="BI435" s="722" t="s">
        <v>1767</v>
      </c>
      <c r="BJ435" s="722" t="s">
        <v>1767</v>
      </c>
      <c r="BL435" s="774" t="s">
        <v>1778</v>
      </c>
      <c r="BM435" s="756">
        <f>SUM(BL437:BL441)+SUM(BM437:BM441)</f>
        <v>0</v>
      </c>
      <c r="BN435" s="722" t="s">
        <v>1767</v>
      </c>
      <c r="BO435" s="722" t="s">
        <v>1767</v>
      </c>
    </row>
    <row r="436" spans="59:67" x14ac:dyDescent="0.2">
      <c r="BG436" s="775">
        <f>INDEX($BF$2:$BG$8,MATCH(BG435,$BF$2:$BF$8,0),2)</f>
        <v>80.900000000000006</v>
      </c>
      <c r="BH436" s="775">
        <f>INDEX($BF$2:$BG$8,MATCH(BG435,$BF$2:$BF$8,0),2)</f>
        <v>80.900000000000006</v>
      </c>
      <c r="BI436" s="775">
        <v>15</v>
      </c>
      <c r="BJ436" s="775">
        <v>15</v>
      </c>
      <c r="BL436" s="775">
        <f>INDEX($BF$2:$BG$8,MATCH(BL435,$BF$2:$BF$8,0),2)</f>
        <v>68.5</v>
      </c>
      <c r="BM436" s="775">
        <f>INDEX($BF$2:$BG$8,MATCH(BL435,$BF$2:$BF$8,0),2)</f>
        <v>68.5</v>
      </c>
      <c r="BN436" s="775">
        <v>15</v>
      </c>
      <c r="BO436" s="775">
        <v>15</v>
      </c>
    </row>
    <row r="437" spans="59:67" x14ac:dyDescent="0.2">
      <c r="BG437" s="818">
        <f>BG436</f>
        <v>80.900000000000006</v>
      </c>
      <c r="BH437" s="818">
        <f>BH436</f>
        <v>80.900000000000006</v>
      </c>
      <c r="BI437" s="198">
        <f>BI436</f>
        <v>15</v>
      </c>
      <c r="BJ437" s="198">
        <f>BI437+BJ436</f>
        <v>30</v>
      </c>
      <c r="BL437" s="818">
        <v>0</v>
      </c>
      <c r="BM437" s="818">
        <v>0</v>
      </c>
      <c r="BN437" s="198">
        <v>0</v>
      </c>
      <c r="BO437" s="198">
        <v>0</v>
      </c>
    </row>
    <row r="438" spans="59:67" x14ac:dyDescent="0.2">
      <c r="BG438" s="761">
        <f>BG436</f>
        <v>80.900000000000006</v>
      </c>
      <c r="BH438" s="761">
        <f>BH436</f>
        <v>80.900000000000006</v>
      </c>
      <c r="BI438" s="198">
        <f>BJ437+BI436</f>
        <v>45</v>
      </c>
      <c r="BJ438" s="198">
        <f>BI438+BJ436</f>
        <v>60</v>
      </c>
      <c r="BL438" s="761">
        <v>0</v>
      </c>
      <c r="BM438" s="761">
        <v>0</v>
      </c>
      <c r="BN438" s="198">
        <v>0</v>
      </c>
      <c r="BO438" s="198">
        <v>0</v>
      </c>
    </row>
    <row r="439" spans="59:67" x14ac:dyDescent="0.2">
      <c r="BG439" s="761">
        <f>BG436</f>
        <v>80.900000000000006</v>
      </c>
      <c r="BH439" s="761">
        <f>BH436</f>
        <v>80.900000000000006</v>
      </c>
      <c r="BI439" s="198">
        <f>BJ438+BI436</f>
        <v>75</v>
      </c>
      <c r="BJ439" s="198">
        <f>BI439+BJ436</f>
        <v>90</v>
      </c>
      <c r="BL439" s="761">
        <v>0</v>
      </c>
      <c r="BM439" s="761">
        <v>0</v>
      </c>
      <c r="BN439" s="198">
        <v>0</v>
      </c>
      <c r="BO439" s="198">
        <v>0</v>
      </c>
    </row>
    <row r="440" spans="59:67" x14ac:dyDescent="0.2">
      <c r="BG440" s="761">
        <f>BG436</f>
        <v>80.900000000000006</v>
      </c>
      <c r="BH440" s="761">
        <f>BH436</f>
        <v>80.900000000000006</v>
      </c>
      <c r="BI440" s="198">
        <f>BJ439+BI436</f>
        <v>105</v>
      </c>
      <c r="BJ440" s="198">
        <f>BI440+BJ436</f>
        <v>120</v>
      </c>
      <c r="BL440" s="761">
        <v>0</v>
      </c>
      <c r="BM440" s="761">
        <v>0</v>
      </c>
      <c r="BN440" s="198">
        <v>0</v>
      </c>
      <c r="BO440" s="198">
        <v>0</v>
      </c>
    </row>
    <row r="441" spans="59:67" x14ac:dyDescent="0.2">
      <c r="BG441" s="762">
        <f>BG436</f>
        <v>80.900000000000006</v>
      </c>
      <c r="BH441" s="761">
        <f>BH436</f>
        <v>80.900000000000006</v>
      </c>
      <c r="BI441" s="198">
        <f>BJ440+BI436</f>
        <v>135</v>
      </c>
      <c r="BJ441" s="198">
        <f>BI441+BJ436</f>
        <v>150</v>
      </c>
      <c r="BL441" s="761">
        <v>0</v>
      </c>
      <c r="BM441" s="761">
        <v>0</v>
      </c>
      <c r="BN441" s="198">
        <v>0</v>
      </c>
      <c r="BO441" s="198">
        <v>0</v>
      </c>
    </row>
    <row r="442" spans="59:67" x14ac:dyDescent="0.2">
      <c r="BG442" s="774" t="s">
        <v>1777</v>
      </c>
      <c r="BH442" s="756">
        <f>SUM(BG444:BG448)+SUM(BH444:BH448)</f>
        <v>809</v>
      </c>
      <c r="BI442" s="722" t="s">
        <v>1767</v>
      </c>
      <c r="BJ442" s="722" t="s">
        <v>1767</v>
      </c>
      <c r="BL442" s="774" t="s">
        <v>1778</v>
      </c>
      <c r="BM442" s="756">
        <f>SUM(BL444:BL448)+SUM(BM444:BM448)</f>
        <v>0</v>
      </c>
      <c r="BN442" s="722" t="s">
        <v>1767</v>
      </c>
      <c r="BO442" s="722" t="s">
        <v>1767</v>
      </c>
    </row>
    <row r="443" spans="59:67" x14ac:dyDescent="0.2">
      <c r="BG443" s="775">
        <f>INDEX($BF$2:$BG$8,MATCH(BG442,$BF$2:$BF$8,0),2)</f>
        <v>80.900000000000006</v>
      </c>
      <c r="BH443" s="775">
        <f>INDEX($BF$2:$BG$8,MATCH(BG442,$BF$2:$BF$8,0),2)</f>
        <v>80.900000000000006</v>
      </c>
      <c r="BI443" s="775">
        <v>15</v>
      </c>
      <c r="BJ443" s="775">
        <v>15</v>
      </c>
      <c r="BL443" s="775">
        <f>INDEX($BF$2:$BG$8,MATCH(BL442,$BF$2:$BF$8,0),2)</f>
        <v>68.5</v>
      </c>
      <c r="BM443" s="775">
        <f>INDEX($BF$2:$BG$8,MATCH(BL442,$BF$2:$BF$8,0),2)</f>
        <v>68.5</v>
      </c>
      <c r="BN443" s="775">
        <v>15</v>
      </c>
      <c r="BO443" s="775">
        <v>15</v>
      </c>
    </row>
    <row r="444" spans="59:67" x14ac:dyDescent="0.2">
      <c r="BG444" s="818">
        <f>BG443</f>
        <v>80.900000000000006</v>
      </c>
      <c r="BH444" s="818">
        <f>BH443</f>
        <v>80.900000000000006</v>
      </c>
      <c r="BI444" s="198">
        <f>BI443</f>
        <v>15</v>
      </c>
      <c r="BJ444" s="198">
        <f>BI444+BJ443</f>
        <v>30</v>
      </c>
      <c r="BL444" s="818">
        <v>0</v>
      </c>
      <c r="BM444" s="818">
        <v>0</v>
      </c>
      <c r="BN444" s="198">
        <v>0</v>
      </c>
      <c r="BO444" s="198">
        <v>0</v>
      </c>
    </row>
    <row r="445" spans="59:67" x14ac:dyDescent="0.2">
      <c r="BG445" s="761">
        <f>BG443</f>
        <v>80.900000000000006</v>
      </c>
      <c r="BH445" s="761">
        <f>BH443</f>
        <v>80.900000000000006</v>
      </c>
      <c r="BI445" s="198">
        <f>BJ444+BI443</f>
        <v>45</v>
      </c>
      <c r="BJ445" s="198">
        <f>BI445+BJ443</f>
        <v>60</v>
      </c>
      <c r="BL445" s="761">
        <v>0</v>
      </c>
      <c r="BM445" s="761">
        <v>0</v>
      </c>
      <c r="BN445" s="198">
        <v>0</v>
      </c>
      <c r="BO445" s="198">
        <v>0</v>
      </c>
    </row>
    <row r="446" spans="59:67" x14ac:dyDescent="0.2">
      <c r="BG446" s="761">
        <f>BG443</f>
        <v>80.900000000000006</v>
      </c>
      <c r="BH446" s="761">
        <f>BH443</f>
        <v>80.900000000000006</v>
      </c>
      <c r="BI446" s="198">
        <f>BJ445+BI443</f>
        <v>75</v>
      </c>
      <c r="BJ446" s="198">
        <f>BI446+BJ443</f>
        <v>90</v>
      </c>
      <c r="BL446" s="761">
        <v>0</v>
      </c>
      <c r="BM446" s="761">
        <v>0</v>
      </c>
      <c r="BN446" s="198">
        <v>0</v>
      </c>
      <c r="BO446" s="198">
        <v>0</v>
      </c>
    </row>
    <row r="447" spans="59:67" x14ac:dyDescent="0.2">
      <c r="BG447" s="761">
        <f>BG443</f>
        <v>80.900000000000006</v>
      </c>
      <c r="BH447" s="761">
        <f>BH443</f>
        <v>80.900000000000006</v>
      </c>
      <c r="BI447" s="198">
        <f>BJ446+BI443</f>
        <v>105</v>
      </c>
      <c r="BJ447" s="198">
        <f>BI447+BJ443</f>
        <v>120</v>
      </c>
      <c r="BL447" s="761">
        <v>0</v>
      </c>
      <c r="BM447" s="761">
        <v>0</v>
      </c>
      <c r="BN447" s="198">
        <v>0</v>
      </c>
      <c r="BO447" s="198">
        <v>0</v>
      </c>
    </row>
    <row r="448" spans="59:67" x14ac:dyDescent="0.2">
      <c r="BG448" s="762">
        <f>BG443</f>
        <v>80.900000000000006</v>
      </c>
      <c r="BH448" s="761">
        <f>BH443</f>
        <v>80.900000000000006</v>
      </c>
      <c r="BI448" s="198">
        <f>BJ447+BI443</f>
        <v>135</v>
      </c>
      <c r="BJ448" s="198">
        <f>BI448+BJ443</f>
        <v>150</v>
      </c>
      <c r="BL448" s="761">
        <v>0</v>
      </c>
      <c r="BM448" s="761">
        <v>0</v>
      </c>
      <c r="BN448" s="198">
        <v>0</v>
      </c>
      <c r="BO448" s="198">
        <v>0</v>
      </c>
    </row>
    <row r="449" spans="59:67" x14ac:dyDescent="0.2">
      <c r="BG449" s="760">
        <v>42</v>
      </c>
      <c r="BH449" s="757">
        <f>SUM(BH435,BH442)</f>
        <v>1618</v>
      </c>
      <c r="BI449" s="820">
        <f>BH449/BG449</f>
        <v>38.523809523809526</v>
      </c>
      <c r="BJ449" s="821">
        <f>100*BG449/BH449</f>
        <v>2.5957972805933252</v>
      </c>
      <c r="BL449" s="819">
        <v>42</v>
      </c>
      <c r="BM449" s="757">
        <f>SUM(BM435,BM442)</f>
        <v>0</v>
      </c>
      <c r="BN449" s="820">
        <f>BM449/BL449</f>
        <v>0</v>
      </c>
      <c r="BO449" s="821">
        <f>IF(BM449=0,0,100*BL449/BM449)</f>
        <v>0</v>
      </c>
    </row>
    <row r="453" spans="59:67" x14ac:dyDescent="0.2">
      <c r="BG453" s="774" t="s">
        <v>1777</v>
      </c>
      <c r="BH453" s="756">
        <f>SUM(BG455:BG459)+SUM(BH455:BH459)</f>
        <v>809</v>
      </c>
      <c r="BI453" s="722" t="s">
        <v>1767</v>
      </c>
      <c r="BJ453" s="722" t="s">
        <v>1767</v>
      </c>
      <c r="BL453" s="774" t="s">
        <v>1777</v>
      </c>
      <c r="BM453" s="756">
        <f>SUM(BL455:BL459)+SUM(BM455:BM459)</f>
        <v>809</v>
      </c>
      <c r="BN453" s="722" t="s">
        <v>1767</v>
      </c>
      <c r="BO453" s="722" t="s">
        <v>1767</v>
      </c>
    </row>
    <row r="454" spans="59:67" x14ac:dyDescent="0.2">
      <c r="BG454" s="775">
        <f>INDEX($BF$2:$BG$8,MATCH(BG453,$BF$2:$BF$8,0),2)</f>
        <v>80.900000000000006</v>
      </c>
      <c r="BH454" s="775">
        <f>INDEX($BF$2:$BG$8,MATCH(BG453,$BF$2:$BF$8,0),2)</f>
        <v>80.900000000000006</v>
      </c>
      <c r="BI454" s="775">
        <v>15</v>
      </c>
      <c r="BJ454" s="775">
        <v>15</v>
      </c>
      <c r="BL454" s="775">
        <f>INDEX($BF$2:$BG$8,MATCH(BL453,$BF$2:$BF$8,0),2)</f>
        <v>80.900000000000006</v>
      </c>
      <c r="BM454" s="775">
        <f>INDEX($BF$2:$BG$8,MATCH(BL453,$BF$2:$BF$8,0),2)</f>
        <v>80.900000000000006</v>
      </c>
      <c r="BN454" s="775">
        <v>15</v>
      </c>
      <c r="BO454" s="775">
        <v>15</v>
      </c>
    </row>
    <row r="455" spans="59:67" x14ac:dyDescent="0.2">
      <c r="BG455" s="818">
        <f>BG454</f>
        <v>80.900000000000006</v>
      </c>
      <c r="BH455" s="818">
        <f>BH454</f>
        <v>80.900000000000006</v>
      </c>
      <c r="BI455" s="198">
        <f>BI454</f>
        <v>15</v>
      </c>
      <c r="BJ455" s="198">
        <f>BI455+BJ454</f>
        <v>30</v>
      </c>
      <c r="BL455" s="818">
        <f>BL454</f>
        <v>80.900000000000006</v>
      </c>
      <c r="BM455" s="818">
        <f>BM454</f>
        <v>80.900000000000006</v>
      </c>
      <c r="BN455" s="198">
        <f>BN454</f>
        <v>15</v>
      </c>
      <c r="BO455" s="198">
        <f>BN455+BO454</f>
        <v>30</v>
      </c>
    </row>
    <row r="456" spans="59:67" x14ac:dyDescent="0.2">
      <c r="BG456" s="761">
        <f>BG454</f>
        <v>80.900000000000006</v>
      </c>
      <c r="BH456" s="761">
        <f>BH454</f>
        <v>80.900000000000006</v>
      </c>
      <c r="BI456" s="198">
        <f>BJ455+BI454</f>
        <v>45</v>
      </c>
      <c r="BJ456" s="198">
        <f>BI456+BJ454</f>
        <v>60</v>
      </c>
      <c r="BL456" s="761">
        <f>BL454</f>
        <v>80.900000000000006</v>
      </c>
      <c r="BM456" s="761">
        <f>BM454</f>
        <v>80.900000000000006</v>
      </c>
      <c r="BN456" s="198">
        <f>BO455+BN454</f>
        <v>45</v>
      </c>
      <c r="BO456" s="198">
        <f>BN456+BO454</f>
        <v>60</v>
      </c>
    </row>
    <row r="457" spans="59:67" x14ac:dyDescent="0.2">
      <c r="BG457" s="761">
        <f>BG454</f>
        <v>80.900000000000006</v>
      </c>
      <c r="BH457" s="761">
        <f>BH454</f>
        <v>80.900000000000006</v>
      </c>
      <c r="BI457" s="198">
        <f>BJ456+BI454</f>
        <v>75</v>
      </c>
      <c r="BJ457" s="198">
        <f>BI457+BJ454</f>
        <v>90</v>
      </c>
      <c r="BL457" s="761">
        <f>BL454</f>
        <v>80.900000000000006</v>
      </c>
      <c r="BM457" s="761">
        <f>BM454</f>
        <v>80.900000000000006</v>
      </c>
      <c r="BN457" s="198">
        <f>BO456+BN454</f>
        <v>75</v>
      </c>
      <c r="BO457" s="198">
        <f>BN457+BO454</f>
        <v>90</v>
      </c>
    </row>
    <row r="458" spans="59:67" x14ac:dyDescent="0.2">
      <c r="BG458" s="761">
        <f>BG454</f>
        <v>80.900000000000006</v>
      </c>
      <c r="BH458" s="761">
        <f>BH454</f>
        <v>80.900000000000006</v>
      </c>
      <c r="BI458" s="198">
        <f>BJ457+BI454</f>
        <v>105</v>
      </c>
      <c r="BJ458" s="198">
        <f>BI458+BJ454</f>
        <v>120</v>
      </c>
      <c r="BL458" s="761">
        <f>BL454</f>
        <v>80.900000000000006</v>
      </c>
      <c r="BM458" s="761">
        <f>BM454</f>
        <v>80.900000000000006</v>
      </c>
      <c r="BN458" s="198">
        <f>BO457+BN454</f>
        <v>105</v>
      </c>
      <c r="BO458" s="198">
        <f>BN458+BO454</f>
        <v>120</v>
      </c>
    </row>
    <row r="459" spans="59:67" x14ac:dyDescent="0.2">
      <c r="BG459" s="762">
        <f>BG454</f>
        <v>80.900000000000006</v>
      </c>
      <c r="BH459" s="761">
        <f>BH454</f>
        <v>80.900000000000006</v>
      </c>
      <c r="BI459" s="198">
        <f>BJ458+BI454</f>
        <v>135</v>
      </c>
      <c r="BJ459" s="198">
        <f>BI459+BJ454</f>
        <v>150</v>
      </c>
      <c r="BL459" s="762">
        <f>BL454</f>
        <v>80.900000000000006</v>
      </c>
      <c r="BM459" s="761">
        <f>BM454</f>
        <v>80.900000000000006</v>
      </c>
      <c r="BN459" s="198">
        <f>BO458+BN454</f>
        <v>135</v>
      </c>
      <c r="BO459" s="198">
        <f>BN459+BO454</f>
        <v>150</v>
      </c>
    </row>
    <row r="460" spans="59:67" x14ac:dyDescent="0.2">
      <c r="BG460" s="774" t="s">
        <v>1777</v>
      </c>
      <c r="BH460" s="756">
        <f>SUM(BG462:BG466)+SUM(BH462:BH466)</f>
        <v>809</v>
      </c>
      <c r="BI460" s="722" t="s">
        <v>1767</v>
      </c>
      <c r="BJ460" s="722" t="s">
        <v>1767</v>
      </c>
      <c r="BL460" s="774" t="s">
        <v>1777</v>
      </c>
      <c r="BM460" s="756">
        <f>SUM(BL462:BL466)+SUM(BM462:BM466)</f>
        <v>809</v>
      </c>
      <c r="BN460" s="722" t="s">
        <v>1767</v>
      </c>
      <c r="BO460" s="722" t="s">
        <v>1767</v>
      </c>
    </row>
    <row r="461" spans="59:67" x14ac:dyDescent="0.2">
      <c r="BG461" s="775">
        <f>INDEX($BF$2:$BG$8,MATCH(BG460,$BF$2:$BF$8,0),2)</f>
        <v>80.900000000000006</v>
      </c>
      <c r="BH461" s="775">
        <f>INDEX($BF$2:$BG$8,MATCH(BG460,$BF$2:$BF$8,0),2)</f>
        <v>80.900000000000006</v>
      </c>
      <c r="BI461" s="775">
        <v>15</v>
      </c>
      <c r="BJ461" s="775">
        <v>15</v>
      </c>
      <c r="BL461" s="775">
        <f>INDEX($BF$2:$BG$8,MATCH(BL460,$BF$2:$BF$8,0),2)</f>
        <v>80.900000000000006</v>
      </c>
      <c r="BM461" s="775">
        <f>INDEX($BF$2:$BG$8,MATCH(BL460,$BF$2:$BF$8,0),2)</f>
        <v>80.900000000000006</v>
      </c>
      <c r="BN461" s="775">
        <v>15</v>
      </c>
      <c r="BO461" s="775">
        <v>15</v>
      </c>
    </row>
    <row r="462" spans="59:67" x14ac:dyDescent="0.2">
      <c r="BG462" s="818">
        <f>BG461</f>
        <v>80.900000000000006</v>
      </c>
      <c r="BH462" s="818">
        <f>BH461</f>
        <v>80.900000000000006</v>
      </c>
      <c r="BI462" s="198">
        <f>BI461</f>
        <v>15</v>
      </c>
      <c r="BJ462" s="198">
        <f>BI462+BJ461</f>
        <v>30</v>
      </c>
      <c r="BL462" s="818">
        <f>BL461</f>
        <v>80.900000000000006</v>
      </c>
      <c r="BM462" s="818">
        <f>BM461</f>
        <v>80.900000000000006</v>
      </c>
      <c r="BN462" s="198">
        <f>BN461</f>
        <v>15</v>
      </c>
      <c r="BO462" s="198">
        <f>BN462+BO461</f>
        <v>30</v>
      </c>
    </row>
    <row r="463" spans="59:67" x14ac:dyDescent="0.2">
      <c r="BG463" s="761">
        <f>BG461</f>
        <v>80.900000000000006</v>
      </c>
      <c r="BH463" s="761">
        <f>BH461</f>
        <v>80.900000000000006</v>
      </c>
      <c r="BI463" s="198">
        <f>BJ462+BI461</f>
        <v>45</v>
      </c>
      <c r="BJ463" s="198">
        <f>BI463+BJ461</f>
        <v>60</v>
      </c>
      <c r="BL463" s="761">
        <f>BL461</f>
        <v>80.900000000000006</v>
      </c>
      <c r="BM463" s="761">
        <f>BM461</f>
        <v>80.900000000000006</v>
      </c>
      <c r="BN463" s="198">
        <f>BO462+BN461</f>
        <v>45</v>
      </c>
      <c r="BO463" s="198">
        <f>BN463+BO461</f>
        <v>60</v>
      </c>
    </row>
    <row r="464" spans="59:67" x14ac:dyDescent="0.2">
      <c r="BG464" s="761">
        <f>BG461</f>
        <v>80.900000000000006</v>
      </c>
      <c r="BH464" s="761">
        <f>BH461</f>
        <v>80.900000000000006</v>
      </c>
      <c r="BI464" s="198">
        <f>BJ463+BI461</f>
        <v>75</v>
      </c>
      <c r="BJ464" s="198">
        <f>BI464+BJ461</f>
        <v>90</v>
      </c>
      <c r="BL464" s="761">
        <f>BL461</f>
        <v>80.900000000000006</v>
      </c>
      <c r="BM464" s="761">
        <f>BM461</f>
        <v>80.900000000000006</v>
      </c>
      <c r="BN464" s="198">
        <f>BO463+BN461</f>
        <v>75</v>
      </c>
      <c r="BO464" s="198">
        <f>BN464+BO461</f>
        <v>90</v>
      </c>
    </row>
    <row r="465" spans="59:67" x14ac:dyDescent="0.2">
      <c r="BG465" s="761">
        <f>BG461</f>
        <v>80.900000000000006</v>
      </c>
      <c r="BH465" s="761">
        <f>BH461</f>
        <v>80.900000000000006</v>
      </c>
      <c r="BI465" s="198">
        <f>BJ464+BI461</f>
        <v>105</v>
      </c>
      <c r="BJ465" s="198">
        <f>BI465+BJ461</f>
        <v>120</v>
      </c>
      <c r="BL465" s="761">
        <f>BL461</f>
        <v>80.900000000000006</v>
      </c>
      <c r="BM465" s="761">
        <f>BM461</f>
        <v>80.900000000000006</v>
      </c>
      <c r="BN465" s="198">
        <f>BO464+BN461</f>
        <v>105</v>
      </c>
      <c r="BO465" s="198">
        <f>BN465+BO461</f>
        <v>120</v>
      </c>
    </row>
    <row r="466" spans="59:67" x14ac:dyDescent="0.2">
      <c r="BG466" s="762">
        <f>BG461</f>
        <v>80.900000000000006</v>
      </c>
      <c r="BH466" s="761">
        <f>BH461</f>
        <v>80.900000000000006</v>
      </c>
      <c r="BI466" s="198">
        <f>BJ465+BI461</f>
        <v>135</v>
      </c>
      <c r="BJ466" s="198">
        <f>BI466+BJ461</f>
        <v>150</v>
      </c>
      <c r="BL466" s="762">
        <f>BL461</f>
        <v>80.900000000000006</v>
      </c>
      <c r="BM466" s="761">
        <f>BM461</f>
        <v>80.900000000000006</v>
      </c>
      <c r="BN466" s="198">
        <f>BO465+BN461</f>
        <v>135</v>
      </c>
      <c r="BO466" s="198">
        <f>BN466+BO461</f>
        <v>150</v>
      </c>
    </row>
    <row r="467" spans="59:67" x14ac:dyDescent="0.2">
      <c r="BG467" s="760">
        <v>42</v>
      </c>
      <c r="BH467" s="757">
        <f>SUM(BH453,BH460)</f>
        <v>1618</v>
      </c>
      <c r="BI467" s="820">
        <f>BH467/BG467</f>
        <v>38.523809523809526</v>
      </c>
      <c r="BJ467" s="821">
        <f>100*BG467/BH467</f>
        <v>2.5957972805933252</v>
      </c>
      <c r="BL467" s="760">
        <v>42</v>
      </c>
      <c r="BM467" s="757">
        <f>SUM(BM453,BM460)</f>
        <v>1618</v>
      </c>
      <c r="BN467" s="820">
        <f>BM467/BL467</f>
        <v>38.523809523809526</v>
      </c>
      <c r="BO467" s="821">
        <f>100*BL467/BM467</f>
        <v>2.5957972805933252</v>
      </c>
    </row>
  </sheetData>
  <mergeCells count="31">
    <mergeCell ref="B315:B348"/>
    <mergeCell ref="C315:C348"/>
    <mergeCell ref="B349:B382"/>
    <mergeCell ref="C349:C382"/>
    <mergeCell ref="B383:B416"/>
    <mergeCell ref="C383:C416"/>
    <mergeCell ref="B213:B246"/>
    <mergeCell ref="C213:C246"/>
    <mergeCell ref="B247:B280"/>
    <mergeCell ref="C247:C280"/>
    <mergeCell ref="B281:B314"/>
    <mergeCell ref="C281:C314"/>
    <mergeCell ref="B111:B144"/>
    <mergeCell ref="C111:C144"/>
    <mergeCell ref="B145:B178"/>
    <mergeCell ref="C145:C178"/>
    <mergeCell ref="B179:B212"/>
    <mergeCell ref="C179:C212"/>
    <mergeCell ref="AM2:AM7"/>
    <mergeCell ref="B9:B42"/>
    <mergeCell ref="C9:C42"/>
    <mergeCell ref="B43:B76"/>
    <mergeCell ref="C43:C76"/>
    <mergeCell ref="AJ2:AJ7"/>
    <mergeCell ref="AK2:AK7"/>
    <mergeCell ref="AL2:AL7"/>
    <mergeCell ref="B77:B110"/>
    <mergeCell ref="C77:C110"/>
    <mergeCell ref="B2:B7"/>
    <mergeCell ref="C2:C7"/>
    <mergeCell ref="K2:R2"/>
  </mergeCells>
  <conditionalFormatting sqref="E10:AF416">
    <cfRule type="expression" dxfId="248" priority="1">
      <formula>OR($AO10=0.5,$AO10=1)</formula>
    </cfRule>
    <cfRule type="expression" dxfId="247" priority="2">
      <formula>OR($E10="Sa",$E10="So")</formula>
    </cfRule>
  </conditionalFormatting>
  <conditionalFormatting sqref="E8:AG9 E10:AE40 E41:AF43 E44:AE74 E75:AF77 E78:AE108 E109:AF111 E112:AE142 E143:AF145 E146:AE176 E177:AF179 E180:AE210 E211:AF213 E214:AE244 E245:AF247 E248:AE278 E279:AF281 E282:AE312 E313:AF315 E316:AE346 E347:AF349 E350:AE380 E381:AF383 E384:AE414 E415:AF416">
    <cfRule type="expression" dxfId="246" priority="743">
      <formula>$J8&lt;=0</formula>
    </cfRule>
  </conditionalFormatting>
  <conditionalFormatting sqref="E8:AG9">
    <cfRule type="expression" dxfId="245" priority="741">
      <formula>OR($AO8=0.5,$AO8=1)</formula>
    </cfRule>
    <cfRule type="expression" dxfId="244" priority="742">
      <formula>OR($E8="Sa",$E8="So")</formula>
    </cfRule>
  </conditionalFormatting>
  <conditionalFormatting sqref="AJ8:AJ416">
    <cfRule type="expression" dxfId="243" priority="744">
      <formula>AND($D8="EM",($AF8-$AD8)&gt;0)</formula>
    </cfRule>
    <cfRule type="expression" dxfId="242" priority="745">
      <formula>AND($D8="EM",($AF8-$AD8)&lt;0)</formula>
    </cfRule>
  </conditionalFormatting>
  <dataValidations count="14">
    <dataValidation allowBlank="1" showInputMessage="1" showErrorMessage="1" promptTitle="WLSFT" prompt="Wald - Laupen - SanktGallenKappel - Flawil  - Gossau - Tübach _x000a_(Tankstelle) _x000a_67.3 km" sqref="BG7" xr:uid="{21FE0CB8-B66F-45AB-90C8-38A20D76FAC4}"/>
    <dataValidation allowBlank="1" showInputMessage="1" showErrorMessage="1" promptTitle="WGKWT" prompt="Wald - Gibswil - Kirchberg - Wil - Tübach _x000a_(Tankstelle) _x000a_68.5 km" sqref="BG3" xr:uid="{52C98C8A-5DDD-4F87-8A1F-62261F85F9CE}"/>
    <dataValidation allowBlank="1" showInputMessage="1" showErrorMessage="1" promptTitle="WGTST" prompt="Wald - Gibswil - Turbenthal - Sirnach - Tübach (Tankstelle)_x000a_80.9 km" sqref="BG2" xr:uid="{8D392C79-83E3-4DD4-9761-34B5C9590774}"/>
    <dataValidation allowBlank="1" showInputMessage="1" showErrorMessage="1" promptTitle="WLSWT" prompt="Wald - Laupen - SanktGallenKappel - Lichtensteig - Waldstatt  - SG - Tübach _x000a_(Tankstelle) _x000a_67.3 km" sqref="BG6" xr:uid="{9B10D320-4BE3-4DB5-97E5-303070315FA3}"/>
    <dataValidation allowBlank="1" showInputMessage="1" showErrorMessage="1" promptTitle="WLSWT" prompt="Wald - Laupen - SanktGallenKappel - Wil - Tübach _x000a_(Tankstelle) _x000a_77.4 km" sqref="BG8" xr:uid="{923478F7-DFAB-4154-9566-6D573BCEBDF4}"/>
    <dataValidation allowBlank="1" showInputMessage="1" showErrorMessage="1" promptTitle="WAH" prompt="Weg Arbeit - Haus" sqref="BH1 BM1" xr:uid="{7AAFED6C-D20B-46FC-9A02-2A1D60B9199E}"/>
    <dataValidation allowBlank="1" showInputMessage="1" showErrorMessage="1" promptTitle="WHA" prompt="Weg Haus - Arbeit" sqref="BG1 BL1" xr:uid="{5DB92A21-6D43-4267-B96A-7B857569AFD9}"/>
    <dataValidation allowBlank="1" showInputMessage="1" showErrorMessage="1" promptTitle="WMLGT" prompt="Wald - Mosnang - Lutisburg - Flawil - Tübach _x000a_(Tankstelle) _x000a_67.8 km" sqref="BG4" xr:uid="{DFE45C11-2B4C-4CA4-961D-4D8BC2547895}"/>
    <dataValidation allowBlank="1" showInputMessage="1" showErrorMessage="1" promptTitle="WGMWT" prompt="Wald - Gibswil - Mosnang - Wil - Tübach _x000a_(Tankstelle) _x000a_72.2 km" sqref="BG5" xr:uid="{4A8E832A-73BE-4231-B033-49E0CD2C6D01}"/>
    <dataValidation allowBlank="1" showInputMessage="1" showErrorMessage="1" promptTitle="TAG" prompt=" _x000a_A - Arbeit_x000a_F - Ferien_x000a_FT - Frei Tag_x000a_HO - Home Office_x000a_HT - Halb-Tag_x000a_K - Kompensation" sqref="AH2" xr:uid="{F07CBDAC-29E7-45EE-816E-A8D58DF0E399}"/>
    <dataValidation type="list" allowBlank="1" showInputMessage="1" showErrorMessage="1" sqref="AH248:AH278 AH146:AH176 AH78:AH108 AH10:AH40 AH350:AH380 AH44:AH74 AH384:AH414 AH180:AH210 AH214:AH244 AH316:AH346 AH282:AH312 AH112:AH142" xr:uid="{302E2A70-983C-4B98-92E7-BFD979BFB93C}">
      <formula1>$AH$1:$AH$7</formula1>
    </dataValidation>
    <dataValidation type="list" allowBlank="1" showInputMessage="1" showErrorMessage="1" sqref="BG53 BL67 BG80 BL36 BL29 BG29 BG22 BG46 BG67 BG460 BG442 BG435 BL15 BL8 BL460 BL453 BG453 BL53 BL60 BL442 BL435 BG87 BL87 BL94 BG94 BG101 BG418 BG425 BL418 BL425 BG111 BL111 BL118 BG125 BG132 BL125 BG139 BL139 BL150 BL157 BG157 BG164 BG171 BL171 BL181 BL188 BG188 BG195 BG202 BL202 BL213 BG213 BG220 BG227" xr:uid="{E8403D83-0770-44DD-8220-B1E363F36F71}">
      <formula1>$BF$2:$BF$8</formula1>
    </dataValidation>
    <dataValidation allowBlank="1" showInputMessage="1" showErrorMessage="1" promptTitle="-" prompt="km/L" sqref="BN22 BI36 BN46 BI60 BN467 BI93 BI467 BN74 BI449 BN449 BN124 BI107 BI431 BN431 BN100 BI117 BI145 BN131 BN156 BN163 BI177 BN177 BN194 BI208 BN219 BI233" xr:uid="{B7F74B34-B194-4585-951B-5D52276B34E3}"/>
    <dataValidation allowBlank="1" showInputMessage="1" showErrorMessage="1" promptTitle="-" prompt="L/100km" sqref="BO22 BJ36 BO46 BJ60 BO467 BJ93 BJ467 BO74 BJ449 BO449 BO100 BJ107 BJ431 BO431 BJ117 BO124 BJ145 BO131 BO156 BO163 BJ177 BO177 BO194 BJ208 BO219 BJ233" xr:uid="{A23A7A17-0AEC-49FC-8535-F7E7EE6ABA2C}"/>
  </dataValidations>
  <pageMargins left="0.70866141732283472" right="0.70866141732283472" top="0.74803149606299213" bottom="0.74803149606299213" header="0.31496062992125984" footer="0.31496062992125984"/>
  <pageSetup paperSize="9" scale="90" orientation="landscape" r:id="rId1"/>
  <rowBreaks count="12" manualBreakCount="12">
    <brk id="7" max="16383" man="1"/>
    <brk id="41" max="16383" man="1"/>
    <brk id="75" max="16383" man="1"/>
    <brk id="109" min="1" max="16" man="1"/>
    <brk id="143" min="1" max="16" man="1"/>
    <brk id="177" min="1" max="16" man="1"/>
    <brk id="211" min="1" max="16" man="1"/>
    <brk id="245" min="1" max="16" man="1"/>
    <brk id="279" min="1" max="16" man="1"/>
    <brk id="313" min="1" max="16" man="1"/>
    <brk id="347" min="1" max="16" man="1"/>
    <brk id="381" min="1" max="1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dimension ref="A2:BE416"/>
  <sheetViews>
    <sheetView zoomScale="90" zoomScaleNormal="90" workbookViewId="0">
      <pane ySplit="7" topLeftCell="A8" activePane="bottomLeft" state="frozen"/>
      <selection activeCell="O2" sqref="O2:Q4"/>
      <selection pane="bottomLeft"/>
    </sheetView>
  </sheetViews>
  <sheetFormatPr baseColWidth="10" defaultColWidth="9.1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hidden="1" customWidth="1" outlineLevel="1"/>
    <col min="9" max="9" width="11.6640625" style="6" customWidth="1" collapsed="1"/>
    <col min="10" max="17" width="3.6640625" style="1" customWidth="1"/>
    <col min="18" max="21" width="3.6640625" style="1" hidden="1" customWidth="1" outlineLevel="1"/>
    <col min="22" max="27" width="8.6640625" style="1" hidden="1" customWidth="1" outlineLevel="1"/>
    <col min="28" max="28" width="1.6640625" style="16" customWidth="1" collapsed="1"/>
    <col min="29" max="29" width="7.6640625" style="16" customWidth="1"/>
    <col min="30" max="30" width="1.6640625" style="16" customWidth="1"/>
    <col min="31" max="31" width="7.6640625" style="6" customWidth="1"/>
    <col min="32" max="32" width="1.6640625" style="6" customWidth="1"/>
    <col min="33" max="33" width="3.6640625" style="6" customWidth="1"/>
    <col min="34" max="34" width="1.6640625" style="6" customWidth="1"/>
    <col min="35" max="35" width="6.6640625" style="151" customWidth="1" outlineLevel="1"/>
    <col min="36" max="38" width="5.6640625" style="151" customWidth="1" outlineLevel="1"/>
    <col min="39" max="39" width="1.6640625" style="151" customWidth="1"/>
    <col min="40" max="41" width="5.6640625" style="151" customWidth="1"/>
    <col min="42" max="42" width="3.6640625" style="151" hidden="1" customWidth="1" outlineLevel="1"/>
    <col min="43" max="44" width="3.6640625" style="172" hidden="1" customWidth="1" outlineLevel="1"/>
    <col min="45" max="45" width="8.6640625" style="151" hidden="1" customWidth="1" outlineLevel="1"/>
    <col min="46" max="46" width="5.6640625" style="151" hidden="1" customWidth="1" outlineLevel="1"/>
    <col min="47" max="47" width="34.6640625" style="172" hidden="1" customWidth="1" outlineLevel="1"/>
    <col min="48" max="48" width="1.6640625" style="172" customWidth="1" collapsed="1"/>
    <col min="49" max="49" width="3.6640625" style="27" hidden="1" customWidth="1" outlineLevel="1"/>
    <col min="50" max="51" width="3.6640625" style="28" hidden="1" customWidth="1" outlineLevel="1"/>
    <col min="52" max="52" width="8.6640625" style="28" hidden="1" customWidth="1" outlineLevel="1"/>
    <col min="53" max="53" width="5.6640625" style="27" hidden="1" customWidth="1" outlineLevel="1"/>
    <col min="54" max="54" width="34.6640625" style="28" hidden="1" customWidth="1" outlineLevel="1"/>
    <col min="55" max="55" width="1.6640625" style="172" customWidth="1" collapsed="1"/>
    <col min="56" max="56" width="3.6640625" style="1" customWidth="1"/>
    <col min="57" max="57" width="3.6640625" style="3" customWidth="1"/>
    <col min="58" max="62" width="3.6640625" style="1" customWidth="1"/>
    <col min="63" max="64" width="8.6640625" style="1" customWidth="1"/>
    <col min="65" max="65" width="3.6640625" style="1" customWidth="1"/>
    <col min="66" max="68" width="8.6640625" style="1" customWidth="1"/>
    <col min="69" max="16384" width="9.1640625" style="1"/>
  </cols>
  <sheetData>
    <row r="2" spans="1:54" s="298" customFormat="1" ht="11.25" customHeight="1" x14ac:dyDescent="0.15">
      <c r="A2" s="198"/>
      <c r="B2" s="853" t="s">
        <v>39</v>
      </c>
      <c r="C2" s="853" t="s">
        <v>23</v>
      </c>
      <c r="D2" s="674"/>
      <c r="E2" s="675"/>
      <c r="F2" s="675"/>
      <c r="G2" s="675"/>
      <c r="H2" s="675"/>
      <c r="I2" s="675"/>
      <c r="J2" s="863" t="s">
        <v>43</v>
      </c>
      <c r="K2" s="863"/>
      <c r="L2" s="863"/>
      <c r="M2" s="863"/>
      <c r="N2" s="863"/>
      <c r="O2" s="863"/>
      <c r="P2" s="863"/>
      <c r="Q2" s="675"/>
      <c r="R2" s="675"/>
      <c r="S2" s="675"/>
      <c r="T2" s="675"/>
      <c r="U2" s="675"/>
      <c r="V2" s="675"/>
      <c r="W2" s="675"/>
      <c r="X2" s="675"/>
      <c r="Y2" s="675"/>
      <c r="Z2" s="675"/>
      <c r="AA2" s="675"/>
      <c r="AB2" s="676"/>
      <c r="AC2" s="675" t="s">
        <v>21</v>
      </c>
      <c r="AD2" s="676"/>
      <c r="AE2" s="675" t="s">
        <v>21</v>
      </c>
      <c r="AF2" s="675"/>
      <c r="AG2" s="708" t="s">
        <v>963</v>
      </c>
      <c r="AH2" s="675"/>
      <c r="AI2" s="856" t="s">
        <v>45</v>
      </c>
      <c r="AJ2" s="859" t="s">
        <v>1686</v>
      </c>
      <c r="AK2" s="856" t="s">
        <v>1687</v>
      </c>
      <c r="AL2" s="856" t="s">
        <v>1688</v>
      </c>
      <c r="AM2" s="677"/>
      <c r="AN2" s="678" t="s">
        <v>175</v>
      </c>
      <c r="AO2" s="678" t="s">
        <v>175</v>
      </c>
      <c r="AP2" s="679"/>
      <c r="AQ2" s="680"/>
      <c r="AR2" s="680"/>
      <c r="AS2" s="680"/>
      <c r="AT2" s="680"/>
      <c r="AU2" s="680" t="s">
        <v>175</v>
      </c>
      <c r="AV2" s="681"/>
      <c r="AW2" s="682"/>
      <c r="AX2" s="682"/>
      <c r="AY2" s="682"/>
      <c r="AZ2" s="682"/>
      <c r="BA2" s="683"/>
      <c r="BB2" s="684" t="s">
        <v>334</v>
      </c>
    </row>
    <row r="3" spans="1:54" s="298" customFormat="1" ht="11.25" customHeight="1" x14ac:dyDescent="0.15">
      <c r="A3" s="198"/>
      <c r="B3" s="854"/>
      <c r="C3" s="854"/>
      <c r="D3" s="685" t="s">
        <v>0</v>
      </c>
      <c r="E3" s="686" t="s">
        <v>24</v>
      </c>
      <c r="F3" s="686" t="s">
        <v>39</v>
      </c>
      <c r="G3" s="686" t="s">
        <v>197</v>
      </c>
      <c r="H3" s="686" t="s">
        <v>24</v>
      </c>
      <c r="I3" s="686" t="s">
        <v>25</v>
      </c>
      <c r="J3" s="686" t="s">
        <v>40</v>
      </c>
      <c r="K3" s="686"/>
      <c r="L3" s="686" t="s">
        <v>42</v>
      </c>
      <c r="M3" s="686"/>
      <c r="N3" s="686" t="s">
        <v>42</v>
      </c>
      <c r="O3" s="686"/>
      <c r="P3" s="686" t="s">
        <v>41</v>
      </c>
      <c r="Q3" s="686"/>
      <c r="R3" s="686"/>
      <c r="S3" s="686"/>
      <c r="T3" s="686"/>
      <c r="U3" s="686"/>
      <c r="V3" s="686"/>
      <c r="W3" s="686"/>
      <c r="X3" s="686"/>
      <c r="Y3" s="686"/>
      <c r="Z3" s="686"/>
      <c r="AA3" s="686"/>
      <c r="AB3" s="687"/>
      <c r="AC3" s="686" t="s">
        <v>169</v>
      </c>
      <c r="AD3" s="687"/>
      <c r="AE3" s="686" t="s">
        <v>44</v>
      </c>
      <c r="AF3" s="686"/>
      <c r="AG3" s="686" t="s">
        <v>1669</v>
      </c>
      <c r="AH3" s="686"/>
      <c r="AI3" s="857"/>
      <c r="AJ3" s="857"/>
      <c r="AK3" s="857"/>
      <c r="AL3" s="857"/>
      <c r="AM3" s="688"/>
      <c r="AN3" s="689" t="s">
        <v>1681</v>
      </c>
      <c r="AO3" s="689" t="s">
        <v>1681</v>
      </c>
      <c r="AP3" s="690" t="s">
        <v>24</v>
      </c>
      <c r="AQ3" s="691"/>
      <c r="AR3" s="691"/>
      <c r="AS3" s="691" t="s">
        <v>191</v>
      </c>
      <c r="AT3" s="691" t="s">
        <v>176</v>
      </c>
      <c r="AU3" s="691" t="s">
        <v>177</v>
      </c>
      <c r="AV3" s="692"/>
      <c r="AW3" s="693" t="s">
        <v>24</v>
      </c>
      <c r="AX3" s="693"/>
      <c r="AY3" s="693"/>
      <c r="AZ3" s="693" t="s">
        <v>191</v>
      </c>
      <c r="BA3" s="693" t="s">
        <v>176</v>
      </c>
      <c r="BB3" s="694" t="s">
        <v>177</v>
      </c>
    </row>
    <row r="4" spans="1:54" s="298" customFormat="1" ht="11.25" customHeight="1" x14ac:dyDescent="0.15">
      <c r="A4" s="198"/>
      <c r="B4" s="854"/>
      <c r="C4" s="854"/>
      <c r="D4" s="685"/>
      <c r="E4" s="686"/>
      <c r="F4" s="686"/>
      <c r="G4" s="686"/>
      <c r="H4" s="686"/>
      <c r="I4" s="686" t="s">
        <v>1678</v>
      </c>
      <c r="J4" s="685">
        <v>0</v>
      </c>
      <c r="K4" s="695">
        <v>0</v>
      </c>
      <c r="L4" s="685">
        <v>0</v>
      </c>
      <c r="M4" s="695">
        <v>0</v>
      </c>
      <c r="N4" s="685">
        <v>0</v>
      </c>
      <c r="O4" s="695">
        <v>0</v>
      </c>
      <c r="P4" s="685">
        <v>0</v>
      </c>
      <c r="Q4" s="695">
        <v>0</v>
      </c>
      <c r="R4" s="695"/>
      <c r="S4" s="695"/>
      <c r="T4" s="695"/>
      <c r="U4" s="695"/>
      <c r="V4" s="686"/>
      <c r="W4" s="686"/>
      <c r="X4" s="686"/>
      <c r="Y4" s="686"/>
      <c r="Z4" s="686"/>
      <c r="AA4" s="686"/>
      <c r="AB4" s="687"/>
      <c r="AC4" s="685">
        <v>0</v>
      </c>
      <c r="AD4" s="687"/>
      <c r="AE4" s="685">
        <v>0</v>
      </c>
      <c r="AF4" s="686"/>
      <c r="AG4" s="686" t="s">
        <v>1685</v>
      </c>
      <c r="AH4" s="686"/>
      <c r="AI4" s="857"/>
      <c r="AJ4" s="857"/>
      <c r="AK4" s="857"/>
      <c r="AL4" s="857"/>
      <c r="AM4" s="688"/>
      <c r="AN4" s="689" t="s">
        <v>1682</v>
      </c>
      <c r="AO4" s="689" t="s">
        <v>1683</v>
      </c>
      <c r="AP4" s="690"/>
      <c r="AQ4" s="691"/>
      <c r="AR4" s="691"/>
      <c r="AS4" s="691"/>
      <c r="AT4" s="691"/>
      <c r="AU4" s="691"/>
      <c r="AV4" s="692"/>
      <c r="AW4" s="693"/>
      <c r="AX4" s="693"/>
      <c r="AY4" s="693"/>
      <c r="AZ4" s="693"/>
      <c r="BA4" s="693"/>
      <c r="BB4" s="694"/>
    </row>
    <row r="5" spans="1:54" s="298" customFormat="1" ht="11.25" customHeight="1" x14ac:dyDescent="0.15">
      <c r="A5" s="198"/>
      <c r="B5" s="854"/>
      <c r="C5" s="854"/>
      <c r="D5" s="685"/>
      <c r="E5" s="686"/>
      <c r="F5" s="685">
        <v>2022</v>
      </c>
      <c r="G5" s="685">
        <v>1</v>
      </c>
      <c r="H5" s="685">
        <v>1</v>
      </c>
      <c r="I5" s="686"/>
      <c r="J5" s="685">
        <v>7</v>
      </c>
      <c r="K5" s="695">
        <v>0</v>
      </c>
      <c r="L5" s="685">
        <v>13</v>
      </c>
      <c r="M5" s="695">
        <v>0</v>
      </c>
      <c r="N5" s="685">
        <v>13</v>
      </c>
      <c r="O5" s="695">
        <v>30</v>
      </c>
      <c r="P5" s="685">
        <v>15</v>
      </c>
      <c r="Q5" s="695">
        <v>55</v>
      </c>
      <c r="R5" s="695"/>
      <c r="S5" s="695"/>
      <c r="T5" s="695"/>
      <c r="U5" s="695"/>
      <c r="V5" s="685"/>
      <c r="W5" s="685"/>
      <c r="X5" s="685"/>
      <c r="Y5" s="685"/>
      <c r="Z5" s="685"/>
      <c r="AA5" s="685"/>
      <c r="AB5" s="685"/>
      <c r="AC5" s="685">
        <v>8</v>
      </c>
      <c r="AD5" s="687"/>
      <c r="AE5" s="685">
        <v>25</v>
      </c>
      <c r="AF5" s="686"/>
      <c r="AG5" s="686" t="s">
        <v>1684</v>
      </c>
      <c r="AH5" s="686"/>
      <c r="AI5" s="857"/>
      <c r="AJ5" s="857"/>
      <c r="AK5" s="857"/>
      <c r="AL5" s="857"/>
      <c r="AM5" s="688"/>
      <c r="AN5" s="689" t="s">
        <v>963</v>
      </c>
      <c r="AO5" s="689" t="s">
        <v>5</v>
      </c>
      <c r="AP5" s="690"/>
      <c r="AQ5" s="691"/>
      <c r="AR5" s="691"/>
      <c r="AS5" s="691"/>
      <c r="AT5" s="691"/>
      <c r="AU5" s="691"/>
      <c r="AV5" s="692"/>
      <c r="AW5" s="693"/>
      <c r="AX5" s="693"/>
      <c r="AY5" s="693"/>
      <c r="AZ5" s="693"/>
      <c r="BA5" s="693"/>
      <c r="BB5" s="694"/>
    </row>
    <row r="6" spans="1:54" s="298" customFormat="1" ht="11.25" customHeight="1" x14ac:dyDescent="0.15">
      <c r="A6" s="198"/>
      <c r="B6" s="854"/>
      <c r="C6" s="854"/>
      <c r="D6" s="685"/>
      <c r="E6" s="686"/>
      <c r="F6" s="685"/>
      <c r="G6" s="685"/>
      <c r="H6" s="685"/>
      <c r="I6" s="686"/>
      <c r="J6" s="685"/>
      <c r="K6" s="695"/>
      <c r="L6" s="685"/>
      <c r="M6" s="695"/>
      <c r="N6" s="685"/>
      <c r="O6" s="695"/>
      <c r="P6" s="685"/>
      <c r="Q6" s="695"/>
      <c r="R6" s="695"/>
      <c r="S6" s="695"/>
      <c r="T6" s="695"/>
      <c r="U6" s="695"/>
      <c r="V6" s="685"/>
      <c r="W6" s="685"/>
      <c r="X6" s="685"/>
      <c r="Y6" s="685"/>
      <c r="Z6" s="685"/>
      <c r="AA6" s="685"/>
      <c r="AB6" s="685"/>
      <c r="AC6" s="685"/>
      <c r="AD6" s="687"/>
      <c r="AE6" s="685"/>
      <c r="AF6" s="686"/>
      <c r="AG6" s="686" t="s">
        <v>1715</v>
      </c>
      <c r="AH6" s="686"/>
      <c r="AI6" s="857"/>
      <c r="AJ6" s="857"/>
      <c r="AK6" s="857"/>
      <c r="AL6" s="857"/>
      <c r="AM6" s="688"/>
      <c r="AN6" s="689"/>
      <c r="AO6" s="689"/>
      <c r="AP6" s="690"/>
      <c r="AQ6" s="691"/>
      <c r="AR6" s="691"/>
      <c r="AS6" s="691"/>
      <c r="AT6" s="691"/>
      <c r="AU6" s="691"/>
      <c r="AV6" s="692"/>
      <c r="AW6" s="693"/>
      <c r="AX6" s="693"/>
      <c r="AY6" s="693"/>
      <c r="AZ6" s="693"/>
      <c r="BA6" s="693"/>
      <c r="BB6" s="694"/>
    </row>
    <row r="7" spans="1:54" s="298" customFormat="1" ht="11.25" customHeight="1" x14ac:dyDescent="0.15">
      <c r="A7" s="198"/>
      <c r="B7" s="855"/>
      <c r="C7" s="855"/>
      <c r="D7" s="696" t="s">
        <v>26</v>
      </c>
      <c r="E7" s="697" t="s">
        <v>26</v>
      </c>
      <c r="F7" s="697" t="s">
        <v>26</v>
      </c>
      <c r="G7" s="697" t="s">
        <v>26</v>
      </c>
      <c r="H7" s="697" t="s">
        <v>26</v>
      </c>
      <c r="I7" s="697" t="s">
        <v>26</v>
      </c>
      <c r="J7" s="697" t="s">
        <v>192</v>
      </c>
      <c r="K7" s="697" t="s">
        <v>193</v>
      </c>
      <c r="L7" s="697" t="s">
        <v>192</v>
      </c>
      <c r="M7" s="697" t="s">
        <v>193</v>
      </c>
      <c r="N7" s="697" t="s">
        <v>192</v>
      </c>
      <c r="O7" s="697" t="s">
        <v>193</v>
      </c>
      <c r="P7" s="697" t="s">
        <v>192</v>
      </c>
      <c r="Q7" s="697" t="s">
        <v>193</v>
      </c>
      <c r="R7" s="697"/>
      <c r="S7" s="697"/>
      <c r="T7" s="697"/>
      <c r="U7" s="697"/>
      <c r="V7" s="697"/>
      <c r="W7" s="697"/>
      <c r="X7" s="697"/>
      <c r="Y7" s="697"/>
      <c r="Z7" s="686"/>
      <c r="AA7" s="686"/>
      <c r="AB7" s="685"/>
      <c r="AC7" s="697" t="s">
        <v>192</v>
      </c>
      <c r="AD7" s="687"/>
      <c r="AE7" s="697" t="s">
        <v>193</v>
      </c>
      <c r="AF7" s="697"/>
      <c r="AG7" s="697" t="s">
        <v>89</v>
      </c>
      <c r="AH7" s="697"/>
      <c r="AI7" s="858"/>
      <c r="AJ7" s="858"/>
      <c r="AK7" s="858"/>
      <c r="AL7" s="858"/>
      <c r="AM7" s="698"/>
      <c r="AN7" s="699" t="s">
        <v>1684</v>
      </c>
      <c r="AO7" s="699" t="s">
        <v>6</v>
      </c>
      <c r="AP7" s="700" t="s">
        <v>26</v>
      </c>
      <c r="AQ7" s="701" t="s">
        <v>192</v>
      </c>
      <c r="AR7" s="701" t="s">
        <v>193</v>
      </c>
      <c r="AS7" s="701" t="s">
        <v>26</v>
      </c>
      <c r="AT7" s="701" t="s">
        <v>26</v>
      </c>
      <c r="AU7" s="701" t="s">
        <v>26</v>
      </c>
      <c r="AV7" s="702"/>
      <c r="AW7" s="703" t="s">
        <v>26</v>
      </c>
      <c r="AX7" s="703" t="s">
        <v>192</v>
      </c>
      <c r="AY7" s="703" t="s">
        <v>193</v>
      </c>
      <c r="AZ7" s="703" t="s">
        <v>26</v>
      </c>
      <c r="BA7" s="703" t="s">
        <v>26</v>
      </c>
      <c r="BB7" s="704" t="s">
        <v>26</v>
      </c>
    </row>
    <row r="8" spans="1:54" s="298" customFormat="1" ht="11.25" customHeight="1" x14ac:dyDescent="0.15">
      <c r="A8" s="198"/>
      <c r="B8" s="705"/>
      <c r="C8" s="705"/>
      <c r="D8" s="668"/>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199">
        <v>0</v>
      </c>
      <c r="AJ8" s="200">
        <v>0</v>
      </c>
      <c r="AK8" s="201">
        <v>0</v>
      </c>
      <c r="AL8" s="206">
        <v>0</v>
      </c>
      <c r="AM8" s="217"/>
      <c r="AN8" s="217"/>
      <c r="AO8" s="217"/>
      <c r="AP8" s="670"/>
      <c r="AQ8" s="670"/>
      <c r="AR8" s="670"/>
      <c r="AS8" s="670"/>
      <c r="AT8" s="670"/>
      <c r="AU8" s="670"/>
      <c r="AV8" s="706"/>
      <c r="AW8" s="668"/>
      <c r="AX8" s="668"/>
      <c r="AY8" s="668"/>
      <c r="AZ8" s="668"/>
      <c r="BA8" s="668"/>
      <c r="BB8" s="707"/>
    </row>
    <row r="9" spans="1:54" ht="12.75" hidden="1" customHeight="1" outlineLevel="1" x14ac:dyDescent="0.2">
      <c r="B9" s="850">
        <f>$F$5</f>
        <v>2022</v>
      </c>
      <c r="C9" s="850" t="str">
        <f>TEXT(I10,"MMM")</f>
        <v>Jan</v>
      </c>
      <c r="D9" s="41"/>
      <c r="E9" s="42"/>
      <c r="F9" s="42"/>
      <c r="G9" s="197"/>
      <c r="H9" s="197"/>
      <c r="I9" s="42"/>
      <c r="J9" s="43"/>
      <c r="K9" s="43"/>
      <c r="L9" s="43"/>
      <c r="M9" s="43"/>
      <c r="N9" s="43"/>
      <c r="O9" s="43"/>
      <c r="P9" s="43"/>
      <c r="Q9" s="43"/>
      <c r="R9" s="43"/>
      <c r="S9" s="43"/>
      <c r="T9" s="43"/>
      <c r="U9" s="43"/>
      <c r="V9" s="43"/>
      <c r="W9" s="43"/>
      <c r="X9" s="43"/>
      <c r="Y9" s="43"/>
      <c r="AC9" s="44"/>
      <c r="AE9" s="42"/>
      <c r="AF9" s="42"/>
      <c r="AG9" s="42"/>
      <c r="AH9" s="42"/>
      <c r="AI9" s="148"/>
      <c r="AJ9" s="148"/>
      <c r="AK9" s="148"/>
      <c r="AL9" s="148"/>
      <c r="AM9" s="148"/>
      <c r="AN9" s="148"/>
      <c r="AO9" s="148"/>
      <c r="AP9" s="148"/>
      <c r="AQ9" s="170"/>
      <c r="AR9" s="182"/>
      <c r="AS9" s="148"/>
      <c r="AT9" s="148"/>
      <c r="AU9" s="170"/>
      <c r="AV9" s="224"/>
      <c r="AW9" s="78"/>
      <c r="AX9" s="45"/>
      <c r="AY9" s="177"/>
      <c r="AZ9" s="45"/>
      <c r="BA9" s="41"/>
      <c r="BB9" s="45"/>
    </row>
    <row r="10" spans="1:54" ht="12.75" hidden="1" customHeight="1" outlineLevel="1" x14ac:dyDescent="0.2">
      <c r="A10" s="198">
        <f>$G$5</f>
        <v>1</v>
      </c>
      <c r="B10" s="851"/>
      <c r="C10" s="851"/>
      <c r="D10" s="27" t="str">
        <f>IF(E10="Mo",WEEKNUM(I10),"")</f>
        <v/>
      </c>
      <c r="E10" s="191" t="str">
        <f>TEXT(I10,"TTT")</f>
        <v>Sa</v>
      </c>
      <c r="F10" s="191">
        <f>$F$5</f>
        <v>2022</v>
      </c>
      <c r="G10" s="191">
        <f>$A$10</f>
        <v>1</v>
      </c>
      <c r="H10" s="191">
        <f>$H$5</f>
        <v>1</v>
      </c>
      <c r="I10" s="192">
        <f>DATE(F10,G10,H10)</f>
        <v>43100</v>
      </c>
      <c r="J10" s="193">
        <f t="shared" ref="J10:J40" si="0">$J$5</f>
        <v>7</v>
      </c>
      <c r="K10" s="194">
        <f t="shared" ref="K10:K40" si="1">$K$5</f>
        <v>0</v>
      </c>
      <c r="L10" s="193">
        <f t="shared" ref="L10:L40" si="2">$L$5</f>
        <v>13</v>
      </c>
      <c r="M10" s="194">
        <f t="shared" ref="M10:M40" si="3">$M$5</f>
        <v>0</v>
      </c>
      <c r="N10" s="193">
        <f t="shared" ref="N10:N40" si="4">$N$5</f>
        <v>13</v>
      </c>
      <c r="O10" s="194">
        <f t="shared" ref="O10:O40" si="5">$O$5</f>
        <v>30</v>
      </c>
      <c r="P10" s="193">
        <f t="shared" ref="P10:P40" si="6">$P$5</f>
        <v>15</v>
      </c>
      <c r="Q10" s="194">
        <f t="shared" ref="Q10:Q40" si="7">$Q$5</f>
        <v>55</v>
      </c>
      <c r="R10" s="194"/>
      <c r="S10" s="194"/>
      <c r="T10" s="194"/>
      <c r="U10" s="194"/>
      <c r="V10" s="195">
        <f>TIME(J10,K10,0)</f>
        <v>0.29166666666666669</v>
      </c>
      <c r="W10" s="195">
        <f>TIME(L10,M10,0)</f>
        <v>0.54166666666666663</v>
      </c>
      <c r="X10" s="195">
        <f>TIME(N10,O10,0)</f>
        <v>0.5625</v>
      </c>
      <c r="Y10" s="195">
        <f>TIME(P10,Q10,0)</f>
        <v>0.66319444444444442</v>
      </c>
      <c r="Z10" s="195"/>
      <c r="AA10" s="195"/>
      <c r="AB10" s="667"/>
      <c r="AC10" s="196">
        <f t="shared" ref="AC10:AC40" si="8">TIME($AC$5,$AE$5,0)</f>
        <v>0.35069444444444442</v>
      </c>
      <c r="AD10" s="667"/>
      <c r="AE10" s="196">
        <f>Y10-V10-(X10-W10)</f>
        <v>0.35069444444444436</v>
      </c>
      <c r="AF10" s="196"/>
      <c r="AG10" s="196"/>
      <c r="AH10" s="196"/>
      <c r="AJ10" s="709">
        <f t="shared" ref="AJ10:AJ40" si="9">IF(AG10=$AG$3,1,0)</f>
        <v>0</v>
      </c>
      <c r="AK10" s="709">
        <f t="shared" ref="AK10:AK40" si="10">IF(AG10=$AG$7,1,0)</f>
        <v>0</v>
      </c>
      <c r="AL10" s="709">
        <f t="shared" ref="AL10:AL40" si="11">IF(AH10=$AG$4,1,0)</f>
        <v>0</v>
      </c>
      <c r="AM10" s="709"/>
      <c r="AN10" s="709">
        <f t="shared" ref="AN10:AN40" si="12">IF(OR(AG10="A",AG10="HO"),1,0)</f>
        <v>0</v>
      </c>
      <c r="AO10" s="709">
        <f t="shared" ref="AO10:AO40" si="13">IF(OR(E10="Sa",E10="So"),0,1)</f>
        <v>0</v>
      </c>
      <c r="AR10" s="184"/>
      <c r="AV10" s="225"/>
      <c r="AW10" s="79"/>
      <c r="AY10" s="176"/>
    </row>
    <row r="11" spans="1:54" ht="12.75" hidden="1" customHeight="1" outlineLevel="1" x14ac:dyDescent="0.2">
      <c r="B11" s="851"/>
      <c r="C11" s="851"/>
      <c r="D11" s="27" t="str">
        <f t="shared" ref="D11:D40" si="14">IF(E11="Mo",WEEKNUM(I11),"")</f>
        <v/>
      </c>
      <c r="E11" s="191" t="str">
        <f t="shared" ref="E11:E40" si="15">TEXT(I11,"TTT")</f>
        <v>So</v>
      </c>
      <c r="F11" s="191">
        <f t="shared" ref="F11:F40" si="16">$F$5</f>
        <v>2022</v>
      </c>
      <c r="G11" s="191">
        <f t="shared" ref="G11:G40" si="17">$A$10</f>
        <v>1</v>
      </c>
      <c r="H11" s="191">
        <f>H10+1</f>
        <v>2</v>
      </c>
      <c r="I11" s="192">
        <f t="shared" ref="I11:I40" si="18">DATE(F11,G11,H11)</f>
        <v>43101</v>
      </c>
      <c r="J11" s="193">
        <f t="shared" si="0"/>
        <v>7</v>
      </c>
      <c r="K11" s="194">
        <f t="shared" si="1"/>
        <v>0</v>
      </c>
      <c r="L11" s="193">
        <f t="shared" si="2"/>
        <v>13</v>
      </c>
      <c r="M11" s="194">
        <f t="shared" si="3"/>
        <v>0</v>
      </c>
      <c r="N11" s="193">
        <f t="shared" si="4"/>
        <v>13</v>
      </c>
      <c r="O11" s="194">
        <f t="shared" si="5"/>
        <v>30</v>
      </c>
      <c r="P11" s="193">
        <f t="shared" si="6"/>
        <v>15</v>
      </c>
      <c r="Q11" s="194">
        <f t="shared" si="7"/>
        <v>55</v>
      </c>
      <c r="R11" s="194"/>
      <c r="S11" s="194"/>
      <c r="T11" s="194"/>
      <c r="U11" s="194"/>
      <c r="V11" s="195">
        <f>TIME(J11,K11,0)</f>
        <v>0.29166666666666669</v>
      </c>
      <c r="W11" s="195">
        <f>TIME(L11,M11,0)</f>
        <v>0.54166666666666663</v>
      </c>
      <c r="X11" s="195">
        <f>TIME(N11,O11,0)</f>
        <v>0.5625</v>
      </c>
      <c r="Y11" s="195">
        <f>TIME(P11,Q11,0)</f>
        <v>0.66319444444444442</v>
      </c>
      <c r="Z11" s="195"/>
      <c r="AA11" s="195"/>
      <c r="AB11" s="667"/>
      <c r="AC11" s="196">
        <f t="shared" si="8"/>
        <v>0.35069444444444442</v>
      </c>
      <c r="AD11" s="667"/>
      <c r="AE11" s="196">
        <f>Y11-V11-(X11-W11)</f>
        <v>0.35069444444444436</v>
      </c>
      <c r="AF11" s="196"/>
      <c r="AG11" s="196"/>
      <c r="AH11" s="196"/>
      <c r="AI11" s="150"/>
      <c r="AJ11" s="709">
        <f t="shared" si="9"/>
        <v>0</v>
      </c>
      <c r="AK11" s="709">
        <f t="shared" si="10"/>
        <v>0</v>
      </c>
      <c r="AL11" s="709">
        <f t="shared" si="11"/>
        <v>0</v>
      </c>
      <c r="AM11" s="709"/>
      <c r="AN11" s="709">
        <f t="shared" si="12"/>
        <v>0</v>
      </c>
      <c r="AO11" s="709">
        <f t="shared" si="13"/>
        <v>0</v>
      </c>
      <c r="AR11" s="184"/>
      <c r="AV11" s="225"/>
      <c r="AW11" s="79"/>
      <c r="AY11" s="176"/>
    </row>
    <row r="12" spans="1:54" ht="12.75" hidden="1" customHeight="1" outlineLevel="1" x14ac:dyDescent="0.2">
      <c r="B12" s="851"/>
      <c r="C12" s="851"/>
      <c r="D12" s="27">
        <f t="shared" si="14"/>
        <v>2</v>
      </c>
      <c r="E12" s="191" t="str">
        <f t="shared" si="15"/>
        <v>Mo</v>
      </c>
      <c r="F12" s="191">
        <f t="shared" si="16"/>
        <v>2022</v>
      </c>
      <c r="G12" s="191">
        <f t="shared" si="17"/>
        <v>1</v>
      </c>
      <c r="H12" s="191">
        <f t="shared" ref="H12:H40" si="19">H11+1</f>
        <v>3</v>
      </c>
      <c r="I12" s="192">
        <f t="shared" si="18"/>
        <v>43102</v>
      </c>
      <c r="J12" s="193">
        <f t="shared" si="0"/>
        <v>7</v>
      </c>
      <c r="K12" s="194">
        <f t="shared" si="1"/>
        <v>0</v>
      </c>
      <c r="L12" s="193">
        <f t="shared" si="2"/>
        <v>13</v>
      </c>
      <c r="M12" s="194">
        <f t="shared" si="3"/>
        <v>0</v>
      </c>
      <c r="N12" s="193">
        <f t="shared" si="4"/>
        <v>13</v>
      </c>
      <c r="O12" s="194">
        <f t="shared" si="5"/>
        <v>30</v>
      </c>
      <c r="P12" s="193">
        <f t="shared" si="6"/>
        <v>15</v>
      </c>
      <c r="Q12" s="194">
        <f t="shared" si="7"/>
        <v>55</v>
      </c>
      <c r="R12" s="194"/>
      <c r="S12" s="194"/>
      <c r="T12" s="194"/>
      <c r="U12" s="194"/>
      <c r="V12" s="195">
        <f>TIME(J12,K12,0)</f>
        <v>0.29166666666666669</v>
      </c>
      <c r="W12" s="195">
        <f>TIME(L12,M12,0)</f>
        <v>0.54166666666666663</v>
      </c>
      <c r="X12" s="195">
        <f>TIME(N12,O12,0)</f>
        <v>0.5625</v>
      </c>
      <c r="Y12" s="195">
        <f>TIME(P12,Q12,0)</f>
        <v>0.66319444444444442</v>
      </c>
      <c r="Z12" s="195"/>
      <c r="AA12" s="195"/>
      <c r="AB12" s="667"/>
      <c r="AC12" s="196">
        <f t="shared" si="8"/>
        <v>0.35069444444444442</v>
      </c>
      <c r="AD12" s="667"/>
      <c r="AE12" s="196">
        <f>Y12-V12-(X12-W12)</f>
        <v>0.35069444444444436</v>
      </c>
      <c r="AF12" s="196"/>
      <c r="AG12" s="196"/>
      <c r="AH12" s="196"/>
      <c r="AI12" s="150"/>
      <c r="AJ12" s="709">
        <f t="shared" si="9"/>
        <v>0</v>
      </c>
      <c r="AK12" s="709">
        <f t="shared" si="10"/>
        <v>0</v>
      </c>
      <c r="AL12" s="709">
        <f t="shared" si="11"/>
        <v>0</v>
      </c>
      <c r="AM12" s="709"/>
      <c r="AN12" s="709">
        <f t="shared" si="12"/>
        <v>0</v>
      </c>
      <c r="AO12" s="709">
        <f t="shared" si="13"/>
        <v>1</v>
      </c>
      <c r="AR12" s="184"/>
      <c r="AV12" s="225"/>
      <c r="AW12" s="79"/>
      <c r="AY12" s="176"/>
    </row>
    <row r="13" spans="1:54" ht="12.75" hidden="1" customHeight="1" outlineLevel="1" x14ac:dyDescent="0.2">
      <c r="B13" s="851"/>
      <c r="C13" s="851"/>
      <c r="D13" s="27" t="str">
        <f t="shared" si="14"/>
        <v/>
      </c>
      <c r="E13" s="191" t="str">
        <f t="shared" si="15"/>
        <v>Di</v>
      </c>
      <c r="F13" s="191">
        <f t="shared" si="16"/>
        <v>2022</v>
      </c>
      <c r="G13" s="191">
        <f t="shared" si="17"/>
        <v>1</v>
      </c>
      <c r="H13" s="191">
        <f t="shared" si="19"/>
        <v>4</v>
      </c>
      <c r="I13" s="192">
        <f t="shared" si="18"/>
        <v>43103</v>
      </c>
      <c r="J13" s="193">
        <f t="shared" si="0"/>
        <v>7</v>
      </c>
      <c r="K13" s="194">
        <f t="shared" si="1"/>
        <v>0</v>
      </c>
      <c r="L13" s="193">
        <f t="shared" si="2"/>
        <v>13</v>
      </c>
      <c r="M13" s="194">
        <f t="shared" si="3"/>
        <v>0</v>
      </c>
      <c r="N13" s="193">
        <f t="shared" si="4"/>
        <v>13</v>
      </c>
      <c r="O13" s="194">
        <f t="shared" si="5"/>
        <v>30</v>
      </c>
      <c r="P13" s="193">
        <f t="shared" si="6"/>
        <v>15</v>
      </c>
      <c r="Q13" s="194">
        <f t="shared" si="7"/>
        <v>55</v>
      </c>
      <c r="R13" s="194"/>
      <c r="S13" s="194"/>
      <c r="T13" s="194"/>
      <c r="U13" s="194"/>
      <c r="V13" s="195">
        <f>TIME(J13,K13,0)</f>
        <v>0.29166666666666669</v>
      </c>
      <c r="W13" s="195">
        <f>TIME(L13,M13,0)</f>
        <v>0.54166666666666663</v>
      </c>
      <c r="X13" s="195">
        <f>TIME(N13,O13,0)</f>
        <v>0.5625</v>
      </c>
      <c r="Y13" s="195">
        <f>TIME(P13,Q13,0)</f>
        <v>0.66319444444444442</v>
      </c>
      <c r="Z13" s="195"/>
      <c r="AA13" s="195"/>
      <c r="AB13" s="667"/>
      <c r="AC13" s="196">
        <f t="shared" si="8"/>
        <v>0.35069444444444442</v>
      </c>
      <c r="AD13" s="667"/>
      <c r="AE13" s="196">
        <f>Y13-V13-(X13-W13)</f>
        <v>0.35069444444444436</v>
      </c>
      <c r="AF13" s="196"/>
      <c r="AG13" s="196"/>
      <c r="AH13" s="196"/>
      <c r="AI13" s="150"/>
      <c r="AJ13" s="709">
        <f t="shared" si="9"/>
        <v>0</v>
      </c>
      <c r="AK13" s="709">
        <f t="shared" si="10"/>
        <v>0</v>
      </c>
      <c r="AL13" s="709">
        <f t="shared" si="11"/>
        <v>0</v>
      </c>
      <c r="AM13" s="709"/>
      <c r="AN13" s="709">
        <f t="shared" si="12"/>
        <v>0</v>
      </c>
      <c r="AO13" s="709">
        <f t="shared" si="13"/>
        <v>1</v>
      </c>
      <c r="AR13" s="184"/>
      <c r="AV13" s="225"/>
      <c r="AW13" s="79"/>
      <c r="AY13" s="176"/>
    </row>
    <row r="14" spans="1:54" ht="12.75" hidden="1" customHeight="1" outlineLevel="1" x14ac:dyDescent="0.2">
      <c r="B14" s="851"/>
      <c r="C14" s="851"/>
      <c r="D14" s="27" t="str">
        <f t="shared" si="14"/>
        <v/>
      </c>
      <c r="E14" s="191" t="str">
        <f t="shared" si="15"/>
        <v>Mi</v>
      </c>
      <c r="F14" s="191">
        <f t="shared" si="16"/>
        <v>2022</v>
      </c>
      <c r="G14" s="191">
        <f t="shared" si="17"/>
        <v>1</v>
      </c>
      <c r="H14" s="191">
        <f t="shared" si="19"/>
        <v>5</v>
      </c>
      <c r="I14" s="192">
        <f t="shared" si="18"/>
        <v>43104</v>
      </c>
      <c r="J14" s="193">
        <f t="shared" si="0"/>
        <v>7</v>
      </c>
      <c r="K14" s="194">
        <f t="shared" si="1"/>
        <v>0</v>
      </c>
      <c r="L14" s="193">
        <f t="shared" si="2"/>
        <v>13</v>
      </c>
      <c r="M14" s="194">
        <f t="shared" si="3"/>
        <v>0</v>
      </c>
      <c r="N14" s="193">
        <f t="shared" si="4"/>
        <v>13</v>
      </c>
      <c r="O14" s="194">
        <f t="shared" si="5"/>
        <v>30</v>
      </c>
      <c r="P14" s="193">
        <f t="shared" si="6"/>
        <v>15</v>
      </c>
      <c r="Q14" s="194">
        <f t="shared" si="7"/>
        <v>55</v>
      </c>
      <c r="R14" s="194"/>
      <c r="S14" s="194"/>
      <c r="T14" s="194"/>
      <c r="U14" s="194"/>
      <c r="V14" s="195">
        <f t="shared" ref="V14:V36" si="20">TIME(J14,K14,0)</f>
        <v>0.29166666666666669</v>
      </c>
      <c r="W14" s="195">
        <f t="shared" ref="W14:W36" si="21">TIME(L14,M14,0)</f>
        <v>0.54166666666666663</v>
      </c>
      <c r="X14" s="195">
        <f t="shared" ref="X14:X36" si="22">TIME(N14,O14,0)</f>
        <v>0.5625</v>
      </c>
      <c r="Y14" s="195">
        <f t="shared" ref="Y14:Y36" si="23">TIME(P14,Q14,0)</f>
        <v>0.66319444444444442</v>
      </c>
      <c r="Z14" s="195"/>
      <c r="AA14" s="195"/>
      <c r="AB14" s="667"/>
      <c r="AC14" s="196">
        <f t="shared" si="8"/>
        <v>0.35069444444444442</v>
      </c>
      <c r="AD14" s="667"/>
      <c r="AE14" s="196">
        <f t="shared" ref="AE14:AE36" si="24">Y14-V14-(X14-W14)</f>
        <v>0.35069444444444436</v>
      </c>
      <c r="AF14" s="196"/>
      <c r="AG14" s="196"/>
      <c r="AH14" s="196"/>
      <c r="AI14" s="150"/>
      <c r="AJ14" s="709">
        <f t="shared" si="9"/>
        <v>0</v>
      </c>
      <c r="AK14" s="709">
        <f t="shared" si="10"/>
        <v>0</v>
      </c>
      <c r="AL14" s="709">
        <f t="shared" si="11"/>
        <v>0</v>
      </c>
      <c r="AM14" s="709"/>
      <c r="AN14" s="709">
        <f t="shared" si="12"/>
        <v>0</v>
      </c>
      <c r="AO14" s="709">
        <f t="shared" si="13"/>
        <v>1</v>
      </c>
      <c r="AR14" s="184"/>
      <c r="AV14" s="225"/>
      <c r="AW14" s="79"/>
      <c r="AY14" s="176"/>
    </row>
    <row r="15" spans="1:54" ht="12.75" hidden="1" customHeight="1" outlineLevel="1" x14ac:dyDescent="0.2">
      <c r="B15" s="851"/>
      <c r="C15" s="851"/>
      <c r="D15" s="27" t="str">
        <f t="shared" si="14"/>
        <v/>
      </c>
      <c r="E15" s="191" t="str">
        <f t="shared" si="15"/>
        <v>Do</v>
      </c>
      <c r="F15" s="191">
        <f t="shared" si="16"/>
        <v>2022</v>
      </c>
      <c r="G15" s="191">
        <f t="shared" si="17"/>
        <v>1</v>
      </c>
      <c r="H15" s="191">
        <f t="shared" si="19"/>
        <v>6</v>
      </c>
      <c r="I15" s="192">
        <f t="shared" si="18"/>
        <v>43105</v>
      </c>
      <c r="J15" s="193">
        <f t="shared" si="0"/>
        <v>7</v>
      </c>
      <c r="K15" s="194">
        <f t="shared" si="1"/>
        <v>0</v>
      </c>
      <c r="L15" s="193">
        <f t="shared" si="2"/>
        <v>13</v>
      </c>
      <c r="M15" s="194">
        <f t="shared" si="3"/>
        <v>0</v>
      </c>
      <c r="N15" s="193">
        <f t="shared" si="4"/>
        <v>13</v>
      </c>
      <c r="O15" s="194">
        <f t="shared" si="5"/>
        <v>30</v>
      </c>
      <c r="P15" s="193">
        <f t="shared" si="6"/>
        <v>15</v>
      </c>
      <c r="Q15" s="194">
        <f t="shared" si="7"/>
        <v>55</v>
      </c>
      <c r="R15" s="194"/>
      <c r="S15" s="194"/>
      <c r="T15" s="194"/>
      <c r="U15" s="194"/>
      <c r="V15" s="195">
        <f t="shared" si="20"/>
        <v>0.29166666666666669</v>
      </c>
      <c r="W15" s="195">
        <f t="shared" si="21"/>
        <v>0.54166666666666663</v>
      </c>
      <c r="X15" s="195">
        <f t="shared" si="22"/>
        <v>0.5625</v>
      </c>
      <c r="Y15" s="195">
        <f t="shared" si="23"/>
        <v>0.66319444444444442</v>
      </c>
      <c r="Z15" s="195"/>
      <c r="AA15" s="195"/>
      <c r="AB15" s="667"/>
      <c r="AC15" s="196">
        <f t="shared" si="8"/>
        <v>0.35069444444444442</v>
      </c>
      <c r="AD15" s="667"/>
      <c r="AE15" s="196">
        <f t="shared" si="24"/>
        <v>0.35069444444444436</v>
      </c>
      <c r="AF15" s="196"/>
      <c r="AG15" s="196"/>
      <c r="AH15" s="196"/>
      <c r="AI15" s="150"/>
      <c r="AJ15" s="709">
        <f t="shared" si="9"/>
        <v>0</v>
      </c>
      <c r="AK15" s="709">
        <f t="shared" si="10"/>
        <v>0</v>
      </c>
      <c r="AL15" s="709">
        <f t="shared" si="11"/>
        <v>0</v>
      </c>
      <c r="AM15" s="709"/>
      <c r="AN15" s="709">
        <f t="shared" si="12"/>
        <v>0</v>
      </c>
      <c r="AO15" s="709">
        <f t="shared" si="13"/>
        <v>1</v>
      </c>
      <c r="AR15" s="184"/>
      <c r="AV15" s="225"/>
      <c r="AW15" s="79"/>
      <c r="AY15" s="176"/>
      <c r="BB15" s="29"/>
    </row>
    <row r="16" spans="1:54" ht="12.75" hidden="1" customHeight="1" outlineLevel="1" x14ac:dyDescent="0.2">
      <c r="B16" s="851"/>
      <c r="C16" s="851"/>
      <c r="D16" s="27" t="str">
        <f t="shared" si="14"/>
        <v/>
      </c>
      <c r="E16" s="191" t="str">
        <f t="shared" si="15"/>
        <v>Fr</v>
      </c>
      <c r="F16" s="191">
        <f t="shared" si="16"/>
        <v>2022</v>
      </c>
      <c r="G16" s="191">
        <f t="shared" si="17"/>
        <v>1</v>
      </c>
      <c r="H16" s="191">
        <f t="shared" si="19"/>
        <v>7</v>
      </c>
      <c r="I16" s="192">
        <f t="shared" si="18"/>
        <v>43106</v>
      </c>
      <c r="J16" s="193">
        <f t="shared" si="0"/>
        <v>7</v>
      </c>
      <c r="K16" s="194">
        <f t="shared" si="1"/>
        <v>0</v>
      </c>
      <c r="L16" s="193">
        <f t="shared" si="2"/>
        <v>13</v>
      </c>
      <c r="M16" s="194">
        <f t="shared" si="3"/>
        <v>0</v>
      </c>
      <c r="N16" s="193">
        <f t="shared" si="4"/>
        <v>13</v>
      </c>
      <c r="O16" s="194">
        <f t="shared" si="5"/>
        <v>30</v>
      </c>
      <c r="P16" s="193">
        <f t="shared" si="6"/>
        <v>15</v>
      </c>
      <c r="Q16" s="194">
        <f t="shared" si="7"/>
        <v>55</v>
      </c>
      <c r="R16" s="194"/>
      <c r="S16" s="194"/>
      <c r="T16" s="194"/>
      <c r="U16" s="194"/>
      <c r="V16" s="195">
        <f t="shared" si="20"/>
        <v>0.29166666666666669</v>
      </c>
      <c r="W16" s="195">
        <f t="shared" si="21"/>
        <v>0.54166666666666663</v>
      </c>
      <c r="X16" s="195">
        <f t="shared" si="22"/>
        <v>0.5625</v>
      </c>
      <c r="Y16" s="195">
        <f t="shared" si="23"/>
        <v>0.66319444444444442</v>
      </c>
      <c r="Z16" s="195"/>
      <c r="AA16" s="195"/>
      <c r="AB16" s="667"/>
      <c r="AC16" s="196">
        <f t="shared" si="8"/>
        <v>0.35069444444444442</v>
      </c>
      <c r="AD16" s="667"/>
      <c r="AE16" s="196">
        <f t="shared" si="24"/>
        <v>0.35069444444444436</v>
      </c>
      <c r="AF16" s="196"/>
      <c r="AG16" s="196"/>
      <c r="AH16" s="196"/>
      <c r="AI16" s="150"/>
      <c r="AJ16" s="709">
        <f t="shared" si="9"/>
        <v>0</v>
      </c>
      <c r="AK16" s="709">
        <f t="shared" si="10"/>
        <v>0</v>
      </c>
      <c r="AL16" s="709">
        <f t="shared" si="11"/>
        <v>0</v>
      </c>
      <c r="AM16" s="709"/>
      <c r="AN16" s="709">
        <f t="shared" si="12"/>
        <v>0</v>
      </c>
      <c r="AO16" s="709">
        <f t="shared" si="13"/>
        <v>1</v>
      </c>
      <c r="AR16" s="184"/>
      <c r="AV16" s="225"/>
      <c r="AW16" s="79"/>
      <c r="AY16" s="176"/>
    </row>
    <row r="17" spans="2:41" ht="12.75" hidden="1" customHeight="1" outlineLevel="1" x14ac:dyDescent="0.2">
      <c r="B17" s="851"/>
      <c r="C17" s="851"/>
      <c r="D17" s="27" t="str">
        <f t="shared" si="14"/>
        <v/>
      </c>
      <c r="E17" s="191" t="str">
        <f t="shared" si="15"/>
        <v>Sa</v>
      </c>
      <c r="F17" s="191">
        <f t="shared" si="16"/>
        <v>2022</v>
      </c>
      <c r="G17" s="191">
        <f t="shared" si="17"/>
        <v>1</v>
      </c>
      <c r="H17" s="191">
        <f t="shared" si="19"/>
        <v>8</v>
      </c>
      <c r="I17" s="192">
        <f t="shared" si="18"/>
        <v>43107</v>
      </c>
      <c r="J17" s="193">
        <f t="shared" si="0"/>
        <v>7</v>
      </c>
      <c r="K17" s="194">
        <f t="shared" si="1"/>
        <v>0</v>
      </c>
      <c r="L17" s="193">
        <f t="shared" si="2"/>
        <v>13</v>
      </c>
      <c r="M17" s="194">
        <f t="shared" si="3"/>
        <v>0</v>
      </c>
      <c r="N17" s="193">
        <f t="shared" si="4"/>
        <v>13</v>
      </c>
      <c r="O17" s="194">
        <f t="shared" si="5"/>
        <v>30</v>
      </c>
      <c r="P17" s="193">
        <f t="shared" si="6"/>
        <v>15</v>
      </c>
      <c r="Q17" s="194">
        <f t="shared" si="7"/>
        <v>55</v>
      </c>
      <c r="R17" s="194"/>
      <c r="S17" s="194"/>
      <c r="T17" s="194"/>
      <c r="U17" s="194"/>
      <c r="V17" s="195">
        <f t="shared" si="20"/>
        <v>0.29166666666666669</v>
      </c>
      <c r="W17" s="195">
        <f t="shared" si="21"/>
        <v>0.54166666666666663</v>
      </c>
      <c r="X17" s="195">
        <f t="shared" si="22"/>
        <v>0.5625</v>
      </c>
      <c r="Y17" s="195">
        <f t="shared" si="23"/>
        <v>0.66319444444444442</v>
      </c>
      <c r="Z17" s="195"/>
      <c r="AA17" s="195"/>
      <c r="AB17" s="667"/>
      <c r="AC17" s="196">
        <f t="shared" si="8"/>
        <v>0.35069444444444442</v>
      </c>
      <c r="AD17" s="667"/>
      <c r="AE17" s="196">
        <f t="shared" si="24"/>
        <v>0.35069444444444436</v>
      </c>
      <c r="AF17" s="196"/>
      <c r="AG17" s="196"/>
      <c r="AH17" s="196"/>
      <c r="AI17" s="150"/>
      <c r="AJ17" s="709">
        <f t="shared" si="9"/>
        <v>0</v>
      </c>
      <c r="AK17" s="709">
        <f t="shared" si="10"/>
        <v>0</v>
      </c>
      <c r="AL17" s="709">
        <f t="shared" si="11"/>
        <v>0</v>
      </c>
      <c r="AM17" s="709"/>
      <c r="AN17" s="709">
        <f t="shared" si="12"/>
        <v>0</v>
      </c>
      <c r="AO17" s="709">
        <f t="shared" si="13"/>
        <v>0</v>
      </c>
    </row>
    <row r="18" spans="2:41" ht="12.75" hidden="1" customHeight="1" outlineLevel="1" x14ac:dyDescent="0.2">
      <c r="B18" s="851"/>
      <c r="C18" s="851"/>
      <c r="D18" s="27" t="str">
        <f t="shared" si="14"/>
        <v/>
      </c>
      <c r="E18" s="191" t="str">
        <f t="shared" si="15"/>
        <v>So</v>
      </c>
      <c r="F18" s="191">
        <f t="shared" si="16"/>
        <v>2022</v>
      </c>
      <c r="G18" s="191">
        <f t="shared" si="17"/>
        <v>1</v>
      </c>
      <c r="H18" s="191">
        <f t="shared" si="19"/>
        <v>9</v>
      </c>
      <c r="I18" s="192">
        <f t="shared" si="18"/>
        <v>43108</v>
      </c>
      <c r="J18" s="193">
        <f t="shared" si="0"/>
        <v>7</v>
      </c>
      <c r="K18" s="194">
        <f t="shared" si="1"/>
        <v>0</v>
      </c>
      <c r="L18" s="193">
        <f t="shared" si="2"/>
        <v>13</v>
      </c>
      <c r="M18" s="194">
        <f t="shared" si="3"/>
        <v>0</v>
      </c>
      <c r="N18" s="193">
        <f t="shared" si="4"/>
        <v>13</v>
      </c>
      <c r="O18" s="194">
        <f t="shared" si="5"/>
        <v>30</v>
      </c>
      <c r="P18" s="193">
        <f t="shared" si="6"/>
        <v>15</v>
      </c>
      <c r="Q18" s="194">
        <f t="shared" si="7"/>
        <v>55</v>
      </c>
      <c r="R18" s="194"/>
      <c r="S18" s="194"/>
      <c r="T18" s="194"/>
      <c r="U18" s="194"/>
      <c r="V18" s="195">
        <f t="shared" si="20"/>
        <v>0.29166666666666669</v>
      </c>
      <c r="W18" s="195">
        <f t="shared" si="21"/>
        <v>0.54166666666666663</v>
      </c>
      <c r="X18" s="195">
        <f t="shared" si="22"/>
        <v>0.5625</v>
      </c>
      <c r="Y18" s="195">
        <f t="shared" si="23"/>
        <v>0.66319444444444442</v>
      </c>
      <c r="Z18" s="195"/>
      <c r="AA18" s="195"/>
      <c r="AB18" s="667"/>
      <c r="AC18" s="196">
        <f t="shared" si="8"/>
        <v>0.35069444444444442</v>
      </c>
      <c r="AD18" s="667"/>
      <c r="AE18" s="196">
        <f t="shared" si="24"/>
        <v>0.35069444444444436</v>
      </c>
      <c r="AF18" s="196"/>
      <c r="AG18" s="196"/>
      <c r="AH18" s="196"/>
      <c r="AI18" s="150"/>
      <c r="AJ18" s="709">
        <f t="shared" si="9"/>
        <v>0</v>
      </c>
      <c r="AK18" s="709">
        <f t="shared" si="10"/>
        <v>0</v>
      </c>
      <c r="AL18" s="709">
        <f t="shared" si="11"/>
        <v>0</v>
      </c>
      <c r="AM18" s="709"/>
      <c r="AN18" s="709">
        <f t="shared" si="12"/>
        <v>0</v>
      </c>
      <c r="AO18" s="709">
        <f t="shared" si="13"/>
        <v>0</v>
      </c>
    </row>
    <row r="19" spans="2:41" ht="12.75" hidden="1" customHeight="1" outlineLevel="1" x14ac:dyDescent="0.2">
      <c r="B19" s="851"/>
      <c r="C19" s="851"/>
      <c r="D19" s="27">
        <f t="shared" si="14"/>
        <v>3</v>
      </c>
      <c r="E19" s="191" t="str">
        <f t="shared" si="15"/>
        <v>Mo</v>
      </c>
      <c r="F19" s="191">
        <f t="shared" si="16"/>
        <v>2022</v>
      </c>
      <c r="G19" s="191">
        <f t="shared" si="17"/>
        <v>1</v>
      </c>
      <c r="H19" s="191">
        <f t="shared" si="19"/>
        <v>10</v>
      </c>
      <c r="I19" s="192">
        <f t="shared" si="18"/>
        <v>43109</v>
      </c>
      <c r="J19" s="193">
        <f t="shared" si="0"/>
        <v>7</v>
      </c>
      <c r="K19" s="194">
        <f t="shared" si="1"/>
        <v>0</v>
      </c>
      <c r="L19" s="193">
        <f t="shared" si="2"/>
        <v>13</v>
      </c>
      <c r="M19" s="194">
        <f t="shared" si="3"/>
        <v>0</v>
      </c>
      <c r="N19" s="193">
        <f t="shared" si="4"/>
        <v>13</v>
      </c>
      <c r="O19" s="194">
        <f t="shared" si="5"/>
        <v>30</v>
      </c>
      <c r="P19" s="193">
        <f t="shared" si="6"/>
        <v>15</v>
      </c>
      <c r="Q19" s="194">
        <f t="shared" si="7"/>
        <v>55</v>
      </c>
      <c r="R19" s="194"/>
      <c r="S19" s="194"/>
      <c r="T19" s="194"/>
      <c r="U19" s="194"/>
      <c r="V19" s="195">
        <f t="shared" si="20"/>
        <v>0.29166666666666669</v>
      </c>
      <c r="W19" s="195">
        <f t="shared" si="21"/>
        <v>0.54166666666666663</v>
      </c>
      <c r="X19" s="195">
        <f t="shared" si="22"/>
        <v>0.5625</v>
      </c>
      <c r="Y19" s="195">
        <f t="shared" si="23"/>
        <v>0.66319444444444442</v>
      </c>
      <c r="Z19" s="195"/>
      <c r="AA19" s="195"/>
      <c r="AB19" s="667"/>
      <c r="AC19" s="196">
        <f t="shared" si="8"/>
        <v>0.35069444444444442</v>
      </c>
      <c r="AD19" s="667"/>
      <c r="AE19" s="196">
        <f t="shared" si="24"/>
        <v>0.35069444444444436</v>
      </c>
      <c r="AF19" s="196"/>
      <c r="AG19" s="196"/>
      <c r="AH19" s="196"/>
      <c r="AI19" s="150"/>
      <c r="AJ19" s="709">
        <f t="shared" si="9"/>
        <v>0</v>
      </c>
      <c r="AK19" s="709">
        <f t="shared" si="10"/>
        <v>0</v>
      </c>
      <c r="AL19" s="709">
        <f t="shared" si="11"/>
        <v>0</v>
      </c>
      <c r="AM19" s="709"/>
      <c r="AN19" s="709">
        <f t="shared" si="12"/>
        <v>0</v>
      </c>
      <c r="AO19" s="709">
        <f t="shared" si="13"/>
        <v>1</v>
      </c>
    </row>
    <row r="20" spans="2:41" ht="12.75" hidden="1" customHeight="1" outlineLevel="1" x14ac:dyDescent="0.2">
      <c r="B20" s="851"/>
      <c r="C20" s="851"/>
      <c r="D20" s="27" t="str">
        <f t="shared" si="14"/>
        <v/>
      </c>
      <c r="E20" s="191" t="str">
        <f t="shared" si="15"/>
        <v>Di</v>
      </c>
      <c r="F20" s="191">
        <f t="shared" si="16"/>
        <v>2022</v>
      </c>
      <c r="G20" s="191">
        <f t="shared" si="17"/>
        <v>1</v>
      </c>
      <c r="H20" s="191">
        <f t="shared" si="19"/>
        <v>11</v>
      </c>
      <c r="I20" s="192">
        <f t="shared" si="18"/>
        <v>43110</v>
      </c>
      <c r="J20" s="193">
        <f t="shared" si="0"/>
        <v>7</v>
      </c>
      <c r="K20" s="194">
        <f t="shared" si="1"/>
        <v>0</v>
      </c>
      <c r="L20" s="193">
        <f t="shared" si="2"/>
        <v>13</v>
      </c>
      <c r="M20" s="194">
        <f t="shared" si="3"/>
        <v>0</v>
      </c>
      <c r="N20" s="193">
        <f t="shared" si="4"/>
        <v>13</v>
      </c>
      <c r="O20" s="194">
        <f t="shared" si="5"/>
        <v>30</v>
      </c>
      <c r="P20" s="193">
        <f t="shared" si="6"/>
        <v>15</v>
      </c>
      <c r="Q20" s="194">
        <f t="shared" si="7"/>
        <v>55</v>
      </c>
      <c r="R20" s="194"/>
      <c r="S20" s="194"/>
      <c r="T20" s="194"/>
      <c r="U20" s="194"/>
      <c r="V20" s="195">
        <f t="shared" si="20"/>
        <v>0.29166666666666669</v>
      </c>
      <c r="W20" s="195">
        <f t="shared" si="21"/>
        <v>0.54166666666666663</v>
      </c>
      <c r="X20" s="195">
        <f t="shared" si="22"/>
        <v>0.5625</v>
      </c>
      <c r="Y20" s="195">
        <f t="shared" si="23"/>
        <v>0.66319444444444442</v>
      </c>
      <c r="Z20" s="195"/>
      <c r="AA20" s="195"/>
      <c r="AB20" s="667"/>
      <c r="AC20" s="196">
        <f t="shared" si="8"/>
        <v>0.35069444444444442</v>
      </c>
      <c r="AD20" s="667"/>
      <c r="AE20" s="196">
        <f t="shared" si="24"/>
        <v>0.35069444444444436</v>
      </c>
      <c r="AF20" s="196"/>
      <c r="AG20" s="196"/>
      <c r="AH20" s="196"/>
      <c r="AI20" s="150"/>
      <c r="AJ20" s="709">
        <f t="shared" si="9"/>
        <v>0</v>
      </c>
      <c r="AK20" s="709">
        <f t="shared" si="10"/>
        <v>0</v>
      </c>
      <c r="AL20" s="709">
        <f t="shared" si="11"/>
        <v>0</v>
      </c>
      <c r="AM20" s="709"/>
      <c r="AN20" s="709">
        <f t="shared" si="12"/>
        <v>0</v>
      </c>
      <c r="AO20" s="709">
        <f t="shared" si="13"/>
        <v>1</v>
      </c>
    </row>
    <row r="21" spans="2:41" ht="12.75" hidden="1" customHeight="1" outlineLevel="1" x14ac:dyDescent="0.2">
      <c r="B21" s="851"/>
      <c r="C21" s="851"/>
      <c r="D21" s="27" t="str">
        <f t="shared" si="14"/>
        <v/>
      </c>
      <c r="E21" s="191" t="str">
        <f t="shared" si="15"/>
        <v>Mi</v>
      </c>
      <c r="F21" s="191">
        <f t="shared" si="16"/>
        <v>2022</v>
      </c>
      <c r="G21" s="191">
        <f t="shared" si="17"/>
        <v>1</v>
      </c>
      <c r="H21" s="191">
        <f t="shared" si="19"/>
        <v>12</v>
      </c>
      <c r="I21" s="192">
        <f t="shared" si="18"/>
        <v>43111</v>
      </c>
      <c r="J21" s="193">
        <f t="shared" si="0"/>
        <v>7</v>
      </c>
      <c r="K21" s="194">
        <f t="shared" si="1"/>
        <v>0</v>
      </c>
      <c r="L21" s="193">
        <f t="shared" si="2"/>
        <v>13</v>
      </c>
      <c r="M21" s="194">
        <f t="shared" si="3"/>
        <v>0</v>
      </c>
      <c r="N21" s="193">
        <f t="shared" si="4"/>
        <v>13</v>
      </c>
      <c r="O21" s="194">
        <f t="shared" si="5"/>
        <v>30</v>
      </c>
      <c r="P21" s="193">
        <f t="shared" si="6"/>
        <v>15</v>
      </c>
      <c r="Q21" s="194">
        <f t="shared" si="7"/>
        <v>55</v>
      </c>
      <c r="R21" s="194"/>
      <c r="S21" s="194"/>
      <c r="T21" s="194"/>
      <c r="U21" s="194"/>
      <c r="V21" s="195">
        <f t="shared" si="20"/>
        <v>0.29166666666666669</v>
      </c>
      <c r="W21" s="195">
        <f t="shared" si="21"/>
        <v>0.54166666666666663</v>
      </c>
      <c r="X21" s="195">
        <f t="shared" si="22"/>
        <v>0.5625</v>
      </c>
      <c r="Y21" s="195">
        <f t="shared" si="23"/>
        <v>0.66319444444444442</v>
      </c>
      <c r="Z21" s="195"/>
      <c r="AA21" s="195"/>
      <c r="AB21" s="667"/>
      <c r="AC21" s="196">
        <f t="shared" si="8"/>
        <v>0.35069444444444442</v>
      </c>
      <c r="AD21" s="667"/>
      <c r="AE21" s="196">
        <f t="shared" si="24"/>
        <v>0.35069444444444436</v>
      </c>
      <c r="AF21" s="196"/>
      <c r="AG21" s="196"/>
      <c r="AH21" s="196"/>
      <c r="AI21" s="150"/>
      <c r="AJ21" s="709">
        <f t="shared" si="9"/>
        <v>0</v>
      </c>
      <c r="AK21" s="709">
        <f t="shared" si="10"/>
        <v>0</v>
      </c>
      <c r="AL21" s="709">
        <f t="shared" si="11"/>
        <v>0</v>
      </c>
      <c r="AM21" s="709"/>
      <c r="AN21" s="709">
        <f t="shared" si="12"/>
        <v>0</v>
      </c>
      <c r="AO21" s="709">
        <f t="shared" si="13"/>
        <v>1</v>
      </c>
    </row>
    <row r="22" spans="2:41" ht="12.75" hidden="1" customHeight="1" outlineLevel="1" x14ac:dyDescent="0.2">
      <c r="B22" s="851"/>
      <c r="C22" s="851"/>
      <c r="D22" s="27" t="str">
        <f t="shared" si="14"/>
        <v/>
      </c>
      <c r="E22" s="191" t="str">
        <f t="shared" si="15"/>
        <v>Do</v>
      </c>
      <c r="F22" s="191">
        <f t="shared" si="16"/>
        <v>2022</v>
      </c>
      <c r="G22" s="191">
        <f t="shared" si="17"/>
        <v>1</v>
      </c>
      <c r="H22" s="191">
        <f t="shared" si="19"/>
        <v>13</v>
      </c>
      <c r="I22" s="192">
        <f t="shared" si="18"/>
        <v>43112</v>
      </c>
      <c r="J22" s="193">
        <f t="shared" si="0"/>
        <v>7</v>
      </c>
      <c r="K22" s="194">
        <f t="shared" si="1"/>
        <v>0</v>
      </c>
      <c r="L22" s="193">
        <f t="shared" si="2"/>
        <v>13</v>
      </c>
      <c r="M22" s="194">
        <f t="shared" si="3"/>
        <v>0</v>
      </c>
      <c r="N22" s="193">
        <f t="shared" si="4"/>
        <v>13</v>
      </c>
      <c r="O22" s="194">
        <f t="shared" si="5"/>
        <v>30</v>
      </c>
      <c r="P22" s="193">
        <f t="shared" si="6"/>
        <v>15</v>
      </c>
      <c r="Q22" s="194">
        <f t="shared" si="7"/>
        <v>55</v>
      </c>
      <c r="R22" s="194"/>
      <c r="S22" s="194"/>
      <c r="T22" s="194"/>
      <c r="U22" s="194"/>
      <c r="V22" s="195">
        <f t="shared" si="20"/>
        <v>0.29166666666666669</v>
      </c>
      <c r="W22" s="195">
        <f t="shared" si="21"/>
        <v>0.54166666666666663</v>
      </c>
      <c r="X22" s="195">
        <f t="shared" si="22"/>
        <v>0.5625</v>
      </c>
      <c r="Y22" s="195">
        <f t="shared" si="23"/>
        <v>0.66319444444444442</v>
      </c>
      <c r="Z22" s="195"/>
      <c r="AA22" s="195"/>
      <c r="AB22" s="667"/>
      <c r="AC22" s="196">
        <f t="shared" si="8"/>
        <v>0.35069444444444442</v>
      </c>
      <c r="AD22" s="667"/>
      <c r="AE22" s="196">
        <f t="shared" si="24"/>
        <v>0.35069444444444436</v>
      </c>
      <c r="AF22" s="196"/>
      <c r="AG22" s="196"/>
      <c r="AH22" s="196"/>
      <c r="AI22" s="150"/>
      <c r="AJ22" s="709">
        <f t="shared" si="9"/>
        <v>0</v>
      </c>
      <c r="AK22" s="709">
        <f t="shared" si="10"/>
        <v>0</v>
      </c>
      <c r="AL22" s="709">
        <f t="shared" si="11"/>
        <v>0</v>
      </c>
      <c r="AM22" s="709"/>
      <c r="AN22" s="709">
        <f t="shared" si="12"/>
        <v>0</v>
      </c>
      <c r="AO22" s="709">
        <f t="shared" si="13"/>
        <v>1</v>
      </c>
    </row>
    <row r="23" spans="2:41" ht="12.75" hidden="1" customHeight="1" outlineLevel="1" x14ac:dyDescent="0.2">
      <c r="B23" s="851"/>
      <c r="C23" s="851"/>
      <c r="D23" s="27" t="str">
        <f t="shared" si="14"/>
        <v/>
      </c>
      <c r="E23" s="191" t="str">
        <f t="shared" si="15"/>
        <v>Fr</v>
      </c>
      <c r="F23" s="191">
        <f t="shared" si="16"/>
        <v>2022</v>
      </c>
      <c r="G23" s="191">
        <f t="shared" si="17"/>
        <v>1</v>
      </c>
      <c r="H23" s="191">
        <f t="shared" si="19"/>
        <v>14</v>
      </c>
      <c r="I23" s="192">
        <f t="shared" si="18"/>
        <v>43113</v>
      </c>
      <c r="J23" s="193">
        <f t="shared" si="0"/>
        <v>7</v>
      </c>
      <c r="K23" s="194">
        <f t="shared" si="1"/>
        <v>0</v>
      </c>
      <c r="L23" s="193">
        <f t="shared" si="2"/>
        <v>13</v>
      </c>
      <c r="M23" s="194">
        <f t="shared" si="3"/>
        <v>0</v>
      </c>
      <c r="N23" s="193">
        <f t="shared" si="4"/>
        <v>13</v>
      </c>
      <c r="O23" s="194">
        <f t="shared" si="5"/>
        <v>30</v>
      </c>
      <c r="P23" s="193">
        <f t="shared" si="6"/>
        <v>15</v>
      </c>
      <c r="Q23" s="194">
        <f t="shared" si="7"/>
        <v>55</v>
      </c>
      <c r="R23" s="194"/>
      <c r="S23" s="194"/>
      <c r="T23" s="194"/>
      <c r="U23" s="194"/>
      <c r="V23" s="195">
        <f t="shared" si="20"/>
        <v>0.29166666666666669</v>
      </c>
      <c r="W23" s="195">
        <f t="shared" si="21"/>
        <v>0.54166666666666663</v>
      </c>
      <c r="X23" s="195">
        <f t="shared" si="22"/>
        <v>0.5625</v>
      </c>
      <c r="Y23" s="195">
        <f t="shared" si="23"/>
        <v>0.66319444444444442</v>
      </c>
      <c r="Z23" s="195"/>
      <c r="AA23" s="195"/>
      <c r="AB23" s="667"/>
      <c r="AC23" s="196">
        <f t="shared" si="8"/>
        <v>0.35069444444444442</v>
      </c>
      <c r="AD23" s="667"/>
      <c r="AE23" s="196">
        <f t="shared" si="24"/>
        <v>0.35069444444444436</v>
      </c>
      <c r="AF23" s="196"/>
      <c r="AG23" s="196"/>
      <c r="AH23" s="196"/>
      <c r="AI23" s="150"/>
      <c r="AJ23" s="709">
        <f t="shared" si="9"/>
        <v>0</v>
      </c>
      <c r="AK23" s="709">
        <f t="shared" si="10"/>
        <v>0</v>
      </c>
      <c r="AL23" s="709">
        <f t="shared" si="11"/>
        <v>0</v>
      </c>
      <c r="AM23" s="709"/>
      <c r="AN23" s="709">
        <f t="shared" si="12"/>
        <v>0</v>
      </c>
      <c r="AO23" s="709">
        <f t="shared" si="13"/>
        <v>1</v>
      </c>
    </row>
    <row r="24" spans="2:41" ht="12.75" hidden="1" customHeight="1" outlineLevel="1" x14ac:dyDescent="0.2">
      <c r="B24" s="851"/>
      <c r="C24" s="851"/>
      <c r="D24" s="27" t="str">
        <f t="shared" si="14"/>
        <v/>
      </c>
      <c r="E24" s="191" t="str">
        <f t="shared" si="15"/>
        <v>Sa</v>
      </c>
      <c r="F24" s="191">
        <f t="shared" si="16"/>
        <v>2022</v>
      </c>
      <c r="G24" s="191">
        <f t="shared" si="17"/>
        <v>1</v>
      </c>
      <c r="H24" s="191">
        <f t="shared" si="19"/>
        <v>15</v>
      </c>
      <c r="I24" s="192">
        <f t="shared" si="18"/>
        <v>43114</v>
      </c>
      <c r="J24" s="193">
        <f t="shared" si="0"/>
        <v>7</v>
      </c>
      <c r="K24" s="194">
        <f t="shared" si="1"/>
        <v>0</v>
      </c>
      <c r="L24" s="193">
        <f t="shared" si="2"/>
        <v>13</v>
      </c>
      <c r="M24" s="194">
        <f t="shared" si="3"/>
        <v>0</v>
      </c>
      <c r="N24" s="193">
        <f t="shared" si="4"/>
        <v>13</v>
      </c>
      <c r="O24" s="194">
        <f t="shared" si="5"/>
        <v>30</v>
      </c>
      <c r="P24" s="193">
        <f t="shared" si="6"/>
        <v>15</v>
      </c>
      <c r="Q24" s="194">
        <f t="shared" si="7"/>
        <v>55</v>
      </c>
      <c r="R24" s="194"/>
      <c r="S24" s="194"/>
      <c r="T24" s="194"/>
      <c r="U24" s="194"/>
      <c r="V24" s="195">
        <f t="shared" si="20"/>
        <v>0.29166666666666669</v>
      </c>
      <c r="W24" s="195">
        <f t="shared" si="21"/>
        <v>0.54166666666666663</v>
      </c>
      <c r="X24" s="195">
        <f t="shared" si="22"/>
        <v>0.5625</v>
      </c>
      <c r="Y24" s="195">
        <f t="shared" si="23"/>
        <v>0.66319444444444442</v>
      </c>
      <c r="Z24" s="195"/>
      <c r="AA24" s="195"/>
      <c r="AB24" s="667"/>
      <c r="AC24" s="196">
        <f t="shared" si="8"/>
        <v>0.35069444444444442</v>
      </c>
      <c r="AD24" s="667"/>
      <c r="AE24" s="196">
        <f t="shared" si="24"/>
        <v>0.35069444444444436</v>
      </c>
      <c r="AF24" s="196"/>
      <c r="AG24" s="196"/>
      <c r="AH24" s="196"/>
      <c r="AI24" s="150"/>
      <c r="AJ24" s="709">
        <f t="shared" si="9"/>
        <v>0</v>
      </c>
      <c r="AK24" s="709">
        <f t="shared" si="10"/>
        <v>0</v>
      </c>
      <c r="AL24" s="709">
        <f t="shared" si="11"/>
        <v>0</v>
      </c>
      <c r="AM24" s="709"/>
      <c r="AN24" s="709">
        <f t="shared" si="12"/>
        <v>0</v>
      </c>
      <c r="AO24" s="709">
        <f t="shared" si="13"/>
        <v>0</v>
      </c>
    </row>
    <row r="25" spans="2:41" ht="12.75" hidden="1" customHeight="1" outlineLevel="1" x14ac:dyDescent="0.2">
      <c r="B25" s="851"/>
      <c r="C25" s="851"/>
      <c r="D25" s="27" t="str">
        <f t="shared" si="14"/>
        <v/>
      </c>
      <c r="E25" s="191" t="str">
        <f t="shared" si="15"/>
        <v>So</v>
      </c>
      <c r="F25" s="191">
        <f t="shared" si="16"/>
        <v>2022</v>
      </c>
      <c r="G25" s="191">
        <f t="shared" si="17"/>
        <v>1</v>
      </c>
      <c r="H25" s="191">
        <f t="shared" si="19"/>
        <v>16</v>
      </c>
      <c r="I25" s="192">
        <f t="shared" si="18"/>
        <v>43115</v>
      </c>
      <c r="J25" s="193">
        <f t="shared" si="0"/>
        <v>7</v>
      </c>
      <c r="K25" s="194">
        <f t="shared" si="1"/>
        <v>0</v>
      </c>
      <c r="L25" s="193">
        <f t="shared" si="2"/>
        <v>13</v>
      </c>
      <c r="M25" s="194">
        <f t="shared" si="3"/>
        <v>0</v>
      </c>
      <c r="N25" s="193">
        <f t="shared" si="4"/>
        <v>13</v>
      </c>
      <c r="O25" s="194">
        <f t="shared" si="5"/>
        <v>30</v>
      </c>
      <c r="P25" s="193">
        <f t="shared" si="6"/>
        <v>15</v>
      </c>
      <c r="Q25" s="194">
        <f t="shared" si="7"/>
        <v>55</v>
      </c>
      <c r="R25" s="194"/>
      <c r="S25" s="194"/>
      <c r="T25" s="194"/>
      <c r="U25" s="194"/>
      <c r="V25" s="195">
        <f t="shared" si="20"/>
        <v>0.29166666666666669</v>
      </c>
      <c r="W25" s="195">
        <f t="shared" si="21"/>
        <v>0.54166666666666663</v>
      </c>
      <c r="X25" s="195">
        <f t="shared" si="22"/>
        <v>0.5625</v>
      </c>
      <c r="Y25" s="195">
        <f t="shared" si="23"/>
        <v>0.66319444444444442</v>
      </c>
      <c r="Z25" s="195"/>
      <c r="AA25" s="195"/>
      <c r="AB25" s="667"/>
      <c r="AC25" s="196">
        <f t="shared" si="8"/>
        <v>0.35069444444444442</v>
      </c>
      <c r="AD25" s="667"/>
      <c r="AE25" s="196">
        <f t="shared" si="24"/>
        <v>0.35069444444444436</v>
      </c>
      <c r="AF25" s="196"/>
      <c r="AG25" s="196"/>
      <c r="AH25" s="196"/>
      <c r="AI25" s="172"/>
      <c r="AJ25" s="709">
        <f t="shared" si="9"/>
        <v>0</v>
      </c>
      <c r="AK25" s="709">
        <f t="shared" si="10"/>
        <v>0</v>
      </c>
      <c r="AL25" s="709">
        <f t="shared" si="11"/>
        <v>0</v>
      </c>
      <c r="AM25" s="709"/>
      <c r="AN25" s="709">
        <f t="shared" si="12"/>
        <v>0</v>
      </c>
      <c r="AO25" s="709">
        <f t="shared" si="13"/>
        <v>0</v>
      </c>
    </row>
    <row r="26" spans="2:41" ht="12.75" hidden="1" customHeight="1" outlineLevel="1" x14ac:dyDescent="0.2">
      <c r="B26" s="851"/>
      <c r="C26" s="851"/>
      <c r="D26" s="27">
        <f t="shared" si="14"/>
        <v>4</v>
      </c>
      <c r="E26" s="191" t="str">
        <f t="shared" si="15"/>
        <v>Mo</v>
      </c>
      <c r="F26" s="191">
        <f t="shared" si="16"/>
        <v>2022</v>
      </c>
      <c r="G26" s="191">
        <f t="shared" si="17"/>
        <v>1</v>
      </c>
      <c r="H26" s="191">
        <f t="shared" si="19"/>
        <v>17</v>
      </c>
      <c r="I26" s="192">
        <f t="shared" si="18"/>
        <v>43116</v>
      </c>
      <c r="J26" s="193">
        <f t="shared" si="0"/>
        <v>7</v>
      </c>
      <c r="K26" s="194">
        <f t="shared" si="1"/>
        <v>0</v>
      </c>
      <c r="L26" s="193">
        <f t="shared" si="2"/>
        <v>13</v>
      </c>
      <c r="M26" s="194">
        <f t="shared" si="3"/>
        <v>0</v>
      </c>
      <c r="N26" s="193">
        <f t="shared" si="4"/>
        <v>13</v>
      </c>
      <c r="O26" s="194">
        <f t="shared" si="5"/>
        <v>30</v>
      </c>
      <c r="P26" s="193">
        <f t="shared" si="6"/>
        <v>15</v>
      </c>
      <c r="Q26" s="194">
        <f t="shared" si="7"/>
        <v>55</v>
      </c>
      <c r="R26" s="194"/>
      <c r="S26" s="194"/>
      <c r="T26" s="194"/>
      <c r="U26" s="194"/>
      <c r="V26" s="195">
        <f t="shared" si="20"/>
        <v>0.29166666666666669</v>
      </c>
      <c r="W26" s="195">
        <f t="shared" si="21"/>
        <v>0.54166666666666663</v>
      </c>
      <c r="X26" s="195">
        <f t="shared" si="22"/>
        <v>0.5625</v>
      </c>
      <c r="Y26" s="195">
        <f t="shared" si="23"/>
        <v>0.66319444444444442</v>
      </c>
      <c r="Z26" s="195"/>
      <c r="AA26" s="195"/>
      <c r="AB26" s="667"/>
      <c r="AC26" s="196">
        <f t="shared" si="8"/>
        <v>0.35069444444444442</v>
      </c>
      <c r="AD26" s="667"/>
      <c r="AE26" s="196">
        <f t="shared" si="24"/>
        <v>0.35069444444444436</v>
      </c>
      <c r="AF26" s="196"/>
      <c r="AG26" s="196"/>
      <c r="AH26" s="196"/>
      <c r="AI26" s="172"/>
      <c r="AJ26" s="709">
        <f t="shared" si="9"/>
        <v>0</v>
      </c>
      <c r="AK26" s="709">
        <f t="shared" si="10"/>
        <v>0</v>
      </c>
      <c r="AL26" s="709">
        <f t="shared" si="11"/>
        <v>0</v>
      </c>
      <c r="AM26" s="709"/>
      <c r="AN26" s="709">
        <f t="shared" si="12"/>
        <v>0</v>
      </c>
      <c r="AO26" s="709">
        <f t="shared" si="13"/>
        <v>1</v>
      </c>
    </row>
    <row r="27" spans="2:41" ht="12.75" hidden="1" customHeight="1" outlineLevel="1" x14ac:dyDescent="0.2">
      <c r="B27" s="851"/>
      <c r="C27" s="851"/>
      <c r="D27" s="27" t="str">
        <f t="shared" si="14"/>
        <v/>
      </c>
      <c r="E27" s="191" t="str">
        <f t="shared" si="15"/>
        <v>Di</v>
      </c>
      <c r="F27" s="191">
        <f t="shared" si="16"/>
        <v>2022</v>
      </c>
      <c r="G27" s="191">
        <f t="shared" si="17"/>
        <v>1</v>
      </c>
      <c r="H27" s="191">
        <f t="shared" si="19"/>
        <v>18</v>
      </c>
      <c r="I27" s="192">
        <f t="shared" si="18"/>
        <v>43117</v>
      </c>
      <c r="J27" s="193">
        <f t="shared" si="0"/>
        <v>7</v>
      </c>
      <c r="K27" s="194">
        <f t="shared" si="1"/>
        <v>0</v>
      </c>
      <c r="L27" s="193">
        <f t="shared" si="2"/>
        <v>13</v>
      </c>
      <c r="M27" s="194">
        <f t="shared" si="3"/>
        <v>0</v>
      </c>
      <c r="N27" s="193">
        <f t="shared" si="4"/>
        <v>13</v>
      </c>
      <c r="O27" s="194">
        <f t="shared" si="5"/>
        <v>30</v>
      </c>
      <c r="P27" s="193">
        <f t="shared" si="6"/>
        <v>15</v>
      </c>
      <c r="Q27" s="194">
        <f t="shared" si="7"/>
        <v>55</v>
      </c>
      <c r="R27" s="194"/>
      <c r="S27" s="194"/>
      <c r="T27" s="194"/>
      <c r="U27" s="194"/>
      <c r="V27" s="195">
        <f t="shared" si="20"/>
        <v>0.29166666666666669</v>
      </c>
      <c r="W27" s="195">
        <f t="shared" si="21"/>
        <v>0.54166666666666663</v>
      </c>
      <c r="X27" s="195">
        <f t="shared" si="22"/>
        <v>0.5625</v>
      </c>
      <c r="Y27" s="195">
        <f t="shared" si="23"/>
        <v>0.66319444444444442</v>
      </c>
      <c r="Z27" s="195"/>
      <c r="AA27" s="195"/>
      <c r="AB27" s="667"/>
      <c r="AC27" s="196">
        <f t="shared" si="8"/>
        <v>0.35069444444444442</v>
      </c>
      <c r="AD27" s="667"/>
      <c r="AE27" s="196">
        <f t="shared" si="24"/>
        <v>0.35069444444444436</v>
      </c>
      <c r="AF27" s="196"/>
      <c r="AG27" s="196"/>
      <c r="AH27" s="196"/>
      <c r="AI27" s="172"/>
      <c r="AJ27" s="709">
        <f t="shared" si="9"/>
        <v>0</v>
      </c>
      <c r="AK27" s="709">
        <f t="shared" si="10"/>
        <v>0</v>
      </c>
      <c r="AL27" s="709">
        <f t="shared" si="11"/>
        <v>0</v>
      </c>
      <c r="AM27" s="709"/>
      <c r="AN27" s="709">
        <f t="shared" si="12"/>
        <v>0</v>
      </c>
      <c r="AO27" s="709">
        <f t="shared" si="13"/>
        <v>1</v>
      </c>
    </row>
    <row r="28" spans="2:41" ht="12.75" hidden="1" customHeight="1" outlineLevel="1" x14ac:dyDescent="0.2">
      <c r="B28" s="851"/>
      <c r="C28" s="851"/>
      <c r="D28" s="27" t="str">
        <f t="shared" si="14"/>
        <v/>
      </c>
      <c r="E28" s="191" t="str">
        <f t="shared" si="15"/>
        <v>Mi</v>
      </c>
      <c r="F28" s="191">
        <f t="shared" si="16"/>
        <v>2022</v>
      </c>
      <c r="G28" s="191">
        <f t="shared" si="17"/>
        <v>1</v>
      </c>
      <c r="H28" s="191">
        <f t="shared" si="19"/>
        <v>19</v>
      </c>
      <c r="I28" s="192">
        <f t="shared" si="18"/>
        <v>43118</v>
      </c>
      <c r="J28" s="193">
        <f t="shared" si="0"/>
        <v>7</v>
      </c>
      <c r="K28" s="194">
        <f t="shared" si="1"/>
        <v>0</v>
      </c>
      <c r="L28" s="193">
        <f t="shared" si="2"/>
        <v>13</v>
      </c>
      <c r="M28" s="194">
        <f t="shared" si="3"/>
        <v>0</v>
      </c>
      <c r="N28" s="193">
        <f t="shared" si="4"/>
        <v>13</v>
      </c>
      <c r="O28" s="194">
        <f t="shared" si="5"/>
        <v>30</v>
      </c>
      <c r="P28" s="193">
        <f t="shared" si="6"/>
        <v>15</v>
      </c>
      <c r="Q28" s="194">
        <f t="shared" si="7"/>
        <v>55</v>
      </c>
      <c r="R28" s="194"/>
      <c r="S28" s="194"/>
      <c r="T28" s="194"/>
      <c r="U28" s="194"/>
      <c r="V28" s="195">
        <f t="shared" si="20"/>
        <v>0.29166666666666669</v>
      </c>
      <c r="W28" s="195">
        <f t="shared" si="21"/>
        <v>0.54166666666666663</v>
      </c>
      <c r="X28" s="195">
        <f t="shared" si="22"/>
        <v>0.5625</v>
      </c>
      <c r="Y28" s="195">
        <f t="shared" si="23"/>
        <v>0.66319444444444442</v>
      </c>
      <c r="Z28" s="195"/>
      <c r="AA28" s="195"/>
      <c r="AB28" s="667"/>
      <c r="AC28" s="196">
        <f t="shared" si="8"/>
        <v>0.35069444444444442</v>
      </c>
      <c r="AD28" s="667"/>
      <c r="AE28" s="196">
        <f t="shared" si="24"/>
        <v>0.35069444444444436</v>
      </c>
      <c r="AF28" s="196"/>
      <c r="AG28" s="196"/>
      <c r="AH28" s="196"/>
      <c r="AI28" s="172"/>
      <c r="AJ28" s="709">
        <f t="shared" si="9"/>
        <v>0</v>
      </c>
      <c r="AK28" s="709">
        <f t="shared" si="10"/>
        <v>0</v>
      </c>
      <c r="AL28" s="709">
        <f t="shared" si="11"/>
        <v>0</v>
      </c>
      <c r="AM28" s="709"/>
      <c r="AN28" s="709">
        <f t="shared" si="12"/>
        <v>0</v>
      </c>
      <c r="AO28" s="709">
        <f t="shared" si="13"/>
        <v>1</v>
      </c>
    </row>
    <row r="29" spans="2:41" ht="12.75" hidden="1" customHeight="1" outlineLevel="1" x14ac:dyDescent="0.2">
      <c r="B29" s="851"/>
      <c r="C29" s="851"/>
      <c r="D29" s="27" t="str">
        <f t="shared" si="14"/>
        <v/>
      </c>
      <c r="E29" s="191" t="str">
        <f t="shared" si="15"/>
        <v>Do</v>
      </c>
      <c r="F29" s="191">
        <f t="shared" si="16"/>
        <v>2022</v>
      </c>
      <c r="G29" s="191">
        <f t="shared" si="17"/>
        <v>1</v>
      </c>
      <c r="H29" s="191">
        <f t="shared" si="19"/>
        <v>20</v>
      </c>
      <c r="I29" s="192">
        <f t="shared" si="18"/>
        <v>43119</v>
      </c>
      <c r="J29" s="193">
        <f t="shared" si="0"/>
        <v>7</v>
      </c>
      <c r="K29" s="194">
        <f t="shared" si="1"/>
        <v>0</v>
      </c>
      <c r="L29" s="193">
        <f t="shared" si="2"/>
        <v>13</v>
      </c>
      <c r="M29" s="194">
        <f t="shared" si="3"/>
        <v>0</v>
      </c>
      <c r="N29" s="193">
        <f t="shared" si="4"/>
        <v>13</v>
      </c>
      <c r="O29" s="194">
        <f t="shared" si="5"/>
        <v>30</v>
      </c>
      <c r="P29" s="193">
        <f t="shared" si="6"/>
        <v>15</v>
      </c>
      <c r="Q29" s="194">
        <f t="shared" si="7"/>
        <v>55</v>
      </c>
      <c r="R29" s="194"/>
      <c r="S29" s="194"/>
      <c r="T29" s="194"/>
      <c r="U29" s="194"/>
      <c r="V29" s="195">
        <f t="shared" si="20"/>
        <v>0.29166666666666669</v>
      </c>
      <c r="W29" s="195">
        <f t="shared" si="21"/>
        <v>0.54166666666666663</v>
      </c>
      <c r="X29" s="195">
        <f t="shared" si="22"/>
        <v>0.5625</v>
      </c>
      <c r="Y29" s="195">
        <f t="shared" si="23"/>
        <v>0.66319444444444442</v>
      </c>
      <c r="Z29" s="195"/>
      <c r="AA29" s="195"/>
      <c r="AB29" s="667"/>
      <c r="AC29" s="196">
        <f t="shared" si="8"/>
        <v>0.35069444444444442</v>
      </c>
      <c r="AD29" s="667"/>
      <c r="AE29" s="196">
        <f t="shared" si="24"/>
        <v>0.35069444444444436</v>
      </c>
      <c r="AF29" s="196"/>
      <c r="AG29" s="196"/>
      <c r="AH29" s="196"/>
      <c r="AI29" s="172"/>
      <c r="AJ29" s="709">
        <f t="shared" si="9"/>
        <v>0</v>
      </c>
      <c r="AK29" s="709">
        <f t="shared" si="10"/>
        <v>0</v>
      </c>
      <c r="AL29" s="709">
        <f t="shared" si="11"/>
        <v>0</v>
      </c>
      <c r="AM29" s="709"/>
      <c r="AN29" s="709">
        <f t="shared" si="12"/>
        <v>0</v>
      </c>
      <c r="AO29" s="709">
        <f t="shared" si="13"/>
        <v>1</v>
      </c>
    </row>
    <row r="30" spans="2:41" ht="12.75" hidden="1" customHeight="1" outlineLevel="1" x14ac:dyDescent="0.2">
      <c r="B30" s="851"/>
      <c r="C30" s="851"/>
      <c r="D30" s="27" t="str">
        <f t="shared" si="14"/>
        <v/>
      </c>
      <c r="E30" s="191" t="str">
        <f t="shared" si="15"/>
        <v>Fr</v>
      </c>
      <c r="F30" s="191">
        <f t="shared" si="16"/>
        <v>2022</v>
      </c>
      <c r="G30" s="191">
        <f t="shared" si="17"/>
        <v>1</v>
      </c>
      <c r="H30" s="191">
        <f t="shared" si="19"/>
        <v>21</v>
      </c>
      <c r="I30" s="192">
        <f t="shared" si="18"/>
        <v>43120</v>
      </c>
      <c r="J30" s="193">
        <f t="shared" si="0"/>
        <v>7</v>
      </c>
      <c r="K30" s="194">
        <f t="shared" si="1"/>
        <v>0</v>
      </c>
      <c r="L30" s="193">
        <f t="shared" si="2"/>
        <v>13</v>
      </c>
      <c r="M30" s="194">
        <f t="shared" si="3"/>
        <v>0</v>
      </c>
      <c r="N30" s="193">
        <f t="shared" si="4"/>
        <v>13</v>
      </c>
      <c r="O30" s="194">
        <f t="shared" si="5"/>
        <v>30</v>
      </c>
      <c r="P30" s="193">
        <f t="shared" si="6"/>
        <v>15</v>
      </c>
      <c r="Q30" s="194">
        <f t="shared" si="7"/>
        <v>55</v>
      </c>
      <c r="R30" s="194"/>
      <c r="S30" s="194"/>
      <c r="T30" s="194"/>
      <c r="U30" s="194"/>
      <c r="V30" s="195">
        <f t="shared" si="20"/>
        <v>0.29166666666666669</v>
      </c>
      <c r="W30" s="195">
        <f t="shared" si="21"/>
        <v>0.54166666666666663</v>
      </c>
      <c r="X30" s="195">
        <f t="shared" si="22"/>
        <v>0.5625</v>
      </c>
      <c r="Y30" s="195">
        <f t="shared" si="23"/>
        <v>0.66319444444444442</v>
      </c>
      <c r="Z30" s="195"/>
      <c r="AA30" s="195"/>
      <c r="AB30" s="667"/>
      <c r="AC30" s="196">
        <f t="shared" si="8"/>
        <v>0.35069444444444442</v>
      </c>
      <c r="AD30" s="667"/>
      <c r="AE30" s="196">
        <f t="shared" si="24"/>
        <v>0.35069444444444436</v>
      </c>
      <c r="AF30" s="196"/>
      <c r="AG30" s="196"/>
      <c r="AH30" s="196"/>
      <c r="AJ30" s="709">
        <f t="shared" si="9"/>
        <v>0</v>
      </c>
      <c r="AK30" s="709">
        <f t="shared" si="10"/>
        <v>0</v>
      </c>
      <c r="AL30" s="709">
        <f t="shared" si="11"/>
        <v>0</v>
      </c>
      <c r="AM30" s="709"/>
      <c r="AN30" s="709">
        <f t="shared" si="12"/>
        <v>0</v>
      </c>
      <c r="AO30" s="709">
        <f t="shared" si="13"/>
        <v>1</v>
      </c>
    </row>
    <row r="31" spans="2:41" ht="12.75" hidden="1" customHeight="1" outlineLevel="1" x14ac:dyDescent="0.2">
      <c r="B31" s="851"/>
      <c r="C31" s="851"/>
      <c r="D31" s="27" t="str">
        <f t="shared" si="14"/>
        <v/>
      </c>
      <c r="E31" s="191" t="str">
        <f t="shared" si="15"/>
        <v>Sa</v>
      </c>
      <c r="F31" s="191">
        <f t="shared" si="16"/>
        <v>2022</v>
      </c>
      <c r="G31" s="191">
        <f t="shared" si="17"/>
        <v>1</v>
      </c>
      <c r="H31" s="191">
        <f t="shared" si="19"/>
        <v>22</v>
      </c>
      <c r="I31" s="192">
        <f t="shared" si="18"/>
        <v>43121</v>
      </c>
      <c r="J31" s="193">
        <f t="shared" si="0"/>
        <v>7</v>
      </c>
      <c r="K31" s="194">
        <f t="shared" si="1"/>
        <v>0</v>
      </c>
      <c r="L31" s="193">
        <f t="shared" si="2"/>
        <v>13</v>
      </c>
      <c r="M31" s="194">
        <f t="shared" si="3"/>
        <v>0</v>
      </c>
      <c r="N31" s="193">
        <f t="shared" si="4"/>
        <v>13</v>
      </c>
      <c r="O31" s="194">
        <f t="shared" si="5"/>
        <v>30</v>
      </c>
      <c r="P31" s="193">
        <f t="shared" si="6"/>
        <v>15</v>
      </c>
      <c r="Q31" s="194">
        <f t="shared" si="7"/>
        <v>55</v>
      </c>
      <c r="R31" s="194"/>
      <c r="S31" s="194"/>
      <c r="T31" s="194"/>
      <c r="U31" s="194"/>
      <c r="V31" s="195">
        <f t="shared" si="20"/>
        <v>0.29166666666666669</v>
      </c>
      <c r="W31" s="195">
        <f t="shared" si="21"/>
        <v>0.54166666666666663</v>
      </c>
      <c r="X31" s="195">
        <f t="shared" si="22"/>
        <v>0.5625</v>
      </c>
      <c r="Y31" s="195">
        <f t="shared" si="23"/>
        <v>0.66319444444444442</v>
      </c>
      <c r="Z31" s="195"/>
      <c r="AA31" s="195"/>
      <c r="AB31" s="667"/>
      <c r="AC31" s="196">
        <f t="shared" si="8"/>
        <v>0.35069444444444442</v>
      </c>
      <c r="AD31" s="667"/>
      <c r="AE31" s="196">
        <f t="shared" si="24"/>
        <v>0.35069444444444436</v>
      </c>
      <c r="AF31" s="196"/>
      <c r="AG31" s="196"/>
      <c r="AH31" s="196"/>
      <c r="AJ31" s="709">
        <f t="shared" si="9"/>
        <v>0</v>
      </c>
      <c r="AK31" s="709">
        <f t="shared" si="10"/>
        <v>0</v>
      </c>
      <c r="AL31" s="709">
        <f t="shared" si="11"/>
        <v>0</v>
      </c>
      <c r="AM31" s="709"/>
      <c r="AN31" s="709">
        <f t="shared" si="12"/>
        <v>0</v>
      </c>
      <c r="AO31" s="709">
        <f t="shared" si="13"/>
        <v>0</v>
      </c>
    </row>
    <row r="32" spans="2:41" ht="12.75" hidden="1" customHeight="1" outlineLevel="1" x14ac:dyDescent="0.2">
      <c r="B32" s="851"/>
      <c r="C32" s="851"/>
      <c r="D32" s="27" t="str">
        <f t="shared" si="14"/>
        <v/>
      </c>
      <c r="E32" s="191" t="str">
        <f t="shared" si="15"/>
        <v>So</v>
      </c>
      <c r="F32" s="191">
        <f t="shared" si="16"/>
        <v>2022</v>
      </c>
      <c r="G32" s="191">
        <f t="shared" si="17"/>
        <v>1</v>
      </c>
      <c r="H32" s="191">
        <f t="shared" si="19"/>
        <v>23</v>
      </c>
      <c r="I32" s="192">
        <f t="shared" si="18"/>
        <v>43122</v>
      </c>
      <c r="J32" s="193">
        <f t="shared" si="0"/>
        <v>7</v>
      </c>
      <c r="K32" s="194">
        <f t="shared" si="1"/>
        <v>0</v>
      </c>
      <c r="L32" s="193">
        <f t="shared" si="2"/>
        <v>13</v>
      </c>
      <c r="M32" s="194">
        <f t="shared" si="3"/>
        <v>0</v>
      </c>
      <c r="N32" s="193">
        <f t="shared" si="4"/>
        <v>13</v>
      </c>
      <c r="O32" s="194">
        <f t="shared" si="5"/>
        <v>30</v>
      </c>
      <c r="P32" s="193">
        <f t="shared" si="6"/>
        <v>15</v>
      </c>
      <c r="Q32" s="194">
        <f t="shared" si="7"/>
        <v>55</v>
      </c>
      <c r="R32" s="194"/>
      <c r="S32" s="194"/>
      <c r="T32" s="194"/>
      <c r="U32" s="194"/>
      <c r="V32" s="195">
        <f t="shared" si="20"/>
        <v>0.29166666666666669</v>
      </c>
      <c r="W32" s="195">
        <f t="shared" si="21"/>
        <v>0.54166666666666663</v>
      </c>
      <c r="X32" s="195">
        <f t="shared" si="22"/>
        <v>0.5625</v>
      </c>
      <c r="Y32" s="195">
        <f t="shared" si="23"/>
        <v>0.66319444444444442</v>
      </c>
      <c r="Z32" s="195"/>
      <c r="AA32" s="195"/>
      <c r="AB32" s="667"/>
      <c r="AC32" s="196">
        <f t="shared" si="8"/>
        <v>0.35069444444444442</v>
      </c>
      <c r="AD32" s="667"/>
      <c r="AE32" s="196">
        <f t="shared" si="24"/>
        <v>0.35069444444444436</v>
      </c>
      <c r="AF32" s="196"/>
      <c r="AG32" s="196"/>
      <c r="AH32" s="196"/>
      <c r="AI32" s="150"/>
      <c r="AJ32" s="709">
        <f t="shared" si="9"/>
        <v>0</v>
      </c>
      <c r="AK32" s="709">
        <f t="shared" si="10"/>
        <v>0</v>
      </c>
      <c r="AL32" s="709">
        <f t="shared" si="11"/>
        <v>0</v>
      </c>
      <c r="AM32" s="709"/>
      <c r="AN32" s="709">
        <f t="shared" si="12"/>
        <v>0</v>
      </c>
      <c r="AO32" s="709">
        <f t="shared" si="13"/>
        <v>0</v>
      </c>
    </row>
    <row r="33" spans="1:41" ht="12.75" hidden="1" customHeight="1" outlineLevel="1" x14ac:dyDescent="0.2">
      <c r="B33" s="851"/>
      <c r="C33" s="851"/>
      <c r="D33" s="27">
        <f t="shared" si="14"/>
        <v>5</v>
      </c>
      <c r="E33" s="191" t="str">
        <f t="shared" si="15"/>
        <v>Mo</v>
      </c>
      <c r="F33" s="191">
        <f t="shared" si="16"/>
        <v>2022</v>
      </c>
      <c r="G33" s="191">
        <f t="shared" si="17"/>
        <v>1</v>
      </c>
      <c r="H33" s="191">
        <f t="shared" si="19"/>
        <v>24</v>
      </c>
      <c r="I33" s="192">
        <f t="shared" si="18"/>
        <v>43123</v>
      </c>
      <c r="J33" s="193">
        <f t="shared" si="0"/>
        <v>7</v>
      </c>
      <c r="K33" s="194">
        <f t="shared" si="1"/>
        <v>0</v>
      </c>
      <c r="L33" s="193">
        <f t="shared" si="2"/>
        <v>13</v>
      </c>
      <c r="M33" s="194">
        <f t="shared" si="3"/>
        <v>0</v>
      </c>
      <c r="N33" s="193">
        <f t="shared" si="4"/>
        <v>13</v>
      </c>
      <c r="O33" s="194">
        <f t="shared" si="5"/>
        <v>30</v>
      </c>
      <c r="P33" s="193">
        <f t="shared" si="6"/>
        <v>15</v>
      </c>
      <c r="Q33" s="194">
        <f t="shared" si="7"/>
        <v>55</v>
      </c>
      <c r="R33" s="194"/>
      <c r="S33" s="194"/>
      <c r="T33" s="194"/>
      <c r="U33" s="194"/>
      <c r="V33" s="195">
        <f t="shared" si="20"/>
        <v>0.29166666666666669</v>
      </c>
      <c r="W33" s="195">
        <f t="shared" si="21"/>
        <v>0.54166666666666663</v>
      </c>
      <c r="X33" s="195">
        <f t="shared" si="22"/>
        <v>0.5625</v>
      </c>
      <c r="Y33" s="195">
        <f t="shared" si="23"/>
        <v>0.66319444444444442</v>
      </c>
      <c r="Z33" s="195"/>
      <c r="AA33" s="195"/>
      <c r="AB33" s="667"/>
      <c r="AC33" s="196">
        <f t="shared" si="8"/>
        <v>0.35069444444444442</v>
      </c>
      <c r="AD33" s="667"/>
      <c r="AE33" s="196">
        <f t="shared" si="24"/>
        <v>0.35069444444444436</v>
      </c>
      <c r="AF33" s="196"/>
      <c r="AG33" s="196"/>
      <c r="AH33" s="196"/>
      <c r="AI33" s="150"/>
      <c r="AJ33" s="709">
        <f t="shared" si="9"/>
        <v>0</v>
      </c>
      <c r="AK33" s="709">
        <f t="shared" si="10"/>
        <v>0</v>
      </c>
      <c r="AL33" s="709">
        <f t="shared" si="11"/>
        <v>0</v>
      </c>
      <c r="AM33" s="709"/>
      <c r="AN33" s="709">
        <f t="shared" si="12"/>
        <v>0</v>
      </c>
      <c r="AO33" s="709">
        <f t="shared" si="13"/>
        <v>1</v>
      </c>
    </row>
    <row r="34" spans="1:41" ht="12.75" hidden="1" customHeight="1" outlineLevel="1" x14ac:dyDescent="0.2">
      <c r="B34" s="851"/>
      <c r="C34" s="851"/>
      <c r="D34" s="27" t="str">
        <f t="shared" si="14"/>
        <v/>
      </c>
      <c r="E34" s="191" t="str">
        <f t="shared" si="15"/>
        <v>Di</v>
      </c>
      <c r="F34" s="191">
        <f t="shared" si="16"/>
        <v>2022</v>
      </c>
      <c r="G34" s="191">
        <f t="shared" si="17"/>
        <v>1</v>
      </c>
      <c r="H34" s="191">
        <f t="shared" si="19"/>
        <v>25</v>
      </c>
      <c r="I34" s="192">
        <f t="shared" si="18"/>
        <v>43124</v>
      </c>
      <c r="J34" s="193">
        <f t="shared" si="0"/>
        <v>7</v>
      </c>
      <c r="K34" s="194">
        <f t="shared" si="1"/>
        <v>0</v>
      </c>
      <c r="L34" s="193">
        <f t="shared" si="2"/>
        <v>13</v>
      </c>
      <c r="M34" s="194">
        <f t="shared" si="3"/>
        <v>0</v>
      </c>
      <c r="N34" s="193">
        <f t="shared" si="4"/>
        <v>13</v>
      </c>
      <c r="O34" s="194">
        <f t="shared" si="5"/>
        <v>30</v>
      </c>
      <c r="P34" s="193">
        <f t="shared" si="6"/>
        <v>15</v>
      </c>
      <c r="Q34" s="194">
        <f t="shared" si="7"/>
        <v>55</v>
      </c>
      <c r="R34" s="194"/>
      <c r="S34" s="194"/>
      <c r="T34" s="194"/>
      <c r="U34" s="194"/>
      <c r="V34" s="195">
        <f t="shared" si="20"/>
        <v>0.29166666666666669</v>
      </c>
      <c r="W34" s="195">
        <f t="shared" si="21"/>
        <v>0.54166666666666663</v>
      </c>
      <c r="X34" s="195">
        <f t="shared" si="22"/>
        <v>0.5625</v>
      </c>
      <c r="Y34" s="195">
        <f t="shared" si="23"/>
        <v>0.66319444444444442</v>
      </c>
      <c r="Z34" s="195"/>
      <c r="AA34" s="195"/>
      <c r="AB34" s="667"/>
      <c r="AC34" s="196">
        <f t="shared" si="8"/>
        <v>0.35069444444444442</v>
      </c>
      <c r="AD34" s="667"/>
      <c r="AE34" s="196">
        <f t="shared" si="24"/>
        <v>0.35069444444444436</v>
      </c>
      <c r="AF34" s="196"/>
      <c r="AG34" s="196"/>
      <c r="AH34" s="196"/>
      <c r="AI34" s="150"/>
      <c r="AJ34" s="709">
        <f t="shared" si="9"/>
        <v>0</v>
      </c>
      <c r="AK34" s="709">
        <f t="shared" si="10"/>
        <v>0</v>
      </c>
      <c r="AL34" s="709">
        <f t="shared" si="11"/>
        <v>0</v>
      </c>
      <c r="AM34" s="709"/>
      <c r="AN34" s="709">
        <f t="shared" si="12"/>
        <v>0</v>
      </c>
      <c r="AO34" s="709">
        <f t="shared" si="13"/>
        <v>1</v>
      </c>
    </row>
    <row r="35" spans="1:41" ht="12.75" hidden="1" customHeight="1" outlineLevel="1" x14ac:dyDescent="0.2">
      <c r="B35" s="851"/>
      <c r="C35" s="851"/>
      <c r="D35" s="27" t="str">
        <f t="shared" si="14"/>
        <v/>
      </c>
      <c r="E35" s="191" t="str">
        <f t="shared" si="15"/>
        <v>Mi</v>
      </c>
      <c r="F35" s="191">
        <f t="shared" si="16"/>
        <v>2022</v>
      </c>
      <c r="G35" s="191">
        <f t="shared" si="17"/>
        <v>1</v>
      </c>
      <c r="H35" s="191">
        <f t="shared" si="19"/>
        <v>26</v>
      </c>
      <c r="I35" s="192">
        <f t="shared" si="18"/>
        <v>43125</v>
      </c>
      <c r="J35" s="193">
        <f t="shared" si="0"/>
        <v>7</v>
      </c>
      <c r="K35" s="194">
        <f t="shared" si="1"/>
        <v>0</v>
      </c>
      <c r="L35" s="193">
        <f t="shared" si="2"/>
        <v>13</v>
      </c>
      <c r="M35" s="194">
        <f t="shared" si="3"/>
        <v>0</v>
      </c>
      <c r="N35" s="193">
        <f t="shared" si="4"/>
        <v>13</v>
      </c>
      <c r="O35" s="194">
        <f t="shared" si="5"/>
        <v>30</v>
      </c>
      <c r="P35" s="193">
        <f t="shared" si="6"/>
        <v>15</v>
      </c>
      <c r="Q35" s="194">
        <f t="shared" si="7"/>
        <v>55</v>
      </c>
      <c r="R35" s="194"/>
      <c r="S35" s="194"/>
      <c r="T35" s="194"/>
      <c r="U35" s="194"/>
      <c r="V35" s="195">
        <f t="shared" si="20"/>
        <v>0.29166666666666669</v>
      </c>
      <c r="W35" s="195">
        <f t="shared" si="21"/>
        <v>0.54166666666666663</v>
      </c>
      <c r="X35" s="195">
        <f t="shared" si="22"/>
        <v>0.5625</v>
      </c>
      <c r="Y35" s="195">
        <f t="shared" si="23"/>
        <v>0.66319444444444442</v>
      </c>
      <c r="Z35" s="195"/>
      <c r="AA35" s="195"/>
      <c r="AB35" s="667"/>
      <c r="AC35" s="196">
        <f t="shared" si="8"/>
        <v>0.35069444444444442</v>
      </c>
      <c r="AD35" s="667"/>
      <c r="AE35" s="196">
        <f t="shared" si="24"/>
        <v>0.35069444444444436</v>
      </c>
      <c r="AF35" s="196"/>
      <c r="AG35" s="196"/>
      <c r="AH35" s="196"/>
      <c r="AI35" s="150"/>
      <c r="AJ35" s="709">
        <f t="shared" si="9"/>
        <v>0</v>
      </c>
      <c r="AK35" s="709">
        <f t="shared" si="10"/>
        <v>0</v>
      </c>
      <c r="AL35" s="709">
        <f t="shared" si="11"/>
        <v>0</v>
      </c>
      <c r="AM35" s="709"/>
      <c r="AN35" s="709">
        <f t="shared" si="12"/>
        <v>0</v>
      </c>
      <c r="AO35" s="709">
        <f t="shared" si="13"/>
        <v>1</v>
      </c>
    </row>
    <row r="36" spans="1:41" ht="12.75" hidden="1" customHeight="1" outlineLevel="1" x14ac:dyDescent="0.2">
      <c r="B36" s="851"/>
      <c r="C36" s="851"/>
      <c r="D36" s="27" t="str">
        <f t="shared" si="14"/>
        <v/>
      </c>
      <c r="E36" s="191" t="str">
        <f t="shared" si="15"/>
        <v>Do</v>
      </c>
      <c r="F36" s="191">
        <f t="shared" si="16"/>
        <v>2022</v>
      </c>
      <c r="G36" s="191">
        <f t="shared" si="17"/>
        <v>1</v>
      </c>
      <c r="H36" s="191">
        <f t="shared" si="19"/>
        <v>27</v>
      </c>
      <c r="I36" s="192">
        <f t="shared" si="18"/>
        <v>43126</v>
      </c>
      <c r="J36" s="193">
        <f t="shared" si="0"/>
        <v>7</v>
      </c>
      <c r="K36" s="194">
        <f t="shared" si="1"/>
        <v>0</v>
      </c>
      <c r="L36" s="193">
        <f t="shared" si="2"/>
        <v>13</v>
      </c>
      <c r="M36" s="194">
        <f t="shared" si="3"/>
        <v>0</v>
      </c>
      <c r="N36" s="193">
        <f t="shared" si="4"/>
        <v>13</v>
      </c>
      <c r="O36" s="194">
        <f t="shared" si="5"/>
        <v>30</v>
      </c>
      <c r="P36" s="193">
        <f t="shared" si="6"/>
        <v>15</v>
      </c>
      <c r="Q36" s="194">
        <f t="shared" si="7"/>
        <v>55</v>
      </c>
      <c r="R36" s="194"/>
      <c r="S36" s="194"/>
      <c r="T36" s="194"/>
      <c r="U36" s="194"/>
      <c r="V36" s="195">
        <f t="shared" si="20"/>
        <v>0.29166666666666669</v>
      </c>
      <c r="W36" s="195">
        <f t="shared" si="21"/>
        <v>0.54166666666666663</v>
      </c>
      <c r="X36" s="195">
        <f t="shared" si="22"/>
        <v>0.5625</v>
      </c>
      <c r="Y36" s="195">
        <f t="shared" si="23"/>
        <v>0.66319444444444442</v>
      </c>
      <c r="Z36" s="195"/>
      <c r="AA36" s="195"/>
      <c r="AB36" s="667"/>
      <c r="AC36" s="196">
        <f t="shared" si="8"/>
        <v>0.35069444444444442</v>
      </c>
      <c r="AD36" s="667"/>
      <c r="AE36" s="196">
        <f t="shared" si="24"/>
        <v>0.35069444444444436</v>
      </c>
      <c r="AF36" s="196"/>
      <c r="AG36" s="196"/>
      <c r="AH36" s="196"/>
      <c r="AI36" s="150"/>
      <c r="AJ36" s="709">
        <f t="shared" si="9"/>
        <v>0</v>
      </c>
      <c r="AK36" s="709">
        <f t="shared" si="10"/>
        <v>0</v>
      </c>
      <c r="AL36" s="709">
        <f t="shared" si="11"/>
        <v>0</v>
      </c>
      <c r="AM36" s="709"/>
      <c r="AN36" s="709">
        <f t="shared" si="12"/>
        <v>0</v>
      </c>
      <c r="AO36" s="709">
        <f t="shared" si="13"/>
        <v>1</v>
      </c>
    </row>
    <row r="37" spans="1:41" ht="12.75" hidden="1" customHeight="1" outlineLevel="1" x14ac:dyDescent="0.2">
      <c r="B37" s="851"/>
      <c r="C37" s="851"/>
      <c r="D37" s="27" t="str">
        <f t="shared" si="14"/>
        <v/>
      </c>
      <c r="E37" s="191" t="str">
        <f t="shared" si="15"/>
        <v>Fr</v>
      </c>
      <c r="F37" s="191">
        <f t="shared" si="16"/>
        <v>2022</v>
      </c>
      <c r="G37" s="191">
        <f t="shared" si="17"/>
        <v>1</v>
      </c>
      <c r="H37" s="191">
        <f t="shared" si="19"/>
        <v>28</v>
      </c>
      <c r="I37" s="192">
        <f t="shared" si="18"/>
        <v>43127</v>
      </c>
      <c r="J37" s="193">
        <f t="shared" si="0"/>
        <v>7</v>
      </c>
      <c r="K37" s="194">
        <f t="shared" si="1"/>
        <v>0</v>
      </c>
      <c r="L37" s="193">
        <f t="shared" si="2"/>
        <v>13</v>
      </c>
      <c r="M37" s="194">
        <f t="shared" si="3"/>
        <v>0</v>
      </c>
      <c r="N37" s="193">
        <f t="shared" si="4"/>
        <v>13</v>
      </c>
      <c r="O37" s="194">
        <f t="shared" si="5"/>
        <v>30</v>
      </c>
      <c r="P37" s="193">
        <f t="shared" si="6"/>
        <v>15</v>
      </c>
      <c r="Q37" s="194">
        <f t="shared" si="7"/>
        <v>55</v>
      </c>
      <c r="R37" s="194"/>
      <c r="S37" s="194"/>
      <c r="T37" s="194"/>
      <c r="U37" s="194"/>
      <c r="V37" s="195">
        <f>TIME(J37,K37,0)</f>
        <v>0.29166666666666669</v>
      </c>
      <c r="W37" s="195">
        <f>TIME(L37,M37,0)</f>
        <v>0.54166666666666663</v>
      </c>
      <c r="X37" s="195">
        <f>TIME(N37,O37,0)</f>
        <v>0.5625</v>
      </c>
      <c r="Y37" s="195">
        <f>TIME(P37,Q37,0)</f>
        <v>0.66319444444444442</v>
      </c>
      <c r="Z37" s="195"/>
      <c r="AA37" s="195"/>
      <c r="AB37" s="667"/>
      <c r="AC37" s="196">
        <f t="shared" si="8"/>
        <v>0.35069444444444442</v>
      </c>
      <c r="AD37" s="667"/>
      <c r="AE37" s="196">
        <f>Y37-V37-(X37-W37)</f>
        <v>0.35069444444444436</v>
      </c>
      <c r="AF37" s="196"/>
      <c r="AG37" s="196"/>
      <c r="AH37" s="196"/>
      <c r="AJ37" s="709">
        <f t="shared" si="9"/>
        <v>0</v>
      </c>
      <c r="AK37" s="709">
        <f t="shared" si="10"/>
        <v>0</v>
      </c>
      <c r="AL37" s="709">
        <f t="shared" si="11"/>
        <v>0</v>
      </c>
      <c r="AM37" s="709"/>
      <c r="AN37" s="709">
        <f t="shared" si="12"/>
        <v>0</v>
      </c>
      <c r="AO37" s="709">
        <f t="shared" si="13"/>
        <v>1</v>
      </c>
    </row>
    <row r="38" spans="1:41" ht="12.75" hidden="1" customHeight="1" outlineLevel="1" x14ac:dyDescent="0.2">
      <c r="B38" s="851"/>
      <c r="C38" s="851"/>
      <c r="D38" s="27" t="str">
        <f t="shared" si="14"/>
        <v/>
      </c>
      <c r="E38" s="191" t="str">
        <f t="shared" si="15"/>
        <v>Sa</v>
      </c>
      <c r="F38" s="191">
        <f t="shared" si="16"/>
        <v>2022</v>
      </c>
      <c r="G38" s="191">
        <f t="shared" si="17"/>
        <v>1</v>
      </c>
      <c r="H38" s="191">
        <f t="shared" si="19"/>
        <v>29</v>
      </c>
      <c r="I38" s="192">
        <f t="shared" si="18"/>
        <v>43128</v>
      </c>
      <c r="J38" s="193">
        <f t="shared" si="0"/>
        <v>7</v>
      </c>
      <c r="K38" s="194">
        <f t="shared" si="1"/>
        <v>0</v>
      </c>
      <c r="L38" s="193">
        <f t="shared" si="2"/>
        <v>13</v>
      </c>
      <c r="M38" s="194">
        <f t="shared" si="3"/>
        <v>0</v>
      </c>
      <c r="N38" s="193">
        <f t="shared" si="4"/>
        <v>13</v>
      </c>
      <c r="O38" s="194">
        <f t="shared" si="5"/>
        <v>30</v>
      </c>
      <c r="P38" s="193">
        <f t="shared" si="6"/>
        <v>15</v>
      </c>
      <c r="Q38" s="194">
        <f t="shared" si="7"/>
        <v>55</v>
      </c>
      <c r="R38" s="194"/>
      <c r="S38" s="194"/>
      <c r="T38" s="194"/>
      <c r="U38" s="194"/>
      <c r="V38" s="195">
        <f>TIME(J38,K38,0)</f>
        <v>0.29166666666666669</v>
      </c>
      <c r="W38" s="195">
        <f>TIME(L38,M38,0)</f>
        <v>0.54166666666666663</v>
      </c>
      <c r="X38" s="195">
        <f>TIME(N38,O38,0)</f>
        <v>0.5625</v>
      </c>
      <c r="Y38" s="195">
        <f>TIME(P38,Q38,0)</f>
        <v>0.66319444444444442</v>
      </c>
      <c r="Z38" s="195"/>
      <c r="AA38" s="195"/>
      <c r="AB38" s="667"/>
      <c r="AC38" s="196">
        <f t="shared" si="8"/>
        <v>0.35069444444444442</v>
      </c>
      <c r="AD38" s="667"/>
      <c r="AE38" s="196">
        <f>Y38-V38-(X38-W38)</f>
        <v>0.35069444444444436</v>
      </c>
      <c r="AF38" s="196"/>
      <c r="AG38" s="196"/>
      <c r="AH38" s="196"/>
      <c r="AJ38" s="709">
        <f t="shared" si="9"/>
        <v>0</v>
      </c>
      <c r="AK38" s="709">
        <f t="shared" si="10"/>
        <v>0</v>
      </c>
      <c r="AL38" s="709">
        <f t="shared" si="11"/>
        <v>0</v>
      </c>
      <c r="AM38" s="709"/>
      <c r="AN38" s="709">
        <f t="shared" si="12"/>
        <v>0</v>
      </c>
      <c r="AO38" s="709">
        <f t="shared" si="13"/>
        <v>0</v>
      </c>
    </row>
    <row r="39" spans="1:41" ht="12.75" hidden="1" customHeight="1" outlineLevel="1" x14ac:dyDescent="0.2">
      <c r="B39" s="851"/>
      <c r="C39" s="851"/>
      <c r="D39" s="27" t="str">
        <f t="shared" si="14"/>
        <v/>
      </c>
      <c r="E39" s="191" t="str">
        <f t="shared" si="15"/>
        <v>So</v>
      </c>
      <c r="F39" s="191">
        <f t="shared" si="16"/>
        <v>2022</v>
      </c>
      <c r="G39" s="191">
        <f t="shared" si="17"/>
        <v>1</v>
      </c>
      <c r="H39" s="191">
        <f t="shared" si="19"/>
        <v>30</v>
      </c>
      <c r="I39" s="192">
        <f t="shared" si="18"/>
        <v>43129</v>
      </c>
      <c r="J39" s="193">
        <f t="shared" si="0"/>
        <v>7</v>
      </c>
      <c r="K39" s="194">
        <f t="shared" si="1"/>
        <v>0</v>
      </c>
      <c r="L39" s="193">
        <f t="shared" si="2"/>
        <v>13</v>
      </c>
      <c r="M39" s="194">
        <f t="shared" si="3"/>
        <v>0</v>
      </c>
      <c r="N39" s="193">
        <f t="shared" si="4"/>
        <v>13</v>
      </c>
      <c r="O39" s="194">
        <f t="shared" si="5"/>
        <v>30</v>
      </c>
      <c r="P39" s="193">
        <f t="shared" si="6"/>
        <v>15</v>
      </c>
      <c r="Q39" s="194">
        <f t="shared" si="7"/>
        <v>55</v>
      </c>
      <c r="R39" s="194"/>
      <c r="S39" s="194"/>
      <c r="T39" s="194"/>
      <c r="U39" s="194"/>
      <c r="V39" s="195">
        <f>TIME(J39,K39,0)</f>
        <v>0.29166666666666669</v>
      </c>
      <c r="W39" s="195">
        <f>TIME(L39,M39,0)</f>
        <v>0.54166666666666663</v>
      </c>
      <c r="X39" s="195">
        <f>TIME(N39,O39,0)</f>
        <v>0.5625</v>
      </c>
      <c r="Y39" s="195">
        <f>TIME(P39,Q39,0)</f>
        <v>0.66319444444444442</v>
      </c>
      <c r="Z39" s="195"/>
      <c r="AA39" s="195"/>
      <c r="AB39" s="667"/>
      <c r="AC39" s="196">
        <f t="shared" si="8"/>
        <v>0.35069444444444442</v>
      </c>
      <c r="AD39" s="667"/>
      <c r="AE39" s="196">
        <f>Y39-V39-(X39-W39)</f>
        <v>0.35069444444444436</v>
      </c>
      <c r="AF39" s="196"/>
      <c r="AG39" s="196"/>
      <c r="AH39" s="196"/>
      <c r="AI39" s="150"/>
      <c r="AJ39" s="709">
        <f t="shared" si="9"/>
        <v>0</v>
      </c>
      <c r="AK39" s="709">
        <f t="shared" si="10"/>
        <v>0</v>
      </c>
      <c r="AL39" s="709">
        <f t="shared" si="11"/>
        <v>0</v>
      </c>
      <c r="AM39" s="709"/>
      <c r="AN39" s="709">
        <f t="shared" si="12"/>
        <v>0</v>
      </c>
      <c r="AO39" s="709">
        <f t="shared" si="13"/>
        <v>0</v>
      </c>
    </row>
    <row r="40" spans="1:41" ht="12.75" hidden="1" customHeight="1" outlineLevel="1" x14ac:dyDescent="0.2">
      <c r="B40" s="851"/>
      <c r="C40" s="851"/>
      <c r="D40" s="27">
        <f t="shared" si="14"/>
        <v>6</v>
      </c>
      <c r="E40" s="191" t="str">
        <f t="shared" si="15"/>
        <v>Mo</v>
      </c>
      <c r="F40" s="191">
        <f t="shared" si="16"/>
        <v>2022</v>
      </c>
      <c r="G40" s="191">
        <f t="shared" si="17"/>
        <v>1</v>
      </c>
      <c r="H40" s="191">
        <f t="shared" si="19"/>
        <v>31</v>
      </c>
      <c r="I40" s="192">
        <f t="shared" si="18"/>
        <v>43130</v>
      </c>
      <c r="J40" s="193">
        <f t="shared" si="0"/>
        <v>7</v>
      </c>
      <c r="K40" s="194">
        <f t="shared" si="1"/>
        <v>0</v>
      </c>
      <c r="L40" s="193">
        <f t="shared" si="2"/>
        <v>13</v>
      </c>
      <c r="M40" s="194">
        <f t="shared" si="3"/>
        <v>0</v>
      </c>
      <c r="N40" s="193">
        <f t="shared" si="4"/>
        <v>13</v>
      </c>
      <c r="O40" s="194">
        <f t="shared" si="5"/>
        <v>30</v>
      </c>
      <c r="P40" s="193">
        <f t="shared" si="6"/>
        <v>15</v>
      </c>
      <c r="Q40" s="194">
        <f t="shared" si="7"/>
        <v>55</v>
      </c>
      <c r="R40" s="194"/>
      <c r="S40" s="194"/>
      <c r="T40" s="194"/>
      <c r="U40" s="194"/>
      <c r="V40" s="195">
        <f>TIME(J40,K40,0)</f>
        <v>0.29166666666666669</v>
      </c>
      <c r="W40" s="195">
        <f>TIME(L40,M40,0)</f>
        <v>0.54166666666666663</v>
      </c>
      <c r="X40" s="195">
        <f>TIME(N40,O40,0)</f>
        <v>0.5625</v>
      </c>
      <c r="Y40" s="195">
        <f>TIME(P40,Q40,0)</f>
        <v>0.66319444444444442</v>
      </c>
      <c r="Z40" s="195"/>
      <c r="AA40" s="195"/>
      <c r="AB40" s="667"/>
      <c r="AC40" s="196">
        <f t="shared" si="8"/>
        <v>0.35069444444444442</v>
      </c>
      <c r="AD40" s="667"/>
      <c r="AE40" s="196">
        <f>Y40-V40-(X40-W40)</f>
        <v>0.35069444444444436</v>
      </c>
      <c r="AF40" s="196"/>
      <c r="AG40" s="196"/>
      <c r="AH40" s="196"/>
      <c r="AI40" s="150"/>
      <c r="AJ40" s="709">
        <f t="shared" si="9"/>
        <v>0</v>
      </c>
      <c r="AK40" s="709">
        <f t="shared" si="10"/>
        <v>0</v>
      </c>
      <c r="AL40" s="709">
        <f t="shared" si="11"/>
        <v>0</v>
      </c>
      <c r="AM40" s="709"/>
      <c r="AN40" s="709">
        <f t="shared" si="12"/>
        <v>0</v>
      </c>
      <c r="AO40" s="709">
        <f t="shared" si="13"/>
        <v>1</v>
      </c>
    </row>
    <row r="41" spans="1:41" ht="12.75" hidden="1" customHeight="1" outlineLevel="1" x14ac:dyDescent="0.2">
      <c r="B41" s="851"/>
      <c r="C41" s="851"/>
      <c r="D41" s="749" t="s">
        <v>1716</v>
      </c>
      <c r="E41" s="9"/>
      <c r="F41" s="9"/>
      <c r="G41" s="9"/>
      <c r="H41" s="191"/>
      <c r="I41" s="13"/>
      <c r="P41" s="4" t="s">
        <v>21</v>
      </c>
      <c r="Q41" s="4"/>
      <c r="R41" s="4"/>
      <c r="S41" s="4"/>
      <c r="T41" s="4"/>
      <c r="U41" s="4"/>
      <c r="V41" s="4"/>
      <c r="W41" s="4"/>
      <c r="X41" s="4"/>
      <c r="Y41" s="4"/>
      <c r="Z41" s="4"/>
      <c r="AA41" s="4"/>
      <c r="AB41" s="667"/>
      <c r="AC41" s="18">
        <f>SUM(AC10:AC40)</f>
        <v>10.871527777777782</v>
      </c>
      <c r="AD41" s="667"/>
      <c r="AE41" s="18">
        <f>SUM(AE10:AE40)</f>
        <v>10.871527777777779</v>
      </c>
      <c r="AF41" s="18"/>
      <c r="AG41" s="18"/>
      <c r="AH41" s="18"/>
      <c r="AI41" s="190">
        <f>IF(AE41-AC41&lt;0,AC41-AE41,AE41-AC41)</f>
        <v>3.5527136788005009E-15</v>
      </c>
      <c r="AJ41" s="190">
        <f>8.425*SUM(AJ10:AJ40)/24</f>
        <v>0</v>
      </c>
      <c r="AK41" s="190">
        <f>8.425*SUM(AK10:AK40)/24</f>
        <v>0</v>
      </c>
      <c r="AL41" s="190">
        <f>8.425*SUM(AL10:AL40)/24</f>
        <v>0</v>
      </c>
      <c r="AN41" s="151">
        <f>SUM(AN10:AN40)</f>
        <v>0</v>
      </c>
      <c r="AO41" s="151">
        <f>SUM(AO10:AO40)</f>
        <v>21</v>
      </c>
    </row>
    <row r="42" spans="1:41" ht="12.75" customHeight="1" collapsed="1" x14ac:dyDescent="0.2">
      <c r="B42" s="852"/>
      <c r="C42" s="852"/>
      <c r="D42" s="49"/>
      <c r="E42" s="50"/>
      <c r="F42" s="50"/>
      <c r="G42" s="50"/>
      <c r="H42" s="50"/>
      <c r="I42" s="51"/>
      <c r="J42" s="52"/>
      <c r="K42" s="52"/>
      <c r="L42" s="52"/>
      <c r="M42" s="52"/>
      <c r="N42" s="52"/>
      <c r="O42" s="52"/>
      <c r="P42" s="52"/>
      <c r="Q42" s="52"/>
      <c r="R42" s="52"/>
      <c r="S42" s="52"/>
      <c r="T42" s="52"/>
      <c r="U42" s="52"/>
      <c r="V42" s="52"/>
      <c r="W42" s="52"/>
      <c r="X42" s="52"/>
      <c r="Y42" s="52"/>
      <c r="Z42" s="52"/>
      <c r="AA42" s="52"/>
      <c r="AB42" s="53"/>
      <c r="AC42" s="53"/>
      <c r="AD42" s="53"/>
      <c r="AE42" s="54"/>
      <c r="AF42" s="26"/>
      <c r="AG42" s="26"/>
      <c r="AH42" s="26"/>
      <c r="AI42" s="203">
        <f>AI8+AI41</f>
        <v>3.5527136788005009E-15</v>
      </c>
      <c r="AJ42" s="202">
        <f>AJ8+SUM(AJ9:AJ40)</f>
        <v>0</v>
      </c>
      <c r="AK42" s="202">
        <f>AK8+SUM(AK9:AK40)</f>
        <v>0</v>
      </c>
      <c r="AL42" s="202">
        <f>AL8+SUM(AL9:AL40)</f>
        <v>0</v>
      </c>
      <c r="AM42" s="202"/>
      <c r="AN42" s="202">
        <f>AN41*8</f>
        <v>0</v>
      </c>
      <c r="AO42" s="202">
        <f>AO41*8</f>
        <v>168</v>
      </c>
    </row>
    <row r="43" spans="1:41" ht="12.75" hidden="1" customHeight="1" outlineLevel="1" x14ac:dyDescent="0.2">
      <c r="B43" s="850">
        <f>$F$5</f>
        <v>2022</v>
      </c>
      <c r="C43" s="850" t="str">
        <f>TEXT(I44,"MMM")</f>
        <v>Feb</v>
      </c>
      <c r="D43" s="41"/>
      <c r="E43" s="62"/>
      <c r="F43" s="62"/>
      <c r="G43" s="197"/>
      <c r="H43" s="197"/>
      <c r="I43" s="42"/>
      <c r="J43" s="43"/>
      <c r="K43" s="43"/>
      <c r="L43" s="43"/>
      <c r="M43" s="43"/>
      <c r="N43" s="43"/>
      <c r="O43" s="43"/>
      <c r="P43" s="43"/>
      <c r="Q43" s="43"/>
      <c r="R43" s="43"/>
      <c r="S43" s="43"/>
      <c r="T43" s="43"/>
      <c r="U43" s="43"/>
      <c r="V43" s="43"/>
      <c r="W43" s="43"/>
      <c r="X43" s="43"/>
      <c r="Y43" s="43"/>
      <c r="Z43" s="43"/>
      <c r="AA43" s="43"/>
      <c r="AB43" s="63"/>
      <c r="AC43" s="63"/>
      <c r="AD43" s="63"/>
      <c r="AE43" s="64"/>
      <c r="AF43" s="64"/>
      <c r="AG43" s="64"/>
      <c r="AH43" s="64"/>
      <c r="AI43" s="148"/>
      <c r="AJ43" s="148"/>
      <c r="AK43" s="148"/>
      <c r="AL43" s="148"/>
      <c r="AM43" s="148"/>
      <c r="AN43" s="148"/>
      <c r="AO43" s="148"/>
    </row>
    <row r="44" spans="1:41" ht="12.75" hidden="1" customHeight="1" outlineLevel="1" x14ac:dyDescent="0.2">
      <c r="A44" s="198">
        <f>A10+1</f>
        <v>2</v>
      </c>
      <c r="B44" s="851"/>
      <c r="C44" s="851"/>
      <c r="D44" s="27" t="str">
        <f>IF(E44="Mo",WEEKNUM(I44),"")</f>
        <v/>
      </c>
      <c r="E44" s="191" t="str">
        <f>TEXT(I44,"TTT")</f>
        <v>Di</v>
      </c>
      <c r="F44" s="191">
        <f>$F$5</f>
        <v>2022</v>
      </c>
      <c r="G44" s="191">
        <f>$A$44</f>
        <v>2</v>
      </c>
      <c r="H44" s="191">
        <f>$H$5</f>
        <v>1</v>
      </c>
      <c r="I44" s="192">
        <f>DATE(F44,G44,H44)</f>
        <v>43131</v>
      </c>
      <c r="J44" s="193">
        <f t="shared" ref="J44:J74" si="25">$J$5</f>
        <v>7</v>
      </c>
      <c r="K44" s="194">
        <f t="shared" ref="K44:K74" si="26">$K$5</f>
        <v>0</v>
      </c>
      <c r="L44" s="193">
        <f t="shared" ref="L44:L74" si="27">$L$5</f>
        <v>13</v>
      </c>
      <c r="M44" s="194">
        <f t="shared" ref="M44:M74" si="28">$M$5</f>
        <v>0</v>
      </c>
      <c r="N44" s="193">
        <f t="shared" ref="N44:N74" si="29">$N$5</f>
        <v>13</v>
      </c>
      <c r="O44" s="194">
        <f t="shared" ref="O44:O74" si="30">$O$5</f>
        <v>30</v>
      </c>
      <c r="P44" s="193">
        <f t="shared" ref="P44:P74" si="31">$P$5</f>
        <v>15</v>
      </c>
      <c r="Q44" s="194">
        <f t="shared" ref="Q44:Q74" si="32">$Q$5</f>
        <v>55</v>
      </c>
      <c r="R44" s="194"/>
      <c r="S44" s="194"/>
      <c r="T44" s="194"/>
      <c r="U44" s="194"/>
      <c r="V44" s="195">
        <f>TIME(J44,K44,0)</f>
        <v>0.29166666666666669</v>
      </c>
      <c r="W44" s="195">
        <f>TIME(L44,M44,0)</f>
        <v>0.54166666666666663</v>
      </c>
      <c r="X44" s="195">
        <f>TIME(N44,O44,0)</f>
        <v>0.5625</v>
      </c>
      <c r="Y44" s="195">
        <f>TIME(P44,Q44,0)</f>
        <v>0.66319444444444442</v>
      </c>
      <c r="Z44" s="195"/>
      <c r="AA44" s="195"/>
      <c r="AB44" s="667"/>
      <c r="AC44" s="196">
        <f t="shared" ref="AC44:AC74" si="33">TIME($AC$5,$AE$5,0)</f>
        <v>0.35069444444444442</v>
      </c>
      <c r="AD44" s="667"/>
      <c r="AE44" s="196">
        <f>Y44-V44-(X44-W44)</f>
        <v>0.35069444444444436</v>
      </c>
      <c r="AF44" s="196"/>
      <c r="AG44" s="196"/>
      <c r="AH44" s="196"/>
      <c r="AJ44" s="709">
        <f t="shared" ref="AJ44:AJ74" si="34">IF(AG44=$AG$3,1,0)</f>
        <v>0</v>
      </c>
      <c r="AK44" s="709">
        <f t="shared" ref="AK44:AK74" si="35">IF(AG44=$AG$7,1,0)</f>
        <v>0</v>
      </c>
      <c r="AL44" s="709">
        <f t="shared" ref="AL44:AL74" si="36">IF(AH44=$AG$4,1,0)</f>
        <v>0</v>
      </c>
      <c r="AM44" s="709"/>
      <c r="AN44" s="709">
        <f t="shared" ref="AN44:AN74" si="37">IF(OR(AG44="A",AG44="HO"),1,0)</f>
        <v>0</v>
      </c>
      <c r="AO44" s="709">
        <f t="shared" ref="AO44:AO74" si="38">IF(OR(E44="Sa",E44="So"),0,1)</f>
        <v>1</v>
      </c>
    </row>
    <row r="45" spans="1:41" ht="12.75" hidden="1" customHeight="1" outlineLevel="1" x14ac:dyDescent="0.2">
      <c r="B45" s="851"/>
      <c r="C45" s="851"/>
      <c r="D45" s="27" t="str">
        <f t="shared" ref="D45:D74" si="39">IF(E45="Mo",WEEKNUM(I45),"")</f>
        <v/>
      </c>
      <c r="E45" s="191" t="str">
        <f t="shared" ref="E45:E74" si="40">TEXT(I45,"TTT")</f>
        <v>Mi</v>
      </c>
      <c r="F45" s="191">
        <f t="shared" ref="F45:F74" si="41">$F$5</f>
        <v>2022</v>
      </c>
      <c r="G45" s="191">
        <f t="shared" ref="G45:G74" si="42">$A$44</f>
        <v>2</v>
      </c>
      <c r="H45" s="191">
        <f>H44+1</f>
        <v>2</v>
      </c>
      <c r="I45" s="192">
        <f t="shared" ref="I45:I74" si="43">DATE(F45,G45,H45)</f>
        <v>43132</v>
      </c>
      <c r="J45" s="193">
        <f t="shared" si="25"/>
        <v>7</v>
      </c>
      <c r="K45" s="194">
        <f t="shared" si="26"/>
        <v>0</v>
      </c>
      <c r="L45" s="193">
        <f t="shared" si="27"/>
        <v>13</v>
      </c>
      <c r="M45" s="194">
        <f t="shared" si="28"/>
        <v>0</v>
      </c>
      <c r="N45" s="193">
        <f t="shared" si="29"/>
        <v>13</v>
      </c>
      <c r="O45" s="194">
        <f t="shared" si="30"/>
        <v>30</v>
      </c>
      <c r="P45" s="193">
        <f t="shared" si="31"/>
        <v>15</v>
      </c>
      <c r="Q45" s="194">
        <f t="shared" si="32"/>
        <v>55</v>
      </c>
      <c r="R45" s="194"/>
      <c r="S45" s="194"/>
      <c r="T45" s="194"/>
      <c r="U45" s="194"/>
      <c r="V45" s="195">
        <f>TIME(J45,K45,0)</f>
        <v>0.29166666666666669</v>
      </c>
      <c r="W45" s="195">
        <f>TIME(L45,M45,0)</f>
        <v>0.54166666666666663</v>
      </c>
      <c r="X45" s="195">
        <f>TIME(N45,O45,0)</f>
        <v>0.5625</v>
      </c>
      <c r="Y45" s="195">
        <f>TIME(P45,Q45,0)</f>
        <v>0.66319444444444442</v>
      </c>
      <c r="Z45" s="195"/>
      <c r="AA45" s="195"/>
      <c r="AB45" s="667"/>
      <c r="AC45" s="196">
        <f t="shared" si="33"/>
        <v>0.35069444444444442</v>
      </c>
      <c r="AD45" s="667"/>
      <c r="AE45" s="196">
        <f>Y45-V45-(X45-W45)</f>
        <v>0.35069444444444436</v>
      </c>
      <c r="AF45" s="196"/>
      <c r="AG45" s="196"/>
      <c r="AH45" s="196"/>
      <c r="AI45" s="150"/>
      <c r="AJ45" s="709">
        <f t="shared" si="34"/>
        <v>0</v>
      </c>
      <c r="AK45" s="709">
        <f t="shared" si="35"/>
        <v>0</v>
      </c>
      <c r="AL45" s="709">
        <f t="shared" si="36"/>
        <v>0</v>
      </c>
      <c r="AM45" s="709"/>
      <c r="AN45" s="709">
        <f t="shared" si="37"/>
        <v>0</v>
      </c>
      <c r="AO45" s="709">
        <f t="shared" si="38"/>
        <v>1</v>
      </c>
    </row>
    <row r="46" spans="1:41" ht="12.75" hidden="1" customHeight="1" outlineLevel="1" x14ac:dyDescent="0.2">
      <c r="B46" s="851"/>
      <c r="C46" s="851"/>
      <c r="D46" s="27" t="str">
        <f t="shared" si="39"/>
        <v/>
      </c>
      <c r="E46" s="191" t="str">
        <f t="shared" si="40"/>
        <v>Do</v>
      </c>
      <c r="F46" s="191">
        <f t="shared" si="41"/>
        <v>2022</v>
      </c>
      <c r="G46" s="191">
        <f t="shared" si="42"/>
        <v>2</v>
      </c>
      <c r="H46" s="191">
        <f t="shared" ref="H46:H74" si="44">H45+1</f>
        <v>3</v>
      </c>
      <c r="I46" s="192">
        <f t="shared" si="43"/>
        <v>43133</v>
      </c>
      <c r="J46" s="193">
        <f t="shared" si="25"/>
        <v>7</v>
      </c>
      <c r="K46" s="194">
        <f t="shared" si="26"/>
        <v>0</v>
      </c>
      <c r="L46" s="193">
        <f t="shared" si="27"/>
        <v>13</v>
      </c>
      <c r="M46" s="194">
        <f t="shared" si="28"/>
        <v>0</v>
      </c>
      <c r="N46" s="193">
        <f t="shared" si="29"/>
        <v>13</v>
      </c>
      <c r="O46" s="194">
        <f t="shared" si="30"/>
        <v>30</v>
      </c>
      <c r="P46" s="193">
        <f t="shared" si="31"/>
        <v>15</v>
      </c>
      <c r="Q46" s="194">
        <f t="shared" si="32"/>
        <v>55</v>
      </c>
      <c r="R46" s="194"/>
      <c r="S46" s="194"/>
      <c r="T46" s="194"/>
      <c r="U46" s="194"/>
      <c r="V46" s="195">
        <f>TIME(J46,K46,0)</f>
        <v>0.29166666666666669</v>
      </c>
      <c r="W46" s="195">
        <f>TIME(L46,M46,0)</f>
        <v>0.54166666666666663</v>
      </c>
      <c r="X46" s="195">
        <f>TIME(N46,O46,0)</f>
        <v>0.5625</v>
      </c>
      <c r="Y46" s="195">
        <f>TIME(P46,Q46,0)</f>
        <v>0.66319444444444442</v>
      </c>
      <c r="Z46" s="195"/>
      <c r="AA46" s="195"/>
      <c r="AB46" s="667"/>
      <c r="AC46" s="196">
        <f t="shared" si="33"/>
        <v>0.35069444444444442</v>
      </c>
      <c r="AD46" s="667"/>
      <c r="AE46" s="196">
        <f>Y46-V46-(X46-W46)</f>
        <v>0.35069444444444436</v>
      </c>
      <c r="AF46" s="196"/>
      <c r="AG46" s="196"/>
      <c r="AH46" s="196"/>
      <c r="AI46" s="150"/>
      <c r="AJ46" s="709">
        <f t="shared" si="34"/>
        <v>0</v>
      </c>
      <c r="AK46" s="709">
        <f t="shared" si="35"/>
        <v>0</v>
      </c>
      <c r="AL46" s="709">
        <f t="shared" si="36"/>
        <v>0</v>
      </c>
      <c r="AM46" s="709"/>
      <c r="AN46" s="709">
        <f t="shared" si="37"/>
        <v>0</v>
      </c>
      <c r="AO46" s="709">
        <f t="shared" si="38"/>
        <v>1</v>
      </c>
    </row>
    <row r="47" spans="1:41" ht="12.75" hidden="1" customHeight="1" outlineLevel="1" x14ac:dyDescent="0.2">
      <c r="B47" s="851"/>
      <c r="C47" s="851"/>
      <c r="D47" s="27" t="str">
        <f t="shared" si="39"/>
        <v/>
      </c>
      <c r="E47" s="191" t="str">
        <f t="shared" si="40"/>
        <v>Fr</v>
      </c>
      <c r="F47" s="191">
        <f t="shared" si="41"/>
        <v>2022</v>
      </c>
      <c r="G47" s="191">
        <f t="shared" si="42"/>
        <v>2</v>
      </c>
      <c r="H47" s="191">
        <f t="shared" si="44"/>
        <v>4</v>
      </c>
      <c r="I47" s="192">
        <f t="shared" si="43"/>
        <v>43134</v>
      </c>
      <c r="J47" s="193">
        <f t="shared" si="25"/>
        <v>7</v>
      </c>
      <c r="K47" s="194">
        <f t="shared" si="26"/>
        <v>0</v>
      </c>
      <c r="L47" s="193">
        <f t="shared" si="27"/>
        <v>13</v>
      </c>
      <c r="M47" s="194">
        <f t="shared" si="28"/>
        <v>0</v>
      </c>
      <c r="N47" s="193">
        <f t="shared" si="29"/>
        <v>13</v>
      </c>
      <c r="O47" s="194">
        <f t="shared" si="30"/>
        <v>30</v>
      </c>
      <c r="P47" s="193">
        <f t="shared" si="31"/>
        <v>15</v>
      </c>
      <c r="Q47" s="194">
        <f t="shared" si="32"/>
        <v>55</v>
      </c>
      <c r="R47" s="194"/>
      <c r="S47" s="194"/>
      <c r="T47" s="194"/>
      <c r="U47" s="194"/>
      <c r="V47" s="195">
        <f>TIME(J47,K47,0)</f>
        <v>0.29166666666666669</v>
      </c>
      <c r="W47" s="195">
        <f>TIME(L47,M47,0)</f>
        <v>0.54166666666666663</v>
      </c>
      <c r="X47" s="195">
        <f>TIME(N47,O47,0)</f>
        <v>0.5625</v>
      </c>
      <c r="Y47" s="195">
        <f>TIME(P47,Q47,0)</f>
        <v>0.66319444444444442</v>
      </c>
      <c r="Z47" s="195"/>
      <c r="AA47" s="195"/>
      <c r="AB47" s="667"/>
      <c r="AC47" s="196">
        <f t="shared" si="33"/>
        <v>0.35069444444444442</v>
      </c>
      <c r="AD47" s="667"/>
      <c r="AE47" s="196">
        <f>Y47-V47-(X47-W47)</f>
        <v>0.35069444444444436</v>
      </c>
      <c r="AF47" s="196"/>
      <c r="AG47" s="196"/>
      <c r="AH47" s="196"/>
      <c r="AI47" s="150"/>
      <c r="AJ47" s="709">
        <f t="shared" si="34"/>
        <v>0</v>
      </c>
      <c r="AK47" s="709">
        <f t="shared" si="35"/>
        <v>0</v>
      </c>
      <c r="AL47" s="709">
        <f t="shared" si="36"/>
        <v>0</v>
      </c>
      <c r="AM47" s="709"/>
      <c r="AN47" s="709">
        <f t="shared" si="37"/>
        <v>0</v>
      </c>
      <c r="AO47" s="709">
        <f t="shared" si="38"/>
        <v>1</v>
      </c>
    </row>
    <row r="48" spans="1:41" ht="12.75" hidden="1" customHeight="1" outlineLevel="1" x14ac:dyDescent="0.2">
      <c r="B48" s="851"/>
      <c r="C48" s="851"/>
      <c r="D48" s="27" t="str">
        <f t="shared" si="39"/>
        <v/>
      </c>
      <c r="E48" s="191" t="str">
        <f t="shared" si="40"/>
        <v>Sa</v>
      </c>
      <c r="F48" s="191">
        <f t="shared" si="41"/>
        <v>2022</v>
      </c>
      <c r="G48" s="191">
        <f t="shared" si="42"/>
        <v>2</v>
      </c>
      <c r="H48" s="191">
        <f t="shared" si="44"/>
        <v>5</v>
      </c>
      <c r="I48" s="192">
        <f t="shared" si="43"/>
        <v>43135</v>
      </c>
      <c r="J48" s="193">
        <f t="shared" si="25"/>
        <v>7</v>
      </c>
      <c r="K48" s="194">
        <f t="shared" si="26"/>
        <v>0</v>
      </c>
      <c r="L48" s="193">
        <f t="shared" si="27"/>
        <v>13</v>
      </c>
      <c r="M48" s="194">
        <f t="shared" si="28"/>
        <v>0</v>
      </c>
      <c r="N48" s="193">
        <f t="shared" si="29"/>
        <v>13</v>
      </c>
      <c r="O48" s="194">
        <f t="shared" si="30"/>
        <v>30</v>
      </c>
      <c r="P48" s="193">
        <f t="shared" si="31"/>
        <v>15</v>
      </c>
      <c r="Q48" s="194">
        <f t="shared" si="32"/>
        <v>55</v>
      </c>
      <c r="R48" s="194"/>
      <c r="S48" s="194"/>
      <c r="T48" s="194"/>
      <c r="U48" s="194"/>
      <c r="V48" s="195">
        <f t="shared" ref="V48:V70" si="45">TIME(J48,K48,0)</f>
        <v>0.29166666666666669</v>
      </c>
      <c r="W48" s="195">
        <f t="shared" ref="W48:W70" si="46">TIME(L48,M48,0)</f>
        <v>0.54166666666666663</v>
      </c>
      <c r="X48" s="195">
        <f t="shared" ref="X48:X70" si="47">TIME(N48,O48,0)</f>
        <v>0.5625</v>
      </c>
      <c r="Y48" s="195">
        <f t="shared" ref="Y48:Y70" si="48">TIME(P48,Q48,0)</f>
        <v>0.66319444444444442</v>
      </c>
      <c r="Z48" s="195"/>
      <c r="AA48" s="195"/>
      <c r="AB48" s="667"/>
      <c r="AC48" s="196">
        <f t="shared" si="33"/>
        <v>0.35069444444444442</v>
      </c>
      <c r="AD48" s="667"/>
      <c r="AE48" s="196">
        <f t="shared" ref="AE48:AE70" si="49">Y48-V48-(X48-W48)</f>
        <v>0.35069444444444436</v>
      </c>
      <c r="AF48" s="196"/>
      <c r="AG48" s="196"/>
      <c r="AH48" s="196"/>
      <c r="AI48" s="150"/>
      <c r="AJ48" s="709">
        <f t="shared" si="34"/>
        <v>0</v>
      </c>
      <c r="AK48" s="709">
        <f t="shared" si="35"/>
        <v>0</v>
      </c>
      <c r="AL48" s="709">
        <f t="shared" si="36"/>
        <v>0</v>
      </c>
      <c r="AM48" s="709"/>
      <c r="AN48" s="709">
        <f t="shared" si="37"/>
        <v>0</v>
      </c>
      <c r="AO48" s="709">
        <f t="shared" si="38"/>
        <v>0</v>
      </c>
    </row>
    <row r="49" spans="2:41" ht="12.75" hidden="1" customHeight="1" outlineLevel="1" x14ac:dyDescent="0.2">
      <c r="B49" s="851"/>
      <c r="C49" s="851"/>
      <c r="D49" s="27" t="str">
        <f t="shared" si="39"/>
        <v/>
      </c>
      <c r="E49" s="191" t="str">
        <f t="shared" si="40"/>
        <v>So</v>
      </c>
      <c r="F49" s="191">
        <f t="shared" si="41"/>
        <v>2022</v>
      </c>
      <c r="G49" s="191">
        <f t="shared" si="42"/>
        <v>2</v>
      </c>
      <c r="H49" s="191">
        <f t="shared" si="44"/>
        <v>6</v>
      </c>
      <c r="I49" s="192">
        <f t="shared" si="43"/>
        <v>43136</v>
      </c>
      <c r="J49" s="193">
        <f t="shared" si="25"/>
        <v>7</v>
      </c>
      <c r="K49" s="194">
        <f t="shared" si="26"/>
        <v>0</v>
      </c>
      <c r="L49" s="193">
        <f t="shared" si="27"/>
        <v>13</v>
      </c>
      <c r="M49" s="194">
        <f t="shared" si="28"/>
        <v>0</v>
      </c>
      <c r="N49" s="193">
        <f t="shared" si="29"/>
        <v>13</v>
      </c>
      <c r="O49" s="194">
        <f t="shared" si="30"/>
        <v>30</v>
      </c>
      <c r="P49" s="193">
        <f t="shared" si="31"/>
        <v>15</v>
      </c>
      <c r="Q49" s="194">
        <f t="shared" si="32"/>
        <v>55</v>
      </c>
      <c r="R49" s="194"/>
      <c r="S49" s="194"/>
      <c r="T49" s="194"/>
      <c r="U49" s="194"/>
      <c r="V49" s="195">
        <f t="shared" si="45"/>
        <v>0.29166666666666669</v>
      </c>
      <c r="W49" s="195">
        <f t="shared" si="46"/>
        <v>0.54166666666666663</v>
      </c>
      <c r="X49" s="195">
        <f t="shared" si="47"/>
        <v>0.5625</v>
      </c>
      <c r="Y49" s="195">
        <f t="shared" si="48"/>
        <v>0.66319444444444442</v>
      </c>
      <c r="Z49" s="195"/>
      <c r="AA49" s="195"/>
      <c r="AB49" s="667"/>
      <c r="AC49" s="196">
        <f t="shared" si="33"/>
        <v>0.35069444444444442</v>
      </c>
      <c r="AD49" s="667"/>
      <c r="AE49" s="196">
        <f t="shared" si="49"/>
        <v>0.35069444444444436</v>
      </c>
      <c r="AF49" s="196"/>
      <c r="AG49" s="196"/>
      <c r="AH49" s="196"/>
      <c r="AI49" s="150"/>
      <c r="AJ49" s="709">
        <f t="shared" si="34"/>
        <v>0</v>
      </c>
      <c r="AK49" s="709">
        <f t="shared" si="35"/>
        <v>0</v>
      </c>
      <c r="AL49" s="709">
        <f t="shared" si="36"/>
        <v>0</v>
      </c>
      <c r="AM49" s="709"/>
      <c r="AN49" s="709">
        <f t="shared" si="37"/>
        <v>0</v>
      </c>
      <c r="AO49" s="709">
        <f t="shared" si="38"/>
        <v>0</v>
      </c>
    </row>
    <row r="50" spans="2:41" ht="12.75" hidden="1" customHeight="1" outlineLevel="1" x14ac:dyDescent="0.2">
      <c r="B50" s="851"/>
      <c r="C50" s="851"/>
      <c r="D50" s="27">
        <f t="shared" si="39"/>
        <v>7</v>
      </c>
      <c r="E50" s="191" t="str">
        <f t="shared" si="40"/>
        <v>Mo</v>
      </c>
      <c r="F50" s="191">
        <f t="shared" si="41"/>
        <v>2022</v>
      </c>
      <c r="G50" s="191">
        <f t="shared" si="42"/>
        <v>2</v>
      </c>
      <c r="H50" s="191">
        <f t="shared" si="44"/>
        <v>7</v>
      </c>
      <c r="I50" s="192">
        <f t="shared" si="43"/>
        <v>43137</v>
      </c>
      <c r="J50" s="193">
        <f t="shared" si="25"/>
        <v>7</v>
      </c>
      <c r="K50" s="194">
        <f t="shared" si="26"/>
        <v>0</v>
      </c>
      <c r="L50" s="193">
        <f t="shared" si="27"/>
        <v>13</v>
      </c>
      <c r="M50" s="194">
        <f t="shared" si="28"/>
        <v>0</v>
      </c>
      <c r="N50" s="193">
        <f t="shared" si="29"/>
        <v>13</v>
      </c>
      <c r="O50" s="194">
        <f t="shared" si="30"/>
        <v>30</v>
      </c>
      <c r="P50" s="193">
        <f t="shared" si="31"/>
        <v>15</v>
      </c>
      <c r="Q50" s="194">
        <f t="shared" si="32"/>
        <v>55</v>
      </c>
      <c r="R50" s="194"/>
      <c r="S50" s="194"/>
      <c r="T50" s="194"/>
      <c r="U50" s="194"/>
      <c r="V50" s="195">
        <f t="shared" si="45"/>
        <v>0.29166666666666669</v>
      </c>
      <c r="W50" s="195">
        <f t="shared" si="46"/>
        <v>0.54166666666666663</v>
      </c>
      <c r="X50" s="195">
        <f t="shared" si="47"/>
        <v>0.5625</v>
      </c>
      <c r="Y50" s="195">
        <f t="shared" si="48"/>
        <v>0.66319444444444442</v>
      </c>
      <c r="Z50" s="195"/>
      <c r="AA50" s="195"/>
      <c r="AB50" s="667"/>
      <c r="AC50" s="196">
        <f t="shared" si="33"/>
        <v>0.35069444444444442</v>
      </c>
      <c r="AD50" s="667"/>
      <c r="AE50" s="196">
        <f t="shared" si="49"/>
        <v>0.35069444444444436</v>
      </c>
      <c r="AF50" s="196"/>
      <c r="AG50" s="196"/>
      <c r="AH50" s="196"/>
      <c r="AI50" s="150"/>
      <c r="AJ50" s="709">
        <f t="shared" si="34"/>
        <v>0</v>
      </c>
      <c r="AK50" s="709">
        <f t="shared" si="35"/>
        <v>0</v>
      </c>
      <c r="AL50" s="709">
        <f t="shared" si="36"/>
        <v>0</v>
      </c>
      <c r="AM50" s="709"/>
      <c r="AN50" s="709">
        <f t="shared" si="37"/>
        <v>0</v>
      </c>
      <c r="AO50" s="709">
        <f t="shared" si="38"/>
        <v>1</v>
      </c>
    </row>
    <row r="51" spans="2:41" ht="12.75" hidden="1" customHeight="1" outlineLevel="1" x14ac:dyDescent="0.2">
      <c r="B51" s="851"/>
      <c r="C51" s="851"/>
      <c r="D51" s="27" t="str">
        <f t="shared" si="39"/>
        <v/>
      </c>
      <c r="E51" s="191" t="str">
        <f t="shared" si="40"/>
        <v>Di</v>
      </c>
      <c r="F51" s="191">
        <f t="shared" si="41"/>
        <v>2022</v>
      </c>
      <c r="G51" s="191">
        <f t="shared" si="42"/>
        <v>2</v>
      </c>
      <c r="H51" s="191">
        <f t="shared" si="44"/>
        <v>8</v>
      </c>
      <c r="I51" s="192">
        <f t="shared" si="43"/>
        <v>43138</v>
      </c>
      <c r="J51" s="193">
        <f t="shared" si="25"/>
        <v>7</v>
      </c>
      <c r="K51" s="194">
        <f t="shared" si="26"/>
        <v>0</v>
      </c>
      <c r="L51" s="193">
        <f t="shared" si="27"/>
        <v>13</v>
      </c>
      <c r="M51" s="194">
        <f t="shared" si="28"/>
        <v>0</v>
      </c>
      <c r="N51" s="193">
        <f t="shared" si="29"/>
        <v>13</v>
      </c>
      <c r="O51" s="194">
        <f t="shared" si="30"/>
        <v>30</v>
      </c>
      <c r="P51" s="193">
        <f t="shared" si="31"/>
        <v>15</v>
      </c>
      <c r="Q51" s="194">
        <f t="shared" si="32"/>
        <v>55</v>
      </c>
      <c r="R51" s="194"/>
      <c r="S51" s="194"/>
      <c r="T51" s="194"/>
      <c r="U51" s="194"/>
      <c r="V51" s="195">
        <f t="shared" si="45"/>
        <v>0.29166666666666669</v>
      </c>
      <c r="W51" s="195">
        <f t="shared" si="46"/>
        <v>0.54166666666666663</v>
      </c>
      <c r="X51" s="195">
        <f t="shared" si="47"/>
        <v>0.5625</v>
      </c>
      <c r="Y51" s="195">
        <f t="shared" si="48"/>
        <v>0.66319444444444442</v>
      </c>
      <c r="Z51" s="195"/>
      <c r="AA51" s="195"/>
      <c r="AB51" s="667"/>
      <c r="AC51" s="196">
        <f t="shared" si="33"/>
        <v>0.35069444444444442</v>
      </c>
      <c r="AD51" s="667"/>
      <c r="AE51" s="196">
        <f t="shared" si="49"/>
        <v>0.35069444444444436</v>
      </c>
      <c r="AF51" s="196"/>
      <c r="AG51" s="196"/>
      <c r="AH51" s="196"/>
      <c r="AI51" s="150"/>
      <c r="AJ51" s="709">
        <f t="shared" si="34"/>
        <v>0</v>
      </c>
      <c r="AK51" s="709">
        <f t="shared" si="35"/>
        <v>0</v>
      </c>
      <c r="AL51" s="709">
        <f t="shared" si="36"/>
        <v>0</v>
      </c>
      <c r="AM51" s="709"/>
      <c r="AN51" s="709">
        <f t="shared" si="37"/>
        <v>0</v>
      </c>
      <c r="AO51" s="709">
        <f t="shared" si="38"/>
        <v>1</v>
      </c>
    </row>
    <row r="52" spans="2:41" ht="12.75" hidden="1" customHeight="1" outlineLevel="1" x14ac:dyDescent="0.2">
      <c r="B52" s="851"/>
      <c r="C52" s="851"/>
      <c r="D52" s="27" t="str">
        <f t="shared" si="39"/>
        <v/>
      </c>
      <c r="E52" s="191" t="str">
        <f t="shared" si="40"/>
        <v>Mi</v>
      </c>
      <c r="F52" s="191">
        <f t="shared" si="41"/>
        <v>2022</v>
      </c>
      <c r="G52" s="191">
        <f t="shared" si="42"/>
        <v>2</v>
      </c>
      <c r="H52" s="191">
        <f t="shared" si="44"/>
        <v>9</v>
      </c>
      <c r="I52" s="192">
        <f t="shared" si="43"/>
        <v>43139</v>
      </c>
      <c r="J52" s="193">
        <f t="shared" si="25"/>
        <v>7</v>
      </c>
      <c r="K52" s="194">
        <f t="shared" si="26"/>
        <v>0</v>
      </c>
      <c r="L52" s="193">
        <f t="shared" si="27"/>
        <v>13</v>
      </c>
      <c r="M52" s="194">
        <f t="shared" si="28"/>
        <v>0</v>
      </c>
      <c r="N52" s="193">
        <f t="shared" si="29"/>
        <v>13</v>
      </c>
      <c r="O52" s="194">
        <f t="shared" si="30"/>
        <v>30</v>
      </c>
      <c r="P52" s="193">
        <f t="shared" si="31"/>
        <v>15</v>
      </c>
      <c r="Q52" s="194">
        <f t="shared" si="32"/>
        <v>55</v>
      </c>
      <c r="R52" s="194"/>
      <c r="S52" s="194"/>
      <c r="T52" s="194"/>
      <c r="U52" s="194"/>
      <c r="V52" s="195">
        <f t="shared" si="45"/>
        <v>0.29166666666666669</v>
      </c>
      <c r="W52" s="195">
        <f t="shared" si="46"/>
        <v>0.54166666666666663</v>
      </c>
      <c r="X52" s="195">
        <f t="shared" si="47"/>
        <v>0.5625</v>
      </c>
      <c r="Y52" s="195">
        <f t="shared" si="48"/>
        <v>0.66319444444444442</v>
      </c>
      <c r="Z52" s="195"/>
      <c r="AA52" s="195"/>
      <c r="AB52" s="667"/>
      <c r="AC52" s="196">
        <f t="shared" si="33"/>
        <v>0.35069444444444442</v>
      </c>
      <c r="AD52" s="667"/>
      <c r="AE52" s="196">
        <f t="shared" si="49"/>
        <v>0.35069444444444436</v>
      </c>
      <c r="AF52" s="196"/>
      <c r="AG52" s="196"/>
      <c r="AH52" s="196"/>
      <c r="AI52" s="150"/>
      <c r="AJ52" s="709">
        <f t="shared" si="34"/>
        <v>0</v>
      </c>
      <c r="AK52" s="709">
        <f t="shared" si="35"/>
        <v>0</v>
      </c>
      <c r="AL52" s="709">
        <f t="shared" si="36"/>
        <v>0</v>
      </c>
      <c r="AM52" s="709"/>
      <c r="AN52" s="709">
        <f t="shared" si="37"/>
        <v>0</v>
      </c>
      <c r="AO52" s="709">
        <f t="shared" si="38"/>
        <v>1</v>
      </c>
    </row>
    <row r="53" spans="2:41" ht="12.75" hidden="1" customHeight="1" outlineLevel="1" x14ac:dyDescent="0.2">
      <c r="B53" s="851"/>
      <c r="C53" s="851"/>
      <c r="D53" s="27" t="str">
        <f t="shared" si="39"/>
        <v/>
      </c>
      <c r="E53" s="191" t="str">
        <f t="shared" si="40"/>
        <v>Do</v>
      </c>
      <c r="F53" s="191">
        <f t="shared" si="41"/>
        <v>2022</v>
      </c>
      <c r="G53" s="191">
        <f t="shared" si="42"/>
        <v>2</v>
      </c>
      <c r="H53" s="191">
        <f t="shared" si="44"/>
        <v>10</v>
      </c>
      <c r="I53" s="192">
        <f t="shared" si="43"/>
        <v>43140</v>
      </c>
      <c r="J53" s="193">
        <f t="shared" si="25"/>
        <v>7</v>
      </c>
      <c r="K53" s="194">
        <f t="shared" si="26"/>
        <v>0</v>
      </c>
      <c r="L53" s="193">
        <f t="shared" si="27"/>
        <v>13</v>
      </c>
      <c r="M53" s="194">
        <f t="shared" si="28"/>
        <v>0</v>
      </c>
      <c r="N53" s="193">
        <f t="shared" si="29"/>
        <v>13</v>
      </c>
      <c r="O53" s="194">
        <f t="shared" si="30"/>
        <v>30</v>
      </c>
      <c r="P53" s="193">
        <f t="shared" si="31"/>
        <v>15</v>
      </c>
      <c r="Q53" s="194">
        <f t="shared" si="32"/>
        <v>55</v>
      </c>
      <c r="R53" s="194"/>
      <c r="S53" s="194"/>
      <c r="T53" s="194"/>
      <c r="U53" s="194"/>
      <c r="V53" s="195">
        <f t="shared" si="45"/>
        <v>0.29166666666666669</v>
      </c>
      <c r="W53" s="195">
        <f t="shared" si="46"/>
        <v>0.54166666666666663</v>
      </c>
      <c r="X53" s="195">
        <f t="shared" si="47"/>
        <v>0.5625</v>
      </c>
      <c r="Y53" s="195">
        <f t="shared" si="48"/>
        <v>0.66319444444444442</v>
      </c>
      <c r="Z53" s="195"/>
      <c r="AA53" s="195"/>
      <c r="AB53" s="667"/>
      <c r="AC53" s="196">
        <f t="shared" si="33"/>
        <v>0.35069444444444442</v>
      </c>
      <c r="AD53" s="667"/>
      <c r="AE53" s="196">
        <f t="shared" si="49"/>
        <v>0.35069444444444436</v>
      </c>
      <c r="AF53" s="196"/>
      <c r="AG53" s="196"/>
      <c r="AH53" s="196"/>
      <c r="AI53" s="150"/>
      <c r="AJ53" s="709">
        <f t="shared" si="34"/>
        <v>0</v>
      </c>
      <c r="AK53" s="709">
        <f t="shared" si="35"/>
        <v>0</v>
      </c>
      <c r="AL53" s="709">
        <f t="shared" si="36"/>
        <v>0</v>
      </c>
      <c r="AM53" s="709"/>
      <c r="AN53" s="709">
        <f t="shared" si="37"/>
        <v>0</v>
      </c>
      <c r="AO53" s="709">
        <f t="shared" si="38"/>
        <v>1</v>
      </c>
    </row>
    <row r="54" spans="2:41" ht="12.75" hidden="1" customHeight="1" outlineLevel="1" x14ac:dyDescent="0.2">
      <c r="B54" s="851"/>
      <c r="C54" s="851"/>
      <c r="D54" s="27" t="str">
        <f t="shared" si="39"/>
        <v/>
      </c>
      <c r="E54" s="191" t="str">
        <f t="shared" si="40"/>
        <v>Fr</v>
      </c>
      <c r="F54" s="191">
        <f t="shared" si="41"/>
        <v>2022</v>
      </c>
      <c r="G54" s="191">
        <f t="shared" si="42"/>
        <v>2</v>
      </c>
      <c r="H54" s="191">
        <f t="shared" si="44"/>
        <v>11</v>
      </c>
      <c r="I54" s="192">
        <f t="shared" si="43"/>
        <v>43141</v>
      </c>
      <c r="J54" s="193">
        <f t="shared" si="25"/>
        <v>7</v>
      </c>
      <c r="K54" s="194">
        <f t="shared" si="26"/>
        <v>0</v>
      </c>
      <c r="L54" s="193">
        <f t="shared" si="27"/>
        <v>13</v>
      </c>
      <c r="M54" s="194">
        <f t="shared" si="28"/>
        <v>0</v>
      </c>
      <c r="N54" s="193">
        <f t="shared" si="29"/>
        <v>13</v>
      </c>
      <c r="O54" s="194">
        <f t="shared" si="30"/>
        <v>30</v>
      </c>
      <c r="P54" s="193">
        <f t="shared" si="31"/>
        <v>15</v>
      </c>
      <c r="Q54" s="194">
        <f t="shared" si="32"/>
        <v>55</v>
      </c>
      <c r="R54" s="194"/>
      <c r="S54" s="194"/>
      <c r="T54" s="194"/>
      <c r="U54" s="194"/>
      <c r="V54" s="195">
        <f t="shared" si="45"/>
        <v>0.29166666666666669</v>
      </c>
      <c r="W54" s="195">
        <f t="shared" si="46"/>
        <v>0.54166666666666663</v>
      </c>
      <c r="X54" s="195">
        <f t="shared" si="47"/>
        <v>0.5625</v>
      </c>
      <c r="Y54" s="195">
        <f t="shared" si="48"/>
        <v>0.66319444444444442</v>
      </c>
      <c r="Z54" s="195"/>
      <c r="AA54" s="195"/>
      <c r="AB54" s="667"/>
      <c r="AC54" s="196">
        <f t="shared" si="33"/>
        <v>0.35069444444444442</v>
      </c>
      <c r="AD54" s="667"/>
      <c r="AE54" s="196">
        <f t="shared" si="49"/>
        <v>0.35069444444444436</v>
      </c>
      <c r="AF54" s="196"/>
      <c r="AG54" s="196"/>
      <c r="AH54" s="196"/>
      <c r="AI54" s="150"/>
      <c r="AJ54" s="709">
        <f t="shared" si="34"/>
        <v>0</v>
      </c>
      <c r="AK54" s="709">
        <f t="shared" si="35"/>
        <v>0</v>
      </c>
      <c r="AL54" s="709">
        <f t="shared" si="36"/>
        <v>0</v>
      </c>
      <c r="AM54" s="709"/>
      <c r="AN54" s="709">
        <f t="shared" si="37"/>
        <v>0</v>
      </c>
      <c r="AO54" s="709">
        <f t="shared" si="38"/>
        <v>1</v>
      </c>
    </row>
    <row r="55" spans="2:41" ht="12.75" hidden="1" customHeight="1" outlineLevel="1" x14ac:dyDescent="0.2">
      <c r="B55" s="851"/>
      <c r="C55" s="851"/>
      <c r="D55" s="27" t="str">
        <f t="shared" si="39"/>
        <v/>
      </c>
      <c r="E55" s="191" t="str">
        <f t="shared" si="40"/>
        <v>Sa</v>
      </c>
      <c r="F55" s="191">
        <f t="shared" si="41"/>
        <v>2022</v>
      </c>
      <c r="G55" s="191">
        <f t="shared" si="42"/>
        <v>2</v>
      </c>
      <c r="H55" s="191">
        <f t="shared" si="44"/>
        <v>12</v>
      </c>
      <c r="I55" s="192">
        <f t="shared" si="43"/>
        <v>43142</v>
      </c>
      <c r="J55" s="193">
        <f t="shared" si="25"/>
        <v>7</v>
      </c>
      <c r="K55" s="194">
        <f t="shared" si="26"/>
        <v>0</v>
      </c>
      <c r="L55" s="193">
        <f t="shared" si="27"/>
        <v>13</v>
      </c>
      <c r="M55" s="194">
        <f t="shared" si="28"/>
        <v>0</v>
      </c>
      <c r="N55" s="193">
        <f t="shared" si="29"/>
        <v>13</v>
      </c>
      <c r="O55" s="194">
        <f t="shared" si="30"/>
        <v>30</v>
      </c>
      <c r="P55" s="193">
        <f t="shared" si="31"/>
        <v>15</v>
      </c>
      <c r="Q55" s="194">
        <f t="shared" si="32"/>
        <v>55</v>
      </c>
      <c r="R55" s="194"/>
      <c r="S55" s="194"/>
      <c r="T55" s="194"/>
      <c r="U55" s="194"/>
      <c r="V55" s="195">
        <f t="shared" si="45"/>
        <v>0.29166666666666669</v>
      </c>
      <c r="W55" s="195">
        <f t="shared" si="46"/>
        <v>0.54166666666666663</v>
      </c>
      <c r="X55" s="195">
        <f t="shared" si="47"/>
        <v>0.5625</v>
      </c>
      <c r="Y55" s="195">
        <f t="shared" si="48"/>
        <v>0.66319444444444442</v>
      </c>
      <c r="Z55" s="195"/>
      <c r="AA55" s="195"/>
      <c r="AB55" s="667"/>
      <c r="AC55" s="196">
        <f t="shared" si="33"/>
        <v>0.35069444444444442</v>
      </c>
      <c r="AD55" s="667"/>
      <c r="AE55" s="196">
        <f t="shared" si="49"/>
        <v>0.35069444444444436</v>
      </c>
      <c r="AF55" s="196"/>
      <c r="AG55" s="196"/>
      <c r="AH55" s="196"/>
      <c r="AI55" s="150"/>
      <c r="AJ55" s="709">
        <f t="shared" si="34"/>
        <v>0</v>
      </c>
      <c r="AK55" s="709">
        <f t="shared" si="35"/>
        <v>0</v>
      </c>
      <c r="AL55" s="709">
        <f t="shared" si="36"/>
        <v>0</v>
      </c>
      <c r="AM55" s="709"/>
      <c r="AN55" s="709">
        <f t="shared" si="37"/>
        <v>0</v>
      </c>
      <c r="AO55" s="709">
        <f t="shared" si="38"/>
        <v>0</v>
      </c>
    </row>
    <row r="56" spans="2:41" ht="12.75" hidden="1" customHeight="1" outlineLevel="1" x14ac:dyDescent="0.2">
      <c r="B56" s="851"/>
      <c r="C56" s="851"/>
      <c r="D56" s="27" t="str">
        <f t="shared" si="39"/>
        <v/>
      </c>
      <c r="E56" s="191" t="str">
        <f t="shared" si="40"/>
        <v>So</v>
      </c>
      <c r="F56" s="191">
        <f t="shared" si="41"/>
        <v>2022</v>
      </c>
      <c r="G56" s="191">
        <f t="shared" si="42"/>
        <v>2</v>
      </c>
      <c r="H56" s="191">
        <f t="shared" si="44"/>
        <v>13</v>
      </c>
      <c r="I56" s="192">
        <f t="shared" si="43"/>
        <v>43143</v>
      </c>
      <c r="J56" s="193">
        <f t="shared" si="25"/>
        <v>7</v>
      </c>
      <c r="K56" s="194">
        <f t="shared" si="26"/>
        <v>0</v>
      </c>
      <c r="L56" s="193">
        <f t="shared" si="27"/>
        <v>13</v>
      </c>
      <c r="M56" s="194">
        <f t="shared" si="28"/>
        <v>0</v>
      </c>
      <c r="N56" s="193">
        <f t="shared" si="29"/>
        <v>13</v>
      </c>
      <c r="O56" s="194">
        <f t="shared" si="30"/>
        <v>30</v>
      </c>
      <c r="P56" s="193">
        <f t="shared" si="31"/>
        <v>15</v>
      </c>
      <c r="Q56" s="194">
        <f t="shared" si="32"/>
        <v>55</v>
      </c>
      <c r="R56" s="194"/>
      <c r="S56" s="194"/>
      <c r="T56" s="194"/>
      <c r="U56" s="194"/>
      <c r="V56" s="195">
        <f t="shared" si="45"/>
        <v>0.29166666666666669</v>
      </c>
      <c r="W56" s="195">
        <f t="shared" si="46"/>
        <v>0.54166666666666663</v>
      </c>
      <c r="X56" s="195">
        <f t="shared" si="47"/>
        <v>0.5625</v>
      </c>
      <c r="Y56" s="195">
        <f t="shared" si="48"/>
        <v>0.66319444444444442</v>
      </c>
      <c r="Z56" s="195"/>
      <c r="AA56" s="195"/>
      <c r="AB56" s="667"/>
      <c r="AC56" s="196">
        <f t="shared" si="33"/>
        <v>0.35069444444444442</v>
      </c>
      <c r="AD56" s="667"/>
      <c r="AE56" s="196">
        <f t="shared" si="49"/>
        <v>0.35069444444444436</v>
      </c>
      <c r="AF56" s="196"/>
      <c r="AG56" s="196"/>
      <c r="AH56" s="196"/>
      <c r="AI56" s="150"/>
      <c r="AJ56" s="709">
        <f t="shared" si="34"/>
        <v>0</v>
      </c>
      <c r="AK56" s="709">
        <f t="shared" si="35"/>
        <v>0</v>
      </c>
      <c r="AL56" s="709">
        <f t="shared" si="36"/>
        <v>0</v>
      </c>
      <c r="AM56" s="709"/>
      <c r="AN56" s="709">
        <f t="shared" si="37"/>
        <v>0</v>
      </c>
      <c r="AO56" s="709">
        <f t="shared" si="38"/>
        <v>0</v>
      </c>
    </row>
    <row r="57" spans="2:41" ht="12.75" hidden="1" customHeight="1" outlineLevel="1" x14ac:dyDescent="0.2">
      <c r="B57" s="851"/>
      <c r="C57" s="851"/>
      <c r="D57" s="27">
        <f t="shared" si="39"/>
        <v>8</v>
      </c>
      <c r="E57" s="191" t="str">
        <f t="shared" si="40"/>
        <v>Mo</v>
      </c>
      <c r="F57" s="191">
        <f t="shared" si="41"/>
        <v>2022</v>
      </c>
      <c r="G57" s="191">
        <f t="shared" si="42"/>
        <v>2</v>
      </c>
      <c r="H57" s="191">
        <f t="shared" si="44"/>
        <v>14</v>
      </c>
      <c r="I57" s="192">
        <f t="shared" si="43"/>
        <v>43144</v>
      </c>
      <c r="J57" s="193">
        <f t="shared" si="25"/>
        <v>7</v>
      </c>
      <c r="K57" s="194">
        <f t="shared" si="26"/>
        <v>0</v>
      </c>
      <c r="L57" s="193">
        <f t="shared" si="27"/>
        <v>13</v>
      </c>
      <c r="M57" s="194">
        <f t="shared" si="28"/>
        <v>0</v>
      </c>
      <c r="N57" s="193">
        <f t="shared" si="29"/>
        <v>13</v>
      </c>
      <c r="O57" s="194">
        <f t="shared" si="30"/>
        <v>30</v>
      </c>
      <c r="P57" s="193">
        <f t="shared" si="31"/>
        <v>15</v>
      </c>
      <c r="Q57" s="194">
        <f t="shared" si="32"/>
        <v>55</v>
      </c>
      <c r="R57" s="194"/>
      <c r="S57" s="194"/>
      <c r="T57" s="194"/>
      <c r="U57" s="194"/>
      <c r="V57" s="195">
        <f t="shared" si="45"/>
        <v>0.29166666666666669</v>
      </c>
      <c r="W57" s="195">
        <f t="shared" si="46"/>
        <v>0.54166666666666663</v>
      </c>
      <c r="X57" s="195">
        <f t="shared" si="47"/>
        <v>0.5625</v>
      </c>
      <c r="Y57" s="195">
        <f t="shared" si="48"/>
        <v>0.66319444444444442</v>
      </c>
      <c r="Z57" s="195"/>
      <c r="AA57" s="195"/>
      <c r="AB57" s="667"/>
      <c r="AC57" s="196">
        <f t="shared" si="33"/>
        <v>0.35069444444444442</v>
      </c>
      <c r="AD57" s="667"/>
      <c r="AE57" s="196">
        <f t="shared" si="49"/>
        <v>0.35069444444444436</v>
      </c>
      <c r="AF57" s="196"/>
      <c r="AG57" s="196"/>
      <c r="AH57" s="196"/>
      <c r="AI57" s="150"/>
      <c r="AJ57" s="709">
        <f t="shared" si="34"/>
        <v>0</v>
      </c>
      <c r="AK57" s="709">
        <f t="shared" si="35"/>
        <v>0</v>
      </c>
      <c r="AL57" s="709">
        <f t="shared" si="36"/>
        <v>0</v>
      </c>
      <c r="AM57" s="709"/>
      <c r="AN57" s="709">
        <f t="shared" si="37"/>
        <v>0</v>
      </c>
      <c r="AO57" s="709">
        <f t="shared" si="38"/>
        <v>1</v>
      </c>
    </row>
    <row r="58" spans="2:41" ht="12.75" hidden="1" customHeight="1" outlineLevel="1" x14ac:dyDescent="0.2">
      <c r="B58" s="851"/>
      <c r="C58" s="851"/>
      <c r="D58" s="27" t="str">
        <f t="shared" si="39"/>
        <v/>
      </c>
      <c r="E58" s="191" t="str">
        <f t="shared" si="40"/>
        <v>Di</v>
      </c>
      <c r="F58" s="191">
        <f t="shared" si="41"/>
        <v>2022</v>
      </c>
      <c r="G58" s="191">
        <f t="shared" si="42"/>
        <v>2</v>
      </c>
      <c r="H58" s="191">
        <f t="shared" si="44"/>
        <v>15</v>
      </c>
      <c r="I58" s="192">
        <f t="shared" si="43"/>
        <v>43145</v>
      </c>
      <c r="J58" s="193">
        <f t="shared" si="25"/>
        <v>7</v>
      </c>
      <c r="K58" s="194">
        <f t="shared" si="26"/>
        <v>0</v>
      </c>
      <c r="L58" s="193">
        <f t="shared" si="27"/>
        <v>13</v>
      </c>
      <c r="M58" s="194">
        <f t="shared" si="28"/>
        <v>0</v>
      </c>
      <c r="N58" s="193">
        <f t="shared" si="29"/>
        <v>13</v>
      </c>
      <c r="O58" s="194">
        <f t="shared" si="30"/>
        <v>30</v>
      </c>
      <c r="P58" s="193">
        <f t="shared" si="31"/>
        <v>15</v>
      </c>
      <c r="Q58" s="194">
        <f t="shared" si="32"/>
        <v>55</v>
      </c>
      <c r="R58" s="194"/>
      <c r="S58" s="194"/>
      <c r="T58" s="194"/>
      <c r="U58" s="194"/>
      <c r="V58" s="195">
        <f t="shared" si="45"/>
        <v>0.29166666666666669</v>
      </c>
      <c r="W58" s="195">
        <f t="shared" si="46"/>
        <v>0.54166666666666663</v>
      </c>
      <c r="X58" s="195">
        <f t="shared" si="47"/>
        <v>0.5625</v>
      </c>
      <c r="Y58" s="195">
        <f t="shared" si="48"/>
        <v>0.66319444444444442</v>
      </c>
      <c r="Z58" s="195"/>
      <c r="AA58" s="195"/>
      <c r="AB58" s="667"/>
      <c r="AC58" s="196">
        <f t="shared" si="33"/>
        <v>0.35069444444444442</v>
      </c>
      <c r="AD58" s="667"/>
      <c r="AE58" s="196">
        <f t="shared" si="49"/>
        <v>0.35069444444444436</v>
      </c>
      <c r="AF58" s="196"/>
      <c r="AG58" s="196"/>
      <c r="AH58" s="196"/>
      <c r="AI58" s="150"/>
      <c r="AJ58" s="709">
        <f t="shared" si="34"/>
        <v>0</v>
      </c>
      <c r="AK58" s="709">
        <f t="shared" si="35"/>
        <v>0</v>
      </c>
      <c r="AL58" s="709">
        <f t="shared" si="36"/>
        <v>0</v>
      </c>
      <c r="AM58" s="709"/>
      <c r="AN58" s="709">
        <f t="shared" si="37"/>
        <v>0</v>
      </c>
      <c r="AO58" s="709">
        <f t="shared" si="38"/>
        <v>1</v>
      </c>
    </row>
    <row r="59" spans="2:41" ht="12.75" hidden="1" customHeight="1" outlineLevel="1" x14ac:dyDescent="0.2">
      <c r="B59" s="851"/>
      <c r="C59" s="851"/>
      <c r="D59" s="27" t="str">
        <f t="shared" si="39"/>
        <v/>
      </c>
      <c r="E59" s="191" t="str">
        <f t="shared" si="40"/>
        <v>Mi</v>
      </c>
      <c r="F59" s="191">
        <f t="shared" si="41"/>
        <v>2022</v>
      </c>
      <c r="G59" s="191">
        <f t="shared" si="42"/>
        <v>2</v>
      </c>
      <c r="H59" s="191">
        <f t="shared" si="44"/>
        <v>16</v>
      </c>
      <c r="I59" s="192">
        <f t="shared" si="43"/>
        <v>43146</v>
      </c>
      <c r="J59" s="193">
        <f t="shared" si="25"/>
        <v>7</v>
      </c>
      <c r="K59" s="194">
        <f t="shared" si="26"/>
        <v>0</v>
      </c>
      <c r="L59" s="193">
        <f t="shared" si="27"/>
        <v>13</v>
      </c>
      <c r="M59" s="194">
        <f t="shared" si="28"/>
        <v>0</v>
      </c>
      <c r="N59" s="193">
        <f t="shared" si="29"/>
        <v>13</v>
      </c>
      <c r="O59" s="194">
        <f t="shared" si="30"/>
        <v>30</v>
      </c>
      <c r="P59" s="193">
        <f t="shared" si="31"/>
        <v>15</v>
      </c>
      <c r="Q59" s="194">
        <f t="shared" si="32"/>
        <v>55</v>
      </c>
      <c r="R59" s="194"/>
      <c r="S59" s="194"/>
      <c r="T59" s="194"/>
      <c r="U59" s="194"/>
      <c r="V59" s="195">
        <f t="shared" si="45"/>
        <v>0.29166666666666669</v>
      </c>
      <c r="W59" s="195">
        <f t="shared" si="46"/>
        <v>0.54166666666666663</v>
      </c>
      <c r="X59" s="195">
        <f t="shared" si="47"/>
        <v>0.5625</v>
      </c>
      <c r="Y59" s="195">
        <f t="shared" si="48"/>
        <v>0.66319444444444442</v>
      </c>
      <c r="Z59" s="195"/>
      <c r="AA59" s="195"/>
      <c r="AB59" s="667"/>
      <c r="AC59" s="196">
        <f t="shared" si="33"/>
        <v>0.35069444444444442</v>
      </c>
      <c r="AD59" s="667"/>
      <c r="AE59" s="196">
        <f t="shared" si="49"/>
        <v>0.35069444444444436</v>
      </c>
      <c r="AF59" s="196"/>
      <c r="AG59" s="196"/>
      <c r="AH59" s="196"/>
      <c r="AI59" s="172"/>
      <c r="AJ59" s="709">
        <f t="shared" si="34"/>
        <v>0</v>
      </c>
      <c r="AK59" s="709">
        <f t="shared" si="35"/>
        <v>0</v>
      </c>
      <c r="AL59" s="709">
        <f t="shared" si="36"/>
        <v>0</v>
      </c>
      <c r="AM59" s="709"/>
      <c r="AN59" s="709">
        <f t="shared" si="37"/>
        <v>0</v>
      </c>
      <c r="AO59" s="709">
        <f t="shared" si="38"/>
        <v>1</v>
      </c>
    </row>
    <row r="60" spans="2:41" ht="12.75" hidden="1" customHeight="1" outlineLevel="1" x14ac:dyDescent="0.2">
      <c r="B60" s="851"/>
      <c r="C60" s="851"/>
      <c r="D60" s="27" t="str">
        <f t="shared" si="39"/>
        <v/>
      </c>
      <c r="E60" s="191" t="str">
        <f t="shared" si="40"/>
        <v>Do</v>
      </c>
      <c r="F60" s="191">
        <f t="shared" si="41"/>
        <v>2022</v>
      </c>
      <c r="G60" s="191">
        <f t="shared" si="42"/>
        <v>2</v>
      </c>
      <c r="H60" s="191">
        <f t="shared" si="44"/>
        <v>17</v>
      </c>
      <c r="I60" s="192">
        <f t="shared" si="43"/>
        <v>43147</v>
      </c>
      <c r="J60" s="193">
        <f t="shared" si="25"/>
        <v>7</v>
      </c>
      <c r="K60" s="194">
        <f t="shared" si="26"/>
        <v>0</v>
      </c>
      <c r="L60" s="193">
        <f t="shared" si="27"/>
        <v>13</v>
      </c>
      <c r="M60" s="194">
        <f t="shared" si="28"/>
        <v>0</v>
      </c>
      <c r="N60" s="193">
        <f t="shared" si="29"/>
        <v>13</v>
      </c>
      <c r="O60" s="194">
        <f t="shared" si="30"/>
        <v>30</v>
      </c>
      <c r="P60" s="193">
        <f t="shared" si="31"/>
        <v>15</v>
      </c>
      <c r="Q60" s="194">
        <f t="shared" si="32"/>
        <v>55</v>
      </c>
      <c r="R60" s="194"/>
      <c r="S60" s="194"/>
      <c r="T60" s="194"/>
      <c r="U60" s="194"/>
      <c r="V60" s="195">
        <f t="shared" si="45"/>
        <v>0.29166666666666669</v>
      </c>
      <c r="W60" s="195">
        <f t="shared" si="46"/>
        <v>0.54166666666666663</v>
      </c>
      <c r="X60" s="195">
        <f t="shared" si="47"/>
        <v>0.5625</v>
      </c>
      <c r="Y60" s="195">
        <f t="shared" si="48"/>
        <v>0.66319444444444442</v>
      </c>
      <c r="Z60" s="195"/>
      <c r="AA60" s="195"/>
      <c r="AB60" s="667"/>
      <c r="AC60" s="196">
        <f t="shared" si="33"/>
        <v>0.35069444444444442</v>
      </c>
      <c r="AD60" s="667"/>
      <c r="AE60" s="196">
        <f t="shared" si="49"/>
        <v>0.35069444444444436</v>
      </c>
      <c r="AF60" s="196"/>
      <c r="AG60" s="196"/>
      <c r="AH60" s="196"/>
      <c r="AI60" s="172"/>
      <c r="AJ60" s="709">
        <f t="shared" si="34"/>
        <v>0</v>
      </c>
      <c r="AK60" s="709">
        <f t="shared" si="35"/>
        <v>0</v>
      </c>
      <c r="AL60" s="709">
        <f t="shared" si="36"/>
        <v>0</v>
      </c>
      <c r="AM60" s="709"/>
      <c r="AN60" s="709">
        <f t="shared" si="37"/>
        <v>0</v>
      </c>
      <c r="AO60" s="709">
        <f t="shared" si="38"/>
        <v>1</v>
      </c>
    </row>
    <row r="61" spans="2:41" ht="12.75" hidden="1" customHeight="1" outlineLevel="1" x14ac:dyDescent="0.2">
      <c r="B61" s="851"/>
      <c r="C61" s="851"/>
      <c r="D61" s="27" t="str">
        <f t="shared" si="39"/>
        <v/>
      </c>
      <c r="E61" s="191" t="str">
        <f t="shared" si="40"/>
        <v>Fr</v>
      </c>
      <c r="F61" s="191">
        <f t="shared" si="41"/>
        <v>2022</v>
      </c>
      <c r="G61" s="191">
        <f t="shared" si="42"/>
        <v>2</v>
      </c>
      <c r="H61" s="191">
        <f t="shared" si="44"/>
        <v>18</v>
      </c>
      <c r="I61" s="192">
        <f t="shared" si="43"/>
        <v>43148</v>
      </c>
      <c r="J61" s="193">
        <f t="shared" si="25"/>
        <v>7</v>
      </c>
      <c r="K61" s="194">
        <f t="shared" si="26"/>
        <v>0</v>
      </c>
      <c r="L61" s="193">
        <f t="shared" si="27"/>
        <v>13</v>
      </c>
      <c r="M61" s="194">
        <f t="shared" si="28"/>
        <v>0</v>
      </c>
      <c r="N61" s="193">
        <f t="shared" si="29"/>
        <v>13</v>
      </c>
      <c r="O61" s="194">
        <f t="shared" si="30"/>
        <v>30</v>
      </c>
      <c r="P61" s="193">
        <f t="shared" si="31"/>
        <v>15</v>
      </c>
      <c r="Q61" s="194">
        <f t="shared" si="32"/>
        <v>55</v>
      </c>
      <c r="R61" s="194"/>
      <c r="S61" s="194"/>
      <c r="T61" s="194"/>
      <c r="U61" s="194"/>
      <c r="V61" s="195">
        <f t="shared" si="45"/>
        <v>0.29166666666666669</v>
      </c>
      <c r="W61" s="195">
        <f t="shared" si="46"/>
        <v>0.54166666666666663</v>
      </c>
      <c r="X61" s="195">
        <f t="shared" si="47"/>
        <v>0.5625</v>
      </c>
      <c r="Y61" s="195">
        <f t="shared" si="48"/>
        <v>0.66319444444444442</v>
      </c>
      <c r="Z61" s="195"/>
      <c r="AA61" s="195"/>
      <c r="AB61" s="667"/>
      <c r="AC61" s="196">
        <f t="shared" si="33"/>
        <v>0.35069444444444442</v>
      </c>
      <c r="AD61" s="667"/>
      <c r="AE61" s="196">
        <f t="shared" si="49"/>
        <v>0.35069444444444436</v>
      </c>
      <c r="AF61" s="196"/>
      <c r="AG61" s="196"/>
      <c r="AH61" s="196"/>
      <c r="AI61" s="172"/>
      <c r="AJ61" s="709">
        <f t="shared" si="34"/>
        <v>0</v>
      </c>
      <c r="AK61" s="709">
        <f t="shared" si="35"/>
        <v>0</v>
      </c>
      <c r="AL61" s="709">
        <f t="shared" si="36"/>
        <v>0</v>
      </c>
      <c r="AM61" s="709"/>
      <c r="AN61" s="709">
        <f t="shared" si="37"/>
        <v>0</v>
      </c>
      <c r="AO61" s="709">
        <f t="shared" si="38"/>
        <v>1</v>
      </c>
    </row>
    <row r="62" spans="2:41" ht="12.75" hidden="1" customHeight="1" outlineLevel="1" x14ac:dyDescent="0.2">
      <c r="B62" s="851"/>
      <c r="C62" s="851"/>
      <c r="D62" s="27" t="str">
        <f t="shared" si="39"/>
        <v/>
      </c>
      <c r="E62" s="191" t="str">
        <f t="shared" si="40"/>
        <v>Sa</v>
      </c>
      <c r="F62" s="191">
        <f t="shared" si="41"/>
        <v>2022</v>
      </c>
      <c r="G62" s="191">
        <f t="shared" si="42"/>
        <v>2</v>
      </c>
      <c r="H62" s="191">
        <f t="shared" si="44"/>
        <v>19</v>
      </c>
      <c r="I62" s="192">
        <f t="shared" si="43"/>
        <v>43149</v>
      </c>
      <c r="J62" s="193">
        <f t="shared" si="25"/>
        <v>7</v>
      </c>
      <c r="K62" s="194">
        <f t="shared" si="26"/>
        <v>0</v>
      </c>
      <c r="L62" s="193">
        <f t="shared" si="27"/>
        <v>13</v>
      </c>
      <c r="M62" s="194">
        <f t="shared" si="28"/>
        <v>0</v>
      </c>
      <c r="N62" s="193">
        <f t="shared" si="29"/>
        <v>13</v>
      </c>
      <c r="O62" s="194">
        <f t="shared" si="30"/>
        <v>30</v>
      </c>
      <c r="P62" s="193">
        <f t="shared" si="31"/>
        <v>15</v>
      </c>
      <c r="Q62" s="194">
        <f t="shared" si="32"/>
        <v>55</v>
      </c>
      <c r="R62" s="194"/>
      <c r="S62" s="194"/>
      <c r="T62" s="194"/>
      <c r="U62" s="194"/>
      <c r="V62" s="195">
        <f t="shared" si="45"/>
        <v>0.29166666666666669</v>
      </c>
      <c r="W62" s="195">
        <f t="shared" si="46"/>
        <v>0.54166666666666663</v>
      </c>
      <c r="X62" s="195">
        <f t="shared" si="47"/>
        <v>0.5625</v>
      </c>
      <c r="Y62" s="195">
        <f t="shared" si="48"/>
        <v>0.66319444444444442</v>
      </c>
      <c r="Z62" s="195"/>
      <c r="AA62" s="195"/>
      <c r="AB62" s="667"/>
      <c r="AC62" s="196">
        <f t="shared" si="33"/>
        <v>0.35069444444444442</v>
      </c>
      <c r="AD62" s="667"/>
      <c r="AE62" s="196">
        <f t="shared" si="49"/>
        <v>0.35069444444444436</v>
      </c>
      <c r="AF62" s="196"/>
      <c r="AG62" s="196"/>
      <c r="AH62" s="196"/>
      <c r="AI62" s="172"/>
      <c r="AJ62" s="709">
        <f t="shared" si="34"/>
        <v>0</v>
      </c>
      <c r="AK62" s="709">
        <f t="shared" si="35"/>
        <v>0</v>
      </c>
      <c r="AL62" s="709">
        <f t="shared" si="36"/>
        <v>0</v>
      </c>
      <c r="AM62" s="709"/>
      <c r="AN62" s="709">
        <f t="shared" si="37"/>
        <v>0</v>
      </c>
      <c r="AO62" s="709">
        <f t="shared" si="38"/>
        <v>0</v>
      </c>
    </row>
    <row r="63" spans="2:41" ht="12.75" hidden="1" customHeight="1" outlineLevel="1" x14ac:dyDescent="0.2">
      <c r="B63" s="851"/>
      <c r="C63" s="851"/>
      <c r="D63" s="27" t="str">
        <f t="shared" si="39"/>
        <v/>
      </c>
      <c r="E63" s="191" t="str">
        <f t="shared" si="40"/>
        <v>So</v>
      </c>
      <c r="F63" s="191">
        <f t="shared" si="41"/>
        <v>2022</v>
      </c>
      <c r="G63" s="191">
        <f t="shared" si="42"/>
        <v>2</v>
      </c>
      <c r="H63" s="191">
        <f t="shared" si="44"/>
        <v>20</v>
      </c>
      <c r="I63" s="192">
        <f t="shared" si="43"/>
        <v>43150</v>
      </c>
      <c r="J63" s="193">
        <f t="shared" si="25"/>
        <v>7</v>
      </c>
      <c r="K63" s="194">
        <f t="shared" si="26"/>
        <v>0</v>
      </c>
      <c r="L63" s="193">
        <f t="shared" si="27"/>
        <v>13</v>
      </c>
      <c r="M63" s="194">
        <f t="shared" si="28"/>
        <v>0</v>
      </c>
      <c r="N63" s="193">
        <f t="shared" si="29"/>
        <v>13</v>
      </c>
      <c r="O63" s="194">
        <f t="shared" si="30"/>
        <v>30</v>
      </c>
      <c r="P63" s="193">
        <f t="shared" si="31"/>
        <v>15</v>
      </c>
      <c r="Q63" s="194">
        <f t="shared" si="32"/>
        <v>55</v>
      </c>
      <c r="R63" s="194"/>
      <c r="S63" s="194"/>
      <c r="T63" s="194"/>
      <c r="U63" s="194"/>
      <c r="V63" s="195">
        <f t="shared" si="45"/>
        <v>0.29166666666666669</v>
      </c>
      <c r="W63" s="195">
        <f t="shared" si="46"/>
        <v>0.54166666666666663</v>
      </c>
      <c r="X63" s="195">
        <f t="shared" si="47"/>
        <v>0.5625</v>
      </c>
      <c r="Y63" s="195">
        <f t="shared" si="48"/>
        <v>0.66319444444444442</v>
      </c>
      <c r="Z63" s="195"/>
      <c r="AA63" s="195"/>
      <c r="AB63" s="667"/>
      <c r="AC63" s="196">
        <f t="shared" si="33"/>
        <v>0.35069444444444442</v>
      </c>
      <c r="AD63" s="667"/>
      <c r="AE63" s="196">
        <f t="shared" si="49"/>
        <v>0.35069444444444436</v>
      </c>
      <c r="AF63" s="196"/>
      <c r="AG63" s="196"/>
      <c r="AH63" s="196"/>
      <c r="AI63" s="172"/>
      <c r="AJ63" s="709">
        <f t="shared" si="34"/>
        <v>0</v>
      </c>
      <c r="AK63" s="709">
        <f t="shared" si="35"/>
        <v>0</v>
      </c>
      <c r="AL63" s="709">
        <f t="shared" si="36"/>
        <v>0</v>
      </c>
      <c r="AM63" s="709"/>
      <c r="AN63" s="709">
        <f t="shared" si="37"/>
        <v>0</v>
      </c>
      <c r="AO63" s="709">
        <f t="shared" si="38"/>
        <v>0</v>
      </c>
    </row>
    <row r="64" spans="2:41" ht="12.75" hidden="1" customHeight="1" outlineLevel="1" x14ac:dyDescent="0.2">
      <c r="B64" s="851"/>
      <c r="C64" s="851"/>
      <c r="D64" s="27">
        <f t="shared" si="39"/>
        <v>9</v>
      </c>
      <c r="E64" s="191" t="str">
        <f t="shared" si="40"/>
        <v>Mo</v>
      </c>
      <c r="F64" s="191">
        <f t="shared" si="41"/>
        <v>2022</v>
      </c>
      <c r="G64" s="191">
        <f t="shared" si="42"/>
        <v>2</v>
      </c>
      <c r="H64" s="191">
        <f t="shared" si="44"/>
        <v>21</v>
      </c>
      <c r="I64" s="192">
        <f t="shared" si="43"/>
        <v>43151</v>
      </c>
      <c r="J64" s="193">
        <f t="shared" si="25"/>
        <v>7</v>
      </c>
      <c r="K64" s="194">
        <f t="shared" si="26"/>
        <v>0</v>
      </c>
      <c r="L64" s="193">
        <f t="shared" si="27"/>
        <v>13</v>
      </c>
      <c r="M64" s="194">
        <f t="shared" si="28"/>
        <v>0</v>
      </c>
      <c r="N64" s="193">
        <f t="shared" si="29"/>
        <v>13</v>
      </c>
      <c r="O64" s="194">
        <f t="shared" si="30"/>
        <v>30</v>
      </c>
      <c r="P64" s="193">
        <f t="shared" si="31"/>
        <v>15</v>
      </c>
      <c r="Q64" s="194">
        <f t="shared" si="32"/>
        <v>55</v>
      </c>
      <c r="R64" s="194"/>
      <c r="S64" s="194"/>
      <c r="T64" s="194"/>
      <c r="U64" s="194"/>
      <c r="V64" s="195">
        <f t="shared" si="45"/>
        <v>0.29166666666666669</v>
      </c>
      <c r="W64" s="195">
        <f t="shared" si="46"/>
        <v>0.54166666666666663</v>
      </c>
      <c r="X64" s="195">
        <f t="shared" si="47"/>
        <v>0.5625</v>
      </c>
      <c r="Y64" s="195">
        <f t="shared" si="48"/>
        <v>0.66319444444444442</v>
      </c>
      <c r="Z64" s="195"/>
      <c r="AA64" s="195"/>
      <c r="AB64" s="667"/>
      <c r="AC64" s="196">
        <f t="shared" si="33"/>
        <v>0.35069444444444442</v>
      </c>
      <c r="AD64" s="667"/>
      <c r="AE64" s="196">
        <f t="shared" si="49"/>
        <v>0.35069444444444436</v>
      </c>
      <c r="AF64" s="196"/>
      <c r="AG64" s="196"/>
      <c r="AH64" s="196"/>
      <c r="AJ64" s="709">
        <f t="shared" si="34"/>
        <v>0</v>
      </c>
      <c r="AK64" s="709">
        <f t="shared" si="35"/>
        <v>0</v>
      </c>
      <c r="AL64" s="709">
        <f t="shared" si="36"/>
        <v>0</v>
      </c>
      <c r="AM64" s="709"/>
      <c r="AN64" s="709">
        <f t="shared" si="37"/>
        <v>0</v>
      </c>
      <c r="AO64" s="709">
        <f t="shared" si="38"/>
        <v>1</v>
      </c>
    </row>
    <row r="65" spans="1:41" ht="12.75" hidden="1" customHeight="1" outlineLevel="1" x14ac:dyDescent="0.2">
      <c r="B65" s="851"/>
      <c r="C65" s="851"/>
      <c r="D65" s="27" t="str">
        <f t="shared" si="39"/>
        <v/>
      </c>
      <c r="E65" s="191" t="str">
        <f t="shared" si="40"/>
        <v>Di</v>
      </c>
      <c r="F65" s="191">
        <f t="shared" si="41"/>
        <v>2022</v>
      </c>
      <c r="G65" s="191">
        <f t="shared" si="42"/>
        <v>2</v>
      </c>
      <c r="H65" s="191">
        <f t="shared" si="44"/>
        <v>22</v>
      </c>
      <c r="I65" s="192">
        <f t="shared" si="43"/>
        <v>43152</v>
      </c>
      <c r="J65" s="193">
        <f t="shared" si="25"/>
        <v>7</v>
      </c>
      <c r="K65" s="194">
        <f t="shared" si="26"/>
        <v>0</v>
      </c>
      <c r="L65" s="193">
        <f t="shared" si="27"/>
        <v>13</v>
      </c>
      <c r="M65" s="194">
        <f t="shared" si="28"/>
        <v>0</v>
      </c>
      <c r="N65" s="193">
        <f t="shared" si="29"/>
        <v>13</v>
      </c>
      <c r="O65" s="194">
        <f t="shared" si="30"/>
        <v>30</v>
      </c>
      <c r="P65" s="193">
        <f t="shared" si="31"/>
        <v>15</v>
      </c>
      <c r="Q65" s="194">
        <f t="shared" si="32"/>
        <v>55</v>
      </c>
      <c r="R65" s="194"/>
      <c r="S65" s="194"/>
      <c r="T65" s="194"/>
      <c r="U65" s="194"/>
      <c r="V65" s="195">
        <f t="shared" si="45"/>
        <v>0.29166666666666669</v>
      </c>
      <c r="W65" s="195">
        <f t="shared" si="46"/>
        <v>0.54166666666666663</v>
      </c>
      <c r="X65" s="195">
        <f t="shared" si="47"/>
        <v>0.5625</v>
      </c>
      <c r="Y65" s="195">
        <f t="shared" si="48"/>
        <v>0.66319444444444442</v>
      </c>
      <c r="Z65" s="195"/>
      <c r="AA65" s="195"/>
      <c r="AB65" s="667"/>
      <c r="AC65" s="196">
        <f t="shared" si="33"/>
        <v>0.35069444444444442</v>
      </c>
      <c r="AD65" s="667"/>
      <c r="AE65" s="196">
        <f t="shared" si="49"/>
        <v>0.35069444444444436</v>
      </c>
      <c r="AF65" s="196"/>
      <c r="AG65" s="196"/>
      <c r="AH65" s="196"/>
      <c r="AJ65" s="709">
        <f t="shared" si="34"/>
        <v>0</v>
      </c>
      <c r="AK65" s="709">
        <f t="shared" si="35"/>
        <v>0</v>
      </c>
      <c r="AL65" s="709">
        <f t="shared" si="36"/>
        <v>0</v>
      </c>
      <c r="AM65" s="709"/>
      <c r="AN65" s="709">
        <f t="shared" si="37"/>
        <v>0</v>
      </c>
      <c r="AO65" s="709">
        <f t="shared" si="38"/>
        <v>1</v>
      </c>
    </row>
    <row r="66" spans="1:41" ht="12.75" hidden="1" customHeight="1" outlineLevel="1" x14ac:dyDescent="0.2">
      <c r="B66" s="851"/>
      <c r="C66" s="851"/>
      <c r="D66" s="27" t="str">
        <f t="shared" si="39"/>
        <v/>
      </c>
      <c r="E66" s="191" t="str">
        <f t="shared" si="40"/>
        <v>Mi</v>
      </c>
      <c r="F66" s="191">
        <f t="shared" si="41"/>
        <v>2022</v>
      </c>
      <c r="G66" s="191">
        <f t="shared" si="42"/>
        <v>2</v>
      </c>
      <c r="H66" s="191">
        <f t="shared" si="44"/>
        <v>23</v>
      </c>
      <c r="I66" s="192">
        <f t="shared" si="43"/>
        <v>43153</v>
      </c>
      <c r="J66" s="193">
        <f t="shared" si="25"/>
        <v>7</v>
      </c>
      <c r="K66" s="194">
        <f t="shared" si="26"/>
        <v>0</v>
      </c>
      <c r="L66" s="193">
        <f t="shared" si="27"/>
        <v>13</v>
      </c>
      <c r="M66" s="194">
        <f t="shared" si="28"/>
        <v>0</v>
      </c>
      <c r="N66" s="193">
        <f t="shared" si="29"/>
        <v>13</v>
      </c>
      <c r="O66" s="194">
        <f t="shared" si="30"/>
        <v>30</v>
      </c>
      <c r="P66" s="193">
        <f t="shared" si="31"/>
        <v>15</v>
      </c>
      <c r="Q66" s="194">
        <f t="shared" si="32"/>
        <v>55</v>
      </c>
      <c r="R66" s="194"/>
      <c r="S66" s="194"/>
      <c r="T66" s="194"/>
      <c r="U66" s="194"/>
      <c r="V66" s="195">
        <f t="shared" si="45"/>
        <v>0.29166666666666669</v>
      </c>
      <c r="W66" s="195">
        <f t="shared" si="46"/>
        <v>0.54166666666666663</v>
      </c>
      <c r="X66" s="195">
        <f t="shared" si="47"/>
        <v>0.5625</v>
      </c>
      <c r="Y66" s="195">
        <f t="shared" si="48"/>
        <v>0.66319444444444442</v>
      </c>
      <c r="Z66" s="195"/>
      <c r="AA66" s="195"/>
      <c r="AB66" s="667"/>
      <c r="AC66" s="196">
        <f t="shared" si="33"/>
        <v>0.35069444444444442</v>
      </c>
      <c r="AD66" s="667"/>
      <c r="AE66" s="196">
        <f t="shared" si="49"/>
        <v>0.35069444444444436</v>
      </c>
      <c r="AF66" s="196"/>
      <c r="AG66" s="196"/>
      <c r="AH66" s="196"/>
      <c r="AI66" s="150"/>
      <c r="AJ66" s="709">
        <f t="shared" si="34"/>
        <v>0</v>
      </c>
      <c r="AK66" s="709">
        <f t="shared" si="35"/>
        <v>0</v>
      </c>
      <c r="AL66" s="709">
        <f t="shared" si="36"/>
        <v>0</v>
      </c>
      <c r="AM66" s="709"/>
      <c r="AN66" s="709">
        <f t="shared" si="37"/>
        <v>0</v>
      </c>
      <c r="AO66" s="709">
        <f t="shared" si="38"/>
        <v>1</v>
      </c>
    </row>
    <row r="67" spans="1:41" ht="12.75" hidden="1" customHeight="1" outlineLevel="1" x14ac:dyDescent="0.2">
      <c r="B67" s="851"/>
      <c r="C67" s="851"/>
      <c r="D67" s="27" t="str">
        <f t="shared" si="39"/>
        <v/>
      </c>
      <c r="E67" s="191" t="str">
        <f t="shared" si="40"/>
        <v>Do</v>
      </c>
      <c r="F67" s="191">
        <f t="shared" si="41"/>
        <v>2022</v>
      </c>
      <c r="G67" s="191">
        <f t="shared" si="42"/>
        <v>2</v>
      </c>
      <c r="H67" s="191">
        <f t="shared" si="44"/>
        <v>24</v>
      </c>
      <c r="I67" s="192">
        <f t="shared" si="43"/>
        <v>43154</v>
      </c>
      <c r="J67" s="193">
        <f t="shared" si="25"/>
        <v>7</v>
      </c>
      <c r="K67" s="194">
        <f t="shared" si="26"/>
        <v>0</v>
      </c>
      <c r="L67" s="193">
        <f t="shared" si="27"/>
        <v>13</v>
      </c>
      <c r="M67" s="194">
        <f t="shared" si="28"/>
        <v>0</v>
      </c>
      <c r="N67" s="193">
        <f t="shared" si="29"/>
        <v>13</v>
      </c>
      <c r="O67" s="194">
        <f t="shared" si="30"/>
        <v>30</v>
      </c>
      <c r="P67" s="193">
        <f t="shared" si="31"/>
        <v>15</v>
      </c>
      <c r="Q67" s="194">
        <f t="shared" si="32"/>
        <v>55</v>
      </c>
      <c r="R67" s="194"/>
      <c r="S67" s="194"/>
      <c r="T67" s="194"/>
      <c r="U67" s="194"/>
      <c r="V67" s="195">
        <f t="shared" si="45"/>
        <v>0.29166666666666669</v>
      </c>
      <c r="W67" s="195">
        <f t="shared" si="46"/>
        <v>0.54166666666666663</v>
      </c>
      <c r="X67" s="195">
        <f t="shared" si="47"/>
        <v>0.5625</v>
      </c>
      <c r="Y67" s="195">
        <f t="shared" si="48"/>
        <v>0.66319444444444442</v>
      </c>
      <c r="Z67" s="195"/>
      <c r="AA67" s="195"/>
      <c r="AB67" s="667"/>
      <c r="AC67" s="196">
        <f t="shared" si="33"/>
        <v>0.35069444444444442</v>
      </c>
      <c r="AD67" s="667"/>
      <c r="AE67" s="196">
        <f t="shared" si="49"/>
        <v>0.35069444444444436</v>
      </c>
      <c r="AF67" s="196"/>
      <c r="AG67" s="196"/>
      <c r="AH67" s="196"/>
      <c r="AI67" s="150"/>
      <c r="AJ67" s="709">
        <f t="shared" si="34"/>
        <v>0</v>
      </c>
      <c r="AK67" s="709">
        <f t="shared" si="35"/>
        <v>0</v>
      </c>
      <c r="AL67" s="709">
        <f t="shared" si="36"/>
        <v>0</v>
      </c>
      <c r="AM67" s="709"/>
      <c r="AN67" s="709">
        <f t="shared" si="37"/>
        <v>0</v>
      </c>
      <c r="AO67" s="709">
        <f t="shared" si="38"/>
        <v>1</v>
      </c>
    </row>
    <row r="68" spans="1:41" ht="12.75" hidden="1" customHeight="1" outlineLevel="1" x14ac:dyDescent="0.2">
      <c r="B68" s="851"/>
      <c r="C68" s="851"/>
      <c r="D68" s="27" t="str">
        <f t="shared" si="39"/>
        <v/>
      </c>
      <c r="E68" s="191" t="str">
        <f t="shared" si="40"/>
        <v>Fr</v>
      </c>
      <c r="F68" s="191">
        <f t="shared" si="41"/>
        <v>2022</v>
      </c>
      <c r="G68" s="191">
        <f t="shared" si="42"/>
        <v>2</v>
      </c>
      <c r="H68" s="191">
        <f t="shared" si="44"/>
        <v>25</v>
      </c>
      <c r="I68" s="192">
        <f t="shared" si="43"/>
        <v>43155</v>
      </c>
      <c r="J68" s="193">
        <f t="shared" si="25"/>
        <v>7</v>
      </c>
      <c r="K68" s="194">
        <f t="shared" si="26"/>
        <v>0</v>
      </c>
      <c r="L68" s="193">
        <f t="shared" si="27"/>
        <v>13</v>
      </c>
      <c r="M68" s="194">
        <f t="shared" si="28"/>
        <v>0</v>
      </c>
      <c r="N68" s="193">
        <f t="shared" si="29"/>
        <v>13</v>
      </c>
      <c r="O68" s="194">
        <f t="shared" si="30"/>
        <v>30</v>
      </c>
      <c r="P68" s="193">
        <f t="shared" si="31"/>
        <v>15</v>
      </c>
      <c r="Q68" s="194">
        <f t="shared" si="32"/>
        <v>55</v>
      </c>
      <c r="R68" s="194"/>
      <c r="S68" s="194"/>
      <c r="T68" s="194"/>
      <c r="U68" s="194"/>
      <c r="V68" s="195">
        <f t="shared" si="45"/>
        <v>0.29166666666666669</v>
      </c>
      <c r="W68" s="195">
        <f t="shared" si="46"/>
        <v>0.54166666666666663</v>
      </c>
      <c r="X68" s="195">
        <f t="shared" si="47"/>
        <v>0.5625</v>
      </c>
      <c r="Y68" s="195">
        <f t="shared" si="48"/>
        <v>0.66319444444444442</v>
      </c>
      <c r="Z68" s="195"/>
      <c r="AA68" s="195"/>
      <c r="AB68" s="667"/>
      <c r="AC68" s="196">
        <f t="shared" si="33"/>
        <v>0.35069444444444442</v>
      </c>
      <c r="AD68" s="667"/>
      <c r="AE68" s="196">
        <f t="shared" si="49"/>
        <v>0.35069444444444436</v>
      </c>
      <c r="AF68" s="196"/>
      <c r="AG68" s="196"/>
      <c r="AH68" s="196"/>
      <c r="AI68" s="150"/>
      <c r="AJ68" s="709">
        <f t="shared" si="34"/>
        <v>0</v>
      </c>
      <c r="AK68" s="709">
        <f t="shared" si="35"/>
        <v>0</v>
      </c>
      <c r="AL68" s="709">
        <f t="shared" si="36"/>
        <v>0</v>
      </c>
      <c r="AM68" s="709"/>
      <c r="AN68" s="709">
        <f t="shared" si="37"/>
        <v>0</v>
      </c>
      <c r="AO68" s="709">
        <f t="shared" si="38"/>
        <v>1</v>
      </c>
    </row>
    <row r="69" spans="1:41" ht="12.75" hidden="1" customHeight="1" outlineLevel="1" x14ac:dyDescent="0.2">
      <c r="B69" s="851"/>
      <c r="C69" s="851"/>
      <c r="D69" s="27" t="str">
        <f t="shared" si="39"/>
        <v/>
      </c>
      <c r="E69" s="191" t="str">
        <f t="shared" si="40"/>
        <v>Sa</v>
      </c>
      <c r="F69" s="191">
        <f t="shared" si="41"/>
        <v>2022</v>
      </c>
      <c r="G69" s="191">
        <f t="shared" si="42"/>
        <v>2</v>
      </c>
      <c r="H69" s="191">
        <f t="shared" si="44"/>
        <v>26</v>
      </c>
      <c r="I69" s="192">
        <f t="shared" si="43"/>
        <v>43156</v>
      </c>
      <c r="J69" s="193">
        <f t="shared" si="25"/>
        <v>7</v>
      </c>
      <c r="K69" s="194">
        <f t="shared" si="26"/>
        <v>0</v>
      </c>
      <c r="L69" s="193">
        <f t="shared" si="27"/>
        <v>13</v>
      </c>
      <c r="M69" s="194">
        <f t="shared" si="28"/>
        <v>0</v>
      </c>
      <c r="N69" s="193">
        <f t="shared" si="29"/>
        <v>13</v>
      </c>
      <c r="O69" s="194">
        <f t="shared" si="30"/>
        <v>30</v>
      </c>
      <c r="P69" s="193">
        <f t="shared" si="31"/>
        <v>15</v>
      </c>
      <c r="Q69" s="194">
        <f t="shared" si="32"/>
        <v>55</v>
      </c>
      <c r="R69" s="194"/>
      <c r="S69" s="194"/>
      <c r="T69" s="194"/>
      <c r="U69" s="194"/>
      <c r="V69" s="195">
        <f t="shared" si="45"/>
        <v>0.29166666666666669</v>
      </c>
      <c r="W69" s="195">
        <f t="shared" si="46"/>
        <v>0.54166666666666663</v>
      </c>
      <c r="X69" s="195">
        <f t="shared" si="47"/>
        <v>0.5625</v>
      </c>
      <c r="Y69" s="195">
        <f t="shared" si="48"/>
        <v>0.66319444444444442</v>
      </c>
      <c r="Z69" s="195"/>
      <c r="AA69" s="195"/>
      <c r="AB69" s="667"/>
      <c r="AC69" s="196">
        <f t="shared" si="33"/>
        <v>0.35069444444444442</v>
      </c>
      <c r="AD69" s="667"/>
      <c r="AE69" s="196">
        <f t="shared" si="49"/>
        <v>0.35069444444444436</v>
      </c>
      <c r="AF69" s="196"/>
      <c r="AG69" s="196"/>
      <c r="AH69" s="196"/>
      <c r="AI69" s="150"/>
      <c r="AJ69" s="709">
        <f t="shared" si="34"/>
        <v>0</v>
      </c>
      <c r="AK69" s="709">
        <f t="shared" si="35"/>
        <v>0</v>
      </c>
      <c r="AL69" s="709">
        <f t="shared" si="36"/>
        <v>0</v>
      </c>
      <c r="AM69" s="709"/>
      <c r="AN69" s="709">
        <f t="shared" si="37"/>
        <v>0</v>
      </c>
      <c r="AO69" s="709">
        <f t="shared" si="38"/>
        <v>0</v>
      </c>
    </row>
    <row r="70" spans="1:41" ht="12.75" hidden="1" customHeight="1" outlineLevel="1" x14ac:dyDescent="0.2">
      <c r="B70" s="851"/>
      <c r="C70" s="851"/>
      <c r="D70" s="27" t="str">
        <f t="shared" si="39"/>
        <v/>
      </c>
      <c r="E70" s="191" t="str">
        <f t="shared" si="40"/>
        <v>So</v>
      </c>
      <c r="F70" s="191">
        <f t="shared" si="41"/>
        <v>2022</v>
      </c>
      <c r="G70" s="191">
        <f t="shared" si="42"/>
        <v>2</v>
      </c>
      <c r="H70" s="191">
        <f t="shared" si="44"/>
        <v>27</v>
      </c>
      <c r="I70" s="192">
        <f t="shared" si="43"/>
        <v>43157</v>
      </c>
      <c r="J70" s="193">
        <f t="shared" si="25"/>
        <v>7</v>
      </c>
      <c r="K70" s="194">
        <f t="shared" si="26"/>
        <v>0</v>
      </c>
      <c r="L70" s="193">
        <f t="shared" si="27"/>
        <v>13</v>
      </c>
      <c r="M70" s="194">
        <f t="shared" si="28"/>
        <v>0</v>
      </c>
      <c r="N70" s="193">
        <f t="shared" si="29"/>
        <v>13</v>
      </c>
      <c r="O70" s="194">
        <f t="shared" si="30"/>
        <v>30</v>
      </c>
      <c r="P70" s="193">
        <f t="shared" si="31"/>
        <v>15</v>
      </c>
      <c r="Q70" s="194">
        <f t="shared" si="32"/>
        <v>55</v>
      </c>
      <c r="R70" s="194"/>
      <c r="S70" s="194"/>
      <c r="T70" s="194"/>
      <c r="U70" s="194"/>
      <c r="V70" s="195">
        <f t="shared" si="45"/>
        <v>0.29166666666666669</v>
      </c>
      <c r="W70" s="195">
        <f t="shared" si="46"/>
        <v>0.54166666666666663</v>
      </c>
      <c r="X70" s="195">
        <f t="shared" si="47"/>
        <v>0.5625</v>
      </c>
      <c r="Y70" s="195">
        <f t="shared" si="48"/>
        <v>0.66319444444444442</v>
      </c>
      <c r="Z70" s="195"/>
      <c r="AA70" s="195"/>
      <c r="AB70" s="667"/>
      <c r="AC70" s="196">
        <f t="shared" si="33"/>
        <v>0.35069444444444442</v>
      </c>
      <c r="AD70" s="667"/>
      <c r="AE70" s="196">
        <f t="shared" si="49"/>
        <v>0.35069444444444436</v>
      </c>
      <c r="AF70" s="196"/>
      <c r="AG70" s="196"/>
      <c r="AH70" s="196"/>
      <c r="AI70" s="150"/>
      <c r="AJ70" s="709">
        <f t="shared" si="34"/>
        <v>0</v>
      </c>
      <c r="AK70" s="709">
        <f t="shared" si="35"/>
        <v>0</v>
      </c>
      <c r="AL70" s="709">
        <f t="shared" si="36"/>
        <v>0</v>
      </c>
      <c r="AM70" s="709"/>
      <c r="AN70" s="709">
        <f t="shared" si="37"/>
        <v>0</v>
      </c>
      <c r="AO70" s="709">
        <f t="shared" si="38"/>
        <v>0</v>
      </c>
    </row>
    <row r="71" spans="1:41" ht="12.75" hidden="1" customHeight="1" outlineLevel="1" x14ac:dyDescent="0.2">
      <c r="B71" s="851"/>
      <c r="C71" s="851"/>
      <c r="D71" s="27">
        <f t="shared" si="39"/>
        <v>10</v>
      </c>
      <c r="E71" s="191" t="str">
        <f t="shared" si="40"/>
        <v>Mo</v>
      </c>
      <c r="F71" s="191">
        <f t="shared" si="41"/>
        <v>2022</v>
      </c>
      <c r="G71" s="191">
        <f t="shared" si="42"/>
        <v>2</v>
      </c>
      <c r="H71" s="191">
        <f t="shared" si="44"/>
        <v>28</v>
      </c>
      <c r="I71" s="192">
        <f t="shared" si="43"/>
        <v>43158</v>
      </c>
      <c r="J71" s="193">
        <f t="shared" si="25"/>
        <v>7</v>
      </c>
      <c r="K71" s="194">
        <f t="shared" si="26"/>
        <v>0</v>
      </c>
      <c r="L71" s="193">
        <f t="shared" si="27"/>
        <v>13</v>
      </c>
      <c r="M71" s="194">
        <f t="shared" si="28"/>
        <v>0</v>
      </c>
      <c r="N71" s="193">
        <f t="shared" si="29"/>
        <v>13</v>
      </c>
      <c r="O71" s="194">
        <f t="shared" si="30"/>
        <v>30</v>
      </c>
      <c r="P71" s="193">
        <f t="shared" si="31"/>
        <v>15</v>
      </c>
      <c r="Q71" s="194">
        <f t="shared" si="32"/>
        <v>55</v>
      </c>
      <c r="R71" s="194"/>
      <c r="S71" s="194"/>
      <c r="T71" s="194"/>
      <c r="U71" s="194"/>
      <c r="V71" s="195">
        <f>TIME(J71,K71,0)</f>
        <v>0.29166666666666669</v>
      </c>
      <c r="W71" s="195">
        <f>TIME(L71,M71,0)</f>
        <v>0.54166666666666663</v>
      </c>
      <c r="X71" s="195">
        <f>TIME(N71,O71,0)</f>
        <v>0.5625</v>
      </c>
      <c r="Y71" s="195">
        <f>TIME(P71,Q71,0)</f>
        <v>0.66319444444444442</v>
      </c>
      <c r="Z71" s="195"/>
      <c r="AA71" s="195"/>
      <c r="AB71" s="667"/>
      <c r="AC71" s="196">
        <f t="shared" si="33"/>
        <v>0.35069444444444442</v>
      </c>
      <c r="AD71" s="667"/>
      <c r="AE71" s="196">
        <f>Y71-V71-(X71-W71)</f>
        <v>0.35069444444444436</v>
      </c>
      <c r="AF71" s="196"/>
      <c r="AG71" s="196"/>
      <c r="AH71" s="196"/>
      <c r="AJ71" s="709">
        <f t="shared" si="34"/>
        <v>0</v>
      </c>
      <c r="AK71" s="709">
        <f t="shared" si="35"/>
        <v>0</v>
      </c>
      <c r="AL71" s="709">
        <f t="shared" si="36"/>
        <v>0</v>
      </c>
      <c r="AM71" s="709"/>
      <c r="AN71" s="709">
        <f t="shared" si="37"/>
        <v>0</v>
      </c>
      <c r="AO71" s="709">
        <f t="shared" si="38"/>
        <v>1</v>
      </c>
    </row>
    <row r="72" spans="1:41" ht="12.75" hidden="1" customHeight="1" outlineLevel="1" x14ac:dyDescent="0.2">
      <c r="B72" s="851"/>
      <c r="C72" s="851"/>
      <c r="D72" s="27" t="str">
        <f t="shared" si="39"/>
        <v/>
      </c>
      <c r="E72" s="191" t="str">
        <f t="shared" si="40"/>
        <v>Di</v>
      </c>
      <c r="F72" s="191">
        <f t="shared" si="41"/>
        <v>2022</v>
      </c>
      <c r="G72" s="191">
        <f t="shared" si="42"/>
        <v>2</v>
      </c>
      <c r="H72" s="191">
        <f t="shared" si="44"/>
        <v>29</v>
      </c>
      <c r="I72" s="192">
        <f t="shared" si="43"/>
        <v>43159</v>
      </c>
      <c r="J72" s="193">
        <f t="shared" si="25"/>
        <v>7</v>
      </c>
      <c r="K72" s="194">
        <f t="shared" si="26"/>
        <v>0</v>
      </c>
      <c r="L72" s="193">
        <f t="shared" si="27"/>
        <v>13</v>
      </c>
      <c r="M72" s="194">
        <f t="shared" si="28"/>
        <v>0</v>
      </c>
      <c r="N72" s="193">
        <f t="shared" si="29"/>
        <v>13</v>
      </c>
      <c r="O72" s="194">
        <f t="shared" si="30"/>
        <v>30</v>
      </c>
      <c r="P72" s="193">
        <f t="shared" si="31"/>
        <v>15</v>
      </c>
      <c r="Q72" s="194">
        <f t="shared" si="32"/>
        <v>55</v>
      </c>
      <c r="R72" s="194"/>
      <c r="S72" s="194"/>
      <c r="T72" s="194"/>
      <c r="U72" s="194"/>
      <c r="V72" s="195">
        <f>TIME(J72,K72,0)</f>
        <v>0.29166666666666669</v>
      </c>
      <c r="W72" s="195">
        <f>TIME(L72,M72,0)</f>
        <v>0.54166666666666663</v>
      </c>
      <c r="X72" s="195">
        <f>TIME(N72,O72,0)</f>
        <v>0.5625</v>
      </c>
      <c r="Y72" s="195">
        <f>TIME(P72,Q72,0)</f>
        <v>0.66319444444444442</v>
      </c>
      <c r="Z72" s="195"/>
      <c r="AA72" s="195"/>
      <c r="AB72" s="667"/>
      <c r="AC72" s="196">
        <f t="shared" si="33"/>
        <v>0.35069444444444442</v>
      </c>
      <c r="AD72" s="667"/>
      <c r="AE72" s="196">
        <f>Y72-V72-(X72-W72)</f>
        <v>0.35069444444444436</v>
      </c>
      <c r="AF72" s="196"/>
      <c r="AG72" s="196"/>
      <c r="AH72" s="196"/>
      <c r="AJ72" s="709">
        <f t="shared" si="34"/>
        <v>0</v>
      </c>
      <c r="AK72" s="709">
        <f t="shared" si="35"/>
        <v>0</v>
      </c>
      <c r="AL72" s="709">
        <f t="shared" si="36"/>
        <v>0</v>
      </c>
      <c r="AM72" s="709"/>
      <c r="AN72" s="709">
        <f t="shared" si="37"/>
        <v>0</v>
      </c>
      <c r="AO72" s="709">
        <f t="shared" si="38"/>
        <v>1</v>
      </c>
    </row>
    <row r="73" spans="1:41" ht="12.75" hidden="1" customHeight="1" outlineLevel="1" x14ac:dyDescent="0.2">
      <c r="B73" s="851"/>
      <c r="C73" s="851"/>
      <c r="D73" s="27" t="str">
        <f t="shared" si="39"/>
        <v/>
      </c>
      <c r="E73" s="191" t="str">
        <f t="shared" si="40"/>
        <v>Mi</v>
      </c>
      <c r="F73" s="191">
        <f t="shared" si="41"/>
        <v>2022</v>
      </c>
      <c r="G73" s="191">
        <f t="shared" si="42"/>
        <v>2</v>
      </c>
      <c r="H73" s="191">
        <f t="shared" si="44"/>
        <v>30</v>
      </c>
      <c r="I73" s="192">
        <f t="shared" si="43"/>
        <v>43160</v>
      </c>
      <c r="J73" s="193">
        <f t="shared" si="25"/>
        <v>7</v>
      </c>
      <c r="K73" s="194">
        <f t="shared" si="26"/>
        <v>0</v>
      </c>
      <c r="L73" s="193">
        <f t="shared" si="27"/>
        <v>13</v>
      </c>
      <c r="M73" s="194">
        <f t="shared" si="28"/>
        <v>0</v>
      </c>
      <c r="N73" s="193">
        <f t="shared" si="29"/>
        <v>13</v>
      </c>
      <c r="O73" s="194">
        <f t="shared" si="30"/>
        <v>30</v>
      </c>
      <c r="P73" s="193">
        <f t="shared" si="31"/>
        <v>15</v>
      </c>
      <c r="Q73" s="194">
        <f t="shared" si="32"/>
        <v>55</v>
      </c>
      <c r="R73" s="194"/>
      <c r="S73" s="194"/>
      <c r="T73" s="194"/>
      <c r="U73" s="194"/>
      <c r="V73" s="195">
        <f>TIME(J73,K73,0)</f>
        <v>0.29166666666666669</v>
      </c>
      <c r="W73" s="195">
        <f>TIME(L73,M73,0)</f>
        <v>0.54166666666666663</v>
      </c>
      <c r="X73" s="195">
        <f>TIME(N73,O73,0)</f>
        <v>0.5625</v>
      </c>
      <c r="Y73" s="195">
        <f>TIME(P73,Q73,0)</f>
        <v>0.66319444444444442</v>
      </c>
      <c r="Z73" s="195"/>
      <c r="AA73" s="195"/>
      <c r="AB73" s="667"/>
      <c r="AC73" s="196">
        <f t="shared" si="33"/>
        <v>0.35069444444444442</v>
      </c>
      <c r="AD73" s="667"/>
      <c r="AE73" s="196">
        <f>Y73-V73-(X73-W73)</f>
        <v>0.35069444444444436</v>
      </c>
      <c r="AF73" s="196"/>
      <c r="AG73" s="196"/>
      <c r="AH73" s="196"/>
      <c r="AI73" s="150"/>
      <c r="AJ73" s="709">
        <f t="shared" si="34"/>
        <v>0</v>
      </c>
      <c r="AK73" s="709">
        <f t="shared" si="35"/>
        <v>0</v>
      </c>
      <c r="AL73" s="709">
        <f t="shared" si="36"/>
        <v>0</v>
      </c>
      <c r="AM73" s="709"/>
      <c r="AN73" s="709">
        <f t="shared" si="37"/>
        <v>0</v>
      </c>
      <c r="AO73" s="709">
        <f t="shared" si="38"/>
        <v>1</v>
      </c>
    </row>
    <row r="74" spans="1:41" ht="12.75" hidden="1" customHeight="1" outlineLevel="1" x14ac:dyDescent="0.2">
      <c r="B74" s="851"/>
      <c r="C74" s="851"/>
      <c r="D74" s="27" t="str">
        <f t="shared" si="39"/>
        <v/>
      </c>
      <c r="E74" s="191" t="str">
        <f t="shared" si="40"/>
        <v>Do</v>
      </c>
      <c r="F74" s="191">
        <f t="shared" si="41"/>
        <v>2022</v>
      </c>
      <c r="G74" s="191">
        <f t="shared" si="42"/>
        <v>2</v>
      </c>
      <c r="H74" s="191">
        <f t="shared" si="44"/>
        <v>31</v>
      </c>
      <c r="I74" s="192">
        <f t="shared" si="43"/>
        <v>43161</v>
      </c>
      <c r="J74" s="193">
        <f t="shared" si="25"/>
        <v>7</v>
      </c>
      <c r="K74" s="194">
        <f t="shared" si="26"/>
        <v>0</v>
      </c>
      <c r="L74" s="193">
        <f t="shared" si="27"/>
        <v>13</v>
      </c>
      <c r="M74" s="194">
        <f t="shared" si="28"/>
        <v>0</v>
      </c>
      <c r="N74" s="193">
        <f t="shared" si="29"/>
        <v>13</v>
      </c>
      <c r="O74" s="194">
        <f t="shared" si="30"/>
        <v>30</v>
      </c>
      <c r="P74" s="193">
        <f t="shared" si="31"/>
        <v>15</v>
      </c>
      <c r="Q74" s="194">
        <f t="shared" si="32"/>
        <v>55</v>
      </c>
      <c r="R74" s="194"/>
      <c r="S74" s="194"/>
      <c r="T74" s="194"/>
      <c r="U74" s="194"/>
      <c r="V74" s="195">
        <f>TIME(J74,K74,0)</f>
        <v>0.29166666666666669</v>
      </c>
      <c r="W74" s="195">
        <f>TIME(L74,M74,0)</f>
        <v>0.54166666666666663</v>
      </c>
      <c r="X74" s="195">
        <f>TIME(N74,O74,0)</f>
        <v>0.5625</v>
      </c>
      <c r="Y74" s="195">
        <f>TIME(P74,Q74,0)</f>
        <v>0.66319444444444442</v>
      </c>
      <c r="Z74" s="195"/>
      <c r="AA74" s="195"/>
      <c r="AB74" s="667"/>
      <c r="AC74" s="196">
        <f t="shared" si="33"/>
        <v>0.35069444444444442</v>
      </c>
      <c r="AD74" s="667"/>
      <c r="AE74" s="196">
        <f>Y74-V74-(X74-W74)</f>
        <v>0.35069444444444436</v>
      </c>
      <c r="AF74" s="196"/>
      <c r="AG74" s="196"/>
      <c r="AH74" s="196"/>
      <c r="AI74" s="150"/>
      <c r="AJ74" s="709">
        <f t="shared" si="34"/>
        <v>0</v>
      </c>
      <c r="AK74" s="709">
        <f t="shared" si="35"/>
        <v>0</v>
      </c>
      <c r="AL74" s="709">
        <f t="shared" si="36"/>
        <v>0</v>
      </c>
      <c r="AM74" s="709"/>
      <c r="AN74" s="709">
        <f t="shared" si="37"/>
        <v>0</v>
      </c>
      <c r="AO74" s="709">
        <f t="shared" si="38"/>
        <v>1</v>
      </c>
    </row>
    <row r="75" spans="1:41" ht="12.75" hidden="1" customHeight="1" outlineLevel="1" x14ac:dyDescent="0.2">
      <c r="B75" s="851"/>
      <c r="C75" s="851"/>
      <c r="E75" s="9"/>
      <c r="F75" s="9"/>
      <c r="G75" s="9"/>
      <c r="H75" s="191"/>
      <c r="I75" s="13"/>
      <c r="P75" s="4" t="s">
        <v>21</v>
      </c>
      <c r="Q75" s="4"/>
      <c r="R75" s="4"/>
      <c r="S75" s="4"/>
      <c r="T75" s="4"/>
      <c r="U75" s="4"/>
      <c r="V75" s="4"/>
      <c r="W75" s="4"/>
      <c r="X75" s="4"/>
      <c r="Y75" s="4"/>
      <c r="Z75" s="4"/>
      <c r="AA75" s="4"/>
      <c r="AB75" s="667"/>
      <c r="AC75" s="18">
        <f>SUM(AC44:AC74)</f>
        <v>10.871527777777782</v>
      </c>
      <c r="AD75" s="667"/>
      <c r="AE75" s="18">
        <f>SUM(AE44:AE74)</f>
        <v>10.871527777777779</v>
      </c>
      <c r="AF75" s="18"/>
      <c r="AG75" s="18"/>
      <c r="AH75" s="18"/>
      <c r="AI75" s="190">
        <f>IF(AE75-AC75&lt;0,AC75-AE75,AE75-AC75)</f>
        <v>3.5527136788005009E-15</v>
      </c>
      <c r="AJ75" s="190">
        <f>8.425*SUM(AJ44:AJ74)/24</f>
        <v>0</v>
      </c>
      <c r="AK75" s="190">
        <f>8.425*SUM(AK44:AK74)/24</f>
        <v>0</v>
      </c>
      <c r="AL75" s="190">
        <f>8.425*SUM(AL44:AL74)/24</f>
        <v>0</v>
      </c>
      <c r="AN75" s="151">
        <f>SUM(AN44:AN74)</f>
        <v>0</v>
      </c>
      <c r="AO75" s="151">
        <f>SUM(AO44:AO74)</f>
        <v>23</v>
      </c>
    </row>
    <row r="76" spans="1:41" ht="12.75" customHeight="1" collapsed="1" x14ac:dyDescent="0.2">
      <c r="B76" s="852"/>
      <c r="C76" s="852"/>
      <c r="D76" s="49"/>
      <c r="E76" s="50"/>
      <c r="F76" s="50"/>
      <c r="G76" s="50"/>
      <c r="H76" s="50"/>
      <c r="I76" s="51"/>
      <c r="J76" s="52"/>
      <c r="K76" s="52"/>
      <c r="L76" s="52"/>
      <c r="M76" s="52"/>
      <c r="N76" s="52"/>
      <c r="O76" s="52"/>
      <c r="P76" s="52"/>
      <c r="Q76" s="52"/>
      <c r="R76" s="52"/>
      <c r="S76" s="52"/>
      <c r="T76" s="52"/>
      <c r="U76" s="52"/>
      <c r="V76" s="52"/>
      <c r="W76" s="52"/>
      <c r="X76" s="52"/>
      <c r="Y76" s="52"/>
      <c r="Z76" s="52"/>
      <c r="AA76" s="52"/>
      <c r="AB76" s="53"/>
      <c r="AC76" s="53"/>
      <c r="AD76" s="53"/>
      <c r="AE76" s="54"/>
      <c r="AF76" s="26"/>
      <c r="AG76" s="26"/>
      <c r="AH76" s="26"/>
      <c r="AI76" s="203">
        <f>AI42+AI75</f>
        <v>7.1054273576010019E-15</v>
      </c>
      <c r="AJ76" s="202">
        <f>AJ42+SUM(AJ43:AJ74)</f>
        <v>0</v>
      </c>
      <c r="AK76" s="202">
        <f>AK42+SUM(AK43:AK74)</f>
        <v>0</v>
      </c>
      <c r="AL76" s="202">
        <f>AL42+SUM(AL43:AL74)</f>
        <v>0</v>
      </c>
      <c r="AM76" s="202"/>
      <c r="AN76" s="202">
        <f>AN75*8</f>
        <v>0</v>
      </c>
      <c r="AO76" s="202">
        <f>AO75*8</f>
        <v>184</v>
      </c>
    </row>
    <row r="77" spans="1:41" ht="12.75" hidden="1" customHeight="1" outlineLevel="1" x14ac:dyDescent="0.2">
      <c r="B77" s="850">
        <f>$F$5</f>
        <v>2022</v>
      </c>
      <c r="C77" s="850" t="str">
        <f>TEXT(I78,"MMM")</f>
        <v>Mär</v>
      </c>
      <c r="D77" s="41"/>
      <c r="E77" s="62"/>
      <c r="F77" s="62"/>
      <c r="G77" s="62"/>
      <c r="H77" s="62"/>
      <c r="I77" s="42"/>
      <c r="J77" s="43"/>
      <c r="K77" s="43"/>
      <c r="L77" s="43"/>
      <c r="M77" s="43"/>
      <c r="N77" s="43"/>
      <c r="O77" s="43"/>
      <c r="P77" s="43"/>
      <c r="Q77" s="43"/>
      <c r="R77" s="43"/>
      <c r="S77" s="43"/>
      <c r="T77" s="43"/>
      <c r="U77" s="43"/>
      <c r="V77" s="43"/>
      <c r="W77" s="43"/>
      <c r="X77" s="43"/>
      <c r="Y77" s="43"/>
      <c r="Z77" s="43"/>
      <c r="AA77" s="43"/>
      <c r="AB77" s="63"/>
      <c r="AC77" s="63"/>
      <c r="AD77" s="63"/>
      <c r="AE77" s="64"/>
      <c r="AF77" s="64"/>
      <c r="AG77" s="64"/>
      <c r="AH77" s="64"/>
      <c r="AI77" s="148"/>
      <c r="AJ77" s="148"/>
      <c r="AK77" s="148"/>
      <c r="AL77" s="148"/>
      <c r="AM77" s="148"/>
      <c r="AN77" s="148"/>
      <c r="AO77" s="148"/>
    </row>
    <row r="78" spans="1:41" ht="12.75" hidden="1" customHeight="1" outlineLevel="1" x14ac:dyDescent="0.2">
      <c r="A78" s="198">
        <f>A44+1</f>
        <v>3</v>
      </c>
      <c r="B78" s="851"/>
      <c r="C78" s="851"/>
      <c r="D78" s="27" t="str">
        <f>IF(E78="Mo",WEEKNUM(I78),"")</f>
        <v/>
      </c>
      <c r="E78" s="191" t="str">
        <f>TEXT(I78,"TTT")</f>
        <v>Di</v>
      </c>
      <c r="F78" s="191">
        <f>$F$5</f>
        <v>2022</v>
      </c>
      <c r="G78" s="191">
        <f>$A$78</f>
        <v>3</v>
      </c>
      <c r="H78" s="191">
        <f>$H$5</f>
        <v>1</v>
      </c>
      <c r="I78" s="192">
        <f>DATE(F78,G78,H78)</f>
        <v>43159</v>
      </c>
      <c r="J78" s="193">
        <f t="shared" ref="J78:J108" si="50">$J$5</f>
        <v>7</v>
      </c>
      <c r="K78" s="194">
        <f t="shared" ref="K78:K108" si="51">$K$5</f>
        <v>0</v>
      </c>
      <c r="L78" s="193">
        <f t="shared" ref="L78:L108" si="52">$L$5</f>
        <v>13</v>
      </c>
      <c r="M78" s="194">
        <f t="shared" ref="M78:M108" si="53">$M$5</f>
        <v>0</v>
      </c>
      <c r="N78" s="193">
        <f t="shared" ref="N78:N108" si="54">$N$5</f>
        <v>13</v>
      </c>
      <c r="O78" s="194">
        <f t="shared" ref="O78:O108" si="55">$O$5</f>
        <v>30</v>
      </c>
      <c r="P78" s="193">
        <f t="shared" ref="P78:P108" si="56">$P$5</f>
        <v>15</v>
      </c>
      <c r="Q78" s="194">
        <f t="shared" ref="Q78:Q108" si="57">$Q$5</f>
        <v>55</v>
      </c>
      <c r="R78" s="194"/>
      <c r="S78" s="194"/>
      <c r="T78" s="194"/>
      <c r="U78" s="194"/>
      <c r="V78" s="195">
        <f>TIME(J78,K78,0)</f>
        <v>0.29166666666666669</v>
      </c>
      <c r="W78" s="195">
        <f>TIME(L78,M78,0)</f>
        <v>0.54166666666666663</v>
      </c>
      <c r="X78" s="195">
        <f>TIME(N78,O78,0)</f>
        <v>0.5625</v>
      </c>
      <c r="Y78" s="195">
        <f>TIME(P78,Q78,0)</f>
        <v>0.66319444444444442</v>
      </c>
      <c r="Z78" s="195"/>
      <c r="AA78" s="195"/>
      <c r="AB78" s="667"/>
      <c r="AC78" s="196">
        <f t="shared" ref="AC78:AC108" si="58">TIME($AC$5,$AE$5,0)</f>
        <v>0.35069444444444442</v>
      </c>
      <c r="AD78" s="667"/>
      <c r="AE78" s="196">
        <f>Y78-V78-(X78-W78)</f>
        <v>0.35069444444444436</v>
      </c>
      <c r="AF78" s="196"/>
      <c r="AG78" s="196"/>
      <c r="AH78" s="196"/>
      <c r="AJ78" s="709">
        <f t="shared" ref="AJ78:AJ108" si="59">IF(AG78=$AG$3,1,0)</f>
        <v>0</v>
      </c>
      <c r="AK78" s="709">
        <f t="shared" ref="AK78:AK108" si="60">IF(AG78=$AG$7,1,0)</f>
        <v>0</v>
      </c>
      <c r="AL78" s="709">
        <f t="shared" ref="AL78:AL108" si="61">IF(AH78=$AG$4,1,0)</f>
        <v>0</v>
      </c>
      <c r="AM78" s="709"/>
      <c r="AN78" s="709">
        <f t="shared" ref="AN78:AN108" si="62">IF(OR(AG78="A",AG78="HO"),1,0)</f>
        <v>0</v>
      </c>
      <c r="AO78" s="709">
        <f t="shared" ref="AO78:AO108" si="63">IF(OR(E78="Sa",E78="So"),0,1)</f>
        <v>1</v>
      </c>
    </row>
    <row r="79" spans="1:41" ht="12.75" hidden="1" customHeight="1" outlineLevel="1" x14ac:dyDescent="0.2">
      <c r="B79" s="851"/>
      <c r="C79" s="851"/>
      <c r="D79" s="27" t="str">
        <f t="shared" ref="D79:D108" si="64">IF(E79="Mo",WEEKNUM(I79),"")</f>
        <v/>
      </c>
      <c r="E79" s="191" t="str">
        <f t="shared" ref="E79:E108" si="65">TEXT(I79,"TTT")</f>
        <v>Mi</v>
      </c>
      <c r="F79" s="191">
        <f t="shared" ref="F79:F108" si="66">$F$5</f>
        <v>2022</v>
      </c>
      <c r="G79" s="191">
        <f t="shared" ref="G79:G108" si="67">$A$78</f>
        <v>3</v>
      </c>
      <c r="H79" s="191">
        <f>H78+1</f>
        <v>2</v>
      </c>
      <c r="I79" s="192">
        <f t="shared" ref="I79:I108" si="68">DATE(F79,G79,H79)</f>
        <v>43160</v>
      </c>
      <c r="J79" s="193">
        <f t="shared" si="50"/>
        <v>7</v>
      </c>
      <c r="K79" s="194">
        <f t="shared" si="51"/>
        <v>0</v>
      </c>
      <c r="L79" s="193">
        <f t="shared" si="52"/>
        <v>13</v>
      </c>
      <c r="M79" s="194">
        <f t="shared" si="53"/>
        <v>0</v>
      </c>
      <c r="N79" s="193">
        <f t="shared" si="54"/>
        <v>13</v>
      </c>
      <c r="O79" s="194">
        <f t="shared" si="55"/>
        <v>30</v>
      </c>
      <c r="P79" s="193">
        <f t="shared" si="56"/>
        <v>15</v>
      </c>
      <c r="Q79" s="194">
        <f t="shared" si="57"/>
        <v>55</v>
      </c>
      <c r="R79" s="194"/>
      <c r="S79" s="194"/>
      <c r="T79" s="194"/>
      <c r="U79" s="194"/>
      <c r="V79" s="195">
        <f>TIME(J79,K79,0)</f>
        <v>0.29166666666666669</v>
      </c>
      <c r="W79" s="195">
        <f>TIME(L79,M79,0)</f>
        <v>0.54166666666666663</v>
      </c>
      <c r="X79" s="195">
        <f>TIME(N79,O79,0)</f>
        <v>0.5625</v>
      </c>
      <c r="Y79" s="195">
        <f>TIME(P79,Q79,0)</f>
        <v>0.66319444444444442</v>
      </c>
      <c r="Z79" s="195"/>
      <c r="AA79" s="195"/>
      <c r="AB79" s="667"/>
      <c r="AC79" s="196">
        <f t="shared" si="58"/>
        <v>0.35069444444444442</v>
      </c>
      <c r="AD79" s="667"/>
      <c r="AE79" s="196">
        <f>Y79-V79-(X79-W79)</f>
        <v>0.35069444444444436</v>
      </c>
      <c r="AF79" s="196"/>
      <c r="AG79" s="196"/>
      <c r="AH79" s="196"/>
      <c r="AI79" s="150"/>
      <c r="AJ79" s="709">
        <f t="shared" si="59"/>
        <v>0</v>
      </c>
      <c r="AK79" s="709">
        <f t="shared" si="60"/>
        <v>0</v>
      </c>
      <c r="AL79" s="709">
        <f t="shared" si="61"/>
        <v>0</v>
      </c>
      <c r="AM79" s="709"/>
      <c r="AN79" s="709">
        <f t="shared" si="62"/>
        <v>0</v>
      </c>
      <c r="AO79" s="709">
        <f t="shared" si="63"/>
        <v>1</v>
      </c>
    </row>
    <row r="80" spans="1:41" ht="12.75" hidden="1" customHeight="1" outlineLevel="1" x14ac:dyDescent="0.2">
      <c r="B80" s="851"/>
      <c r="C80" s="851"/>
      <c r="D80" s="27" t="str">
        <f t="shared" si="64"/>
        <v/>
      </c>
      <c r="E80" s="191" t="str">
        <f t="shared" si="65"/>
        <v>Do</v>
      </c>
      <c r="F80" s="191">
        <f t="shared" si="66"/>
        <v>2022</v>
      </c>
      <c r="G80" s="191">
        <f t="shared" si="67"/>
        <v>3</v>
      </c>
      <c r="H80" s="191">
        <f t="shared" ref="H80:H108" si="69">H79+1</f>
        <v>3</v>
      </c>
      <c r="I80" s="192">
        <f t="shared" si="68"/>
        <v>43161</v>
      </c>
      <c r="J80" s="193">
        <f t="shared" si="50"/>
        <v>7</v>
      </c>
      <c r="K80" s="194">
        <f t="shared" si="51"/>
        <v>0</v>
      </c>
      <c r="L80" s="193">
        <f t="shared" si="52"/>
        <v>13</v>
      </c>
      <c r="M80" s="194">
        <f t="shared" si="53"/>
        <v>0</v>
      </c>
      <c r="N80" s="193">
        <f t="shared" si="54"/>
        <v>13</v>
      </c>
      <c r="O80" s="194">
        <f t="shared" si="55"/>
        <v>30</v>
      </c>
      <c r="P80" s="193">
        <f t="shared" si="56"/>
        <v>15</v>
      </c>
      <c r="Q80" s="194">
        <f t="shared" si="57"/>
        <v>55</v>
      </c>
      <c r="R80" s="194"/>
      <c r="S80" s="194"/>
      <c r="T80" s="194"/>
      <c r="U80" s="194"/>
      <c r="V80" s="195">
        <f>TIME(J80,K80,0)</f>
        <v>0.29166666666666669</v>
      </c>
      <c r="W80" s="195">
        <f>TIME(L80,M80,0)</f>
        <v>0.54166666666666663</v>
      </c>
      <c r="X80" s="195">
        <f>TIME(N80,O80,0)</f>
        <v>0.5625</v>
      </c>
      <c r="Y80" s="195">
        <f>TIME(P80,Q80,0)</f>
        <v>0.66319444444444442</v>
      </c>
      <c r="Z80" s="195"/>
      <c r="AA80" s="195"/>
      <c r="AB80" s="667"/>
      <c r="AC80" s="196">
        <f t="shared" si="58"/>
        <v>0.35069444444444442</v>
      </c>
      <c r="AD80" s="667"/>
      <c r="AE80" s="196">
        <f>Y80-V80-(X80-W80)</f>
        <v>0.35069444444444436</v>
      </c>
      <c r="AF80" s="196"/>
      <c r="AG80" s="196"/>
      <c r="AH80" s="196"/>
      <c r="AI80" s="150"/>
      <c r="AJ80" s="709">
        <f t="shared" si="59"/>
        <v>0</v>
      </c>
      <c r="AK80" s="709">
        <f t="shared" si="60"/>
        <v>0</v>
      </c>
      <c r="AL80" s="709">
        <f t="shared" si="61"/>
        <v>0</v>
      </c>
      <c r="AM80" s="709"/>
      <c r="AN80" s="709">
        <f t="shared" si="62"/>
        <v>0</v>
      </c>
      <c r="AO80" s="709">
        <f t="shared" si="63"/>
        <v>1</v>
      </c>
    </row>
    <row r="81" spans="2:41" ht="12.75" hidden="1" customHeight="1" outlineLevel="1" x14ac:dyDescent="0.2">
      <c r="B81" s="851"/>
      <c r="C81" s="851"/>
      <c r="D81" s="27" t="str">
        <f t="shared" si="64"/>
        <v/>
      </c>
      <c r="E81" s="191" t="str">
        <f t="shared" si="65"/>
        <v>Fr</v>
      </c>
      <c r="F81" s="191">
        <f t="shared" si="66"/>
        <v>2022</v>
      </c>
      <c r="G81" s="191">
        <f t="shared" si="67"/>
        <v>3</v>
      </c>
      <c r="H81" s="191">
        <f t="shared" si="69"/>
        <v>4</v>
      </c>
      <c r="I81" s="192">
        <f t="shared" si="68"/>
        <v>43162</v>
      </c>
      <c r="J81" s="193">
        <f t="shared" si="50"/>
        <v>7</v>
      </c>
      <c r="K81" s="194">
        <f t="shared" si="51"/>
        <v>0</v>
      </c>
      <c r="L81" s="193">
        <f t="shared" si="52"/>
        <v>13</v>
      </c>
      <c r="M81" s="194">
        <f t="shared" si="53"/>
        <v>0</v>
      </c>
      <c r="N81" s="193">
        <f t="shared" si="54"/>
        <v>13</v>
      </c>
      <c r="O81" s="194">
        <f t="shared" si="55"/>
        <v>30</v>
      </c>
      <c r="P81" s="193">
        <f t="shared" si="56"/>
        <v>15</v>
      </c>
      <c r="Q81" s="194">
        <f t="shared" si="57"/>
        <v>55</v>
      </c>
      <c r="R81" s="194"/>
      <c r="S81" s="194"/>
      <c r="T81" s="194"/>
      <c r="U81" s="194"/>
      <c r="V81" s="195">
        <f>TIME(J81,K81,0)</f>
        <v>0.29166666666666669</v>
      </c>
      <c r="W81" s="195">
        <f>TIME(L81,M81,0)</f>
        <v>0.54166666666666663</v>
      </c>
      <c r="X81" s="195">
        <f>TIME(N81,O81,0)</f>
        <v>0.5625</v>
      </c>
      <c r="Y81" s="195">
        <f>TIME(P81,Q81,0)</f>
        <v>0.66319444444444442</v>
      </c>
      <c r="Z81" s="195"/>
      <c r="AA81" s="195"/>
      <c r="AB81" s="667"/>
      <c r="AC81" s="196">
        <f t="shared" si="58"/>
        <v>0.35069444444444442</v>
      </c>
      <c r="AD81" s="667"/>
      <c r="AE81" s="196">
        <f>Y81-V81-(X81-W81)</f>
        <v>0.35069444444444436</v>
      </c>
      <c r="AF81" s="196"/>
      <c r="AG81" s="196"/>
      <c r="AH81" s="196"/>
      <c r="AI81" s="150"/>
      <c r="AJ81" s="709">
        <f t="shared" si="59"/>
        <v>0</v>
      </c>
      <c r="AK81" s="709">
        <f t="shared" si="60"/>
        <v>0</v>
      </c>
      <c r="AL81" s="709">
        <f t="shared" si="61"/>
        <v>0</v>
      </c>
      <c r="AM81" s="709"/>
      <c r="AN81" s="709">
        <f t="shared" si="62"/>
        <v>0</v>
      </c>
      <c r="AO81" s="709">
        <f t="shared" si="63"/>
        <v>1</v>
      </c>
    </row>
    <row r="82" spans="2:41" ht="12.75" hidden="1" customHeight="1" outlineLevel="1" x14ac:dyDescent="0.2">
      <c r="B82" s="851"/>
      <c r="C82" s="851"/>
      <c r="D82" s="27" t="str">
        <f t="shared" si="64"/>
        <v/>
      </c>
      <c r="E82" s="191" t="str">
        <f t="shared" si="65"/>
        <v>Sa</v>
      </c>
      <c r="F82" s="191">
        <f t="shared" si="66"/>
        <v>2022</v>
      </c>
      <c r="G82" s="191">
        <f t="shared" si="67"/>
        <v>3</v>
      </c>
      <c r="H82" s="191">
        <f t="shared" si="69"/>
        <v>5</v>
      </c>
      <c r="I82" s="192">
        <f t="shared" si="68"/>
        <v>43163</v>
      </c>
      <c r="J82" s="193">
        <f t="shared" si="50"/>
        <v>7</v>
      </c>
      <c r="K82" s="194">
        <f t="shared" si="51"/>
        <v>0</v>
      </c>
      <c r="L82" s="193">
        <f t="shared" si="52"/>
        <v>13</v>
      </c>
      <c r="M82" s="194">
        <f t="shared" si="53"/>
        <v>0</v>
      </c>
      <c r="N82" s="193">
        <f t="shared" si="54"/>
        <v>13</v>
      </c>
      <c r="O82" s="194">
        <f t="shared" si="55"/>
        <v>30</v>
      </c>
      <c r="P82" s="193">
        <f t="shared" si="56"/>
        <v>15</v>
      </c>
      <c r="Q82" s="194">
        <f t="shared" si="57"/>
        <v>55</v>
      </c>
      <c r="R82" s="194"/>
      <c r="S82" s="194"/>
      <c r="T82" s="194"/>
      <c r="U82" s="194"/>
      <c r="V82" s="195">
        <f t="shared" ref="V82:V104" si="70">TIME(J82,K82,0)</f>
        <v>0.29166666666666669</v>
      </c>
      <c r="W82" s="195">
        <f t="shared" ref="W82:W104" si="71">TIME(L82,M82,0)</f>
        <v>0.54166666666666663</v>
      </c>
      <c r="X82" s="195">
        <f t="shared" ref="X82:X104" si="72">TIME(N82,O82,0)</f>
        <v>0.5625</v>
      </c>
      <c r="Y82" s="195">
        <f t="shared" ref="Y82:Y104" si="73">TIME(P82,Q82,0)</f>
        <v>0.66319444444444442</v>
      </c>
      <c r="Z82" s="195"/>
      <c r="AA82" s="195"/>
      <c r="AB82" s="667"/>
      <c r="AC82" s="196">
        <f t="shared" si="58"/>
        <v>0.35069444444444442</v>
      </c>
      <c r="AD82" s="667"/>
      <c r="AE82" s="196">
        <f t="shared" ref="AE82:AE104" si="74">Y82-V82-(X82-W82)</f>
        <v>0.35069444444444436</v>
      </c>
      <c r="AF82" s="196"/>
      <c r="AG82" s="196"/>
      <c r="AH82" s="196"/>
      <c r="AI82" s="150"/>
      <c r="AJ82" s="709">
        <f t="shared" si="59"/>
        <v>0</v>
      </c>
      <c r="AK82" s="709">
        <f t="shared" si="60"/>
        <v>0</v>
      </c>
      <c r="AL82" s="709">
        <f t="shared" si="61"/>
        <v>0</v>
      </c>
      <c r="AM82" s="709"/>
      <c r="AN82" s="709">
        <f t="shared" si="62"/>
        <v>0</v>
      </c>
      <c r="AO82" s="709">
        <f t="shared" si="63"/>
        <v>0</v>
      </c>
    </row>
    <row r="83" spans="2:41" ht="12.75" hidden="1" customHeight="1" outlineLevel="1" x14ac:dyDescent="0.2">
      <c r="B83" s="851"/>
      <c r="C83" s="851"/>
      <c r="D83" s="27" t="str">
        <f t="shared" si="64"/>
        <v/>
      </c>
      <c r="E83" s="191" t="str">
        <f t="shared" si="65"/>
        <v>So</v>
      </c>
      <c r="F83" s="191">
        <f t="shared" si="66"/>
        <v>2022</v>
      </c>
      <c r="G83" s="191">
        <f t="shared" si="67"/>
        <v>3</v>
      </c>
      <c r="H83" s="191">
        <f t="shared" si="69"/>
        <v>6</v>
      </c>
      <c r="I83" s="192">
        <f t="shared" si="68"/>
        <v>43164</v>
      </c>
      <c r="J83" s="193">
        <f t="shared" si="50"/>
        <v>7</v>
      </c>
      <c r="K83" s="194">
        <f t="shared" si="51"/>
        <v>0</v>
      </c>
      <c r="L83" s="193">
        <f t="shared" si="52"/>
        <v>13</v>
      </c>
      <c r="M83" s="194">
        <f t="shared" si="53"/>
        <v>0</v>
      </c>
      <c r="N83" s="193">
        <f t="shared" si="54"/>
        <v>13</v>
      </c>
      <c r="O83" s="194">
        <f t="shared" si="55"/>
        <v>30</v>
      </c>
      <c r="P83" s="193">
        <f t="shared" si="56"/>
        <v>15</v>
      </c>
      <c r="Q83" s="194">
        <f t="shared" si="57"/>
        <v>55</v>
      </c>
      <c r="R83" s="194"/>
      <c r="S83" s="194"/>
      <c r="T83" s="194"/>
      <c r="U83" s="194"/>
      <c r="V83" s="195">
        <f t="shared" si="70"/>
        <v>0.29166666666666669</v>
      </c>
      <c r="W83" s="195">
        <f t="shared" si="71"/>
        <v>0.54166666666666663</v>
      </c>
      <c r="X83" s="195">
        <f t="shared" si="72"/>
        <v>0.5625</v>
      </c>
      <c r="Y83" s="195">
        <f t="shared" si="73"/>
        <v>0.66319444444444442</v>
      </c>
      <c r="Z83" s="195"/>
      <c r="AA83" s="195"/>
      <c r="AB83" s="667"/>
      <c r="AC83" s="196">
        <f t="shared" si="58"/>
        <v>0.35069444444444442</v>
      </c>
      <c r="AD83" s="667"/>
      <c r="AE83" s="196">
        <f t="shared" si="74"/>
        <v>0.35069444444444436</v>
      </c>
      <c r="AF83" s="196"/>
      <c r="AG83" s="196"/>
      <c r="AH83" s="196"/>
      <c r="AI83" s="150"/>
      <c r="AJ83" s="709">
        <f t="shared" si="59"/>
        <v>0</v>
      </c>
      <c r="AK83" s="709">
        <f t="shared" si="60"/>
        <v>0</v>
      </c>
      <c r="AL83" s="709">
        <f t="shared" si="61"/>
        <v>0</v>
      </c>
      <c r="AM83" s="709"/>
      <c r="AN83" s="709">
        <f t="shared" si="62"/>
        <v>0</v>
      </c>
      <c r="AO83" s="709">
        <f t="shared" si="63"/>
        <v>0</v>
      </c>
    </row>
    <row r="84" spans="2:41" ht="12.75" hidden="1" customHeight="1" outlineLevel="1" x14ac:dyDescent="0.2">
      <c r="B84" s="851"/>
      <c r="C84" s="851"/>
      <c r="D84" s="27">
        <f t="shared" si="64"/>
        <v>11</v>
      </c>
      <c r="E84" s="191" t="str">
        <f t="shared" si="65"/>
        <v>Mo</v>
      </c>
      <c r="F84" s="191">
        <f t="shared" si="66"/>
        <v>2022</v>
      </c>
      <c r="G84" s="191">
        <f t="shared" si="67"/>
        <v>3</v>
      </c>
      <c r="H84" s="191">
        <f t="shared" si="69"/>
        <v>7</v>
      </c>
      <c r="I84" s="192">
        <f t="shared" si="68"/>
        <v>43165</v>
      </c>
      <c r="J84" s="193">
        <f t="shared" si="50"/>
        <v>7</v>
      </c>
      <c r="K84" s="194">
        <f t="shared" si="51"/>
        <v>0</v>
      </c>
      <c r="L84" s="193">
        <f t="shared" si="52"/>
        <v>13</v>
      </c>
      <c r="M84" s="194">
        <f t="shared" si="53"/>
        <v>0</v>
      </c>
      <c r="N84" s="193">
        <f t="shared" si="54"/>
        <v>13</v>
      </c>
      <c r="O84" s="194">
        <f t="shared" si="55"/>
        <v>30</v>
      </c>
      <c r="P84" s="193">
        <f t="shared" si="56"/>
        <v>15</v>
      </c>
      <c r="Q84" s="194">
        <f t="shared" si="57"/>
        <v>55</v>
      </c>
      <c r="R84" s="194"/>
      <c r="S84" s="194"/>
      <c r="T84" s="194"/>
      <c r="U84" s="194"/>
      <c r="V84" s="195">
        <f t="shared" si="70"/>
        <v>0.29166666666666669</v>
      </c>
      <c r="W84" s="195">
        <f t="shared" si="71"/>
        <v>0.54166666666666663</v>
      </c>
      <c r="X84" s="195">
        <f t="shared" si="72"/>
        <v>0.5625</v>
      </c>
      <c r="Y84" s="195">
        <f t="shared" si="73"/>
        <v>0.66319444444444442</v>
      </c>
      <c r="Z84" s="195"/>
      <c r="AA84" s="195"/>
      <c r="AB84" s="667"/>
      <c r="AC84" s="196">
        <f t="shared" si="58"/>
        <v>0.35069444444444442</v>
      </c>
      <c r="AD84" s="667"/>
      <c r="AE84" s="196">
        <f t="shared" si="74"/>
        <v>0.35069444444444436</v>
      </c>
      <c r="AF84" s="196"/>
      <c r="AG84" s="196"/>
      <c r="AH84" s="196"/>
      <c r="AI84" s="150"/>
      <c r="AJ84" s="709">
        <f t="shared" si="59"/>
        <v>0</v>
      </c>
      <c r="AK84" s="709">
        <f t="shared" si="60"/>
        <v>0</v>
      </c>
      <c r="AL84" s="709">
        <f t="shared" si="61"/>
        <v>0</v>
      </c>
      <c r="AM84" s="709"/>
      <c r="AN84" s="709">
        <f t="shared" si="62"/>
        <v>0</v>
      </c>
      <c r="AO84" s="709">
        <f t="shared" si="63"/>
        <v>1</v>
      </c>
    </row>
    <row r="85" spans="2:41" ht="12.75" hidden="1" customHeight="1" outlineLevel="1" x14ac:dyDescent="0.2">
      <c r="B85" s="851"/>
      <c r="C85" s="851"/>
      <c r="D85" s="27" t="str">
        <f t="shared" si="64"/>
        <v/>
      </c>
      <c r="E85" s="191" t="str">
        <f t="shared" si="65"/>
        <v>Di</v>
      </c>
      <c r="F85" s="191">
        <f t="shared" si="66"/>
        <v>2022</v>
      </c>
      <c r="G85" s="191">
        <f t="shared" si="67"/>
        <v>3</v>
      </c>
      <c r="H85" s="191">
        <f t="shared" si="69"/>
        <v>8</v>
      </c>
      <c r="I85" s="192">
        <f t="shared" si="68"/>
        <v>43166</v>
      </c>
      <c r="J85" s="193">
        <f t="shared" si="50"/>
        <v>7</v>
      </c>
      <c r="K85" s="194">
        <f t="shared" si="51"/>
        <v>0</v>
      </c>
      <c r="L85" s="193">
        <f t="shared" si="52"/>
        <v>13</v>
      </c>
      <c r="M85" s="194">
        <f t="shared" si="53"/>
        <v>0</v>
      </c>
      <c r="N85" s="193">
        <f t="shared" si="54"/>
        <v>13</v>
      </c>
      <c r="O85" s="194">
        <f t="shared" si="55"/>
        <v>30</v>
      </c>
      <c r="P85" s="193">
        <f t="shared" si="56"/>
        <v>15</v>
      </c>
      <c r="Q85" s="194">
        <f t="shared" si="57"/>
        <v>55</v>
      </c>
      <c r="R85" s="194"/>
      <c r="S85" s="194"/>
      <c r="T85" s="194"/>
      <c r="U85" s="194"/>
      <c r="V85" s="195">
        <f t="shared" si="70"/>
        <v>0.29166666666666669</v>
      </c>
      <c r="W85" s="195">
        <f t="shared" si="71"/>
        <v>0.54166666666666663</v>
      </c>
      <c r="X85" s="195">
        <f t="shared" si="72"/>
        <v>0.5625</v>
      </c>
      <c r="Y85" s="195">
        <f t="shared" si="73"/>
        <v>0.66319444444444442</v>
      </c>
      <c r="Z85" s="195"/>
      <c r="AA85" s="195"/>
      <c r="AB85" s="667"/>
      <c r="AC85" s="196">
        <f t="shared" si="58"/>
        <v>0.35069444444444442</v>
      </c>
      <c r="AD85" s="667"/>
      <c r="AE85" s="196">
        <f t="shared" si="74"/>
        <v>0.35069444444444436</v>
      </c>
      <c r="AF85" s="196"/>
      <c r="AG85" s="196"/>
      <c r="AH85" s="196"/>
      <c r="AI85" s="150"/>
      <c r="AJ85" s="709">
        <f t="shared" si="59"/>
        <v>0</v>
      </c>
      <c r="AK85" s="709">
        <f t="shared" si="60"/>
        <v>0</v>
      </c>
      <c r="AL85" s="709">
        <f t="shared" si="61"/>
        <v>0</v>
      </c>
      <c r="AM85" s="709"/>
      <c r="AN85" s="709">
        <f t="shared" si="62"/>
        <v>0</v>
      </c>
      <c r="AO85" s="709">
        <f t="shared" si="63"/>
        <v>1</v>
      </c>
    </row>
    <row r="86" spans="2:41" ht="12.75" hidden="1" customHeight="1" outlineLevel="1" x14ac:dyDescent="0.2">
      <c r="B86" s="851"/>
      <c r="C86" s="851"/>
      <c r="D86" s="27" t="str">
        <f t="shared" si="64"/>
        <v/>
      </c>
      <c r="E86" s="191" t="str">
        <f t="shared" si="65"/>
        <v>Mi</v>
      </c>
      <c r="F86" s="191">
        <f t="shared" si="66"/>
        <v>2022</v>
      </c>
      <c r="G86" s="191">
        <f t="shared" si="67"/>
        <v>3</v>
      </c>
      <c r="H86" s="191">
        <f t="shared" si="69"/>
        <v>9</v>
      </c>
      <c r="I86" s="192">
        <f t="shared" si="68"/>
        <v>43167</v>
      </c>
      <c r="J86" s="193">
        <f t="shared" si="50"/>
        <v>7</v>
      </c>
      <c r="K86" s="194">
        <f t="shared" si="51"/>
        <v>0</v>
      </c>
      <c r="L86" s="193">
        <f t="shared" si="52"/>
        <v>13</v>
      </c>
      <c r="M86" s="194">
        <f t="shared" si="53"/>
        <v>0</v>
      </c>
      <c r="N86" s="193">
        <f t="shared" si="54"/>
        <v>13</v>
      </c>
      <c r="O86" s="194">
        <f t="shared" si="55"/>
        <v>30</v>
      </c>
      <c r="P86" s="193">
        <f t="shared" si="56"/>
        <v>15</v>
      </c>
      <c r="Q86" s="194">
        <f t="shared" si="57"/>
        <v>55</v>
      </c>
      <c r="R86" s="194"/>
      <c r="S86" s="194"/>
      <c r="T86" s="194"/>
      <c r="U86" s="194"/>
      <c r="V86" s="195">
        <f t="shared" si="70"/>
        <v>0.29166666666666669</v>
      </c>
      <c r="W86" s="195">
        <f t="shared" si="71"/>
        <v>0.54166666666666663</v>
      </c>
      <c r="X86" s="195">
        <f t="shared" si="72"/>
        <v>0.5625</v>
      </c>
      <c r="Y86" s="195">
        <f t="shared" si="73"/>
        <v>0.66319444444444442</v>
      </c>
      <c r="Z86" s="195"/>
      <c r="AA86" s="195"/>
      <c r="AB86" s="667"/>
      <c r="AC86" s="196">
        <f t="shared" si="58"/>
        <v>0.35069444444444442</v>
      </c>
      <c r="AD86" s="667"/>
      <c r="AE86" s="196">
        <f t="shared" si="74"/>
        <v>0.35069444444444436</v>
      </c>
      <c r="AF86" s="196"/>
      <c r="AG86" s="196"/>
      <c r="AH86" s="196"/>
      <c r="AI86" s="150"/>
      <c r="AJ86" s="709">
        <f t="shared" si="59"/>
        <v>0</v>
      </c>
      <c r="AK86" s="709">
        <f t="shared" si="60"/>
        <v>0</v>
      </c>
      <c r="AL86" s="709">
        <f t="shared" si="61"/>
        <v>0</v>
      </c>
      <c r="AM86" s="709"/>
      <c r="AN86" s="709">
        <f t="shared" si="62"/>
        <v>0</v>
      </c>
      <c r="AO86" s="709">
        <f t="shared" si="63"/>
        <v>1</v>
      </c>
    </row>
    <row r="87" spans="2:41" ht="12.75" hidden="1" customHeight="1" outlineLevel="1" x14ac:dyDescent="0.2">
      <c r="B87" s="851"/>
      <c r="C87" s="851"/>
      <c r="D87" s="27" t="str">
        <f t="shared" si="64"/>
        <v/>
      </c>
      <c r="E87" s="191" t="str">
        <f t="shared" si="65"/>
        <v>Do</v>
      </c>
      <c r="F87" s="191">
        <f t="shared" si="66"/>
        <v>2022</v>
      </c>
      <c r="G87" s="191">
        <f t="shared" si="67"/>
        <v>3</v>
      </c>
      <c r="H87" s="191">
        <f t="shared" si="69"/>
        <v>10</v>
      </c>
      <c r="I87" s="192">
        <f t="shared" si="68"/>
        <v>43168</v>
      </c>
      <c r="J87" s="193">
        <f t="shared" si="50"/>
        <v>7</v>
      </c>
      <c r="K87" s="194">
        <f t="shared" si="51"/>
        <v>0</v>
      </c>
      <c r="L87" s="193">
        <f t="shared" si="52"/>
        <v>13</v>
      </c>
      <c r="M87" s="194">
        <f t="shared" si="53"/>
        <v>0</v>
      </c>
      <c r="N87" s="193">
        <f t="shared" si="54"/>
        <v>13</v>
      </c>
      <c r="O87" s="194">
        <f t="shared" si="55"/>
        <v>30</v>
      </c>
      <c r="P87" s="193">
        <f t="shared" si="56"/>
        <v>15</v>
      </c>
      <c r="Q87" s="194">
        <f t="shared" si="57"/>
        <v>55</v>
      </c>
      <c r="R87" s="194"/>
      <c r="S87" s="194"/>
      <c r="T87" s="194"/>
      <c r="U87" s="194"/>
      <c r="V87" s="195">
        <f t="shared" si="70"/>
        <v>0.29166666666666669</v>
      </c>
      <c r="W87" s="195">
        <f t="shared" si="71"/>
        <v>0.54166666666666663</v>
      </c>
      <c r="X87" s="195">
        <f t="shared" si="72"/>
        <v>0.5625</v>
      </c>
      <c r="Y87" s="195">
        <f t="shared" si="73"/>
        <v>0.66319444444444442</v>
      </c>
      <c r="Z87" s="195"/>
      <c r="AA87" s="195"/>
      <c r="AB87" s="667"/>
      <c r="AC87" s="196">
        <f t="shared" si="58"/>
        <v>0.35069444444444442</v>
      </c>
      <c r="AD87" s="667"/>
      <c r="AE87" s="196">
        <f t="shared" si="74"/>
        <v>0.35069444444444436</v>
      </c>
      <c r="AF87" s="196"/>
      <c r="AG87" s="196"/>
      <c r="AH87" s="196"/>
      <c r="AI87" s="150"/>
      <c r="AJ87" s="709">
        <f t="shared" si="59"/>
        <v>0</v>
      </c>
      <c r="AK87" s="709">
        <f t="shared" si="60"/>
        <v>0</v>
      </c>
      <c r="AL87" s="709">
        <f t="shared" si="61"/>
        <v>0</v>
      </c>
      <c r="AM87" s="709"/>
      <c r="AN87" s="709">
        <f t="shared" si="62"/>
        <v>0</v>
      </c>
      <c r="AO87" s="709">
        <f t="shared" si="63"/>
        <v>1</v>
      </c>
    </row>
    <row r="88" spans="2:41" ht="12.75" hidden="1" customHeight="1" outlineLevel="1" x14ac:dyDescent="0.2">
      <c r="B88" s="851"/>
      <c r="C88" s="851"/>
      <c r="D88" s="27" t="str">
        <f t="shared" si="64"/>
        <v/>
      </c>
      <c r="E88" s="191" t="str">
        <f t="shared" si="65"/>
        <v>Fr</v>
      </c>
      <c r="F88" s="191">
        <f t="shared" si="66"/>
        <v>2022</v>
      </c>
      <c r="G88" s="191">
        <f t="shared" si="67"/>
        <v>3</v>
      </c>
      <c r="H88" s="191">
        <f t="shared" si="69"/>
        <v>11</v>
      </c>
      <c r="I88" s="192">
        <f t="shared" si="68"/>
        <v>43169</v>
      </c>
      <c r="J88" s="193">
        <f t="shared" si="50"/>
        <v>7</v>
      </c>
      <c r="K88" s="194">
        <f t="shared" si="51"/>
        <v>0</v>
      </c>
      <c r="L88" s="193">
        <f t="shared" si="52"/>
        <v>13</v>
      </c>
      <c r="M88" s="194">
        <f t="shared" si="53"/>
        <v>0</v>
      </c>
      <c r="N88" s="193">
        <f t="shared" si="54"/>
        <v>13</v>
      </c>
      <c r="O88" s="194">
        <f t="shared" si="55"/>
        <v>30</v>
      </c>
      <c r="P88" s="193">
        <f t="shared" si="56"/>
        <v>15</v>
      </c>
      <c r="Q88" s="194">
        <f t="shared" si="57"/>
        <v>55</v>
      </c>
      <c r="R88" s="194"/>
      <c r="S88" s="194"/>
      <c r="T88" s="194"/>
      <c r="U88" s="194"/>
      <c r="V88" s="195">
        <f t="shared" si="70"/>
        <v>0.29166666666666669</v>
      </c>
      <c r="W88" s="195">
        <f t="shared" si="71"/>
        <v>0.54166666666666663</v>
      </c>
      <c r="X88" s="195">
        <f t="shared" si="72"/>
        <v>0.5625</v>
      </c>
      <c r="Y88" s="195">
        <f t="shared" si="73"/>
        <v>0.66319444444444442</v>
      </c>
      <c r="Z88" s="195"/>
      <c r="AA88" s="195"/>
      <c r="AB88" s="667"/>
      <c r="AC88" s="196">
        <f t="shared" si="58"/>
        <v>0.35069444444444442</v>
      </c>
      <c r="AD88" s="667"/>
      <c r="AE88" s="196">
        <f t="shared" si="74"/>
        <v>0.35069444444444436</v>
      </c>
      <c r="AF88" s="196"/>
      <c r="AG88" s="196"/>
      <c r="AH88" s="196"/>
      <c r="AI88" s="150"/>
      <c r="AJ88" s="709">
        <f t="shared" si="59"/>
        <v>0</v>
      </c>
      <c r="AK88" s="709">
        <f t="shared" si="60"/>
        <v>0</v>
      </c>
      <c r="AL88" s="709">
        <f t="shared" si="61"/>
        <v>0</v>
      </c>
      <c r="AM88" s="709"/>
      <c r="AN88" s="709">
        <f t="shared" si="62"/>
        <v>0</v>
      </c>
      <c r="AO88" s="709">
        <f t="shared" si="63"/>
        <v>1</v>
      </c>
    </row>
    <row r="89" spans="2:41" ht="12.75" hidden="1" customHeight="1" outlineLevel="1" x14ac:dyDescent="0.2">
      <c r="B89" s="851"/>
      <c r="C89" s="851"/>
      <c r="D89" s="27" t="str">
        <f t="shared" si="64"/>
        <v/>
      </c>
      <c r="E89" s="191" t="str">
        <f t="shared" si="65"/>
        <v>Sa</v>
      </c>
      <c r="F89" s="191">
        <f t="shared" si="66"/>
        <v>2022</v>
      </c>
      <c r="G89" s="191">
        <f t="shared" si="67"/>
        <v>3</v>
      </c>
      <c r="H89" s="191">
        <f t="shared" si="69"/>
        <v>12</v>
      </c>
      <c r="I89" s="192">
        <f t="shared" si="68"/>
        <v>43170</v>
      </c>
      <c r="J89" s="193">
        <f t="shared" si="50"/>
        <v>7</v>
      </c>
      <c r="K89" s="194">
        <f t="shared" si="51"/>
        <v>0</v>
      </c>
      <c r="L89" s="193">
        <f t="shared" si="52"/>
        <v>13</v>
      </c>
      <c r="M89" s="194">
        <f t="shared" si="53"/>
        <v>0</v>
      </c>
      <c r="N89" s="193">
        <f t="shared" si="54"/>
        <v>13</v>
      </c>
      <c r="O89" s="194">
        <f t="shared" si="55"/>
        <v>30</v>
      </c>
      <c r="P89" s="193">
        <f t="shared" si="56"/>
        <v>15</v>
      </c>
      <c r="Q89" s="194">
        <f t="shared" si="57"/>
        <v>55</v>
      </c>
      <c r="R89" s="194"/>
      <c r="S89" s="194"/>
      <c r="T89" s="194"/>
      <c r="U89" s="194"/>
      <c r="V89" s="195">
        <f t="shared" si="70"/>
        <v>0.29166666666666669</v>
      </c>
      <c r="W89" s="195">
        <f t="shared" si="71"/>
        <v>0.54166666666666663</v>
      </c>
      <c r="X89" s="195">
        <f t="shared" si="72"/>
        <v>0.5625</v>
      </c>
      <c r="Y89" s="195">
        <f t="shared" si="73"/>
        <v>0.66319444444444442</v>
      </c>
      <c r="Z89" s="195"/>
      <c r="AA89" s="195"/>
      <c r="AB89" s="667"/>
      <c r="AC89" s="196">
        <f t="shared" si="58"/>
        <v>0.35069444444444442</v>
      </c>
      <c r="AD89" s="667"/>
      <c r="AE89" s="196">
        <f t="shared" si="74"/>
        <v>0.35069444444444436</v>
      </c>
      <c r="AF89" s="196"/>
      <c r="AG89" s="196"/>
      <c r="AH89" s="196"/>
      <c r="AI89" s="150"/>
      <c r="AJ89" s="709">
        <f t="shared" si="59"/>
        <v>0</v>
      </c>
      <c r="AK89" s="709">
        <f t="shared" si="60"/>
        <v>0</v>
      </c>
      <c r="AL89" s="709">
        <f t="shared" si="61"/>
        <v>0</v>
      </c>
      <c r="AM89" s="709"/>
      <c r="AN89" s="709">
        <f t="shared" si="62"/>
        <v>0</v>
      </c>
      <c r="AO89" s="709">
        <f t="shared" si="63"/>
        <v>0</v>
      </c>
    </row>
    <row r="90" spans="2:41" ht="12.75" hidden="1" customHeight="1" outlineLevel="1" x14ac:dyDescent="0.2">
      <c r="B90" s="851"/>
      <c r="C90" s="851"/>
      <c r="D90" s="27" t="str">
        <f t="shared" si="64"/>
        <v/>
      </c>
      <c r="E90" s="191" t="str">
        <f t="shared" si="65"/>
        <v>So</v>
      </c>
      <c r="F90" s="191">
        <f t="shared" si="66"/>
        <v>2022</v>
      </c>
      <c r="G90" s="191">
        <f t="shared" si="67"/>
        <v>3</v>
      </c>
      <c r="H90" s="191">
        <f t="shared" si="69"/>
        <v>13</v>
      </c>
      <c r="I90" s="192">
        <f t="shared" si="68"/>
        <v>43171</v>
      </c>
      <c r="J90" s="193">
        <f t="shared" si="50"/>
        <v>7</v>
      </c>
      <c r="K90" s="194">
        <f t="shared" si="51"/>
        <v>0</v>
      </c>
      <c r="L90" s="193">
        <f t="shared" si="52"/>
        <v>13</v>
      </c>
      <c r="M90" s="194">
        <f t="shared" si="53"/>
        <v>0</v>
      </c>
      <c r="N90" s="193">
        <f t="shared" si="54"/>
        <v>13</v>
      </c>
      <c r="O90" s="194">
        <f t="shared" si="55"/>
        <v>30</v>
      </c>
      <c r="P90" s="193">
        <f t="shared" si="56"/>
        <v>15</v>
      </c>
      <c r="Q90" s="194">
        <f t="shared" si="57"/>
        <v>55</v>
      </c>
      <c r="R90" s="194"/>
      <c r="S90" s="194"/>
      <c r="T90" s="194"/>
      <c r="U90" s="194"/>
      <c r="V90" s="195">
        <f t="shared" si="70"/>
        <v>0.29166666666666669</v>
      </c>
      <c r="W90" s="195">
        <f t="shared" si="71"/>
        <v>0.54166666666666663</v>
      </c>
      <c r="X90" s="195">
        <f t="shared" si="72"/>
        <v>0.5625</v>
      </c>
      <c r="Y90" s="195">
        <f t="shared" si="73"/>
        <v>0.66319444444444442</v>
      </c>
      <c r="Z90" s="195"/>
      <c r="AA90" s="195"/>
      <c r="AB90" s="667"/>
      <c r="AC90" s="196">
        <f t="shared" si="58"/>
        <v>0.35069444444444442</v>
      </c>
      <c r="AD90" s="667"/>
      <c r="AE90" s="196">
        <f t="shared" si="74"/>
        <v>0.35069444444444436</v>
      </c>
      <c r="AF90" s="196"/>
      <c r="AG90" s="196"/>
      <c r="AH90" s="196"/>
      <c r="AI90" s="150"/>
      <c r="AJ90" s="709">
        <f t="shared" si="59"/>
        <v>0</v>
      </c>
      <c r="AK90" s="709">
        <f t="shared" si="60"/>
        <v>0</v>
      </c>
      <c r="AL90" s="709">
        <f t="shared" si="61"/>
        <v>0</v>
      </c>
      <c r="AM90" s="709"/>
      <c r="AN90" s="709">
        <f t="shared" si="62"/>
        <v>0</v>
      </c>
      <c r="AO90" s="709">
        <f t="shared" si="63"/>
        <v>0</v>
      </c>
    </row>
    <row r="91" spans="2:41" ht="12.75" hidden="1" customHeight="1" outlineLevel="1" x14ac:dyDescent="0.2">
      <c r="B91" s="851"/>
      <c r="C91" s="851"/>
      <c r="D91" s="27">
        <f t="shared" si="64"/>
        <v>12</v>
      </c>
      <c r="E91" s="191" t="str">
        <f t="shared" si="65"/>
        <v>Mo</v>
      </c>
      <c r="F91" s="191">
        <f t="shared" si="66"/>
        <v>2022</v>
      </c>
      <c r="G91" s="191">
        <f t="shared" si="67"/>
        <v>3</v>
      </c>
      <c r="H91" s="191">
        <f t="shared" si="69"/>
        <v>14</v>
      </c>
      <c r="I91" s="192">
        <f t="shared" si="68"/>
        <v>43172</v>
      </c>
      <c r="J91" s="193">
        <f t="shared" si="50"/>
        <v>7</v>
      </c>
      <c r="K91" s="194">
        <f t="shared" si="51"/>
        <v>0</v>
      </c>
      <c r="L91" s="193">
        <f t="shared" si="52"/>
        <v>13</v>
      </c>
      <c r="M91" s="194">
        <f t="shared" si="53"/>
        <v>0</v>
      </c>
      <c r="N91" s="193">
        <f t="shared" si="54"/>
        <v>13</v>
      </c>
      <c r="O91" s="194">
        <f t="shared" si="55"/>
        <v>30</v>
      </c>
      <c r="P91" s="193">
        <f t="shared" si="56"/>
        <v>15</v>
      </c>
      <c r="Q91" s="194">
        <f t="shared" si="57"/>
        <v>55</v>
      </c>
      <c r="R91" s="194"/>
      <c r="S91" s="194"/>
      <c r="T91" s="194"/>
      <c r="U91" s="194"/>
      <c r="V91" s="195">
        <f t="shared" si="70"/>
        <v>0.29166666666666669</v>
      </c>
      <c r="W91" s="195">
        <f t="shared" si="71"/>
        <v>0.54166666666666663</v>
      </c>
      <c r="X91" s="195">
        <f t="shared" si="72"/>
        <v>0.5625</v>
      </c>
      <c r="Y91" s="195">
        <f t="shared" si="73"/>
        <v>0.66319444444444442</v>
      </c>
      <c r="Z91" s="195"/>
      <c r="AA91" s="195"/>
      <c r="AB91" s="667"/>
      <c r="AC91" s="196">
        <f t="shared" si="58"/>
        <v>0.35069444444444442</v>
      </c>
      <c r="AD91" s="667"/>
      <c r="AE91" s="196">
        <f t="shared" si="74"/>
        <v>0.35069444444444436</v>
      </c>
      <c r="AF91" s="196"/>
      <c r="AG91" s="196"/>
      <c r="AH91" s="196"/>
      <c r="AI91" s="150"/>
      <c r="AJ91" s="709">
        <f t="shared" si="59"/>
        <v>0</v>
      </c>
      <c r="AK91" s="709">
        <f t="shared" si="60"/>
        <v>0</v>
      </c>
      <c r="AL91" s="709">
        <f t="shared" si="61"/>
        <v>0</v>
      </c>
      <c r="AM91" s="709"/>
      <c r="AN91" s="709">
        <f t="shared" si="62"/>
        <v>0</v>
      </c>
      <c r="AO91" s="709">
        <f t="shared" si="63"/>
        <v>1</v>
      </c>
    </row>
    <row r="92" spans="2:41" ht="12.75" hidden="1" customHeight="1" outlineLevel="1" x14ac:dyDescent="0.2">
      <c r="B92" s="851"/>
      <c r="C92" s="851"/>
      <c r="D92" s="27" t="str">
        <f t="shared" si="64"/>
        <v/>
      </c>
      <c r="E92" s="191" t="str">
        <f t="shared" si="65"/>
        <v>Di</v>
      </c>
      <c r="F92" s="191">
        <f t="shared" si="66"/>
        <v>2022</v>
      </c>
      <c r="G92" s="191">
        <f t="shared" si="67"/>
        <v>3</v>
      </c>
      <c r="H92" s="191">
        <f t="shared" si="69"/>
        <v>15</v>
      </c>
      <c r="I92" s="192">
        <f t="shared" si="68"/>
        <v>43173</v>
      </c>
      <c r="J92" s="193">
        <f t="shared" si="50"/>
        <v>7</v>
      </c>
      <c r="K92" s="194">
        <f t="shared" si="51"/>
        <v>0</v>
      </c>
      <c r="L92" s="193">
        <f t="shared" si="52"/>
        <v>13</v>
      </c>
      <c r="M92" s="194">
        <f t="shared" si="53"/>
        <v>0</v>
      </c>
      <c r="N92" s="193">
        <f t="shared" si="54"/>
        <v>13</v>
      </c>
      <c r="O92" s="194">
        <f t="shared" si="55"/>
        <v>30</v>
      </c>
      <c r="P92" s="193">
        <f t="shared" si="56"/>
        <v>15</v>
      </c>
      <c r="Q92" s="194">
        <f t="shared" si="57"/>
        <v>55</v>
      </c>
      <c r="R92" s="194"/>
      <c r="S92" s="194"/>
      <c r="T92" s="194"/>
      <c r="U92" s="194"/>
      <c r="V92" s="195">
        <f t="shared" si="70"/>
        <v>0.29166666666666669</v>
      </c>
      <c r="W92" s="195">
        <f t="shared" si="71"/>
        <v>0.54166666666666663</v>
      </c>
      <c r="X92" s="195">
        <f t="shared" si="72"/>
        <v>0.5625</v>
      </c>
      <c r="Y92" s="195">
        <f t="shared" si="73"/>
        <v>0.66319444444444442</v>
      </c>
      <c r="Z92" s="195"/>
      <c r="AA92" s="195"/>
      <c r="AB92" s="667"/>
      <c r="AC92" s="196">
        <f t="shared" si="58"/>
        <v>0.35069444444444442</v>
      </c>
      <c r="AD92" s="667"/>
      <c r="AE92" s="196">
        <f t="shared" si="74"/>
        <v>0.35069444444444436</v>
      </c>
      <c r="AF92" s="196"/>
      <c r="AG92" s="196"/>
      <c r="AH92" s="196"/>
      <c r="AI92" s="150"/>
      <c r="AJ92" s="709">
        <f t="shared" si="59"/>
        <v>0</v>
      </c>
      <c r="AK92" s="709">
        <f t="shared" si="60"/>
        <v>0</v>
      </c>
      <c r="AL92" s="709">
        <f t="shared" si="61"/>
        <v>0</v>
      </c>
      <c r="AM92" s="709"/>
      <c r="AN92" s="709">
        <f t="shared" si="62"/>
        <v>0</v>
      </c>
      <c r="AO92" s="709">
        <f t="shared" si="63"/>
        <v>1</v>
      </c>
    </row>
    <row r="93" spans="2:41" ht="12.75" hidden="1" customHeight="1" outlineLevel="1" x14ac:dyDescent="0.2">
      <c r="B93" s="851"/>
      <c r="C93" s="851"/>
      <c r="D93" s="27" t="str">
        <f t="shared" si="64"/>
        <v/>
      </c>
      <c r="E93" s="191" t="str">
        <f t="shared" si="65"/>
        <v>Mi</v>
      </c>
      <c r="F93" s="191">
        <f t="shared" si="66"/>
        <v>2022</v>
      </c>
      <c r="G93" s="191">
        <f t="shared" si="67"/>
        <v>3</v>
      </c>
      <c r="H93" s="191">
        <f t="shared" si="69"/>
        <v>16</v>
      </c>
      <c r="I93" s="192">
        <f t="shared" si="68"/>
        <v>43174</v>
      </c>
      <c r="J93" s="193">
        <f t="shared" si="50"/>
        <v>7</v>
      </c>
      <c r="K93" s="194">
        <f t="shared" si="51"/>
        <v>0</v>
      </c>
      <c r="L93" s="193">
        <f t="shared" si="52"/>
        <v>13</v>
      </c>
      <c r="M93" s="194">
        <f t="shared" si="53"/>
        <v>0</v>
      </c>
      <c r="N93" s="193">
        <f t="shared" si="54"/>
        <v>13</v>
      </c>
      <c r="O93" s="194">
        <f t="shared" si="55"/>
        <v>30</v>
      </c>
      <c r="P93" s="193">
        <f t="shared" si="56"/>
        <v>15</v>
      </c>
      <c r="Q93" s="194">
        <f t="shared" si="57"/>
        <v>55</v>
      </c>
      <c r="R93" s="194"/>
      <c r="S93" s="194"/>
      <c r="T93" s="194"/>
      <c r="U93" s="194"/>
      <c r="V93" s="195">
        <f t="shared" si="70"/>
        <v>0.29166666666666669</v>
      </c>
      <c r="W93" s="195">
        <f t="shared" si="71"/>
        <v>0.54166666666666663</v>
      </c>
      <c r="X93" s="195">
        <f t="shared" si="72"/>
        <v>0.5625</v>
      </c>
      <c r="Y93" s="195">
        <f t="shared" si="73"/>
        <v>0.66319444444444442</v>
      </c>
      <c r="Z93" s="195"/>
      <c r="AA93" s="195"/>
      <c r="AB93" s="667"/>
      <c r="AC93" s="196">
        <f t="shared" si="58"/>
        <v>0.35069444444444442</v>
      </c>
      <c r="AD93" s="667"/>
      <c r="AE93" s="196">
        <f t="shared" si="74"/>
        <v>0.35069444444444436</v>
      </c>
      <c r="AF93" s="196"/>
      <c r="AG93" s="196"/>
      <c r="AH93" s="196"/>
      <c r="AI93" s="172"/>
      <c r="AJ93" s="709">
        <f t="shared" si="59"/>
        <v>0</v>
      </c>
      <c r="AK93" s="709">
        <f t="shared" si="60"/>
        <v>0</v>
      </c>
      <c r="AL93" s="709">
        <f t="shared" si="61"/>
        <v>0</v>
      </c>
      <c r="AM93" s="709"/>
      <c r="AN93" s="709">
        <f t="shared" si="62"/>
        <v>0</v>
      </c>
      <c r="AO93" s="709">
        <f t="shared" si="63"/>
        <v>1</v>
      </c>
    </row>
    <row r="94" spans="2:41" ht="12.75" hidden="1" customHeight="1" outlineLevel="1" x14ac:dyDescent="0.2">
      <c r="B94" s="851"/>
      <c r="C94" s="851"/>
      <c r="D94" s="27" t="str">
        <f t="shared" si="64"/>
        <v/>
      </c>
      <c r="E94" s="191" t="str">
        <f t="shared" si="65"/>
        <v>Do</v>
      </c>
      <c r="F94" s="191">
        <f t="shared" si="66"/>
        <v>2022</v>
      </c>
      <c r="G94" s="191">
        <f t="shared" si="67"/>
        <v>3</v>
      </c>
      <c r="H94" s="191">
        <f t="shared" si="69"/>
        <v>17</v>
      </c>
      <c r="I94" s="192">
        <f t="shared" si="68"/>
        <v>43175</v>
      </c>
      <c r="J94" s="193">
        <f t="shared" si="50"/>
        <v>7</v>
      </c>
      <c r="K94" s="194">
        <f t="shared" si="51"/>
        <v>0</v>
      </c>
      <c r="L94" s="193">
        <f t="shared" si="52"/>
        <v>13</v>
      </c>
      <c r="M94" s="194">
        <f t="shared" si="53"/>
        <v>0</v>
      </c>
      <c r="N94" s="193">
        <f t="shared" si="54"/>
        <v>13</v>
      </c>
      <c r="O94" s="194">
        <f t="shared" si="55"/>
        <v>30</v>
      </c>
      <c r="P94" s="193">
        <f t="shared" si="56"/>
        <v>15</v>
      </c>
      <c r="Q94" s="194">
        <f t="shared" si="57"/>
        <v>55</v>
      </c>
      <c r="R94" s="194"/>
      <c r="S94" s="194"/>
      <c r="T94" s="194"/>
      <c r="U94" s="194"/>
      <c r="V94" s="195">
        <f t="shared" si="70"/>
        <v>0.29166666666666669</v>
      </c>
      <c r="W94" s="195">
        <f t="shared" si="71"/>
        <v>0.54166666666666663</v>
      </c>
      <c r="X94" s="195">
        <f t="shared" si="72"/>
        <v>0.5625</v>
      </c>
      <c r="Y94" s="195">
        <f t="shared" si="73"/>
        <v>0.66319444444444442</v>
      </c>
      <c r="Z94" s="195"/>
      <c r="AA94" s="195"/>
      <c r="AB94" s="667"/>
      <c r="AC94" s="196">
        <f t="shared" si="58"/>
        <v>0.35069444444444442</v>
      </c>
      <c r="AD94" s="667"/>
      <c r="AE94" s="196">
        <f t="shared" si="74"/>
        <v>0.35069444444444436</v>
      </c>
      <c r="AF94" s="196"/>
      <c r="AG94" s="196"/>
      <c r="AH94" s="196"/>
      <c r="AI94" s="172"/>
      <c r="AJ94" s="709">
        <f t="shared" si="59"/>
        <v>0</v>
      </c>
      <c r="AK94" s="709">
        <f t="shared" si="60"/>
        <v>0</v>
      </c>
      <c r="AL94" s="709">
        <f t="shared" si="61"/>
        <v>0</v>
      </c>
      <c r="AM94" s="709"/>
      <c r="AN94" s="709">
        <f t="shared" si="62"/>
        <v>0</v>
      </c>
      <c r="AO94" s="709">
        <f t="shared" si="63"/>
        <v>1</v>
      </c>
    </row>
    <row r="95" spans="2:41" ht="12.75" hidden="1" customHeight="1" outlineLevel="1" x14ac:dyDescent="0.2">
      <c r="B95" s="851"/>
      <c r="C95" s="851"/>
      <c r="D95" s="27" t="str">
        <f t="shared" si="64"/>
        <v/>
      </c>
      <c r="E95" s="191" t="str">
        <f t="shared" si="65"/>
        <v>Fr</v>
      </c>
      <c r="F95" s="191">
        <f t="shared" si="66"/>
        <v>2022</v>
      </c>
      <c r="G95" s="191">
        <f t="shared" si="67"/>
        <v>3</v>
      </c>
      <c r="H95" s="191">
        <f t="shared" si="69"/>
        <v>18</v>
      </c>
      <c r="I95" s="192">
        <f t="shared" si="68"/>
        <v>43176</v>
      </c>
      <c r="J95" s="193">
        <f t="shared" si="50"/>
        <v>7</v>
      </c>
      <c r="K95" s="194">
        <f t="shared" si="51"/>
        <v>0</v>
      </c>
      <c r="L95" s="193">
        <f t="shared" si="52"/>
        <v>13</v>
      </c>
      <c r="M95" s="194">
        <f t="shared" si="53"/>
        <v>0</v>
      </c>
      <c r="N95" s="193">
        <f t="shared" si="54"/>
        <v>13</v>
      </c>
      <c r="O95" s="194">
        <f t="shared" si="55"/>
        <v>30</v>
      </c>
      <c r="P95" s="193">
        <f t="shared" si="56"/>
        <v>15</v>
      </c>
      <c r="Q95" s="194">
        <f t="shared" si="57"/>
        <v>55</v>
      </c>
      <c r="R95" s="194"/>
      <c r="S95" s="194"/>
      <c r="T95" s="194"/>
      <c r="U95" s="194"/>
      <c r="V95" s="195">
        <f t="shared" si="70"/>
        <v>0.29166666666666669</v>
      </c>
      <c r="W95" s="195">
        <f t="shared" si="71"/>
        <v>0.54166666666666663</v>
      </c>
      <c r="X95" s="195">
        <f t="shared" si="72"/>
        <v>0.5625</v>
      </c>
      <c r="Y95" s="195">
        <f t="shared" si="73"/>
        <v>0.66319444444444442</v>
      </c>
      <c r="Z95" s="195"/>
      <c r="AA95" s="195"/>
      <c r="AB95" s="667"/>
      <c r="AC95" s="196">
        <f t="shared" si="58"/>
        <v>0.35069444444444442</v>
      </c>
      <c r="AD95" s="667"/>
      <c r="AE95" s="196">
        <f t="shared" si="74"/>
        <v>0.35069444444444436</v>
      </c>
      <c r="AF95" s="196"/>
      <c r="AG95" s="196"/>
      <c r="AH95" s="196"/>
      <c r="AI95" s="172"/>
      <c r="AJ95" s="709">
        <f t="shared" si="59"/>
        <v>0</v>
      </c>
      <c r="AK95" s="709">
        <f t="shared" si="60"/>
        <v>0</v>
      </c>
      <c r="AL95" s="709">
        <f t="shared" si="61"/>
        <v>0</v>
      </c>
      <c r="AM95" s="709"/>
      <c r="AN95" s="709">
        <f t="shared" si="62"/>
        <v>0</v>
      </c>
      <c r="AO95" s="709">
        <f t="shared" si="63"/>
        <v>1</v>
      </c>
    </row>
    <row r="96" spans="2:41" ht="12.75" hidden="1" customHeight="1" outlineLevel="1" x14ac:dyDescent="0.2">
      <c r="B96" s="851"/>
      <c r="C96" s="851"/>
      <c r="D96" s="27" t="str">
        <f t="shared" si="64"/>
        <v/>
      </c>
      <c r="E96" s="191" t="str">
        <f t="shared" si="65"/>
        <v>Sa</v>
      </c>
      <c r="F96" s="191">
        <f t="shared" si="66"/>
        <v>2022</v>
      </c>
      <c r="G96" s="191">
        <f t="shared" si="67"/>
        <v>3</v>
      </c>
      <c r="H96" s="191">
        <f t="shared" si="69"/>
        <v>19</v>
      </c>
      <c r="I96" s="192">
        <f t="shared" si="68"/>
        <v>43177</v>
      </c>
      <c r="J96" s="193">
        <f t="shared" si="50"/>
        <v>7</v>
      </c>
      <c r="K96" s="194">
        <f t="shared" si="51"/>
        <v>0</v>
      </c>
      <c r="L96" s="193">
        <f t="shared" si="52"/>
        <v>13</v>
      </c>
      <c r="M96" s="194">
        <f t="shared" si="53"/>
        <v>0</v>
      </c>
      <c r="N96" s="193">
        <f t="shared" si="54"/>
        <v>13</v>
      </c>
      <c r="O96" s="194">
        <f t="shared" si="55"/>
        <v>30</v>
      </c>
      <c r="P96" s="193">
        <f t="shared" si="56"/>
        <v>15</v>
      </c>
      <c r="Q96" s="194">
        <f t="shared" si="57"/>
        <v>55</v>
      </c>
      <c r="R96" s="194"/>
      <c r="S96" s="194"/>
      <c r="T96" s="194"/>
      <c r="U96" s="194"/>
      <c r="V96" s="195">
        <f t="shared" si="70"/>
        <v>0.29166666666666669</v>
      </c>
      <c r="W96" s="195">
        <f t="shared" si="71"/>
        <v>0.54166666666666663</v>
      </c>
      <c r="X96" s="195">
        <f t="shared" si="72"/>
        <v>0.5625</v>
      </c>
      <c r="Y96" s="195">
        <f t="shared" si="73"/>
        <v>0.66319444444444442</v>
      </c>
      <c r="Z96" s="195"/>
      <c r="AA96" s="195"/>
      <c r="AB96" s="667"/>
      <c r="AC96" s="196">
        <f t="shared" si="58"/>
        <v>0.35069444444444442</v>
      </c>
      <c r="AD96" s="667"/>
      <c r="AE96" s="196">
        <f t="shared" si="74"/>
        <v>0.35069444444444436</v>
      </c>
      <c r="AF96" s="196"/>
      <c r="AG96" s="196"/>
      <c r="AH96" s="196"/>
      <c r="AI96" s="172"/>
      <c r="AJ96" s="709">
        <f t="shared" si="59"/>
        <v>0</v>
      </c>
      <c r="AK96" s="709">
        <f t="shared" si="60"/>
        <v>0</v>
      </c>
      <c r="AL96" s="709">
        <f t="shared" si="61"/>
        <v>0</v>
      </c>
      <c r="AM96" s="709"/>
      <c r="AN96" s="709">
        <f t="shared" si="62"/>
        <v>0</v>
      </c>
      <c r="AO96" s="709">
        <f t="shared" si="63"/>
        <v>0</v>
      </c>
    </row>
    <row r="97" spans="1:41" ht="12.75" hidden="1" customHeight="1" outlineLevel="1" x14ac:dyDescent="0.2">
      <c r="B97" s="851"/>
      <c r="C97" s="851"/>
      <c r="D97" s="27" t="str">
        <f t="shared" si="64"/>
        <v/>
      </c>
      <c r="E97" s="191" t="str">
        <f t="shared" si="65"/>
        <v>So</v>
      </c>
      <c r="F97" s="191">
        <f t="shared" si="66"/>
        <v>2022</v>
      </c>
      <c r="G97" s="191">
        <f t="shared" si="67"/>
        <v>3</v>
      </c>
      <c r="H97" s="191">
        <f t="shared" si="69"/>
        <v>20</v>
      </c>
      <c r="I97" s="192">
        <f t="shared" si="68"/>
        <v>43178</v>
      </c>
      <c r="J97" s="193">
        <f t="shared" si="50"/>
        <v>7</v>
      </c>
      <c r="K97" s="194">
        <f t="shared" si="51"/>
        <v>0</v>
      </c>
      <c r="L97" s="193">
        <f t="shared" si="52"/>
        <v>13</v>
      </c>
      <c r="M97" s="194">
        <f t="shared" si="53"/>
        <v>0</v>
      </c>
      <c r="N97" s="193">
        <f t="shared" si="54"/>
        <v>13</v>
      </c>
      <c r="O97" s="194">
        <f t="shared" si="55"/>
        <v>30</v>
      </c>
      <c r="P97" s="193">
        <f t="shared" si="56"/>
        <v>15</v>
      </c>
      <c r="Q97" s="194">
        <f t="shared" si="57"/>
        <v>55</v>
      </c>
      <c r="R97" s="194"/>
      <c r="S97" s="194"/>
      <c r="T97" s="194"/>
      <c r="U97" s="194"/>
      <c r="V97" s="195">
        <f t="shared" si="70"/>
        <v>0.29166666666666669</v>
      </c>
      <c r="W97" s="195">
        <f t="shared" si="71"/>
        <v>0.54166666666666663</v>
      </c>
      <c r="X97" s="195">
        <f t="shared" si="72"/>
        <v>0.5625</v>
      </c>
      <c r="Y97" s="195">
        <f t="shared" si="73"/>
        <v>0.66319444444444442</v>
      </c>
      <c r="Z97" s="195"/>
      <c r="AA97" s="195"/>
      <c r="AB97" s="667"/>
      <c r="AC97" s="196">
        <f t="shared" si="58"/>
        <v>0.35069444444444442</v>
      </c>
      <c r="AD97" s="667"/>
      <c r="AE97" s="196">
        <f t="shared" si="74"/>
        <v>0.35069444444444436</v>
      </c>
      <c r="AF97" s="196"/>
      <c r="AG97" s="196"/>
      <c r="AH97" s="196"/>
      <c r="AI97" s="172"/>
      <c r="AJ97" s="709">
        <f t="shared" si="59"/>
        <v>0</v>
      </c>
      <c r="AK97" s="709">
        <f t="shared" si="60"/>
        <v>0</v>
      </c>
      <c r="AL97" s="709">
        <f t="shared" si="61"/>
        <v>0</v>
      </c>
      <c r="AM97" s="709"/>
      <c r="AN97" s="709">
        <f t="shared" si="62"/>
        <v>0</v>
      </c>
      <c r="AO97" s="709">
        <f t="shared" si="63"/>
        <v>0</v>
      </c>
    </row>
    <row r="98" spans="1:41" ht="12.75" hidden="1" customHeight="1" outlineLevel="1" x14ac:dyDescent="0.2">
      <c r="B98" s="851"/>
      <c r="C98" s="851"/>
      <c r="D98" s="27">
        <f t="shared" si="64"/>
        <v>13</v>
      </c>
      <c r="E98" s="191" t="str">
        <f t="shared" si="65"/>
        <v>Mo</v>
      </c>
      <c r="F98" s="191">
        <f t="shared" si="66"/>
        <v>2022</v>
      </c>
      <c r="G98" s="191">
        <f t="shared" si="67"/>
        <v>3</v>
      </c>
      <c r="H98" s="191">
        <f t="shared" si="69"/>
        <v>21</v>
      </c>
      <c r="I98" s="192">
        <f t="shared" si="68"/>
        <v>43179</v>
      </c>
      <c r="J98" s="193">
        <f t="shared" si="50"/>
        <v>7</v>
      </c>
      <c r="K98" s="194">
        <f t="shared" si="51"/>
        <v>0</v>
      </c>
      <c r="L98" s="193">
        <f t="shared" si="52"/>
        <v>13</v>
      </c>
      <c r="M98" s="194">
        <f t="shared" si="53"/>
        <v>0</v>
      </c>
      <c r="N98" s="193">
        <f t="shared" si="54"/>
        <v>13</v>
      </c>
      <c r="O98" s="194">
        <f t="shared" si="55"/>
        <v>30</v>
      </c>
      <c r="P98" s="193">
        <f t="shared" si="56"/>
        <v>15</v>
      </c>
      <c r="Q98" s="194">
        <f t="shared" si="57"/>
        <v>55</v>
      </c>
      <c r="R98" s="194"/>
      <c r="S98" s="194"/>
      <c r="T98" s="194"/>
      <c r="U98" s="194"/>
      <c r="V98" s="195">
        <f t="shared" si="70"/>
        <v>0.29166666666666669</v>
      </c>
      <c r="W98" s="195">
        <f t="shared" si="71"/>
        <v>0.54166666666666663</v>
      </c>
      <c r="X98" s="195">
        <f t="shared" si="72"/>
        <v>0.5625</v>
      </c>
      <c r="Y98" s="195">
        <f t="shared" si="73"/>
        <v>0.66319444444444442</v>
      </c>
      <c r="Z98" s="195"/>
      <c r="AA98" s="195"/>
      <c r="AB98" s="667"/>
      <c r="AC98" s="196">
        <f t="shared" si="58"/>
        <v>0.35069444444444442</v>
      </c>
      <c r="AD98" s="667"/>
      <c r="AE98" s="196">
        <f t="shared" si="74"/>
        <v>0.35069444444444436</v>
      </c>
      <c r="AF98" s="196"/>
      <c r="AG98" s="196"/>
      <c r="AH98" s="196"/>
      <c r="AJ98" s="709">
        <f t="shared" si="59"/>
        <v>0</v>
      </c>
      <c r="AK98" s="709">
        <f t="shared" si="60"/>
        <v>0</v>
      </c>
      <c r="AL98" s="709">
        <f t="shared" si="61"/>
        <v>0</v>
      </c>
      <c r="AM98" s="709"/>
      <c r="AN98" s="709">
        <f t="shared" si="62"/>
        <v>0</v>
      </c>
      <c r="AO98" s="709">
        <f t="shared" si="63"/>
        <v>1</v>
      </c>
    </row>
    <row r="99" spans="1:41" ht="12.75" hidden="1" customHeight="1" outlineLevel="1" x14ac:dyDescent="0.2">
      <c r="B99" s="851"/>
      <c r="C99" s="851"/>
      <c r="D99" s="27" t="str">
        <f t="shared" si="64"/>
        <v/>
      </c>
      <c r="E99" s="191" t="str">
        <f t="shared" si="65"/>
        <v>Di</v>
      </c>
      <c r="F99" s="191">
        <f t="shared" si="66"/>
        <v>2022</v>
      </c>
      <c r="G99" s="191">
        <f t="shared" si="67"/>
        <v>3</v>
      </c>
      <c r="H99" s="191">
        <f t="shared" si="69"/>
        <v>22</v>
      </c>
      <c r="I99" s="192">
        <f t="shared" si="68"/>
        <v>43180</v>
      </c>
      <c r="J99" s="193">
        <f t="shared" si="50"/>
        <v>7</v>
      </c>
      <c r="K99" s="194">
        <f t="shared" si="51"/>
        <v>0</v>
      </c>
      <c r="L99" s="193">
        <f t="shared" si="52"/>
        <v>13</v>
      </c>
      <c r="M99" s="194">
        <f t="shared" si="53"/>
        <v>0</v>
      </c>
      <c r="N99" s="193">
        <f t="shared" si="54"/>
        <v>13</v>
      </c>
      <c r="O99" s="194">
        <f t="shared" si="55"/>
        <v>30</v>
      </c>
      <c r="P99" s="193">
        <f t="shared" si="56"/>
        <v>15</v>
      </c>
      <c r="Q99" s="194">
        <f t="shared" si="57"/>
        <v>55</v>
      </c>
      <c r="R99" s="194"/>
      <c r="S99" s="194"/>
      <c r="T99" s="194"/>
      <c r="U99" s="194"/>
      <c r="V99" s="195">
        <f t="shared" si="70"/>
        <v>0.29166666666666669</v>
      </c>
      <c r="W99" s="195">
        <f t="shared" si="71"/>
        <v>0.54166666666666663</v>
      </c>
      <c r="X99" s="195">
        <f t="shared" si="72"/>
        <v>0.5625</v>
      </c>
      <c r="Y99" s="195">
        <f t="shared" si="73"/>
        <v>0.66319444444444442</v>
      </c>
      <c r="Z99" s="195"/>
      <c r="AA99" s="195"/>
      <c r="AB99" s="667"/>
      <c r="AC99" s="196">
        <f t="shared" si="58"/>
        <v>0.35069444444444442</v>
      </c>
      <c r="AD99" s="667"/>
      <c r="AE99" s="196">
        <f t="shared" si="74"/>
        <v>0.35069444444444436</v>
      </c>
      <c r="AF99" s="196"/>
      <c r="AG99" s="196"/>
      <c r="AH99" s="196"/>
      <c r="AJ99" s="709">
        <f t="shared" si="59"/>
        <v>0</v>
      </c>
      <c r="AK99" s="709">
        <f t="shared" si="60"/>
        <v>0</v>
      </c>
      <c r="AL99" s="709">
        <f t="shared" si="61"/>
        <v>0</v>
      </c>
      <c r="AM99" s="709"/>
      <c r="AN99" s="709">
        <f t="shared" si="62"/>
        <v>0</v>
      </c>
      <c r="AO99" s="709">
        <f t="shared" si="63"/>
        <v>1</v>
      </c>
    </row>
    <row r="100" spans="1:41" ht="12.75" hidden="1" customHeight="1" outlineLevel="1" x14ac:dyDescent="0.2">
      <c r="B100" s="851"/>
      <c r="C100" s="851"/>
      <c r="D100" s="27" t="str">
        <f t="shared" si="64"/>
        <v/>
      </c>
      <c r="E100" s="191" t="str">
        <f t="shared" si="65"/>
        <v>Mi</v>
      </c>
      <c r="F100" s="191">
        <f t="shared" si="66"/>
        <v>2022</v>
      </c>
      <c r="G100" s="191">
        <f t="shared" si="67"/>
        <v>3</v>
      </c>
      <c r="H100" s="191">
        <f t="shared" si="69"/>
        <v>23</v>
      </c>
      <c r="I100" s="192">
        <f t="shared" si="68"/>
        <v>43181</v>
      </c>
      <c r="J100" s="193">
        <f t="shared" si="50"/>
        <v>7</v>
      </c>
      <c r="K100" s="194">
        <f t="shared" si="51"/>
        <v>0</v>
      </c>
      <c r="L100" s="193">
        <f t="shared" si="52"/>
        <v>13</v>
      </c>
      <c r="M100" s="194">
        <f t="shared" si="53"/>
        <v>0</v>
      </c>
      <c r="N100" s="193">
        <f t="shared" si="54"/>
        <v>13</v>
      </c>
      <c r="O100" s="194">
        <f t="shared" si="55"/>
        <v>30</v>
      </c>
      <c r="P100" s="193">
        <f t="shared" si="56"/>
        <v>15</v>
      </c>
      <c r="Q100" s="194">
        <f t="shared" si="57"/>
        <v>55</v>
      </c>
      <c r="R100" s="194"/>
      <c r="S100" s="194"/>
      <c r="T100" s="194"/>
      <c r="U100" s="194"/>
      <c r="V100" s="195">
        <f t="shared" si="70"/>
        <v>0.29166666666666669</v>
      </c>
      <c r="W100" s="195">
        <f t="shared" si="71"/>
        <v>0.54166666666666663</v>
      </c>
      <c r="X100" s="195">
        <f t="shared" si="72"/>
        <v>0.5625</v>
      </c>
      <c r="Y100" s="195">
        <f t="shared" si="73"/>
        <v>0.66319444444444442</v>
      </c>
      <c r="Z100" s="195"/>
      <c r="AA100" s="195"/>
      <c r="AB100" s="667"/>
      <c r="AC100" s="196">
        <f t="shared" si="58"/>
        <v>0.35069444444444442</v>
      </c>
      <c r="AD100" s="667"/>
      <c r="AE100" s="196">
        <f t="shared" si="74"/>
        <v>0.35069444444444436</v>
      </c>
      <c r="AF100" s="196"/>
      <c r="AG100" s="196"/>
      <c r="AH100" s="196"/>
      <c r="AI100" s="150"/>
      <c r="AJ100" s="709">
        <f t="shared" si="59"/>
        <v>0</v>
      </c>
      <c r="AK100" s="709">
        <f t="shared" si="60"/>
        <v>0</v>
      </c>
      <c r="AL100" s="709">
        <f t="shared" si="61"/>
        <v>0</v>
      </c>
      <c r="AM100" s="709"/>
      <c r="AN100" s="709">
        <f t="shared" si="62"/>
        <v>0</v>
      </c>
      <c r="AO100" s="709">
        <f t="shared" si="63"/>
        <v>1</v>
      </c>
    </row>
    <row r="101" spans="1:41" ht="12.75" hidden="1" customHeight="1" outlineLevel="1" x14ac:dyDescent="0.2">
      <c r="B101" s="851"/>
      <c r="C101" s="851"/>
      <c r="D101" s="27" t="str">
        <f t="shared" si="64"/>
        <v/>
      </c>
      <c r="E101" s="191" t="str">
        <f t="shared" si="65"/>
        <v>Do</v>
      </c>
      <c r="F101" s="191">
        <f t="shared" si="66"/>
        <v>2022</v>
      </c>
      <c r="G101" s="191">
        <f t="shared" si="67"/>
        <v>3</v>
      </c>
      <c r="H101" s="191">
        <f t="shared" si="69"/>
        <v>24</v>
      </c>
      <c r="I101" s="192">
        <f t="shared" si="68"/>
        <v>43182</v>
      </c>
      <c r="J101" s="193">
        <f t="shared" si="50"/>
        <v>7</v>
      </c>
      <c r="K101" s="194">
        <f t="shared" si="51"/>
        <v>0</v>
      </c>
      <c r="L101" s="193">
        <f t="shared" si="52"/>
        <v>13</v>
      </c>
      <c r="M101" s="194">
        <f t="shared" si="53"/>
        <v>0</v>
      </c>
      <c r="N101" s="193">
        <f t="shared" si="54"/>
        <v>13</v>
      </c>
      <c r="O101" s="194">
        <f t="shared" si="55"/>
        <v>30</v>
      </c>
      <c r="P101" s="193">
        <f t="shared" si="56"/>
        <v>15</v>
      </c>
      <c r="Q101" s="194">
        <f t="shared" si="57"/>
        <v>55</v>
      </c>
      <c r="R101" s="194"/>
      <c r="S101" s="194"/>
      <c r="T101" s="194"/>
      <c r="U101" s="194"/>
      <c r="V101" s="195">
        <f t="shared" si="70"/>
        <v>0.29166666666666669</v>
      </c>
      <c r="W101" s="195">
        <f t="shared" si="71"/>
        <v>0.54166666666666663</v>
      </c>
      <c r="X101" s="195">
        <f t="shared" si="72"/>
        <v>0.5625</v>
      </c>
      <c r="Y101" s="195">
        <f t="shared" si="73"/>
        <v>0.66319444444444442</v>
      </c>
      <c r="Z101" s="195"/>
      <c r="AA101" s="195"/>
      <c r="AB101" s="667"/>
      <c r="AC101" s="196">
        <f t="shared" si="58"/>
        <v>0.35069444444444442</v>
      </c>
      <c r="AD101" s="667"/>
      <c r="AE101" s="196">
        <f t="shared" si="74"/>
        <v>0.35069444444444436</v>
      </c>
      <c r="AF101" s="196"/>
      <c r="AG101" s="196"/>
      <c r="AH101" s="196"/>
      <c r="AI101" s="150"/>
      <c r="AJ101" s="709">
        <f t="shared" si="59"/>
        <v>0</v>
      </c>
      <c r="AK101" s="709">
        <f t="shared" si="60"/>
        <v>0</v>
      </c>
      <c r="AL101" s="709">
        <f t="shared" si="61"/>
        <v>0</v>
      </c>
      <c r="AM101" s="709"/>
      <c r="AN101" s="709">
        <f t="shared" si="62"/>
        <v>0</v>
      </c>
      <c r="AO101" s="709">
        <f t="shared" si="63"/>
        <v>1</v>
      </c>
    </row>
    <row r="102" spans="1:41" ht="12.75" hidden="1" customHeight="1" outlineLevel="1" x14ac:dyDescent="0.2">
      <c r="B102" s="851"/>
      <c r="C102" s="851"/>
      <c r="D102" s="27" t="str">
        <f t="shared" si="64"/>
        <v/>
      </c>
      <c r="E102" s="191" t="str">
        <f t="shared" si="65"/>
        <v>Fr</v>
      </c>
      <c r="F102" s="191">
        <f t="shared" si="66"/>
        <v>2022</v>
      </c>
      <c r="G102" s="191">
        <f t="shared" si="67"/>
        <v>3</v>
      </c>
      <c r="H102" s="191">
        <f t="shared" si="69"/>
        <v>25</v>
      </c>
      <c r="I102" s="192">
        <f t="shared" si="68"/>
        <v>43183</v>
      </c>
      <c r="J102" s="193">
        <f t="shared" si="50"/>
        <v>7</v>
      </c>
      <c r="K102" s="194">
        <f t="shared" si="51"/>
        <v>0</v>
      </c>
      <c r="L102" s="193">
        <f t="shared" si="52"/>
        <v>13</v>
      </c>
      <c r="M102" s="194">
        <f t="shared" si="53"/>
        <v>0</v>
      </c>
      <c r="N102" s="193">
        <f t="shared" si="54"/>
        <v>13</v>
      </c>
      <c r="O102" s="194">
        <f t="shared" si="55"/>
        <v>30</v>
      </c>
      <c r="P102" s="193">
        <f t="shared" si="56"/>
        <v>15</v>
      </c>
      <c r="Q102" s="194">
        <f t="shared" si="57"/>
        <v>55</v>
      </c>
      <c r="R102" s="194"/>
      <c r="S102" s="194"/>
      <c r="T102" s="194"/>
      <c r="U102" s="194"/>
      <c r="V102" s="195">
        <f t="shared" si="70"/>
        <v>0.29166666666666669</v>
      </c>
      <c r="W102" s="195">
        <f t="shared" si="71"/>
        <v>0.54166666666666663</v>
      </c>
      <c r="X102" s="195">
        <f t="shared" si="72"/>
        <v>0.5625</v>
      </c>
      <c r="Y102" s="195">
        <f t="shared" si="73"/>
        <v>0.66319444444444442</v>
      </c>
      <c r="Z102" s="195"/>
      <c r="AA102" s="195"/>
      <c r="AB102" s="667"/>
      <c r="AC102" s="196">
        <f t="shared" si="58"/>
        <v>0.35069444444444442</v>
      </c>
      <c r="AD102" s="667"/>
      <c r="AE102" s="196">
        <f t="shared" si="74"/>
        <v>0.35069444444444436</v>
      </c>
      <c r="AF102" s="196"/>
      <c r="AG102" s="196"/>
      <c r="AH102" s="196"/>
      <c r="AI102" s="150"/>
      <c r="AJ102" s="709">
        <f t="shared" si="59"/>
        <v>0</v>
      </c>
      <c r="AK102" s="709">
        <f t="shared" si="60"/>
        <v>0</v>
      </c>
      <c r="AL102" s="709">
        <f t="shared" si="61"/>
        <v>0</v>
      </c>
      <c r="AM102" s="709"/>
      <c r="AN102" s="709">
        <f t="shared" si="62"/>
        <v>0</v>
      </c>
      <c r="AO102" s="709">
        <f t="shared" si="63"/>
        <v>1</v>
      </c>
    </row>
    <row r="103" spans="1:41" ht="12.75" hidden="1" customHeight="1" outlineLevel="1" x14ac:dyDescent="0.2">
      <c r="B103" s="851"/>
      <c r="C103" s="851"/>
      <c r="D103" s="27" t="str">
        <f t="shared" si="64"/>
        <v/>
      </c>
      <c r="E103" s="191" t="str">
        <f t="shared" si="65"/>
        <v>Sa</v>
      </c>
      <c r="F103" s="191">
        <f t="shared" si="66"/>
        <v>2022</v>
      </c>
      <c r="G103" s="191">
        <f t="shared" si="67"/>
        <v>3</v>
      </c>
      <c r="H103" s="191">
        <f t="shared" si="69"/>
        <v>26</v>
      </c>
      <c r="I103" s="192">
        <f t="shared" si="68"/>
        <v>43184</v>
      </c>
      <c r="J103" s="193">
        <f t="shared" si="50"/>
        <v>7</v>
      </c>
      <c r="K103" s="194">
        <f t="shared" si="51"/>
        <v>0</v>
      </c>
      <c r="L103" s="193">
        <f t="shared" si="52"/>
        <v>13</v>
      </c>
      <c r="M103" s="194">
        <f t="shared" si="53"/>
        <v>0</v>
      </c>
      <c r="N103" s="193">
        <f t="shared" si="54"/>
        <v>13</v>
      </c>
      <c r="O103" s="194">
        <f t="shared" si="55"/>
        <v>30</v>
      </c>
      <c r="P103" s="193">
        <f t="shared" si="56"/>
        <v>15</v>
      </c>
      <c r="Q103" s="194">
        <f t="shared" si="57"/>
        <v>55</v>
      </c>
      <c r="R103" s="194"/>
      <c r="S103" s="194"/>
      <c r="T103" s="194"/>
      <c r="U103" s="194"/>
      <c r="V103" s="195">
        <f t="shared" si="70"/>
        <v>0.29166666666666669</v>
      </c>
      <c r="W103" s="195">
        <f t="shared" si="71"/>
        <v>0.54166666666666663</v>
      </c>
      <c r="X103" s="195">
        <f t="shared" si="72"/>
        <v>0.5625</v>
      </c>
      <c r="Y103" s="195">
        <f t="shared" si="73"/>
        <v>0.66319444444444442</v>
      </c>
      <c r="Z103" s="195"/>
      <c r="AA103" s="195"/>
      <c r="AB103" s="667"/>
      <c r="AC103" s="196">
        <f t="shared" si="58"/>
        <v>0.35069444444444442</v>
      </c>
      <c r="AD103" s="667"/>
      <c r="AE103" s="196">
        <f t="shared" si="74"/>
        <v>0.35069444444444436</v>
      </c>
      <c r="AF103" s="196"/>
      <c r="AG103" s="196"/>
      <c r="AH103" s="196"/>
      <c r="AI103" s="150"/>
      <c r="AJ103" s="709">
        <f t="shared" si="59"/>
        <v>0</v>
      </c>
      <c r="AK103" s="709">
        <f t="shared" si="60"/>
        <v>0</v>
      </c>
      <c r="AL103" s="709">
        <f t="shared" si="61"/>
        <v>0</v>
      </c>
      <c r="AM103" s="709"/>
      <c r="AN103" s="709">
        <f t="shared" si="62"/>
        <v>0</v>
      </c>
      <c r="AO103" s="709">
        <f t="shared" si="63"/>
        <v>0</v>
      </c>
    </row>
    <row r="104" spans="1:41" ht="12.75" hidden="1" customHeight="1" outlineLevel="1" x14ac:dyDescent="0.2">
      <c r="B104" s="851"/>
      <c r="C104" s="851"/>
      <c r="D104" s="27" t="str">
        <f t="shared" si="64"/>
        <v/>
      </c>
      <c r="E104" s="191" t="str">
        <f t="shared" si="65"/>
        <v>So</v>
      </c>
      <c r="F104" s="191">
        <f t="shared" si="66"/>
        <v>2022</v>
      </c>
      <c r="G104" s="191">
        <f t="shared" si="67"/>
        <v>3</v>
      </c>
      <c r="H104" s="191">
        <f t="shared" si="69"/>
        <v>27</v>
      </c>
      <c r="I104" s="192">
        <f t="shared" si="68"/>
        <v>43185</v>
      </c>
      <c r="J104" s="193">
        <f t="shared" si="50"/>
        <v>7</v>
      </c>
      <c r="K104" s="194">
        <f t="shared" si="51"/>
        <v>0</v>
      </c>
      <c r="L104" s="193">
        <f t="shared" si="52"/>
        <v>13</v>
      </c>
      <c r="M104" s="194">
        <f t="shared" si="53"/>
        <v>0</v>
      </c>
      <c r="N104" s="193">
        <f t="shared" si="54"/>
        <v>13</v>
      </c>
      <c r="O104" s="194">
        <f t="shared" si="55"/>
        <v>30</v>
      </c>
      <c r="P104" s="193">
        <f t="shared" si="56"/>
        <v>15</v>
      </c>
      <c r="Q104" s="194">
        <f t="shared" si="57"/>
        <v>55</v>
      </c>
      <c r="R104" s="194"/>
      <c r="S104" s="194"/>
      <c r="T104" s="194"/>
      <c r="U104" s="194"/>
      <c r="V104" s="195">
        <f t="shared" si="70"/>
        <v>0.29166666666666669</v>
      </c>
      <c r="W104" s="195">
        <f t="shared" si="71"/>
        <v>0.54166666666666663</v>
      </c>
      <c r="X104" s="195">
        <f t="shared" si="72"/>
        <v>0.5625</v>
      </c>
      <c r="Y104" s="195">
        <f t="shared" si="73"/>
        <v>0.66319444444444442</v>
      </c>
      <c r="Z104" s="195"/>
      <c r="AA104" s="195"/>
      <c r="AB104" s="667"/>
      <c r="AC104" s="196">
        <f t="shared" si="58"/>
        <v>0.35069444444444442</v>
      </c>
      <c r="AD104" s="667"/>
      <c r="AE104" s="196">
        <f t="shared" si="74"/>
        <v>0.35069444444444436</v>
      </c>
      <c r="AF104" s="196"/>
      <c r="AG104" s="196"/>
      <c r="AH104" s="196"/>
      <c r="AI104" s="150"/>
      <c r="AJ104" s="709">
        <f t="shared" si="59"/>
        <v>0</v>
      </c>
      <c r="AK104" s="709">
        <f t="shared" si="60"/>
        <v>0</v>
      </c>
      <c r="AL104" s="709">
        <f t="shared" si="61"/>
        <v>0</v>
      </c>
      <c r="AM104" s="709"/>
      <c r="AN104" s="709">
        <f t="shared" si="62"/>
        <v>0</v>
      </c>
      <c r="AO104" s="709">
        <f t="shared" si="63"/>
        <v>0</v>
      </c>
    </row>
    <row r="105" spans="1:41" ht="12.75" hidden="1" customHeight="1" outlineLevel="1" x14ac:dyDescent="0.2">
      <c r="B105" s="851"/>
      <c r="C105" s="851"/>
      <c r="D105" s="27">
        <f t="shared" si="64"/>
        <v>14</v>
      </c>
      <c r="E105" s="191" t="str">
        <f t="shared" si="65"/>
        <v>Mo</v>
      </c>
      <c r="F105" s="191">
        <f t="shared" si="66"/>
        <v>2022</v>
      </c>
      <c r="G105" s="191">
        <f t="shared" si="67"/>
        <v>3</v>
      </c>
      <c r="H105" s="191">
        <f t="shared" si="69"/>
        <v>28</v>
      </c>
      <c r="I105" s="192">
        <f t="shared" si="68"/>
        <v>43186</v>
      </c>
      <c r="J105" s="193">
        <f t="shared" si="50"/>
        <v>7</v>
      </c>
      <c r="K105" s="194">
        <f t="shared" si="51"/>
        <v>0</v>
      </c>
      <c r="L105" s="193">
        <f t="shared" si="52"/>
        <v>13</v>
      </c>
      <c r="M105" s="194">
        <f t="shared" si="53"/>
        <v>0</v>
      </c>
      <c r="N105" s="193">
        <f t="shared" si="54"/>
        <v>13</v>
      </c>
      <c r="O105" s="194">
        <f t="shared" si="55"/>
        <v>30</v>
      </c>
      <c r="P105" s="193">
        <f t="shared" si="56"/>
        <v>15</v>
      </c>
      <c r="Q105" s="194">
        <f t="shared" si="57"/>
        <v>55</v>
      </c>
      <c r="R105" s="194"/>
      <c r="S105" s="194"/>
      <c r="T105" s="194"/>
      <c r="U105" s="194"/>
      <c r="V105" s="195">
        <f>TIME(J105,K105,0)</f>
        <v>0.29166666666666669</v>
      </c>
      <c r="W105" s="195">
        <f>TIME(L105,M105,0)</f>
        <v>0.54166666666666663</v>
      </c>
      <c r="X105" s="195">
        <f>TIME(N105,O105,0)</f>
        <v>0.5625</v>
      </c>
      <c r="Y105" s="195">
        <f>TIME(P105,Q105,0)</f>
        <v>0.66319444444444442</v>
      </c>
      <c r="Z105" s="195"/>
      <c r="AA105" s="195"/>
      <c r="AB105" s="667"/>
      <c r="AC105" s="196">
        <f t="shared" si="58"/>
        <v>0.35069444444444442</v>
      </c>
      <c r="AD105" s="667"/>
      <c r="AE105" s="196">
        <f>Y105-V105-(X105-W105)</f>
        <v>0.35069444444444436</v>
      </c>
      <c r="AF105" s="196"/>
      <c r="AG105" s="196"/>
      <c r="AH105" s="196"/>
      <c r="AJ105" s="709">
        <f t="shared" si="59"/>
        <v>0</v>
      </c>
      <c r="AK105" s="709">
        <f t="shared" si="60"/>
        <v>0</v>
      </c>
      <c r="AL105" s="709">
        <f t="shared" si="61"/>
        <v>0</v>
      </c>
      <c r="AM105" s="709"/>
      <c r="AN105" s="709">
        <f t="shared" si="62"/>
        <v>0</v>
      </c>
      <c r="AO105" s="709">
        <f t="shared" si="63"/>
        <v>1</v>
      </c>
    </row>
    <row r="106" spans="1:41" ht="12.75" hidden="1" customHeight="1" outlineLevel="1" x14ac:dyDescent="0.2">
      <c r="B106" s="851"/>
      <c r="C106" s="851"/>
      <c r="D106" s="27" t="str">
        <f t="shared" si="64"/>
        <v/>
      </c>
      <c r="E106" s="191" t="str">
        <f t="shared" si="65"/>
        <v>Di</v>
      </c>
      <c r="F106" s="191">
        <f t="shared" si="66"/>
        <v>2022</v>
      </c>
      <c r="G106" s="191">
        <f t="shared" si="67"/>
        <v>3</v>
      </c>
      <c r="H106" s="191">
        <f t="shared" si="69"/>
        <v>29</v>
      </c>
      <c r="I106" s="192">
        <f t="shared" si="68"/>
        <v>43187</v>
      </c>
      <c r="J106" s="193">
        <f t="shared" si="50"/>
        <v>7</v>
      </c>
      <c r="K106" s="194">
        <f t="shared" si="51"/>
        <v>0</v>
      </c>
      <c r="L106" s="193">
        <f t="shared" si="52"/>
        <v>13</v>
      </c>
      <c r="M106" s="194">
        <f t="shared" si="53"/>
        <v>0</v>
      </c>
      <c r="N106" s="193">
        <f t="shared" si="54"/>
        <v>13</v>
      </c>
      <c r="O106" s="194">
        <f t="shared" si="55"/>
        <v>30</v>
      </c>
      <c r="P106" s="193">
        <f t="shared" si="56"/>
        <v>15</v>
      </c>
      <c r="Q106" s="194">
        <f t="shared" si="57"/>
        <v>55</v>
      </c>
      <c r="R106" s="194"/>
      <c r="S106" s="194"/>
      <c r="T106" s="194"/>
      <c r="U106" s="194"/>
      <c r="V106" s="195">
        <f>TIME(J106,K106,0)</f>
        <v>0.29166666666666669</v>
      </c>
      <c r="W106" s="195">
        <f>TIME(L106,M106,0)</f>
        <v>0.54166666666666663</v>
      </c>
      <c r="X106" s="195">
        <f>TIME(N106,O106,0)</f>
        <v>0.5625</v>
      </c>
      <c r="Y106" s="195">
        <f>TIME(P106,Q106,0)</f>
        <v>0.66319444444444442</v>
      </c>
      <c r="Z106" s="195"/>
      <c r="AA106" s="195"/>
      <c r="AB106" s="667"/>
      <c r="AC106" s="196">
        <f t="shared" si="58"/>
        <v>0.35069444444444442</v>
      </c>
      <c r="AD106" s="667"/>
      <c r="AE106" s="196">
        <f>Y106-V106-(X106-W106)</f>
        <v>0.35069444444444436</v>
      </c>
      <c r="AF106" s="196"/>
      <c r="AG106" s="196"/>
      <c r="AH106" s="196"/>
      <c r="AJ106" s="709">
        <f t="shared" si="59"/>
        <v>0</v>
      </c>
      <c r="AK106" s="709">
        <f t="shared" si="60"/>
        <v>0</v>
      </c>
      <c r="AL106" s="709">
        <f t="shared" si="61"/>
        <v>0</v>
      </c>
      <c r="AM106" s="709"/>
      <c r="AN106" s="709">
        <f t="shared" si="62"/>
        <v>0</v>
      </c>
      <c r="AO106" s="709">
        <f t="shared" si="63"/>
        <v>1</v>
      </c>
    </row>
    <row r="107" spans="1:41" ht="12.75" hidden="1" customHeight="1" outlineLevel="1" x14ac:dyDescent="0.2">
      <c r="B107" s="851"/>
      <c r="C107" s="851"/>
      <c r="D107" s="27" t="str">
        <f t="shared" si="64"/>
        <v/>
      </c>
      <c r="E107" s="191" t="str">
        <f t="shared" si="65"/>
        <v>Mi</v>
      </c>
      <c r="F107" s="191">
        <f t="shared" si="66"/>
        <v>2022</v>
      </c>
      <c r="G107" s="191">
        <f t="shared" si="67"/>
        <v>3</v>
      </c>
      <c r="H107" s="191">
        <f t="shared" si="69"/>
        <v>30</v>
      </c>
      <c r="I107" s="192">
        <f t="shared" si="68"/>
        <v>43188</v>
      </c>
      <c r="J107" s="193">
        <f t="shared" si="50"/>
        <v>7</v>
      </c>
      <c r="K107" s="194">
        <f t="shared" si="51"/>
        <v>0</v>
      </c>
      <c r="L107" s="193">
        <f t="shared" si="52"/>
        <v>13</v>
      </c>
      <c r="M107" s="194">
        <f t="shared" si="53"/>
        <v>0</v>
      </c>
      <c r="N107" s="193">
        <f t="shared" si="54"/>
        <v>13</v>
      </c>
      <c r="O107" s="194">
        <f t="shared" si="55"/>
        <v>30</v>
      </c>
      <c r="P107" s="193">
        <f t="shared" si="56"/>
        <v>15</v>
      </c>
      <c r="Q107" s="194">
        <f t="shared" si="57"/>
        <v>55</v>
      </c>
      <c r="R107" s="194"/>
      <c r="S107" s="194"/>
      <c r="T107" s="194"/>
      <c r="U107" s="194"/>
      <c r="V107" s="195">
        <f>TIME(J107,K107,0)</f>
        <v>0.29166666666666669</v>
      </c>
      <c r="W107" s="195">
        <f>TIME(L107,M107,0)</f>
        <v>0.54166666666666663</v>
      </c>
      <c r="X107" s="195">
        <f>TIME(N107,O107,0)</f>
        <v>0.5625</v>
      </c>
      <c r="Y107" s="195">
        <f>TIME(P107,Q107,0)</f>
        <v>0.66319444444444442</v>
      </c>
      <c r="Z107" s="195"/>
      <c r="AA107" s="195"/>
      <c r="AB107" s="667"/>
      <c r="AC107" s="196">
        <f t="shared" si="58"/>
        <v>0.35069444444444442</v>
      </c>
      <c r="AD107" s="667"/>
      <c r="AE107" s="196">
        <f>Y107-V107-(X107-W107)</f>
        <v>0.35069444444444436</v>
      </c>
      <c r="AF107" s="196"/>
      <c r="AG107" s="196"/>
      <c r="AH107" s="196"/>
      <c r="AI107" s="150"/>
      <c r="AJ107" s="709">
        <f t="shared" si="59"/>
        <v>0</v>
      </c>
      <c r="AK107" s="709">
        <f t="shared" si="60"/>
        <v>0</v>
      </c>
      <c r="AL107" s="709">
        <f t="shared" si="61"/>
        <v>0</v>
      </c>
      <c r="AM107" s="709"/>
      <c r="AN107" s="709">
        <f t="shared" si="62"/>
        <v>0</v>
      </c>
      <c r="AO107" s="709">
        <f t="shared" si="63"/>
        <v>1</v>
      </c>
    </row>
    <row r="108" spans="1:41" ht="12.75" hidden="1" customHeight="1" outlineLevel="1" x14ac:dyDescent="0.2">
      <c r="B108" s="851"/>
      <c r="C108" s="851"/>
      <c r="D108" s="27" t="str">
        <f t="shared" si="64"/>
        <v/>
      </c>
      <c r="E108" s="191" t="str">
        <f t="shared" si="65"/>
        <v>Do</v>
      </c>
      <c r="F108" s="191">
        <f t="shared" si="66"/>
        <v>2022</v>
      </c>
      <c r="G108" s="191">
        <f t="shared" si="67"/>
        <v>3</v>
      </c>
      <c r="H108" s="191">
        <f t="shared" si="69"/>
        <v>31</v>
      </c>
      <c r="I108" s="192">
        <f t="shared" si="68"/>
        <v>43189</v>
      </c>
      <c r="J108" s="193">
        <f t="shared" si="50"/>
        <v>7</v>
      </c>
      <c r="K108" s="194">
        <f t="shared" si="51"/>
        <v>0</v>
      </c>
      <c r="L108" s="193">
        <f t="shared" si="52"/>
        <v>13</v>
      </c>
      <c r="M108" s="194">
        <f t="shared" si="53"/>
        <v>0</v>
      </c>
      <c r="N108" s="193">
        <f t="shared" si="54"/>
        <v>13</v>
      </c>
      <c r="O108" s="194">
        <f t="shared" si="55"/>
        <v>30</v>
      </c>
      <c r="P108" s="193">
        <f t="shared" si="56"/>
        <v>15</v>
      </c>
      <c r="Q108" s="194">
        <f t="shared" si="57"/>
        <v>55</v>
      </c>
      <c r="R108" s="194"/>
      <c r="S108" s="194"/>
      <c r="T108" s="194"/>
      <c r="U108" s="194"/>
      <c r="V108" s="195">
        <f>TIME(J108,K108,0)</f>
        <v>0.29166666666666669</v>
      </c>
      <c r="W108" s="195">
        <f>TIME(L108,M108,0)</f>
        <v>0.54166666666666663</v>
      </c>
      <c r="X108" s="195">
        <f>TIME(N108,O108,0)</f>
        <v>0.5625</v>
      </c>
      <c r="Y108" s="195">
        <f>TIME(P108,Q108,0)</f>
        <v>0.66319444444444442</v>
      </c>
      <c r="Z108" s="195"/>
      <c r="AA108" s="195"/>
      <c r="AB108" s="667"/>
      <c r="AC108" s="196">
        <f t="shared" si="58"/>
        <v>0.35069444444444442</v>
      </c>
      <c r="AD108" s="667"/>
      <c r="AE108" s="196">
        <f>Y108-V108-(X108-W108)</f>
        <v>0.35069444444444436</v>
      </c>
      <c r="AF108" s="196"/>
      <c r="AG108" s="196"/>
      <c r="AH108" s="196"/>
      <c r="AI108" s="150"/>
      <c r="AJ108" s="709">
        <f t="shared" si="59"/>
        <v>0</v>
      </c>
      <c r="AK108" s="709">
        <f t="shared" si="60"/>
        <v>0</v>
      </c>
      <c r="AL108" s="709">
        <f t="shared" si="61"/>
        <v>0</v>
      </c>
      <c r="AM108" s="709"/>
      <c r="AN108" s="709">
        <f t="shared" si="62"/>
        <v>0</v>
      </c>
      <c r="AO108" s="709">
        <f t="shared" si="63"/>
        <v>1</v>
      </c>
    </row>
    <row r="109" spans="1:41" ht="12.75" hidden="1" customHeight="1" outlineLevel="1" x14ac:dyDescent="0.2">
      <c r="B109" s="851"/>
      <c r="C109" s="851"/>
      <c r="E109" s="9"/>
      <c r="F109" s="9"/>
      <c r="G109" s="9"/>
      <c r="H109" s="191"/>
      <c r="I109" s="13"/>
      <c r="P109" s="4" t="s">
        <v>21</v>
      </c>
      <c r="Q109" s="4"/>
      <c r="R109" s="4"/>
      <c r="S109" s="4"/>
      <c r="T109" s="4"/>
      <c r="U109" s="4"/>
      <c r="V109" s="4"/>
      <c r="W109" s="4"/>
      <c r="X109" s="4"/>
      <c r="Y109" s="4"/>
      <c r="Z109" s="4"/>
      <c r="AA109" s="4"/>
      <c r="AB109" s="667"/>
      <c r="AC109" s="18">
        <f>SUM(AC78:AC108)</f>
        <v>10.871527777777782</v>
      </c>
      <c r="AD109" s="667"/>
      <c r="AE109" s="18">
        <f>SUM(AE78:AE108)</f>
        <v>10.871527777777779</v>
      </c>
      <c r="AF109" s="18"/>
      <c r="AG109" s="18"/>
      <c r="AH109" s="18"/>
      <c r="AI109" s="190">
        <f>IF(AE109-AC109&lt;0,AC109-AE109,AE109-AC109)</f>
        <v>3.5527136788005009E-15</v>
      </c>
      <c r="AJ109" s="190">
        <f>8.425*SUM(AJ78:AJ108)/24</f>
        <v>0</v>
      </c>
      <c r="AK109" s="190">
        <f>8.425*SUM(AK78:AK108)/24</f>
        <v>0</v>
      </c>
      <c r="AL109" s="190">
        <f>8.425*SUM(AL78:AL108)/24</f>
        <v>0</v>
      </c>
      <c r="AN109" s="151">
        <f>SUM(AN78:AN108)</f>
        <v>0</v>
      </c>
      <c r="AO109" s="151">
        <f>SUM(AO78:AO108)</f>
        <v>23</v>
      </c>
    </row>
    <row r="110" spans="1:41" ht="12.75" customHeight="1" collapsed="1" x14ac:dyDescent="0.2">
      <c r="B110" s="852"/>
      <c r="C110" s="852"/>
      <c r="D110" s="49"/>
      <c r="E110" s="51"/>
      <c r="F110" s="51"/>
      <c r="G110" s="51"/>
      <c r="H110" s="51"/>
      <c r="I110" s="51"/>
      <c r="J110" s="52"/>
      <c r="K110" s="52"/>
      <c r="L110" s="52"/>
      <c r="M110" s="52"/>
      <c r="N110" s="52"/>
      <c r="O110" s="52"/>
      <c r="P110" s="52"/>
      <c r="Q110" s="52"/>
      <c r="R110" s="52"/>
      <c r="S110" s="52"/>
      <c r="T110" s="52"/>
      <c r="U110" s="52"/>
      <c r="V110" s="52"/>
      <c r="W110" s="52"/>
      <c r="X110" s="52"/>
      <c r="Y110" s="52"/>
      <c r="Z110" s="52"/>
      <c r="AA110" s="52"/>
      <c r="AB110" s="53"/>
      <c r="AC110" s="53"/>
      <c r="AD110" s="53"/>
      <c r="AE110" s="54"/>
      <c r="AF110" s="26"/>
      <c r="AG110" s="26"/>
      <c r="AH110" s="26"/>
      <c r="AI110" s="203">
        <f>AI76+AI109</f>
        <v>1.0658141036401503E-14</v>
      </c>
      <c r="AJ110" s="202">
        <f>AJ76+SUM(AJ77:AJ108)</f>
        <v>0</v>
      </c>
      <c r="AK110" s="202">
        <f>AK76+SUM(AK77:AK108)</f>
        <v>0</v>
      </c>
      <c r="AL110" s="202">
        <f>AL76+SUM(AL77:AL108)</f>
        <v>0</v>
      </c>
      <c r="AM110" s="202"/>
      <c r="AN110" s="202">
        <f>AN109*8</f>
        <v>0</v>
      </c>
      <c r="AO110" s="202">
        <f>AO109*8</f>
        <v>184</v>
      </c>
    </row>
    <row r="111" spans="1:41" ht="12.75" hidden="1" customHeight="1" outlineLevel="1" x14ac:dyDescent="0.2">
      <c r="B111" s="850">
        <f>$F$5</f>
        <v>2022</v>
      </c>
      <c r="C111" s="850" t="str">
        <f>TEXT(I112,"MMM")</f>
        <v>Apr</v>
      </c>
      <c r="D111" s="78"/>
      <c r="E111" s="42"/>
      <c r="F111" s="42"/>
      <c r="G111" s="42"/>
      <c r="H111" s="42"/>
      <c r="I111" s="42"/>
      <c r="J111" s="43"/>
      <c r="K111" s="43"/>
      <c r="L111" s="43"/>
      <c r="M111" s="43"/>
      <c r="N111" s="43"/>
      <c r="O111" s="43"/>
      <c r="P111" s="43"/>
      <c r="Q111" s="43"/>
      <c r="R111" s="43"/>
      <c r="S111" s="43"/>
      <c r="T111" s="43"/>
      <c r="U111" s="43"/>
      <c r="V111" s="43"/>
      <c r="W111" s="43"/>
      <c r="X111" s="43"/>
      <c r="Y111" s="43"/>
      <c r="Z111" s="43"/>
      <c r="AA111" s="43"/>
      <c r="AB111" s="63"/>
      <c r="AC111" s="63"/>
      <c r="AD111" s="63"/>
      <c r="AE111" s="42"/>
      <c r="AF111" s="42"/>
      <c r="AG111" s="42"/>
      <c r="AH111" s="42"/>
      <c r="AI111" s="148"/>
      <c r="AJ111" s="148"/>
      <c r="AK111" s="148"/>
      <c r="AL111" s="148"/>
      <c r="AM111" s="148"/>
      <c r="AN111" s="148"/>
      <c r="AO111" s="148"/>
    </row>
    <row r="112" spans="1:41" ht="12.75" hidden="1" customHeight="1" outlineLevel="1" x14ac:dyDescent="0.2">
      <c r="A112" s="198">
        <f>A78+1</f>
        <v>4</v>
      </c>
      <c r="B112" s="851"/>
      <c r="C112" s="851"/>
      <c r="D112" s="27" t="str">
        <f>IF(E112="Mo",WEEKNUM(I112),"")</f>
        <v/>
      </c>
      <c r="E112" s="191" t="str">
        <f>TEXT(I112,"TTT")</f>
        <v>Fr</v>
      </c>
      <c r="F112" s="191">
        <f>$F$5</f>
        <v>2022</v>
      </c>
      <c r="G112" s="191">
        <f>$A$112</f>
        <v>4</v>
      </c>
      <c r="H112" s="191">
        <f>$H$5</f>
        <v>1</v>
      </c>
      <c r="I112" s="192">
        <f>DATE(F112,G112,H112)</f>
        <v>43190</v>
      </c>
      <c r="J112" s="193">
        <f t="shared" ref="J112:J142" si="75">$J$5</f>
        <v>7</v>
      </c>
      <c r="K112" s="194">
        <f t="shared" ref="K112:K142" si="76">$K$5</f>
        <v>0</v>
      </c>
      <c r="L112" s="193">
        <f t="shared" ref="L112:L142" si="77">$L$5</f>
        <v>13</v>
      </c>
      <c r="M112" s="194">
        <f t="shared" ref="M112:M142" si="78">$M$5</f>
        <v>0</v>
      </c>
      <c r="N112" s="193">
        <f t="shared" ref="N112:N142" si="79">$N$5</f>
        <v>13</v>
      </c>
      <c r="O112" s="194">
        <f t="shared" ref="O112:O142" si="80">$O$5</f>
        <v>30</v>
      </c>
      <c r="P112" s="193">
        <f t="shared" ref="P112:P142" si="81">$P$5</f>
        <v>15</v>
      </c>
      <c r="Q112" s="194">
        <f t="shared" ref="Q112:Q142" si="82">$Q$5</f>
        <v>55</v>
      </c>
      <c r="R112" s="194"/>
      <c r="S112" s="194"/>
      <c r="T112" s="194"/>
      <c r="U112" s="194"/>
      <c r="V112" s="195">
        <f>TIME(J112,K112,0)</f>
        <v>0.29166666666666669</v>
      </c>
      <c r="W112" s="195">
        <f>TIME(L112,M112,0)</f>
        <v>0.54166666666666663</v>
      </c>
      <c r="X112" s="195">
        <f>TIME(N112,O112,0)</f>
        <v>0.5625</v>
      </c>
      <c r="Y112" s="195">
        <f>TIME(P112,Q112,0)</f>
        <v>0.66319444444444442</v>
      </c>
      <c r="Z112" s="195"/>
      <c r="AA112" s="195"/>
      <c r="AB112" s="667"/>
      <c r="AC112" s="196">
        <f t="shared" ref="AC112:AC142" si="83">TIME($AC$5,$AE$5,0)</f>
        <v>0.35069444444444442</v>
      </c>
      <c r="AD112" s="667"/>
      <c r="AE112" s="196">
        <f>Y112-V112-(X112-W112)</f>
        <v>0.35069444444444436</v>
      </c>
      <c r="AF112" s="196"/>
      <c r="AG112" s="196"/>
      <c r="AH112" s="196"/>
      <c r="AJ112" s="709">
        <f t="shared" ref="AJ112:AJ142" si="84">IF(AG112=$AG$3,1,0)</f>
        <v>0</v>
      </c>
      <c r="AK112" s="709">
        <f t="shared" ref="AK112:AK142" si="85">IF(AG112=$AG$7,1,0)</f>
        <v>0</v>
      </c>
      <c r="AL112" s="709">
        <f t="shared" ref="AL112:AL142" si="86">IF(AH112=$AG$4,1,0)</f>
        <v>0</v>
      </c>
      <c r="AM112" s="709"/>
      <c r="AN112" s="709">
        <f t="shared" ref="AN112:AN142" si="87">IF(OR(AG112="A",AG112="HO"),1,0)</f>
        <v>0</v>
      </c>
      <c r="AO112" s="709">
        <f t="shared" ref="AO112:AO142" si="88">IF(OR(E112="Sa",E112="So"),0,1)</f>
        <v>1</v>
      </c>
    </row>
    <row r="113" spans="2:41" ht="12.75" hidden="1" customHeight="1" outlineLevel="1" x14ac:dyDescent="0.2">
      <c r="B113" s="851"/>
      <c r="C113" s="851"/>
      <c r="D113" s="27" t="str">
        <f t="shared" ref="D113:D142" si="89">IF(E113="Mo",WEEKNUM(I113),"")</f>
        <v/>
      </c>
      <c r="E113" s="191" t="str">
        <f t="shared" ref="E113:E142" si="90">TEXT(I113,"TTT")</f>
        <v>Sa</v>
      </c>
      <c r="F113" s="191">
        <f t="shared" ref="F113:F142" si="91">$F$5</f>
        <v>2022</v>
      </c>
      <c r="G113" s="191">
        <f t="shared" ref="G113:G142" si="92">$A$112</f>
        <v>4</v>
      </c>
      <c r="H113" s="191">
        <f>H112+1</f>
        <v>2</v>
      </c>
      <c r="I113" s="192">
        <f t="shared" ref="I113:I142" si="93">DATE(F113,G113,H113)</f>
        <v>43191</v>
      </c>
      <c r="J113" s="193">
        <f t="shared" si="75"/>
        <v>7</v>
      </c>
      <c r="K113" s="194">
        <f t="shared" si="76"/>
        <v>0</v>
      </c>
      <c r="L113" s="193">
        <f t="shared" si="77"/>
        <v>13</v>
      </c>
      <c r="M113" s="194">
        <f t="shared" si="78"/>
        <v>0</v>
      </c>
      <c r="N113" s="193">
        <f t="shared" si="79"/>
        <v>13</v>
      </c>
      <c r="O113" s="194">
        <f t="shared" si="80"/>
        <v>30</v>
      </c>
      <c r="P113" s="193">
        <f t="shared" si="81"/>
        <v>15</v>
      </c>
      <c r="Q113" s="194">
        <f t="shared" si="82"/>
        <v>55</v>
      </c>
      <c r="R113" s="194"/>
      <c r="S113" s="194"/>
      <c r="T113" s="194"/>
      <c r="U113" s="194"/>
      <c r="V113" s="195">
        <f>TIME(J113,K113,0)</f>
        <v>0.29166666666666669</v>
      </c>
      <c r="W113" s="195">
        <f>TIME(L113,M113,0)</f>
        <v>0.54166666666666663</v>
      </c>
      <c r="X113" s="195">
        <f>TIME(N113,O113,0)</f>
        <v>0.5625</v>
      </c>
      <c r="Y113" s="195">
        <f>TIME(P113,Q113,0)</f>
        <v>0.66319444444444442</v>
      </c>
      <c r="Z113" s="195"/>
      <c r="AA113" s="195"/>
      <c r="AB113" s="667"/>
      <c r="AC113" s="196">
        <f t="shared" si="83"/>
        <v>0.35069444444444442</v>
      </c>
      <c r="AD113" s="667"/>
      <c r="AE113" s="196">
        <f>Y113-V113-(X113-W113)</f>
        <v>0.35069444444444436</v>
      </c>
      <c r="AF113" s="196"/>
      <c r="AG113" s="196"/>
      <c r="AH113" s="196"/>
      <c r="AI113" s="150"/>
      <c r="AJ113" s="709">
        <f t="shared" si="84"/>
        <v>0</v>
      </c>
      <c r="AK113" s="709">
        <f t="shared" si="85"/>
        <v>0</v>
      </c>
      <c r="AL113" s="709">
        <f t="shared" si="86"/>
        <v>0</v>
      </c>
      <c r="AM113" s="709"/>
      <c r="AN113" s="709">
        <f t="shared" si="87"/>
        <v>0</v>
      </c>
      <c r="AO113" s="709">
        <f t="shared" si="88"/>
        <v>0</v>
      </c>
    </row>
    <row r="114" spans="2:41" ht="12.75" hidden="1" customHeight="1" outlineLevel="1" x14ac:dyDescent="0.2">
      <c r="B114" s="851"/>
      <c r="C114" s="851"/>
      <c r="D114" s="27" t="str">
        <f t="shared" si="89"/>
        <v/>
      </c>
      <c r="E114" s="191" t="str">
        <f t="shared" si="90"/>
        <v>So</v>
      </c>
      <c r="F114" s="191">
        <f t="shared" si="91"/>
        <v>2022</v>
      </c>
      <c r="G114" s="191">
        <f t="shared" si="92"/>
        <v>4</v>
      </c>
      <c r="H114" s="191">
        <f t="shared" ref="H114:H142" si="94">H113+1</f>
        <v>3</v>
      </c>
      <c r="I114" s="192">
        <f t="shared" si="93"/>
        <v>43192</v>
      </c>
      <c r="J114" s="193">
        <f t="shared" si="75"/>
        <v>7</v>
      </c>
      <c r="K114" s="194">
        <f t="shared" si="76"/>
        <v>0</v>
      </c>
      <c r="L114" s="193">
        <f t="shared" si="77"/>
        <v>13</v>
      </c>
      <c r="M114" s="194">
        <f t="shared" si="78"/>
        <v>0</v>
      </c>
      <c r="N114" s="193">
        <f t="shared" si="79"/>
        <v>13</v>
      </c>
      <c r="O114" s="194">
        <f t="shared" si="80"/>
        <v>30</v>
      </c>
      <c r="P114" s="193">
        <f t="shared" si="81"/>
        <v>15</v>
      </c>
      <c r="Q114" s="194">
        <f t="shared" si="82"/>
        <v>55</v>
      </c>
      <c r="R114" s="194"/>
      <c r="S114" s="194"/>
      <c r="T114" s="194"/>
      <c r="U114" s="194"/>
      <c r="V114" s="195">
        <f>TIME(J114,K114,0)</f>
        <v>0.29166666666666669</v>
      </c>
      <c r="W114" s="195">
        <f>TIME(L114,M114,0)</f>
        <v>0.54166666666666663</v>
      </c>
      <c r="X114" s="195">
        <f>TIME(N114,O114,0)</f>
        <v>0.5625</v>
      </c>
      <c r="Y114" s="195">
        <f>TIME(P114,Q114,0)</f>
        <v>0.66319444444444442</v>
      </c>
      <c r="Z114" s="195"/>
      <c r="AA114" s="195"/>
      <c r="AB114" s="667"/>
      <c r="AC114" s="196">
        <f t="shared" si="83"/>
        <v>0.35069444444444442</v>
      </c>
      <c r="AD114" s="667"/>
      <c r="AE114" s="196">
        <f>Y114-V114-(X114-W114)</f>
        <v>0.35069444444444436</v>
      </c>
      <c r="AF114" s="196"/>
      <c r="AG114" s="196"/>
      <c r="AH114" s="196"/>
      <c r="AI114" s="150"/>
      <c r="AJ114" s="709">
        <f t="shared" si="84"/>
        <v>0</v>
      </c>
      <c r="AK114" s="709">
        <f t="shared" si="85"/>
        <v>0</v>
      </c>
      <c r="AL114" s="709">
        <f t="shared" si="86"/>
        <v>0</v>
      </c>
      <c r="AM114" s="709"/>
      <c r="AN114" s="709">
        <f t="shared" si="87"/>
        <v>0</v>
      </c>
      <c r="AO114" s="709">
        <f t="shared" si="88"/>
        <v>0</v>
      </c>
    </row>
    <row r="115" spans="2:41" ht="12.75" hidden="1" customHeight="1" outlineLevel="1" x14ac:dyDescent="0.2">
      <c r="B115" s="851"/>
      <c r="C115" s="851"/>
      <c r="D115" s="27">
        <f t="shared" si="89"/>
        <v>15</v>
      </c>
      <c r="E115" s="191" t="str">
        <f t="shared" si="90"/>
        <v>Mo</v>
      </c>
      <c r="F115" s="191">
        <f t="shared" si="91"/>
        <v>2022</v>
      </c>
      <c r="G115" s="191">
        <f t="shared" si="92"/>
        <v>4</v>
      </c>
      <c r="H115" s="191">
        <f t="shared" si="94"/>
        <v>4</v>
      </c>
      <c r="I115" s="192">
        <f t="shared" si="93"/>
        <v>43193</v>
      </c>
      <c r="J115" s="193">
        <f t="shared" si="75"/>
        <v>7</v>
      </c>
      <c r="K115" s="194">
        <f t="shared" si="76"/>
        <v>0</v>
      </c>
      <c r="L115" s="193">
        <f t="shared" si="77"/>
        <v>13</v>
      </c>
      <c r="M115" s="194">
        <f t="shared" si="78"/>
        <v>0</v>
      </c>
      <c r="N115" s="193">
        <f t="shared" si="79"/>
        <v>13</v>
      </c>
      <c r="O115" s="194">
        <f t="shared" si="80"/>
        <v>30</v>
      </c>
      <c r="P115" s="193">
        <f t="shared" si="81"/>
        <v>15</v>
      </c>
      <c r="Q115" s="194">
        <f t="shared" si="82"/>
        <v>55</v>
      </c>
      <c r="R115" s="194"/>
      <c r="S115" s="194"/>
      <c r="T115" s="194"/>
      <c r="U115" s="194"/>
      <c r="V115" s="195">
        <f>TIME(J115,K115,0)</f>
        <v>0.29166666666666669</v>
      </c>
      <c r="W115" s="195">
        <f>TIME(L115,M115,0)</f>
        <v>0.54166666666666663</v>
      </c>
      <c r="X115" s="195">
        <f>TIME(N115,O115,0)</f>
        <v>0.5625</v>
      </c>
      <c r="Y115" s="195">
        <f>TIME(P115,Q115,0)</f>
        <v>0.66319444444444442</v>
      </c>
      <c r="Z115" s="195"/>
      <c r="AA115" s="195"/>
      <c r="AB115" s="667"/>
      <c r="AC115" s="196">
        <f t="shared" si="83"/>
        <v>0.35069444444444442</v>
      </c>
      <c r="AD115" s="667"/>
      <c r="AE115" s="196">
        <f>Y115-V115-(X115-W115)</f>
        <v>0.35069444444444436</v>
      </c>
      <c r="AF115" s="196"/>
      <c r="AG115" s="196"/>
      <c r="AH115" s="196"/>
      <c r="AI115" s="150"/>
      <c r="AJ115" s="709">
        <f t="shared" si="84"/>
        <v>0</v>
      </c>
      <c r="AK115" s="709">
        <f t="shared" si="85"/>
        <v>0</v>
      </c>
      <c r="AL115" s="709">
        <f t="shared" si="86"/>
        <v>0</v>
      </c>
      <c r="AM115" s="709"/>
      <c r="AN115" s="709">
        <f t="shared" si="87"/>
        <v>0</v>
      </c>
      <c r="AO115" s="709">
        <f t="shared" si="88"/>
        <v>1</v>
      </c>
    </row>
    <row r="116" spans="2:41" ht="12.75" hidden="1" customHeight="1" outlineLevel="1" x14ac:dyDescent="0.2">
      <c r="B116" s="851"/>
      <c r="C116" s="851"/>
      <c r="D116" s="27" t="str">
        <f t="shared" si="89"/>
        <v/>
      </c>
      <c r="E116" s="191" t="str">
        <f t="shared" si="90"/>
        <v>Di</v>
      </c>
      <c r="F116" s="191">
        <f t="shared" si="91"/>
        <v>2022</v>
      </c>
      <c r="G116" s="191">
        <f t="shared" si="92"/>
        <v>4</v>
      </c>
      <c r="H116" s="191">
        <f t="shared" si="94"/>
        <v>5</v>
      </c>
      <c r="I116" s="192">
        <f t="shared" si="93"/>
        <v>43194</v>
      </c>
      <c r="J116" s="193">
        <f t="shared" si="75"/>
        <v>7</v>
      </c>
      <c r="K116" s="194">
        <f t="shared" si="76"/>
        <v>0</v>
      </c>
      <c r="L116" s="193">
        <f t="shared" si="77"/>
        <v>13</v>
      </c>
      <c r="M116" s="194">
        <f t="shared" si="78"/>
        <v>0</v>
      </c>
      <c r="N116" s="193">
        <f t="shared" si="79"/>
        <v>13</v>
      </c>
      <c r="O116" s="194">
        <f t="shared" si="80"/>
        <v>30</v>
      </c>
      <c r="P116" s="193">
        <f t="shared" si="81"/>
        <v>15</v>
      </c>
      <c r="Q116" s="194">
        <f t="shared" si="82"/>
        <v>55</v>
      </c>
      <c r="R116" s="194"/>
      <c r="S116" s="194"/>
      <c r="T116" s="194"/>
      <c r="U116" s="194"/>
      <c r="V116" s="195">
        <f t="shared" ref="V116:V138" si="95">TIME(J116,K116,0)</f>
        <v>0.29166666666666669</v>
      </c>
      <c r="W116" s="195">
        <f t="shared" ref="W116:W138" si="96">TIME(L116,M116,0)</f>
        <v>0.54166666666666663</v>
      </c>
      <c r="X116" s="195">
        <f t="shared" ref="X116:X138" si="97">TIME(N116,O116,0)</f>
        <v>0.5625</v>
      </c>
      <c r="Y116" s="195">
        <f t="shared" ref="Y116:Y138" si="98">TIME(P116,Q116,0)</f>
        <v>0.66319444444444442</v>
      </c>
      <c r="Z116" s="195"/>
      <c r="AA116" s="195"/>
      <c r="AB116" s="667"/>
      <c r="AC116" s="196">
        <f t="shared" si="83"/>
        <v>0.35069444444444442</v>
      </c>
      <c r="AD116" s="667"/>
      <c r="AE116" s="196">
        <f t="shared" ref="AE116:AE138" si="99">Y116-V116-(X116-W116)</f>
        <v>0.35069444444444436</v>
      </c>
      <c r="AF116" s="196"/>
      <c r="AG116" s="196"/>
      <c r="AH116" s="196"/>
      <c r="AI116" s="150"/>
      <c r="AJ116" s="709">
        <f t="shared" si="84"/>
        <v>0</v>
      </c>
      <c r="AK116" s="709">
        <f t="shared" si="85"/>
        <v>0</v>
      </c>
      <c r="AL116" s="709">
        <f t="shared" si="86"/>
        <v>0</v>
      </c>
      <c r="AM116" s="709"/>
      <c r="AN116" s="709">
        <f t="shared" si="87"/>
        <v>0</v>
      </c>
      <c r="AO116" s="709">
        <f t="shared" si="88"/>
        <v>1</v>
      </c>
    </row>
    <row r="117" spans="2:41" ht="12.75" hidden="1" customHeight="1" outlineLevel="1" x14ac:dyDescent="0.2">
      <c r="B117" s="851"/>
      <c r="C117" s="851"/>
      <c r="D117" s="27" t="str">
        <f t="shared" si="89"/>
        <v/>
      </c>
      <c r="E117" s="191" t="str">
        <f t="shared" si="90"/>
        <v>Mi</v>
      </c>
      <c r="F117" s="191">
        <f t="shared" si="91"/>
        <v>2022</v>
      </c>
      <c r="G117" s="191">
        <f t="shared" si="92"/>
        <v>4</v>
      </c>
      <c r="H117" s="191">
        <f t="shared" si="94"/>
        <v>6</v>
      </c>
      <c r="I117" s="192">
        <f t="shared" si="93"/>
        <v>43195</v>
      </c>
      <c r="J117" s="193">
        <f t="shared" si="75"/>
        <v>7</v>
      </c>
      <c r="K117" s="194">
        <f t="shared" si="76"/>
        <v>0</v>
      </c>
      <c r="L117" s="193">
        <f t="shared" si="77"/>
        <v>13</v>
      </c>
      <c r="M117" s="194">
        <f t="shared" si="78"/>
        <v>0</v>
      </c>
      <c r="N117" s="193">
        <f t="shared" si="79"/>
        <v>13</v>
      </c>
      <c r="O117" s="194">
        <f t="shared" si="80"/>
        <v>30</v>
      </c>
      <c r="P117" s="193">
        <f t="shared" si="81"/>
        <v>15</v>
      </c>
      <c r="Q117" s="194">
        <f t="shared" si="82"/>
        <v>55</v>
      </c>
      <c r="R117" s="194"/>
      <c r="S117" s="194"/>
      <c r="T117" s="194"/>
      <c r="U117" s="194"/>
      <c r="V117" s="195">
        <f t="shared" si="95"/>
        <v>0.29166666666666669</v>
      </c>
      <c r="W117" s="195">
        <f t="shared" si="96"/>
        <v>0.54166666666666663</v>
      </c>
      <c r="X117" s="195">
        <f t="shared" si="97"/>
        <v>0.5625</v>
      </c>
      <c r="Y117" s="195">
        <f t="shared" si="98"/>
        <v>0.66319444444444442</v>
      </c>
      <c r="Z117" s="195"/>
      <c r="AA117" s="195"/>
      <c r="AB117" s="667"/>
      <c r="AC117" s="196">
        <f t="shared" si="83"/>
        <v>0.35069444444444442</v>
      </c>
      <c r="AD117" s="667"/>
      <c r="AE117" s="196">
        <f t="shared" si="99"/>
        <v>0.35069444444444436</v>
      </c>
      <c r="AF117" s="196"/>
      <c r="AG117" s="196"/>
      <c r="AH117" s="196"/>
      <c r="AI117" s="150"/>
      <c r="AJ117" s="709">
        <f t="shared" si="84"/>
        <v>0</v>
      </c>
      <c r="AK117" s="709">
        <f t="shared" si="85"/>
        <v>0</v>
      </c>
      <c r="AL117" s="709">
        <f t="shared" si="86"/>
        <v>0</v>
      </c>
      <c r="AM117" s="709"/>
      <c r="AN117" s="709">
        <f t="shared" si="87"/>
        <v>0</v>
      </c>
      <c r="AO117" s="709">
        <f t="shared" si="88"/>
        <v>1</v>
      </c>
    </row>
    <row r="118" spans="2:41" ht="12.75" hidden="1" customHeight="1" outlineLevel="1" x14ac:dyDescent="0.2">
      <c r="B118" s="851"/>
      <c r="C118" s="851"/>
      <c r="D118" s="27" t="str">
        <f t="shared" si="89"/>
        <v/>
      </c>
      <c r="E118" s="191" t="str">
        <f t="shared" si="90"/>
        <v>Do</v>
      </c>
      <c r="F118" s="191">
        <f t="shared" si="91"/>
        <v>2022</v>
      </c>
      <c r="G118" s="191">
        <f t="shared" si="92"/>
        <v>4</v>
      </c>
      <c r="H118" s="191">
        <f t="shared" si="94"/>
        <v>7</v>
      </c>
      <c r="I118" s="192">
        <f t="shared" si="93"/>
        <v>43196</v>
      </c>
      <c r="J118" s="193">
        <f t="shared" si="75"/>
        <v>7</v>
      </c>
      <c r="K118" s="194">
        <f t="shared" si="76"/>
        <v>0</v>
      </c>
      <c r="L118" s="193">
        <f t="shared" si="77"/>
        <v>13</v>
      </c>
      <c r="M118" s="194">
        <f t="shared" si="78"/>
        <v>0</v>
      </c>
      <c r="N118" s="193">
        <f t="shared" si="79"/>
        <v>13</v>
      </c>
      <c r="O118" s="194">
        <f t="shared" si="80"/>
        <v>30</v>
      </c>
      <c r="P118" s="193">
        <f t="shared" si="81"/>
        <v>15</v>
      </c>
      <c r="Q118" s="194">
        <f t="shared" si="82"/>
        <v>55</v>
      </c>
      <c r="R118" s="194"/>
      <c r="S118" s="194"/>
      <c r="T118" s="194"/>
      <c r="U118" s="194"/>
      <c r="V118" s="195">
        <f t="shared" si="95"/>
        <v>0.29166666666666669</v>
      </c>
      <c r="W118" s="195">
        <f t="shared" si="96"/>
        <v>0.54166666666666663</v>
      </c>
      <c r="X118" s="195">
        <f t="shared" si="97"/>
        <v>0.5625</v>
      </c>
      <c r="Y118" s="195">
        <f t="shared" si="98"/>
        <v>0.66319444444444442</v>
      </c>
      <c r="Z118" s="195"/>
      <c r="AA118" s="195"/>
      <c r="AB118" s="667"/>
      <c r="AC118" s="196">
        <f t="shared" si="83"/>
        <v>0.35069444444444442</v>
      </c>
      <c r="AD118" s="667"/>
      <c r="AE118" s="196">
        <f t="shared" si="99"/>
        <v>0.35069444444444436</v>
      </c>
      <c r="AF118" s="196"/>
      <c r="AG118" s="196"/>
      <c r="AH118" s="196"/>
      <c r="AI118" s="150"/>
      <c r="AJ118" s="709">
        <f t="shared" si="84"/>
        <v>0</v>
      </c>
      <c r="AK118" s="709">
        <f t="shared" si="85"/>
        <v>0</v>
      </c>
      <c r="AL118" s="709">
        <f t="shared" si="86"/>
        <v>0</v>
      </c>
      <c r="AM118" s="709"/>
      <c r="AN118" s="709">
        <f t="shared" si="87"/>
        <v>0</v>
      </c>
      <c r="AO118" s="709">
        <f t="shared" si="88"/>
        <v>1</v>
      </c>
    </row>
    <row r="119" spans="2:41" ht="12.75" hidden="1" customHeight="1" outlineLevel="1" x14ac:dyDescent="0.2">
      <c r="B119" s="851"/>
      <c r="C119" s="851"/>
      <c r="D119" s="27" t="str">
        <f t="shared" si="89"/>
        <v/>
      </c>
      <c r="E119" s="191" t="str">
        <f t="shared" si="90"/>
        <v>Fr</v>
      </c>
      <c r="F119" s="191">
        <f t="shared" si="91"/>
        <v>2022</v>
      </c>
      <c r="G119" s="191">
        <f t="shared" si="92"/>
        <v>4</v>
      </c>
      <c r="H119" s="191">
        <f t="shared" si="94"/>
        <v>8</v>
      </c>
      <c r="I119" s="192">
        <f t="shared" si="93"/>
        <v>43197</v>
      </c>
      <c r="J119" s="193">
        <f t="shared" si="75"/>
        <v>7</v>
      </c>
      <c r="K119" s="194">
        <f t="shared" si="76"/>
        <v>0</v>
      </c>
      <c r="L119" s="193">
        <f t="shared" si="77"/>
        <v>13</v>
      </c>
      <c r="M119" s="194">
        <f t="shared" si="78"/>
        <v>0</v>
      </c>
      <c r="N119" s="193">
        <f t="shared" si="79"/>
        <v>13</v>
      </c>
      <c r="O119" s="194">
        <f t="shared" si="80"/>
        <v>30</v>
      </c>
      <c r="P119" s="193">
        <f t="shared" si="81"/>
        <v>15</v>
      </c>
      <c r="Q119" s="194">
        <f t="shared" si="82"/>
        <v>55</v>
      </c>
      <c r="R119" s="194"/>
      <c r="S119" s="194"/>
      <c r="T119" s="194"/>
      <c r="U119" s="194"/>
      <c r="V119" s="195">
        <f t="shared" si="95"/>
        <v>0.29166666666666669</v>
      </c>
      <c r="W119" s="195">
        <f t="shared" si="96"/>
        <v>0.54166666666666663</v>
      </c>
      <c r="X119" s="195">
        <f t="shared" si="97"/>
        <v>0.5625</v>
      </c>
      <c r="Y119" s="195">
        <f t="shared" si="98"/>
        <v>0.66319444444444442</v>
      </c>
      <c r="Z119" s="195"/>
      <c r="AA119" s="195"/>
      <c r="AB119" s="667"/>
      <c r="AC119" s="196">
        <f t="shared" si="83"/>
        <v>0.35069444444444442</v>
      </c>
      <c r="AD119" s="667"/>
      <c r="AE119" s="196">
        <f t="shared" si="99"/>
        <v>0.35069444444444436</v>
      </c>
      <c r="AF119" s="196"/>
      <c r="AG119" s="196"/>
      <c r="AH119" s="196"/>
      <c r="AI119" s="150"/>
      <c r="AJ119" s="709">
        <f t="shared" si="84"/>
        <v>0</v>
      </c>
      <c r="AK119" s="709">
        <f t="shared" si="85"/>
        <v>0</v>
      </c>
      <c r="AL119" s="709">
        <f t="shared" si="86"/>
        <v>0</v>
      </c>
      <c r="AM119" s="709"/>
      <c r="AN119" s="709">
        <f t="shared" si="87"/>
        <v>0</v>
      </c>
      <c r="AO119" s="709">
        <f t="shared" si="88"/>
        <v>1</v>
      </c>
    </row>
    <row r="120" spans="2:41" ht="12.75" hidden="1" customHeight="1" outlineLevel="1" x14ac:dyDescent="0.2">
      <c r="B120" s="851"/>
      <c r="C120" s="851"/>
      <c r="D120" s="27" t="str">
        <f t="shared" si="89"/>
        <v/>
      </c>
      <c r="E120" s="191" t="str">
        <f t="shared" si="90"/>
        <v>Sa</v>
      </c>
      <c r="F120" s="191">
        <f t="shared" si="91"/>
        <v>2022</v>
      </c>
      <c r="G120" s="191">
        <f t="shared" si="92"/>
        <v>4</v>
      </c>
      <c r="H120" s="191">
        <f t="shared" si="94"/>
        <v>9</v>
      </c>
      <c r="I120" s="192">
        <f t="shared" si="93"/>
        <v>43198</v>
      </c>
      <c r="J120" s="193">
        <f t="shared" si="75"/>
        <v>7</v>
      </c>
      <c r="K120" s="194">
        <f t="shared" si="76"/>
        <v>0</v>
      </c>
      <c r="L120" s="193">
        <f t="shared" si="77"/>
        <v>13</v>
      </c>
      <c r="M120" s="194">
        <f t="shared" si="78"/>
        <v>0</v>
      </c>
      <c r="N120" s="193">
        <f t="shared" si="79"/>
        <v>13</v>
      </c>
      <c r="O120" s="194">
        <f t="shared" si="80"/>
        <v>30</v>
      </c>
      <c r="P120" s="193">
        <f t="shared" si="81"/>
        <v>15</v>
      </c>
      <c r="Q120" s="194">
        <f t="shared" si="82"/>
        <v>55</v>
      </c>
      <c r="R120" s="194"/>
      <c r="S120" s="194"/>
      <c r="T120" s="194"/>
      <c r="U120" s="194"/>
      <c r="V120" s="195">
        <f t="shared" si="95"/>
        <v>0.29166666666666669</v>
      </c>
      <c r="W120" s="195">
        <f t="shared" si="96"/>
        <v>0.54166666666666663</v>
      </c>
      <c r="X120" s="195">
        <f t="shared" si="97"/>
        <v>0.5625</v>
      </c>
      <c r="Y120" s="195">
        <f t="shared" si="98"/>
        <v>0.66319444444444442</v>
      </c>
      <c r="Z120" s="195"/>
      <c r="AA120" s="195"/>
      <c r="AB120" s="667"/>
      <c r="AC120" s="196">
        <f t="shared" si="83"/>
        <v>0.35069444444444442</v>
      </c>
      <c r="AD120" s="667"/>
      <c r="AE120" s="196">
        <f t="shared" si="99"/>
        <v>0.35069444444444436</v>
      </c>
      <c r="AF120" s="196"/>
      <c r="AG120" s="196"/>
      <c r="AH120" s="196"/>
      <c r="AI120" s="150"/>
      <c r="AJ120" s="709">
        <f t="shared" si="84"/>
        <v>0</v>
      </c>
      <c r="AK120" s="709">
        <f t="shared" si="85"/>
        <v>0</v>
      </c>
      <c r="AL120" s="709">
        <f t="shared" si="86"/>
        <v>0</v>
      </c>
      <c r="AM120" s="709"/>
      <c r="AN120" s="709">
        <f t="shared" si="87"/>
        <v>0</v>
      </c>
      <c r="AO120" s="709">
        <f t="shared" si="88"/>
        <v>0</v>
      </c>
    </row>
    <row r="121" spans="2:41" ht="12.75" hidden="1" customHeight="1" outlineLevel="1" x14ac:dyDescent="0.2">
      <c r="B121" s="851"/>
      <c r="C121" s="851"/>
      <c r="D121" s="27" t="str">
        <f t="shared" si="89"/>
        <v/>
      </c>
      <c r="E121" s="191" t="str">
        <f t="shared" si="90"/>
        <v>So</v>
      </c>
      <c r="F121" s="191">
        <f t="shared" si="91"/>
        <v>2022</v>
      </c>
      <c r="G121" s="191">
        <f t="shared" si="92"/>
        <v>4</v>
      </c>
      <c r="H121" s="191">
        <f t="shared" si="94"/>
        <v>10</v>
      </c>
      <c r="I121" s="192">
        <f t="shared" si="93"/>
        <v>43199</v>
      </c>
      <c r="J121" s="193">
        <f t="shared" si="75"/>
        <v>7</v>
      </c>
      <c r="K121" s="194">
        <f t="shared" si="76"/>
        <v>0</v>
      </c>
      <c r="L121" s="193">
        <f t="shared" si="77"/>
        <v>13</v>
      </c>
      <c r="M121" s="194">
        <f t="shared" si="78"/>
        <v>0</v>
      </c>
      <c r="N121" s="193">
        <f t="shared" si="79"/>
        <v>13</v>
      </c>
      <c r="O121" s="194">
        <f t="shared" si="80"/>
        <v>30</v>
      </c>
      <c r="P121" s="193">
        <f t="shared" si="81"/>
        <v>15</v>
      </c>
      <c r="Q121" s="194">
        <f t="shared" si="82"/>
        <v>55</v>
      </c>
      <c r="R121" s="194"/>
      <c r="S121" s="194"/>
      <c r="T121" s="194"/>
      <c r="U121" s="194"/>
      <c r="V121" s="195">
        <f t="shared" si="95"/>
        <v>0.29166666666666669</v>
      </c>
      <c r="W121" s="195">
        <f t="shared" si="96"/>
        <v>0.54166666666666663</v>
      </c>
      <c r="X121" s="195">
        <f t="shared" si="97"/>
        <v>0.5625</v>
      </c>
      <c r="Y121" s="195">
        <f t="shared" si="98"/>
        <v>0.66319444444444442</v>
      </c>
      <c r="Z121" s="195"/>
      <c r="AA121" s="195"/>
      <c r="AB121" s="667"/>
      <c r="AC121" s="196">
        <f t="shared" si="83"/>
        <v>0.35069444444444442</v>
      </c>
      <c r="AD121" s="667"/>
      <c r="AE121" s="196">
        <f t="shared" si="99"/>
        <v>0.35069444444444436</v>
      </c>
      <c r="AF121" s="196"/>
      <c r="AG121" s="196"/>
      <c r="AH121" s="196"/>
      <c r="AI121" s="150"/>
      <c r="AJ121" s="709">
        <f t="shared" si="84"/>
        <v>0</v>
      </c>
      <c r="AK121" s="709">
        <f t="shared" si="85"/>
        <v>0</v>
      </c>
      <c r="AL121" s="709">
        <f t="shared" si="86"/>
        <v>0</v>
      </c>
      <c r="AM121" s="709"/>
      <c r="AN121" s="709">
        <f t="shared" si="87"/>
        <v>0</v>
      </c>
      <c r="AO121" s="709">
        <f t="shared" si="88"/>
        <v>0</v>
      </c>
    </row>
    <row r="122" spans="2:41" ht="12.75" hidden="1" customHeight="1" outlineLevel="1" x14ac:dyDescent="0.2">
      <c r="B122" s="851"/>
      <c r="C122" s="851"/>
      <c r="D122" s="27">
        <f t="shared" si="89"/>
        <v>16</v>
      </c>
      <c r="E122" s="191" t="str">
        <f t="shared" si="90"/>
        <v>Mo</v>
      </c>
      <c r="F122" s="191">
        <f t="shared" si="91"/>
        <v>2022</v>
      </c>
      <c r="G122" s="191">
        <f t="shared" si="92"/>
        <v>4</v>
      </c>
      <c r="H122" s="191">
        <f t="shared" si="94"/>
        <v>11</v>
      </c>
      <c r="I122" s="192">
        <f t="shared" si="93"/>
        <v>43200</v>
      </c>
      <c r="J122" s="193">
        <f t="shared" si="75"/>
        <v>7</v>
      </c>
      <c r="K122" s="194">
        <f t="shared" si="76"/>
        <v>0</v>
      </c>
      <c r="L122" s="193">
        <f t="shared" si="77"/>
        <v>13</v>
      </c>
      <c r="M122" s="194">
        <f t="shared" si="78"/>
        <v>0</v>
      </c>
      <c r="N122" s="193">
        <f t="shared" si="79"/>
        <v>13</v>
      </c>
      <c r="O122" s="194">
        <f t="shared" si="80"/>
        <v>30</v>
      </c>
      <c r="P122" s="193">
        <f t="shared" si="81"/>
        <v>15</v>
      </c>
      <c r="Q122" s="194">
        <f t="shared" si="82"/>
        <v>55</v>
      </c>
      <c r="R122" s="194"/>
      <c r="S122" s="194"/>
      <c r="T122" s="194"/>
      <c r="U122" s="194"/>
      <c r="V122" s="195">
        <f t="shared" si="95"/>
        <v>0.29166666666666669</v>
      </c>
      <c r="W122" s="195">
        <f t="shared" si="96"/>
        <v>0.54166666666666663</v>
      </c>
      <c r="X122" s="195">
        <f t="shared" si="97"/>
        <v>0.5625</v>
      </c>
      <c r="Y122" s="195">
        <f t="shared" si="98"/>
        <v>0.66319444444444442</v>
      </c>
      <c r="Z122" s="195"/>
      <c r="AA122" s="195"/>
      <c r="AB122" s="667"/>
      <c r="AC122" s="196">
        <f t="shared" si="83"/>
        <v>0.35069444444444442</v>
      </c>
      <c r="AD122" s="667"/>
      <c r="AE122" s="196">
        <f t="shared" si="99"/>
        <v>0.35069444444444436</v>
      </c>
      <c r="AF122" s="196"/>
      <c r="AG122" s="196"/>
      <c r="AH122" s="196"/>
      <c r="AI122" s="150"/>
      <c r="AJ122" s="709">
        <f t="shared" si="84"/>
        <v>0</v>
      </c>
      <c r="AK122" s="709">
        <f t="shared" si="85"/>
        <v>0</v>
      </c>
      <c r="AL122" s="709">
        <f t="shared" si="86"/>
        <v>0</v>
      </c>
      <c r="AM122" s="709"/>
      <c r="AN122" s="709">
        <f t="shared" si="87"/>
        <v>0</v>
      </c>
      <c r="AO122" s="709">
        <f t="shared" si="88"/>
        <v>1</v>
      </c>
    </row>
    <row r="123" spans="2:41" ht="12.75" hidden="1" customHeight="1" outlineLevel="1" x14ac:dyDescent="0.2">
      <c r="B123" s="851"/>
      <c r="C123" s="851"/>
      <c r="D123" s="27" t="str">
        <f t="shared" si="89"/>
        <v/>
      </c>
      <c r="E123" s="191" t="str">
        <f t="shared" si="90"/>
        <v>Di</v>
      </c>
      <c r="F123" s="191">
        <f t="shared" si="91"/>
        <v>2022</v>
      </c>
      <c r="G123" s="191">
        <f t="shared" si="92"/>
        <v>4</v>
      </c>
      <c r="H123" s="191">
        <f t="shared" si="94"/>
        <v>12</v>
      </c>
      <c r="I123" s="192">
        <f t="shared" si="93"/>
        <v>43201</v>
      </c>
      <c r="J123" s="193">
        <f t="shared" si="75"/>
        <v>7</v>
      </c>
      <c r="K123" s="194">
        <f t="shared" si="76"/>
        <v>0</v>
      </c>
      <c r="L123" s="193">
        <f t="shared" si="77"/>
        <v>13</v>
      </c>
      <c r="M123" s="194">
        <f t="shared" si="78"/>
        <v>0</v>
      </c>
      <c r="N123" s="193">
        <f t="shared" si="79"/>
        <v>13</v>
      </c>
      <c r="O123" s="194">
        <f t="shared" si="80"/>
        <v>30</v>
      </c>
      <c r="P123" s="193">
        <f t="shared" si="81"/>
        <v>15</v>
      </c>
      <c r="Q123" s="194">
        <f t="shared" si="82"/>
        <v>55</v>
      </c>
      <c r="R123" s="194"/>
      <c r="S123" s="194"/>
      <c r="T123" s="194"/>
      <c r="U123" s="194"/>
      <c r="V123" s="195">
        <f t="shared" si="95"/>
        <v>0.29166666666666669</v>
      </c>
      <c r="W123" s="195">
        <f t="shared" si="96"/>
        <v>0.54166666666666663</v>
      </c>
      <c r="X123" s="195">
        <f t="shared" si="97"/>
        <v>0.5625</v>
      </c>
      <c r="Y123" s="195">
        <f t="shared" si="98"/>
        <v>0.66319444444444442</v>
      </c>
      <c r="Z123" s="195"/>
      <c r="AA123" s="195"/>
      <c r="AB123" s="667"/>
      <c r="AC123" s="196">
        <f t="shared" si="83"/>
        <v>0.35069444444444442</v>
      </c>
      <c r="AD123" s="667"/>
      <c r="AE123" s="196">
        <f t="shared" si="99"/>
        <v>0.35069444444444436</v>
      </c>
      <c r="AF123" s="196"/>
      <c r="AG123" s="196"/>
      <c r="AH123" s="196"/>
      <c r="AI123" s="150"/>
      <c r="AJ123" s="709">
        <f t="shared" si="84"/>
        <v>0</v>
      </c>
      <c r="AK123" s="709">
        <f t="shared" si="85"/>
        <v>0</v>
      </c>
      <c r="AL123" s="709">
        <f t="shared" si="86"/>
        <v>0</v>
      </c>
      <c r="AM123" s="709"/>
      <c r="AN123" s="709">
        <f t="shared" si="87"/>
        <v>0</v>
      </c>
      <c r="AO123" s="709">
        <f t="shared" si="88"/>
        <v>1</v>
      </c>
    </row>
    <row r="124" spans="2:41" ht="12.75" hidden="1" customHeight="1" outlineLevel="1" x14ac:dyDescent="0.2">
      <c r="B124" s="851"/>
      <c r="C124" s="851"/>
      <c r="D124" s="27" t="str">
        <f t="shared" si="89"/>
        <v/>
      </c>
      <c r="E124" s="191" t="str">
        <f t="shared" si="90"/>
        <v>Mi</v>
      </c>
      <c r="F124" s="191">
        <f t="shared" si="91"/>
        <v>2022</v>
      </c>
      <c r="G124" s="191">
        <f t="shared" si="92"/>
        <v>4</v>
      </c>
      <c r="H124" s="191">
        <f t="shared" si="94"/>
        <v>13</v>
      </c>
      <c r="I124" s="192">
        <f t="shared" si="93"/>
        <v>43202</v>
      </c>
      <c r="J124" s="193">
        <f t="shared" si="75"/>
        <v>7</v>
      </c>
      <c r="K124" s="194">
        <f t="shared" si="76"/>
        <v>0</v>
      </c>
      <c r="L124" s="193">
        <f t="shared" si="77"/>
        <v>13</v>
      </c>
      <c r="M124" s="194">
        <f t="shared" si="78"/>
        <v>0</v>
      </c>
      <c r="N124" s="193">
        <f t="shared" si="79"/>
        <v>13</v>
      </c>
      <c r="O124" s="194">
        <f t="shared" si="80"/>
        <v>30</v>
      </c>
      <c r="P124" s="193">
        <f t="shared" si="81"/>
        <v>15</v>
      </c>
      <c r="Q124" s="194">
        <f t="shared" si="82"/>
        <v>55</v>
      </c>
      <c r="R124" s="194"/>
      <c r="S124" s="194"/>
      <c r="T124" s="194"/>
      <c r="U124" s="194"/>
      <c r="V124" s="195">
        <f t="shared" si="95"/>
        <v>0.29166666666666669</v>
      </c>
      <c r="W124" s="195">
        <f t="shared" si="96"/>
        <v>0.54166666666666663</v>
      </c>
      <c r="X124" s="195">
        <f t="shared" si="97"/>
        <v>0.5625</v>
      </c>
      <c r="Y124" s="195">
        <f t="shared" si="98"/>
        <v>0.66319444444444442</v>
      </c>
      <c r="Z124" s="195"/>
      <c r="AA124" s="195"/>
      <c r="AB124" s="667"/>
      <c r="AC124" s="196">
        <f t="shared" si="83"/>
        <v>0.35069444444444442</v>
      </c>
      <c r="AD124" s="667"/>
      <c r="AE124" s="196">
        <f t="shared" si="99"/>
        <v>0.35069444444444436</v>
      </c>
      <c r="AF124" s="196"/>
      <c r="AG124" s="196"/>
      <c r="AH124" s="196"/>
      <c r="AI124" s="150"/>
      <c r="AJ124" s="709">
        <f t="shared" si="84"/>
        <v>0</v>
      </c>
      <c r="AK124" s="709">
        <f t="shared" si="85"/>
        <v>0</v>
      </c>
      <c r="AL124" s="709">
        <f t="shared" si="86"/>
        <v>0</v>
      </c>
      <c r="AM124" s="709"/>
      <c r="AN124" s="709">
        <f t="shared" si="87"/>
        <v>0</v>
      </c>
      <c r="AO124" s="709">
        <f t="shared" si="88"/>
        <v>1</v>
      </c>
    </row>
    <row r="125" spans="2:41" ht="12.75" hidden="1" customHeight="1" outlineLevel="1" x14ac:dyDescent="0.2">
      <c r="B125" s="851"/>
      <c r="C125" s="851"/>
      <c r="D125" s="27" t="str">
        <f t="shared" si="89"/>
        <v/>
      </c>
      <c r="E125" s="191" t="str">
        <f t="shared" si="90"/>
        <v>Do</v>
      </c>
      <c r="F125" s="191">
        <f t="shared" si="91"/>
        <v>2022</v>
      </c>
      <c r="G125" s="191">
        <f t="shared" si="92"/>
        <v>4</v>
      </c>
      <c r="H125" s="191">
        <f t="shared" si="94"/>
        <v>14</v>
      </c>
      <c r="I125" s="192">
        <f t="shared" si="93"/>
        <v>43203</v>
      </c>
      <c r="J125" s="193">
        <f t="shared" si="75"/>
        <v>7</v>
      </c>
      <c r="K125" s="194">
        <f t="shared" si="76"/>
        <v>0</v>
      </c>
      <c r="L125" s="193">
        <f t="shared" si="77"/>
        <v>13</v>
      </c>
      <c r="M125" s="194">
        <f t="shared" si="78"/>
        <v>0</v>
      </c>
      <c r="N125" s="193">
        <f t="shared" si="79"/>
        <v>13</v>
      </c>
      <c r="O125" s="194">
        <f t="shared" si="80"/>
        <v>30</v>
      </c>
      <c r="P125" s="193">
        <f t="shared" si="81"/>
        <v>15</v>
      </c>
      <c r="Q125" s="194">
        <f t="shared" si="82"/>
        <v>55</v>
      </c>
      <c r="R125" s="194"/>
      <c r="S125" s="194"/>
      <c r="T125" s="194"/>
      <c r="U125" s="194"/>
      <c r="V125" s="195">
        <f t="shared" si="95"/>
        <v>0.29166666666666669</v>
      </c>
      <c r="W125" s="195">
        <f t="shared" si="96"/>
        <v>0.54166666666666663</v>
      </c>
      <c r="X125" s="195">
        <f t="shared" si="97"/>
        <v>0.5625</v>
      </c>
      <c r="Y125" s="195">
        <f t="shared" si="98"/>
        <v>0.66319444444444442</v>
      </c>
      <c r="Z125" s="195"/>
      <c r="AA125" s="195"/>
      <c r="AB125" s="667"/>
      <c r="AC125" s="196">
        <f t="shared" si="83"/>
        <v>0.35069444444444442</v>
      </c>
      <c r="AD125" s="667"/>
      <c r="AE125" s="196">
        <f t="shared" si="99"/>
        <v>0.35069444444444436</v>
      </c>
      <c r="AF125" s="196"/>
      <c r="AG125" s="196"/>
      <c r="AH125" s="196"/>
      <c r="AI125" s="150"/>
      <c r="AJ125" s="709">
        <f t="shared" si="84"/>
        <v>0</v>
      </c>
      <c r="AK125" s="709">
        <f t="shared" si="85"/>
        <v>0</v>
      </c>
      <c r="AL125" s="709">
        <f t="shared" si="86"/>
        <v>0</v>
      </c>
      <c r="AM125" s="709"/>
      <c r="AN125" s="709">
        <f t="shared" si="87"/>
        <v>0</v>
      </c>
      <c r="AO125" s="709">
        <f t="shared" si="88"/>
        <v>1</v>
      </c>
    </row>
    <row r="126" spans="2:41" ht="12.75" hidden="1" customHeight="1" outlineLevel="1" x14ac:dyDescent="0.2">
      <c r="B126" s="851"/>
      <c r="C126" s="851"/>
      <c r="D126" s="27" t="str">
        <f t="shared" si="89"/>
        <v/>
      </c>
      <c r="E126" s="191" t="str">
        <f t="shared" si="90"/>
        <v>Fr</v>
      </c>
      <c r="F126" s="191">
        <f t="shared" si="91"/>
        <v>2022</v>
      </c>
      <c r="G126" s="191">
        <f t="shared" si="92"/>
        <v>4</v>
      </c>
      <c r="H126" s="191">
        <f t="shared" si="94"/>
        <v>15</v>
      </c>
      <c r="I126" s="192">
        <f t="shared" si="93"/>
        <v>43204</v>
      </c>
      <c r="J126" s="193">
        <f t="shared" si="75"/>
        <v>7</v>
      </c>
      <c r="K126" s="194">
        <f t="shared" si="76"/>
        <v>0</v>
      </c>
      <c r="L126" s="193">
        <f t="shared" si="77"/>
        <v>13</v>
      </c>
      <c r="M126" s="194">
        <f t="shared" si="78"/>
        <v>0</v>
      </c>
      <c r="N126" s="193">
        <f t="shared" si="79"/>
        <v>13</v>
      </c>
      <c r="O126" s="194">
        <f t="shared" si="80"/>
        <v>30</v>
      </c>
      <c r="P126" s="193">
        <f t="shared" si="81"/>
        <v>15</v>
      </c>
      <c r="Q126" s="194">
        <f t="shared" si="82"/>
        <v>55</v>
      </c>
      <c r="R126" s="194"/>
      <c r="S126" s="194"/>
      <c r="T126" s="194"/>
      <c r="U126" s="194"/>
      <c r="V126" s="195">
        <f t="shared" si="95"/>
        <v>0.29166666666666669</v>
      </c>
      <c r="W126" s="195">
        <f t="shared" si="96"/>
        <v>0.54166666666666663</v>
      </c>
      <c r="X126" s="195">
        <f t="shared" si="97"/>
        <v>0.5625</v>
      </c>
      <c r="Y126" s="195">
        <f t="shared" si="98"/>
        <v>0.66319444444444442</v>
      </c>
      <c r="Z126" s="195"/>
      <c r="AA126" s="195"/>
      <c r="AB126" s="667"/>
      <c r="AC126" s="196">
        <f t="shared" si="83"/>
        <v>0.35069444444444442</v>
      </c>
      <c r="AD126" s="667"/>
      <c r="AE126" s="196">
        <f t="shared" si="99"/>
        <v>0.35069444444444436</v>
      </c>
      <c r="AF126" s="196"/>
      <c r="AG126" s="196"/>
      <c r="AH126" s="196"/>
      <c r="AI126" s="150"/>
      <c r="AJ126" s="709">
        <f t="shared" si="84"/>
        <v>0</v>
      </c>
      <c r="AK126" s="709">
        <f t="shared" si="85"/>
        <v>0</v>
      </c>
      <c r="AL126" s="709">
        <f t="shared" si="86"/>
        <v>0</v>
      </c>
      <c r="AM126" s="709"/>
      <c r="AN126" s="709">
        <f t="shared" si="87"/>
        <v>0</v>
      </c>
      <c r="AO126" s="709">
        <f t="shared" si="88"/>
        <v>1</v>
      </c>
    </row>
    <row r="127" spans="2:41" ht="12.75" hidden="1" customHeight="1" outlineLevel="1" x14ac:dyDescent="0.2">
      <c r="B127" s="851"/>
      <c r="C127" s="851"/>
      <c r="D127" s="27" t="str">
        <f t="shared" si="89"/>
        <v/>
      </c>
      <c r="E127" s="191" t="str">
        <f t="shared" si="90"/>
        <v>Sa</v>
      </c>
      <c r="F127" s="191">
        <f t="shared" si="91"/>
        <v>2022</v>
      </c>
      <c r="G127" s="191">
        <f t="shared" si="92"/>
        <v>4</v>
      </c>
      <c r="H127" s="191">
        <f t="shared" si="94"/>
        <v>16</v>
      </c>
      <c r="I127" s="192">
        <f t="shared" si="93"/>
        <v>43205</v>
      </c>
      <c r="J127" s="193">
        <f t="shared" si="75"/>
        <v>7</v>
      </c>
      <c r="K127" s="194">
        <f t="shared" si="76"/>
        <v>0</v>
      </c>
      <c r="L127" s="193">
        <f t="shared" si="77"/>
        <v>13</v>
      </c>
      <c r="M127" s="194">
        <f t="shared" si="78"/>
        <v>0</v>
      </c>
      <c r="N127" s="193">
        <f t="shared" si="79"/>
        <v>13</v>
      </c>
      <c r="O127" s="194">
        <f t="shared" si="80"/>
        <v>30</v>
      </c>
      <c r="P127" s="193">
        <f t="shared" si="81"/>
        <v>15</v>
      </c>
      <c r="Q127" s="194">
        <f t="shared" si="82"/>
        <v>55</v>
      </c>
      <c r="R127" s="194"/>
      <c r="S127" s="194"/>
      <c r="T127" s="194"/>
      <c r="U127" s="194"/>
      <c r="V127" s="195">
        <f t="shared" si="95"/>
        <v>0.29166666666666669</v>
      </c>
      <c r="W127" s="195">
        <f t="shared" si="96"/>
        <v>0.54166666666666663</v>
      </c>
      <c r="X127" s="195">
        <f t="shared" si="97"/>
        <v>0.5625</v>
      </c>
      <c r="Y127" s="195">
        <f t="shared" si="98"/>
        <v>0.66319444444444442</v>
      </c>
      <c r="Z127" s="195"/>
      <c r="AA127" s="195"/>
      <c r="AB127" s="667"/>
      <c r="AC127" s="196">
        <f t="shared" si="83"/>
        <v>0.35069444444444442</v>
      </c>
      <c r="AD127" s="667"/>
      <c r="AE127" s="196">
        <f t="shared" si="99"/>
        <v>0.35069444444444436</v>
      </c>
      <c r="AF127" s="196"/>
      <c r="AG127" s="196"/>
      <c r="AH127" s="196"/>
      <c r="AI127" s="172"/>
      <c r="AJ127" s="709">
        <f t="shared" si="84"/>
        <v>0</v>
      </c>
      <c r="AK127" s="709">
        <f t="shared" si="85"/>
        <v>0</v>
      </c>
      <c r="AL127" s="709">
        <f t="shared" si="86"/>
        <v>0</v>
      </c>
      <c r="AM127" s="709"/>
      <c r="AN127" s="709">
        <f t="shared" si="87"/>
        <v>0</v>
      </c>
      <c r="AO127" s="709">
        <f t="shared" si="88"/>
        <v>0</v>
      </c>
    </row>
    <row r="128" spans="2:41" ht="12.75" hidden="1" customHeight="1" outlineLevel="1" x14ac:dyDescent="0.2">
      <c r="B128" s="851"/>
      <c r="C128" s="851"/>
      <c r="D128" s="27" t="str">
        <f t="shared" si="89"/>
        <v/>
      </c>
      <c r="E128" s="191" t="str">
        <f t="shared" si="90"/>
        <v>So</v>
      </c>
      <c r="F128" s="191">
        <f t="shared" si="91"/>
        <v>2022</v>
      </c>
      <c r="G128" s="191">
        <f t="shared" si="92"/>
        <v>4</v>
      </c>
      <c r="H128" s="191">
        <f t="shared" si="94"/>
        <v>17</v>
      </c>
      <c r="I128" s="192">
        <f t="shared" si="93"/>
        <v>43206</v>
      </c>
      <c r="J128" s="193">
        <f t="shared" si="75"/>
        <v>7</v>
      </c>
      <c r="K128" s="194">
        <f t="shared" si="76"/>
        <v>0</v>
      </c>
      <c r="L128" s="193">
        <f t="shared" si="77"/>
        <v>13</v>
      </c>
      <c r="M128" s="194">
        <f t="shared" si="78"/>
        <v>0</v>
      </c>
      <c r="N128" s="193">
        <f t="shared" si="79"/>
        <v>13</v>
      </c>
      <c r="O128" s="194">
        <f t="shared" si="80"/>
        <v>30</v>
      </c>
      <c r="P128" s="193">
        <f t="shared" si="81"/>
        <v>15</v>
      </c>
      <c r="Q128" s="194">
        <f t="shared" si="82"/>
        <v>55</v>
      </c>
      <c r="R128" s="194"/>
      <c r="S128" s="194"/>
      <c r="T128" s="194"/>
      <c r="U128" s="194"/>
      <c r="V128" s="195">
        <f t="shared" si="95"/>
        <v>0.29166666666666669</v>
      </c>
      <c r="W128" s="195">
        <f t="shared" si="96"/>
        <v>0.54166666666666663</v>
      </c>
      <c r="X128" s="195">
        <f t="shared" si="97"/>
        <v>0.5625</v>
      </c>
      <c r="Y128" s="195">
        <f t="shared" si="98"/>
        <v>0.66319444444444442</v>
      </c>
      <c r="Z128" s="195"/>
      <c r="AA128" s="195"/>
      <c r="AB128" s="667"/>
      <c r="AC128" s="196">
        <f t="shared" si="83"/>
        <v>0.35069444444444442</v>
      </c>
      <c r="AD128" s="667"/>
      <c r="AE128" s="196">
        <f t="shared" si="99"/>
        <v>0.35069444444444436</v>
      </c>
      <c r="AF128" s="196"/>
      <c r="AG128" s="196"/>
      <c r="AH128" s="196"/>
      <c r="AI128" s="172"/>
      <c r="AJ128" s="709">
        <f t="shared" si="84"/>
        <v>0</v>
      </c>
      <c r="AK128" s="709">
        <f t="shared" si="85"/>
        <v>0</v>
      </c>
      <c r="AL128" s="709">
        <f t="shared" si="86"/>
        <v>0</v>
      </c>
      <c r="AM128" s="709"/>
      <c r="AN128" s="709">
        <f t="shared" si="87"/>
        <v>0</v>
      </c>
      <c r="AO128" s="709">
        <f t="shared" si="88"/>
        <v>0</v>
      </c>
    </row>
    <row r="129" spans="2:41" ht="12.75" hidden="1" customHeight="1" outlineLevel="1" x14ac:dyDescent="0.2">
      <c r="B129" s="851"/>
      <c r="C129" s="851"/>
      <c r="D129" s="27">
        <f t="shared" si="89"/>
        <v>17</v>
      </c>
      <c r="E129" s="191" t="str">
        <f t="shared" si="90"/>
        <v>Mo</v>
      </c>
      <c r="F129" s="191">
        <f t="shared" si="91"/>
        <v>2022</v>
      </c>
      <c r="G129" s="191">
        <f t="shared" si="92"/>
        <v>4</v>
      </c>
      <c r="H129" s="191">
        <f t="shared" si="94"/>
        <v>18</v>
      </c>
      <c r="I129" s="192">
        <f t="shared" si="93"/>
        <v>43207</v>
      </c>
      <c r="J129" s="193">
        <f t="shared" si="75"/>
        <v>7</v>
      </c>
      <c r="K129" s="194">
        <f t="shared" si="76"/>
        <v>0</v>
      </c>
      <c r="L129" s="193">
        <f t="shared" si="77"/>
        <v>13</v>
      </c>
      <c r="M129" s="194">
        <f t="shared" si="78"/>
        <v>0</v>
      </c>
      <c r="N129" s="193">
        <f t="shared" si="79"/>
        <v>13</v>
      </c>
      <c r="O129" s="194">
        <f t="shared" si="80"/>
        <v>30</v>
      </c>
      <c r="P129" s="193">
        <f t="shared" si="81"/>
        <v>15</v>
      </c>
      <c r="Q129" s="194">
        <f t="shared" si="82"/>
        <v>55</v>
      </c>
      <c r="R129" s="194"/>
      <c r="S129" s="194"/>
      <c r="T129" s="194"/>
      <c r="U129" s="194"/>
      <c r="V129" s="195">
        <f t="shared" si="95"/>
        <v>0.29166666666666669</v>
      </c>
      <c r="W129" s="195">
        <f t="shared" si="96"/>
        <v>0.54166666666666663</v>
      </c>
      <c r="X129" s="195">
        <f t="shared" si="97"/>
        <v>0.5625</v>
      </c>
      <c r="Y129" s="195">
        <f t="shared" si="98"/>
        <v>0.66319444444444442</v>
      </c>
      <c r="Z129" s="195"/>
      <c r="AA129" s="195"/>
      <c r="AB129" s="667"/>
      <c r="AC129" s="196">
        <f t="shared" si="83"/>
        <v>0.35069444444444442</v>
      </c>
      <c r="AD129" s="667"/>
      <c r="AE129" s="196">
        <f t="shared" si="99"/>
        <v>0.35069444444444436</v>
      </c>
      <c r="AF129" s="196"/>
      <c r="AG129" s="196"/>
      <c r="AH129" s="196"/>
      <c r="AI129" s="172"/>
      <c r="AJ129" s="709">
        <f t="shared" si="84"/>
        <v>0</v>
      </c>
      <c r="AK129" s="709">
        <f t="shared" si="85"/>
        <v>0</v>
      </c>
      <c r="AL129" s="709">
        <f t="shared" si="86"/>
        <v>0</v>
      </c>
      <c r="AM129" s="709"/>
      <c r="AN129" s="709">
        <f t="shared" si="87"/>
        <v>0</v>
      </c>
      <c r="AO129" s="709">
        <f t="shared" si="88"/>
        <v>1</v>
      </c>
    </row>
    <row r="130" spans="2:41" ht="12.75" hidden="1" customHeight="1" outlineLevel="1" x14ac:dyDescent="0.2">
      <c r="B130" s="851"/>
      <c r="C130" s="851"/>
      <c r="D130" s="27" t="str">
        <f t="shared" si="89"/>
        <v/>
      </c>
      <c r="E130" s="191" t="str">
        <f t="shared" si="90"/>
        <v>Di</v>
      </c>
      <c r="F130" s="191">
        <f t="shared" si="91"/>
        <v>2022</v>
      </c>
      <c r="G130" s="191">
        <f t="shared" si="92"/>
        <v>4</v>
      </c>
      <c r="H130" s="191">
        <f t="shared" si="94"/>
        <v>19</v>
      </c>
      <c r="I130" s="192">
        <f t="shared" si="93"/>
        <v>43208</v>
      </c>
      <c r="J130" s="193">
        <f t="shared" si="75"/>
        <v>7</v>
      </c>
      <c r="K130" s="194">
        <f t="shared" si="76"/>
        <v>0</v>
      </c>
      <c r="L130" s="193">
        <f t="shared" si="77"/>
        <v>13</v>
      </c>
      <c r="M130" s="194">
        <f t="shared" si="78"/>
        <v>0</v>
      </c>
      <c r="N130" s="193">
        <f t="shared" si="79"/>
        <v>13</v>
      </c>
      <c r="O130" s="194">
        <f t="shared" si="80"/>
        <v>30</v>
      </c>
      <c r="P130" s="193">
        <f t="shared" si="81"/>
        <v>15</v>
      </c>
      <c r="Q130" s="194">
        <f t="shared" si="82"/>
        <v>55</v>
      </c>
      <c r="R130" s="194"/>
      <c r="S130" s="194"/>
      <c r="T130" s="194"/>
      <c r="U130" s="194"/>
      <c r="V130" s="195">
        <f t="shared" si="95"/>
        <v>0.29166666666666669</v>
      </c>
      <c r="W130" s="195">
        <f t="shared" si="96"/>
        <v>0.54166666666666663</v>
      </c>
      <c r="X130" s="195">
        <f t="shared" si="97"/>
        <v>0.5625</v>
      </c>
      <c r="Y130" s="195">
        <f t="shared" si="98"/>
        <v>0.66319444444444442</v>
      </c>
      <c r="Z130" s="195"/>
      <c r="AA130" s="195"/>
      <c r="AB130" s="667"/>
      <c r="AC130" s="196">
        <f t="shared" si="83"/>
        <v>0.35069444444444442</v>
      </c>
      <c r="AD130" s="667"/>
      <c r="AE130" s="196">
        <f t="shared" si="99"/>
        <v>0.35069444444444436</v>
      </c>
      <c r="AF130" s="196"/>
      <c r="AG130" s="196"/>
      <c r="AH130" s="196"/>
      <c r="AI130" s="172"/>
      <c r="AJ130" s="709">
        <f t="shared" si="84"/>
        <v>0</v>
      </c>
      <c r="AK130" s="709">
        <f t="shared" si="85"/>
        <v>0</v>
      </c>
      <c r="AL130" s="709">
        <f t="shared" si="86"/>
        <v>0</v>
      </c>
      <c r="AM130" s="709"/>
      <c r="AN130" s="709">
        <f t="shared" si="87"/>
        <v>0</v>
      </c>
      <c r="AO130" s="709">
        <f t="shared" si="88"/>
        <v>1</v>
      </c>
    </row>
    <row r="131" spans="2:41" ht="12.75" hidden="1" customHeight="1" outlineLevel="1" x14ac:dyDescent="0.2">
      <c r="B131" s="851"/>
      <c r="C131" s="851"/>
      <c r="D131" s="27" t="str">
        <f t="shared" si="89"/>
        <v/>
      </c>
      <c r="E131" s="191" t="str">
        <f t="shared" si="90"/>
        <v>Mi</v>
      </c>
      <c r="F131" s="191">
        <f t="shared" si="91"/>
        <v>2022</v>
      </c>
      <c r="G131" s="191">
        <f t="shared" si="92"/>
        <v>4</v>
      </c>
      <c r="H131" s="191">
        <f t="shared" si="94"/>
        <v>20</v>
      </c>
      <c r="I131" s="192">
        <f t="shared" si="93"/>
        <v>43209</v>
      </c>
      <c r="J131" s="193">
        <f t="shared" si="75"/>
        <v>7</v>
      </c>
      <c r="K131" s="194">
        <f t="shared" si="76"/>
        <v>0</v>
      </c>
      <c r="L131" s="193">
        <f t="shared" si="77"/>
        <v>13</v>
      </c>
      <c r="M131" s="194">
        <f t="shared" si="78"/>
        <v>0</v>
      </c>
      <c r="N131" s="193">
        <f t="shared" si="79"/>
        <v>13</v>
      </c>
      <c r="O131" s="194">
        <f t="shared" si="80"/>
        <v>30</v>
      </c>
      <c r="P131" s="193">
        <f t="shared" si="81"/>
        <v>15</v>
      </c>
      <c r="Q131" s="194">
        <f t="shared" si="82"/>
        <v>55</v>
      </c>
      <c r="R131" s="194"/>
      <c r="S131" s="194"/>
      <c r="T131" s="194"/>
      <c r="U131" s="194"/>
      <c r="V131" s="195">
        <f t="shared" si="95"/>
        <v>0.29166666666666669</v>
      </c>
      <c r="W131" s="195">
        <f t="shared" si="96"/>
        <v>0.54166666666666663</v>
      </c>
      <c r="X131" s="195">
        <f t="shared" si="97"/>
        <v>0.5625</v>
      </c>
      <c r="Y131" s="195">
        <f t="shared" si="98"/>
        <v>0.66319444444444442</v>
      </c>
      <c r="Z131" s="195"/>
      <c r="AA131" s="195"/>
      <c r="AB131" s="667"/>
      <c r="AC131" s="196">
        <f t="shared" si="83"/>
        <v>0.35069444444444442</v>
      </c>
      <c r="AD131" s="667"/>
      <c r="AE131" s="196">
        <f t="shared" si="99"/>
        <v>0.35069444444444436</v>
      </c>
      <c r="AF131" s="196"/>
      <c r="AG131" s="196"/>
      <c r="AH131" s="196"/>
      <c r="AI131" s="172"/>
      <c r="AJ131" s="709">
        <f t="shared" si="84"/>
        <v>0</v>
      </c>
      <c r="AK131" s="709">
        <f t="shared" si="85"/>
        <v>0</v>
      </c>
      <c r="AL131" s="709">
        <f t="shared" si="86"/>
        <v>0</v>
      </c>
      <c r="AM131" s="709"/>
      <c r="AN131" s="709">
        <f t="shared" si="87"/>
        <v>0</v>
      </c>
      <c r="AO131" s="709">
        <f t="shared" si="88"/>
        <v>1</v>
      </c>
    </row>
    <row r="132" spans="2:41" ht="12.75" hidden="1" customHeight="1" outlineLevel="1" x14ac:dyDescent="0.2">
      <c r="B132" s="851"/>
      <c r="C132" s="851"/>
      <c r="D132" s="27" t="str">
        <f t="shared" si="89"/>
        <v/>
      </c>
      <c r="E132" s="191" t="str">
        <f t="shared" si="90"/>
        <v>Do</v>
      </c>
      <c r="F132" s="191">
        <f t="shared" si="91"/>
        <v>2022</v>
      </c>
      <c r="G132" s="191">
        <f t="shared" si="92"/>
        <v>4</v>
      </c>
      <c r="H132" s="191">
        <f t="shared" si="94"/>
        <v>21</v>
      </c>
      <c r="I132" s="192">
        <f t="shared" si="93"/>
        <v>43210</v>
      </c>
      <c r="J132" s="193">
        <f t="shared" si="75"/>
        <v>7</v>
      </c>
      <c r="K132" s="194">
        <f t="shared" si="76"/>
        <v>0</v>
      </c>
      <c r="L132" s="193">
        <f t="shared" si="77"/>
        <v>13</v>
      </c>
      <c r="M132" s="194">
        <f t="shared" si="78"/>
        <v>0</v>
      </c>
      <c r="N132" s="193">
        <f t="shared" si="79"/>
        <v>13</v>
      </c>
      <c r="O132" s="194">
        <f t="shared" si="80"/>
        <v>30</v>
      </c>
      <c r="P132" s="193">
        <f t="shared" si="81"/>
        <v>15</v>
      </c>
      <c r="Q132" s="194">
        <f t="shared" si="82"/>
        <v>55</v>
      </c>
      <c r="R132" s="194"/>
      <c r="S132" s="194"/>
      <c r="T132" s="194"/>
      <c r="U132" s="194"/>
      <c r="V132" s="195">
        <f t="shared" si="95"/>
        <v>0.29166666666666669</v>
      </c>
      <c r="W132" s="195">
        <f t="shared" si="96"/>
        <v>0.54166666666666663</v>
      </c>
      <c r="X132" s="195">
        <f t="shared" si="97"/>
        <v>0.5625</v>
      </c>
      <c r="Y132" s="195">
        <f t="shared" si="98"/>
        <v>0.66319444444444442</v>
      </c>
      <c r="Z132" s="195"/>
      <c r="AA132" s="195"/>
      <c r="AB132" s="667"/>
      <c r="AC132" s="196">
        <f t="shared" si="83"/>
        <v>0.35069444444444442</v>
      </c>
      <c r="AD132" s="667"/>
      <c r="AE132" s="196">
        <f t="shared" si="99"/>
        <v>0.35069444444444436</v>
      </c>
      <c r="AF132" s="196"/>
      <c r="AG132" s="196"/>
      <c r="AH132" s="196"/>
      <c r="AJ132" s="709">
        <f t="shared" si="84"/>
        <v>0</v>
      </c>
      <c r="AK132" s="709">
        <f t="shared" si="85"/>
        <v>0</v>
      </c>
      <c r="AL132" s="709">
        <f t="shared" si="86"/>
        <v>0</v>
      </c>
      <c r="AM132" s="709"/>
      <c r="AN132" s="709">
        <f t="shared" si="87"/>
        <v>0</v>
      </c>
      <c r="AO132" s="709">
        <f t="shared" si="88"/>
        <v>1</v>
      </c>
    </row>
    <row r="133" spans="2:41" ht="12.75" hidden="1" customHeight="1" outlineLevel="1" x14ac:dyDescent="0.2">
      <c r="B133" s="851"/>
      <c r="C133" s="851"/>
      <c r="D133" s="27" t="str">
        <f t="shared" si="89"/>
        <v/>
      </c>
      <c r="E133" s="191" t="str">
        <f t="shared" si="90"/>
        <v>Fr</v>
      </c>
      <c r="F133" s="191">
        <f t="shared" si="91"/>
        <v>2022</v>
      </c>
      <c r="G133" s="191">
        <f t="shared" si="92"/>
        <v>4</v>
      </c>
      <c r="H133" s="191">
        <f t="shared" si="94"/>
        <v>22</v>
      </c>
      <c r="I133" s="192">
        <f t="shared" si="93"/>
        <v>43211</v>
      </c>
      <c r="J133" s="193">
        <f t="shared" si="75"/>
        <v>7</v>
      </c>
      <c r="K133" s="194">
        <f t="shared" si="76"/>
        <v>0</v>
      </c>
      <c r="L133" s="193">
        <f t="shared" si="77"/>
        <v>13</v>
      </c>
      <c r="M133" s="194">
        <f t="shared" si="78"/>
        <v>0</v>
      </c>
      <c r="N133" s="193">
        <f t="shared" si="79"/>
        <v>13</v>
      </c>
      <c r="O133" s="194">
        <f t="shared" si="80"/>
        <v>30</v>
      </c>
      <c r="P133" s="193">
        <f t="shared" si="81"/>
        <v>15</v>
      </c>
      <c r="Q133" s="194">
        <f t="shared" si="82"/>
        <v>55</v>
      </c>
      <c r="R133" s="194"/>
      <c r="S133" s="194"/>
      <c r="T133" s="194"/>
      <c r="U133" s="194"/>
      <c r="V133" s="195">
        <f t="shared" si="95"/>
        <v>0.29166666666666669</v>
      </c>
      <c r="W133" s="195">
        <f t="shared" si="96"/>
        <v>0.54166666666666663</v>
      </c>
      <c r="X133" s="195">
        <f t="shared" si="97"/>
        <v>0.5625</v>
      </c>
      <c r="Y133" s="195">
        <f t="shared" si="98"/>
        <v>0.66319444444444442</v>
      </c>
      <c r="Z133" s="195"/>
      <c r="AA133" s="195"/>
      <c r="AB133" s="667"/>
      <c r="AC133" s="196">
        <f t="shared" si="83"/>
        <v>0.35069444444444442</v>
      </c>
      <c r="AD133" s="667"/>
      <c r="AE133" s="196">
        <f t="shared" si="99"/>
        <v>0.35069444444444436</v>
      </c>
      <c r="AF133" s="196"/>
      <c r="AG133" s="196"/>
      <c r="AH133" s="196"/>
      <c r="AJ133" s="709">
        <f t="shared" si="84"/>
        <v>0</v>
      </c>
      <c r="AK133" s="709">
        <f t="shared" si="85"/>
        <v>0</v>
      </c>
      <c r="AL133" s="709">
        <f t="shared" si="86"/>
        <v>0</v>
      </c>
      <c r="AM133" s="709"/>
      <c r="AN133" s="709">
        <f t="shared" si="87"/>
        <v>0</v>
      </c>
      <c r="AO133" s="709">
        <f t="shared" si="88"/>
        <v>1</v>
      </c>
    </row>
    <row r="134" spans="2:41" ht="12.75" hidden="1" customHeight="1" outlineLevel="1" x14ac:dyDescent="0.2">
      <c r="B134" s="851"/>
      <c r="C134" s="851"/>
      <c r="D134" s="27" t="str">
        <f t="shared" si="89"/>
        <v/>
      </c>
      <c r="E134" s="191" t="str">
        <f t="shared" si="90"/>
        <v>Sa</v>
      </c>
      <c r="F134" s="191">
        <f t="shared" si="91"/>
        <v>2022</v>
      </c>
      <c r="G134" s="191">
        <f t="shared" si="92"/>
        <v>4</v>
      </c>
      <c r="H134" s="191">
        <f t="shared" si="94"/>
        <v>23</v>
      </c>
      <c r="I134" s="192">
        <f t="shared" si="93"/>
        <v>43212</v>
      </c>
      <c r="J134" s="193">
        <f t="shared" si="75"/>
        <v>7</v>
      </c>
      <c r="K134" s="194">
        <f t="shared" si="76"/>
        <v>0</v>
      </c>
      <c r="L134" s="193">
        <f t="shared" si="77"/>
        <v>13</v>
      </c>
      <c r="M134" s="194">
        <f t="shared" si="78"/>
        <v>0</v>
      </c>
      <c r="N134" s="193">
        <f t="shared" si="79"/>
        <v>13</v>
      </c>
      <c r="O134" s="194">
        <f t="shared" si="80"/>
        <v>30</v>
      </c>
      <c r="P134" s="193">
        <f t="shared" si="81"/>
        <v>15</v>
      </c>
      <c r="Q134" s="194">
        <f t="shared" si="82"/>
        <v>55</v>
      </c>
      <c r="R134" s="194"/>
      <c r="S134" s="194"/>
      <c r="T134" s="194"/>
      <c r="U134" s="194"/>
      <c r="V134" s="195">
        <f t="shared" si="95"/>
        <v>0.29166666666666669</v>
      </c>
      <c r="W134" s="195">
        <f t="shared" si="96"/>
        <v>0.54166666666666663</v>
      </c>
      <c r="X134" s="195">
        <f t="shared" si="97"/>
        <v>0.5625</v>
      </c>
      <c r="Y134" s="195">
        <f t="shared" si="98"/>
        <v>0.66319444444444442</v>
      </c>
      <c r="Z134" s="195"/>
      <c r="AA134" s="195"/>
      <c r="AB134" s="667"/>
      <c r="AC134" s="196">
        <f t="shared" si="83"/>
        <v>0.35069444444444442</v>
      </c>
      <c r="AD134" s="667"/>
      <c r="AE134" s="196">
        <f t="shared" si="99"/>
        <v>0.35069444444444436</v>
      </c>
      <c r="AF134" s="196"/>
      <c r="AG134" s="196"/>
      <c r="AH134" s="196"/>
      <c r="AI134" s="150"/>
      <c r="AJ134" s="709">
        <f t="shared" si="84"/>
        <v>0</v>
      </c>
      <c r="AK134" s="709">
        <f t="shared" si="85"/>
        <v>0</v>
      </c>
      <c r="AL134" s="709">
        <f t="shared" si="86"/>
        <v>0</v>
      </c>
      <c r="AM134" s="709"/>
      <c r="AN134" s="709">
        <f t="shared" si="87"/>
        <v>0</v>
      </c>
      <c r="AO134" s="709">
        <f t="shared" si="88"/>
        <v>0</v>
      </c>
    </row>
    <row r="135" spans="2:41" ht="12.75" hidden="1" customHeight="1" outlineLevel="1" x14ac:dyDescent="0.2">
      <c r="B135" s="851"/>
      <c r="C135" s="851"/>
      <c r="D135" s="27" t="str">
        <f t="shared" si="89"/>
        <v/>
      </c>
      <c r="E135" s="191" t="str">
        <f t="shared" si="90"/>
        <v>So</v>
      </c>
      <c r="F135" s="191">
        <f t="shared" si="91"/>
        <v>2022</v>
      </c>
      <c r="G135" s="191">
        <f t="shared" si="92"/>
        <v>4</v>
      </c>
      <c r="H135" s="191">
        <f t="shared" si="94"/>
        <v>24</v>
      </c>
      <c r="I135" s="192">
        <f t="shared" si="93"/>
        <v>43213</v>
      </c>
      <c r="J135" s="193">
        <f t="shared" si="75"/>
        <v>7</v>
      </c>
      <c r="K135" s="194">
        <f t="shared" si="76"/>
        <v>0</v>
      </c>
      <c r="L135" s="193">
        <f t="shared" si="77"/>
        <v>13</v>
      </c>
      <c r="M135" s="194">
        <f t="shared" si="78"/>
        <v>0</v>
      </c>
      <c r="N135" s="193">
        <f t="shared" si="79"/>
        <v>13</v>
      </c>
      <c r="O135" s="194">
        <f t="shared" si="80"/>
        <v>30</v>
      </c>
      <c r="P135" s="193">
        <f t="shared" si="81"/>
        <v>15</v>
      </c>
      <c r="Q135" s="194">
        <f t="shared" si="82"/>
        <v>55</v>
      </c>
      <c r="R135" s="194"/>
      <c r="S135" s="194"/>
      <c r="T135" s="194"/>
      <c r="U135" s="194"/>
      <c r="V135" s="195">
        <f t="shared" si="95"/>
        <v>0.29166666666666669</v>
      </c>
      <c r="W135" s="195">
        <f t="shared" si="96"/>
        <v>0.54166666666666663</v>
      </c>
      <c r="X135" s="195">
        <f t="shared" si="97"/>
        <v>0.5625</v>
      </c>
      <c r="Y135" s="195">
        <f t="shared" si="98"/>
        <v>0.66319444444444442</v>
      </c>
      <c r="Z135" s="195"/>
      <c r="AA135" s="195"/>
      <c r="AB135" s="667"/>
      <c r="AC135" s="196">
        <f t="shared" si="83"/>
        <v>0.35069444444444442</v>
      </c>
      <c r="AD135" s="667"/>
      <c r="AE135" s="196">
        <f t="shared" si="99"/>
        <v>0.35069444444444436</v>
      </c>
      <c r="AF135" s="196"/>
      <c r="AG135" s="196"/>
      <c r="AH135" s="196"/>
      <c r="AI135" s="150"/>
      <c r="AJ135" s="709">
        <f t="shared" si="84"/>
        <v>0</v>
      </c>
      <c r="AK135" s="709">
        <f t="shared" si="85"/>
        <v>0</v>
      </c>
      <c r="AL135" s="709">
        <f t="shared" si="86"/>
        <v>0</v>
      </c>
      <c r="AM135" s="709"/>
      <c r="AN135" s="709">
        <f t="shared" si="87"/>
        <v>0</v>
      </c>
      <c r="AO135" s="709">
        <f t="shared" si="88"/>
        <v>0</v>
      </c>
    </row>
    <row r="136" spans="2:41" ht="12.75" hidden="1" customHeight="1" outlineLevel="1" x14ac:dyDescent="0.2">
      <c r="B136" s="851"/>
      <c r="C136" s="851"/>
      <c r="D136" s="27">
        <f t="shared" si="89"/>
        <v>18</v>
      </c>
      <c r="E136" s="191" t="str">
        <f t="shared" si="90"/>
        <v>Mo</v>
      </c>
      <c r="F136" s="191">
        <f t="shared" si="91"/>
        <v>2022</v>
      </c>
      <c r="G136" s="191">
        <f t="shared" si="92"/>
        <v>4</v>
      </c>
      <c r="H136" s="191">
        <f t="shared" si="94"/>
        <v>25</v>
      </c>
      <c r="I136" s="192">
        <f t="shared" si="93"/>
        <v>43214</v>
      </c>
      <c r="J136" s="193">
        <f t="shared" si="75"/>
        <v>7</v>
      </c>
      <c r="K136" s="194">
        <f t="shared" si="76"/>
        <v>0</v>
      </c>
      <c r="L136" s="193">
        <f t="shared" si="77"/>
        <v>13</v>
      </c>
      <c r="M136" s="194">
        <f t="shared" si="78"/>
        <v>0</v>
      </c>
      <c r="N136" s="193">
        <f t="shared" si="79"/>
        <v>13</v>
      </c>
      <c r="O136" s="194">
        <f t="shared" si="80"/>
        <v>30</v>
      </c>
      <c r="P136" s="193">
        <f t="shared" si="81"/>
        <v>15</v>
      </c>
      <c r="Q136" s="194">
        <f t="shared" si="82"/>
        <v>55</v>
      </c>
      <c r="R136" s="194"/>
      <c r="S136" s="194"/>
      <c r="T136" s="194"/>
      <c r="U136" s="194"/>
      <c r="V136" s="195">
        <f t="shared" si="95"/>
        <v>0.29166666666666669</v>
      </c>
      <c r="W136" s="195">
        <f t="shared" si="96"/>
        <v>0.54166666666666663</v>
      </c>
      <c r="X136" s="195">
        <f t="shared" si="97"/>
        <v>0.5625</v>
      </c>
      <c r="Y136" s="195">
        <f t="shared" si="98"/>
        <v>0.66319444444444442</v>
      </c>
      <c r="Z136" s="195"/>
      <c r="AA136" s="195"/>
      <c r="AB136" s="667"/>
      <c r="AC136" s="196">
        <f t="shared" si="83"/>
        <v>0.35069444444444442</v>
      </c>
      <c r="AD136" s="667"/>
      <c r="AE136" s="196">
        <f t="shared" si="99"/>
        <v>0.35069444444444436</v>
      </c>
      <c r="AF136" s="196"/>
      <c r="AG136" s="196"/>
      <c r="AH136" s="196"/>
      <c r="AI136" s="150"/>
      <c r="AJ136" s="709">
        <f t="shared" si="84"/>
        <v>0</v>
      </c>
      <c r="AK136" s="709">
        <f t="shared" si="85"/>
        <v>0</v>
      </c>
      <c r="AL136" s="709">
        <f t="shared" si="86"/>
        <v>0</v>
      </c>
      <c r="AM136" s="709"/>
      <c r="AN136" s="709">
        <f t="shared" si="87"/>
        <v>0</v>
      </c>
      <c r="AO136" s="709">
        <f t="shared" si="88"/>
        <v>1</v>
      </c>
    </row>
    <row r="137" spans="2:41" ht="12.75" hidden="1" customHeight="1" outlineLevel="1" x14ac:dyDescent="0.2">
      <c r="B137" s="851"/>
      <c r="C137" s="851"/>
      <c r="D137" s="27" t="str">
        <f t="shared" si="89"/>
        <v/>
      </c>
      <c r="E137" s="191" t="str">
        <f t="shared" si="90"/>
        <v>Di</v>
      </c>
      <c r="F137" s="191">
        <f t="shared" si="91"/>
        <v>2022</v>
      </c>
      <c r="G137" s="191">
        <f t="shared" si="92"/>
        <v>4</v>
      </c>
      <c r="H137" s="191">
        <f t="shared" si="94"/>
        <v>26</v>
      </c>
      <c r="I137" s="192">
        <f t="shared" si="93"/>
        <v>43215</v>
      </c>
      <c r="J137" s="193">
        <f t="shared" si="75"/>
        <v>7</v>
      </c>
      <c r="K137" s="194">
        <f t="shared" si="76"/>
        <v>0</v>
      </c>
      <c r="L137" s="193">
        <f t="shared" si="77"/>
        <v>13</v>
      </c>
      <c r="M137" s="194">
        <f t="shared" si="78"/>
        <v>0</v>
      </c>
      <c r="N137" s="193">
        <f t="shared" si="79"/>
        <v>13</v>
      </c>
      <c r="O137" s="194">
        <f t="shared" si="80"/>
        <v>30</v>
      </c>
      <c r="P137" s="193">
        <f t="shared" si="81"/>
        <v>15</v>
      </c>
      <c r="Q137" s="194">
        <f t="shared" si="82"/>
        <v>55</v>
      </c>
      <c r="R137" s="194"/>
      <c r="S137" s="194"/>
      <c r="T137" s="194"/>
      <c r="U137" s="194"/>
      <c r="V137" s="195">
        <f t="shared" si="95"/>
        <v>0.29166666666666669</v>
      </c>
      <c r="W137" s="195">
        <f t="shared" si="96"/>
        <v>0.54166666666666663</v>
      </c>
      <c r="X137" s="195">
        <f t="shared" si="97"/>
        <v>0.5625</v>
      </c>
      <c r="Y137" s="195">
        <f t="shared" si="98"/>
        <v>0.66319444444444442</v>
      </c>
      <c r="Z137" s="195"/>
      <c r="AA137" s="195"/>
      <c r="AB137" s="667"/>
      <c r="AC137" s="196">
        <f t="shared" si="83"/>
        <v>0.35069444444444442</v>
      </c>
      <c r="AD137" s="667"/>
      <c r="AE137" s="196">
        <f t="shared" si="99"/>
        <v>0.35069444444444436</v>
      </c>
      <c r="AF137" s="196"/>
      <c r="AG137" s="196"/>
      <c r="AH137" s="196"/>
      <c r="AI137" s="150"/>
      <c r="AJ137" s="709">
        <f t="shared" si="84"/>
        <v>0</v>
      </c>
      <c r="AK137" s="709">
        <f t="shared" si="85"/>
        <v>0</v>
      </c>
      <c r="AL137" s="709">
        <f t="shared" si="86"/>
        <v>0</v>
      </c>
      <c r="AM137" s="709"/>
      <c r="AN137" s="709">
        <f t="shared" si="87"/>
        <v>0</v>
      </c>
      <c r="AO137" s="709">
        <f t="shared" si="88"/>
        <v>1</v>
      </c>
    </row>
    <row r="138" spans="2:41" ht="12.75" hidden="1" customHeight="1" outlineLevel="1" x14ac:dyDescent="0.2">
      <c r="B138" s="851"/>
      <c r="C138" s="851"/>
      <c r="D138" s="27" t="str">
        <f t="shared" si="89"/>
        <v/>
      </c>
      <c r="E138" s="191" t="str">
        <f t="shared" si="90"/>
        <v>Mi</v>
      </c>
      <c r="F138" s="191">
        <f t="shared" si="91"/>
        <v>2022</v>
      </c>
      <c r="G138" s="191">
        <f t="shared" si="92"/>
        <v>4</v>
      </c>
      <c r="H138" s="191">
        <f t="shared" si="94"/>
        <v>27</v>
      </c>
      <c r="I138" s="192">
        <f t="shared" si="93"/>
        <v>43216</v>
      </c>
      <c r="J138" s="193">
        <f t="shared" si="75"/>
        <v>7</v>
      </c>
      <c r="K138" s="194">
        <f t="shared" si="76"/>
        <v>0</v>
      </c>
      <c r="L138" s="193">
        <f t="shared" si="77"/>
        <v>13</v>
      </c>
      <c r="M138" s="194">
        <f t="shared" si="78"/>
        <v>0</v>
      </c>
      <c r="N138" s="193">
        <f t="shared" si="79"/>
        <v>13</v>
      </c>
      <c r="O138" s="194">
        <f t="shared" si="80"/>
        <v>30</v>
      </c>
      <c r="P138" s="193">
        <f t="shared" si="81"/>
        <v>15</v>
      </c>
      <c r="Q138" s="194">
        <f t="shared" si="82"/>
        <v>55</v>
      </c>
      <c r="R138" s="194"/>
      <c r="S138" s="194"/>
      <c r="T138" s="194"/>
      <c r="U138" s="194"/>
      <c r="V138" s="195">
        <f t="shared" si="95"/>
        <v>0.29166666666666669</v>
      </c>
      <c r="W138" s="195">
        <f t="shared" si="96"/>
        <v>0.54166666666666663</v>
      </c>
      <c r="X138" s="195">
        <f t="shared" si="97"/>
        <v>0.5625</v>
      </c>
      <c r="Y138" s="195">
        <f t="shared" si="98"/>
        <v>0.66319444444444442</v>
      </c>
      <c r="Z138" s="195"/>
      <c r="AA138" s="195"/>
      <c r="AB138" s="667"/>
      <c r="AC138" s="196">
        <f t="shared" si="83"/>
        <v>0.35069444444444442</v>
      </c>
      <c r="AD138" s="667"/>
      <c r="AE138" s="196">
        <f t="shared" si="99"/>
        <v>0.35069444444444436</v>
      </c>
      <c r="AF138" s="196"/>
      <c r="AG138" s="196"/>
      <c r="AH138" s="196"/>
      <c r="AI138" s="150"/>
      <c r="AJ138" s="709">
        <f t="shared" si="84"/>
        <v>0</v>
      </c>
      <c r="AK138" s="709">
        <f t="shared" si="85"/>
        <v>0</v>
      </c>
      <c r="AL138" s="709">
        <f t="shared" si="86"/>
        <v>0</v>
      </c>
      <c r="AM138" s="709"/>
      <c r="AN138" s="709">
        <f t="shared" si="87"/>
        <v>0</v>
      </c>
      <c r="AO138" s="709">
        <f t="shared" si="88"/>
        <v>1</v>
      </c>
    </row>
    <row r="139" spans="2:41" ht="12.75" hidden="1" customHeight="1" outlineLevel="1" x14ac:dyDescent="0.2">
      <c r="B139" s="851"/>
      <c r="C139" s="851"/>
      <c r="D139" s="27" t="str">
        <f t="shared" si="89"/>
        <v/>
      </c>
      <c r="E139" s="191" t="str">
        <f t="shared" si="90"/>
        <v>Do</v>
      </c>
      <c r="F139" s="191">
        <f t="shared" si="91"/>
        <v>2022</v>
      </c>
      <c r="G139" s="191">
        <f t="shared" si="92"/>
        <v>4</v>
      </c>
      <c r="H139" s="191">
        <f t="shared" si="94"/>
        <v>28</v>
      </c>
      <c r="I139" s="192">
        <f t="shared" si="93"/>
        <v>43217</v>
      </c>
      <c r="J139" s="193">
        <f t="shared" si="75"/>
        <v>7</v>
      </c>
      <c r="K139" s="194">
        <f t="shared" si="76"/>
        <v>0</v>
      </c>
      <c r="L139" s="193">
        <f t="shared" si="77"/>
        <v>13</v>
      </c>
      <c r="M139" s="194">
        <f t="shared" si="78"/>
        <v>0</v>
      </c>
      <c r="N139" s="193">
        <f t="shared" si="79"/>
        <v>13</v>
      </c>
      <c r="O139" s="194">
        <f t="shared" si="80"/>
        <v>30</v>
      </c>
      <c r="P139" s="193">
        <f t="shared" si="81"/>
        <v>15</v>
      </c>
      <c r="Q139" s="194">
        <f t="shared" si="82"/>
        <v>55</v>
      </c>
      <c r="R139" s="194"/>
      <c r="S139" s="194"/>
      <c r="T139" s="194"/>
      <c r="U139" s="194"/>
      <c r="V139" s="195">
        <f>TIME(J139,K139,0)</f>
        <v>0.29166666666666669</v>
      </c>
      <c r="W139" s="195">
        <f>TIME(L139,M139,0)</f>
        <v>0.54166666666666663</v>
      </c>
      <c r="X139" s="195">
        <f>TIME(N139,O139,0)</f>
        <v>0.5625</v>
      </c>
      <c r="Y139" s="195">
        <f>TIME(P139,Q139,0)</f>
        <v>0.66319444444444442</v>
      </c>
      <c r="Z139" s="195"/>
      <c r="AA139" s="195"/>
      <c r="AB139" s="667"/>
      <c r="AC139" s="196">
        <f t="shared" si="83"/>
        <v>0.35069444444444442</v>
      </c>
      <c r="AD139" s="667"/>
      <c r="AE139" s="196">
        <f>Y139-V139-(X139-W139)</f>
        <v>0.35069444444444436</v>
      </c>
      <c r="AF139" s="196"/>
      <c r="AG139" s="196"/>
      <c r="AH139" s="196"/>
      <c r="AJ139" s="709">
        <f t="shared" si="84"/>
        <v>0</v>
      </c>
      <c r="AK139" s="709">
        <f t="shared" si="85"/>
        <v>0</v>
      </c>
      <c r="AL139" s="709">
        <f t="shared" si="86"/>
        <v>0</v>
      </c>
      <c r="AM139" s="709"/>
      <c r="AN139" s="709">
        <f t="shared" si="87"/>
        <v>0</v>
      </c>
      <c r="AO139" s="709">
        <f t="shared" si="88"/>
        <v>1</v>
      </c>
    </row>
    <row r="140" spans="2:41" ht="12.75" hidden="1" customHeight="1" outlineLevel="1" x14ac:dyDescent="0.2">
      <c r="B140" s="851"/>
      <c r="C140" s="851"/>
      <c r="D140" s="27" t="str">
        <f t="shared" si="89"/>
        <v/>
      </c>
      <c r="E140" s="191" t="str">
        <f t="shared" si="90"/>
        <v>Fr</v>
      </c>
      <c r="F140" s="191">
        <f t="shared" si="91"/>
        <v>2022</v>
      </c>
      <c r="G140" s="191">
        <f t="shared" si="92"/>
        <v>4</v>
      </c>
      <c r="H140" s="191">
        <f t="shared" si="94"/>
        <v>29</v>
      </c>
      <c r="I140" s="192">
        <f t="shared" si="93"/>
        <v>43218</v>
      </c>
      <c r="J140" s="193">
        <f t="shared" si="75"/>
        <v>7</v>
      </c>
      <c r="K140" s="194">
        <f t="shared" si="76"/>
        <v>0</v>
      </c>
      <c r="L140" s="193">
        <f t="shared" si="77"/>
        <v>13</v>
      </c>
      <c r="M140" s="194">
        <f t="shared" si="78"/>
        <v>0</v>
      </c>
      <c r="N140" s="193">
        <f t="shared" si="79"/>
        <v>13</v>
      </c>
      <c r="O140" s="194">
        <f t="shared" si="80"/>
        <v>30</v>
      </c>
      <c r="P140" s="193">
        <f t="shared" si="81"/>
        <v>15</v>
      </c>
      <c r="Q140" s="194">
        <f t="shared" si="82"/>
        <v>55</v>
      </c>
      <c r="R140" s="194"/>
      <c r="S140" s="194"/>
      <c r="T140" s="194"/>
      <c r="U140" s="194"/>
      <c r="V140" s="195">
        <f>TIME(J140,K140,0)</f>
        <v>0.29166666666666669</v>
      </c>
      <c r="W140" s="195">
        <f>TIME(L140,M140,0)</f>
        <v>0.54166666666666663</v>
      </c>
      <c r="X140" s="195">
        <f>TIME(N140,O140,0)</f>
        <v>0.5625</v>
      </c>
      <c r="Y140" s="195">
        <f>TIME(P140,Q140,0)</f>
        <v>0.66319444444444442</v>
      </c>
      <c r="Z140" s="195"/>
      <c r="AA140" s="195"/>
      <c r="AB140" s="667"/>
      <c r="AC140" s="196">
        <f t="shared" si="83"/>
        <v>0.35069444444444442</v>
      </c>
      <c r="AD140" s="667"/>
      <c r="AE140" s="196">
        <f>Y140-V140-(X140-W140)</f>
        <v>0.35069444444444436</v>
      </c>
      <c r="AF140" s="196"/>
      <c r="AG140" s="196"/>
      <c r="AH140" s="196"/>
      <c r="AJ140" s="709">
        <f t="shared" si="84"/>
        <v>0</v>
      </c>
      <c r="AK140" s="709">
        <f t="shared" si="85"/>
        <v>0</v>
      </c>
      <c r="AL140" s="709">
        <f t="shared" si="86"/>
        <v>0</v>
      </c>
      <c r="AM140" s="709"/>
      <c r="AN140" s="709">
        <f t="shared" si="87"/>
        <v>0</v>
      </c>
      <c r="AO140" s="709">
        <f t="shared" si="88"/>
        <v>1</v>
      </c>
    </row>
    <row r="141" spans="2:41" ht="12.75" hidden="1" customHeight="1" outlineLevel="1" x14ac:dyDescent="0.2">
      <c r="B141" s="851"/>
      <c r="C141" s="851"/>
      <c r="D141" s="27" t="str">
        <f t="shared" si="89"/>
        <v/>
      </c>
      <c r="E141" s="191" t="str">
        <f t="shared" si="90"/>
        <v>Sa</v>
      </c>
      <c r="F141" s="191">
        <f t="shared" si="91"/>
        <v>2022</v>
      </c>
      <c r="G141" s="191">
        <f t="shared" si="92"/>
        <v>4</v>
      </c>
      <c r="H141" s="191">
        <f t="shared" si="94"/>
        <v>30</v>
      </c>
      <c r="I141" s="192">
        <f t="shared" si="93"/>
        <v>43219</v>
      </c>
      <c r="J141" s="193">
        <f t="shared" si="75"/>
        <v>7</v>
      </c>
      <c r="K141" s="194">
        <f t="shared" si="76"/>
        <v>0</v>
      </c>
      <c r="L141" s="193">
        <f t="shared" si="77"/>
        <v>13</v>
      </c>
      <c r="M141" s="194">
        <f t="shared" si="78"/>
        <v>0</v>
      </c>
      <c r="N141" s="193">
        <f t="shared" si="79"/>
        <v>13</v>
      </c>
      <c r="O141" s="194">
        <f t="shared" si="80"/>
        <v>30</v>
      </c>
      <c r="P141" s="193">
        <f t="shared" si="81"/>
        <v>15</v>
      </c>
      <c r="Q141" s="194">
        <f t="shared" si="82"/>
        <v>55</v>
      </c>
      <c r="R141" s="194"/>
      <c r="S141" s="194"/>
      <c r="T141" s="194"/>
      <c r="U141" s="194"/>
      <c r="V141" s="195">
        <f>TIME(J141,K141,0)</f>
        <v>0.29166666666666669</v>
      </c>
      <c r="W141" s="195">
        <f>TIME(L141,M141,0)</f>
        <v>0.54166666666666663</v>
      </c>
      <c r="X141" s="195">
        <f>TIME(N141,O141,0)</f>
        <v>0.5625</v>
      </c>
      <c r="Y141" s="195">
        <f>TIME(P141,Q141,0)</f>
        <v>0.66319444444444442</v>
      </c>
      <c r="Z141" s="195"/>
      <c r="AA141" s="195"/>
      <c r="AB141" s="667"/>
      <c r="AC141" s="196">
        <f t="shared" si="83"/>
        <v>0.35069444444444442</v>
      </c>
      <c r="AD141" s="667"/>
      <c r="AE141" s="196">
        <f>Y141-V141-(X141-W141)</f>
        <v>0.35069444444444436</v>
      </c>
      <c r="AF141" s="196"/>
      <c r="AG141" s="196"/>
      <c r="AH141" s="196"/>
      <c r="AI141" s="150"/>
      <c r="AJ141" s="709">
        <f t="shared" si="84"/>
        <v>0</v>
      </c>
      <c r="AK141" s="709">
        <f t="shared" si="85"/>
        <v>0</v>
      </c>
      <c r="AL141" s="709">
        <f t="shared" si="86"/>
        <v>0</v>
      </c>
      <c r="AM141" s="709"/>
      <c r="AN141" s="709">
        <f t="shared" si="87"/>
        <v>0</v>
      </c>
      <c r="AO141" s="709">
        <f t="shared" si="88"/>
        <v>0</v>
      </c>
    </row>
    <row r="142" spans="2:41" ht="12.75" hidden="1" customHeight="1" outlineLevel="1" x14ac:dyDescent="0.2">
      <c r="B142" s="851"/>
      <c r="C142" s="851"/>
      <c r="D142" s="27" t="str">
        <f t="shared" si="89"/>
        <v/>
      </c>
      <c r="E142" s="191" t="str">
        <f t="shared" si="90"/>
        <v>So</v>
      </c>
      <c r="F142" s="191">
        <f t="shared" si="91"/>
        <v>2022</v>
      </c>
      <c r="G142" s="191">
        <f t="shared" si="92"/>
        <v>4</v>
      </c>
      <c r="H142" s="191">
        <f t="shared" si="94"/>
        <v>31</v>
      </c>
      <c r="I142" s="192">
        <f t="shared" si="93"/>
        <v>43220</v>
      </c>
      <c r="J142" s="193">
        <f t="shared" si="75"/>
        <v>7</v>
      </c>
      <c r="K142" s="194">
        <f t="shared" si="76"/>
        <v>0</v>
      </c>
      <c r="L142" s="193">
        <f t="shared" si="77"/>
        <v>13</v>
      </c>
      <c r="M142" s="194">
        <f t="shared" si="78"/>
        <v>0</v>
      </c>
      <c r="N142" s="193">
        <f t="shared" si="79"/>
        <v>13</v>
      </c>
      <c r="O142" s="194">
        <f t="shared" si="80"/>
        <v>30</v>
      </c>
      <c r="P142" s="193">
        <f t="shared" si="81"/>
        <v>15</v>
      </c>
      <c r="Q142" s="194">
        <f t="shared" si="82"/>
        <v>55</v>
      </c>
      <c r="R142" s="194"/>
      <c r="S142" s="194"/>
      <c r="T142" s="194"/>
      <c r="U142" s="194"/>
      <c r="V142" s="195">
        <f>TIME(J142,K142,0)</f>
        <v>0.29166666666666669</v>
      </c>
      <c r="W142" s="195">
        <f>TIME(L142,M142,0)</f>
        <v>0.54166666666666663</v>
      </c>
      <c r="X142" s="195">
        <f>TIME(N142,O142,0)</f>
        <v>0.5625</v>
      </c>
      <c r="Y142" s="195">
        <f>TIME(P142,Q142,0)</f>
        <v>0.66319444444444442</v>
      </c>
      <c r="Z142" s="195"/>
      <c r="AA142" s="195"/>
      <c r="AB142" s="667"/>
      <c r="AC142" s="196">
        <f t="shared" si="83"/>
        <v>0.35069444444444442</v>
      </c>
      <c r="AD142" s="667"/>
      <c r="AE142" s="196">
        <f>Y142-V142-(X142-W142)</f>
        <v>0.35069444444444436</v>
      </c>
      <c r="AF142" s="196"/>
      <c r="AG142" s="196"/>
      <c r="AH142" s="196"/>
      <c r="AI142" s="150"/>
      <c r="AJ142" s="709">
        <f t="shared" si="84"/>
        <v>0</v>
      </c>
      <c r="AK142" s="709">
        <f t="shared" si="85"/>
        <v>0</v>
      </c>
      <c r="AL142" s="709">
        <f t="shared" si="86"/>
        <v>0</v>
      </c>
      <c r="AM142" s="709"/>
      <c r="AN142" s="709">
        <f t="shared" si="87"/>
        <v>0</v>
      </c>
      <c r="AO142" s="709">
        <f t="shared" si="88"/>
        <v>0</v>
      </c>
    </row>
    <row r="143" spans="2:41" ht="12.75" hidden="1" customHeight="1" outlineLevel="1" x14ac:dyDescent="0.2">
      <c r="B143" s="851"/>
      <c r="C143" s="851"/>
      <c r="E143" s="9"/>
      <c r="F143" s="9"/>
      <c r="G143" s="9"/>
      <c r="H143" s="191"/>
      <c r="I143" s="13"/>
      <c r="P143" s="4" t="s">
        <v>21</v>
      </c>
      <c r="Q143" s="4"/>
      <c r="R143" s="4"/>
      <c r="S143" s="4"/>
      <c r="T143" s="4"/>
      <c r="U143" s="4"/>
      <c r="V143" s="4"/>
      <c r="W143" s="4"/>
      <c r="X143" s="4"/>
      <c r="Y143" s="4"/>
      <c r="Z143" s="4"/>
      <c r="AA143" s="4"/>
      <c r="AB143" s="667"/>
      <c r="AC143" s="18">
        <f>SUM(AC112:AC142)</f>
        <v>10.871527777777782</v>
      </c>
      <c r="AD143" s="667"/>
      <c r="AE143" s="18">
        <f>SUM(AE112:AE142)</f>
        <v>10.871527777777779</v>
      </c>
      <c r="AF143" s="18"/>
      <c r="AG143" s="18"/>
      <c r="AH143" s="18"/>
      <c r="AI143" s="190">
        <f>IF(AE143-AC143&lt;0,AC143-AE143,AE143-AC143)</f>
        <v>3.5527136788005009E-15</v>
      </c>
      <c r="AJ143" s="190">
        <f>8.425*SUM(AJ112:AJ142)/24</f>
        <v>0</v>
      </c>
      <c r="AK143" s="190">
        <f>8.425*SUM(AK112:AK142)/24</f>
        <v>0</v>
      </c>
      <c r="AL143" s="190">
        <f>8.425*SUM(AL112:AL142)/24</f>
        <v>0</v>
      </c>
      <c r="AN143" s="151">
        <f>SUM(AN112:AN142)</f>
        <v>0</v>
      </c>
      <c r="AO143" s="151">
        <f>SUM(AO112:AO142)</f>
        <v>21</v>
      </c>
    </row>
    <row r="144" spans="2:41" ht="12.75" customHeight="1" collapsed="1" x14ac:dyDescent="0.2">
      <c r="B144" s="852"/>
      <c r="C144" s="852"/>
      <c r="D144" s="80"/>
      <c r="E144" s="51"/>
      <c r="F144" s="51"/>
      <c r="G144" s="51"/>
      <c r="H144" s="51"/>
      <c r="I144" s="51"/>
      <c r="J144" s="52"/>
      <c r="K144" s="52"/>
      <c r="L144" s="52"/>
      <c r="M144" s="52"/>
      <c r="N144" s="52"/>
      <c r="O144" s="52"/>
      <c r="P144" s="52"/>
      <c r="Q144" s="52"/>
      <c r="R144" s="52"/>
      <c r="S144" s="52"/>
      <c r="T144" s="52"/>
      <c r="U144" s="52"/>
      <c r="V144" s="52"/>
      <c r="W144" s="52"/>
      <c r="X144" s="52"/>
      <c r="Y144" s="52"/>
      <c r="Z144" s="52"/>
      <c r="AA144" s="52"/>
      <c r="AB144" s="53"/>
      <c r="AC144" s="53"/>
      <c r="AD144" s="53"/>
      <c r="AE144" s="54"/>
      <c r="AF144" s="26"/>
      <c r="AG144" s="26"/>
      <c r="AH144" s="26"/>
      <c r="AI144" s="203">
        <f>AI110+AI143</f>
        <v>1.4210854715202004E-14</v>
      </c>
      <c r="AJ144" s="202">
        <f>AJ110+SUM(AJ111:AJ142)</f>
        <v>0</v>
      </c>
      <c r="AK144" s="202">
        <f>AK110+SUM(AK111:AK142)</f>
        <v>0</v>
      </c>
      <c r="AL144" s="202">
        <f>AL110+SUM(AL111:AL142)</f>
        <v>0</v>
      </c>
      <c r="AM144" s="202"/>
      <c r="AN144" s="202">
        <f>AN143*8</f>
        <v>0</v>
      </c>
      <c r="AO144" s="202">
        <f>AO143*8</f>
        <v>168</v>
      </c>
    </row>
    <row r="145" spans="1:41" ht="12.75" hidden="1" customHeight="1" outlineLevel="1" x14ac:dyDescent="0.2">
      <c r="B145" s="850">
        <f>$F$5</f>
        <v>2022</v>
      </c>
      <c r="C145" s="850" t="str">
        <f>TEXT(I146,"MMM")</f>
        <v>Mai</v>
      </c>
      <c r="D145" s="41"/>
      <c r="E145" s="42"/>
      <c r="F145" s="42"/>
      <c r="G145" s="42"/>
      <c r="H145" s="42"/>
      <c r="I145" s="42"/>
      <c r="J145" s="43"/>
      <c r="K145" s="43"/>
      <c r="L145" s="43"/>
      <c r="M145" s="43"/>
      <c r="N145" s="43"/>
      <c r="O145" s="43"/>
      <c r="P145" s="43"/>
      <c r="Q145" s="43"/>
      <c r="R145" s="43"/>
      <c r="S145" s="43"/>
      <c r="T145" s="43"/>
      <c r="U145" s="43"/>
      <c r="V145" s="43"/>
      <c r="W145" s="43"/>
      <c r="X145" s="43"/>
      <c r="Y145" s="43"/>
      <c r="Z145" s="43"/>
      <c r="AA145" s="43"/>
      <c r="AB145" s="44"/>
      <c r="AC145" s="44"/>
      <c r="AD145" s="44"/>
      <c r="AE145" s="42"/>
      <c r="AF145" s="42"/>
      <c r="AG145" s="42"/>
      <c r="AH145" s="42"/>
      <c r="AI145" s="148"/>
      <c r="AJ145" s="148"/>
      <c r="AK145" s="148"/>
      <c r="AL145" s="148"/>
      <c r="AM145" s="148"/>
      <c r="AN145" s="148"/>
      <c r="AO145" s="148"/>
    </row>
    <row r="146" spans="1:41" ht="12.75" hidden="1" customHeight="1" outlineLevel="1" x14ac:dyDescent="0.2">
      <c r="A146" s="198">
        <f>A112+1</f>
        <v>5</v>
      </c>
      <c r="B146" s="851"/>
      <c r="C146" s="851"/>
      <c r="D146" s="27" t="str">
        <f>IF(E146="Mo",WEEKNUM(I146),"")</f>
        <v/>
      </c>
      <c r="E146" s="191" t="str">
        <f>TEXT(I146,"TTT")</f>
        <v>So</v>
      </c>
      <c r="F146" s="191">
        <f>$F$5</f>
        <v>2022</v>
      </c>
      <c r="G146" s="191">
        <f>$A$146</f>
        <v>5</v>
      </c>
      <c r="H146" s="191">
        <f>$H$5</f>
        <v>1</v>
      </c>
      <c r="I146" s="192">
        <f>DATE(F146,G146,H146)</f>
        <v>43220</v>
      </c>
      <c r="J146" s="193">
        <f t="shared" ref="J146:J176" si="100">$J$5</f>
        <v>7</v>
      </c>
      <c r="K146" s="194">
        <f t="shared" ref="K146:K176" si="101">$K$5</f>
        <v>0</v>
      </c>
      <c r="L146" s="193">
        <f t="shared" ref="L146:L176" si="102">$L$5</f>
        <v>13</v>
      </c>
      <c r="M146" s="194">
        <f t="shared" ref="M146:M176" si="103">$M$5</f>
        <v>0</v>
      </c>
      <c r="N146" s="193">
        <f t="shared" ref="N146:N176" si="104">$N$5</f>
        <v>13</v>
      </c>
      <c r="O146" s="194">
        <f t="shared" ref="O146:O176" si="105">$O$5</f>
        <v>30</v>
      </c>
      <c r="P146" s="193">
        <f t="shared" ref="P146:P176" si="106">$P$5</f>
        <v>15</v>
      </c>
      <c r="Q146" s="194">
        <f t="shared" ref="Q146:Q176" si="107">$Q$5</f>
        <v>55</v>
      </c>
      <c r="R146" s="194"/>
      <c r="S146" s="194"/>
      <c r="T146" s="194"/>
      <c r="U146" s="194"/>
      <c r="V146" s="195">
        <f>TIME(J146,K146,0)</f>
        <v>0.29166666666666669</v>
      </c>
      <c r="W146" s="195">
        <f>TIME(L146,M146,0)</f>
        <v>0.54166666666666663</v>
      </c>
      <c r="X146" s="195">
        <f>TIME(N146,O146,0)</f>
        <v>0.5625</v>
      </c>
      <c r="Y146" s="195">
        <f>TIME(P146,Q146,0)</f>
        <v>0.66319444444444442</v>
      </c>
      <c r="Z146" s="195"/>
      <c r="AA146" s="195"/>
      <c r="AB146" s="667"/>
      <c r="AC146" s="196">
        <f t="shared" ref="AC146:AC176" si="108">TIME($AC$5,$AE$5,0)</f>
        <v>0.35069444444444442</v>
      </c>
      <c r="AD146" s="667"/>
      <c r="AE146" s="196">
        <f>Y146-V146-(X146-W146)</f>
        <v>0.35069444444444436</v>
      </c>
      <c r="AF146" s="196"/>
      <c r="AG146" s="196"/>
      <c r="AH146" s="196"/>
      <c r="AJ146" s="709">
        <f t="shared" ref="AJ146:AJ176" si="109">IF(AG146=$AG$3,1,0)</f>
        <v>0</v>
      </c>
      <c r="AK146" s="709">
        <f t="shared" ref="AK146:AK176" si="110">IF(AG146=$AG$7,1,0)</f>
        <v>0</v>
      </c>
      <c r="AL146" s="709">
        <f t="shared" ref="AL146:AL176" si="111">IF(AH146=$AG$4,1,0)</f>
        <v>0</v>
      </c>
      <c r="AM146" s="709"/>
      <c r="AN146" s="709">
        <f t="shared" ref="AN146:AN176" si="112">IF(OR(AG146="A",AG146="HO"),1,0)</f>
        <v>0</v>
      </c>
      <c r="AO146" s="709">
        <f t="shared" ref="AO146:AO176" si="113">IF(OR(E146="Sa",E146="So"),0,1)</f>
        <v>0</v>
      </c>
    </row>
    <row r="147" spans="1:41" ht="12.75" hidden="1" customHeight="1" outlineLevel="1" x14ac:dyDescent="0.2">
      <c r="B147" s="851"/>
      <c r="C147" s="851"/>
      <c r="D147" s="27">
        <f t="shared" ref="D147:D176" si="114">IF(E147="Mo",WEEKNUM(I147),"")</f>
        <v>19</v>
      </c>
      <c r="E147" s="191" t="str">
        <f t="shared" ref="E147:E176" si="115">TEXT(I147,"TTT")</f>
        <v>Mo</v>
      </c>
      <c r="F147" s="191">
        <f t="shared" ref="F147:F176" si="116">$F$5</f>
        <v>2022</v>
      </c>
      <c r="G147" s="191">
        <f t="shared" ref="G147:G176" si="117">$A$146</f>
        <v>5</v>
      </c>
      <c r="H147" s="191">
        <f>H146+1</f>
        <v>2</v>
      </c>
      <c r="I147" s="192">
        <f t="shared" ref="I147:I176" si="118">DATE(F147,G147,H147)</f>
        <v>43221</v>
      </c>
      <c r="J147" s="193">
        <f t="shared" si="100"/>
        <v>7</v>
      </c>
      <c r="K147" s="194">
        <f t="shared" si="101"/>
        <v>0</v>
      </c>
      <c r="L147" s="193">
        <f t="shared" si="102"/>
        <v>13</v>
      </c>
      <c r="M147" s="194">
        <f t="shared" si="103"/>
        <v>0</v>
      </c>
      <c r="N147" s="193">
        <f t="shared" si="104"/>
        <v>13</v>
      </c>
      <c r="O147" s="194">
        <f t="shared" si="105"/>
        <v>30</v>
      </c>
      <c r="P147" s="193">
        <f t="shared" si="106"/>
        <v>15</v>
      </c>
      <c r="Q147" s="194">
        <f t="shared" si="107"/>
        <v>55</v>
      </c>
      <c r="R147" s="194"/>
      <c r="S147" s="194"/>
      <c r="T147" s="194"/>
      <c r="U147" s="194"/>
      <c r="V147" s="195">
        <f>TIME(J147,K147,0)</f>
        <v>0.29166666666666669</v>
      </c>
      <c r="W147" s="195">
        <f>TIME(L147,M147,0)</f>
        <v>0.54166666666666663</v>
      </c>
      <c r="X147" s="195">
        <f>TIME(N147,O147,0)</f>
        <v>0.5625</v>
      </c>
      <c r="Y147" s="195">
        <f>TIME(P147,Q147,0)</f>
        <v>0.66319444444444442</v>
      </c>
      <c r="Z147" s="195"/>
      <c r="AA147" s="195"/>
      <c r="AB147" s="667"/>
      <c r="AC147" s="196">
        <f t="shared" si="108"/>
        <v>0.35069444444444442</v>
      </c>
      <c r="AD147" s="667"/>
      <c r="AE147" s="196">
        <f>Y147-V147-(X147-W147)</f>
        <v>0.35069444444444436</v>
      </c>
      <c r="AF147" s="196"/>
      <c r="AG147" s="196"/>
      <c r="AH147" s="196"/>
      <c r="AI147" s="150"/>
      <c r="AJ147" s="709">
        <f t="shared" si="109"/>
        <v>0</v>
      </c>
      <c r="AK147" s="709">
        <f t="shared" si="110"/>
        <v>0</v>
      </c>
      <c r="AL147" s="709">
        <f t="shared" si="111"/>
        <v>0</v>
      </c>
      <c r="AM147" s="709"/>
      <c r="AN147" s="709">
        <f t="shared" si="112"/>
        <v>0</v>
      </c>
      <c r="AO147" s="709">
        <f t="shared" si="113"/>
        <v>1</v>
      </c>
    </row>
    <row r="148" spans="1:41" ht="12.75" hidden="1" customHeight="1" outlineLevel="1" x14ac:dyDescent="0.2">
      <c r="B148" s="851"/>
      <c r="C148" s="851"/>
      <c r="D148" s="27" t="str">
        <f t="shared" si="114"/>
        <v/>
      </c>
      <c r="E148" s="191" t="str">
        <f t="shared" si="115"/>
        <v>Di</v>
      </c>
      <c r="F148" s="191">
        <f t="shared" si="116"/>
        <v>2022</v>
      </c>
      <c r="G148" s="191">
        <f t="shared" si="117"/>
        <v>5</v>
      </c>
      <c r="H148" s="191">
        <f t="shared" ref="H148:H176" si="119">H147+1</f>
        <v>3</v>
      </c>
      <c r="I148" s="192">
        <f t="shared" si="118"/>
        <v>43222</v>
      </c>
      <c r="J148" s="193">
        <f t="shared" si="100"/>
        <v>7</v>
      </c>
      <c r="K148" s="194">
        <f t="shared" si="101"/>
        <v>0</v>
      </c>
      <c r="L148" s="193">
        <f t="shared" si="102"/>
        <v>13</v>
      </c>
      <c r="M148" s="194">
        <f t="shared" si="103"/>
        <v>0</v>
      </c>
      <c r="N148" s="193">
        <f t="shared" si="104"/>
        <v>13</v>
      </c>
      <c r="O148" s="194">
        <f t="shared" si="105"/>
        <v>30</v>
      </c>
      <c r="P148" s="193">
        <f t="shared" si="106"/>
        <v>15</v>
      </c>
      <c r="Q148" s="194">
        <f t="shared" si="107"/>
        <v>55</v>
      </c>
      <c r="R148" s="194"/>
      <c r="S148" s="194"/>
      <c r="T148" s="194"/>
      <c r="U148" s="194"/>
      <c r="V148" s="195">
        <f>TIME(J148,K148,0)</f>
        <v>0.29166666666666669</v>
      </c>
      <c r="W148" s="195">
        <f>TIME(L148,M148,0)</f>
        <v>0.54166666666666663</v>
      </c>
      <c r="X148" s="195">
        <f>TIME(N148,O148,0)</f>
        <v>0.5625</v>
      </c>
      <c r="Y148" s="195">
        <f>TIME(P148,Q148,0)</f>
        <v>0.66319444444444442</v>
      </c>
      <c r="Z148" s="195"/>
      <c r="AA148" s="195"/>
      <c r="AB148" s="667"/>
      <c r="AC148" s="196">
        <f t="shared" si="108"/>
        <v>0.35069444444444442</v>
      </c>
      <c r="AD148" s="667"/>
      <c r="AE148" s="196">
        <f>Y148-V148-(X148-W148)</f>
        <v>0.35069444444444436</v>
      </c>
      <c r="AF148" s="196"/>
      <c r="AG148" s="196"/>
      <c r="AH148" s="196"/>
      <c r="AI148" s="150"/>
      <c r="AJ148" s="709">
        <f t="shared" si="109"/>
        <v>0</v>
      </c>
      <c r="AK148" s="709">
        <f t="shared" si="110"/>
        <v>0</v>
      </c>
      <c r="AL148" s="709">
        <f t="shared" si="111"/>
        <v>0</v>
      </c>
      <c r="AM148" s="709"/>
      <c r="AN148" s="709">
        <f t="shared" si="112"/>
        <v>0</v>
      </c>
      <c r="AO148" s="709">
        <f t="shared" si="113"/>
        <v>1</v>
      </c>
    </row>
    <row r="149" spans="1:41" ht="12.75" hidden="1" customHeight="1" outlineLevel="1" x14ac:dyDescent="0.2">
      <c r="B149" s="851"/>
      <c r="C149" s="851"/>
      <c r="D149" s="27" t="str">
        <f t="shared" si="114"/>
        <v/>
      </c>
      <c r="E149" s="191" t="str">
        <f t="shared" si="115"/>
        <v>Mi</v>
      </c>
      <c r="F149" s="191">
        <f t="shared" si="116"/>
        <v>2022</v>
      </c>
      <c r="G149" s="191">
        <f t="shared" si="117"/>
        <v>5</v>
      </c>
      <c r="H149" s="191">
        <f t="shared" si="119"/>
        <v>4</v>
      </c>
      <c r="I149" s="192">
        <f t="shared" si="118"/>
        <v>43223</v>
      </c>
      <c r="J149" s="193">
        <f t="shared" si="100"/>
        <v>7</v>
      </c>
      <c r="K149" s="194">
        <f t="shared" si="101"/>
        <v>0</v>
      </c>
      <c r="L149" s="193">
        <f t="shared" si="102"/>
        <v>13</v>
      </c>
      <c r="M149" s="194">
        <f t="shared" si="103"/>
        <v>0</v>
      </c>
      <c r="N149" s="193">
        <f t="shared" si="104"/>
        <v>13</v>
      </c>
      <c r="O149" s="194">
        <f t="shared" si="105"/>
        <v>30</v>
      </c>
      <c r="P149" s="193">
        <f t="shared" si="106"/>
        <v>15</v>
      </c>
      <c r="Q149" s="194">
        <f t="shared" si="107"/>
        <v>55</v>
      </c>
      <c r="R149" s="194"/>
      <c r="S149" s="194"/>
      <c r="T149" s="194"/>
      <c r="U149" s="194"/>
      <c r="V149" s="195">
        <f>TIME(J149,K149,0)</f>
        <v>0.29166666666666669</v>
      </c>
      <c r="W149" s="195">
        <f>TIME(L149,M149,0)</f>
        <v>0.54166666666666663</v>
      </c>
      <c r="X149" s="195">
        <f>TIME(N149,O149,0)</f>
        <v>0.5625</v>
      </c>
      <c r="Y149" s="195">
        <f>TIME(P149,Q149,0)</f>
        <v>0.66319444444444442</v>
      </c>
      <c r="Z149" s="195"/>
      <c r="AA149" s="195"/>
      <c r="AB149" s="667"/>
      <c r="AC149" s="196">
        <f t="shared" si="108"/>
        <v>0.35069444444444442</v>
      </c>
      <c r="AD149" s="667"/>
      <c r="AE149" s="196">
        <f>Y149-V149-(X149-W149)</f>
        <v>0.35069444444444436</v>
      </c>
      <c r="AF149" s="196"/>
      <c r="AG149" s="196"/>
      <c r="AH149" s="196"/>
      <c r="AI149" s="150"/>
      <c r="AJ149" s="709">
        <f t="shared" si="109"/>
        <v>0</v>
      </c>
      <c r="AK149" s="709">
        <f t="shared" si="110"/>
        <v>0</v>
      </c>
      <c r="AL149" s="709">
        <f t="shared" si="111"/>
        <v>0</v>
      </c>
      <c r="AM149" s="709"/>
      <c r="AN149" s="709">
        <f t="shared" si="112"/>
        <v>0</v>
      </c>
      <c r="AO149" s="709">
        <f t="shared" si="113"/>
        <v>1</v>
      </c>
    </row>
    <row r="150" spans="1:41" ht="12.75" hidden="1" customHeight="1" outlineLevel="1" x14ac:dyDescent="0.2">
      <c r="B150" s="851"/>
      <c r="C150" s="851"/>
      <c r="D150" s="27" t="str">
        <f t="shared" si="114"/>
        <v/>
      </c>
      <c r="E150" s="191" t="str">
        <f t="shared" si="115"/>
        <v>Do</v>
      </c>
      <c r="F150" s="191">
        <f t="shared" si="116"/>
        <v>2022</v>
      </c>
      <c r="G150" s="191">
        <f t="shared" si="117"/>
        <v>5</v>
      </c>
      <c r="H150" s="191">
        <f t="shared" si="119"/>
        <v>5</v>
      </c>
      <c r="I150" s="192">
        <f t="shared" si="118"/>
        <v>43224</v>
      </c>
      <c r="J150" s="193">
        <f t="shared" si="100"/>
        <v>7</v>
      </c>
      <c r="K150" s="194">
        <f t="shared" si="101"/>
        <v>0</v>
      </c>
      <c r="L150" s="193">
        <f t="shared" si="102"/>
        <v>13</v>
      </c>
      <c r="M150" s="194">
        <f t="shared" si="103"/>
        <v>0</v>
      </c>
      <c r="N150" s="193">
        <f t="shared" si="104"/>
        <v>13</v>
      </c>
      <c r="O150" s="194">
        <f t="shared" si="105"/>
        <v>30</v>
      </c>
      <c r="P150" s="193">
        <f t="shared" si="106"/>
        <v>15</v>
      </c>
      <c r="Q150" s="194">
        <f t="shared" si="107"/>
        <v>55</v>
      </c>
      <c r="R150" s="194"/>
      <c r="S150" s="194"/>
      <c r="T150" s="194"/>
      <c r="U150" s="194"/>
      <c r="V150" s="195">
        <f t="shared" ref="V150:V172" si="120">TIME(J150,K150,0)</f>
        <v>0.29166666666666669</v>
      </c>
      <c r="W150" s="195">
        <f t="shared" ref="W150:W172" si="121">TIME(L150,M150,0)</f>
        <v>0.54166666666666663</v>
      </c>
      <c r="X150" s="195">
        <f t="shared" ref="X150:X172" si="122">TIME(N150,O150,0)</f>
        <v>0.5625</v>
      </c>
      <c r="Y150" s="195">
        <f t="shared" ref="Y150:Y172" si="123">TIME(P150,Q150,0)</f>
        <v>0.66319444444444442</v>
      </c>
      <c r="Z150" s="195"/>
      <c r="AA150" s="195"/>
      <c r="AB150" s="667"/>
      <c r="AC150" s="196">
        <f t="shared" si="108"/>
        <v>0.35069444444444442</v>
      </c>
      <c r="AD150" s="667"/>
      <c r="AE150" s="196">
        <f t="shared" ref="AE150:AE172" si="124">Y150-V150-(X150-W150)</f>
        <v>0.35069444444444436</v>
      </c>
      <c r="AF150" s="196"/>
      <c r="AG150" s="196"/>
      <c r="AH150" s="196"/>
      <c r="AI150" s="150"/>
      <c r="AJ150" s="709">
        <f t="shared" si="109"/>
        <v>0</v>
      </c>
      <c r="AK150" s="709">
        <f t="shared" si="110"/>
        <v>0</v>
      </c>
      <c r="AL150" s="709">
        <f t="shared" si="111"/>
        <v>0</v>
      </c>
      <c r="AM150" s="709"/>
      <c r="AN150" s="709">
        <f t="shared" si="112"/>
        <v>0</v>
      </c>
      <c r="AO150" s="709">
        <f t="shared" si="113"/>
        <v>1</v>
      </c>
    </row>
    <row r="151" spans="1:41" ht="12.75" hidden="1" customHeight="1" outlineLevel="1" x14ac:dyDescent="0.2">
      <c r="B151" s="851"/>
      <c r="C151" s="851"/>
      <c r="D151" s="27" t="str">
        <f t="shared" si="114"/>
        <v/>
      </c>
      <c r="E151" s="191" t="str">
        <f t="shared" si="115"/>
        <v>Fr</v>
      </c>
      <c r="F151" s="191">
        <f t="shared" si="116"/>
        <v>2022</v>
      </c>
      <c r="G151" s="191">
        <f t="shared" si="117"/>
        <v>5</v>
      </c>
      <c r="H151" s="191">
        <f t="shared" si="119"/>
        <v>6</v>
      </c>
      <c r="I151" s="192">
        <f t="shared" si="118"/>
        <v>43225</v>
      </c>
      <c r="J151" s="193">
        <f t="shared" si="100"/>
        <v>7</v>
      </c>
      <c r="K151" s="194">
        <f t="shared" si="101"/>
        <v>0</v>
      </c>
      <c r="L151" s="193">
        <f t="shared" si="102"/>
        <v>13</v>
      </c>
      <c r="M151" s="194">
        <f t="shared" si="103"/>
        <v>0</v>
      </c>
      <c r="N151" s="193">
        <f t="shared" si="104"/>
        <v>13</v>
      </c>
      <c r="O151" s="194">
        <f t="shared" si="105"/>
        <v>30</v>
      </c>
      <c r="P151" s="193">
        <f t="shared" si="106"/>
        <v>15</v>
      </c>
      <c r="Q151" s="194">
        <f t="shared" si="107"/>
        <v>55</v>
      </c>
      <c r="R151" s="194"/>
      <c r="S151" s="194"/>
      <c r="T151" s="194"/>
      <c r="U151" s="194"/>
      <c r="V151" s="195">
        <f t="shared" si="120"/>
        <v>0.29166666666666669</v>
      </c>
      <c r="W151" s="195">
        <f t="shared" si="121"/>
        <v>0.54166666666666663</v>
      </c>
      <c r="X151" s="195">
        <f t="shared" si="122"/>
        <v>0.5625</v>
      </c>
      <c r="Y151" s="195">
        <f t="shared" si="123"/>
        <v>0.66319444444444442</v>
      </c>
      <c r="Z151" s="195"/>
      <c r="AA151" s="195"/>
      <c r="AB151" s="667"/>
      <c r="AC151" s="196">
        <f t="shared" si="108"/>
        <v>0.35069444444444442</v>
      </c>
      <c r="AD151" s="667"/>
      <c r="AE151" s="196">
        <f t="shared" si="124"/>
        <v>0.35069444444444436</v>
      </c>
      <c r="AF151" s="196"/>
      <c r="AG151" s="196"/>
      <c r="AH151" s="196"/>
      <c r="AI151" s="150"/>
      <c r="AJ151" s="709">
        <f t="shared" si="109"/>
        <v>0</v>
      </c>
      <c r="AK151" s="709">
        <f t="shared" si="110"/>
        <v>0</v>
      </c>
      <c r="AL151" s="709">
        <f t="shared" si="111"/>
        <v>0</v>
      </c>
      <c r="AM151" s="709"/>
      <c r="AN151" s="709">
        <f t="shared" si="112"/>
        <v>0</v>
      </c>
      <c r="AO151" s="709">
        <f t="shared" si="113"/>
        <v>1</v>
      </c>
    </row>
    <row r="152" spans="1:41" ht="12.75" hidden="1" customHeight="1" outlineLevel="1" x14ac:dyDescent="0.2">
      <c r="B152" s="851"/>
      <c r="C152" s="851"/>
      <c r="D152" s="27" t="str">
        <f t="shared" si="114"/>
        <v/>
      </c>
      <c r="E152" s="191" t="str">
        <f t="shared" si="115"/>
        <v>Sa</v>
      </c>
      <c r="F152" s="191">
        <f t="shared" si="116"/>
        <v>2022</v>
      </c>
      <c r="G152" s="191">
        <f t="shared" si="117"/>
        <v>5</v>
      </c>
      <c r="H152" s="191">
        <f t="shared" si="119"/>
        <v>7</v>
      </c>
      <c r="I152" s="192">
        <f t="shared" si="118"/>
        <v>43226</v>
      </c>
      <c r="J152" s="193">
        <f t="shared" si="100"/>
        <v>7</v>
      </c>
      <c r="K152" s="194">
        <f t="shared" si="101"/>
        <v>0</v>
      </c>
      <c r="L152" s="193">
        <f t="shared" si="102"/>
        <v>13</v>
      </c>
      <c r="M152" s="194">
        <f t="shared" si="103"/>
        <v>0</v>
      </c>
      <c r="N152" s="193">
        <f t="shared" si="104"/>
        <v>13</v>
      </c>
      <c r="O152" s="194">
        <f t="shared" si="105"/>
        <v>30</v>
      </c>
      <c r="P152" s="193">
        <f t="shared" si="106"/>
        <v>15</v>
      </c>
      <c r="Q152" s="194">
        <f t="shared" si="107"/>
        <v>55</v>
      </c>
      <c r="R152" s="194"/>
      <c r="S152" s="194"/>
      <c r="T152" s="194"/>
      <c r="U152" s="194"/>
      <c r="V152" s="195">
        <f t="shared" si="120"/>
        <v>0.29166666666666669</v>
      </c>
      <c r="W152" s="195">
        <f t="shared" si="121"/>
        <v>0.54166666666666663</v>
      </c>
      <c r="X152" s="195">
        <f t="shared" si="122"/>
        <v>0.5625</v>
      </c>
      <c r="Y152" s="195">
        <f t="shared" si="123"/>
        <v>0.66319444444444442</v>
      </c>
      <c r="Z152" s="195"/>
      <c r="AA152" s="195"/>
      <c r="AB152" s="667"/>
      <c r="AC152" s="196">
        <f t="shared" si="108"/>
        <v>0.35069444444444442</v>
      </c>
      <c r="AD152" s="667"/>
      <c r="AE152" s="196">
        <f t="shared" si="124"/>
        <v>0.35069444444444436</v>
      </c>
      <c r="AF152" s="196"/>
      <c r="AG152" s="196"/>
      <c r="AH152" s="196"/>
      <c r="AI152" s="150"/>
      <c r="AJ152" s="709">
        <f t="shared" si="109"/>
        <v>0</v>
      </c>
      <c r="AK152" s="709">
        <f t="shared" si="110"/>
        <v>0</v>
      </c>
      <c r="AL152" s="709">
        <f t="shared" si="111"/>
        <v>0</v>
      </c>
      <c r="AM152" s="709"/>
      <c r="AN152" s="709">
        <f t="shared" si="112"/>
        <v>0</v>
      </c>
      <c r="AO152" s="709">
        <f t="shared" si="113"/>
        <v>0</v>
      </c>
    </row>
    <row r="153" spans="1:41" ht="12.75" hidden="1" customHeight="1" outlineLevel="1" x14ac:dyDescent="0.2">
      <c r="B153" s="851"/>
      <c r="C153" s="851"/>
      <c r="D153" s="27" t="str">
        <f t="shared" si="114"/>
        <v/>
      </c>
      <c r="E153" s="191" t="str">
        <f t="shared" si="115"/>
        <v>So</v>
      </c>
      <c r="F153" s="191">
        <f t="shared" si="116"/>
        <v>2022</v>
      </c>
      <c r="G153" s="191">
        <f t="shared" si="117"/>
        <v>5</v>
      </c>
      <c r="H153" s="191">
        <f t="shared" si="119"/>
        <v>8</v>
      </c>
      <c r="I153" s="192">
        <f t="shared" si="118"/>
        <v>43227</v>
      </c>
      <c r="J153" s="193">
        <f t="shared" si="100"/>
        <v>7</v>
      </c>
      <c r="K153" s="194">
        <f t="shared" si="101"/>
        <v>0</v>
      </c>
      <c r="L153" s="193">
        <f t="shared" si="102"/>
        <v>13</v>
      </c>
      <c r="M153" s="194">
        <f t="shared" si="103"/>
        <v>0</v>
      </c>
      <c r="N153" s="193">
        <f t="shared" si="104"/>
        <v>13</v>
      </c>
      <c r="O153" s="194">
        <f t="shared" si="105"/>
        <v>30</v>
      </c>
      <c r="P153" s="193">
        <f t="shared" si="106"/>
        <v>15</v>
      </c>
      <c r="Q153" s="194">
        <f t="shared" si="107"/>
        <v>55</v>
      </c>
      <c r="R153" s="194"/>
      <c r="S153" s="194"/>
      <c r="T153" s="194"/>
      <c r="U153" s="194"/>
      <c r="V153" s="195">
        <f t="shared" si="120"/>
        <v>0.29166666666666669</v>
      </c>
      <c r="W153" s="195">
        <f t="shared" si="121"/>
        <v>0.54166666666666663</v>
      </c>
      <c r="X153" s="195">
        <f t="shared" si="122"/>
        <v>0.5625</v>
      </c>
      <c r="Y153" s="195">
        <f t="shared" si="123"/>
        <v>0.66319444444444442</v>
      </c>
      <c r="Z153" s="195"/>
      <c r="AA153" s="195"/>
      <c r="AB153" s="667"/>
      <c r="AC153" s="196">
        <f t="shared" si="108"/>
        <v>0.35069444444444442</v>
      </c>
      <c r="AD153" s="667"/>
      <c r="AE153" s="196">
        <f t="shared" si="124"/>
        <v>0.35069444444444436</v>
      </c>
      <c r="AF153" s="196"/>
      <c r="AG153" s="196"/>
      <c r="AH153" s="196"/>
      <c r="AI153" s="150"/>
      <c r="AJ153" s="709">
        <f t="shared" si="109"/>
        <v>0</v>
      </c>
      <c r="AK153" s="709">
        <f t="shared" si="110"/>
        <v>0</v>
      </c>
      <c r="AL153" s="709">
        <f t="shared" si="111"/>
        <v>0</v>
      </c>
      <c r="AM153" s="709"/>
      <c r="AN153" s="709">
        <f t="shared" si="112"/>
        <v>0</v>
      </c>
      <c r="AO153" s="709">
        <f t="shared" si="113"/>
        <v>0</v>
      </c>
    </row>
    <row r="154" spans="1:41" ht="12.75" hidden="1" customHeight="1" outlineLevel="1" x14ac:dyDescent="0.2">
      <c r="B154" s="851"/>
      <c r="C154" s="851"/>
      <c r="D154" s="27">
        <f t="shared" si="114"/>
        <v>20</v>
      </c>
      <c r="E154" s="191" t="str">
        <f t="shared" si="115"/>
        <v>Mo</v>
      </c>
      <c r="F154" s="191">
        <f t="shared" si="116"/>
        <v>2022</v>
      </c>
      <c r="G154" s="191">
        <f t="shared" si="117"/>
        <v>5</v>
      </c>
      <c r="H154" s="191">
        <f t="shared" si="119"/>
        <v>9</v>
      </c>
      <c r="I154" s="192">
        <f t="shared" si="118"/>
        <v>43228</v>
      </c>
      <c r="J154" s="193">
        <f t="shared" si="100"/>
        <v>7</v>
      </c>
      <c r="K154" s="194">
        <f t="shared" si="101"/>
        <v>0</v>
      </c>
      <c r="L154" s="193">
        <f t="shared" si="102"/>
        <v>13</v>
      </c>
      <c r="M154" s="194">
        <f t="shared" si="103"/>
        <v>0</v>
      </c>
      <c r="N154" s="193">
        <f t="shared" si="104"/>
        <v>13</v>
      </c>
      <c r="O154" s="194">
        <f t="shared" si="105"/>
        <v>30</v>
      </c>
      <c r="P154" s="193">
        <f t="shared" si="106"/>
        <v>15</v>
      </c>
      <c r="Q154" s="194">
        <f t="shared" si="107"/>
        <v>55</v>
      </c>
      <c r="R154" s="194"/>
      <c r="S154" s="194"/>
      <c r="T154" s="194"/>
      <c r="U154" s="194"/>
      <c r="V154" s="195">
        <f t="shared" si="120"/>
        <v>0.29166666666666669</v>
      </c>
      <c r="W154" s="195">
        <f t="shared" si="121"/>
        <v>0.54166666666666663</v>
      </c>
      <c r="X154" s="195">
        <f t="shared" si="122"/>
        <v>0.5625</v>
      </c>
      <c r="Y154" s="195">
        <f t="shared" si="123"/>
        <v>0.66319444444444442</v>
      </c>
      <c r="Z154" s="195"/>
      <c r="AA154" s="195"/>
      <c r="AB154" s="667"/>
      <c r="AC154" s="196">
        <f t="shared" si="108"/>
        <v>0.35069444444444442</v>
      </c>
      <c r="AD154" s="667"/>
      <c r="AE154" s="196">
        <f t="shared" si="124"/>
        <v>0.35069444444444436</v>
      </c>
      <c r="AF154" s="196"/>
      <c r="AG154" s="196"/>
      <c r="AH154" s="196"/>
      <c r="AI154" s="150"/>
      <c r="AJ154" s="709">
        <f t="shared" si="109"/>
        <v>0</v>
      </c>
      <c r="AK154" s="709">
        <f t="shared" si="110"/>
        <v>0</v>
      </c>
      <c r="AL154" s="709">
        <f t="shared" si="111"/>
        <v>0</v>
      </c>
      <c r="AM154" s="709"/>
      <c r="AN154" s="709">
        <f t="shared" si="112"/>
        <v>0</v>
      </c>
      <c r="AO154" s="709">
        <f t="shared" si="113"/>
        <v>1</v>
      </c>
    </row>
    <row r="155" spans="1:41" ht="12.75" hidden="1" customHeight="1" outlineLevel="1" x14ac:dyDescent="0.2">
      <c r="B155" s="851"/>
      <c r="C155" s="851"/>
      <c r="D155" s="27" t="str">
        <f t="shared" si="114"/>
        <v/>
      </c>
      <c r="E155" s="191" t="str">
        <f t="shared" si="115"/>
        <v>Di</v>
      </c>
      <c r="F155" s="191">
        <f t="shared" si="116"/>
        <v>2022</v>
      </c>
      <c r="G155" s="191">
        <f t="shared" si="117"/>
        <v>5</v>
      </c>
      <c r="H155" s="191">
        <f t="shared" si="119"/>
        <v>10</v>
      </c>
      <c r="I155" s="192">
        <f t="shared" si="118"/>
        <v>43229</v>
      </c>
      <c r="J155" s="193">
        <f t="shared" si="100"/>
        <v>7</v>
      </c>
      <c r="K155" s="194">
        <f t="shared" si="101"/>
        <v>0</v>
      </c>
      <c r="L155" s="193">
        <f t="shared" si="102"/>
        <v>13</v>
      </c>
      <c r="M155" s="194">
        <f t="shared" si="103"/>
        <v>0</v>
      </c>
      <c r="N155" s="193">
        <f t="shared" si="104"/>
        <v>13</v>
      </c>
      <c r="O155" s="194">
        <f t="shared" si="105"/>
        <v>30</v>
      </c>
      <c r="P155" s="193">
        <f t="shared" si="106"/>
        <v>15</v>
      </c>
      <c r="Q155" s="194">
        <f t="shared" si="107"/>
        <v>55</v>
      </c>
      <c r="R155" s="194"/>
      <c r="S155" s="194"/>
      <c r="T155" s="194"/>
      <c r="U155" s="194"/>
      <c r="V155" s="195">
        <f t="shared" si="120"/>
        <v>0.29166666666666669</v>
      </c>
      <c r="W155" s="195">
        <f t="shared" si="121"/>
        <v>0.54166666666666663</v>
      </c>
      <c r="X155" s="195">
        <f t="shared" si="122"/>
        <v>0.5625</v>
      </c>
      <c r="Y155" s="195">
        <f t="shared" si="123"/>
        <v>0.66319444444444442</v>
      </c>
      <c r="Z155" s="195"/>
      <c r="AA155" s="195"/>
      <c r="AB155" s="667"/>
      <c r="AC155" s="196">
        <f t="shared" si="108"/>
        <v>0.35069444444444442</v>
      </c>
      <c r="AD155" s="667"/>
      <c r="AE155" s="196">
        <f t="shared" si="124"/>
        <v>0.35069444444444436</v>
      </c>
      <c r="AF155" s="196"/>
      <c r="AG155" s="196"/>
      <c r="AH155" s="196"/>
      <c r="AI155" s="150"/>
      <c r="AJ155" s="709">
        <f t="shared" si="109"/>
        <v>0</v>
      </c>
      <c r="AK155" s="709">
        <f t="shared" si="110"/>
        <v>0</v>
      </c>
      <c r="AL155" s="709">
        <f t="shared" si="111"/>
        <v>0</v>
      </c>
      <c r="AM155" s="709"/>
      <c r="AN155" s="709">
        <f t="shared" si="112"/>
        <v>0</v>
      </c>
      <c r="AO155" s="709">
        <f t="shared" si="113"/>
        <v>1</v>
      </c>
    </row>
    <row r="156" spans="1:41" ht="12.75" hidden="1" customHeight="1" outlineLevel="1" x14ac:dyDescent="0.2">
      <c r="B156" s="851"/>
      <c r="C156" s="851"/>
      <c r="D156" s="27" t="str">
        <f t="shared" si="114"/>
        <v/>
      </c>
      <c r="E156" s="191" t="str">
        <f t="shared" si="115"/>
        <v>Mi</v>
      </c>
      <c r="F156" s="191">
        <f t="shared" si="116"/>
        <v>2022</v>
      </c>
      <c r="G156" s="191">
        <f t="shared" si="117"/>
        <v>5</v>
      </c>
      <c r="H156" s="191">
        <f t="shared" si="119"/>
        <v>11</v>
      </c>
      <c r="I156" s="192">
        <f t="shared" si="118"/>
        <v>43230</v>
      </c>
      <c r="J156" s="193">
        <f t="shared" si="100"/>
        <v>7</v>
      </c>
      <c r="K156" s="194">
        <f t="shared" si="101"/>
        <v>0</v>
      </c>
      <c r="L156" s="193">
        <f t="shared" si="102"/>
        <v>13</v>
      </c>
      <c r="M156" s="194">
        <f t="shared" si="103"/>
        <v>0</v>
      </c>
      <c r="N156" s="193">
        <f t="shared" si="104"/>
        <v>13</v>
      </c>
      <c r="O156" s="194">
        <f t="shared" si="105"/>
        <v>30</v>
      </c>
      <c r="P156" s="193">
        <f t="shared" si="106"/>
        <v>15</v>
      </c>
      <c r="Q156" s="194">
        <f t="shared" si="107"/>
        <v>55</v>
      </c>
      <c r="R156" s="194"/>
      <c r="S156" s="194"/>
      <c r="T156" s="194"/>
      <c r="U156" s="194"/>
      <c r="V156" s="195">
        <f t="shared" si="120"/>
        <v>0.29166666666666669</v>
      </c>
      <c r="W156" s="195">
        <f t="shared" si="121"/>
        <v>0.54166666666666663</v>
      </c>
      <c r="X156" s="195">
        <f t="shared" si="122"/>
        <v>0.5625</v>
      </c>
      <c r="Y156" s="195">
        <f t="shared" si="123"/>
        <v>0.66319444444444442</v>
      </c>
      <c r="Z156" s="195"/>
      <c r="AA156" s="195"/>
      <c r="AB156" s="667"/>
      <c r="AC156" s="196">
        <f t="shared" si="108"/>
        <v>0.35069444444444442</v>
      </c>
      <c r="AD156" s="667"/>
      <c r="AE156" s="196">
        <f t="shared" si="124"/>
        <v>0.35069444444444436</v>
      </c>
      <c r="AF156" s="196"/>
      <c r="AG156" s="196"/>
      <c r="AH156" s="196"/>
      <c r="AI156" s="150"/>
      <c r="AJ156" s="709">
        <f t="shared" si="109"/>
        <v>0</v>
      </c>
      <c r="AK156" s="709">
        <f t="shared" si="110"/>
        <v>0</v>
      </c>
      <c r="AL156" s="709">
        <f t="shared" si="111"/>
        <v>0</v>
      </c>
      <c r="AM156" s="709"/>
      <c r="AN156" s="709">
        <f t="shared" si="112"/>
        <v>0</v>
      </c>
      <c r="AO156" s="709">
        <f t="shared" si="113"/>
        <v>1</v>
      </c>
    </row>
    <row r="157" spans="1:41" ht="12.75" hidden="1" customHeight="1" outlineLevel="1" x14ac:dyDescent="0.2">
      <c r="B157" s="851"/>
      <c r="C157" s="851"/>
      <c r="D157" s="27" t="str">
        <f t="shared" si="114"/>
        <v/>
      </c>
      <c r="E157" s="191" t="str">
        <f t="shared" si="115"/>
        <v>Do</v>
      </c>
      <c r="F157" s="191">
        <f t="shared" si="116"/>
        <v>2022</v>
      </c>
      <c r="G157" s="191">
        <f t="shared" si="117"/>
        <v>5</v>
      </c>
      <c r="H157" s="191">
        <f t="shared" si="119"/>
        <v>12</v>
      </c>
      <c r="I157" s="192">
        <f t="shared" si="118"/>
        <v>43231</v>
      </c>
      <c r="J157" s="193">
        <f t="shared" si="100"/>
        <v>7</v>
      </c>
      <c r="K157" s="194">
        <f t="shared" si="101"/>
        <v>0</v>
      </c>
      <c r="L157" s="193">
        <f t="shared" si="102"/>
        <v>13</v>
      </c>
      <c r="M157" s="194">
        <f t="shared" si="103"/>
        <v>0</v>
      </c>
      <c r="N157" s="193">
        <f t="shared" si="104"/>
        <v>13</v>
      </c>
      <c r="O157" s="194">
        <f t="shared" si="105"/>
        <v>30</v>
      </c>
      <c r="P157" s="193">
        <f t="shared" si="106"/>
        <v>15</v>
      </c>
      <c r="Q157" s="194">
        <f t="shared" si="107"/>
        <v>55</v>
      </c>
      <c r="R157" s="194"/>
      <c r="S157" s="194"/>
      <c r="T157" s="194"/>
      <c r="U157" s="194"/>
      <c r="V157" s="195">
        <f t="shared" si="120"/>
        <v>0.29166666666666669</v>
      </c>
      <c r="W157" s="195">
        <f t="shared" si="121"/>
        <v>0.54166666666666663</v>
      </c>
      <c r="X157" s="195">
        <f t="shared" si="122"/>
        <v>0.5625</v>
      </c>
      <c r="Y157" s="195">
        <f t="shared" si="123"/>
        <v>0.66319444444444442</v>
      </c>
      <c r="Z157" s="195"/>
      <c r="AA157" s="195"/>
      <c r="AB157" s="667"/>
      <c r="AC157" s="196">
        <f t="shared" si="108"/>
        <v>0.35069444444444442</v>
      </c>
      <c r="AD157" s="667"/>
      <c r="AE157" s="196">
        <f t="shared" si="124"/>
        <v>0.35069444444444436</v>
      </c>
      <c r="AF157" s="196"/>
      <c r="AG157" s="196"/>
      <c r="AH157" s="196"/>
      <c r="AI157" s="150"/>
      <c r="AJ157" s="709">
        <f t="shared" si="109"/>
        <v>0</v>
      </c>
      <c r="AK157" s="709">
        <f t="shared" si="110"/>
        <v>0</v>
      </c>
      <c r="AL157" s="709">
        <f t="shared" si="111"/>
        <v>0</v>
      </c>
      <c r="AM157" s="709"/>
      <c r="AN157" s="709">
        <f t="shared" si="112"/>
        <v>0</v>
      </c>
      <c r="AO157" s="709">
        <f t="shared" si="113"/>
        <v>1</v>
      </c>
    </row>
    <row r="158" spans="1:41" ht="12.75" hidden="1" customHeight="1" outlineLevel="1" x14ac:dyDescent="0.2">
      <c r="B158" s="851"/>
      <c r="C158" s="851"/>
      <c r="D158" s="27" t="str">
        <f t="shared" si="114"/>
        <v/>
      </c>
      <c r="E158" s="191" t="str">
        <f t="shared" si="115"/>
        <v>Fr</v>
      </c>
      <c r="F158" s="191">
        <f t="shared" si="116"/>
        <v>2022</v>
      </c>
      <c r="G158" s="191">
        <f t="shared" si="117"/>
        <v>5</v>
      </c>
      <c r="H158" s="191">
        <f t="shared" si="119"/>
        <v>13</v>
      </c>
      <c r="I158" s="192">
        <f t="shared" si="118"/>
        <v>43232</v>
      </c>
      <c r="J158" s="193">
        <f t="shared" si="100"/>
        <v>7</v>
      </c>
      <c r="K158" s="194">
        <f t="shared" si="101"/>
        <v>0</v>
      </c>
      <c r="L158" s="193">
        <f t="shared" si="102"/>
        <v>13</v>
      </c>
      <c r="M158" s="194">
        <f t="shared" si="103"/>
        <v>0</v>
      </c>
      <c r="N158" s="193">
        <f t="shared" si="104"/>
        <v>13</v>
      </c>
      <c r="O158" s="194">
        <f t="shared" si="105"/>
        <v>30</v>
      </c>
      <c r="P158" s="193">
        <f t="shared" si="106"/>
        <v>15</v>
      </c>
      <c r="Q158" s="194">
        <f t="shared" si="107"/>
        <v>55</v>
      </c>
      <c r="R158" s="194"/>
      <c r="S158" s="194"/>
      <c r="T158" s="194"/>
      <c r="U158" s="194"/>
      <c r="V158" s="195">
        <f t="shared" si="120"/>
        <v>0.29166666666666669</v>
      </c>
      <c r="W158" s="195">
        <f t="shared" si="121"/>
        <v>0.54166666666666663</v>
      </c>
      <c r="X158" s="195">
        <f t="shared" si="122"/>
        <v>0.5625</v>
      </c>
      <c r="Y158" s="195">
        <f t="shared" si="123"/>
        <v>0.66319444444444442</v>
      </c>
      <c r="Z158" s="195"/>
      <c r="AA158" s="195"/>
      <c r="AB158" s="667"/>
      <c r="AC158" s="196">
        <f t="shared" si="108"/>
        <v>0.35069444444444442</v>
      </c>
      <c r="AD158" s="667"/>
      <c r="AE158" s="196">
        <f t="shared" si="124"/>
        <v>0.35069444444444436</v>
      </c>
      <c r="AF158" s="196"/>
      <c r="AG158" s="196"/>
      <c r="AH158" s="196"/>
      <c r="AI158" s="150"/>
      <c r="AJ158" s="709">
        <f t="shared" si="109"/>
        <v>0</v>
      </c>
      <c r="AK158" s="709">
        <f t="shared" si="110"/>
        <v>0</v>
      </c>
      <c r="AL158" s="709">
        <f t="shared" si="111"/>
        <v>0</v>
      </c>
      <c r="AM158" s="709"/>
      <c r="AN158" s="709">
        <f t="shared" si="112"/>
        <v>0</v>
      </c>
      <c r="AO158" s="709">
        <f t="shared" si="113"/>
        <v>1</v>
      </c>
    </row>
    <row r="159" spans="1:41" ht="12.75" hidden="1" customHeight="1" outlineLevel="1" x14ac:dyDescent="0.2">
      <c r="B159" s="851"/>
      <c r="C159" s="851"/>
      <c r="D159" s="27" t="str">
        <f t="shared" si="114"/>
        <v/>
      </c>
      <c r="E159" s="191" t="str">
        <f t="shared" si="115"/>
        <v>Sa</v>
      </c>
      <c r="F159" s="191">
        <f t="shared" si="116"/>
        <v>2022</v>
      </c>
      <c r="G159" s="191">
        <f t="shared" si="117"/>
        <v>5</v>
      </c>
      <c r="H159" s="191">
        <f t="shared" si="119"/>
        <v>14</v>
      </c>
      <c r="I159" s="192">
        <f t="shared" si="118"/>
        <v>43233</v>
      </c>
      <c r="J159" s="193">
        <f t="shared" si="100"/>
        <v>7</v>
      </c>
      <c r="K159" s="194">
        <f t="shared" si="101"/>
        <v>0</v>
      </c>
      <c r="L159" s="193">
        <f t="shared" si="102"/>
        <v>13</v>
      </c>
      <c r="M159" s="194">
        <f t="shared" si="103"/>
        <v>0</v>
      </c>
      <c r="N159" s="193">
        <f t="shared" si="104"/>
        <v>13</v>
      </c>
      <c r="O159" s="194">
        <f t="shared" si="105"/>
        <v>30</v>
      </c>
      <c r="P159" s="193">
        <f t="shared" si="106"/>
        <v>15</v>
      </c>
      <c r="Q159" s="194">
        <f t="shared" si="107"/>
        <v>55</v>
      </c>
      <c r="R159" s="194"/>
      <c r="S159" s="194"/>
      <c r="T159" s="194"/>
      <c r="U159" s="194"/>
      <c r="V159" s="195">
        <f t="shared" si="120"/>
        <v>0.29166666666666669</v>
      </c>
      <c r="W159" s="195">
        <f t="shared" si="121"/>
        <v>0.54166666666666663</v>
      </c>
      <c r="X159" s="195">
        <f t="shared" si="122"/>
        <v>0.5625</v>
      </c>
      <c r="Y159" s="195">
        <f t="shared" si="123"/>
        <v>0.66319444444444442</v>
      </c>
      <c r="Z159" s="195"/>
      <c r="AA159" s="195"/>
      <c r="AB159" s="667"/>
      <c r="AC159" s="196">
        <f t="shared" si="108"/>
        <v>0.35069444444444442</v>
      </c>
      <c r="AD159" s="667"/>
      <c r="AE159" s="196">
        <f t="shared" si="124"/>
        <v>0.35069444444444436</v>
      </c>
      <c r="AF159" s="196"/>
      <c r="AG159" s="196"/>
      <c r="AH159" s="196"/>
      <c r="AI159" s="150"/>
      <c r="AJ159" s="709">
        <f t="shared" si="109"/>
        <v>0</v>
      </c>
      <c r="AK159" s="709">
        <f t="shared" si="110"/>
        <v>0</v>
      </c>
      <c r="AL159" s="709">
        <f t="shared" si="111"/>
        <v>0</v>
      </c>
      <c r="AM159" s="709"/>
      <c r="AN159" s="709">
        <f t="shared" si="112"/>
        <v>0</v>
      </c>
      <c r="AO159" s="709">
        <f t="shared" si="113"/>
        <v>0</v>
      </c>
    </row>
    <row r="160" spans="1:41" ht="12.75" hidden="1" customHeight="1" outlineLevel="1" x14ac:dyDescent="0.2">
      <c r="B160" s="851"/>
      <c r="C160" s="851"/>
      <c r="D160" s="27" t="str">
        <f t="shared" si="114"/>
        <v/>
      </c>
      <c r="E160" s="191" t="str">
        <f t="shared" si="115"/>
        <v>So</v>
      </c>
      <c r="F160" s="191">
        <f t="shared" si="116"/>
        <v>2022</v>
      </c>
      <c r="G160" s="191">
        <f t="shared" si="117"/>
        <v>5</v>
      </c>
      <c r="H160" s="191">
        <f t="shared" si="119"/>
        <v>15</v>
      </c>
      <c r="I160" s="192">
        <f t="shared" si="118"/>
        <v>43234</v>
      </c>
      <c r="J160" s="193">
        <f t="shared" si="100"/>
        <v>7</v>
      </c>
      <c r="K160" s="194">
        <f t="shared" si="101"/>
        <v>0</v>
      </c>
      <c r="L160" s="193">
        <f t="shared" si="102"/>
        <v>13</v>
      </c>
      <c r="M160" s="194">
        <f t="shared" si="103"/>
        <v>0</v>
      </c>
      <c r="N160" s="193">
        <f t="shared" si="104"/>
        <v>13</v>
      </c>
      <c r="O160" s="194">
        <f t="shared" si="105"/>
        <v>30</v>
      </c>
      <c r="P160" s="193">
        <f t="shared" si="106"/>
        <v>15</v>
      </c>
      <c r="Q160" s="194">
        <f t="shared" si="107"/>
        <v>55</v>
      </c>
      <c r="R160" s="194"/>
      <c r="S160" s="194"/>
      <c r="T160" s="194"/>
      <c r="U160" s="194"/>
      <c r="V160" s="195">
        <f t="shared" si="120"/>
        <v>0.29166666666666669</v>
      </c>
      <c r="W160" s="195">
        <f t="shared" si="121"/>
        <v>0.54166666666666663</v>
      </c>
      <c r="X160" s="195">
        <f t="shared" si="122"/>
        <v>0.5625</v>
      </c>
      <c r="Y160" s="195">
        <f t="shared" si="123"/>
        <v>0.66319444444444442</v>
      </c>
      <c r="Z160" s="195"/>
      <c r="AA160" s="195"/>
      <c r="AB160" s="667"/>
      <c r="AC160" s="196">
        <f t="shared" si="108"/>
        <v>0.35069444444444442</v>
      </c>
      <c r="AD160" s="667"/>
      <c r="AE160" s="196">
        <f t="shared" si="124"/>
        <v>0.35069444444444436</v>
      </c>
      <c r="AF160" s="196"/>
      <c r="AG160" s="196"/>
      <c r="AH160" s="196"/>
      <c r="AI160" s="150"/>
      <c r="AJ160" s="709">
        <f t="shared" si="109"/>
        <v>0</v>
      </c>
      <c r="AK160" s="709">
        <f t="shared" si="110"/>
        <v>0</v>
      </c>
      <c r="AL160" s="709">
        <f t="shared" si="111"/>
        <v>0</v>
      </c>
      <c r="AM160" s="709"/>
      <c r="AN160" s="709">
        <f t="shared" si="112"/>
        <v>0</v>
      </c>
      <c r="AO160" s="709">
        <f t="shared" si="113"/>
        <v>0</v>
      </c>
    </row>
    <row r="161" spans="2:41" ht="12.75" hidden="1" customHeight="1" outlineLevel="1" x14ac:dyDescent="0.2">
      <c r="B161" s="851"/>
      <c r="C161" s="851"/>
      <c r="D161" s="27">
        <f t="shared" si="114"/>
        <v>21</v>
      </c>
      <c r="E161" s="191" t="str">
        <f t="shared" si="115"/>
        <v>Mo</v>
      </c>
      <c r="F161" s="191">
        <f t="shared" si="116"/>
        <v>2022</v>
      </c>
      <c r="G161" s="191">
        <f t="shared" si="117"/>
        <v>5</v>
      </c>
      <c r="H161" s="191">
        <f t="shared" si="119"/>
        <v>16</v>
      </c>
      <c r="I161" s="192">
        <f t="shared" si="118"/>
        <v>43235</v>
      </c>
      <c r="J161" s="193">
        <f t="shared" si="100"/>
        <v>7</v>
      </c>
      <c r="K161" s="194">
        <f t="shared" si="101"/>
        <v>0</v>
      </c>
      <c r="L161" s="193">
        <f t="shared" si="102"/>
        <v>13</v>
      </c>
      <c r="M161" s="194">
        <f t="shared" si="103"/>
        <v>0</v>
      </c>
      <c r="N161" s="193">
        <f t="shared" si="104"/>
        <v>13</v>
      </c>
      <c r="O161" s="194">
        <f t="shared" si="105"/>
        <v>30</v>
      </c>
      <c r="P161" s="193">
        <f t="shared" si="106"/>
        <v>15</v>
      </c>
      <c r="Q161" s="194">
        <f t="shared" si="107"/>
        <v>55</v>
      </c>
      <c r="R161" s="194"/>
      <c r="S161" s="194"/>
      <c r="T161" s="194"/>
      <c r="U161" s="194"/>
      <c r="V161" s="195">
        <f t="shared" si="120"/>
        <v>0.29166666666666669</v>
      </c>
      <c r="W161" s="195">
        <f t="shared" si="121"/>
        <v>0.54166666666666663</v>
      </c>
      <c r="X161" s="195">
        <f t="shared" si="122"/>
        <v>0.5625</v>
      </c>
      <c r="Y161" s="195">
        <f t="shared" si="123"/>
        <v>0.66319444444444442</v>
      </c>
      <c r="Z161" s="195"/>
      <c r="AA161" s="195"/>
      <c r="AB161" s="667"/>
      <c r="AC161" s="196">
        <f t="shared" si="108"/>
        <v>0.35069444444444442</v>
      </c>
      <c r="AD161" s="667"/>
      <c r="AE161" s="196">
        <f t="shared" si="124"/>
        <v>0.35069444444444436</v>
      </c>
      <c r="AF161" s="196"/>
      <c r="AG161" s="196"/>
      <c r="AH161" s="196"/>
      <c r="AI161" s="172"/>
      <c r="AJ161" s="709">
        <f t="shared" si="109"/>
        <v>0</v>
      </c>
      <c r="AK161" s="709">
        <f t="shared" si="110"/>
        <v>0</v>
      </c>
      <c r="AL161" s="709">
        <f t="shared" si="111"/>
        <v>0</v>
      </c>
      <c r="AM161" s="709"/>
      <c r="AN161" s="709">
        <f t="shared" si="112"/>
        <v>0</v>
      </c>
      <c r="AO161" s="709">
        <f t="shared" si="113"/>
        <v>1</v>
      </c>
    </row>
    <row r="162" spans="2:41" ht="12.75" hidden="1" customHeight="1" outlineLevel="1" x14ac:dyDescent="0.2">
      <c r="B162" s="851"/>
      <c r="C162" s="851"/>
      <c r="D162" s="27" t="str">
        <f t="shared" si="114"/>
        <v/>
      </c>
      <c r="E162" s="191" t="str">
        <f t="shared" si="115"/>
        <v>Di</v>
      </c>
      <c r="F162" s="191">
        <f t="shared" si="116"/>
        <v>2022</v>
      </c>
      <c r="G162" s="191">
        <f t="shared" si="117"/>
        <v>5</v>
      </c>
      <c r="H162" s="191">
        <f t="shared" si="119"/>
        <v>17</v>
      </c>
      <c r="I162" s="192">
        <f t="shared" si="118"/>
        <v>43236</v>
      </c>
      <c r="J162" s="193">
        <f t="shared" si="100"/>
        <v>7</v>
      </c>
      <c r="K162" s="194">
        <f t="shared" si="101"/>
        <v>0</v>
      </c>
      <c r="L162" s="193">
        <f t="shared" si="102"/>
        <v>13</v>
      </c>
      <c r="M162" s="194">
        <f t="shared" si="103"/>
        <v>0</v>
      </c>
      <c r="N162" s="193">
        <f t="shared" si="104"/>
        <v>13</v>
      </c>
      <c r="O162" s="194">
        <f t="shared" si="105"/>
        <v>30</v>
      </c>
      <c r="P162" s="193">
        <f t="shared" si="106"/>
        <v>15</v>
      </c>
      <c r="Q162" s="194">
        <f t="shared" si="107"/>
        <v>55</v>
      </c>
      <c r="R162" s="194"/>
      <c r="S162" s="194"/>
      <c r="T162" s="194"/>
      <c r="U162" s="194"/>
      <c r="V162" s="195">
        <f t="shared" si="120"/>
        <v>0.29166666666666669</v>
      </c>
      <c r="W162" s="195">
        <f t="shared" si="121"/>
        <v>0.54166666666666663</v>
      </c>
      <c r="X162" s="195">
        <f t="shared" si="122"/>
        <v>0.5625</v>
      </c>
      <c r="Y162" s="195">
        <f t="shared" si="123"/>
        <v>0.66319444444444442</v>
      </c>
      <c r="Z162" s="195"/>
      <c r="AA162" s="195"/>
      <c r="AB162" s="667"/>
      <c r="AC162" s="196">
        <f t="shared" si="108"/>
        <v>0.35069444444444442</v>
      </c>
      <c r="AD162" s="667"/>
      <c r="AE162" s="196">
        <f t="shared" si="124"/>
        <v>0.35069444444444436</v>
      </c>
      <c r="AF162" s="196"/>
      <c r="AG162" s="196"/>
      <c r="AH162" s="196"/>
      <c r="AI162" s="172"/>
      <c r="AJ162" s="709">
        <f t="shared" si="109"/>
        <v>0</v>
      </c>
      <c r="AK162" s="709">
        <f t="shared" si="110"/>
        <v>0</v>
      </c>
      <c r="AL162" s="709">
        <f t="shared" si="111"/>
        <v>0</v>
      </c>
      <c r="AM162" s="709"/>
      <c r="AN162" s="709">
        <f t="shared" si="112"/>
        <v>0</v>
      </c>
      <c r="AO162" s="709">
        <f t="shared" si="113"/>
        <v>1</v>
      </c>
    </row>
    <row r="163" spans="2:41" ht="12.75" hidden="1" customHeight="1" outlineLevel="1" x14ac:dyDescent="0.2">
      <c r="B163" s="851"/>
      <c r="C163" s="851"/>
      <c r="D163" s="27" t="str">
        <f t="shared" si="114"/>
        <v/>
      </c>
      <c r="E163" s="191" t="str">
        <f t="shared" si="115"/>
        <v>Mi</v>
      </c>
      <c r="F163" s="191">
        <f t="shared" si="116"/>
        <v>2022</v>
      </c>
      <c r="G163" s="191">
        <f t="shared" si="117"/>
        <v>5</v>
      </c>
      <c r="H163" s="191">
        <f t="shared" si="119"/>
        <v>18</v>
      </c>
      <c r="I163" s="192">
        <f t="shared" si="118"/>
        <v>43237</v>
      </c>
      <c r="J163" s="193">
        <f t="shared" si="100"/>
        <v>7</v>
      </c>
      <c r="K163" s="194">
        <f t="shared" si="101"/>
        <v>0</v>
      </c>
      <c r="L163" s="193">
        <f t="shared" si="102"/>
        <v>13</v>
      </c>
      <c r="M163" s="194">
        <f t="shared" si="103"/>
        <v>0</v>
      </c>
      <c r="N163" s="193">
        <f t="shared" si="104"/>
        <v>13</v>
      </c>
      <c r="O163" s="194">
        <f t="shared" si="105"/>
        <v>30</v>
      </c>
      <c r="P163" s="193">
        <f t="shared" si="106"/>
        <v>15</v>
      </c>
      <c r="Q163" s="194">
        <f t="shared" si="107"/>
        <v>55</v>
      </c>
      <c r="R163" s="194"/>
      <c r="S163" s="194"/>
      <c r="T163" s="194"/>
      <c r="U163" s="194"/>
      <c r="V163" s="195">
        <f t="shared" si="120"/>
        <v>0.29166666666666669</v>
      </c>
      <c r="W163" s="195">
        <f t="shared" si="121"/>
        <v>0.54166666666666663</v>
      </c>
      <c r="X163" s="195">
        <f t="shared" si="122"/>
        <v>0.5625</v>
      </c>
      <c r="Y163" s="195">
        <f t="shared" si="123"/>
        <v>0.66319444444444442</v>
      </c>
      <c r="Z163" s="195"/>
      <c r="AA163" s="195"/>
      <c r="AB163" s="667"/>
      <c r="AC163" s="196">
        <f t="shared" si="108"/>
        <v>0.35069444444444442</v>
      </c>
      <c r="AD163" s="667"/>
      <c r="AE163" s="196">
        <f t="shared" si="124"/>
        <v>0.35069444444444436</v>
      </c>
      <c r="AF163" s="196"/>
      <c r="AG163" s="196"/>
      <c r="AH163" s="196"/>
      <c r="AI163" s="172"/>
      <c r="AJ163" s="709">
        <f t="shared" si="109"/>
        <v>0</v>
      </c>
      <c r="AK163" s="709">
        <f t="shared" si="110"/>
        <v>0</v>
      </c>
      <c r="AL163" s="709">
        <f t="shared" si="111"/>
        <v>0</v>
      </c>
      <c r="AM163" s="709"/>
      <c r="AN163" s="709">
        <f t="shared" si="112"/>
        <v>0</v>
      </c>
      <c r="AO163" s="709">
        <f t="shared" si="113"/>
        <v>1</v>
      </c>
    </row>
    <row r="164" spans="2:41" ht="12.75" hidden="1" customHeight="1" outlineLevel="1" x14ac:dyDescent="0.2">
      <c r="B164" s="851"/>
      <c r="C164" s="851"/>
      <c r="D164" s="27" t="str">
        <f t="shared" si="114"/>
        <v/>
      </c>
      <c r="E164" s="191" t="str">
        <f t="shared" si="115"/>
        <v>Do</v>
      </c>
      <c r="F164" s="191">
        <f t="shared" si="116"/>
        <v>2022</v>
      </c>
      <c r="G164" s="191">
        <f t="shared" si="117"/>
        <v>5</v>
      </c>
      <c r="H164" s="191">
        <f t="shared" si="119"/>
        <v>19</v>
      </c>
      <c r="I164" s="192">
        <f t="shared" si="118"/>
        <v>43238</v>
      </c>
      <c r="J164" s="193">
        <f t="shared" si="100"/>
        <v>7</v>
      </c>
      <c r="K164" s="194">
        <f t="shared" si="101"/>
        <v>0</v>
      </c>
      <c r="L164" s="193">
        <f t="shared" si="102"/>
        <v>13</v>
      </c>
      <c r="M164" s="194">
        <f t="shared" si="103"/>
        <v>0</v>
      </c>
      <c r="N164" s="193">
        <f t="shared" si="104"/>
        <v>13</v>
      </c>
      <c r="O164" s="194">
        <f t="shared" si="105"/>
        <v>30</v>
      </c>
      <c r="P164" s="193">
        <f t="shared" si="106"/>
        <v>15</v>
      </c>
      <c r="Q164" s="194">
        <f t="shared" si="107"/>
        <v>55</v>
      </c>
      <c r="R164" s="194"/>
      <c r="S164" s="194"/>
      <c r="T164" s="194"/>
      <c r="U164" s="194"/>
      <c r="V164" s="195">
        <f t="shared" si="120"/>
        <v>0.29166666666666669</v>
      </c>
      <c r="W164" s="195">
        <f t="shared" si="121"/>
        <v>0.54166666666666663</v>
      </c>
      <c r="X164" s="195">
        <f t="shared" si="122"/>
        <v>0.5625</v>
      </c>
      <c r="Y164" s="195">
        <f t="shared" si="123"/>
        <v>0.66319444444444442</v>
      </c>
      <c r="Z164" s="195"/>
      <c r="AA164" s="195"/>
      <c r="AB164" s="667"/>
      <c r="AC164" s="196">
        <f t="shared" si="108"/>
        <v>0.35069444444444442</v>
      </c>
      <c r="AD164" s="667"/>
      <c r="AE164" s="196">
        <f t="shared" si="124"/>
        <v>0.35069444444444436</v>
      </c>
      <c r="AF164" s="196"/>
      <c r="AG164" s="196"/>
      <c r="AH164" s="196"/>
      <c r="AI164" s="172"/>
      <c r="AJ164" s="709">
        <f t="shared" si="109"/>
        <v>0</v>
      </c>
      <c r="AK164" s="709">
        <f t="shared" si="110"/>
        <v>0</v>
      </c>
      <c r="AL164" s="709">
        <f t="shared" si="111"/>
        <v>0</v>
      </c>
      <c r="AM164" s="709"/>
      <c r="AN164" s="709">
        <f t="shared" si="112"/>
        <v>0</v>
      </c>
      <c r="AO164" s="709">
        <f t="shared" si="113"/>
        <v>1</v>
      </c>
    </row>
    <row r="165" spans="2:41" ht="12.75" hidden="1" customHeight="1" outlineLevel="1" x14ac:dyDescent="0.2">
      <c r="B165" s="851"/>
      <c r="C165" s="851"/>
      <c r="D165" s="27" t="str">
        <f t="shared" si="114"/>
        <v/>
      </c>
      <c r="E165" s="191" t="str">
        <f t="shared" si="115"/>
        <v>Fr</v>
      </c>
      <c r="F165" s="191">
        <f t="shared" si="116"/>
        <v>2022</v>
      </c>
      <c r="G165" s="191">
        <f t="shared" si="117"/>
        <v>5</v>
      </c>
      <c r="H165" s="191">
        <f t="shared" si="119"/>
        <v>20</v>
      </c>
      <c r="I165" s="192">
        <f t="shared" si="118"/>
        <v>43239</v>
      </c>
      <c r="J165" s="193">
        <f t="shared" si="100"/>
        <v>7</v>
      </c>
      <c r="K165" s="194">
        <f t="shared" si="101"/>
        <v>0</v>
      </c>
      <c r="L165" s="193">
        <f t="shared" si="102"/>
        <v>13</v>
      </c>
      <c r="M165" s="194">
        <f t="shared" si="103"/>
        <v>0</v>
      </c>
      <c r="N165" s="193">
        <f t="shared" si="104"/>
        <v>13</v>
      </c>
      <c r="O165" s="194">
        <f t="shared" si="105"/>
        <v>30</v>
      </c>
      <c r="P165" s="193">
        <f t="shared" si="106"/>
        <v>15</v>
      </c>
      <c r="Q165" s="194">
        <f t="shared" si="107"/>
        <v>55</v>
      </c>
      <c r="R165" s="194"/>
      <c r="S165" s="194"/>
      <c r="T165" s="194"/>
      <c r="U165" s="194"/>
      <c r="V165" s="195">
        <f t="shared" si="120"/>
        <v>0.29166666666666669</v>
      </c>
      <c r="W165" s="195">
        <f t="shared" si="121"/>
        <v>0.54166666666666663</v>
      </c>
      <c r="X165" s="195">
        <f t="shared" si="122"/>
        <v>0.5625</v>
      </c>
      <c r="Y165" s="195">
        <f t="shared" si="123"/>
        <v>0.66319444444444442</v>
      </c>
      <c r="Z165" s="195"/>
      <c r="AA165" s="195"/>
      <c r="AB165" s="667"/>
      <c r="AC165" s="196">
        <f t="shared" si="108"/>
        <v>0.35069444444444442</v>
      </c>
      <c r="AD165" s="667"/>
      <c r="AE165" s="196">
        <f t="shared" si="124"/>
        <v>0.35069444444444436</v>
      </c>
      <c r="AF165" s="196"/>
      <c r="AG165" s="196"/>
      <c r="AH165" s="196"/>
      <c r="AI165" s="172"/>
      <c r="AJ165" s="709">
        <f t="shared" si="109"/>
        <v>0</v>
      </c>
      <c r="AK165" s="709">
        <f t="shared" si="110"/>
        <v>0</v>
      </c>
      <c r="AL165" s="709">
        <f t="shared" si="111"/>
        <v>0</v>
      </c>
      <c r="AM165" s="709"/>
      <c r="AN165" s="709">
        <f t="shared" si="112"/>
        <v>0</v>
      </c>
      <c r="AO165" s="709">
        <f t="shared" si="113"/>
        <v>1</v>
      </c>
    </row>
    <row r="166" spans="2:41" ht="12.75" hidden="1" customHeight="1" outlineLevel="1" x14ac:dyDescent="0.2">
      <c r="B166" s="851"/>
      <c r="C166" s="851"/>
      <c r="D166" s="27" t="str">
        <f t="shared" si="114"/>
        <v/>
      </c>
      <c r="E166" s="191" t="str">
        <f t="shared" si="115"/>
        <v>Sa</v>
      </c>
      <c r="F166" s="191">
        <f t="shared" si="116"/>
        <v>2022</v>
      </c>
      <c r="G166" s="191">
        <f t="shared" si="117"/>
        <v>5</v>
      </c>
      <c r="H166" s="191">
        <f t="shared" si="119"/>
        <v>21</v>
      </c>
      <c r="I166" s="192">
        <f t="shared" si="118"/>
        <v>43240</v>
      </c>
      <c r="J166" s="193">
        <f t="shared" si="100"/>
        <v>7</v>
      </c>
      <c r="K166" s="194">
        <f t="shared" si="101"/>
        <v>0</v>
      </c>
      <c r="L166" s="193">
        <f t="shared" si="102"/>
        <v>13</v>
      </c>
      <c r="M166" s="194">
        <f t="shared" si="103"/>
        <v>0</v>
      </c>
      <c r="N166" s="193">
        <f t="shared" si="104"/>
        <v>13</v>
      </c>
      <c r="O166" s="194">
        <f t="shared" si="105"/>
        <v>30</v>
      </c>
      <c r="P166" s="193">
        <f t="shared" si="106"/>
        <v>15</v>
      </c>
      <c r="Q166" s="194">
        <f t="shared" si="107"/>
        <v>55</v>
      </c>
      <c r="R166" s="194"/>
      <c r="S166" s="194"/>
      <c r="T166" s="194"/>
      <c r="U166" s="194"/>
      <c r="V166" s="195">
        <f t="shared" si="120"/>
        <v>0.29166666666666669</v>
      </c>
      <c r="W166" s="195">
        <f t="shared" si="121"/>
        <v>0.54166666666666663</v>
      </c>
      <c r="X166" s="195">
        <f t="shared" si="122"/>
        <v>0.5625</v>
      </c>
      <c r="Y166" s="195">
        <f t="shared" si="123"/>
        <v>0.66319444444444442</v>
      </c>
      <c r="Z166" s="195"/>
      <c r="AA166" s="195"/>
      <c r="AB166" s="667"/>
      <c r="AC166" s="196">
        <f t="shared" si="108"/>
        <v>0.35069444444444442</v>
      </c>
      <c r="AD166" s="667"/>
      <c r="AE166" s="196">
        <f t="shared" si="124"/>
        <v>0.35069444444444436</v>
      </c>
      <c r="AF166" s="196"/>
      <c r="AG166" s="196"/>
      <c r="AH166" s="196"/>
      <c r="AJ166" s="709">
        <f t="shared" si="109"/>
        <v>0</v>
      </c>
      <c r="AK166" s="709">
        <f t="shared" si="110"/>
        <v>0</v>
      </c>
      <c r="AL166" s="709">
        <f t="shared" si="111"/>
        <v>0</v>
      </c>
      <c r="AM166" s="709"/>
      <c r="AN166" s="709">
        <f t="shared" si="112"/>
        <v>0</v>
      </c>
      <c r="AO166" s="709">
        <f t="shared" si="113"/>
        <v>0</v>
      </c>
    </row>
    <row r="167" spans="2:41" ht="12.75" hidden="1" customHeight="1" outlineLevel="1" x14ac:dyDescent="0.2">
      <c r="B167" s="851"/>
      <c r="C167" s="851"/>
      <c r="D167" s="27" t="str">
        <f t="shared" si="114"/>
        <v/>
      </c>
      <c r="E167" s="191" t="str">
        <f t="shared" si="115"/>
        <v>So</v>
      </c>
      <c r="F167" s="191">
        <f t="shared" si="116"/>
        <v>2022</v>
      </c>
      <c r="G167" s="191">
        <f t="shared" si="117"/>
        <v>5</v>
      </c>
      <c r="H167" s="191">
        <f t="shared" si="119"/>
        <v>22</v>
      </c>
      <c r="I167" s="192">
        <f t="shared" si="118"/>
        <v>43241</v>
      </c>
      <c r="J167" s="193">
        <f t="shared" si="100"/>
        <v>7</v>
      </c>
      <c r="K167" s="194">
        <f t="shared" si="101"/>
        <v>0</v>
      </c>
      <c r="L167" s="193">
        <f t="shared" si="102"/>
        <v>13</v>
      </c>
      <c r="M167" s="194">
        <f t="shared" si="103"/>
        <v>0</v>
      </c>
      <c r="N167" s="193">
        <f t="shared" si="104"/>
        <v>13</v>
      </c>
      <c r="O167" s="194">
        <f t="shared" si="105"/>
        <v>30</v>
      </c>
      <c r="P167" s="193">
        <f t="shared" si="106"/>
        <v>15</v>
      </c>
      <c r="Q167" s="194">
        <f t="shared" si="107"/>
        <v>55</v>
      </c>
      <c r="R167" s="194"/>
      <c r="S167" s="194"/>
      <c r="T167" s="194"/>
      <c r="U167" s="194"/>
      <c r="V167" s="195">
        <f t="shared" si="120"/>
        <v>0.29166666666666669</v>
      </c>
      <c r="W167" s="195">
        <f t="shared" si="121"/>
        <v>0.54166666666666663</v>
      </c>
      <c r="X167" s="195">
        <f t="shared" si="122"/>
        <v>0.5625</v>
      </c>
      <c r="Y167" s="195">
        <f t="shared" si="123"/>
        <v>0.66319444444444442</v>
      </c>
      <c r="Z167" s="195"/>
      <c r="AA167" s="195"/>
      <c r="AB167" s="667"/>
      <c r="AC167" s="196">
        <f t="shared" si="108"/>
        <v>0.35069444444444442</v>
      </c>
      <c r="AD167" s="667"/>
      <c r="AE167" s="196">
        <f t="shared" si="124"/>
        <v>0.35069444444444436</v>
      </c>
      <c r="AF167" s="196"/>
      <c r="AG167" s="196"/>
      <c r="AH167" s="196"/>
      <c r="AJ167" s="709">
        <f t="shared" si="109"/>
        <v>0</v>
      </c>
      <c r="AK167" s="709">
        <f t="shared" si="110"/>
        <v>0</v>
      </c>
      <c r="AL167" s="709">
        <f t="shared" si="111"/>
        <v>0</v>
      </c>
      <c r="AM167" s="709"/>
      <c r="AN167" s="709">
        <f t="shared" si="112"/>
        <v>0</v>
      </c>
      <c r="AO167" s="709">
        <f t="shared" si="113"/>
        <v>0</v>
      </c>
    </row>
    <row r="168" spans="2:41" ht="12.75" hidden="1" customHeight="1" outlineLevel="1" x14ac:dyDescent="0.2">
      <c r="B168" s="851"/>
      <c r="C168" s="851"/>
      <c r="D168" s="27">
        <f t="shared" si="114"/>
        <v>22</v>
      </c>
      <c r="E168" s="191" t="str">
        <f t="shared" si="115"/>
        <v>Mo</v>
      </c>
      <c r="F168" s="191">
        <f t="shared" si="116"/>
        <v>2022</v>
      </c>
      <c r="G168" s="191">
        <f t="shared" si="117"/>
        <v>5</v>
      </c>
      <c r="H168" s="191">
        <f t="shared" si="119"/>
        <v>23</v>
      </c>
      <c r="I168" s="192">
        <f t="shared" si="118"/>
        <v>43242</v>
      </c>
      <c r="J168" s="193">
        <f t="shared" si="100"/>
        <v>7</v>
      </c>
      <c r="K168" s="194">
        <f t="shared" si="101"/>
        <v>0</v>
      </c>
      <c r="L168" s="193">
        <f t="shared" si="102"/>
        <v>13</v>
      </c>
      <c r="M168" s="194">
        <f t="shared" si="103"/>
        <v>0</v>
      </c>
      <c r="N168" s="193">
        <f t="shared" si="104"/>
        <v>13</v>
      </c>
      <c r="O168" s="194">
        <f t="shared" si="105"/>
        <v>30</v>
      </c>
      <c r="P168" s="193">
        <f t="shared" si="106"/>
        <v>15</v>
      </c>
      <c r="Q168" s="194">
        <f t="shared" si="107"/>
        <v>55</v>
      </c>
      <c r="R168" s="194"/>
      <c r="S168" s="194"/>
      <c r="T168" s="194"/>
      <c r="U168" s="194"/>
      <c r="V168" s="195">
        <f t="shared" si="120"/>
        <v>0.29166666666666669</v>
      </c>
      <c r="W168" s="195">
        <f t="shared" si="121"/>
        <v>0.54166666666666663</v>
      </c>
      <c r="X168" s="195">
        <f t="shared" si="122"/>
        <v>0.5625</v>
      </c>
      <c r="Y168" s="195">
        <f t="shared" si="123"/>
        <v>0.66319444444444442</v>
      </c>
      <c r="Z168" s="195"/>
      <c r="AA168" s="195"/>
      <c r="AB168" s="667"/>
      <c r="AC168" s="196">
        <f t="shared" si="108"/>
        <v>0.35069444444444442</v>
      </c>
      <c r="AD168" s="667"/>
      <c r="AE168" s="196">
        <f t="shared" si="124"/>
        <v>0.35069444444444436</v>
      </c>
      <c r="AF168" s="196"/>
      <c r="AG168" s="196"/>
      <c r="AH168" s="196"/>
      <c r="AI168" s="150"/>
      <c r="AJ168" s="709">
        <f t="shared" si="109"/>
        <v>0</v>
      </c>
      <c r="AK168" s="709">
        <f t="shared" si="110"/>
        <v>0</v>
      </c>
      <c r="AL168" s="709">
        <f t="shared" si="111"/>
        <v>0</v>
      </c>
      <c r="AM168" s="709"/>
      <c r="AN168" s="709">
        <f t="shared" si="112"/>
        <v>0</v>
      </c>
      <c r="AO168" s="709">
        <f t="shared" si="113"/>
        <v>1</v>
      </c>
    </row>
    <row r="169" spans="2:41" ht="12.75" hidden="1" customHeight="1" outlineLevel="1" x14ac:dyDescent="0.2">
      <c r="B169" s="851"/>
      <c r="C169" s="851"/>
      <c r="D169" s="27" t="str">
        <f t="shared" si="114"/>
        <v/>
      </c>
      <c r="E169" s="191" t="str">
        <f t="shared" si="115"/>
        <v>Di</v>
      </c>
      <c r="F169" s="191">
        <f t="shared" si="116"/>
        <v>2022</v>
      </c>
      <c r="G169" s="191">
        <f t="shared" si="117"/>
        <v>5</v>
      </c>
      <c r="H169" s="191">
        <f t="shared" si="119"/>
        <v>24</v>
      </c>
      <c r="I169" s="192">
        <f t="shared" si="118"/>
        <v>43243</v>
      </c>
      <c r="J169" s="193">
        <f t="shared" si="100"/>
        <v>7</v>
      </c>
      <c r="K169" s="194">
        <f t="shared" si="101"/>
        <v>0</v>
      </c>
      <c r="L169" s="193">
        <f t="shared" si="102"/>
        <v>13</v>
      </c>
      <c r="M169" s="194">
        <f t="shared" si="103"/>
        <v>0</v>
      </c>
      <c r="N169" s="193">
        <f t="shared" si="104"/>
        <v>13</v>
      </c>
      <c r="O169" s="194">
        <f t="shared" si="105"/>
        <v>30</v>
      </c>
      <c r="P169" s="193">
        <f t="shared" si="106"/>
        <v>15</v>
      </c>
      <c r="Q169" s="194">
        <f t="shared" si="107"/>
        <v>55</v>
      </c>
      <c r="R169" s="194"/>
      <c r="S169" s="194"/>
      <c r="T169" s="194"/>
      <c r="U169" s="194"/>
      <c r="V169" s="195">
        <f t="shared" si="120"/>
        <v>0.29166666666666669</v>
      </c>
      <c r="W169" s="195">
        <f t="shared" si="121"/>
        <v>0.54166666666666663</v>
      </c>
      <c r="X169" s="195">
        <f t="shared" si="122"/>
        <v>0.5625</v>
      </c>
      <c r="Y169" s="195">
        <f t="shared" si="123"/>
        <v>0.66319444444444442</v>
      </c>
      <c r="Z169" s="195"/>
      <c r="AA169" s="195"/>
      <c r="AB169" s="667"/>
      <c r="AC169" s="196">
        <f t="shared" si="108"/>
        <v>0.35069444444444442</v>
      </c>
      <c r="AD169" s="667"/>
      <c r="AE169" s="196">
        <f t="shared" si="124"/>
        <v>0.35069444444444436</v>
      </c>
      <c r="AF169" s="196"/>
      <c r="AG169" s="196"/>
      <c r="AH169" s="196"/>
      <c r="AI169" s="150"/>
      <c r="AJ169" s="709">
        <f t="shared" si="109"/>
        <v>0</v>
      </c>
      <c r="AK169" s="709">
        <f t="shared" si="110"/>
        <v>0</v>
      </c>
      <c r="AL169" s="709">
        <f t="shared" si="111"/>
        <v>0</v>
      </c>
      <c r="AM169" s="709"/>
      <c r="AN169" s="709">
        <f t="shared" si="112"/>
        <v>0</v>
      </c>
      <c r="AO169" s="709">
        <f t="shared" si="113"/>
        <v>1</v>
      </c>
    </row>
    <row r="170" spans="2:41" ht="12.75" hidden="1" customHeight="1" outlineLevel="1" x14ac:dyDescent="0.2">
      <c r="B170" s="851"/>
      <c r="C170" s="851"/>
      <c r="D170" s="27" t="str">
        <f t="shared" si="114"/>
        <v/>
      </c>
      <c r="E170" s="191" t="str">
        <f t="shared" si="115"/>
        <v>Mi</v>
      </c>
      <c r="F170" s="191">
        <f t="shared" si="116"/>
        <v>2022</v>
      </c>
      <c r="G170" s="191">
        <f t="shared" si="117"/>
        <v>5</v>
      </c>
      <c r="H170" s="191">
        <f t="shared" si="119"/>
        <v>25</v>
      </c>
      <c r="I170" s="192">
        <f t="shared" si="118"/>
        <v>43244</v>
      </c>
      <c r="J170" s="193">
        <f t="shared" si="100"/>
        <v>7</v>
      </c>
      <c r="K170" s="194">
        <f t="shared" si="101"/>
        <v>0</v>
      </c>
      <c r="L170" s="193">
        <f t="shared" si="102"/>
        <v>13</v>
      </c>
      <c r="M170" s="194">
        <f t="shared" si="103"/>
        <v>0</v>
      </c>
      <c r="N170" s="193">
        <f t="shared" si="104"/>
        <v>13</v>
      </c>
      <c r="O170" s="194">
        <f t="shared" si="105"/>
        <v>30</v>
      </c>
      <c r="P170" s="193">
        <f t="shared" si="106"/>
        <v>15</v>
      </c>
      <c r="Q170" s="194">
        <f t="shared" si="107"/>
        <v>55</v>
      </c>
      <c r="R170" s="194"/>
      <c r="S170" s="194"/>
      <c r="T170" s="194"/>
      <c r="U170" s="194"/>
      <c r="V170" s="195">
        <f t="shared" si="120"/>
        <v>0.29166666666666669</v>
      </c>
      <c r="W170" s="195">
        <f t="shared" si="121"/>
        <v>0.54166666666666663</v>
      </c>
      <c r="X170" s="195">
        <f t="shared" si="122"/>
        <v>0.5625</v>
      </c>
      <c r="Y170" s="195">
        <f t="shared" si="123"/>
        <v>0.66319444444444442</v>
      </c>
      <c r="Z170" s="195"/>
      <c r="AA170" s="195"/>
      <c r="AB170" s="667"/>
      <c r="AC170" s="196">
        <f t="shared" si="108"/>
        <v>0.35069444444444442</v>
      </c>
      <c r="AD170" s="667"/>
      <c r="AE170" s="196">
        <f t="shared" si="124"/>
        <v>0.35069444444444436</v>
      </c>
      <c r="AF170" s="196"/>
      <c r="AG170" s="196"/>
      <c r="AH170" s="196"/>
      <c r="AI170" s="150"/>
      <c r="AJ170" s="709">
        <f t="shared" si="109"/>
        <v>0</v>
      </c>
      <c r="AK170" s="709">
        <f t="shared" si="110"/>
        <v>0</v>
      </c>
      <c r="AL170" s="709">
        <f t="shared" si="111"/>
        <v>0</v>
      </c>
      <c r="AM170" s="709"/>
      <c r="AN170" s="709">
        <f t="shared" si="112"/>
        <v>0</v>
      </c>
      <c r="AO170" s="709">
        <f t="shared" si="113"/>
        <v>1</v>
      </c>
    </row>
    <row r="171" spans="2:41" ht="12.75" hidden="1" customHeight="1" outlineLevel="1" x14ac:dyDescent="0.2">
      <c r="B171" s="851"/>
      <c r="C171" s="851"/>
      <c r="D171" s="27" t="str">
        <f t="shared" si="114"/>
        <v/>
      </c>
      <c r="E171" s="191" t="str">
        <f t="shared" si="115"/>
        <v>Do</v>
      </c>
      <c r="F171" s="191">
        <f t="shared" si="116"/>
        <v>2022</v>
      </c>
      <c r="G171" s="191">
        <f t="shared" si="117"/>
        <v>5</v>
      </c>
      <c r="H171" s="191">
        <f t="shared" si="119"/>
        <v>26</v>
      </c>
      <c r="I171" s="192">
        <f t="shared" si="118"/>
        <v>43245</v>
      </c>
      <c r="J171" s="193">
        <f t="shared" si="100"/>
        <v>7</v>
      </c>
      <c r="K171" s="194">
        <f t="shared" si="101"/>
        <v>0</v>
      </c>
      <c r="L171" s="193">
        <f t="shared" si="102"/>
        <v>13</v>
      </c>
      <c r="M171" s="194">
        <f t="shared" si="103"/>
        <v>0</v>
      </c>
      <c r="N171" s="193">
        <f t="shared" si="104"/>
        <v>13</v>
      </c>
      <c r="O171" s="194">
        <f t="shared" si="105"/>
        <v>30</v>
      </c>
      <c r="P171" s="193">
        <f t="shared" si="106"/>
        <v>15</v>
      </c>
      <c r="Q171" s="194">
        <f t="shared" si="107"/>
        <v>55</v>
      </c>
      <c r="R171" s="194"/>
      <c r="S171" s="194"/>
      <c r="T171" s="194"/>
      <c r="U171" s="194"/>
      <c r="V171" s="195">
        <f t="shared" si="120"/>
        <v>0.29166666666666669</v>
      </c>
      <c r="W171" s="195">
        <f t="shared" si="121"/>
        <v>0.54166666666666663</v>
      </c>
      <c r="X171" s="195">
        <f t="shared" si="122"/>
        <v>0.5625</v>
      </c>
      <c r="Y171" s="195">
        <f t="shared" si="123"/>
        <v>0.66319444444444442</v>
      </c>
      <c r="Z171" s="195"/>
      <c r="AA171" s="195"/>
      <c r="AB171" s="667"/>
      <c r="AC171" s="196">
        <f t="shared" si="108"/>
        <v>0.35069444444444442</v>
      </c>
      <c r="AD171" s="667"/>
      <c r="AE171" s="196">
        <f t="shared" si="124"/>
        <v>0.35069444444444436</v>
      </c>
      <c r="AF171" s="196"/>
      <c r="AG171" s="196"/>
      <c r="AH171" s="196"/>
      <c r="AI171" s="150"/>
      <c r="AJ171" s="709">
        <f t="shared" si="109"/>
        <v>0</v>
      </c>
      <c r="AK171" s="709">
        <f t="shared" si="110"/>
        <v>0</v>
      </c>
      <c r="AL171" s="709">
        <f t="shared" si="111"/>
        <v>0</v>
      </c>
      <c r="AM171" s="709"/>
      <c r="AN171" s="709">
        <f t="shared" si="112"/>
        <v>0</v>
      </c>
      <c r="AO171" s="709">
        <f t="shared" si="113"/>
        <v>1</v>
      </c>
    </row>
    <row r="172" spans="2:41" ht="12.75" hidden="1" customHeight="1" outlineLevel="1" x14ac:dyDescent="0.2">
      <c r="B172" s="851"/>
      <c r="C172" s="851"/>
      <c r="D172" s="27" t="str">
        <f t="shared" si="114"/>
        <v/>
      </c>
      <c r="E172" s="191" t="str">
        <f t="shared" si="115"/>
        <v>Fr</v>
      </c>
      <c r="F172" s="191">
        <f t="shared" si="116"/>
        <v>2022</v>
      </c>
      <c r="G172" s="191">
        <f t="shared" si="117"/>
        <v>5</v>
      </c>
      <c r="H172" s="191">
        <f t="shared" si="119"/>
        <v>27</v>
      </c>
      <c r="I172" s="192">
        <f t="shared" si="118"/>
        <v>43246</v>
      </c>
      <c r="J172" s="193">
        <f t="shared" si="100"/>
        <v>7</v>
      </c>
      <c r="K172" s="194">
        <f t="shared" si="101"/>
        <v>0</v>
      </c>
      <c r="L172" s="193">
        <f t="shared" si="102"/>
        <v>13</v>
      </c>
      <c r="M172" s="194">
        <f t="shared" si="103"/>
        <v>0</v>
      </c>
      <c r="N172" s="193">
        <f t="shared" si="104"/>
        <v>13</v>
      </c>
      <c r="O172" s="194">
        <f t="shared" si="105"/>
        <v>30</v>
      </c>
      <c r="P172" s="193">
        <f t="shared" si="106"/>
        <v>15</v>
      </c>
      <c r="Q172" s="194">
        <f t="shared" si="107"/>
        <v>55</v>
      </c>
      <c r="R172" s="194"/>
      <c r="S172" s="194"/>
      <c r="T172" s="194"/>
      <c r="U172" s="194"/>
      <c r="V172" s="195">
        <f t="shared" si="120"/>
        <v>0.29166666666666669</v>
      </c>
      <c r="W172" s="195">
        <f t="shared" si="121"/>
        <v>0.54166666666666663</v>
      </c>
      <c r="X172" s="195">
        <f t="shared" si="122"/>
        <v>0.5625</v>
      </c>
      <c r="Y172" s="195">
        <f t="shared" si="123"/>
        <v>0.66319444444444442</v>
      </c>
      <c r="Z172" s="195"/>
      <c r="AA172" s="195"/>
      <c r="AB172" s="667"/>
      <c r="AC172" s="196">
        <f t="shared" si="108"/>
        <v>0.35069444444444442</v>
      </c>
      <c r="AD172" s="667"/>
      <c r="AE172" s="196">
        <f t="shared" si="124"/>
        <v>0.35069444444444436</v>
      </c>
      <c r="AF172" s="196"/>
      <c r="AG172" s="196"/>
      <c r="AH172" s="196"/>
      <c r="AI172" s="150"/>
      <c r="AJ172" s="709">
        <f t="shared" si="109"/>
        <v>0</v>
      </c>
      <c r="AK172" s="709">
        <f t="shared" si="110"/>
        <v>0</v>
      </c>
      <c r="AL172" s="709">
        <f t="shared" si="111"/>
        <v>0</v>
      </c>
      <c r="AM172" s="709"/>
      <c r="AN172" s="709">
        <f t="shared" si="112"/>
        <v>0</v>
      </c>
      <c r="AO172" s="709">
        <f t="shared" si="113"/>
        <v>1</v>
      </c>
    </row>
    <row r="173" spans="2:41" ht="12.75" hidden="1" customHeight="1" outlineLevel="1" x14ac:dyDescent="0.2">
      <c r="B173" s="851"/>
      <c r="C173" s="851"/>
      <c r="D173" s="27" t="str">
        <f t="shared" si="114"/>
        <v/>
      </c>
      <c r="E173" s="191" t="str">
        <f t="shared" si="115"/>
        <v>Sa</v>
      </c>
      <c r="F173" s="191">
        <f t="shared" si="116"/>
        <v>2022</v>
      </c>
      <c r="G173" s="191">
        <f t="shared" si="117"/>
        <v>5</v>
      </c>
      <c r="H173" s="191">
        <f t="shared" si="119"/>
        <v>28</v>
      </c>
      <c r="I173" s="192">
        <f t="shared" si="118"/>
        <v>43247</v>
      </c>
      <c r="J173" s="193">
        <f t="shared" si="100"/>
        <v>7</v>
      </c>
      <c r="K173" s="194">
        <f t="shared" si="101"/>
        <v>0</v>
      </c>
      <c r="L173" s="193">
        <f t="shared" si="102"/>
        <v>13</v>
      </c>
      <c r="M173" s="194">
        <f t="shared" si="103"/>
        <v>0</v>
      </c>
      <c r="N173" s="193">
        <f t="shared" si="104"/>
        <v>13</v>
      </c>
      <c r="O173" s="194">
        <f t="shared" si="105"/>
        <v>30</v>
      </c>
      <c r="P173" s="193">
        <f t="shared" si="106"/>
        <v>15</v>
      </c>
      <c r="Q173" s="194">
        <f t="shared" si="107"/>
        <v>55</v>
      </c>
      <c r="R173" s="194"/>
      <c r="S173" s="194"/>
      <c r="T173" s="194"/>
      <c r="U173" s="194"/>
      <c r="V173" s="195">
        <f>TIME(J173,K173,0)</f>
        <v>0.29166666666666669</v>
      </c>
      <c r="W173" s="195">
        <f>TIME(L173,M173,0)</f>
        <v>0.54166666666666663</v>
      </c>
      <c r="X173" s="195">
        <f>TIME(N173,O173,0)</f>
        <v>0.5625</v>
      </c>
      <c r="Y173" s="195">
        <f>TIME(P173,Q173,0)</f>
        <v>0.66319444444444442</v>
      </c>
      <c r="Z173" s="195"/>
      <c r="AA173" s="195"/>
      <c r="AB173" s="667"/>
      <c r="AC173" s="196">
        <f t="shared" si="108"/>
        <v>0.35069444444444442</v>
      </c>
      <c r="AD173" s="667"/>
      <c r="AE173" s="196">
        <f>Y173-V173-(X173-W173)</f>
        <v>0.35069444444444436</v>
      </c>
      <c r="AF173" s="196"/>
      <c r="AG173" s="196"/>
      <c r="AH173" s="196"/>
      <c r="AJ173" s="709">
        <f t="shared" si="109"/>
        <v>0</v>
      </c>
      <c r="AK173" s="709">
        <f t="shared" si="110"/>
        <v>0</v>
      </c>
      <c r="AL173" s="709">
        <f t="shared" si="111"/>
        <v>0</v>
      </c>
      <c r="AM173" s="709"/>
      <c r="AN173" s="709">
        <f t="shared" si="112"/>
        <v>0</v>
      </c>
      <c r="AO173" s="709">
        <f t="shared" si="113"/>
        <v>0</v>
      </c>
    </row>
    <row r="174" spans="2:41" ht="12.75" hidden="1" customHeight="1" outlineLevel="1" x14ac:dyDescent="0.2">
      <c r="B174" s="851"/>
      <c r="C174" s="851"/>
      <c r="D174" s="27" t="str">
        <f t="shared" si="114"/>
        <v/>
      </c>
      <c r="E174" s="191" t="str">
        <f t="shared" si="115"/>
        <v>So</v>
      </c>
      <c r="F174" s="191">
        <f t="shared" si="116"/>
        <v>2022</v>
      </c>
      <c r="G174" s="191">
        <f t="shared" si="117"/>
        <v>5</v>
      </c>
      <c r="H174" s="191">
        <f t="shared" si="119"/>
        <v>29</v>
      </c>
      <c r="I174" s="192">
        <f t="shared" si="118"/>
        <v>43248</v>
      </c>
      <c r="J174" s="193">
        <f t="shared" si="100"/>
        <v>7</v>
      </c>
      <c r="K174" s="194">
        <f t="shared" si="101"/>
        <v>0</v>
      </c>
      <c r="L174" s="193">
        <f t="shared" si="102"/>
        <v>13</v>
      </c>
      <c r="M174" s="194">
        <f t="shared" si="103"/>
        <v>0</v>
      </c>
      <c r="N174" s="193">
        <f t="shared" si="104"/>
        <v>13</v>
      </c>
      <c r="O174" s="194">
        <f t="shared" si="105"/>
        <v>30</v>
      </c>
      <c r="P174" s="193">
        <f t="shared" si="106"/>
        <v>15</v>
      </c>
      <c r="Q174" s="194">
        <f t="shared" si="107"/>
        <v>55</v>
      </c>
      <c r="R174" s="194"/>
      <c r="S174" s="194"/>
      <c r="T174" s="194"/>
      <c r="U174" s="194"/>
      <c r="V174" s="195">
        <f>TIME(J174,K174,0)</f>
        <v>0.29166666666666669</v>
      </c>
      <c r="W174" s="195">
        <f>TIME(L174,M174,0)</f>
        <v>0.54166666666666663</v>
      </c>
      <c r="X174" s="195">
        <f>TIME(N174,O174,0)</f>
        <v>0.5625</v>
      </c>
      <c r="Y174" s="195">
        <f>TIME(P174,Q174,0)</f>
        <v>0.66319444444444442</v>
      </c>
      <c r="Z174" s="195"/>
      <c r="AA174" s="195"/>
      <c r="AB174" s="667"/>
      <c r="AC174" s="196">
        <f t="shared" si="108"/>
        <v>0.35069444444444442</v>
      </c>
      <c r="AD174" s="667"/>
      <c r="AE174" s="196">
        <f>Y174-V174-(X174-W174)</f>
        <v>0.35069444444444436</v>
      </c>
      <c r="AF174" s="196"/>
      <c r="AG174" s="196"/>
      <c r="AH174" s="196"/>
      <c r="AJ174" s="709">
        <f t="shared" si="109"/>
        <v>0</v>
      </c>
      <c r="AK174" s="709">
        <f t="shared" si="110"/>
        <v>0</v>
      </c>
      <c r="AL174" s="709">
        <f t="shared" si="111"/>
        <v>0</v>
      </c>
      <c r="AM174" s="709"/>
      <c r="AN174" s="709">
        <f t="shared" si="112"/>
        <v>0</v>
      </c>
      <c r="AO174" s="709">
        <f t="shared" si="113"/>
        <v>0</v>
      </c>
    </row>
    <row r="175" spans="2:41" ht="12.75" hidden="1" customHeight="1" outlineLevel="1" x14ac:dyDescent="0.2">
      <c r="B175" s="851"/>
      <c r="C175" s="851"/>
      <c r="D175" s="27">
        <f t="shared" si="114"/>
        <v>23</v>
      </c>
      <c r="E175" s="191" t="str">
        <f t="shared" si="115"/>
        <v>Mo</v>
      </c>
      <c r="F175" s="191">
        <f t="shared" si="116"/>
        <v>2022</v>
      </c>
      <c r="G175" s="191">
        <f t="shared" si="117"/>
        <v>5</v>
      </c>
      <c r="H175" s="191">
        <f t="shared" si="119"/>
        <v>30</v>
      </c>
      <c r="I175" s="192">
        <f t="shared" si="118"/>
        <v>43249</v>
      </c>
      <c r="J175" s="193">
        <f t="shared" si="100"/>
        <v>7</v>
      </c>
      <c r="K175" s="194">
        <f t="shared" si="101"/>
        <v>0</v>
      </c>
      <c r="L175" s="193">
        <f t="shared" si="102"/>
        <v>13</v>
      </c>
      <c r="M175" s="194">
        <f t="shared" si="103"/>
        <v>0</v>
      </c>
      <c r="N175" s="193">
        <f t="shared" si="104"/>
        <v>13</v>
      </c>
      <c r="O175" s="194">
        <f t="shared" si="105"/>
        <v>30</v>
      </c>
      <c r="P175" s="193">
        <f t="shared" si="106"/>
        <v>15</v>
      </c>
      <c r="Q175" s="194">
        <f t="shared" si="107"/>
        <v>55</v>
      </c>
      <c r="R175" s="194"/>
      <c r="S175" s="194"/>
      <c r="T175" s="194"/>
      <c r="U175" s="194"/>
      <c r="V175" s="195">
        <f>TIME(J175,K175,0)</f>
        <v>0.29166666666666669</v>
      </c>
      <c r="W175" s="195">
        <f>TIME(L175,M175,0)</f>
        <v>0.54166666666666663</v>
      </c>
      <c r="X175" s="195">
        <f>TIME(N175,O175,0)</f>
        <v>0.5625</v>
      </c>
      <c r="Y175" s="195">
        <f>TIME(P175,Q175,0)</f>
        <v>0.66319444444444442</v>
      </c>
      <c r="Z175" s="195"/>
      <c r="AA175" s="195"/>
      <c r="AB175" s="667"/>
      <c r="AC175" s="196">
        <f t="shared" si="108"/>
        <v>0.35069444444444442</v>
      </c>
      <c r="AD175" s="667"/>
      <c r="AE175" s="196">
        <f>Y175-V175-(X175-W175)</f>
        <v>0.35069444444444436</v>
      </c>
      <c r="AF175" s="196"/>
      <c r="AG175" s="196"/>
      <c r="AH175" s="196"/>
      <c r="AI175" s="150"/>
      <c r="AJ175" s="709">
        <f t="shared" si="109"/>
        <v>0</v>
      </c>
      <c r="AK175" s="709">
        <f t="shared" si="110"/>
        <v>0</v>
      </c>
      <c r="AL175" s="709">
        <f t="shared" si="111"/>
        <v>0</v>
      </c>
      <c r="AM175" s="709"/>
      <c r="AN175" s="709">
        <f t="shared" si="112"/>
        <v>0</v>
      </c>
      <c r="AO175" s="709">
        <f t="shared" si="113"/>
        <v>1</v>
      </c>
    </row>
    <row r="176" spans="2:41" ht="12.75" hidden="1" customHeight="1" outlineLevel="1" x14ac:dyDescent="0.2">
      <c r="B176" s="851"/>
      <c r="C176" s="851"/>
      <c r="D176" s="27" t="str">
        <f t="shared" si="114"/>
        <v/>
      </c>
      <c r="E176" s="191" t="str">
        <f t="shared" si="115"/>
        <v>Di</v>
      </c>
      <c r="F176" s="191">
        <f t="shared" si="116"/>
        <v>2022</v>
      </c>
      <c r="G176" s="191">
        <f t="shared" si="117"/>
        <v>5</v>
      </c>
      <c r="H176" s="191">
        <f t="shared" si="119"/>
        <v>31</v>
      </c>
      <c r="I176" s="192">
        <f t="shared" si="118"/>
        <v>43250</v>
      </c>
      <c r="J176" s="193">
        <f t="shared" si="100"/>
        <v>7</v>
      </c>
      <c r="K176" s="194">
        <f t="shared" si="101"/>
        <v>0</v>
      </c>
      <c r="L176" s="193">
        <f t="shared" si="102"/>
        <v>13</v>
      </c>
      <c r="M176" s="194">
        <f t="shared" si="103"/>
        <v>0</v>
      </c>
      <c r="N176" s="193">
        <f t="shared" si="104"/>
        <v>13</v>
      </c>
      <c r="O176" s="194">
        <f t="shared" si="105"/>
        <v>30</v>
      </c>
      <c r="P176" s="193">
        <f t="shared" si="106"/>
        <v>15</v>
      </c>
      <c r="Q176" s="194">
        <f t="shared" si="107"/>
        <v>55</v>
      </c>
      <c r="R176" s="194"/>
      <c r="S176" s="194"/>
      <c r="T176" s="194"/>
      <c r="U176" s="194"/>
      <c r="V176" s="195">
        <f>TIME(J176,K176,0)</f>
        <v>0.29166666666666669</v>
      </c>
      <c r="W176" s="195">
        <f>TIME(L176,M176,0)</f>
        <v>0.54166666666666663</v>
      </c>
      <c r="X176" s="195">
        <f>TIME(N176,O176,0)</f>
        <v>0.5625</v>
      </c>
      <c r="Y176" s="195">
        <f>TIME(P176,Q176,0)</f>
        <v>0.66319444444444442</v>
      </c>
      <c r="Z176" s="195"/>
      <c r="AA176" s="195"/>
      <c r="AB176" s="667"/>
      <c r="AC176" s="196">
        <f t="shared" si="108"/>
        <v>0.35069444444444442</v>
      </c>
      <c r="AD176" s="667"/>
      <c r="AE176" s="196">
        <f>Y176-V176-(X176-W176)</f>
        <v>0.35069444444444436</v>
      </c>
      <c r="AF176" s="196"/>
      <c r="AG176" s="196"/>
      <c r="AH176" s="196"/>
      <c r="AI176" s="150"/>
      <c r="AJ176" s="709">
        <f t="shared" si="109"/>
        <v>0</v>
      </c>
      <c r="AK176" s="709">
        <f t="shared" si="110"/>
        <v>0</v>
      </c>
      <c r="AL176" s="709">
        <f t="shared" si="111"/>
        <v>0</v>
      </c>
      <c r="AM176" s="709"/>
      <c r="AN176" s="709">
        <f t="shared" si="112"/>
        <v>0</v>
      </c>
      <c r="AO176" s="709">
        <f t="shared" si="113"/>
        <v>1</v>
      </c>
    </row>
    <row r="177" spans="1:41" ht="12.75" hidden="1" customHeight="1" outlineLevel="1" x14ac:dyDescent="0.2">
      <c r="B177" s="851"/>
      <c r="C177" s="851"/>
      <c r="E177" s="9"/>
      <c r="F177" s="9"/>
      <c r="G177" s="9"/>
      <c r="H177" s="191"/>
      <c r="I177" s="13"/>
      <c r="P177" s="4" t="s">
        <v>21</v>
      </c>
      <c r="Q177" s="4"/>
      <c r="R177" s="4"/>
      <c r="S177" s="4"/>
      <c r="T177" s="4"/>
      <c r="U177" s="4"/>
      <c r="V177" s="4"/>
      <c r="W177" s="4"/>
      <c r="X177" s="4"/>
      <c r="Y177" s="4"/>
      <c r="Z177" s="4"/>
      <c r="AA177" s="4"/>
      <c r="AB177" s="667"/>
      <c r="AC177" s="18">
        <f>SUM(AC146:AC176)</f>
        <v>10.871527777777782</v>
      </c>
      <c r="AD177" s="667"/>
      <c r="AE177" s="18">
        <f>SUM(AE146:AE176)</f>
        <v>10.871527777777779</v>
      </c>
      <c r="AF177" s="18"/>
      <c r="AG177" s="18"/>
      <c r="AH177" s="18"/>
      <c r="AI177" s="190">
        <f>IF(AE177-AC177&lt;0,AC177-AE177,AE177-AC177)</f>
        <v>3.5527136788005009E-15</v>
      </c>
      <c r="AJ177" s="190">
        <f>8.425*SUM(AJ146:AJ176)/24</f>
        <v>0</v>
      </c>
      <c r="AK177" s="190">
        <f>8.425*SUM(AK146:AK176)/24</f>
        <v>0</v>
      </c>
      <c r="AL177" s="190">
        <f>8.425*SUM(AL146:AL176)/24</f>
        <v>0</v>
      </c>
      <c r="AN177" s="151">
        <f>SUM(AN146:AN176)</f>
        <v>0</v>
      </c>
      <c r="AO177" s="151">
        <f>SUM(AO146:AO176)</f>
        <v>22</v>
      </c>
    </row>
    <row r="178" spans="1:41" ht="12.75" customHeight="1" collapsed="1" x14ac:dyDescent="0.2">
      <c r="B178" s="852"/>
      <c r="C178" s="852"/>
      <c r="D178" s="49"/>
      <c r="E178" s="51"/>
      <c r="F178" s="51"/>
      <c r="G178" s="51"/>
      <c r="H178" s="51"/>
      <c r="I178" s="51"/>
      <c r="J178" s="52"/>
      <c r="K178" s="52"/>
      <c r="L178" s="52"/>
      <c r="M178" s="52"/>
      <c r="N178" s="52"/>
      <c r="O178" s="52"/>
      <c r="P178" s="52"/>
      <c r="Q178" s="52"/>
      <c r="R178" s="52"/>
      <c r="S178" s="52"/>
      <c r="T178" s="52"/>
      <c r="U178" s="52"/>
      <c r="V178" s="52"/>
      <c r="W178" s="52"/>
      <c r="X178" s="52"/>
      <c r="Y178" s="52"/>
      <c r="Z178" s="52"/>
      <c r="AA178" s="52"/>
      <c r="AB178" s="53"/>
      <c r="AC178" s="53"/>
      <c r="AD178" s="53"/>
      <c r="AE178" s="54"/>
      <c r="AF178" s="26"/>
      <c r="AG178" s="26"/>
      <c r="AH178" s="26"/>
      <c r="AI178" s="203">
        <f>AI144+AI177</f>
        <v>1.7763568394002505E-14</v>
      </c>
      <c r="AJ178" s="202">
        <f>AJ144+SUM(AJ145:AJ176)</f>
        <v>0</v>
      </c>
      <c r="AK178" s="202">
        <f>AK144+SUM(AK145:AK176)</f>
        <v>0</v>
      </c>
      <c r="AL178" s="202">
        <f>AL144+SUM(AL145:AL176)</f>
        <v>0</v>
      </c>
      <c r="AM178" s="202"/>
      <c r="AN178" s="202">
        <f>AN177*8</f>
        <v>0</v>
      </c>
      <c r="AO178" s="202">
        <f>AO177*8</f>
        <v>176</v>
      </c>
    </row>
    <row r="179" spans="1:41" ht="12.75" hidden="1" customHeight="1" outlineLevel="1" x14ac:dyDescent="0.2">
      <c r="B179" s="850">
        <f>$F$5</f>
        <v>2022</v>
      </c>
      <c r="C179" s="850" t="str">
        <f>TEXT(I180,"MMM")</f>
        <v>Jun</v>
      </c>
      <c r="D179" s="41"/>
      <c r="E179" s="42"/>
      <c r="F179" s="42"/>
      <c r="G179" s="42"/>
      <c r="H179" s="42"/>
      <c r="I179" s="42"/>
      <c r="J179" s="43"/>
      <c r="K179" s="43"/>
      <c r="L179" s="43"/>
      <c r="M179" s="43"/>
      <c r="N179" s="43"/>
      <c r="O179" s="43"/>
      <c r="P179" s="43"/>
      <c r="Q179" s="43"/>
      <c r="R179" s="43"/>
      <c r="S179" s="43"/>
      <c r="T179" s="43"/>
      <c r="U179" s="43"/>
      <c r="V179" s="43"/>
      <c r="W179" s="43"/>
      <c r="X179" s="43"/>
      <c r="Y179" s="43"/>
      <c r="Z179" s="43"/>
      <c r="AA179" s="43"/>
      <c r="AB179" s="44"/>
      <c r="AC179" s="44"/>
      <c r="AD179" s="44"/>
      <c r="AE179" s="42"/>
      <c r="AF179" s="42"/>
      <c r="AG179" s="42"/>
      <c r="AH179" s="42"/>
      <c r="AI179" s="148"/>
      <c r="AJ179" s="148"/>
      <c r="AK179" s="148"/>
      <c r="AL179" s="148"/>
      <c r="AM179" s="148"/>
      <c r="AN179" s="148"/>
      <c r="AO179" s="148"/>
    </row>
    <row r="180" spans="1:41" ht="12.75" hidden="1" customHeight="1" outlineLevel="1" x14ac:dyDescent="0.2">
      <c r="A180" s="198">
        <f>A146+1</f>
        <v>6</v>
      </c>
      <c r="B180" s="851"/>
      <c r="C180" s="851"/>
      <c r="D180" s="27" t="str">
        <f>IF(E180="Mo",WEEKNUM(I180),"")</f>
        <v/>
      </c>
      <c r="E180" s="191" t="str">
        <f>TEXT(I180,"TTT")</f>
        <v>Mi</v>
      </c>
      <c r="F180" s="191">
        <f>$F$5</f>
        <v>2022</v>
      </c>
      <c r="G180" s="191">
        <f>$A$180</f>
        <v>6</v>
      </c>
      <c r="H180" s="191">
        <f>$H$5</f>
        <v>1</v>
      </c>
      <c r="I180" s="192">
        <f>DATE(F180,G180,H180)</f>
        <v>43251</v>
      </c>
      <c r="J180" s="193">
        <f t="shared" ref="J180:J210" si="125">$J$5</f>
        <v>7</v>
      </c>
      <c r="K180" s="194">
        <f t="shared" ref="K180:K210" si="126">$K$5</f>
        <v>0</v>
      </c>
      <c r="L180" s="193">
        <f t="shared" ref="L180:L210" si="127">$L$5</f>
        <v>13</v>
      </c>
      <c r="M180" s="194">
        <f t="shared" ref="M180:M210" si="128">$M$5</f>
        <v>0</v>
      </c>
      <c r="N180" s="193">
        <f t="shared" ref="N180:N210" si="129">$N$5</f>
        <v>13</v>
      </c>
      <c r="O180" s="194">
        <f t="shared" ref="O180:O210" si="130">$O$5</f>
        <v>30</v>
      </c>
      <c r="P180" s="193">
        <f t="shared" ref="P180:P210" si="131">$P$5</f>
        <v>15</v>
      </c>
      <c r="Q180" s="194">
        <f t="shared" ref="Q180:Q210" si="132">$Q$5</f>
        <v>55</v>
      </c>
      <c r="R180" s="194"/>
      <c r="S180" s="194"/>
      <c r="T180" s="194"/>
      <c r="U180" s="194"/>
      <c r="V180" s="195">
        <f>TIME(J180,K180,0)</f>
        <v>0.29166666666666669</v>
      </c>
      <c r="W180" s="195">
        <f>TIME(L180,M180,0)</f>
        <v>0.54166666666666663</v>
      </c>
      <c r="X180" s="195">
        <f>TIME(N180,O180,0)</f>
        <v>0.5625</v>
      </c>
      <c r="Y180" s="195">
        <f>TIME(P180,Q180,0)</f>
        <v>0.66319444444444442</v>
      </c>
      <c r="Z180" s="195"/>
      <c r="AA180" s="195"/>
      <c r="AB180" s="667"/>
      <c r="AC180" s="196">
        <f t="shared" ref="AC180:AC210" si="133">TIME($AC$5,$AE$5,0)</f>
        <v>0.35069444444444442</v>
      </c>
      <c r="AD180" s="667"/>
      <c r="AE180" s="196">
        <f>Y180-V180-(X180-W180)</f>
        <v>0.35069444444444436</v>
      </c>
      <c r="AF180" s="196"/>
      <c r="AG180" s="196"/>
      <c r="AH180" s="196"/>
      <c r="AJ180" s="709">
        <f t="shared" ref="AJ180:AJ210" si="134">IF(AG180=$AG$3,1,0)</f>
        <v>0</v>
      </c>
      <c r="AK180" s="709">
        <f t="shared" ref="AK180:AK210" si="135">IF(AG180=$AG$7,1,0)</f>
        <v>0</v>
      </c>
      <c r="AL180" s="709">
        <f t="shared" ref="AL180:AL210" si="136">IF(AH180=$AG$4,1,0)</f>
        <v>0</v>
      </c>
      <c r="AM180" s="709"/>
      <c r="AN180" s="709">
        <f t="shared" ref="AN180:AN210" si="137">IF(OR(AG180="A",AG180="HO"),1,0)</f>
        <v>0</v>
      </c>
      <c r="AO180" s="709">
        <f t="shared" ref="AO180:AO210" si="138">IF(OR(E180="Sa",E180="So"),0,1)</f>
        <v>1</v>
      </c>
    </row>
    <row r="181" spans="1:41" ht="12.75" hidden="1" customHeight="1" outlineLevel="1" x14ac:dyDescent="0.2">
      <c r="B181" s="851"/>
      <c r="C181" s="851"/>
      <c r="D181" s="27" t="str">
        <f t="shared" ref="D181:D210" si="139">IF(E181="Mo",WEEKNUM(I181),"")</f>
        <v/>
      </c>
      <c r="E181" s="191" t="str">
        <f t="shared" ref="E181:E210" si="140">TEXT(I181,"TTT")</f>
        <v>Do</v>
      </c>
      <c r="F181" s="191">
        <f t="shared" ref="F181:F210" si="141">$F$5</f>
        <v>2022</v>
      </c>
      <c r="G181" s="191">
        <f t="shared" ref="G181:G210" si="142">$A$180</f>
        <v>6</v>
      </c>
      <c r="H181" s="191">
        <f>H180+1</f>
        <v>2</v>
      </c>
      <c r="I181" s="192">
        <f t="shared" ref="I181:I210" si="143">DATE(F181,G181,H181)</f>
        <v>43252</v>
      </c>
      <c r="J181" s="193">
        <f t="shared" si="125"/>
        <v>7</v>
      </c>
      <c r="K181" s="194">
        <f t="shared" si="126"/>
        <v>0</v>
      </c>
      <c r="L181" s="193">
        <f t="shared" si="127"/>
        <v>13</v>
      </c>
      <c r="M181" s="194">
        <f t="shared" si="128"/>
        <v>0</v>
      </c>
      <c r="N181" s="193">
        <f t="shared" si="129"/>
        <v>13</v>
      </c>
      <c r="O181" s="194">
        <f t="shared" si="130"/>
        <v>30</v>
      </c>
      <c r="P181" s="193">
        <f t="shared" si="131"/>
        <v>15</v>
      </c>
      <c r="Q181" s="194">
        <f t="shared" si="132"/>
        <v>55</v>
      </c>
      <c r="R181" s="194"/>
      <c r="S181" s="194"/>
      <c r="T181" s="194"/>
      <c r="U181" s="194"/>
      <c r="V181" s="195">
        <f>TIME(J181,K181,0)</f>
        <v>0.29166666666666669</v>
      </c>
      <c r="W181" s="195">
        <f>TIME(L181,M181,0)</f>
        <v>0.54166666666666663</v>
      </c>
      <c r="X181" s="195">
        <f>TIME(N181,O181,0)</f>
        <v>0.5625</v>
      </c>
      <c r="Y181" s="195">
        <f>TIME(P181,Q181,0)</f>
        <v>0.66319444444444442</v>
      </c>
      <c r="Z181" s="195"/>
      <c r="AA181" s="195"/>
      <c r="AB181" s="667"/>
      <c r="AC181" s="196">
        <f t="shared" si="133"/>
        <v>0.35069444444444442</v>
      </c>
      <c r="AD181" s="667"/>
      <c r="AE181" s="196">
        <f>Y181-V181-(X181-W181)</f>
        <v>0.35069444444444436</v>
      </c>
      <c r="AF181" s="196"/>
      <c r="AG181" s="196"/>
      <c r="AH181" s="196"/>
      <c r="AI181" s="150"/>
      <c r="AJ181" s="709">
        <f t="shared" si="134"/>
        <v>0</v>
      </c>
      <c r="AK181" s="709">
        <f t="shared" si="135"/>
        <v>0</v>
      </c>
      <c r="AL181" s="709">
        <f t="shared" si="136"/>
        <v>0</v>
      </c>
      <c r="AM181" s="709"/>
      <c r="AN181" s="709">
        <f t="shared" si="137"/>
        <v>0</v>
      </c>
      <c r="AO181" s="709">
        <f t="shared" si="138"/>
        <v>1</v>
      </c>
    </row>
    <row r="182" spans="1:41" ht="12.75" hidden="1" customHeight="1" outlineLevel="1" x14ac:dyDescent="0.2">
      <c r="B182" s="851"/>
      <c r="C182" s="851"/>
      <c r="D182" s="27" t="str">
        <f t="shared" si="139"/>
        <v/>
      </c>
      <c r="E182" s="191" t="str">
        <f t="shared" si="140"/>
        <v>Fr</v>
      </c>
      <c r="F182" s="191">
        <f t="shared" si="141"/>
        <v>2022</v>
      </c>
      <c r="G182" s="191">
        <f t="shared" si="142"/>
        <v>6</v>
      </c>
      <c r="H182" s="191">
        <f t="shared" ref="H182:H210" si="144">H181+1</f>
        <v>3</v>
      </c>
      <c r="I182" s="192">
        <f t="shared" si="143"/>
        <v>43253</v>
      </c>
      <c r="J182" s="193">
        <f t="shared" si="125"/>
        <v>7</v>
      </c>
      <c r="K182" s="194">
        <f t="shared" si="126"/>
        <v>0</v>
      </c>
      <c r="L182" s="193">
        <f t="shared" si="127"/>
        <v>13</v>
      </c>
      <c r="M182" s="194">
        <f t="shared" si="128"/>
        <v>0</v>
      </c>
      <c r="N182" s="193">
        <f t="shared" si="129"/>
        <v>13</v>
      </c>
      <c r="O182" s="194">
        <f t="shared" si="130"/>
        <v>30</v>
      </c>
      <c r="P182" s="193">
        <f t="shared" si="131"/>
        <v>15</v>
      </c>
      <c r="Q182" s="194">
        <f t="shared" si="132"/>
        <v>55</v>
      </c>
      <c r="R182" s="194"/>
      <c r="S182" s="194"/>
      <c r="T182" s="194"/>
      <c r="U182" s="194"/>
      <c r="V182" s="195">
        <f>TIME(J182,K182,0)</f>
        <v>0.29166666666666669</v>
      </c>
      <c r="W182" s="195">
        <f>TIME(L182,M182,0)</f>
        <v>0.54166666666666663</v>
      </c>
      <c r="X182" s="195">
        <f>TIME(N182,O182,0)</f>
        <v>0.5625</v>
      </c>
      <c r="Y182" s="195">
        <f>TIME(P182,Q182,0)</f>
        <v>0.66319444444444442</v>
      </c>
      <c r="Z182" s="195"/>
      <c r="AA182" s="195"/>
      <c r="AB182" s="667"/>
      <c r="AC182" s="196">
        <f t="shared" si="133"/>
        <v>0.35069444444444442</v>
      </c>
      <c r="AD182" s="667"/>
      <c r="AE182" s="196">
        <f>Y182-V182-(X182-W182)</f>
        <v>0.35069444444444436</v>
      </c>
      <c r="AF182" s="196"/>
      <c r="AG182" s="196"/>
      <c r="AH182" s="196"/>
      <c r="AI182" s="150"/>
      <c r="AJ182" s="709">
        <f t="shared" si="134"/>
        <v>0</v>
      </c>
      <c r="AK182" s="709">
        <f t="shared" si="135"/>
        <v>0</v>
      </c>
      <c r="AL182" s="709">
        <f t="shared" si="136"/>
        <v>0</v>
      </c>
      <c r="AM182" s="709"/>
      <c r="AN182" s="709">
        <f t="shared" si="137"/>
        <v>0</v>
      </c>
      <c r="AO182" s="709">
        <f t="shared" si="138"/>
        <v>1</v>
      </c>
    </row>
    <row r="183" spans="1:41" ht="12.75" hidden="1" customHeight="1" outlineLevel="1" x14ac:dyDescent="0.2">
      <c r="B183" s="851"/>
      <c r="C183" s="851"/>
      <c r="D183" s="27" t="str">
        <f t="shared" si="139"/>
        <v/>
      </c>
      <c r="E183" s="191" t="str">
        <f t="shared" si="140"/>
        <v>Sa</v>
      </c>
      <c r="F183" s="191">
        <f t="shared" si="141"/>
        <v>2022</v>
      </c>
      <c r="G183" s="191">
        <f t="shared" si="142"/>
        <v>6</v>
      </c>
      <c r="H183" s="191">
        <f t="shared" si="144"/>
        <v>4</v>
      </c>
      <c r="I183" s="192">
        <f t="shared" si="143"/>
        <v>43254</v>
      </c>
      <c r="J183" s="193">
        <f t="shared" si="125"/>
        <v>7</v>
      </c>
      <c r="K183" s="194">
        <f t="shared" si="126"/>
        <v>0</v>
      </c>
      <c r="L183" s="193">
        <f t="shared" si="127"/>
        <v>13</v>
      </c>
      <c r="M183" s="194">
        <f t="shared" si="128"/>
        <v>0</v>
      </c>
      <c r="N183" s="193">
        <f t="shared" si="129"/>
        <v>13</v>
      </c>
      <c r="O183" s="194">
        <f t="shared" si="130"/>
        <v>30</v>
      </c>
      <c r="P183" s="193">
        <f t="shared" si="131"/>
        <v>15</v>
      </c>
      <c r="Q183" s="194">
        <f t="shared" si="132"/>
        <v>55</v>
      </c>
      <c r="R183" s="194"/>
      <c r="S183" s="194"/>
      <c r="T183" s="194"/>
      <c r="U183" s="194"/>
      <c r="V183" s="195">
        <f>TIME(J183,K183,0)</f>
        <v>0.29166666666666669</v>
      </c>
      <c r="W183" s="195">
        <f>TIME(L183,M183,0)</f>
        <v>0.54166666666666663</v>
      </c>
      <c r="X183" s="195">
        <f>TIME(N183,O183,0)</f>
        <v>0.5625</v>
      </c>
      <c r="Y183" s="195">
        <f>TIME(P183,Q183,0)</f>
        <v>0.66319444444444442</v>
      </c>
      <c r="Z183" s="195"/>
      <c r="AA183" s="195"/>
      <c r="AB183" s="667"/>
      <c r="AC183" s="196">
        <f t="shared" si="133"/>
        <v>0.35069444444444442</v>
      </c>
      <c r="AD183" s="667"/>
      <c r="AE183" s="196">
        <f>Y183-V183-(X183-W183)</f>
        <v>0.35069444444444436</v>
      </c>
      <c r="AF183" s="196"/>
      <c r="AG183" s="196"/>
      <c r="AH183" s="196"/>
      <c r="AI183" s="150"/>
      <c r="AJ183" s="709">
        <f t="shared" si="134"/>
        <v>0</v>
      </c>
      <c r="AK183" s="709">
        <f t="shared" si="135"/>
        <v>0</v>
      </c>
      <c r="AL183" s="709">
        <f t="shared" si="136"/>
        <v>0</v>
      </c>
      <c r="AM183" s="709"/>
      <c r="AN183" s="709">
        <f t="shared" si="137"/>
        <v>0</v>
      </c>
      <c r="AO183" s="709">
        <f t="shared" si="138"/>
        <v>0</v>
      </c>
    </row>
    <row r="184" spans="1:41" ht="12.75" hidden="1" customHeight="1" outlineLevel="1" x14ac:dyDescent="0.2">
      <c r="B184" s="851"/>
      <c r="C184" s="851"/>
      <c r="D184" s="27" t="str">
        <f t="shared" si="139"/>
        <v/>
      </c>
      <c r="E184" s="191" t="str">
        <f t="shared" si="140"/>
        <v>So</v>
      </c>
      <c r="F184" s="191">
        <f t="shared" si="141"/>
        <v>2022</v>
      </c>
      <c r="G184" s="191">
        <f t="shared" si="142"/>
        <v>6</v>
      </c>
      <c r="H184" s="191">
        <f t="shared" si="144"/>
        <v>5</v>
      </c>
      <c r="I184" s="192">
        <f t="shared" si="143"/>
        <v>43255</v>
      </c>
      <c r="J184" s="193">
        <f t="shared" si="125"/>
        <v>7</v>
      </c>
      <c r="K184" s="194">
        <f t="shared" si="126"/>
        <v>0</v>
      </c>
      <c r="L184" s="193">
        <f t="shared" si="127"/>
        <v>13</v>
      </c>
      <c r="M184" s="194">
        <f t="shared" si="128"/>
        <v>0</v>
      </c>
      <c r="N184" s="193">
        <f t="shared" si="129"/>
        <v>13</v>
      </c>
      <c r="O184" s="194">
        <f t="shared" si="130"/>
        <v>30</v>
      </c>
      <c r="P184" s="193">
        <f t="shared" si="131"/>
        <v>15</v>
      </c>
      <c r="Q184" s="194">
        <f t="shared" si="132"/>
        <v>55</v>
      </c>
      <c r="R184" s="194"/>
      <c r="S184" s="194"/>
      <c r="T184" s="194"/>
      <c r="U184" s="194"/>
      <c r="V184" s="195">
        <f t="shared" ref="V184:V206" si="145">TIME(J184,K184,0)</f>
        <v>0.29166666666666669</v>
      </c>
      <c r="W184" s="195">
        <f t="shared" ref="W184:W206" si="146">TIME(L184,M184,0)</f>
        <v>0.54166666666666663</v>
      </c>
      <c r="X184" s="195">
        <f t="shared" ref="X184:X206" si="147">TIME(N184,O184,0)</f>
        <v>0.5625</v>
      </c>
      <c r="Y184" s="195">
        <f t="shared" ref="Y184:Y206" si="148">TIME(P184,Q184,0)</f>
        <v>0.66319444444444442</v>
      </c>
      <c r="Z184" s="195"/>
      <c r="AA184" s="195"/>
      <c r="AB184" s="667"/>
      <c r="AC184" s="196">
        <f t="shared" si="133"/>
        <v>0.35069444444444442</v>
      </c>
      <c r="AD184" s="667"/>
      <c r="AE184" s="196">
        <f t="shared" ref="AE184:AE206" si="149">Y184-V184-(X184-W184)</f>
        <v>0.35069444444444436</v>
      </c>
      <c r="AF184" s="196"/>
      <c r="AG184" s="196"/>
      <c r="AH184" s="196"/>
      <c r="AI184" s="150"/>
      <c r="AJ184" s="709">
        <f t="shared" si="134"/>
        <v>0</v>
      </c>
      <c r="AK184" s="709">
        <f t="shared" si="135"/>
        <v>0</v>
      </c>
      <c r="AL184" s="709">
        <f t="shared" si="136"/>
        <v>0</v>
      </c>
      <c r="AM184" s="709"/>
      <c r="AN184" s="709">
        <f t="shared" si="137"/>
        <v>0</v>
      </c>
      <c r="AO184" s="709">
        <f t="shared" si="138"/>
        <v>0</v>
      </c>
    </row>
    <row r="185" spans="1:41" ht="12.75" hidden="1" customHeight="1" outlineLevel="1" x14ac:dyDescent="0.2">
      <c r="B185" s="851"/>
      <c r="C185" s="851"/>
      <c r="D185" s="27">
        <f t="shared" si="139"/>
        <v>24</v>
      </c>
      <c r="E185" s="191" t="str">
        <f t="shared" si="140"/>
        <v>Mo</v>
      </c>
      <c r="F185" s="191">
        <f t="shared" si="141"/>
        <v>2022</v>
      </c>
      <c r="G185" s="191">
        <f t="shared" si="142"/>
        <v>6</v>
      </c>
      <c r="H185" s="191">
        <f t="shared" si="144"/>
        <v>6</v>
      </c>
      <c r="I185" s="192">
        <f t="shared" si="143"/>
        <v>43256</v>
      </c>
      <c r="J185" s="193">
        <f t="shared" si="125"/>
        <v>7</v>
      </c>
      <c r="K185" s="194">
        <f t="shared" si="126"/>
        <v>0</v>
      </c>
      <c r="L185" s="193">
        <f t="shared" si="127"/>
        <v>13</v>
      </c>
      <c r="M185" s="194">
        <f t="shared" si="128"/>
        <v>0</v>
      </c>
      <c r="N185" s="193">
        <f t="shared" si="129"/>
        <v>13</v>
      </c>
      <c r="O185" s="194">
        <f t="shared" si="130"/>
        <v>30</v>
      </c>
      <c r="P185" s="193">
        <f t="shared" si="131"/>
        <v>15</v>
      </c>
      <c r="Q185" s="194">
        <f t="shared" si="132"/>
        <v>55</v>
      </c>
      <c r="R185" s="194"/>
      <c r="S185" s="194"/>
      <c r="T185" s="194"/>
      <c r="U185" s="194"/>
      <c r="V185" s="195">
        <f t="shared" si="145"/>
        <v>0.29166666666666669</v>
      </c>
      <c r="W185" s="195">
        <f t="shared" si="146"/>
        <v>0.54166666666666663</v>
      </c>
      <c r="X185" s="195">
        <f t="shared" si="147"/>
        <v>0.5625</v>
      </c>
      <c r="Y185" s="195">
        <f t="shared" si="148"/>
        <v>0.66319444444444442</v>
      </c>
      <c r="Z185" s="195"/>
      <c r="AA185" s="195"/>
      <c r="AB185" s="667"/>
      <c r="AC185" s="196">
        <f t="shared" si="133"/>
        <v>0.35069444444444442</v>
      </c>
      <c r="AD185" s="667"/>
      <c r="AE185" s="196">
        <f t="shared" si="149"/>
        <v>0.35069444444444436</v>
      </c>
      <c r="AF185" s="196"/>
      <c r="AG185" s="196"/>
      <c r="AH185" s="196"/>
      <c r="AI185" s="150"/>
      <c r="AJ185" s="709">
        <f t="shared" si="134"/>
        <v>0</v>
      </c>
      <c r="AK185" s="709">
        <f t="shared" si="135"/>
        <v>0</v>
      </c>
      <c r="AL185" s="709">
        <f t="shared" si="136"/>
        <v>0</v>
      </c>
      <c r="AM185" s="709"/>
      <c r="AN185" s="709">
        <f t="shared" si="137"/>
        <v>0</v>
      </c>
      <c r="AO185" s="709">
        <f t="shared" si="138"/>
        <v>1</v>
      </c>
    </row>
    <row r="186" spans="1:41" ht="12.75" hidden="1" customHeight="1" outlineLevel="1" x14ac:dyDescent="0.2">
      <c r="B186" s="851"/>
      <c r="C186" s="851"/>
      <c r="D186" s="27" t="str">
        <f t="shared" si="139"/>
        <v/>
      </c>
      <c r="E186" s="191" t="str">
        <f t="shared" si="140"/>
        <v>Di</v>
      </c>
      <c r="F186" s="191">
        <f t="shared" si="141"/>
        <v>2022</v>
      </c>
      <c r="G186" s="191">
        <f t="shared" si="142"/>
        <v>6</v>
      </c>
      <c r="H186" s="191">
        <f t="shared" si="144"/>
        <v>7</v>
      </c>
      <c r="I186" s="192">
        <f t="shared" si="143"/>
        <v>43257</v>
      </c>
      <c r="J186" s="193">
        <f t="shared" si="125"/>
        <v>7</v>
      </c>
      <c r="K186" s="194">
        <f t="shared" si="126"/>
        <v>0</v>
      </c>
      <c r="L186" s="193">
        <f t="shared" si="127"/>
        <v>13</v>
      </c>
      <c r="M186" s="194">
        <f t="shared" si="128"/>
        <v>0</v>
      </c>
      <c r="N186" s="193">
        <f t="shared" si="129"/>
        <v>13</v>
      </c>
      <c r="O186" s="194">
        <f t="shared" si="130"/>
        <v>30</v>
      </c>
      <c r="P186" s="193">
        <f t="shared" si="131"/>
        <v>15</v>
      </c>
      <c r="Q186" s="194">
        <f t="shared" si="132"/>
        <v>55</v>
      </c>
      <c r="R186" s="194"/>
      <c r="S186" s="194"/>
      <c r="T186" s="194"/>
      <c r="U186" s="194"/>
      <c r="V186" s="195">
        <f t="shared" si="145"/>
        <v>0.29166666666666669</v>
      </c>
      <c r="W186" s="195">
        <f t="shared" si="146"/>
        <v>0.54166666666666663</v>
      </c>
      <c r="X186" s="195">
        <f t="shared" si="147"/>
        <v>0.5625</v>
      </c>
      <c r="Y186" s="195">
        <f t="shared" si="148"/>
        <v>0.66319444444444442</v>
      </c>
      <c r="Z186" s="195"/>
      <c r="AA186" s="195"/>
      <c r="AB186" s="667"/>
      <c r="AC186" s="196">
        <f t="shared" si="133"/>
        <v>0.35069444444444442</v>
      </c>
      <c r="AD186" s="667"/>
      <c r="AE186" s="196">
        <f t="shared" si="149"/>
        <v>0.35069444444444436</v>
      </c>
      <c r="AF186" s="196"/>
      <c r="AG186" s="196"/>
      <c r="AH186" s="196"/>
      <c r="AI186" s="150"/>
      <c r="AJ186" s="709">
        <f t="shared" si="134"/>
        <v>0</v>
      </c>
      <c r="AK186" s="709">
        <f t="shared" si="135"/>
        <v>0</v>
      </c>
      <c r="AL186" s="709">
        <f t="shared" si="136"/>
        <v>0</v>
      </c>
      <c r="AM186" s="709"/>
      <c r="AN186" s="709">
        <f t="shared" si="137"/>
        <v>0</v>
      </c>
      <c r="AO186" s="709">
        <f t="shared" si="138"/>
        <v>1</v>
      </c>
    </row>
    <row r="187" spans="1:41" ht="12.75" hidden="1" customHeight="1" outlineLevel="1" x14ac:dyDescent="0.2">
      <c r="B187" s="851"/>
      <c r="C187" s="851"/>
      <c r="D187" s="27" t="str">
        <f t="shared" si="139"/>
        <v/>
      </c>
      <c r="E187" s="191" t="str">
        <f t="shared" si="140"/>
        <v>Mi</v>
      </c>
      <c r="F187" s="191">
        <f t="shared" si="141"/>
        <v>2022</v>
      </c>
      <c r="G187" s="191">
        <f t="shared" si="142"/>
        <v>6</v>
      </c>
      <c r="H187" s="191">
        <f t="shared" si="144"/>
        <v>8</v>
      </c>
      <c r="I187" s="192">
        <f t="shared" si="143"/>
        <v>43258</v>
      </c>
      <c r="J187" s="193">
        <f t="shared" si="125"/>
        <v>7</v>
      </c>
      <c r="K187" s="194">
        <f t="shared" si="126"/>
        <v>0</v>
      </c>
      <c r="L187" s="193">
        <f t="shared" si="127"/>
        <v>13</v>
      </c>
      <c r="M187" s="194">
        <f t="shared" si="128"/>
        <v>0</v>
      </c>
      <c r="N187" s="193">
        <f t="shared" si="129"/>
        <v>13</v>
      </c>
      <c r="O187" s="194">
        <f t="shared" si="130"/>
        <v>30</v>
      </c>
      <c r="P187" s="193">
        <f t="shared" si="131"/>
        <v>15</v>
      </c>
      <c r="Q187" s="194">
        <f t="shared" si="132"/>
        <v>55</v>
      </c>
      <c r="R187" s="194"/>
      <c r="S187" s="194"/>
      <c r="T187" s="194"/>
      <c r="U187" s="194"/>
      <c r="V187" s="195">
        <f t="shared" si="145"/>
        <v>0.29166666666666669</v>
      </c>
      <c r="W187" s="195">
        <f t="shared" si="146"/>
        <v>0.54166666666666663</v>
      </c>
      <c r="X187" s="195">
        <f t="shared" si="147"/>
        <v>0.5625</v>
      </c>
      <c r="Y187" s="195">
        <f t="shared" si="148"/>
        <v>0.66319444444444442</v>
      </c>
      <c r="Z187" s="195"/>
      <c r="AA187" s="195"/>
      <c r="AB187" s="667"/>
      <c r="AC187" s="196">
        <f t="shared" si="133"/>
        <v>0.35069444444444442</v>
      </c>
      <c r="AD187" s="667"/>
      <c r="AE187" s="196">
        <f t="shared" si="149"/>
        <v>0.35069444444444436</v>
      </c>
      <c r="AF187" s="196"/>
      <c r="AG187" s="196"/>
      <c r="AH187" s="196"/>
      <c r="AI187" s="150"/>
      <c r="AJ187" s="709">
        <f t="shared" si="134"/>
        <v>0</v>
      </c>
      <c r="AK187" s="709">
        <f t="shared" si="135"/>
        <v>0</v>
      </c>
      <c r="AL187" s="709">
        <f t="shared" si="136"/>
        <v>0</v>
      </c>
      <c r="AM187" s="709"/>
      <c r="AN187" s="709">
        <f t="shared" si="137"/>
        <v>0</v>
      </c>
      <c r="AO187" s="709">
        <f t="shared" si="138"/>
        <v>1</v>
      </c>
    </row>
    <row r="188" spans="1:41" ht="12.75" hidden="1" customHeight="1" outlineLevel="1" x14ac:dyDescent="0.2">
      <c r="B188" s="851"/>
      <c r="C188" s="851"/>
      <c r="D188" s="27" t="str">
        <f t="shared" si="139"/>
        <v/>
      </c>
      <c r="E188" s="191" t="str">
        <f t="shared" si="140"/>
        <v>Do</v>
      </c>
      <c r="F188" s="191">
        <f t="shared" si="141"/>
        <v>2022</v>
      </c>
      <c r="G188" s="191">
        <f t="shared" si="142"/>
        <v>6</v>
      </c>
      <c r="H188" s="191">
        <f t="shared" si="144"/>
        <v>9</v>
      </c>
      <c r="I188" s="192">
        <f t="shared" si="143"/>
        <v>43259</v>
      </c>
      <c r="J188" s="193">
        <f t="shared" si="125"/>
        <v>7</v>
      </c>
      <c r="K188" s="194">
        <f t="shared" si="126"/>
        <v>0</v>
      </c>
      <c r="L188" s="193">
        <f t="shared" si="127"/>
        <v>13</v>
      </c>
      <c r="M188" s="194">
        <f t="shared" si="128"/>
        <v>0</v>
      </c>
      <c r="N188" s="193">
        <f t="shared" si="129"/>
        <v>13</v>
      </c>
      <c r="O188" s="194">
        <f t="shared" si="130"/>
        <v>30</v>
      </c>
      <c r="P188" s="193">
        <f t="shared" si="131"/>
        <v>15</v>
      </c>
      <c r="Q188" s="194">
        <f t="shared" si="132"/>
        <v>55</v>
      </c>
      <c r="R188" s="194"/>
      <c r="S188" s="194"/>
      <c r="T188" s="194"/>
      <c r="U188" s="194"/>
      <c r="V188" s="195">
        <f t="shared" si="145"/>
        <v>0.29166666666666669</v>
      </c>
      <c r="W188" s="195">
        <f t="shared" si="146"/>
        <v>0.54166666666666663</v>
      </c>
      <c r="X188" s="195">
        <f t="shared" si="147"/>
        <v>0.5625</v>
      </c>
      <c r="Y188" s="195">
        <f t="shared" si="148"/>
        <v>0.66319444444444442</v>
      </c>
      <c r="Z188" s="195"/>
      <c r="AA188" s="195"/>
      <c r="AB188" s="667"/>
      <c r="AC188" s="196">
        <f t="shared" si="133"/>
        <v>0.35069444444444442</v>
      </c>
      <c r="AD188" s="667"/>
      <c r="AE188" s="196">
        <f t="shared" si="149"/>
        <v>0.35069444444444436</v>
      </c>
      <c r="AF188" s="196"/>
      <c r="AG188" s="196"/>
      <c r="AH188" s="196"/>
      <c r="AI188" s="150"/>
      <c r="AJ188" s="709">
        <f t="shared" si="134"/>
        <v>0</v>
      </c>
      <c r="AK188" s="709">
        <f t="shared" si="135"/>
        <v>0</v>
      </c>
      <c r="AL188" s="709">
        <f t="shared" si="136"/>
        <v>0</v>
      </c>
      <c r="AM188" s="709"/>
      <c r="AN188" s="709">
        <f t="shared" si="137"/>
        <v>0</v>
      </c>
      <c r="AO188" s="709">
        <f t="shared" si="138"/>
        <v>1</v>
      </c>
    </row>
    <row r="189" spans="1:41" ht="12.75" hidden="1" customHeight="1" outlineLevel="1" x14ac:dyDescent="0.2">
      <c r="B189" s="851"/>
      <c r="C189" s="851"/>
      <c r="D189" s="27" t="str">
        <f t="shared" si="139"/>
        <v/>
      </c>
      <c r="E189" s="191" t="str">
        <f t="shared" si="140"/>
        <v>Fr</v>
      </c>
      <c r="F189" s="191">
        <f t="shared" si="141"/>
        <v>2022</v>
      </c>
      <c r="G189" s="191">
        <f t="shared" si="142"/>
        <v>6</v>
      </c>
      <c r="H189" s="191">
        <f t="shared" si="144"/>
        <v>10</v>
      </c>
      <c r="I189" s="192">
        <f t="shared" si="143"/>
        <v>43260</v>
      </c>
      <c r="J189" s="193">
        <f t="shared" si="125"/>
        <v>7</v>
      </c>
      <c r="K189" s="194">
        <f t="shared" si="126"/>
        <v>0</v>
      </c>
      <c r="L189" s="193">
        <f t="shared" si="127"/>
        <v>13</v>
      </c>
      <c r="M189" s="194">
        <f t="shared" si="128"/>
        <v>0</v>
      </c>
      <c r="N189" s="193">
        <f t="shared" si="129"/>
        <v>13</v>
      </c>
      <c r="O189" s="194">
        <f t="shared" si="130"/>
        <v>30</v>
      </c>
      <c r="P189" s="193">
        <f t="shared" si="131"/>
        <v>15</v>
      </c>
      <c r="Q189" s="194">
        <f t="shared" si="132"/>
        <v>55</v>
      </c>
      <c r="R189" s="194"/>
      <c r="S189" s="194"/>
      <c r="T189" s="194"/>
      <c r="U189" s="194"/>
      <c r="V189" s="195">
        <f t="shared" si="145"/>
        <v>0.29166666666666669</v>
      </c>
      <c r="W189" s="195">
        <f t="shared" si="146"/>
        <v>0.54166666666666663</v>
      </c>
      <c r="X189" s="195">
        <f t="shared" si="147"/>
        <v>0.5625</v>
      </c>
      <c r="Y189" s="195">
        <f t="shared" si="148"/>
        <v>0.66319444444444442</v>
      </c>
      <c r="Z189" s="195"/>
      <c r="AA189" s="195"/>
      <c r="AB189" s="667"/>
      <c r="AC189" s="196">
        <f t="shared" si="133"/>
        <v>0.35069444444444442</v>
      </c>
      <c r="AD189" s="667"/>
      <c r="AE189" s="196">
        <f t="shared" si="149"/>
        <v>0.35069444444444436</v>
      </c>
      <c r="AF189" s="196"/>
      <c r="AG189" s="196"/>
      <c r="AH189" s="196"/>
      <c r="AI189" s="150"/>
      <c r="AJ189" s="709">
        <f t="shared" si="134"/>
        <v>0</v>
      </c>
      <c r="AK189" s="709">
        <f t="shared" si="135"/>
        <v>0</v>
      </c>
      <c r="AL189" s="709">
        <f t="shared" si="136"/>
        <v>0</v>
      </c>
      <c r="AM189" s="709"/>
      <c r="AN189" s="709">
        <f t="shared" si="137"/>
        <v>0</v>
      </c>
      <c r="AO189" s="709">
        <f t="shared" si="138"/>
        <v>1</v>
      </c>
    </row>
    <row r="190" spans="1:41" ht="12.75" hidden="1" customHeight="1" outlineLevel="1" x14ac:dyDescent="0.2">
      <c r="B190" s="851"/>
      <c r="C190" s="851"/>
      <c r="D190" s="27" t="str">
        <f t="shared" si="139"/>
        <v/>
      </c>
      <c r="E190" s="191" t="str">
        <f t="shared" si="140"/>
        <v>Sa</v>
      </c>
      <c r="F190" s="191">
        <f t="shared" si="141"/>
        <v>2022</v>
      </c>
      <c r="G190" s="191">
        <f t="shared" si="142"/>
        <v>6</v>
      </c>
      <c r="H190" s="191">
        <f t="shared" si="144"/>
        <v>11</v>
      </c>
      <c r="I190" s="192">
        <f t="shared" si="143"/>
        <v>43261</v>
      </c>
      <c r="J190" s="193">
        <f t="shared" si="125"/>
        <v>7</v>
      </c>
      <c r="K190" s="194">
        <f t="shared" si="126"/>
        <v>0</v>
      </c>
      <c r="L190" s="193">
        <f t="shared" si="127"/>
        <v>13</v>
      </c>
      <c r="M190" s="194">
        <f t="shared" si="128"/>
        <v>0</v>
      </c>
      <c r="N190" s="193">
        <f t="shared" si="129"/>
        <v>13</v>
      </c>
      <c r="O190" s="194">
        <f t="shared" si="130"/>
        <v>30</v>
      </c>
      <c r="P190" s="193">
        <f t="shared" si="131"/>
        <v>15</v>
      </c>
      <c r="Q190" s="194">
        <f t="shared" si="132"/>
        <v>55</v>
      </c>
      <c r="R190" s="194"/>
      <c r="S190" s="194"/>
      <c r="T190" s="194"/>
      <c r="U190" s="194"/>
      <c r="V190" s="195">
        <f t="shared" si="145"/>
        <v>0.29166666666666669</v>
      </c>
      <c r="W190" s="195">
        <f t="shared" si="146"/>
        <v>0.54166666666666663</v>
      </c>
      <c r="X190" s="195">
        <f t="shared" si="147"/>
        <v>0.5625</v>
      </c>
      <c r="Y190" s="195">
        <f t="shared" si="148"/>
        <v>0.66319444444444442</v>
      </c>
      <c r="Z190" s="195"/>
      <c r="AA190" s="195"/>
      <c r="AB190" s="667"/>
      <c r="AC190" s="196">
        <f t="shared" si="133"/>
        <v>0.35069444444444442</v>
      </c>
      <c r="AD190" s="667"/>
      <c r="AE190" s="196">
        <f t="shared" si="149"/>
        <v>0.35069444444444436</v>
      </c>
      <c r="AF190" s="196"/>
      <c r="AG190" s="196"/>
      <c r="AH190" s="196"/>
      <c r="AI190" s="150"/>
      <c r="AJ190" s="709">
        <f t="shared" si="134"/>
        <v>0</v>
      </c>
      <c r="AK190" s="709">
        <f t="shared" si="135"/>
        <v>0</v>
      </c>
      <c r="AL190" s="709">
        <f t="shared" si="136"/>
        <v>0</v>
      </c>
      <c r="AM190" s="709"/>
      <c r="AN190" s="709">
        <f t="shared" si="137"/>
        <v>0</v>
      </c>
      <c r="AO190" s="709">
        <f t="shared" si="138"/>
        <v>0</v>
      </c>
    </row>
    <row r="191" spans="1:41" ht="12.75" hidden="1" customHeight="1" outlineLevel="1" x14ac:dyDescent="0.2">
      <c r="B191" s="851"/>
      <c r="C191" s="851"/>
      <c r="D191" s="27" t="str">
        <f t="shared" si="139"/>
        <v/>
      </c>
      <c r="E191" s="191" t="str">
        <f t="shared" si="140"/>
        <v>So</v>
      </c>
      <c r="F191" s="191">
        <f t="shared" si="141"/>
        <v>2022</v>
      </c>
      <c r="G191" s="191">
        <f t="shared" si="142"/>
        <v>6</v>
      </c>
      <c r="H191" s="191">
        <f t="shared" si="144"/>
        <v>12</v>
      </c>
      <c r="I191" s="192">
        <f t="shared" si="143"/>
        <v>43262</v>
      </c>
      <c r="J191" s="193">
        <f t="shared" si="125"/>
        <v>7</v>
      </c>
      <c r="K191" s="194">
        <f t="shared" si="126"/>
        <v>0</v>
      </c>
      <c r="L191" s="193">
        <f t="shared" si="127"/>
        <v>13</v>
      </c>
      <c r="M191" s="194">
        <f t="shared" si="128"/>
        <v>0</v>
      </c>
      <c r="N191" s="193">
        <f t="shared" si="129"/>
        <v>13</v>
      </c>
      <c r="O191" s="194">
        <f t="shared" si="130"/>
        <v>30</v>
      </c>
      <c r="P191" s="193">
        <f t="shared" si="131"/>
        <v>15</v>
      </c>
      <c r="Q191" s="194">
        <f t="shared" si="132"/>
        <v>55</v>
      </c>
      <c r="R191" s="194"/>
      <c r="S191" s="194"/>
      <c r="T191" s="194"/>
      <c r="U191" s="194"/>
      <c r="V191" s="195">
        <f t="shared" si="145"/>
        <v>0.29166666666666669</v>
      </c>
      <c r="W191" s="195">
        <f t="shared" si="146"/>
        <v>0.54166666666666663</v>
      </c>
      <c r="X191" s="195">
        <f t="shared" si="147"/>
        <v>0.5625</v>
      </c>
      <c r="Y191" s="195">
        <f t="shared" si="148"/>
        <v>0.66319444444444442</v>
      </c>
      <c r="Z191" s="195"/>
      <c r="AA191" s="195"/>
      <c r="AB191" s="667"/>
      <c r="AC191" s="196">
        <f t="shared" si="133"/>
        <v>0.35069444444444442</v>
      </c>
      <c r="AD191" s="667"/>
      <c r="AE191" s="196">
        <f t="shared" si="149"/>
        <v>0.35069444444444436</v>
      </c>
      <c r="AF191" s="196"/>
      <c r="AG191" s="196"/>
      <c r="AH191" s="196"/>
      <c r="AI191" s="150"/>
      <c r="AJ191" s="709">
        <f t="shared" si="134"/>
        <v>0</v>
      </c>
      <c r="AK191" s="709">
        <f t="shared" si="135"/>
        <v>0</v>
      </c>
      <c r="AL191" s="709">
        <f t="shared" si="136"/>
        <v>0</v>
      </c>
      <c r="AM191" s="709"/>
      <c r="AN191" s="709">
        <f t="shared" si="137"/>
        <v>0</v>
      </c>
      <c r="AO191" s="709">
        <f t="shared" si="138"/>
        <v>0</v>
      </c>
    </row>
    <row r="192" spans="1:41" ht="12.75" hidden="1" customHeight="1" outlineLevel="1" x14ac:dyDescent="0.2">
      <c r="B192" s="851"/>
      <c r="C192" s="851"/>
      <c r="D192" s="27">
        <f t="shared" si="139"/>
        <v>25</v>
      </c>
      <c r="E192" s="191" t="str">
        <f t="shared" si="140"/>
        <v>Mo</v>
      </c>
      <c r="F192" s="191">
        <f t="shared" si="141"/>
        <v>2022</v>
      </c>
      <c r="G192" s="191">
        <f t="shared" si="142"/>
        <v>6</v>
      </c>
      <c r="H192" s="191">
        <f t="shared" si="144"/>
        <v>13</v>
      </c>
      <c r="I192" s="192">
        <f t="shared" si="143"/>
        <v>43263</v>
      </c>
      <c r="J192" s="193">
        <f t="shared" si="125"/>
        <v>7</v>
      </c>
      <c r="K192" s="194">
        <f t="shared" si="126"/>
        <v>0</v>
      </c>
      <c r="L192" s="193">
        <f t="shared" si="127"/>
        <v>13</v>
      </c>
      <c r="M192" s="194">
        <f t="shared" si="128"/>
        <v>0</v>
      </c>
      <c r="N192" s="193">
        <f t="shared" si="129"/>
        <v>13</v>
      </c>
      <c r="O192" s="194">
        <f t="shared" si="130"/>
        <v>30</v>
      </c>
      <c r="P192" s="193">
        <f t="shared" si="131"/>
        <v>15</v>
      </c>
      <c r="Q192" s="194">
        <f t="shared" si="132"/>
        <v>55</v>
      </c>
      <c r="R192" s="194"/>
      <c r="S192" s="194"/>
      <c r="T192" s="194"/>
      <c r="U192" s="194"/>
      <c r="V192" s="195">
        <f t="shared" si="145"/>
        <v>0.29166666666666669</v>
      </c>
      <c r="W192" s="195">
        <f t="shared" si="146"/>
        <v>0.54166666666666663</v>
      </c>
      <c r="X192" s="195">
        <f t="shared" si="147"/>
        <v>0.5625</v>
      </c>
      <c r="Y192" s="195">
        <f t="shared" si="148"/>
        <v>0.66319444444444442</v>
      </c>
      <c r="Z192" s="195"/>
      <c r="AA192" s="195"/>
      <c r="AB192" s="667"/>
      <c r="AC192" s="196">
        <f t="shared" si="133"/>
        <v>0.35069444444444442</v>
      </c>
      <c r="AD192" s="667"/>
      <c r="AE192" s="196">
        <f t="shared" si="149"/>
        <v>0.35069444444444436</v>
      </c>
      <c r="AF192" s="196"/>
      <c r="AG192" s="196"/>
      <c r="AH192" s="196"/>
      <c r="AI192" s="150"/>
      <c r="AJ192" s="709">
        <f t="shared" si="134"/>
        <v>0</v>
      </c>
      <c r="AK192" s="709">
        <f t="shared" si="135"/>
        <v>0</v>
      </c>
      <c r="AL192" s="709">
        <f t="shared" si="136"/>
        <v>0</v>
      </c>
      <c r="AM192" s="709"/>
      <c r="AN192" s="709">
        <f t="shared" si="137"/>
        <v>0</v>
      </c>
      <c r="AO192" s="709">
        <f t="shared" si="138"/>
        <v>1</v>
      </c>
    </row>
    <row r="193" spans="2:41" ht="12.75" hidden="1" customHeight="1" outlineLevel="1" x14ac:dyDescent="0.2">
      <c r="B193" s="851"/>
      <c r="C193" s="851"/>
      <c r="D193" s="27" t="str">
        <f t="shared" si="139"/>
        <v/>
      </c>
      <c r="E193" s="191" t="str">
        <f t="shared" si="140"/>
        <v>Di</v>
      </c>
      <c r="F193" s="191">
        <f t="shared" si="141"/>
        <v>2022</v>
      </c>
      <c r="G193" s="191">
        <f t="shared" si="142"/>
        <v>6</v>
      </c>
      <c r="H193" s="191">
        <f t="shared" si="144"/>
        <v>14</v>
      </c>
      <c r="I193" s="192">
        <f t="shared" si="143"/>
        <v>43264</v>
      </c>
      <c r="J193" s="193">
        <f t="shared" si="125"/>
        <v>7</v>
      </c>
      <c r="K193" s="194">
        <f t="shared" si="126"/>
        <v>0</v>
      </c>
      <c r="L193" s="193">
        <f t="shared" si="127"/>
        <v>13</v>
      </c>
      <c r="M193" s="194">
        <f t="shared" si="128"/>
        <v>0</v>
      </c>
      <c r="N193" s="193">
        <f t="shared" si="129"/>
        <v>13</v>
      </c>
      <c r="O193" s="194">
        <f t="shared" si="130"/>
        <v>30</v>
      </c>
      <c r="P193" s="193">
        <f t="shared" si="131"/>
        <v>15</v>
      </c>
      <c r="Q193" s="194">
        <f t="shared" si="132"/>
        <v>55</v>
      </c>
      <c r="R193" s="194"/>
      <c r="S193" s="194"/>
      <c r="T193" s="194"/>
      <c r="U193" s="194"/>
      <c r="V193" s="195">
        <f t="shared" si="145"/>
        <v>0.29166666666666669</v>
      </c>
      <c r="W193" s="195">
        <f t="shared" si="146"/>
        <v>0.54166666666666663</v>
      </c>
      <c r="X193" s="195">
        <f t="shared" si="147"/>
        <v>0.5625</v>
      </c>
      <c r="Y193" s="195">
        <f t="shared" si="148"/>
        <v>0.66319444444444442</v>
      </c>
      <c r="Z193" s="195"/>
      <c r="AA193" s="195"/>
      <c r="AB193" s="667"/>
      <c r="AC193" s="196">
        <f t="shared" si="133"/>
        <v>0.35069444444444442</v>
      </c>
      <c r="AD193" s="667"/>
      <c r="AE193" s="196">
        <f t="shared" si="149"/>
        <v>0.35069444444444436</v>
      </c>
      <c r="AF193" s="196"/>
      <c r="AG193" s="196"/>
      <c r="AH193" s="196"/>
      <c r="AI193" s="150"/>
      <c r="AJ193" s="709">
        <f t="shared" si="134"/>
        <v>0</v>
      </c>
      <c r="AK193" s="709">
        <f t="shared" si="135"/>
        <v>0</v>
      </c>
      <c r="AL193" s="709">
        <f t="shared" si="136"/>
        <v>0</v>
      </c>
      <c r="AM193" s="709"/>
      <c r="AN193" s="709">
        <f t="shared" si="137"/>
        <v>0</v>
      </c>
      <c r="AO193" s="709">
        <f t="shared" si="138"/>
        <v>1</v>
      </c>
    </row>
    <row r="194" spans="2:41" ht="12.75" hidden="1" customHeight="1" outlineLevel="1" x14ac:dyDescent="0.2">
      <c r="B194" s="851"/>
      <c r="C194" s="851"/>
      <c r="D194" s="27" t="str">
        <f t="shared" si="139"/>
        <v/>
      </c>
      <c r="E194" s="191" t="str">
        <f t="shared" si="140"/>
        <v>Mi</v>
      </c>
      <c r="F194" s="191">
        <f t="shared" si="141"/>
        <v>2022</v>
      </c>
      <c r="G194" s="191">
        <f t="shared" si="142"/>
        <v>6</v>
      </c>
      <c r="H194" s="191">
        <f t="shared" si="144"/>
        <v>15</v>
      </c>
      <c r="I194" s="192">
        <f t="shared" si="143"/>
        <v>43265</v>
      </c>
      <c r="J194" s="193">
        <f t="shared" si="125"/>
        <v>7</v>
      </c>
      <c r="K194" s="194">
        <f t="shared" si="126"/>
        <v>0</v>
      </c>
      <c r="L194" s="193">
        <f t="shared" si="127"/>
        <v>13</v>
      </c>
      <c r="M194" s="194">
        <f t="shared" si="128"/>
        <v>0</v>
      </c>
      <c r="N194" s="193">
        <f t="shared" si="129"/>
        <v>13</v>
      </c>
      <c r="O194" s="194">
        <f t="shared" si="130"/>
        <v>30</v>
      </c>
      <c r="P194" s="193">
        <f t="shared" si="131"/>
        <v>15</v>
      </c>
      <c r="Q194" s="194">
        <f t="shared" si="132"/>
        <v>55</v>
      </c>
      <c r="R194" s="194"/>
      <c r="S194" s="194"/>
      <c r="T194" s="194"/>
      <c r="U194" s="194"/>
      <c r="V194" s="195">
        <f t="shared" si="145"/>
        <v>0.29166666666666669</v>
      </c>
      <c r="W194" s="195">
        <f t="shared" si="146"/>
        <v>0.54166666666666663</v>
      </c>
      <c r="X194" s="195">
        <f t="shared" si="147"/>
        <v>0.5625</v>
      </c>
      <c r="Y194" s="195">
        <f t="shared" si="148"/>
        <v>0.66319444444444442</v>
      </c>
      <c r="Z194" s="195"/>
      <c r="AA194" s="195"/>
      <c r="AB194" s="667"/>
      <c r="AC194" s="196">
        <f t="shared" si="133"/>
        <v>0.35069444444444442</v>
      </c>
      <c r="AD194" s="667"/>
      <c r="AE194" s="196">
        <f t="shared" si="149"/>
        <v>0.35069444444444436</v>
      </c>
      <c r="AF194" s="196"/>
      <c r="AG194" s="196"/>
      <c r="AH194" s="196"/>
      <c r="AI194" s="150"/>
      <c r="AJ194" s="709">
        <f t="shared" si="134"/>
        <v>0</v>
      </c>
      <c r="AK194" s="709">
        <f t="shared" si="135"/>
        <v>0</v>
      </c>
      <c r="AL194" s="709">
        <f t="shared" si="136"/>
        <v>0</v>
      </c>
      <c r="AM194" s="709"/>
      <c r="AN194" s="709">
        <f t="shared" si="137"/>
        <v>0</v>
      </c>
      <c r="AO194" s="709">
        <f t="shared" si="138"/>
        <v>1</v>
      </c>
    </row>
    <row r="195" spans="2:41" ht="12.75" hidden="1" customHeight="1" outlineLevel="1" x14ac:dyDescent="0.2">
      <c r="B195" s="851"/>
      <c r="C195" s="851"/>
      <c r="D195" s="27" t="str">
        <f t="shared" si="139"/>
        <v/>
      </c>
      <c r="E195" s="191" t="str">
        <f t="shared" si="140"/>
        <v>Do</v>
      </c>
      <c r="F195" s="191">
        <f t="shared" si="141"/>
        <v>2022</v>
      </c>
      <c r="G195" s="191">
        <f t="shared" si="142"/>
        <v>6</v>
      </c>
      <c r="H195" s="191">
        <f t="shared" si="144"/>
        <v>16</v>
      </c>
      <c r="I195" s="192">
        <f t="shared" si="143"/>
        <v>43266</v>
      </c>
      <c r="J195" s="193">
        <f t="shared" si="125"/>
        <v>7</v>
      </c>
      <c r="K195" s="194">
        <f t="shared" si="126"/>
        <v>0</v>
      </c>
      <c r="L195" s="193">
        <f t="shared" si="127"/>
        <v>13</v>
      </c>
      <c r="M195" s="194">
        <f t="shared" si="128"/>
        <v>0</v>
      </c>
      <c r="N195" s="193">
        <f t="shared" si="129"/>
        <v>13</v>
      </c>
      <c r="O195" s="194">
        <f t="shared" si="130"/>
        <v>30</v>
      </c>
      <c r="P195" s="193">
        <f t="shared" si="131"/>
        <v>15</v>
      </c>
      <c r="Q195" s="194">
        <f t="shared" si="132"/>
        <v>55</v>
      </c>
      <c r="R195" s="194"/>
      <c r="S195" s="194"/>
      <c r="T195" s="194"/>
      <c r="U195" s="194"/>
      <c r="V195" s="195">
        <f t="shared" si="145"/>
        <v>0.29166666666666669</v>
      </c>
      <c r="W195" s="195">
        <f t="shared" si="146"/>
        <v>0.54166666666666663</v>
      </c>
      <c r="X195" s="195">
        <f t="shared" si="147"/>
        <v>0.5625</v>
      </c>
      <c r="Y195" s="195">
        <f t="shared" si="148"/>
        <v>0.66319444444444442</v>
      </c>
      <c r="Z195" s="195"/>
      <c r="AA195" s="195"/>
      <c r="AB195" s="667"/>
      <c r="AC195" s="196">
        <f t="shared" si="133"/>
        <v>0.35069444444444442</v>
      </c>
      <c r="AD195" s="667"/>
      <c r="AE195" s="196">
        <f t="shared" si="149"/>
        <v>0.35069444444444436</v>
      </c>
      <c r="AF195" s="196"/>
      <c r="AG195" s="196"/>
      <c r="AH195" s="196"/>
      <c r="AI195" s="172"/>
      <c r="AJ195" s="709">
        <f t="shared" si="134"/>
        <v>0</v>
      </c>
      <c r="AK195" s="709">
        <f t="shared" si="135"/>
        <v>0</v>
      </c>
      <c r="AL195" s="709">
        <f t="shared" si="136"/>
        <v>0</v>
      </c>
      <c r="AM195" s="709"/>
      <c r="AN195" s="709">
        <f t="shared" si="137"/>
        <v>0</v>
      </c>
      <c r="AO195" s="709">
        <f t="shared" si="138"/>
        <v>1</v>
      </c>
    </row>
    <row r="196" spans="2:41" ht="12.75" hidden="1" customHeight="1" outlineLevel="1" x14ac:dyDescent="0.2">
      <c r="B196" s="851"/>
      <c r="C196" s="851"/>
      <c r="D196" s="27" t="str">
        <f t="shared" si="139"/>
        <v/>
      </c>
      <c r="E196" s="191" t="str">
        <f t="shared" si="140"/>
        <v>Fr</v>
      </c>
      <c r="F196" s="191">
        <f t="shared" si="141"/>
        <v>2022</v>
      </c>
      <c r="G196" s="191">
        <f t="shared" si="142"/>
        <v>6</v>
      </c>
      <c r="H196" s="191">
        <f t="shared" si="144"/>
        <v>17</v>
      </c>
      <c r="I196" s="192">
        <f t="shared" si="143"/>
        <v>43267</v>
      </c>
      <c r="J196" s="193">
        <f t="shared" si="125"/>
        <v>7</v>
      </c>
      <c r="K196" s="194">
        <f t="shared" si="126"/>
        <v>0</v>
      </c>
      <c r="L196" s="193">
        <f t="shared" si="127"/>
        <v>13</v>
      </c>
      <c r="M196" s="194">
        <f t="shared" si="128"/>
        <v>0</v>
      </c>
      <c r="N196" s="193">
        <f t="shared" si="129"/>
        <v>13</v>
      </c>
      <c r="O196" s="194">
        <f t="shared" si="130"/>
        <v>30</v>
      </c>
      <c r="P196" s="193">
        <f t="shared" si="131"/>
        <v>15</v>
      </c>
      <c r="Q196" s="194">
        <f t="shared" si="132"/>
        <v>55</v>
      </c>
      <c r="R196" s="194"/>
      <c r="S196" s="194"/>
      <c r="T196" s="194"/>
      <c r="U196" s="194"/>
      <c r="V196" s="195">
        <f t="shared" si="145"/>
        <v>0.29166666666666669</v>
      </c>
      <c r="W196" s="195">
        <f t="shared" si="146"/>
        <v>0.54166666666666663</v>
      </c>
      <c r="X196" s="195">
        <f t="shared" si="147"/>
        <v>0.5625</v>
      </c>
      <c r="Y196" s="195">
        <f t="shared" si="148"/>
        <v>0.66319444444444442</v>
      </c>
      <c r="Z196" s="195"/>
      <c r="AA196" s="195"/>
      <c r="AB196" s="667"/>
      <c r="AC196" s="196">
        <f t="shared" si="133"/>
        <v>0.35069444444444442</v>
      </c>
      <c r="AD196" s="667"/>
      <c r="AE196" s="196">
        <f t="shared" si="149"/>
        <v>0.35069444444444436</v>
      </c>
      <c r="AF196" s="196"/>
      <c r="AG196" s="196"/>
      <c r="AH196" s="196"/>
      <c r="AI196" s="172"/>
      <c r="AJ196" s="709">
        <f t="shared" si="134"/>
        <v>0</v>
      </c>
      <c r="AK196" s="709">
        <f t="shared" si="135"/>
        <v>0</v>
      </c>
      <c r="AL196" s="709">
        <f t="shared" si="136"/>
        <v>0</v>
      </c>
      <c r="AM196" s="709"/>
      <c r="AN196" s="709">
        <f t="shared" si="137"/>
        <v>0</v>
      </c>
      <c r="AO196" s="709">
        <f t="shared" si="138"/>
        <v>1</v>
      </c>
    </row>
    <row r="197" spans="2:41" ht="12.75" hidden="1" customHeight="1" outlineLevel="1" x14ac:dyDescent="0.2">
      <c r="B197" s="851"/>
      <c r="C197" s="851"/>
      <c r="D197" s="27" t="str">
        <f t="shared" si="139"/>
        <v/>
      </c>
      <c r="E197" s="191" t="str">
        <f t="shared" si="140"/>
        <v>Sa</v>
      </c>
      <c r="F197" s="191">
        <f t="shared" si="141"/>
        <v>2022</v>
      </c>
      <c r="G197" s="191">
        <f t="shared" si="142"/>
        <v>6</v>
      </c>
      <c r="H197" s="191">
        <f t="shared" si="144"/>
        <v>18</v>
      </c>
      <c r="I197" s="192">
        <f t="shared" si="143"/>
        <v>43268</v>
      </c>
      <c r="J197" s="193">
        <f t="shared" si="125"/>
        <v>7</v>
      </c>
      <c r="K197" s="194">
        <f t="shared" si="126"/>
        <v>0</v>
      </c>
      <c r="L197" s="193">
        <f t="shared" si="127"/>
        <v>13</v>
      </c>
      <c r="M197" s="194">
        <f t="shared" si="128"/>
        <v>0</v>
      </c>
      <c r="N197" s="193">
        <f t="shared" si="129"/>
        <v>13</v>
      </c>
      <c r="O197" s="194">
        <f t="shared" si="130"/>
        <v>30</v>
      </c>
      <c r="P197" s="193">
        <f t="shared" si="131"/>
        <v>15</v>
      </c>
      <c r="Q197" s="194">
        <f t="shared" si="132"/>
        <v>55</v>
      </c>
      <c r="R197" s="194"/>
      <c r="S197" s="194"/>
      <c r="T197" s="194"/>
      <c r="U197" s="194"/>
      <c r="V197" s="195">
        <f t="shared" si="145"/>
        <v>0.29166666666666669</v>
      </c>
      <c r="W197" s="195">
        <f t="shared" si="146"/>
        <v>0.54166666666666663</v>
      </c>
      <c r="X197" s="195">
        <f t="shared" si="147"/>
        <v>0.5625</v>
      </c>
      <c r="Y197" s="195">
        <f t="shared" si="148"/>
        <v>0.66319444444444442</v>
      </c>
      <c r="Z197" s="195"/>
      <c r="AA197" s="195"/>
      <c r="AB197" s="667"/>
      <c r="AC197" s="196">
        <f t="shared" si="133"/>
        <v>0.35069444444444442</v>
      </c>
      <c r="AD197" s="667"/>
      <c r="AE197" s="196">
        <f t="shared" si="149"/>
        <v>0.35069444444444436</v>
      </c>
      <c r="AF197" s="196"/>
      <c r="AG197" s="196"/>
      <c r="AH197" s="196"/>
      <c r="AI197" s="172"/>
      <c r="AJ197" s="709">
        <f t="shared" si="134"/>
        <v>0</v>
      </c>
      <c r="AK197" s="709">
        <f t="shared" si="135"/>
        <v>0</v>
      </c>
      <c r="AL197" s="709">
        <f t="shared" si="136"/>
        <v>0</v>
      </c>
      <c r="AM197" s="709"/>
      <c r="AN197" s="709">
        <f t="shared" si="137"/>
        <v>0</v>
      </c>
      <c r="AO197" s="709">
        <f t="shared" si="138"/>
        <v>0</v>
      </c>
    </row>
    <row r="198" spans="2:41" ht="12.75" hidden="1" customHeight="1" outlineLevel="1" x14ac:dyDescent="0.2">
      <c r="B198" s="851"/>
      <c r="C198" s="851"/>
      <c r="D198" s="27" t="str">
        <f t="shared" si="139"/>
        <v/>
      </c>
      <c r="E198" s="191" t="str">
        <f t="shared" si="140"/>
        <v>So</v>
      </c>
      <c r="F198" s="191">
        <f t="shared" si="141"/>
        <v>2022</v>
      </c>
      <c r="G198" s="191">
        <f t="shared" si="142"/>
        <v>6</v>
      </c>
      <c r="H198" s="191">
        <f t="shared" si="144"/>
        <v>19</v>
      </c>
      <c r="I198" s="192">
        <f t="shared" si="143"/>
        <v>43269</v>
      </c>
      <c r="J198" s="193">
        <f t="shared" si="125"/>
        <v>7</v>
      </c>
      <c r="K198" s="194">
        <f t="shared" si="126"/>
        <v>0</v>
      </c>
      <c r="L198" s="193">
        <f t="shared" si="127"/>
        <v>13</v>
      </c>
      <c r="M198" s="194">
        <f t="shared" si="128"/>
        <v>0</v>
      </c>
      <c r="N198" s="193">
        <f t="shared" si="129"/>
        <v>13</v>
      </c>
      <c r="O198" s="194">
        <f t="shared" si="130"/>
        <v>30</v>
      </c>
      <c r="P198" s="193">
        <f t="shared" si="131"/>
        <v>15</v>
      </c>
      <c r="Q198" s="194">
        <f t="shared" si="132"/>
        <v>55</v>
      </c>
      <c r="R198" s="194"/>
      <c r="S198" s="194"/>
      <c r="T198" s="194"/>
      <c r="U198" s="194"/>
      <c r="V198" s="195">
        <f t="shared" si="145"/>
        <v>0.29166666666666669</v>
      </c>
      <c r="W198" s="195">
        <f t="shared" si="146"/>
        <v>0.54166666666666663</v>
      </c>
      <c r="X198" s="195">
        <f t="shared" si="147"/>
        <v>0.5625</v>
      </c>
      <c r="Y198" s="195">
        <f t="shared" si="148"/>
        <v>0.66319444444444442</v>
      </c>
      <c r="Z198" s="195"/>
      <c r="AA198" s="195"/>
      <c r="AB198" s="667"/>
      <c r="AC198" s="196">
        <f t="shared" si="133"/>
        <v>0.35069444444444442</v>
      </c>
      <c r="AD198" s="667"/>
      <c r="AE198" s="196">
        <f t="shared" si="149"/>
        <v>0.35069444444444436</v>
      </c>
      <c r="AF198" s="196"/>
      <c r="AG198" s="196"/>
      <c r="AH198" s="196"/>
      <c r="AI198" s="172"/>
      <c r="AJ198" s="709">
        <f t="shared" si="134"/>
        <v>0</v>
      </c>
      <c r="AK198" s="709">
        <f t="shared" si="135"/>
        <v>0</v>
      </c>
      <c r="AL198" s="709">
        <f t="shared" si="136"/>
        <v>0</v>
      </c>
      <c r="AM198" s="709"/>
      <c r="AN198" s="709">
        <f t="shared" si="137"/>
        <v>0</v>
      </c>
      <c r="AO198" s="709">
        <f t="shared" si="138"/>
        <v>0</v>
      </c>
    </row>
    <row r="199" spans="2:41" ht="12.75" hidden="1" customHeight="1" outlineLevel="1" x14ac:dyDescent="0.2">
      <c r="B199" s="851"/>
      <c r="C199" s="851"/>
      <c r="D199" s="27">
        <f t="shared" si="139"/>
        <v>26</v>
      </c>
      <c r="E199" s="191" t="str">
        <f t="shared" si="140"/>
        <v>Mo</v>
      </c>
      <c r="F199" s="191">
        <f t="shared" si="141"/>
        <v>2022</v>
      </c>
      <c r="G199" s="191">
        <f t="shared" si="142"/>
        <v>6</v>
      </c>
      <c r="H199" s="191">
        <f t="shared" si="144"/>
        <v>20</v>
      </c>
      <c r="I199" s="192">
        <f t="shared" si="143"/>
        <v>43270</v>
      </c>
      <c r="J199" s="193">
        <f t="shared" si="125"/>
        <v>7</v>
      </c>
      <c r="K199" s="194">
        <f t="shared" si="126"/>
        <v>0</v>
      </c>
      <c r="L199" s="193">
        <f t="shared" si="127"/>
        <v>13</v>
      </c>
      <c r="M199" s="194">
        <f t="shared" si="128"/>
        <v>0</v>
      </c>
      <c r="N199" s="193">
        <f t="shared" si="129"/>
        <v>13</v>
      </c>
      <c r="O199" s="194">
        <f t="shared" si="130"/>
        <v>30</v>
      </c>
      <c r="P199" s="193">
        <f t="shared" si="131"/>
        <v>15</v>
      </c>
      <c r="Q199" s="194">
        <f t="shared" si="132"/>
        <v>55</v>
      </c>
      <c r="R199" s="194"/>
      <c r="S199" s="194"/>
      <c r="T199" s="194"/>
      <c r="U199" s="194"/>
      <c r="V199" s="195">
        <f t="shared" si="145"/>
        <v>0.29166666666666669</v>
      </c>
      <c r="W199" s="195">
        <f t="shared" si="146"/>
        <v>0.54166666666666663</v>
      </c>
      <c r="X199" s="195">
        <f t="shared" si="147"/>
        <v>0.5625</v>
      </c>
      <c r="Y199" s="195">
        <f t="shared" si="148"/>
        <v>0.66319444444444442</v>
      </c>
      <c r="Z199" s="195"/>
      <c r="AA199" s="195"/>
      <c r="AB199" s="667"/>
      <c r="AC199" s="196">
        <f t="shared" si="133"/>
        <v>0.35069444444444442</v>
      </c>
      <c r="AD199" s="667"/>
      <c r="AE199" s="196">
        <f t="shared" si="149"/>
        <v>0.35069444444444436</v>
      </c>
      <c r="AF199" s="196"/>
      <c r="AG199" s="196"/>
      <c r="AH199" s="196"/>
      <c r="AI199" s="172"/>
      <c r="AJ199" s="709">
        <f t="shared" si="134"/>
        <v>0</v>
      </c>
      <c r="AK199" s="709">
        <f t="shared" si="135"/>
        <v>0</v>
      </c>
      <c r="AL199" s="709">
        <f t="shared" si="136"/>
        <v>0</v>
      </c>
      <c r="AM199" s="709"/>
      <c r="AN199" s="709">
        <f t="shared" si="137"/>
        <v>0</v>
      </c>
      <c r="AO199" s="709">
        <f t="shared" si="138"/>
        <v>1</v>
      </c>
    </row>
    <row r="200" spans="2:41" ht="12.75" hidden="1" customHeight="1" outlineLevel="1" x14ac:dyDescent="0.2">
      <c r="B200" s="851"/>
      <c r="C200" s="851"/>
      <c r="D200" s="27" t="str">
        <f t="shared" si="139"/>
        <v/>
      </c>
      <c r="E200" s="191" t="str">
        <f t="shared" si="140"/>
        <v>Di</v>
      </c>
      <c r="F200" s="191">
        <f t="shared" si="141"/>
        <v>2022</v>
      </c>
      <c r="G200" s="191">
        <f t="shared" si="142"/>
        <v>6</v>
      </c>
      <c r="H200" s="191">
        <f t="shared" si="144"/>
        <v>21</v>
      </c>
      <c r="I200" s="192">
        <f t="shared" si="143"/>
        <v>43271</v>
      </c>
      <c r="J200" s="193">
        <f t="shared" si="125"/>
        <v>7</v>
      </c>
      <c r="K200" s="194">
        <f t="shared" si="126"/>
        <v>0</v>
      </c>
      <c r="L200" s="193">
        <f t="shared" si="127"/>
        <v>13</v>
      </c>
      <c r="M200" s="194">
        <f t="shared" si="128"/>
        <v>0</v>
      </c>
      <c r="N200" s="193">
        <f t="shared" si="129"/>
        <v>13</v>
      </c>
      <c r="O200" s="194">
        <f t="shared" si="130"/>
        <v>30</v>
      </c>
      <c r="P200" s="193">
        <f t="shared" si="131"/>
        <v>15</v>
      </c>
      <c r="Q200" s="194">
        <f t="shared" si="132"/>
        <v>55</v>
      </c>
      <c r="R200" s="194"/>
      <c r="S200" s="194"/>
      <c r="T200" s="194"/>
      <c r="U200" s="194"/>
      <c r="V200" s="195">
        <f t="shared" si="145"/>
        <v>0.29166666666666669</v>
      </c>
      <c r="W200" s="195">
        <f t="shared" si="146"/>
        <v>0.54166666666666663</v>
      </c>
      <c r="X200" s="195">
        <f t="shared" si="147"/>
        <v>0.5625</v>
      </c>
      <c r="Y200" s="195">
        <f t="shared" si="148"/>
        <v>0.66319444444444442</v>
      </c>
      <c r="Z200" s="195"/>
      <c r="AA200" s="195"/>
      <c r="AB200" s="667"/>
      <c r="AC200" s="196">
        <f t="shared" si="133"/>
        <v>0.35069444444444442</v>
      </c>
      <c r="AD200" s="667"/>
      <c r="AE200" s="196">
        <f t="shared" si="149"/>
        <v>0.35069444444444436</v>
      </c>
      <c r="AF200" s="196"/>
      <c r="AG200" s="196"/>
      <c r="AH200" s="196"/>
      <c r="AJ200" s="709">
        <f t="shared" si="134"/>
        <v>0</v>
      </c>
      <c r="AK200" s="709">
        <f t="shared" si="135"/>
        <v>0</v>
      </c>
      <c r="AL200" s="709">
        <f t="shared" si="136"/>
        <v>0</v>
      </c>
      <c r="AM200" s="709"/>
      <c r="AN200" s="709">
        <f t="shared" si="137"/>
        <v>0</v>
      </c>
      <c r="AO200" s="709">
        <f t="shared" si="138"/>
        <v>1</v>
      </c>
    </row>
    <row r="201" spans="2:41" ht="12.75" hidden="1" customHeight="1" outlineLevel="1" x14ac:dyDescent="0.2">
      <c r="B201" s="851"/>
      <c r="C201" s="851"/>
      <c r="D201" s="27" t="str">
        <f t="shared" si="139"/>
        <v/>
      </c>
      <c r="E201" s="191" t="str">
        <f t="shared" si="140"/>
        <v>Mi</v>
      </c>
      <c r="F201" s="191">
        <f t="shared" si="141"/>
        <v>2022</v>
      </c>
      <c r="G201" s="191">
        <f t="shared" si="142"/>
        <v>6</v>
      </c>
      <c r="H201" s="191">
        <f t="shared" si="144"/>
        <v>22</v>
      </c>
      <c r="I201" s="192">
        <f t="shared" si="143"/>
        <v>43272</v>
      </c>
      <c r="J201" s="193">
        <f t="shared" si="125"/>
        <v>7</v>
      </c>
      <c r="K201" s="194">
        <f t="shared" si="126"/>
        <v>0</v>
      </c>
      <c r="L201" s="193">
        <f t="shared" si="127"/>
        <v>13</v>
      </c>
      <c r="M201" s="194">
        <f t="shared" si="128"/>
        <v>0</v>
      </c>
      <c r="N201" s="193">
        <f t="shared" si="129"/>
        <v>13</v>
      </c>
      <c r="O201" s="194">
        <f t="shared" si="130"/>
        <v>30</v>
      </c>
      <c r="P201" s="193">
        <f t="shared" si="131"/>
        <v>15</v>
      </c>
      <c r="Q201" s="194">
        <f t="shared" si="132"/>
        <v>55</v>
      </c>
      <c r="R201" s="194"/>
      <c r="S201" s="194"/>
      <c r="T201" s="194"/>
      <c r="U201" s="194"/>
      <c r="V201" s="195">
        <f t="shared" si="145"/>
        <v>0.29166666666666669</v>
      </c>
      <c r="W201" s="195">
        <f t="shared" si="146"/>
        <v>0.54166666666666663</v>
      </c>
      <c r="X201" s="195">
        <f t="shared" si="147"/>
        <v>0.5625</v>
      </c>
      <c r="Y201" s="195">
        <f t="shared" si="148"/>
        <v>0.66319444444444442</v>
      </c>
      <c r="Z201" s="195"/>
      <c r="AA201" s="195"/>
      <c r="AB201" s="667"/>
      <c r="AC201" s="196">
        <f t="shared" si="133"/>
        <v>0.35069444444444442</v>
      </c>
      <c r="AD201" s="667"/>
      <c r="AE201" s="196">
        <f t="shared" si="149"/>
        <v>0.35069444444444436</v>
      </c>
      <c r="AF201" s="196"/>
      <c r="AG201" s="196"/>
      <c r="AH201" s="196"/>
      <c r="AJ201" s="709">
        <f t="shared" si="134"/>
        <v>0</v>
      </c>
      <c r="AK201" s="709">
        <f t="shared" si="135"/>
        <v>0</v>
      </c>
      <c r="AL201" s="709">
        <f t="shared" si="136"/>
        <v>0</v>
      </c>
      <c r="AM201" s="709"/>
      <c r="AN201" s="709">
        <f t="shared" si="137"/>
        <v>0</v>
      </c>
      <c r="AO201" s="709">
        <f t="shared" si="138"/>
        <v>1</v>
      </c>
    </row>
    <row r="202" spans="2:41" ht="12.75" hidden="1" customHeight="1" outlineLevel="1" x14ac:dyDescent="0.2">
      <c r="B202" s="851"/>
      <c r="C202" s="851"/>
      <c r="D202" s="27" t="str">
        <f t="shared" si="139"/>
        <v/>
      </c>
      <c r="E202" s="191" t="str">
        <f t="shared" si="140"/>
        <v>Do</v>
      </c>
      <c r="F202" s="191">
        <f t="shared" si="141"/>
        <v>2022</v>
      </c>
      <c r="G202" s="191">
        <f t="shared" si="142"/>
        <v>6</v>
      </c>
      <c r="H202" s="191">
        <f t="shared" si="144"/>
        <v>23</v>
      </c>
      <c r="I202" s="192">
        <f t="shared" si="143"/>
        <v>43273</v>
      </c>
      <c r="J202" s="193">
        <f t="shared" si="125"/>
        <v>7</v>
      </c>
      <c r="K202" s="194">
        <f t="shared" si="126"/>
        <v>0</v>
      </c>
      <c r="L202" s="193">
        <f t="shared" si="127"/>
        <v>13</v>
      </c>
      <c r="M202" s="194">
        <f t="shared" si="128"/>
        <v>0</v>
      </c>
      <c r="N202" s="193">
        <f t="shared" si="129"/>
        <v>13</v>
      </c>
      <c r="O202" s="194">
        <f t="shared" si="130"/>
        <v>30</v>
      </c>
      <c r="P202" s="193">
        <f t="shared" si="131"/>
        <v>15</v>
      </c>
      <c r="Q202" s="194">
        <f t="shared" si="132"/>
        <v>55</v>
      </c>
      <c r="R202" s="194"/>
      <c r="S202" s="194"/>
      <c r="T202" s="194"/>
      <c r="U202" s="194"/>
      <c r="V202" s="195">
        <f t="shared" si="145"/>
        <v>0.29166666666666669</v>
      </c>
      <c r="W202" s="195">
        <f t="shared" si="146"/>
        <v>0.54166666666666663</v>
      </c>
      <c r="X202" s="195">
        <f t="shared" si="147"/>
        <v>0.5625</v>
      </c>
      <c r="Y202" s="195">
        <f t="shared" si="148"/>
        <v>0.66319444444444442</v>
      </c>
      <c r="Z202" s="195"/>
      <c r="AA202" s="195"/>
      <c r="AB202" s="667"/>
      <c r="AC202" s="196">
        <f t="shared" si="133"/>
        <v>0.35069444444444442</v>
      </c>
      <c r="AD202" s="667"/>
      <c r="AE202" s="196">
        <f t="shared" si="149"/>
        <v>0.35069444444444436</v>
      </c>
      <c r="AF202" s="196"/>
      <c r="AG202" s="196"/>
      <c r="AH202" s="196"/>
      <c r="AI202" s="150"/>
      <c r="AJ202" s="709">
        <f t="shared" si="134"/>
        <v>0</v>
      </c>
      <c r="AK202" s="709">
        <f t="shared" si="135"/>
        <v>0</v>
      </c>
      <c r="AL202" s="709">
        <f t="shared" si="136"/>
        <v>0</v>
      </c>
      <c r="AM202" s="709"/>
      <c r="AN202" s="709">
        <f t="shared" si="137"/>
        <v>0</v>
      </c>
      <c r="AO202" s="709">
        <f t="shared" si="138"/>
        <v>1</v>
      </c>
    </row>
    <row r="203" spans="2:41" ht="12.75" hidden="1" customHeight="1" outlineLevel="1" x14ac:dyDescent="0.2">
      <c r="B203" s="851"/>
      <c r="C203" s="851"/>
      <c r="D203" s="27" t="str">
        <f t="shared" si="139"/>
        <v/>
      </c>
      <c r="E203" s="191" t="str">
        <f t="shared" si="140"/>
        <v>Fr</v>
      </c>
      <c r="F203" s="191">
        <f t="shared" si="141"/>
        <v>2022</v>
      </c>
      <c r="G203" s="191">
        <f t="shared" si="142"/>
        <v>6</v>
      </c>
      <c r="H203" s="191">
        <f t="shared" si="144"/>
        <v>24</v>
      </c>
      <c r="I203" s="192">
        <f t="shared" si="143"/>
        <v>43274</v>
      </c>
      <c r="J203" s="193">
        <f t="shared" si="125"/>
        <v>7</v>
      </c>
      <c r="K203" s="194">
        <f t="shared" si="126"/>
        <v>0</v>
      </c>
      <c r="L203" s="193">
        <f t="shared" si="127"/>
        <v>13</v>
      </c>
      <c r="M203" s="194">
        <f t="shared" si="128"/>
        <v>0</v>
      </c>
      <c r="N203" s="193">
        <f t="shared" si="129"/>
        <v>13</v>
      </c>
      <c r="O203" s="194">
        <f t="shared" si="130"/>
        <v>30</v>
      </c>
      <c r="P203" s="193">
        <f t="shared" si="131"/>
        <v>15</v>
      </c>
      <c r="Q203" s="194">
        <f t="shared" si="132"/>
        <v>55</v>
      </c>
      <c r="R203" s="194"/>
      <c r="S203" s="194"/>
      <c r="T203" s="194"/>
      <c r="U203" s="194"/>
      <c r="V203" s="195">
        <f t="shared" si="145"/>
        <v>0.29166666666666669</v>
      </c>
      <c r="W203" s="195">
        <f t="shared" si="146"/>
        <v>0.54166666666666663</v>
      </c>
      <c r="X203" s="195">
        <f t="shared" si="147"/>
        <v>0.5625</v>
      </c>
      <c r="Y203" s="195">
        <f t="shared" si="148"/>
        <v>0.66319444444444442</v>
      </c>
      <c r="Z203" s="195"/>
      <c r="AA203" s="195"/>
      <c r="AB203" s="667"/>
      <c r="AC203" s="196">
        <f t="shared" si="133"/>
        <v>0.35069444444444442</v>
      </c>
      <c r="AD203" s="667"/>
      <c r="AE203" s="196">
        <f t="shared" si="149"/>
        <v>0.35069444444444436</v>
      </c>
      <c r="AF203" s="196"/>
      <c r="AG203" s="196"/>
      <c r="AH203" s="196"/>
      <c r="AI203" s="150"/>
      <c r="AJ203" s="709">
        <f t="shared" si="134"/>
        <v>0</v>
      </c>
      <c r="AK203" s="709">
        <f t="shared" si="135"/>
        <v>0</v>
      </c>
      <c r="AL203" s="709">
        <f t="shared" si="136"/>
        <v>0</v>
      </c>
      <c r="AM203" s="709"/>
      <c r="AN203" s="709">
        <f t="shared" si="137"/>
        <v>0</v>
      </c>
      <c r="AO203" s="709">
        <f t="shared" si="138"/>
        <v>1</v>
      </c>
    </row>
    <row r="204" spans="2:41" ht="12.75" hidden="1" customHeight="1" outlineLevel="1" x14ac:dyDescent="0.2">
      <c r="B204" s="851"/>
      <c r="C204" s="851"/>
      <c r="D204" s="27" t="str">
        <f t="shared" si="139"/>
        <v/>
      </c>
      <c r="E204" s="191" t="str">
        <f t="shared" si="140"/>
        <v>Sa</v>
      </c>
      <c r="F204" s="191">
        <f t="shared" si="141"/>
        <v>2022</v>
      </c>
      <c r="G204" s="191">
        <f t="shared" si="142"/>
        <v>6</v>
      </c>
      <c r="H204" s="191">
        <f t="shared" si="144"/>
        <v>25</v>
      </c>
      <c r="I204" s="192">
        <f t="shared" si="143"/>
        <v>43275</v>
      </c>
      <c r="J204" s="193">
        <f t="shared" si="125"/>
        <v>7</v>
      </c>
      <c r="K204" s="194">
        <f t="shared" si="126"/>
        <v>0</v>
      </c>
      <c r="L204" s="193">
        <f t="shared" si="127"/>
        <v>13</v>
      </c>
      <c r="M204" s="194">
        <f t="shared" si="128"/>
        <v>0</v>
      </c>
      <c r="N204" s="193">
        <f t="shared" si="129"/>
        <v>13</v>
      </c>
      <c r="O204" s="194">
        <f t="shared" si="130"/>
        <v>30</v>
      </c>
      <c r="P204" s="193">
        <f t="shared" si="131"/>
        <v>15</v>
      </c>
      <c r="Q204" s="194">
        <f t="shared" si="132"/>
        <v>55</v>
      </c>
      <c r="R204" s="194"/>
      <c r="S204" s="194"/>
      <c r="T204" s="194"/>
      <c r="U204" s="194"/>
      <c r="V204" s="195">
        <f t="shared" si="145"/>
        <v>0.29166666666666669</v>
      </c>
      <c r="W204" s="195">
        <f t="shared" si="146"/>
        <v>0.54166666666666663</v>
      </c>
      <c r="X204" s="195">
        <f t="shared" si="147"/>
        <v>0.5625</v>
      </c>
      <c r="Y204" s="195">
        <f t="shared" si="148"/>
        <v>0.66319444444444442</v>
      </c>
      <c r="Z204" s="195"/>
      <c r="AA204" s="195"/>
      <c r="AB204" s="667"/>
      <c r="AC204" s="196">
        <f t="shared" si="133"/>
        <v>0.35069444444444442</v>
      </c>
      <c r="AD204" s="667"/>
      <c r="AE204" s="196">
        <f t="shared" si="149"/>
        <v>0.35069444444444436</v>
      </c>
      <c r="AF204" s="196"/>
      <c r="AG204" s="196"/>
      <c r="AH204" s="196"/>
      <c r="AI204" s="150"/>
      <c r="AJ204" s="709">
        <f t="shared" si="134"/>
        <v>0</v>
      </c>
      <c r="AK204" s="709">
        <f t="shared" si="135"/>
        <v>0</v>
      </c>
      <c r="AL204" s="709">
        <f t="shared" si="136"/>
        <v>0</v>
      </c>
      <c r="AM204" s="709"/>
      <c r="AN204" s="709">
        <f t="shared" si="137"/>
        <v>0</v>
      </c>
      <c r="AO204" s="709">
        <f t="shared" si="138"/>
        <v>0</v>
      </c>
    </row>
    <row r="205" spans="2:41" ht="12.75" hidden="1" customHeight="1" outlineLevel="1" x14ac:dyDescent="0.2">
      <c r="B205" s="851"/>
      <c r="C205" s="851"/>
      <c r="D205" s="27" t="str">
        <f t="shared" si="139"/>
        <v/>
      </c>
      <c r="E205" s="191" t="str">
        <f t="shared" si="140"/>
        <v>So</v>
      </c>
      <c r="F205" s="191">
        <f t="shared" si="141"/>
        <v>2022</v>
      </c>
      <c r="G205" s="191">
        <f t="shared" si="142"/>
        <v>6</v>
      </c>
      <c r="H205" s="191">
        <f t="shared" si="144"/>
        <v>26</v>
      </c>
      <c r="I205" s="192">
        <f t="shared" si="143"/>
        <v>43276</v>
      </c>
      <c r="J205" s="193">
        <f t="shared" si="125"/>
        <v>7</v>
      </c>
      <c r="K205" s="194">
        <f t="shared" si="126"/>
        <v>0</v>
      </c>
      <c r="L205" s="193">
        <f t="shared" si="127"/>
        <v>13</v>
      </c>
      <c r="M205" s="194">
        <f t="shared" si="128"/>
        <v>0</v>
      </c>
      <c r="N205" s="193">
        <f t="shared" si="129"/>
        <v>13</v>
      </c>
      <c r="O205" s="194">
        <f t="shared" si="130"/>
        <v>30</v>
      </c>
      <c r="P205" s="193">
        <f t="shared" si="131"/>
        <v>15</v>
      </c>
      <c r="Q205" s="194">
        <f t="shared" si="132"/>
        <v>55</v>
      </c>
      <c r="R205" s="194"/>
      <c r="S205" s="194"/>
      <c r="T205" s="194"/>
      <c r="U205" s="194"/>
      <c r="V205" s="195">
        <f t="shared" si="145"/>
        <v>0.29166666666666669</v>
      </c>
      <c r="W205" s="195">
        <f t="shared" si="146"/>
        <v>0.54166666666666663</v>
      </c>
      <c r="X205" s="195">
        <f t="shared" si="147"/>
        <v>0.5625</v>
      </c>
      <c r="Y205" s="195">
        <f t="shared" si="148"/>
        <v>0.66319444444444442</v>
      </c>
      <c r="Z205" s="195"/>
      <c r="AA205" s="195"/>
      <c r="AB205" s="667"/>
      <c r="AC205" s="196">
        <f t="shared" si="133"/>
        <v>0.35069444444444442</v>
      </c>
      <c r="AD205" s="667"/>
      <c r="AE205" s="196">
        <f t="shared" si="149"/>
        <v>0.35069444444444436</v>
      </c>
      <c r="AF205" s="196"/>
      <c r="AG205" s="196"/>
      <c r="AH205" s="196"/>
      <c r="AI205" s="150"/>
      <c r="AJ205" s="709">
        <f t="shared" si="134"/>
        <v>0</v>
      </c>
      <c r="AK205" s="709">
        <f t="shared" si="135"/>
        <v>0</v>
      </c>
      <c r="AL205" s="709">
        <f t="shared" si="136"/>
        <v>0</v>
      </c>
      <c r="AM205" s="709"/>
      <c r="AN205" s="709">
        <f t="shared" si="137"/>
        <v>0</v>
      </c>
      <c r="AO205" s="709">
        <f t="shared" si="138"/>
        <v>0</v>
      </c>
    </row>
    <row r="206" spans="2:41" ht="12.75" hidden="1" customHeight="1" outlineLevel="1" x14ac:dyDescent="0.2">
      <c r="B206" s="851"/>
      <c r="C206" s="851"/>
      <c r="D206" s="27">
        <f t="shared" si="139"/>
        <v>27</v>
      </c>
      <c r="E206" s="191" t="str">
        <f t="shared" si="140"/>
        <v>Mo</v>
      </c>
      <c r="F206" s="191">
        <f t="shared" si="141"/>
        <v>2022</v>
      </c>
      <c r="G206" s="191">
        <f t="shared" si="142"/>
        <v>6</v>
      </c>
      <c r="H206" s="191">
        <f t="shared" si="144"/>
        <v>27</v>
      </c>
      <c r="I206" s="192">
        <f t="shared" si="143"/>
        <v>43277</v>
      </c>
      <c r="J206" s="193">
        <f t="shared" si="125"/>
        <v>7</v>
      </c>
      <c r="K206" s="194">
        <f t="shared" si="126"/>
        <v>0</v>
      </c>
      <c r="L206" s="193">
        <f t="shared" si="127"/>
        <v>13</v>
      </c>
      <c r="M206" s="194">
        <f t="shared" si="128"/>
        <v>0</v>
      </c>
      <c r="N206" s="193">
        <f t="shared" si="129"/>
        <v>13</v>
      </c>
      <c r="O206" s="194">
        <f t="shared" si="130"/>
        <v>30</v>
      </c>
      <c r="P206" s="193">
        <f t="shared" si="131"/>
        <v>15</v>
      </c>
      <c r="Q206" s="194">
        <f t="shared" si="132"/>
        <v>55</v>
      </c>
      <c r="R206" s="194"/>
      <c r="S206" s="194"/>
      <c r="T206" s="194"/>
      <c r="U206" s="194"/>
      <c r="V206" s="195">
        <f t="shared" si="145"/>
        <v>0.29166666666666669</v>
      </c>
      <c r="W206" s="195">
        <f t="shared" si="146"/>
        <v>0.54166666666666663</v>
      </c>
      <c r="X206" s="195">
        <f t="shared" si="147"/>
        <v>0.5625</v>
      </c>
      <c r="Y206" s="195">
        <f t="shared" si="148"/>
        <v>0.66319444444444442</v>
      </c>
      <c r="Z206" s="195"/>
      <c r="AA206" s="195"/>
      <c r="AB206" s="667"/>
      <c r="AC206" s="196">
        <f t="shared" si="133"/>
        <v>0.35069444444444442</v>
      </c>
      <c r="AD206" s="667"/>
      <c r="AE206" s="196">
        <f t="shared" si="149"/>
        <v>0.35069444444444436</v>
      </c>
      <c r="AF206" s="196"/>
      <c r="AG206" s="196"/>
      <c r="AH206" s="196"/>
      <c r="AI206" s="150"/>
      <c r="AJ206" s="709">
        <f t="shared" si="134"/>
        <v>0</v>
      </c>
      <c r="AK206" s="709">
        <f t="shared" si="135"/>
        <v>0</v>
      </c>
      <c r="AL206" s="709">
        <f t="shared" si="136"/>
        <v>0</v>
      </c>
      <c r="AM206" s="709"/>
      <c r="AN206" s="709">
        <f t="shared" si="137"/>
        <v>0</v>
      </c>
      <c r="AO206" s="709">
        <f t="shared" si="138"/>
        <v>1</v>
      </c>
    </row>
    <row r="207" spans="2:41" ht="12.75" hidden="1" customHeight="1" outlineLevel="1" x14ac:dyDescent="0.2">
      <c r="B207" s="851"/>
      <c r="C207" s="851"/>
      <c r="D207" s="27" t="str">
        <f t="shared" si="139"/>
        <v/>
      </c>
      <c r="E207" s="191" t="str">
        <f t="shared" si="140"/>
        <v>Di</v>
      </c>
      <c r="F207" s="191">
        <f t="shared" si="141"/>
        <v>2022</v>
      </c>
      <c r="G207" s="191">
        <f t="shared" si="142"/>
        <v>6</v>
      </c>
      <c r="H207" s="191">
        <f t="shared" si="144"/>
        <v>28</v>
      </c>
      <c r="I207" s="192">
        <f t="shared" si="143"/>
        <v>43278</v>
      </c>
      <c r="J207" s="193">
        <f t="shared" si="125"/>
        <v>7</v>
      </c>
      <c r="K207" s="194">
        <f t="shared" si="126"/>
        <v>0</v>
      </c>
      <c r="L207" s="193">
        <f t="shared" si="127"/>
        <v>13</v>
      </c>
      <c r="M207" s="194">
        <f t="shared" si="128"/>
        <v>0</v>
      </c>
      <c r="N207" s="193">
        <f t="shared" si="129"/>
        <v>13</v>
      </c>
      <c r="O207" s="194">
        <f t="shared" si="130"/>
        <v>30</v>
      </c>
      <c r="P207" s="193">
        <f t="shared" si="131"/>
        <v>15</v>
      </c>
      <c r="Q207" s="194">
        <f t="shared" si="132"/>
        <v>55</v>
      </c>
      <c r="R207" s="194"/>
      <c r="S207" s="194"/>
      <c r="T207" s="194"/>
      <c r="U207" s="194"/>
      <c r="V207" s="195">
        <f>TIME(J207,K207,0)</f>
        <v>0.29166666666666669</v>
      </c>
      <c r="W207" s="195">
        <f>TIME(L207,M207,0)</f>
        <v>0.54166666666666663</v>
      </c>
      <c r="X207" s="195">
        <f>TIME(N207,O207,0)</f>
        <v>0.5625</v>
      </c>
      <c r="Y207" s="195">
        <f>TIME(P207,Q207,0)</f>
        <v>0.66319444444444442</v>
      </c>
      <c r="Z207" s="195"/>
      <c r="AA207" s="195"/>
      <c r="AB207" s="667"/>
      <c r="AC207" s="196">
        <f t="shared" si="133"/>
        <v>0.35069444444444442</v>
      </c>
      <c r="AD207" s="667"/>
      <c r="AE207" s="196">
        <f>Y207-V207-(X207-W207)</f>
        <v>0.35069444444444436</v>
      </c>
      <c r="AF207" s="196"/>
      <c r="AG207" s="196"/>
      <c r="AH207" s="196"/>
      <c r="AJ207" s="709">
        <f t="shared" si="134"/>
        <v>0</v>
      </c>
      <c r="AK207" s="709">
        <f t="shared" si="135"/>
        <v>0</v>
      </c>
      <c r="AL207" s="709">
        <f t="shared" si="136"/>
        <v>0</v>
      </c>
      <c r="AM207" s="709"/>
      <c r="AN207" s="709">
        <f t="shared" si="137"/>
        <v>0</v>
      </c>
      <c r="AO207" s="709">
        <f t="shared" si="138"/>
        <v>1</v>
      </c>
    </row>
    <row r="208" spans="2:41" ht="12.75" hidden="1" customHeight="1" outlineLevel="1" x14ac:dyDescent="0.2">
      <c r="B208" s="851"/>
      <c r="C208" s="851"/>
      <c r="D208" s="27" t="str">
        <f t="shared" si="139"/>
        <v/>
      </c>
      <c r="E208" s="191" t="str">
        <f t="shared" si="140"/>
        <v>Mi</v>
      </c>
      <c r="F208" s="191">
        <f t="shared" si="141"/>
        <v>2022</v>
      </c>
      <c r="G208" s="191">
        <f t="shared" si="142"/>
        <v>6</v>
      </c>
      <c r="H208" s="191">
        <f t="shared" si="144"/>
        <v>29</v>
      </c>
      <c r="I208" s="192">
        <f t="shared" si="143"/>
        <v>43279</v>
      </c>
      <c r="J208" s="193">
        <f t="shared" si="125"/>
        <v>7</v>
      </c>
      <c r="K208" s="194">
        <f t="shared" si="126"/>
        <v>0</v>
      </c>
      <c r="L208" s="193">
        <f t="shared" si="127"/>
        <v>13</v>
      </c>
      <c r="M208" s="194">
        <f t="shared" si="128"/>
        <v>0</v>
      </c>
      <c r="N208" s="193">
        <f t="shared" si="129"/>
        <v>13</v>
      </c>
      <c r="O208" s="194">
        <f t="shared" si="130"/>
        <v>30</v>
      </c>
      <c r="P208" s="193">
        <f t="shared" si="131"/>
        <v>15</v>
      </c>
      <c r="Q208" s="194">
        <f t="shared" si="132"/>
        <v>55</v>
      </c>
      <c r="R208" s="194"/>
      <c r="S208" s="194"/>
      <c r="T208" s="194"/>
      <c r="U208" s="194"/>
      <c r="V208" s="195">
        <f>TIME(J208,K208,0)</f>
        <v>0.29166666666666669</v>
      </c>
      <c r="W208" s="195">
        <f>TIME(L208,M208,0)</f>
        <v>0.54166666666666663</v>
      </c>
      <c r="X208" s="195">
        <f>TIME(N208,O208,0)</f>
        <v>0.5625</v>
      </c>
      <c r="Y208" s="195">
        <f>TIME(P208,Q208,0)</f>
        <v>0.66319444444444442</v>
      </c>
      <c r="Z208" s="195"/>
      <c r="AA208" s="195"/>
      <c r="AB208" s="667"/>
      <c r="AC208" s="196">
        <f t="shared" si="133"/>
        <v>0.35069444444444442</v>
      </c>
      <c r="AD208" s="667"/>
      <c r="AE208" s="196">
        <f>Y208-V208-(X208-W208)</f>
        <v>0.35069444444444436</v>
      </c>
      <c r="AF208" s="196"/>
      <c r="AG208" s="196"/>
      <c r="AH208" s="196"/>
      <c r="AJ208" s="709">
        <f t="shared" si="134"/>
        <v>0</v>
      </c>
      <c r="AK208" s="709">
        <f t="shared" si="135"/>
        <v>0</v>
      </c>
      <c r="AL208" s="709">
        <f t="shared" si="136"/>
        <v>0</v>
      </c>
      <c r="AM208" s="709"/>
      <c r="AN208" s="709">
        <f t="shared" si="137"/>
        <v>0</v>
      </c>
      <c r="AO208" s="709">
        <f t="shared" si="138"/>
        <v>1</v>
      </c>
    </row>
    <row r="209" spans="1:47" ht="12.75" hidden="1" customHeight="1" outlineLevel="1" x14ac:dyDescent="0.2">
      <c r="B209" s="851"/>
      <c r="C209" s="851"/>
      <c r="D209" s="27" t="str">
        <f t="shared" si="139"/>
        <v/>
      </c>
      <c r="E209" s="191" t="str">
        <f t="shared" si="140"/>
        <v>Do</v>
      </c>
      <c r="F209" s="191">
        <f t="shared" si="141"/>
        <v>2022</v>
      </c>
      <c r="G209" s="191">
        <f t="shared" si="142"/>
        <v>6</v>
      </c>
      <c r="H209" s="191">
        <f t="shared" si="144"/>
        <v>30</v>
      </c>
      <c r="I209" s="192">
        <f t="shared" si="143"/>
        <v>43280</v>
      </c>
      <c r="J209" s="193">
        <f t="shared" si="125"/>
        <v>7</v>
      </c>
      <c r="K209" s="194">
        <f t="shared" si="126"/>
        <v>0</v>
      </c>
      <c r="L209" s="193">
        <f t="shared" si="127"/>
        <v>13</v>
      </c>
      <c r="M209" s="194">
        <f t="shared" si="128"/>
        <v>0</v>
      </c>
      <c r="N209" s="193">
        <f t="shared" si="129"/>
        <v>13</v>
      </c>
      <c r="O209" s="194">
        <f t="shared" si="130"/>
        <v>30</v>
      </c>
      <c r="P209" s="193">
        <f t="shared" si="131"/>
        <v>15</v>
      </c>
      <c r="Q209" s="194">
        <f t="shared" si="132"/>
        <v>55</v>
      </c>
      <c r="R209" s="194"/>
      <c r="S209" s="194"/>
      <c r="T209" s="194"/>
      <c r="U209" s="194"/>
      <c r="V209" s="195">
        <f>TIME(J209,K209,0)</f>
        <v>0.29166666666666669</v>
      </c>
      <c r="W209" s="195">
        <f>TIME(L209,M209,0)</f>
        <v>0.54166666666666663</v>
      </c>
      <c r="X209" s="195">
        <f>TIME(N209,O209,0)</f>
        <v>0.5625</v>
      </c>
      <c r="Y209" s="195">
        <f>TIME(P209,Q209,0)</f>
        <v>0.66319444444444442</v>
      </c>
      <c r="Z209" s="195"/>
      <c r="AA209" s="195"/>
      <c r="AB209" s="667"/>
      <c r="AC209" s="196">
        <f t="shared" si="133"/>
        <v>0.35069444444444442</v>
      </c>
      <c r="AD209" s="667"/>
      <c r="AE209" s="196">
        <f>Y209-V209-(X209-W209)</f>
        <v>0.35069444444444436</v>
      </c>
      <c r="AF209" s="196"/>
      <c r="AG209" s="196"/>
      <c r="AH209" s="196"/>
      <c r="AI209" s="150"/>
      <c r="AJ209" s="709">
        <f t="shared" si="134"/>
        <v>0</v>
      </c>
      <c r="AK209" s="709">
        <f t="shared" si="135"/>
        <v>0</v>
      </c>
      <c r="AL209" s="709">
        <f t="shared" si="136"/>
        <v>0</v>
      </c>
      <c r="AM209" s="709"/>
      <c r="AN209" s="709">
        <f t="shared" si="137"/>
        <v>0</v>
      </c>
      <c r="AO209" s="709">
        <f t="shared" si="138"/>
        <v>1</v>
      </c>
      <c r="AR209" s="184"/>
    </row>
    <row r="210" spans="1:47" ht="12.75" hidden="1" customHeight="1" outlineLevel="1" x14ac:dyDescent="0.2">
      <c r="B210" s="851"/>
      <c r="C210" s="851"/>
      <c r="D210" s="27" t="str">
        <f t="shared" si="139"/>
        <v/>
      </c>
      <c r="E210" s="191" t="str">
        <f t="shared" si="140"/>
        <v>Fr</v>
      </c>
      <c r="F210" s="191">
        <f t="shared" si="141"/>
        <v>2022</v>
      </c>
      <c r="G210" s="191">
        <f t="shared" si="142"/>
        <v>6</v>
      </c>
      <c r="H210" s="191">
        <f t="shared" si="144"/>
        <v>31</v>
      </c>
      <c r="I210" s="192">
        <f t="shared" si="143"/>
        <v>43281</v>
      </c>
      <c r="J210" s="193">
        <f t="shared" si="125"/>
        <v>7</v>
      </c>
      <c r="K210" s="194">
        <f t="shared" si="126"/>
        <v>0</v>
      </c>
      <c r="L210" s="193">
        <f t="shared" si="127"/>
        <v>13</v>
      </c>
      <c r="M210" s="194">
        <f t="shared" si="128"/>
        <v>0</v>
      </c>
      <c r="N210" s="193">
        <f t="shared" si="129"/>
        <v>13</v>
      </c>
      <c r="O210" s="194">
        <f t="shared" si="130"/>
        <v>30</v>
      </c>
      <c r="P210" s="193">
        <f t="shared" si="131"/>
        <v>15</v>
      </c>
      <c r="Q210" s="194">
        <f t="shared" si="132"/>
        <v>55</v>
      </c>
      <c r="R210" s="194"/>
      <c r="S210" s="194"/>
      <c r="T210" s="194"/>
      <c r="U210" s="194"/>
      <c r="V210" s="195">
        <f>TIME(J210,K210,0)</f>
        <v>0.29166666666666669</v>
      </c>
      <c r="W210" s="195">
        <f>TIME(L210,M210,0)</f>
        <v>0.54166666666666663</v>
      </c>
      <c r="X210" s="195">
        <f>TIME(N210,O210,0)</f>
        <v>0.5625</v>
      </c>
      <c r="Y210" s="195">
        <f>TIME(P210,Q210,0)</f>
        <v>0.66319444444444442</v>
      </c>
      <c r="Z210" s="195"/>
      <c r="AA210" s="195"/>
      <c r="AB210" s="667"/>
      <c r="AC210" s="196">
        <f t="shared" si="133"/>
        <v>0.35069444444444442</v>
      </c>
      <c r="AD210" s="667"/>
      <c r="AE210" s="196">
        <f>Y210-V210-(X210-W210)</f>
        <v>0.35069444444444436</v>
      </c>
      <c r="AF210" s="196"/>
      <c r="AG210" s="196"/>
      <c r="AH210" s="196"/>
      <c r="AI210" s="150"/>
      <c r="AJ210" s="709">
        <f t="shared" si="134"/>
        <v>0</v>
      </c>
      <c r="AK210" s="709">
        <f t="shared" si="135"/>
        <v>0</v>
      </c>
      <c r="AL210" s="709">
        <f t="shared" si="136"/>
        <v>0</v>
      </c>
      <c r="AM210" s="709"/>
      <c r="AN210" s="709">
        <f t="shared" si="137"/>
        <v>0</v>
      </c>
      <c r="AO210" s="709">
        <f t="shared" si="138"/>
        <v>1</v>
      </c>
      <c r="AR210" s="184"/>
    </row>
    <row r="211" spans="1:47" ht="12.75" hidden="1" customHeight="1" outlineLevel="1" x14ac:dyDescent="0.2">
      <c r="B211" s="851"/>
      <c r="C211" s="851"/>
      <c r="E211" s="9"/>
      <c r="F211" s="9"/>
      <c r="G211" s="9"/>
      <c r="H211" s="191"/>
      <c r="I211" s="13"/>
      <c r="P211" s="4" t="s">
        <v>21</v>
      </c>
      <c r="Q211" s="4"/>
      <c r="R211" s="4"/>
      <c r="S211" s="4"/>
      <c r="T211" s="4"/>
      <c r="U211" s="4"/>
      <c r="V211" s="4"/>
      <c r="W211" s="4"/>
      <c r="X211" s="4"/>
      <c r="Y211" s="4"/>
      <c r="Z211" s="4"/>
      <c r="AA211" s="4"/>
      <c r="AB211" s="667"/>
      <c r="AC211" s="18">
        <f>SUM(AC180:AC210)</f>
        <v>10.871527777777782</v>
      </c>
      <c r="AD211" s="667"/>
      <c r="AE211" s="18">
        <f>SUM(AE180:AE210)</f>
        <v>10.871527777777779</v>
      </c>
      <c r="AF211" s="18"/>
      <c r="AG211" s="18"/>
      <c r="AH211" s="18"/>
      <c r="AI211" s="190">
        <f>IF(AE211-AC211&lt;0,AC211-AE211,AE211-AC211)</f>
        <v>3.5527136788005009E-15</v>
      </c>
      <c r="AJ211" s="190">
        <f>8.425*SUM(AJ180:AJ210)/24</f>
        <v>0</v>
      </c>
      <c r="AK211" s="190">
        <f>8.425*SUM(AK180:AK210)/24</f>
        <v>0</v>
      </c>
      <c r="AL211" s="190">
        <f>8.425*SUM(AL180:AL210)/24</f>
        <v>0</v>
      </c>
      <c r="AN211" s="151">
        <f>SUM(AN180:AN210)</f>
        <v>0</v>
      </c>
      <c r="AO211" s="151">
        <f>SUM(AO180:AO210)</f>
        <v>23</v>
      </c>
      <c r="AR211" s="184"/>
    </row>
    <row r="212" spans="1:47" ht="12.75" customHeight="1" collapsed="1" x14ac:dyDescent="0.2">
      <c r="B212" s="852"/>
      <c r="C212" s="852"/>
      <c r="D212" s="49"/>
      <c r="E212" s="51"/>
      <c r="F212" s="51"/>
      <c r="G212" s="51"/>
      <c r="H212" s="51"/>
      <c r="I212" s="51"/>
      <c r="J212" s="52"/>
      <c r="K212" s="52"/>
      <c r="L212" s="52"/>
      <c r="M212" s="52"/>
      <c r="N212" s="52"/>
      <c r="O212" s="52"/>
      <c r="P212" s="52"/>
      <c r="Q212" s="52"/>
      <c r="R212" s="52"/>
      <c r="S212" s="52"/>
      <c r="T212" s="52"/>
      <c r="U212" s="52"/>
      <c r="V212" s="52"/>
      <c r="W212" s="52"/>
      <c r="X212" s="52"/>
      <c r="Y212" s="52"/>
      <c r="Z212" s="52"/>
      <c r="AA212" s="52"/>
      <c r="AB212" s="53"/>
      <c r="AC212" s="53"/>
      <c r="AD212" s="53"/>
      <c r="AE212" s="54"/>
      <c r="AF212" s="26"/>
      <c r="AG212" s="26"/>
      <c r="AH212" s="26"/>
      <c r="AI212" s="203">
        <f>AI178+AI211</f>
        <v>2.1316282072803006E-14</v>
      </c>
      <c r="AJ212" s="202">
        <f>AJ178+SUM(AJ179:AJ210)</f>
        <v>0</v>
      </c>
      <c r="AK212" s="202">
        <f>AK178+SUM(AK179:AK210)</f>
        <v>0</v>
      </c>
      <c r="AL212" s="202">
        <f>AL178+SUM(AL179:AL210)</f>
        <v>0</v>
      </c>
      <c r="AM212" s="202"/>
      <c r="AN212" s="202">
        <f>AN211*8</f>
        <v>0</v>
      </c>
      <c r="AO212" s="202">
        <f>AO211*8</f>
        <v>184</v>
      </c>
      <c r="AP212" s="152"/>
      <c r="AQ212" s="173"/>
      <c r="AR212" s="185"/>
      <c r="AS212" s="712" t="s">
        <v>1407</v>
      </c>
      <c r="AU212" s="712" t="s">
        <v>1691</v>
      </c>
    </row>
    <row r="213" spans="1:47" ht="12.75" hidden="1" customHeight="1" outlineLevel="1" x14ac:dyDescent="0.2">
      <c r="B213" s="850">
        <f>$F$5</f>
        <v>2022</v>
      </c>
      <c r="C213" s="850" t="str">
        <f>TEXT(I214,"MMM")</f>
        <v>Jul</v>
      </c>
      <c r="D213" s="41"/>
      <c r="E213" s="42"/>
      <c r="F213" s="42"/>
      <c r="G213" s="42"/>
      <c r="H213" s="42"/>
      <c r="I213" s="42"/>
      <c r="J213" s="43"/>
      <c r="K213" s="43"/>
      <c r="L213" s="43"/>
      <c r="M213" s="43"/>
      <c r="N213" s="43"/>
      <c r="O213" s="43"/>
      <c r="P213" s="43"/>
      <c r="Q213" s="43"/>
      <c r="R213" s="43"/>
      <c r="S213" s="43"/>
      <c r="T213" s="43"/>
      <c r="U213" s="43"/>
      <c r="V213" s="43"/>
      <c r="W213" s="43"/>
      <c r="X213" s="43"/>
      <c r="Y213" s="43"/>
      <c r="Z213" s="43"/>
      <c r="AA213" s="43"/>
      <c r="AB213" s="44"/>
      <c r="AC213" s="44"/>
      <c r="AD213" s="44"/>
      <c r="AE213" s="42"/>
      <c r="AF213" s="42"/>
      <c r="AG213" s="42"/>
      <c r="AH213" s="42"/>
      <c r="AI213" s="148"/>
      <c r="AJ213" s="148"/>
      <c r="AK213" s="148"/>
      <c r="AL213" s="148"/>
      <c r="AM213" s="148"/>
      <c r="AN213" s="148"/>
      <c r="AO213" s="148"/>
      <c r="AP213" s="148"/>
      <c r="AQ213" s="170"/>
      <c r="AR213" s="182"/>
      <c r="AS213" s="148"/>
      <c r="AT213" s="148"/>
      <c r="AU213" s="170"/>
    </row>
    <row r="214" spans="1:47" ht="12.75" hidden="1" customHeight="1" outlineLevel="1" x14ac:dyDescent="0.2">
      <c r="A214" s="198">
        <f>A180+1</f>
        <v>7</v>
      </c>
      <c r="B214" s="851"/>
      <c r="C214" s="851"/>
      <c r="D214" s="27" t="str">
        <f>IF(E214="Mo",WEEKNUM(I214),"")</f>
        <v/>
      </c>
      <c r="E214" s="2" t="str">
        <f>TEXT(I214,"TTT")</f>
        <v>Fr</v>
      </c>
      <c r="F214" s="2">
        <f>$F$5</f>
        <v>2022</v>
      </c>
      <c r="G214" s="2">
        <f>$A$214</f>
        <v>7</v>
      </c>
      <c r="H214" s="2">
        <f>$H$5</f>
        <v>1</v>
      </c>
      <c r="I214" s="14">
        <f>DATE(F214,G214,H214)</f>
        <v>43281</v>
      </c>
      <c r="J214" s="3">
        <v>8</v>
      </c>
      <c r="K214" s="134">
        <v>30</v>
      </c>
      <c r="L214" s="3">
        <v>13</v>
      </c>
      <c r="M214" s="134">
        <v>0</v>
      </c>
      <c r="N214" s="3">
        <v>13</v>
      </c>
      <c r="O214" s="134">
        <v>30</v>
      </c>
      <c r="P214" s="3">
        <v>15</v>
      </c>
      <c r="Q214" s="134">
        <v>35</v>
      </c>
      <c r="R214" s="134"/>
      <c r="S214" s="134"/>
      <c r="T214" s="134"/>
      <c r="U214" s="134"/>
      <c r="V214" s="139">
        <f>TIME(J214,K214,0)</f>
        <v>0.35416666666666669</v>
      </c>
      <c r="W214" s="139">
        <f>TIME(L214,M214,0)</f>
        <v>0.54166666666666663</v>
      </c>
      <c r="X214" s="139">
        <f>TIME(N214,O214,0)</f>
        <v>0.5625</v>
      </c>
      <c r="Y214" s="139">
        <f>TIME(P214,Q214,0)</f>
        <v>0.64930555555555558</v>
      </c>
      <c r="Z214" s="139"/>
      <c r="AA214" s="139"/>
      <c r="AB214" s="191"/>
      <c r="AC214" s="11">
        <f t="shared" ref="AC214:AC244" si="150">IF(OR(E214="Sa",E214="So"),TIME($AC$4,$AE$4,0),TIME($AC$5,$AE$5,0))</f>
        <v>0.35069444444444442</v>
      </c>
      <c r="AD214" s="667"/>
      <c r="AE214" s="11">
        <f>Y214-V214-(X214-W214)</f>
        <v>0.27430555555555552</v>
      </c>
      <c r="AF214" s="196"/>
      <c r="AG214" s="196" t="s">
        <v>963</v>
      </c>
      <c r="AH214" s="196"/>
      <c r="AI214" s="709"/>
      <c r="AJ214" s="709">
        <f>IF(AG214=$AG$3,1,0)</f>
        <v>0</v>
      </c>
      <c r="AK214" s="709">
        <f>IF(AG214=$AG$7,1,0)</f>
        <v>0</v>
      </c>
      <c r="AL214" s="709">
        <f>IF(AH214=$AG$4,1,0)</f>
        <v>0</v>
      </c>
      <c r="AM214" s="709"/>
      <c r="AN214" s="709">
        <f>IF(OR(AG214=$AG$2,AG214=$AG$5),1,0)</f>
        <v>1</v>
      </c>
      <c r="AO214" s="709">
        <f>IF(OR(E214="Sa",E214="So"),0,1)</f>
        <v>1</v>
      </c>
      <c r="AR214" s="184"/>
      <c r="AS214" s="712" t="s">
        <v>1407</v>
      </c>
      <c r="AU214" s="712" t="s">
        <v>1691</v>
      </c>
    </row>
    <row r="215" spans="1:47" ht="12.75" hidden="1" customHeight="1" outlineLevel="1" x14ac:dyDescent="0.2">
      <c r="B215" s="851"/>
      <c r="C215" s="851"/>
      <c r="D215" s="27" t="str">
        <f t="shared" ref="D215:D244" si="151">IF(E215="Mo",WEEKNUM(I215),"")</f>
        <v/>
      </c>
      <c r="E215" s="191" t="str">
        <f t="shared" ref="E215:E244" si="152">TEXT(I215,"TTT")</f>
        <v>Sa</v>
      </c>
      <c r="F215" s="191">
        <f t="shared" ref="F215:F244" si="153">$F$5</f>
        <v>2022</v>
      </c>
      <c r="G215" s="191">
        <f t="shared" ref="G215:G244" si="154">$A$214</f>
        <v>7</v>
      </c>
      <c r="H215" s="191">
        <f>H214+1</f>
        <v>2</v>
      </c>
      <c r="I215" s="192">
        <f t="shared" ref="I215:I244" si="155">DATE(F215,G215,H215)</f>
        <v>43282</v>
      </c>
      <c r="J215" s="193">
        <f t="shared" ref="J215:Q216" si="156">IF(OR($E215="Sa",$E215="So"),J$4,J$5)</f>
        <v>0</v>
      </c>
      <c r="K215" s="194">
        <f t="shared" si="156"/>
        <v>0</v>
      </c>
      <c r="L215" s="193">
        <f t="shared" si="156"/>
        <v>0</v>
      </c>
      <c r="M215" s="194">
        <f t="shared" si="156"/>
        <v>0</v>
      </c>
      <c r="N215" s="193">
        <f t="shared" si="156"/>
        <v>0</v>
      </c>
      <c r="O215" s="194">
        <f t="shared" si="156"/>
        <v>0</v>
      </c>
      <c r="P215" s="193">
        <f t="shared" si="156"/>
        <v>0</v>
      </c>
      <c r="Q215" s="194">
        <f t="shared" si="156"/>
        <v>0</v>
      </c>
      <c r="R215" s="194"/>
      <c r="S215" s="194"/>
      <c r="T215" s="194"/>
      <c r="U215" s="194"/>
      <c r="V215" s="195">
        <f>TIME(J215,K215,0)</f>
        <v>0</v>
      </c>
      <c r="W215" s="195">
        <f>TIME(L215,M215,0)</f>
        <v>0</v>
      </c>
      <c r="X215" s="195">
        <f>TIME(N215,O215,0)</f>
        <v>0</v>
      </c>
      <c r="Y215" s="195">
        <f>TIME(P215,Q215,0)</f>
        <v>0</v>
      </c>
      <c r="Z215" s="195"/>
      <c r="AA215" s="195"/>
      <c r="AB215" s="667"/>
      <c r="AC215" s="196">
        <f t="shared" si="150"/>
        <v>0</v>
      </c>
      <c r="AD215" s="667"/>
      <c r="AE215" s="196">
        <f>Y215-V215-(X215-W215)</f>
        <v>0</v>
      </c>
      <c r="AF215" s="196"/>
      <c r="AG215" s="196"/>
      <c r="AH215" s="196"/>
      <c r="AI215" s="710"/>
      <c r="AJ215" s="709">
        <f t="shared" ref="AJ215:AJ244" si="157">IF(AG215=$AG$3,1,0)</f>
        <v>0</v>
      </c>
      <c r="AK215" s="709">
        <f t="shared" ref="AK215:AK244" si="158">IF(AG215=$AG$7,1,0)</f>
        <v>0</v>
      </c>
      <c r="AL215" s="709">
        <f t="shared" ref="AL215:AL244" si="159">IF(AH215=$AG$4,1,0)</f>
        <v>0</v>
      </c>
      <c r="AM215" s="709"/>
      <c r="AN215" s="709">
        <f t="shared" ref="AN215:AN244" si="160">IF(OR(AG215="A",AG215="HO"),1,0)</f>
        <v>0</v>
      </c>
      <c r="AO215" s="709">
        <f t="shared" ref="AO215:AO244" si="161">IF(OR(E215="Sa",E215="So"),0,1)</f>
        <v>0</v>
      </c>
      <c r="AR215" s="184"/>
    </row>
    <row r="216" spans="1:47" ht="12.75" hidden="1" customHeight="1" outlineLevel="1" x14ac:dyDescent="0.2">
      <c r="B216" s="851"/>
      <c r="C216" s="851"/>
      <c r="D216" s="27" t="str">
        <f t="shared" si="151"/>
        <v/>
      </c>
      <c r="E216" s="191" t="str">
        <f t="shared" si="152"/>
        <v>So</v>
      </c>
      <c r="F216" s="191">
        <f t="shared" si="153"/>
        <v>2022</v>
      </c>
      <c r="G216" s="191">
        <f t="shared" si="154"/>
        <v>7</v>
      </c>
      <c r="H216" s="191">
        <f t="shared" ref="H216:H244" si="162">H215+1</f>
        <v>3</v>
      </c>
      <c r="I216" s="192">
        <f t="shared" si="155"/>
        <v>43283</v>
      </c>
      <c r="J216" s="193">
        <f t="shared" si="156"/>
        <v>0</v>
      </c>
      <c r="K216" s="194">
        <f t="shared" si="156"/>
        <v>0</v>
      </c>
      <c r="L216" s="193">
        <f t="shared" si="156"/>
        <v>0</v>
      </c>
      <c r="M216" s="194">
        <f t="shared" si="156"/>
        <v>0</v>
      </c>
      <c r="N216" s="193">
        <f t="shared" si="156"/>
        <v>0</v>
      </c>
      <c r="O216" s="194">
        <f t="shared" si="156"/>
        <v>0</v>
      </c>
      <c r="P216" s="193">
        <f t="shared" si="156"/>
        <v>0</v>
      </c>
      <c r="Q216" s="194">
        <f t="shared" si="156"/>
        <v>0</v>
      </c>
      <c r="R216" s="194"/>
      <c r="S216" s="194"/>
      <c r="T216" s="194"/>
      <c r="U216" s="194"/>
      <c r="V216" s="195">
        <f>TIME(J216,K216,0)</f>
        <v>0</v>
      </c>
      <c r="W216" s="195">
        <f>TIME(L216,M216,0)</f>
        <v>0</v>
      </c>
      <c r="X216" s="195">
        <f>TIME(N216,O216,0)</f>
        <v>0</v>
      </c>
      <c r="Y216" s="195">
        <f>TIME(P216,Q216,0)</f>
        <v>0</v>
      </c>
      <c r="Z216" s="195"/>
      <c r="AA216" s="195"/>
      <c r="AB216" s="667"/>
      <c r="AC216" s="196">
        <f t="shared" si="150"/>
        <v>0</v>
      </c>
      <c r="AD216" s="667"/>
      <c r="AE216" s="196">
        <f>Y216-V216-(X216-W216)</f>
        <v>0</v>
      </c>
      <c r="AF216" s="196"/>
      <c r="AG216" s="196"/>
      <c r="AH216" s="196"/>
      <c r="AI216" s="710"/>
      <c r="AJ216" s="709">
        <f t="shared" si="157"/>
        <v>0</v>
      </c>
      <c r="AK216" s="709">
        <f t="shared" si="158"/>
        <v>0</v>
      </c>
      <c r="AL216" s="709">
        <f t="shared" si="159"/>
        <v>0</v>
      </c>
      <c r="AM216" s="709"/>
      <c r="AN216" s="709">
        <f t="shared" si="160"/>
        <v>0</v>
      </c>
      <c r="AO216" s="709">
        <f t="shared" si="161"/>
        <v>0</v>
      </c>
      <c r="AR216" s="184"/>
    </row>
    <row r="217" spans="1:47" ht="12.75" hidden="1" customHeight="1" outlineLevel="1" x14ac:dyDescent="0.2">
      <c r="B217" s="851"/>
      <c r="C217" s="851"/>
      <c r="D217" s="27">
        <f t="shared" si="151"/>
        <v>28</v>
      </c>
      <c r="E217" s="2" t="str">
        <f t="shared" si="152"/>
        <v>Mo</v>
      </c>
      <c r="F217" s="2">
        <f t="shared" si="153"/>
        <v>2022</v>
      </c>
      <c r="G217" s="2">
        <f t="shared" si="154"/>
        <v>7</v>
      </c>
      <c r="H217" s="2">
        <f t="shared" si="162"/>
        <v>4</v>
      </c>
      <c r="I217" s="14">
        <f t="shared" si="155"/>
        <v>43284</v>
      </c>
      <c r="J217" s="3">
        <v>8</v>
      </c>
      <c r="K217" s="134">
        <v>16</v>
      </c>
      <c r="L217" s="3">
        <v>13</v>
      </c>
      <c r="M217" s="134">
        <v>0</v>
      </c>
      <c r="N217" s="3">
        <v>13</v>
      </c>
      <c r="O217" s="134">
        <v>38</v>
      </c>
      <c r="P217" s="3">
        <v>17</v>
      </c>
      <c r="Q217" s="134">
        <v>30</v>
      </c>
      <c r="R217" s="134"/>
      <c r="S217" s="134"/>
      <c r="T217" s="134"/>
      <c r="U217" s="134"/>
      <c r="V217" s="139">
        <f>TIME(J217,K217,0)</f>
        <v>0.3444444444444445</v>
      </c>
      <c r="W217" s="139">
        <f>TIME(L217,M217,0)</f>
        <v>0.54166666666666663</v>
      </c>
      <c r="X217" s="139">
        <f>TIME(N217,O217,0)</f>
        <v>0.56805555555555554</v>
      </c>
      <c r="Y217" s="139">
        <f>TIME(P217,Q217,0)</f>
        <v>0.72916666666666663</v>
      </c>
      <c r="Z217" s="139"/>
      <c r="AA217" s="139"/>
      <c r="AB217" s="191"/>
      <c r="AC217" s="11">
        <f t="shared" si="150"/>
        <v>0.35069444444444442</v>
      </c>
      <c r="AD217" s="667"/>
      <c r="AE217" s="11">
        <f>Y217-V217-(X217-W217)</f>
        <v>0.35833333333333323</v>
      </c>
      <c r="AF217" s="196"/>
      <c r="AG217" s="196" t="s">
        <v>963</v>
      </c>
      <c r="AH217" s="196"/>
      <c r="AI217" s="710"/>
      <c r="AJ217" s="709">
        <f t="shared" si="157"/>
        <v>0</v>
      </c>
      <c r="AK217" s="709">
        <f t="shared" si="158"/>
        <v>0</v>
      </c>
      <c r="AL217" s="709">
        <f t="shared" si="159"/>
        <v>0</v>
      </c>
      <c r="AM217" s="709"/>
      <c r="AN217" s="709">
        <f t="shared" si="160"/>
        <v>1</v>
      </c>
      <c r="AO217" s="709">
        <f t="shared" si="161"/>
        <v>1</v>
      </c>
      <c r="AR217" s="184"/>
    </row>
    <row r="218" spans="1:47" ht="12.75" hidden="1" customHeight="1" outlineLevel="1" x14ac:dyDescent="0.2">
      <c r="B218" s="851"/>
      <c r="C218" s="851"/>
      <c r="D218" s="27" t="str">
        <f t="shared" si="151"/>
        <v/>
      </c>
      <c r="E218" s="2" t="str">
        <f t="shared" si="152"/>
        <v>Di</v>
      </c>
      <c r="F218" s="2">
        <f t="shared" si="153"/>
        <v>2022</v>
      </c>
      <c r="G218" s="2">
        <f t="shared" si="154"/>
        <v>7</v>
      </c>
      <c r="H218" s="2">
        <f t="shared" si="162"/>
        <v>5</v>
      </c>
      <c r="I218" s="14">
        <f t="shared" si="155"/>
        <v>43285</v>
      </c>
      <c r="J218" s="3">
        <v>8</v>
      </c>
      <c r="K218" s="134">
        <v>8</v>
      </c>
      <c r="L218" s="3">
        <v>13</v>
      </c>
      <c r="M218" s="134">
        <v>0</v>
      </c>
      <c r="N218" s="3">
        <v>13</v>
      </c>
      <c r="O218" s="134">
        <v>43</v>
      </c>
      <c r="P218" s="3">
        <v>17</v>
      </c>
      <c r="Q218" s="134">
        <v>20</v>
      </c>
      <c r="R218" s="134"/>
      <c r="S218" s="134"/>
      <c r="T218" s="134"/>
      <c r="U218" s="134"/>
      <c r="V218" s="139">
        <f t="shared" ref="V218:V240" si="163">TIME(J218,K218,0)</f>
        <v>0.33888888888888885</v>
      </c>
      <c r="W218" s="139">
        <f t="shared" ref="W218:W240" si="164">TIME(L218,M218,0)</f>
        <v>0.54166666666666663</v>
      </c>
      <c r="X218" s="139">
        <f t="shared" ref="X218:X240" si="165">TIME(N218,O218,0)</f>
        <v>0.57152777777777775</v>
      </c>
      <c r="Y218" s="139">
        <f t="shared" ref="Y218:Y240" si="166">TIME(P218,Q218,0)</f>
        <v>0.72222222222222221</v>
      </c>
      <c r="Z218" s="139"/>
      <c r="AA218" s="139"/>
      <c r="AB218" s="191"/>
      <c r="AC218" s="11">
        <f t="shared" si="150"/>
        <v>0.35069444444444442</v>
      </c>
      <c r="AD218" s="667"/>
      <c r="AE218" s="11">
        <f t="shared" ref="AE218:AE240" si="167">Y218-V218-(X218-W218)</f>
        <v>0.35347222222222224</v>
      </c>
      <c r="AF218" s="196"/>
      <c r="AG218" s="196" t="s">
        <v>963</v>
      </c>
      <c r="AH218" s="196"/>
      <c r="AI218" s="710"/>
      <c r="AJ218" s="709">
        <f t="shared" si="157"/>
        <v>0</v>
      </c>
      <c r="AK218" s="709">
        <f t="shared" si="158"/>
        <v>0</v>
      </c>
      <c r="AL218" s="709">
        <f t="shared" si="159"/>
        <v>0</v>
      </c>
      <c r="AM218" s="709"/>
      <c r="AN218" s="709">
        <f t="shared" si="160"/>
        <v>1</v>
      </c>
      <c r="AO218" s="709">
        <f t="shared" si="161"/>
        <v>1</v>
      </c>
      <c r="AR218" s="184"/>
    </row>
    <row r="219" spans="1:47" ht="12.75" hidden="1" customHeight="1" outlineLevel="1" x14ac:dyDescent="0.2">
      <c r="B219" s="851"/>
      <c r="C219" s="851"/>
      <c r="D219" s="27" t="str">
        <f t="shared" si="151"/>
        <v/>
      </c>
      <c r="E219" s="2" t="str">
        <f t="shared" si="152"/>
        <v>Mi</v>
      </c>
      <c r="F219" s="2">
        <f t="shared" si="153"/>
        <v>2022</v>
      </c>
      <c r="G219" s="2">
        <f t="shared" si="154"/>
        <v>7</v>
      </c>
      <c r="H219" s="2">
        <f t="shared" si="162"/>
        <v>6</v>
      </c>
      <c r="I219" s="14">
        <f t="shared" si="155"/>
        <v>43286</v>
      </c>
      <c r="J219" s="3">
        <v>7</v>
      </c>
      <c r="K219" s="134">
        <v>45</v>
      </c>
      <c r="L219" s="3">
        <v>13</v>
      </c>
      <c r="M219" s="134">
        <v>5</v>
      </c>
      <c r="N219" s="3">
        <v>13</v>
      </c>
      <c r="O219" s="134">
        <v>41</v>
      </c>
      <c r="P219" s="3">
        <v>16</v>
      </c>
      <c r="Q219" s="134">
        <v>50</v>
      </c>
      <c r="R219" s="134"/>
      <c r="S219" s="134"/>
      <c r="T219" s="134"/>
      <c r="U219" s="134"/>
      <c r="V219" s="139">
        <f t="shared" si="163"/>
        <v>0.32291666666666669</v>
      </c>
      <c r="W219" s="139">
        <f t="shared" si="164"/>
        <v>0.54513888888888895</v>
      </c>
      <c r="X219" s="139">
        <f t="shared" si="165"/>
        <v>0.57013888888888886</v>
      </c>
      <c r="Y219" s="139">
        <f t="shared" si="166"/>
        <v>0.70138888888888884</v>
      </c>
      <c r="Z219" s="139"/>
      <c r="AA219" s="139"/>
      <c r="AB219" s="191"/>
      <c r="AC219" s="11">
        <f t="shared" si="150"/>
        <v>0.35069444444444442</v>
      </c>
      <c r="AD219" s="667"/>
      <c r="AE219" s="11">
        <f t="shared" si="167"/>
        <v>0.35347222222222224</v>
      </c>
      <c r="AF219" s="196"/>
      <c r="AG219" s="196" t="s">
        <v>963</v>
      </c>
      <c r="AH219" s="196"/>
      <c r="AI219" s="710"/>
      <c r="AJ219" s="709">
        <f t="shared" si="157"/>
        <v>0</v>
      </c>
      <c r="AK219" s="709">
        <f t="shared" si="158"/>
        <v>0</v>
      </c>
      <c r="AL219" s="709">
        <f t="shared" si="159"/>
        <v>0</v>
      </c>
      <c r="AM219" s="709"/>
      <c r="AN219" s="709">
        <f t="shared" si="160"/>
        <v>1</v>
      </c>
      <c r="AO219" s="709">
        <f t="shared" si="161"/>
        <v>1</v>
      </c>
      <c r="AR219" s="184"/>
    </row>
    <row r="220" spans="1:47" ht="12.75" hidden="1" customHeight="1" outlineLevel="1" x14ac:dyDescent="0.2">
      <c r="B220" s="851"/>
      <c r="C220" s="851"/>
      <c r="D220" s="27" t="str">
        <f t="shared" si="151"/>
        <v/>
      </c>
      <c r="E220" s="2" t="str">
        <f t="shared" si="152"/>
        <v>Do</v>
      </c>
      <c r="F220" s="2">
        <f t="shared" si="153"/>
        <v>2022</v>
      </c>
      <c r="G220" s="2">
        <f t="shared" si="154"/>
        <v>7</v>
      </c>
      <c r="H220" s="2">
        <f t="shared" si="162"/>
        <v>7</v>
      </c>
      <c r="I220" s="14">
        <f t="shared" si="155"/>
        <v>43287</v>
      </c>
      <c r="J220" s="3">
        <v>7</v>
      </c>
      <c r="K220" s="134">
        <v>50</v>
      </c>
      <c r="L220" s="3">
        <f>$L$5</f>
        <v>13</v>
      </c>
      <c r="M220" s="134">
        <f>$M$5</f>
        <v>0</v>
      </c>
      <c r="N220" s="3">
        <f>$N$5</f>
        <v>13</v>
      </c>
      <c r="O220" s="134">
        <f>$O$5</f>
        <v>30</v>
      </c>
      <c r="P220" s="3">
        <v>17</v>
      </c>
      <c r="Q220" s="134">
        <v>0</v>
      </c>
      <c r="R220" s="134"/>
      <c r="S220" s="134"/>
      <c r="T220" s="134"/>
      <c r="U220" s="134"/>
      <c r="V220" s="139">
        <f t="shared" si="163"/>
        <v>0.3263888888888889</v>
      </c>
      <c r="W220" s="139">
        <f t="shared" si="164"/>
        <v>0.54166666666666663</v>
      </c>
      <c r="X220" s="139">
        <f t="shared" si="165"/>
        <v>0.5625</v>
      </c>
      <c r="Y220" s="139">
        <f t="shared" si="166"/>
        <v>0.70833333333333337</v>
      </c>
      <c r="Z220" s="139"/>
      <c r="AA220" s="139"/>
      <c r="AB220" s="191"/>
      <c r="AC220" s="11">
        <f t="shared" si="150"/>
        <v>0.35069444444444442</v>
      </c>
      <c r="AD220" s="667"/>
      <c r="AE220" s="11">
        <f t="shared" si="167"/>
        <v>0.3611111111111111</v>
      </c>
      <c r="AF220" s="196"/>
      <c r="AG220" s="196" t="s">
        <v>963</v>
      </c>
      <c r="AH220" s="196"/>
      <c r="AI220" s="710"/>
      <c r="AJ220" s="709">
        <f t="shared" si="157"/>
        <v>0</v>
      </c>
      <c r="AK220" s="709">
        <f t="shared" si="158"/>
        <v>0</v>
      </c>
      <c r="AL220" s="709">
        <f t="shared" si="159"/>
        <v>0</v>
      </c>
      <c r="AM220" s="709"/>
      <c r="AN220" s="709">
        <f t="shared" si="160"/>
        <v>1</v>
      </c>
      <c r="AO220" s="709">
        <f t="shared" si="161"/>
        <v>1</v>
      </c>
      <c r="AR220" s="184"/>
    </row>
    <row r="221" spans="1:47" ht="12.75" hidden="1" customHeight="1" outlineLevel="1" x14ac:dyDescent="0.2">
      <c r="B221" s="851"/>
      <c r="C221" s="851"/>
      <c r="D221" s="27" t="str">
        <f t="shared" si="151"/>
        <v/>
      </c>
      <c r="E221" s="2" t="str">
        <f t="shared" si="152"/>
        <v>Fr</v>
      </c>
      <c r="F221" s="2">
        <f t="shared" si="153"/>
        <v>2022</v>
      </c>
      <c r="G221" s="2">
        <f t="shared" si="154"/>
        <v>7</v>
      </c>
      <c r="H221" s="2">
        <f t="shared" si="162"/>
        <v>8</v>
      </c>
      <c r="I221" s="14">
        <f t="shared" si="155"/>
        <v>43288</v>
      </c>
      <c r="J221" s="3">
        <f t="shared" ref="J221" si="168">$J$5</f>
        <v>7</v>
      </c>
      <c r="K221" s="134">
        <f>$K$5</f>
        <v>0</v>
      </c>
      <c r="L221" s="3">
        <f>$L$5</f>
        <v>13</v>
      </c>
      <c r="M221" s="134">
        <f>$M$5</f>
        <v>0</v>
      </c>
      <c r="N221" s="3">
        <v>14</v>
      </c>
      <c r="O221" s="134">
        <v>0</v>
      </c>
      <c r="P221" s="3">
        <v>17</v>
      </c>
      <c r="Q221" s="134">
        <v>0</v>
      </c>
      <c r="R221" s="134"/>
      <c r="S221" s="134"/>
      <c r="T221" s="134"/>
      <c r="U221" s="134"/>
      <c r="V221" s="139">
        <f t="shared" si="163"/>
        <v>0.29166666666666669</v>
      </c>
      <c r="W221" s="139">
        <f t="shared" si="164"/>
        <v>0.54166666666666663</v>
      </c>
      <c r="X221" s="139">
        <f t="shared" si="165"/>
        <v>0.58333333333333337</v>
      </c>
      <c r="Y221" s="139">
        <f t="shared" si="166"/>
        <v>0.70833333333333337</v>
      </c>
      <c r="Z221" s="139"/>
      <c r="AA221" s="139"/>
      <c r="AB221" s="191"/>
      <c r="AC221" s="11">
        <f t="shared" si="150"/>
        <v>0.35069444444444442</v>
      </c>
      <c r="AD221" s="667"/>
      <c r="AE221" s="11">
        <f t="shared" si="167"/>
        <v>0.37499999999999994</v>
      </c>
      <c r="AF221" s="196"/>
      <c r="AG221" s="196" t="s">
        <v>1684</v>
      </c>
      <c r="AH221" s="196"/>
      <c r="AI221" s="710"/>
      <c r="AJ221" s="709">
        <f t="shared" si="157"/>
        <v>0</v>
      </c>
      <c r="AK221" s="709">
        <f t="shared" si="158"/>
        <v>0</v>
      </c>
      <c r="AL221" s="709">
        <f t="shared" si="159"/>
        <v>0</v>
      </c>
      <c r="AM221" s="709"/>
      <c r="AN221" s="709">
        <f t="shared" si="160"/>
        <v>1</v>
      </c>
      <c r="AO221" s="709">
        <f t="shared" si="161"/>
        <v>1</v>
      </c>
      <c r="AR221" s="184"/>
    </row>
    <row r="222" spans="1:47" ht="12.75" hidden="1" customHeight="1" outlineLevel="1" x14ac:dyDescent="0.2">
      <c r="B222" s="851"/>
      <c r="C222" s="851"/>
      <c r="D222" s="27" t="str">
        <f t="shared" si="151"/>
        <v/>
      </c>
      <c r="E222" s="191" t="str">
        <f t="shared" si="152"/>
        <v>Sa</v>
      </c>
      <c r="F222" s="191">
        <f t="shared" si="153"/>
        <v>2022</v>
      </c>
      <c r="G222" s="191">
        <f t="shared" si="154"/>
        <v>7</v>
      </c>
      <c r="H222" s="191">
        <f t="shared" si="162"/>
        <v>9</v>
      </c>
      <c r="I222" s="192">
        <f t="shared" si="155"/>
        <v>43289</v>
      </c>
      <c r="J222" s="193">
        <f t="shared" ref="J222:Q223" si="169">IF(OR($E222="Sa",$E222="So"),J$4,J$5)</f>
        <v>0</v>
      </c>
      <c r="K222" s="194">
        <f t="shared" si="169"/>
        <v>0</v>
      </c>
      <c r="L222" s="193">
        <f t="shared" si="169"/>
        <v>0</v>
      </c>
      <c r="M222" s="194">
        <f t="shared" si="169"/>
        <v>0</v>
      </c>
      <c r="N222" s="193">
        <f t="shared" si="169"/>
        <v>0</v>
      </c>
      <c r="O222" s="194">
        <f t="shared" si="169"/>
        <v>0</v>
      </c>
      <c r="P222" s="193">
        <f t="shared" si="169"/>
        <v>0</v>
      </c>
      <c r="Q222" s="194">
        <f t="shared" si="169"/>
        <v>0</v>
      </c>
      <c r="R222" s="194"/>
      <c r="S222" s="194"/>
      <c r="T222" s="194"/>
      <c r="U222" s="194"/>
      <c r="V222" s="195">
        <f t="shared" si="163"/>
        <v>0</v>
      </c>
      <c r="W222" s="195">
        <f t="shared" si="164"/>
        <v>0</v>
      </c>
      <c r="X222" s="195">
        <f t="shared" si="165"/>
        <v>0</v>
      </c>
      <c r="Y222" s="195">
        <f t="shared" si="166"/>
        <v>0</v>
      </c>
      <c r="Z222" s="195"/>
      <c r="AA222" s="195"/>
      <c r="AB222" s="667"/>
      <c r="AC222" s="196">
        <f t="shared" si="150"/>
        <v>0</v>
      </c>
      <c r="AD222" s="667"/>
      <c r="AE222" s="196">
        <f t="shared" si="167"/>
        <v>0</v>
      </c>
      <c r="AF222" s="196"/>
      <c r="AG222" s="196"/>
      <c r="AH222" s="196"/>
      <c r="AI222" s="710"/>
      <c r="AJ222" s="709">
        <f t="shared" si="157"/>
        <v>0</v>
      </c>
      <c r="AK222" s="709">
        <f t="shared" si="158"/>
        <v>0</v>
      </c>
      <c r="AL222" s="709">
        <f t="shared" si="159"/>
        <v>0</v>
      </c>
      <c r="AM222" s="709"/>
      <c r="AN222" s="709">
        <f t="shared" si="160"/>
        <v>0</v>
      </c>
      <c r="AO222" s="709">
        <f t="shared" si="161"/>
        <v>0</v>
      </c>
      <c r="AR222" s="184"/>
    </row>
    <row r="223" spans="1:47" ht="12.75" hidden="1" customHeight="1" outlineLevel="1" x14ac:dyDescent="0.2">
      <c r="B223" s="851"/>
      <c r="C223" s="851"/>
      <c r="D223" s="27" t="str">
        <f t="shared" si="151"/>
        <v/>
      </c>
      <c r="E223" s="191" t="str">
        <f t="shared" si="152"/>
        <v>So</v>
      </c>
      <c r="F223" s="191">
        <f t="shared" si="153"/>
        <v>2022</v>
      </c>
      <c r="G223" s="191">
        <f t="shared" si="154"/>
        <v>7</v>
      </c>
      <c r="H223" s="191">
        <f t="shared" si="162"/>
        <v>10</v>
      </c>
      <c r="I223" s="192">
        <f t="shared" si="155"/>
        <v>43290</v>
      </c>
      <c r="J223" s="193">
        <f t="shared" si="169"/>
        <v>0</v>
      </c>
      <c r="K223" s="194">
        <f t="shared" si="169"/>
        <v>0</v>
      </c>
      <c r="L223" s="193">
        <f t="shared" si="169"/>
        <v>0</v>
      </c>
      <c r="M223" s="194">
        <f t="shared" si="169"/>
        <v>0</v>
      </c>
      <c r="N223" s="193">
        <f t="shared" si="169"/>
        <v>0</v>
      </c>
      <c r="O223" s="194">
        <f t="shared" si="169"/>
        <v>0</v>
      </c>
      <c r="P223" s="193">
        <f t="shared" si="169"/>
        <v>0</v>
      </c>
      <c r="Q223" s="194">
        <f t="shared" si="169"/>
        <v>0</v>
      </c>
      <c r="R223" s="194"/>
      <c r="S223" s="194"/>
      <c r="T223" s="194"/>
      <c r="U223" s="194"/>
      <c r="V223" s="195">
        <f t="shared" si="163"/>
        <v>0</v>
      </c>
      <c r="W223" s="195">
        <f t="shared" si="164"/>
        <v>0</v>
      </c>
      <c r="X223" s="195">
        <f t="shared" si="165"/>
        <v>0</v>
      </c>
      <c r="Y223" s="195">
        <f t="shared" si="166"/>
        <v>0</v>
      </c>
      <c r="Z223" s="195"/>
      <c r="AA223" s="195"/>
      <c r="AB223" s="667"/>
      <c r="AC223" s="196">
        <f t="shared" si="150"/>
        <v>0</v>
      </c>
      <c r="AD223" s="667"/>
      <c r="AE223" s="196">
        <f t="shared" si="167"/>
        <v>0</v>
      </c>
      <c r="AF223" s="196"/>
      <c r="AG223" s="196"/>
      <c r="AH223" s="196"/>
      <c r="AI223" s="710"/>
      <c r="AJ223" s="709">
        <f t="shared" si="157"/>
        <v>0</v>
      </c>
      <c r="AK223" s="709">
        <f t="shared" si="158"/>
        <v>0</v>
      </c>
      <c r="AL223" s="709">
        <f t="shared" si="159"/>
        <v>0</v>
      </c>
      <c r="AM223" s="709"/>
      <c r="AN223" s="709">
        <f t="shared" si="160"/>
        <v>0</v>
      </c>
      <c r="AO223" s="709">
        <f t="shared" si="161"/>
        <v>0</v>
      </c>
      <c r="AR223" s="184"/>
    </row>
    <row r="224" spans="1:47" ht="12.75" hidden="1" customHeight="1" outlineLevel="1" x14ac:dyDescent="0.2">
      <c r="B224" s="851"/>
      <c r="C224" s="851"/>
      <c r="D224" s="27">
        <f t="shared" si="151"/>
        <v>29</v>
      </c>
      <c r="E224" s="2" t="str">
        <f t="shared" si="152"/>
        <v>Mo</v>
      </c>
      <c r="F224" s="2">
        <f t="shared" si="153"/>
        <v>2022</v>
      </c>
      <c r="G224" s="2">
        <f t="shared" si="154"/>
        <v>7</v>
      </c>
      <c r="H224" s="2">
        <f t="shared" si="162"/>
        <v>11</v>
      </c>
      <c r="I224" s="14">
        <f t="shared" si="155"/>
        <v>43291</v>
      </c>
      <c r="J224" s="3">
        <v>7</v>
      </c>
      <c r="K224" s="134">
        <v>50</v>
      </c>
      <c r="L224" s="3">
        <v>13</v>
      </c>
      <c r="M224" s="134">
        <v>0</v>
      </c>
      <c r="N224" s="3">
        <v>13</v>
      </c>
      <c r="O224" s="134">
        <v>30</v>
      </c>
      <c r="P224" s="3">
        <v>17</v>
      </c>
      <c r="Q224" s="134">
        <v>5</v>
      </c>
      <c r="R224" s="134"/>
      <c r="S224" s="134"/>
      <c r="T224" s="134"/>
      <c r="U224" s="134"/>
      <c r="V224" s="139">
        <f t="shared" si="163"/>
        <v>0.3263888888888889</v>
      </c>
      <c r="W224" s="139">
        <f t="shared" si="164"/>
        <v>0.54166666666666663</v>
      </c>
      <c r="X224" s="139">
        <f t="shared" si="165"/>
        <v>0.5625</v>
      </c>
      <c r="Y224" s="139">
        <f t="shared" si="166"/>
        <v>0.71180555555555547</v>
      </c>
      <c r="Z224" s="139"/>
      <c r="AA224" s="139"/>
      <c r="AB224" s="191"/>
      <c r="AC224" s="11">
        <f t="shared" si="150"/>
        <v>0.35069444444444442</v>
      </c>
      <c r="AD224" s="667"/>
      <c r="AE224" s="11">
        <f t="shared" si="167"/>
        <v>0.3645833333333332</v>
      </c>
      <c r="AF224" s="196"/>
      <c r="AG224" s="196" t="s">
        <v>963</v>
      </c>
      <c r="AH224" s="196"/>
      <c r="AI224" s="710"/>
      <c r="AJ224" s="709">
        <f t="shared" si="157"/>
        <v>0</v>
      </c>
      <c r="AK224" s="709">
        <f t="shared" si="158"/>
        <v>0</v>
      </c>
      <c r="AL224" s="709">
        <f t="shared" si="159"/>
        <v>0</v>
      </c>
      <c r="AM224" s="709"/>
      <c r="AN224" s="709">
        <f t="shared" si="160"/>
        <v>1</v>
      </c>
      <c r="AO224" s="709">
        <f t="shared" si="161"/>
        <v>1</v>
      </c>
      <c r="AR224" s="184"/>
      <c r="AS224" s="172" t="s">
        <v>1680</v>
      </c>
    </row>
    <row r="225" spans="2:45" ht="12.75" hidden="1" customHeight="1" outlineLevel="1" x14ac:dyDescent="0.2">
      <c r="B225" s="851"/>
      <c r="C225" s="851"/>
      <c r="D225" s="27" t="str">
        <f t="shared" si="151"/>
        <v/>
      </c>
      <c r="E225" s="2" t="str">
        <f t="shared" si="152"/>
        <v>Di</v>
      </c>
      <c r="F225" s="2">
        <f t="shared" si="153"/>
        <v>2022</v>
      </c>
      <c r="G225" s="2">
        <f t="shared" si="154"/>
        <v>7</v>
      </c>
      <c r="H225" s="2">
        <f t="shared" si="162"/>
        <v>12</v>
      </c>
      <c r="I225" s="14">
        <f t="shared" si="155"/>
        <v>43292</v>
      </c>
      <c r="J225" s="3">
        <v>7</v>
      </c>
      <c r="K225" s="134">
        <v>30</v>
      </c>
      <c r="L225" s="3">
        <v>13</v>
      </c>
      <c r="M225" s="134">
        <v>0</v>
      </c>
      <c r="N225" s="3">
        <v>13</v>
      </c>
      <c r="O225" s="134">
        <v>30</v>
      </c>
      <c r="P225" s="3">
        <v>17</v>
      </c>
      <c r="Q225" s="134">
        <v>0</v>
      </c>
      <c r="R225" s="134"/>
      <c r="S225" s="134"/>
      <c r="T225" s="134"/>
      <c r="U225" s="134"/>
      <c r="V225" s="139">
        <f t="shared" si="163"/>
        <v>0.3125</v>
      </c>
      <c r="W225" s="139">
        <f t="shared" si="164"/>
        <v>0.54166666666666663</v>
      </c>
      <c r="X225" s="139">
        <f t="shared" si="165"/>
        <v>0.5625</v>
      </c>
      <c r="Y225" s="139">
        <f t="shared" si="166"/>
        <v>0.70833333333333337</v>
      </c>
      <c r="Z225" s="139"/>
      <c r="AA225" s="139"/>
      <c r="AB225" s="191"/>
      <c r="AC225" s="11">
        <f t="shared" si="150"/>
        <v>0.35069444444444442</v>
      </c>
      <c r="AD225" s="667"/>
      <c r="AE225" s="11">
        <f t="shared" si="167"/>
        <v>0.375</v>
      </c>
      <c r="AF225" s="196"/>
      <c r="AG225" s="196" t="s">
        <v>963</v>
      </c>
      <c r="AH225" s="196"/>
      <c r="AI225" s="710"/>
      <c r="AJ225" s="709">
        <f t="shared" si="157"/>
        <v>0</v>
      </c>
      <c r="AK225" s="709">
        <f t="shared" si="158"/>
        <v>0</v>
      </c>
      <c r="AL225" s="709">
        <f t="shared" si="159"/>
        <v>0</v>
      </c>
      <c r="AM225" s="709"/>
      <c r="AN225" s="709">
        <f t="shared" si="160"/>
        <v>1</v>
      </c>
      <c r="AO225" s="709">
        <f t="shared" si="161"/>
        <v>1</v>
      </c>
      <c r="AR225" s="184"/>
    </row>
    <row r="226" spans="2:45" ht="12.75" hidden="1" customHeight="1" outlineLevel="1" x14ac:dyDescent="0.2">
      <c r="B226" s="851"/>
      <c r="C226" s="851"/>
      <c r="D226" s="27" t="str">
        <f t="shared" si="151"/>
        <v/>
      </c>
      <c r="E226" s="2" t="str">
        <f t="shared" si="152"/>
        <v>Mi</v>
      </c>
      <c r="F226" s="2">
        <f t="shared" si="153"/>
        <v>2022</v>
      </c>
      <c r="G226" s="2">
        <f t="shared" si="154"/>
        <v>7</v>
      </c>
      <c r="H226" s="2">
        <f t="shared" si="162"/>
        <v>13</v>
      </c>
      <c r="I226" s="14">
        <f t="shared" si="155"/>
        <v>43293</v>
      </c>
      <c r="J226" s="3">
        <v>7</v>
      </c>
      <c r="K226" s="134">
        <v>51</v>
      </c>
      <c r="L226" s="3">
        <v>13</v>
      </c>
      <c r="M226" s="134">
        <v>5</v>
      </c>
      <c r="N226" s="3">
        <v>13</v>
      </c>
      <c r="O226" s="134">
        <v>35</v>
      </c>
      <c r="P226" s="3">
        <v>17</v>
      </c>
      <c r="Q226" s="134">
        <v>5</v>
      </c>
      <c r="R226" s="134"/>
      <c r="S226" s="134"/>
      <c r="T226" s="134"/>
      <c r="U226" s="134"/>
      <c r="V226" s="139">
        <f t="shared" si="163"/>
        <v>0.32708333333333334</v>
      </c>
      <c r="W226" s="139">
        <f t="shared" si="164"/>
        <v>0.54513888888888895</v>
      </c>
      <c r="X226" s="139">
        <f t="shared" si="165"/>
        <v>0.56597222222222221</v>
      </c>
      <c r="Y226" s="139">
        <f t="shared" si="166"/>
        <v>0.71180555555555547</v>
      </c>
      <c r="Z226" s="139"/>
      <c r="AA226" s="139"/>
      <c r="AB226" s="191"/>
      <c r="AC226" s="11">
        <f t="shared" si="150"/>
        <v>0.35069444444444442</v>
      </c>
      <c r="AD226" s="667"/>
      <c r="AE226" s="11">
        <f t="shared" si="167"/>
        <v>0.36388888888888887</v>
      </c>
      <c r="AF226" s="196"/>
      <c r="AG226" s="196" t="s">
        <v>963</v>
      </c>
      <c r="AH226" s="196"/>
      <c r="AI226" s="710"/>
      <c r="AJ226" s="709">
        <f t="shared" si="157"/>
        <v>0</v>
      </c>
      <c r="AK226" s="709">
        <f t="shared" si="158"/>
        <v>0</v>
      </c>
      <c r="AL226" s="709">
        <f t="shared" si="159"/>
        <v>0</v>
      </c>
      <c r="AM226" s="709"/>
      <c r="AN226" s="709">
        <f t="shared" si="160"/>
        <v>1</v>
      </c>
      <c r="AO226" s="709">
        <f t="shared" si="161"/>
        <v>1</v>
      </c>
      <c r="AR226" s="184"/>
    </row>
    <row r="227" spans="2:45" ht="12.75" hidden="1" customHeight="1" outlineLevel="1" x14ac:dyDescent="0.2">
      <c r="B227" s="851"/>
      <c r="C227" s="851"/>
      <c r="D227" s="27" t="str">
        <f t="shared" si="151"/>
        <v/>
      </c>
      <c r="E227" s="2" t="str">
        <f t="shared" si="152"/>
        <v>Do</v>
      </c>
      <c r="F227" s="2">
        <f t="shared" si="153"/>
        <v>2022</v>
      </c>
      <c r="G227" s="2">
        <f t="shared" si="154"/>
        <v>7</v>
      </c>
      <c r="H227" s="2">
        <f t="shared" si="162"/>
        <v>14</v>
      </c>
      <c r="I227" s="14">
        <f t="shared" si="155"/>
        <v>43294</v>
      </c>
      <c r="J227" s="3">
        <v>8</v>
      </c>
      <c r="K227" s="134">
        <v>5</v>
      </c>
      <c r="L227" s="3">
        <v>13</v>
      </c>
      <c r="M227" s="134">
        <f>$M$5</f>
        <v>0</v>
      </c>
      <c r="N227" s="3">
        <v>13</v>
      </c>
      <c r="O227" s="134">
        <v>30</v>
      </c>
      <c r="P227" s="3">
        <v>16</v>
      </c>
      <c r="Q227" s="134">
        <v>45</v>
      </c>
      <c r="R227" s="134"/>
      <c r="S227" s="134"/>
      <c r="T227" s="134"/>
      <c r="U227" s="134"/>
      <c r="V227" s="139">
        <f t="shared" si="163"/>
        <v>0.33680555555555558</v>
      </c>
      <c r="W227" s="139">
        <f t="shared" si="164"/>
        <v>0.54166666666666663</v>
      </c>
      <c r="X227" s="139">
        <f t="shared" si="165"/>
        <v>0.5625</v>
      </c>
      <c r="Y227" s="139">
        <f t="shared" si="166"/>
        <v>0.69791666666666663</v>
      </c>
      <c r="Z227" s="139"/>
      <c r="AA227" s="139"/>
      <c r="AB227" s="191"/>
      <c r="AC227" s="11">
        <f t="shared" si="150"/>
        <v>0.35069444444444442</v>
      </c>
      <c r="AD227" s="667"/>
      <c r="AE227" s="11">
        <f t="shared" si="167"/>
        <v>0.34027777777777768</v>
      </c>
      <c r="AF227" s="196"/>
      <c r="AG227" s="196" t="s">
        <v>963</v>
      </c>
      <c r="AH227" s="196"/>
      <c r="AI227" s="710"/>
      <c r="AJ227" s="709">
        <f t="shared" si="157"/>
        <v>0</v>
      </c>
      <c r="AK227" s="709">
        <f t="shared" si="158"/>
        <v>0</v>
      </c>
      <c r="AL227" s="709">
        <f t="shared" si="159"/>
        <v>0</v>
      </c>
      <c r="AM227" s="709"/>
      <c r="AN227" s="709">
        <f t="shared" si="160"/>
        <v>1</v>
      </c>
      <c r="AO227" s="709">
        <f t="shared" si="161"/>
        <v>1</v>
      </c>
      <c r="AR227" s="184"/>
    </row>
    <row r="228" spans="2:45" ht="12.75" hidden="1" customHeight="1" outlineLevel="1" x14ac:dyDescent="0.2">
      <c r="B228" s="851"/>
      <c r="C228" s="851"/>
      <c r="D228" s="27" t="str">
        <f t="shared" si="151"/>
        <v/>
      </c>
      <c r="E228" s="2" t="str">
        <f t="shared" si="152"/>
        <v>Fr</v>
      </c>
      <c r="F228" s="2">
        <f t="shared" si="153"/>
        <v>2022</v>
      </c>
      <c r="G228" s="2">
        <f t="shared" si="154"/>
        <v>7</v>
      </c>
      <c r="H228" s="2">
        <f t="shared" si="162"/>
        <v>15</v>
      </c>
      <c r="I228" s="14">
        <f t="shared" si="155"/>
        <v>43295</v>
      </c>
      <c r="J228" s="3">
        <v>6</v>
      </c>
      <c r="K228" s="134">
        <v>30</v>
      </c>
      <c r="L228" s="3">
        <v>13</v>
      </c>
      <c r="M228" s="134">
        <v>0</v>
      </c>
      <c r="N228" s="3">
        <v>13</v>
      </c>
      <c r="O228" s="134">
        <v>30</v>
      </c>
      <c r="P228" s="3">
        <v>15</v>
      </c>
      <c r="Q228" s="134">
        <v>0</v>
      </c>
      <c r="R228" s="134"/>
      <c r="S228" s="134"/>
      <c r="T228" s="134"/>
      <c r="U228" s="134"/>
      <c r="V228" s="139">
        <f t="shared" si="163"/>
        <v>0.27083333333333331</v>
      </c>
      <c r="W228" s="139">
        <f t="shared" si="164"/>
        <v>0.54166666666666663</v>
      </c>
      <c r="X228" s="139">
        <f t="shared" si="165"/>
        <v>0.5625</v>
      </c>
      <c r="Y228" s="139">
        <f t="shared" si="166"/>
        <v>0.625</v>
      </c>
      <c r="Z228" s="139"/>
      <c r="AA228" s="139"/>
      <c r="AB228" s="191"/>
      <c r="AC228" s="11">
        <f t="shared" si="150"/>
        <v>0.35069444444444442</v>
      </c>
      <c r="AD228" s="667"/>
      <c r="AE228" s="11">
        <f t="shared" si="167"/>
        <v>0.33333333333333331</v>
      </c>
      <c r="AF228" s="196"/>
      <c r="AG228" s="196" t="s">
        <v>1684</v>
      </c>
      <c r="AH228" s="196"/>
      <c r="AI228" s="710"/>
      <c r="AJ228" s="709">
        <f t="shared" si="157"/>
        <v>0</v>
      </c>
      <c r="AK228" s="709">
        <f t="shared" si="158"/>
        <v>0</v>
      </c>
      <c r="AL228" s="709">
        <f t="shared" si="159"/>
        <v>0</v>
      </c>
      <c r="AM228" s="709"/>
      <c r="AN228" s="709">
        <f t="shared" si="160"/>
        <v>1</v>
      </c>
      <c r="AO228" s="709">
        <f t="shared" si="161"/>
        <v>1</v>
      </c>
      <c r="AR228" s="184"/>
    </row>
    <row r="229" spans="2:45" ht="12.75" hidden="1" customHeight="1" outlineLevel="1" x14ac:dyDescent="0.2">
      <c r="B229" s="851"/>
      <c r="C229" s="851"/>
      <c r="D229" s="27" t="str">
        <f t="shared" si="151"/>
        <v/>
      </c>
      <c r="E229" s="191" t="str">
        <f t="shared" si="152"/>
        <v>Sa</v>
      </c>
      <c r="F229" s="191">
        <f t="shared" si="153"/>
        <v>2022</v>
      </c>
      <c r="G229" s="191">
        <f t="shared" si="154"/>
        <v>7</v>
      </c>
      <c r="H229" s="191">
        <f t="shared" si="162"/>
        <v>16</v>
      </c>
      <c r="I229" s="192">
        <f t="shared" si="155"/>
        <v>43296</v>
      </c>
      <c r="J229" s="193">
        <f t="shared" ref="J229:Q230" si="170">IF(OR($E229="Sa",$E229="So"),J$4,J$5)</f>
        <v>0</v>
      </c>
      <c r="K229" s="194">
        <f t="shared" si="170"/>
        <v>0</v>
      </c>
      <c r="L229" s="193">
        <f t="shared" si="170"/>
        <v>0</v>
      </c>
      <c r="M229" s="194">
        <f t="shared" si="170"/>
        <v>0</v>
      </c>
      <c r="N229" s="193">
        <f t="shared" si="170"/>
        <v>0</v>
      </c>
      <c r="O229" s="194">
        <f t="shared" si="170"/>
        <v>0</v>
      </c>
      <c r="P229" s="193">
        <f t="shared" si="170"/>
        <v>0</v>
      </c>
      <c r="Q229" s="194">
        <f t="shared" si="170"/>
        <v>0</v>
      </c>
      <c r="R229" s="194"/>
      <c r="S229" s="194"/>
      <c r="T229" s="194"/>
      <c r="U229" s="194"/>
      <c r="V229" s="195">
        <f t="shared" si="163"/>
        <v>0</v>
      </c>
      <c r="W229" s="195">
        <f t="shared" si="164"/>
        <v>0</v>
      </c>
      <c r="X229" s="195">
        <f t="shared" si="165"/>
        <v>0</v>
      </c>
      <c r="Y229" s="195">
        <f t="shared" si="166"/>
        <v>0</v>
      </c>
      <c r="Z229" s="195"/>
      <c r="AA229" s="195"/>
      <c r="AB229" s="667"/>
      <c r="AC229" s="196">
        <f t="shared" si="150"/>
        <v>0</v>
      </c>
      <c r="AD229" s="667"/>
      <c r="AE229" s="196">
        <f t="shared" si="167"/>
        <v>0</v>
      </c>
      <c r="AF229" s="196"/>
      <c r="AG229" s="196"/>
      <c r="AH229" s="196"/>
      <c r="AI229" s="711"/>
      <c r="AJ229" s="709">
        <f t="shared" si="157"/>
        <v>0</v>
      </c>
      <c r="AK229" s="709">
        <f t="shared" si="158"/>
        <v>0</v>
      </c>
      <c r="AL229" s="709">
        <f t="shared" si="159"/>
        <v>0</v>
      </c>
      <c r="AM229" s="709"/>
      <c r="AN229" s="709">
        <f t="shared" si="160"/>
        <v>0</v>
      </c>
      <c r="AO229" s="709">
        <f t="shared" si="161"/>
        <v>0</v>
      </c>
      <c r="AR229" s="184"/>
    </row>
    <row r="230" spans="2:45" ht="12.75" hidden="1" customHeight="1" outlineLevel="1" x14ac:dyDescent="0.2">
      <c r="B230" s="851"/>
      <c r="C230" s="851"/>
      <c r="D230" s="27" t="str">
        <f t="shared" si="151"/>
        <v/>
      </c>
      <c r="E230" s="191" t="str">
        <f t="shared" si="152"/>
        <v>So</v>
      </c>
      <c r="F230" s="191">
        <f t="shared" si="153"/>
        <v>2022</v>
      </c>
      <c r="G230" s="191">
        <f t="shared" si="154"/>
        <v>7</v>
      </c>
      <c r="H230" s="191">
        <f t="shared" si="162"/>
        <v>17</v>
      </c>
      <c r="I230" s="192">
        <f t="shared" si="155"/>
        <v>43297</v>
      </c>
      <c r="J230" s="193">
        <f t="shared" si="170"/>
        <v>0</v>
      </c>
      <c r="K230" s="194">
        <f t="shared" si="170"/>
        <v>0</v>
      </c>
      <c r="L230" s="193">
        <f t="shared" si="170"/>
        <v>0</v>
      </c>
      <c r="M230" s="194">
        <f t="shared" si="170"/>
        <v>0</v>
      </c>
      <c r="N230" s="193">
        <f t="shared" si="170"/>
        <v>0</v>
      </c>
      <c r="O230" s="194">
        <f t="shared" si="170"/>
        <v>0</v>
      </c>
      <c r="P230" s="193">
        <f t="shared" si="170"/>
        <v>0</v>
      </c>
      <c r="Q230" s="194">
        <f t="shared" si="170"/>
        <v>0</v>
      </c>
      <c r="R230" s="194"/>
      <c r="S230" s="194"/>
      <c r="T230" s="194"/>
      <c r="U230" s="194"/>
      <c r="V230" s="195">
        <f t="shared" si="163"/>
        <v>0</v>
      </c>
      <c r="W230" s="195">
        <f t="shared" si="164"/>
        <v>0</v>
      </c>
      <c r="X230" s="195">
        <f t="shared" si="165"/>
        <v>0</v>
      </c>
      <c r="Y230" s="195">
        <f t="shared" si="166"/>
        <v>0</v>
      </c>
      <c r="Z230" s="195"/>
      <c r="AA230" s="195"/>
      <c r="AB230" s="667"/>
      <c r="AC230" s="196">
        <f t="shared" si="150"/>
        <v>0</v>
      </c>
      <c r="AD230" s="667"/>
      <c r="AE230" s="196">
        <f t="shared" si="167"/>
        <v>0</v>
      </c>
      <c r="AF230" s="196"/>
      <c r="AG230" s="196"/>
      <c r="AH230" s="196"/>
      <c r="AI230" s="711"/>
      <c r="AJ230" s="709">
        <f t="shared" si="157"/>
        <v>0</v>
      </c>
      <c r="AK230" s="709">
        <f t="shared" si="158"/>
        <v>0</v>
      </c>
      <c r="AL230" s="709">
        <f t="shared" si="159"/>
        <v>0</v>
      </c>
      <c r="AM230" s="709"/>
      <c r="AN230" s="709">
        <f t="shared" si="160"/>
        <v>0</v>
      </c>
      <c r="AO230" s="709">
        <f t="shared" si="161"/>
        <v>0</v>
      </c>
      <c r="AR230" s="184"/>
    </row>
    <row r="231" spans="2:45" ht="12.75" hidden="1" customHeight="1" outlineLevel="1" x14ac:dyDescent="0.2">
      <c r="B231" s="851"/>
      <c r="C231" s="851"/>
      <c r="D231" s="27">
        <f t="shared" si="151"/>
        <v>30</v>
      </c>
      <c r="E231" s="191" t="str">
        <f t="shared" si="152"/>
        <v>Mo</v>
      </c>
      <c r="F231" s="191">
        <f t="shared" si="153"/>
        <v>2022</v>
      </c>
      <c r="G231" s="191">
        <f t="shared" si="154"/>
        <v>7</v>
      </c>
      <c r="H231" s="191">
        <f t="shared" si="162"/>
        <v>18</v>
      </c>
      <c r="I231" s="192">
        <f t="shared" si="155"/>
        <v>43298</v>
      </c>
      <c r="J231" s="193">
        <v>7</v>
      </c>
      <c r="K231" s="194">
        <v>50</v>
      </c>
      <c r="L231" s="193">
        <v>12</v>
      </c>
      <c r="M231" s="194">
        <v>57</v>
      </c>
      <c r="N231" s="193">
        <v>13</v>
      </c>
      <c r="O231" s="194">
        <v>32</v>
      </c>
      <c r="P231" s="193">
        <v>17</v>
      </c>
      <c r="Q231" s="194">
        <v>0</v>
      </c>
      <c r="R231" s="194"/>
      <c r="S231" s="194"/>
      <c r="T231" s="194"/>
      <c r="U231" s="194"/>
      <c r="V231" s="195">
        <f t="shared" si="163"/>
        <v>0.3263888888888889</v>
      </c>
      <c r="W231" s="195">
        <f t="shared" si="164"/>
        <v>0.5395833333333333</v>
      </c>
      <c r="X231" s="195">
        <f t="shared" si="165"/>
        <v>0.56388888888888888</v>
      </c>
      <c r="Y231" s="195">
        <f t="shared" si="166"/>
        <v>0.70833333333333337</v>
      </c>
      <c r="Z231" s="195"/>
      <c r="AA231" s="195"/>
      <c r="AB231" s="191"/>
      <c r="AC231" s="196">
        <f t="shared" si="150"/>
        <v>0.35069444444444442</v>
      </c>
      <c r="AD231" s="667"/>
      <c r="AE231" s="196">
        <f t="shared" si="167"/>
        <v>0.3576388888888889</v>
      </c>
      <c r="AF231" s="196"/>
      <c r="AG231" s="196" t="s">
        <v>963</v>
      </c>
      <c r="AH231" s="196"/>
      <c r="AI231" s="711"/>
      <c r="AJ231" s="709">
        <f t="shared" si="157"/>
        <v>0</v>
      </c>
      <c r="AK231" s="709">
        <f t="shared" si="158"/>
        <v>0</v>
      </c>
      <c r="AL231" s="709">
        <f t="shared" si="159"/>
        <v>0</v>
      </c>
      <c r="AM231" s="709"/>
      <c r="AN231" s="709">
        <f t="shared" si="160"/>
        <v>1</v>
      </c>
      <c r="AO231" s="709">
        <f t="shared" si="161"/>
        <v>1</v>
      </c>
      <c r="AR231" s="184"/>
      <c r="AS231" s="172" t="s">
        <v>1679</v>
      </c>
    </row>
    <row r="232" spans="2:45" ht="12.75" hidden="1" customHeight="1" outlineLevel="1" x14ac:dyDescent="0.2">
      <c r="B232" s="851"/>
      <c r="C232" s="851"/>
      <c r="D232" s="27" t="str">
        <f t="shared" si="151"/>
        <v/>
      </c>
      <c r="E232" s="191" t="str">
        <f t="shared" si="152"/>
        <v>Di</v>
      </c>
      <c r="F232" s="191">
        <f t="shared" si="153"/>
        <v>2022</v>
      </c>
      <c r="G232" s="191">
        <f t="shared" si="154"/>
        <v>7</v>
      </c>
      <c r="H232" s="191">
        <f t="shared" si="162"/>
        <v>19</v>
      </c>
      <c r="I232" s="192">
        <f t="shared" si="155"/>
        <v>43299</v>
      </c>
      <c r="J232" s="193">
        <v>8</v>
      </c>
      <c r="K232" s="194">
        <v>24</v>
      </c>
      <c r="L232" s="193">
        <v>13</v>
      </c>
      <c r="M232" s="194">
        <v>0</v>
      </c>
      <c r="N232" s="193">
        <v>13</v>
      </c>
      <c r="O232" s="194">
        <v>35</v>
      </c>
      <c r="P232" s="193">
        <v>17</v>
      </c>
      <c r="Q232" s="194">
        <v>25</v>
      </c>
      <c r="R232" s="194"/>
      <c r="S232" s="194"/>
      <c r="T232" s="194"/>
      <c r="U232" s="194"/>
      <c r="V232" s="195">
        <f t="shared" si="163"/>
        <v>0.35000000000000003</v>
      </c>
      <c r="W232" s="195">
        <f t="shared" si="164"/>
        <v>0.54166666666666663</v>
      </c>
      <c r="X232" s="195">
        <f t="shared" si="165"/>
        <v>0.56597222222222221</v>
      </c>
      <c r="Y232" s="195">
        <f t="shared" si="166"/>
        <v>0.72569444444444453</v>
      </c>
      <c r="Z232" s="195"/>
      <c r="AA232" s="195"/>
      <c r="AB232" s="667"/>
      <c r="AC232" s="196">
        <f t="shared" si="150"/>
        <v>0.35069444444444442</v>
      </c>
      <c r="AD232" s="667"/>
      <c r="AE232" s="196">
        <f t="shared" si="167"/>
        <v>0.35138888888888892</v>
      </c>
      <c r="AF232" s="196"/>
      <c r="AG232" s="196" t="s">
        <v>963</v>
      </c>
      <c r="AH232" s="196"/>
      <c r="AI232" s="711"/>
      <c r="AJ232" s="709">
        <f t="shared" si="157"/>
        <v>0</v>
      </c>
      <c r="AK232" s="709">
        <f t="shared" si="158"/>
        <v>0</v>
      </c>
      <c r="AL232" s="709">
        <f t="shared" si="159"/>
        <v>0</v>
      </c>
      <c r="AM232" s="709"/>
      <c r="AN232" s="709">
        <f t="shared" si="160"/>
        <v>1</v>
      </c>
      <c r="AO232" s="709">
        <f t="shared" si="161"/>
        <v>1</v>
      </c>
      <c r="AR232" s="184"/>
    </row>
    <row r="233" spans="2:45" ht="12.75" hidden="1" customHeight="1" outlineLevel="1" x14ac:dyDescent="0.2">
      <c r="B233" s="851"/>
      <c r="C233" s="851"/>
      <c r="D233" s="27" t="str">
        <f t="shared" si="151"/>
        <v/>
      </c>
      <c r="E233" s="191" t="str">
        <f t="shared" si="152"/>
        <v>Mi</v>
      </c>
      <c r="F233" s="191">
        <f t="shared" si="153"/>
        <v>2022</v>
      </c>
      <c r="G233" s="191">
        <f t="shared" si="154"/>
        <v>7</v>
      </c>
      <c r="H233" s="191">
        <f t="shared" si="162"/>
        <v>20</v>
      </c>
      <c r="I233" s="192">
        <f t="shared" si="155"/>
        <v>43300</v>
      </c>
      <c r="J233" s="193">
        <v>7</v>
      </c>
      <c r="K233" s="194">
        <v>48</v>
      </c>
      <c r="L233" s="193">
        <f t="shared" ref="J233:Q244" si="171">IF(OR($E233="Sa",$E233="So"),L$4,L$5)</f>
        <v>13</v>
      </c>
      <c r="M233" s="194">
        <f t="shared" si="171"/>
        <v>0</v>
      </c>
      <c r="N233" s="193">
        <f t="shared" si="171"/>
        <v>13</v>
      </c>
      <c r="O233" s="194">
        <f t="shared" si="171"/>
        <v>30</v>
      </c>
      <c r="P233" s="193">
        <v>16</v>
      </c>
      <c r="Q233" s="194">
        <v>50</v>
      </c>
      <c r="R233" s="194"/>
      <c r="S233" s="194"/>
      <c r="T233" s="194"/>
      <c r="U233" s="194"/>
      <c r="V233" s="195">
        <f t="shared" si="163"/>
        <v>0.32500000000000001</v>
      </c>
      <c r="W233" s="195">
        <f t="shared" si="164"/>
        <v>0.54166666666666663</v>
      </c>
      <c r="X233" s="195">
        <f t="shared" si="165"/>
        <v>0.5625</v>
      </c>
      <c r="Y233" s="195">
        <f t="shared" si="166"/>
        <v>0.70138888888888884</v>
      </c>
      <c r="Z233" s="195"/>
      <c r="AA233" s="195"/>
      <c r="AB233" s="667"/>
      <c r="AC233" s="196">
        <f t="shared" si="150"/>
        <v>0.35069444444444442</v>
      </c>
      <c r="AD233" s="667"/>
      <c r="AE233" s="196">
        <f t="shared" si="167"/>
        <v>0.35555555555555546</v>
      </c>
      <c r="AF233" s="196"/>
      <c r="AG233" s="196" t="s">
        <v>963</v>
      </c>
      <c r="AH233" s="196"/>
      <c r="AI233" s="711"/>
      <c r="AJ233" s="709">
        <f t="shared" si="157"/>
        <v>0</v>
      </c>
      <c r="AK233" s="709">
        <f t="shared" si="158"/>
        <v>0</v>
      </c>
      <c r="AL233" s="709">
        <f t="shared" si="159"/>
        <v>0</v>
      </c>
      <c r="AM233" s="709"/>
      <c r="AN233" s="709">
        <f t="shared" si="160"/>
        <v>1</v>
      </c>
      <c r="AO233" s="709">
        <f t="shared" si="161"/>
        <v>1</v>
      </c>
      <c r="AR233" s="184"/>
    </row>
    <row r="234" spans="2:45" ht="12.75" hidden="1" customHeight="1" outlineLevel="1" x14ac:dyDescent="0.2">
      <c r="B234" s="851"/>
      <c r="C234" s="851"/>
      <c r="D234" s="27" t="str">
        <f t="shared" si="151"/>
        <v/>
      </c>
      <c r="E234" s="191" t="str">
        <f t="shared" si="152"/>
        <v>Do</v>
      </c>
      <c r="F234" s="191">
        <f t="shared" si="153"/>
        <v>2022</v>
      </c>
      <c r="G234" s="191">
        <f t="shared" si="154"/>
        <v>7</v>
      </c>
      <c r="H234" s="191">
        <f t="shared" si="162"/>
        <v>21</v>
      </c>
      <c r="I234" s="192">
        <f t="shared" si="155"/>
        <v>43301</v>
      </c>
      <c r="J234" s="193">
        <v>7</v>
      </c>
      <c r="K234" s="194">
        <v>42</v>
      </c>
      <c r="L234" s="193">
        <f t="shared" si="171"/>
        <v>13</v>
      </c>
      <c r="M234" s="194">
        <f t="shared" si="171"/>
        <v>0</v>
      </c>
      <c r="N234" s="193">
        <f t="shared" si="171"/>
        <v>13</v>
      </c>
      <c r="O234" s="194">
        <f t="shared" si="171"/>
        <v>30</v>
      </c>
      <c r="P234" s="193">
        <v>16</v>
      </c>
      <c r="Q234" s="194">
        <v>55</v>
      </c>
      <c r="R234" s="194"/>
      <c r="S234" s="194"/>
      <c r="T234" s="194"/>
      <c r="U234" s="194"/>
      <c r="V234" s="195">
        <f t="shared" si="163"/>
        <v>0.32083333333333336</v>
      </c>
      <c r="W234" s="195">
        <f t="shared" si="164"/>
        <v>0.54166666666666663</v>
      </c>
      <c r="X234" s="195">
        <f t="shared" si="165"/>
        <v>0.5625</v>
      </c>
      <c r="Y234" s="195">
        <f t="shared" si="166"/>
        <v>0.70486111111111116</v>
      </c>
      <c r="Z234" s="195"/>
      <c r="AA234" s="195"/>
      <c r="AB234" s="667"/>
      <c r="AC234" s="196">
        <f t="shared" si="150"/>
        <v>0.35069444444444442</v>
      </c>
      <c r="AD234" s="667"/>
      <c r="AE234" s="196">
        <f t="shared" si="167"/>
        <v>0.36319444444444443</v>
      </c>
      <c r="AF234" s="196"/>
      <c r="AG234" s="196" t="s">
        <v>963</v>
      </c>
      <c r="AH234" s="196"/>
      <c r="AI234" s="709"/>
      <c r="AJ234" s="709">
        <f t="shared" si="157"/>
        <v>0</v>
      </c>
      <c r="AK234" s="709">
        <f t="shared" si="158"/>
        <v>0</v>
      </c>
      <c r="AL234" s="709">
        <f t="shared" si="159"/>
        <v>0</v>
      </c>
      <c r="AM234" s="709"/>
      <c r="AN234" s="709">
        <f t="shared" si="160"/>
        <v>1</v>
      </c>
      <c r="AO234" s="709">
        <f t="shared" si="161"/>
        <v>1</v>
      </c>
      <c r="AR234" s="184"/>
    </row>
    <row r="235" spans="2:45" ht="12.75" hidden="1" customHeight="1" outlineLevel="1" x14ac:dyDescent="0.2">
      <c r="B235" s="851"/>
      <c r="C235" s="851"/>
      <c r="D235" s="27" t="str">
        <f t="shared" si="151"/>
        <v/>
      </c>
      <c r="E235" s="191" t="str">
        <f t="shared" si="152"/>
        <v>Fr</v>
      </c>
      <c r="F235" s="191">
        <f t="shared" si="153"/>
        <v>2022</v>
      </c>
      <c r="G235" s="191">
        <f t="shared" si="154"/>
        <v>7</v>
      </c>
      <c r="H235" s="191">
        <f t="shared" si="162"/>
        <v>22</v>
      </c>
      <c r="I235" s="192">
        <f t="shared" si="155"/>
        <v>43302</v>
      </c>
      <c r="J235" s="193">
        <v>6</v>
      </c>
      <c r="K235" s="194">
        <v>30</v>
      </c>
      <c r="L235" s="193">
        <f t="shared" si="171"/>
        <v>13</v>
      </c>
      <c r="M235" s="194">
        <f t="shared" si="171"/>
        <v>0</v>
      </c>
      <c r="N235" s="193">
        <f t="shared" si="171"/>
        <v>13</v>
      </c>
      <c r="O235" s="194">
        <f t="shared" si="171"/>
        <v>30</v>
      </c>
      <c r="P235" s="193">
        <v>15</v>
      </c>
      <c r="Q235" s="194">
        <v>15</v>
      </c>
      <c r="R235" s="194"/>
      <c r="S235" s="194"/>
      <c r="T235" s="194"/>
      <c r="U235" s="194"/>
      <c r="V235" s="195">
        <f t="shared" si="163"/>
        <v>0.27083333333333331</v>
      </c>
      <c r="W235" s="195">
        <f t="shared" si="164"/>
        <v>0.54166666666666663</v>
      </c>
      <c r="X235" s="195">
        <f t="shared" si="165"/>
        <v>0.5625</v>
      </c>
      <c r="Y235" s="195">
        <f t="shared" si="166"/>
        <v>0.63541666666666663</v>
      </c>
      <c r="Z235" s="195"/>
      <c r="AA235" s="195"/>
      <c r="AB235" s="667"/>
      <c r="AC235" s="196">
        <f t="shared" si="150"/>
        <v>0.35069444444444442</v>
      </c>
      <c r="AD235" s="667"/>
      <c r="AE235" s="196">
        <f t="shared" si="167"/>
        <v>0.34374999999999994</v>
      </c>
      <c r="AF235" s="196"/>
      <c r="AG235" s="196" t="s">
        <v>1684</v>
      </c>
      <c r="AH235" s="196"/>
      <c r="AI235" s="709"/>
      <c r="AJ235" s="709">
        <f t="shared" si="157"/>
        <v>0</v>
      </c>
      <c r="AK235" s="709">
        <f t="shared" si="158"/>
        <v>0</v>
      </c>
      <c r="AL235" s="709">
        <f t="shared" si="159"/>
        <v>0</v>
      </c>
      <c r="AM235" s="709"/>
      <c r="AN235" s="709">
        <f t="shared" si="160"/>
        <v>1</v>
      </c>
      <c r="AO235" s="709">
        <f t="shared" si="161"/>
        <v>1</v>
      </c>
      <c r="AR235" s="184"/>
    </row>
    <row r="236" spans="2:45" ht="12.75" hidden="1" customHeight="1" outlineLevel="1" x14ac:dyDescent="0.2">
      <c r="B236" s="851"/>
      <c r="C236" s="851"/>
      <c r="D236" s="27" t="str">
        <f t="shared" si="151"/>
        <v/>
      </c>
      <c r="E236" s="191" t="str">
        <f t="shared" si="152"/>
        <v>Sa</v>
      </c>
      <c r="F236" s="191">
        <f t="shared" si="153"/>
        <v>2022</v>
      </c>
      <c r="G236" s="191">
        <f t="shared" si="154"/>
        <v>7</v>
      </c>
      <c r="H236" s="191">
        <f t="shared" si="162"/>
        <v>23</v>
      </c>
      <c r="I236" s="192">
        <f t="shared" si="155"/>
        <v>43303</v>
      </c>
      <c r="J236" s="193">
        <f t="shared" si="171"/>
        <v>0</v>
      </c>
      <c r="K236" s="194">
        <f t="shared" si="171"/>
        <v>0</v>
      </c>
      <c r="L236" s="193">
        <f t="shared" si="171"/>
        <v>0</v>
      </c>
      <c r="M236" s="194">
        <f t="shared" si="171"/>
        <v>0</v>
      </c>
      <c r="N236" s="193">
        <f t="shared" si="171"/>
        <v>0</v>
      </c>
      <c r="O236" s="194">
        <f t="shared" si="171"/>
        <v>0</v>
      </c>
      <c r="P236" s="193">
        <f t="shared" si="171"/>
        <v>0</v>
      </c>
      <c r="Q236" s="194">
        <f t="shared" si="171"/>
        <v>0</v>
      </c>
      <c r="R236" s="194"/>
      <c r="S236" s="194"/>
      <c r="T236" s="194"/>
      <c r="U236" s="194"/>
      <c r="V236" s="195">
        <f t="shared" si="163"/>
        <v>0</v>
      </c>
      <c r="W236" s="195">
        <f t="shared" si="164"/>
        <v>0</v>
      </c>
      <c r="X236" s="195">
        <f t="shared" si="165"/>
        <v>0</v>
      </c>
      <c r="Y236" s="195">
        <f t="shared" si="166"/>
        <v>0</v>
      </c>
      <c r="Z236" s="195"/>
      <c r="AA236" s="195"/>
      <c r="AB236" s="667"/>
      <c r="AC236" s="196">
        <f t="shared" si="150"/>
        <v>0</v>
      </c>
      <c r="AD236" s="667"/>
      <c r="AE236" s="196">
        <f t="shared" si="167"/>
        <v>0</v>
      </c>
      <c r="AF236" s="196"/>
      <c r="AG236" s="196"/>
      <c r="AH236" s="196"/>
      <c r="AI236" s="710"/>
      <c r="AJ236" s="709">
        <f t="shared" si="157"/>
        <v>0</v>
      </c>
      <c r="AK236" s="709">
        <f t="shared" si="158"/>
        <v>0</v>
      </c>
      <c r="AL236" s="709">
        <f t="shared" si="159"/>
        <v>0</v>
      </c>
      <c r="AM236" s="709"/>
      <c r="AN236" s="709">
        <f t="shared" si="160"/>
        <v>0</v>
      </c>
      <c r="AO236" s="709">
        <f t="shared" si="161"/>
        <v>0</v>
      </c>
      <c r="AR236" s="184"/>
    </row>
    <row r="237" spans="2:45" ht="12.75" hidden="1" customHeight="1" outlineLevel="1" x14ac:dyDescent="0.2">
      <c r="B237" s="851"/>
      <c r="C237" s="851"/>
      <c r="D237" s="27" t="str">
        <f t="shared" si="151"/>
        <v/>
      </c>
      <c r="E237" s="191" t="str">
        <f t="shared" si="152"/>
        <v>So</v>
      </c>
      <c r="F237" s="191">
        <f t="shared" si="153"/>
        <v>2022</v>
      </c>
      <c r="G237" s="191">
        <f t="shared" si="154"/>
        <v>7</v>
      </c>
      <c r="H237" s="191">
        <f t="shared" si="162"/>
        <v>24</v>
      </c>
      <c r="I237" s="192">
        <f t="shared" si="155"/>
        <v>43304</v>
      </c>
      <c r="J237" s="193">
        <f t="shared" si="171"/>
        <v>0</v>
      </c>
      <c r="K237" s="194">
        <f t="shared" si="171"/>
        <v>0</v>
      </c>
      <c r="L237" s="193">
        <f t="shared" si="171"/>
        <v>0</v>
      </c>
      <c r="M237" s="194">
        <f t="shared" si="171"/>
        <v>0</v>
      </c>
      <c r="N237" s="193">
        <f t="shared" si="171"/>
        <v>0</v>
      </c>
      <c r="O237" s="194">
        <f t="shared" si="171"/>
        <v>0</v>
      </c>
      <c r="P237" s="193">
        <f t="shared" si="171"/>
        <v>0</v>
      </c>
      <c r="Q237" s="194">
        <f t="shared" si="171"/>
        <v>0</v>
      </c>
      <c r="R237" s="194"/>
      <c r="S237" s="194"/>
      <c r="T237" s="194"/>
      <c r="U237" s="194"/>
      <c r="V237" s="195">
        <f t="shared" si="163"/>
        <v>0</v>
      </c>
      <c r="W237" s="195">
        <f t="shared" si="164"/>
        <v>0</v>
      </c>
      <c r="X237" s="195">
        <f t="shared" si="165"/>
        <v>0</v>
      </c>
      <c r="Y237" s="195">
        <f t="shared" si="166"/>
        <v>0</v>
      </c>
      <c r="Z237" s="195"/>
      <c r="AA237" s="195"/>
      <c r="AB237" s="667"/>
      <c r="AC237" s="196">
        <f t="shared" si="150"/>
        <v>0</v>
      </c>
      <c r="AD237" s="667"/>
      <c r="AE237" s="196">
        <f t="shared" si="167"/>
        <v>0</v>
      </c>
      <c r="AF237" s="196"/>
      <c r="AG237" s="196"/>
      <c r="AH237" s="196"/>
      <c r="AI237" s="710"/>
      <c r="AJ237" s="709">
        <f t="shared" si="157"/>
        <v>0</v>
      </c>
      <c r="AK237" s="709">
        <f t="shared" si="158"/>
        <v>0</v>
      </c>
      <c r="AL237" s="709">
        <f t="shared" si="159"/>
        <v>0</v>
      </c>
      <c r="AM237" s="709"/>
      <c r="AN237" s="709">
        <f t="shared" si="160"/>
        <v>0</v>
      </c>
      <c r="AO237" s="709">
        <f t="shared" si="161"/>
        <v>0</v>
      </c>
      <c r="AR237" s="184"/>
    </row>
    <row r="238" spans="2:45" ht="12.75" hidden="1" customHeight="1" outlineLevel="1" x14ac:dyDescent="0.2">
      <c r="B238" s="851"/>
      <c r="C238" s="851"/>
      <c r="D238" s="27">
        <f t="shared" si="151"/>
        <v>31</v>
      </c>
      <c r="E238" s="191" t="str">
        <f t="shared" si="152"/>
        <v>Mo</v>
      </c>
      <c r="F238" s="191">
        <f t="shared" si="153"/>
        <v>2022</v>
      </c>
      <c r="G238" s="191">
        <f t="shared" si="154"/>
        <v>7</v>
      </c>
      <c r="H238" s="191">
        <f t="shared" si="162"/>
        <v>25</v>
      </c>
      <c r="I238" s="192">
        <f t="shared" si="155"/>
        <v>43305</v>
      </c>
      <c r="J238" s="193">
        <v>7</v>
      </c>
      <c r="K238" s="194">
        <v>45</v>
      </c>
      <c r="L238" s="193">
        <v>13</v>
      </c>
      <c r="M238" s="194">
        <v>0</v>
      </c>
      <c r="N238" s="193">
        <v>13</v>
      </c>
      <c r="O238" s="194">
        <v>30</v>
      </c>
      <c r="P238" s="193">
        <v>17</v>
      </c>
      <c r="Q238" s="194">
        <v>15</v>
      </c>
      <c r="R238" s="194"/>
      <c r="S238" s="194"/>
      <c r="T238" s="194"/>
      <c r="U238" s="194"/>
      <c r="V238" s="195">
        <f t="shared" si="163"/>
        <v>0.32291666666666669</v>
      </c>
      <c r="W238" s="195">
        <f t="shared" si="164"/>
        <v>0.54166666666666663</v>
      </c>
      <c r="X238" s="195">
        <f t="shared" si="165"/>
        <v>0.5625</v>
      </c>
      <c r="Y238" s="195">
        <f t="shared" si="166"/>
        <v>0.71875</v>
      </c>
      <c r="Z238" s="195"/>
      <c r="AA238" s="195"/>
      <c r="AB238" s="667"/>
      <c r="AC238" s="196">
        <f t="shared" si="150"/>
        <v>0.35069444444444442</v>
      </c>
      <c r="AD238" s="667"/>
      <c r="AE238" s="196">
        <f t="shared" si="167"/>
        <v>0.37499999999999994</v>
      </c>
      <c r="AF238" s="196"/>
      <c r="AG238" s="196" t="s">
        <v>963</v>
      </c>
      <c r="AH238" s="196"/>
      <c r="AI238" s="710"/>
      <c r="AJ238" s="709">
        <f t="shared" si="157"/>
        <v>0</v>
      </c>
      <c r="AK238" s="709">
        <f t="shared" si="158"/>
        <v>0</v>
      </c>
      <c r="AL238" s="709">
        <f t="shared" si="159"/>
        <v>0</v>
      </c>
      <c r="AM238" s="709"/>
      <c r="AN238" s="709">
        <f t="shared" si="160"/>
        <v>1</v>
      </c>
      <c r="AO238" s="709">
        <f t="shared" si="161"/>
        <v>1</v>
      </c>
      <c r="AR238" s="184"/>
    </row>
    <row r="239" spans="2:45" ht="12.75" hidden="1" customHeight="1" outlineLevel="1" x14ac:dyDescent="0.2">
      <c r="B239" s="851"/>
      <c r="C239" s="851"/>
      <c r="D239" s="27" t="str">
        <f t="shared" si="151"/>
        <v/>
      </c>
      <c r="E239" s="191" t="str">
        <f t="shared" si="152"/>
        <v>Di</v>
      </c>
      <c r="F239" s="191">
        <f t="shared" si="153"/>
        <v>2022</v>
      </c>
      <c r="G239" s="191">
        <f t="shared" si="154"/>
        <v>7</v>
      </c>
      <c r="H239" s="191">
        <f t="shared" si="162"/>
        <v>26</v>
      </c>
      <c r="I239" s="192">
        <f t="shared" si="155"/>
        <v>43306</v>
      </c>
      <c r="J239" s="193">
        <v>8</v>
      </c>
      <c r="K239" s="194">
        <v>0</v>
      </c>
      <c r="L239" s="193">
        <v>13</v>
      </c>
      <c r="M239" s="194">
        <v>20</v>
      </c>
      <c r="N239" s="193">
        <v>13</v>
      </c>
      <c r="O239" s="194">
        <v>50</v>
      </c>
      <c r="P239" s="193">
        <v>16</v>
      </c>
      <c r="Q239" s="194">
        <v>45</v>
      </c>
      <c r="R239" s="194"/>
      <c r="S239" s="194"/>
      <c r="T239" s="194"/>
      <c r="U239" s="194"/>
      <c r="V239" s="195">
        <f t="shared" si="163"/>
        <v>0.33333333333333331</v>
      </c>
      <c r="W239" s="195">
        <f t="shared" si="164"/>
        <v>0.55555555555555558</v>
      </c>
      <c r="X239" s="195">
        <f t="shared" si="165"/>
        <v>0.57638888888888895</v>
      </c>
      <c r="Y239" s="195">
        <f t="shared" si="166"/>
        <v>0.69791666666666663</v>
      </c>
      <c r="Z239" s="195"/>
      <c r="AA239" s="195"/>
      <c r="AB239" s="667"/>
      <c r="AC239" s="196">
        <f t="shared" si="150"/>
        <v>0.35069444444444442</v>
      </c>
      <c r="AD239" s="667"/>
      <c r="AE239" s="196">
        <f t="shared" si="167"/>
        <v>0.34374999999999994</v>
      </c>
      <c r="AF239" s="196"/>
      <c r="AG239" s="196" t="s">
        <v>963</v>
      </c>
      <c r="AH239" s="196"/>
      <c r="AI239" s="710"/>
      <c r="AJ239" s="709">
        <f t="shared" si="157"/>
        <v>0</v>
      </c>
      <c r="AK239" s="709">
        <f t="shared" si="158"/>
        <v>0</v>
      </c>
      <c r="AL239" s="709">
        <f t="shared" si="159"/>
        <v>0</v>
      </c>
      <c r="AM239" s="709"/>
      <c r="AN239" s="709">
        <f t="shared" si="160"/>
        <v>1</v>
      </c>
      <c r="AO239" s="709">
        <f t="shared" si="161"/>
        <v>1</v>
      </c>
      <c r="AR239" s="184"/>
    </row>
    <row r="240" spans="2:45" ht="12.75" hidden="1" customHeight="1" outlineLevel="1" x14ac:dyDescent="0.2">
      <c r="B240" s="851"/>
      <c r="C240" s="851"/>
      <c r="D240" s="27" t="str">
        <f t="shared" si="151"/>
        <v/>
      </c>
      <c r="E240" s="191" t="str">
        <f t="shared" si="152"/>
        <v>Mi</v>
      </c>
      <c r="F240" s="191">
        <f t="shared" si="153"/>
        <v>2022</v>
      </c>
      <c r="G240" s="191">
        <f t="shared" si="154"/>
        <v>7</v>
      </c>
      <c r="H240" s="191">
        <f t="shared" si="162"/>
        <v>27</v>
      </c>
      <c r="I240" s="192">
        <f t="shared" si="155"/>
        <v>43307</v>
      </c>
      <c r="J240" s="193">
        <v>8</v>
      </c>
      <c r="K240" s="194">
        <v>10</v>
      </c>
      <c r="L240" s="193">
        <v>11</v>
      </c>
      <c r="M240" s="194">
        <v>55</v>
      </c>
      <c r="N240" s="193">
        <v>12</v>
      </c>
      <c r="O240" s="194">
        <v>25</v>
      </c>
      <c r="P240" s="193">
        <v>16</v>
      </c>
      <c r="Q240" s="194">
        <v>45</v>
      </c>
      <c r="R240" s="194"/>
      <c r="S240" s="194"/>
      <c r="T240" s="194"/>
      <c r="U240" s="194"/>
      <c r="V240" s="195">
        <f t="shared" si="163"/>
        <v>0.34027777777777773</v>
      </c>
      <c r="W240" s="195">
        <f t="shared" si="164"/>
        <v>0.49652777777777773</v>
      </c>
      <c r="X240" s="195">
        <f t="shared" si="165"/>
        <v>0.51736111111111105</v>
      </c>
      <c r="Y240" s="195">
        <f t="shared" si="166"/>
        <v>0.69791666666666663</v>
      </c>
      <c r="Z240" s="195"/>
      <c r="AA240" s="195"/>
      <c r="AB240" s="667"/>
      <c r="AC240" s="196">
        <f t="shared" si="150"/>
        <v>0.35069444444444442</v>
      </c>
      <c r="AD240" s="667"/>
      <c r="AE240" s="196">
        <f t="shared" si="167"/>
        <v>0.33680555555555558</v>
      </c>
      <c r="AF240" s="196"/>
      <c r="AG240" s="196" t="s">
        <v>963</v>
      </c>
      <c r="AH240" s="196"/>
      <c r="AI240" s="710"/>
      <c r="AJ240" s="709">
        <f t="shared" si="157"/>
        <v>0</v>
      </c>
      <c r="AK240" s="709">
        <f t="shared" si="158"/>
        <v>0</v>
      </c>
      <c r="AL240" s="709">
        <f t="shared" si="159"/>
        <v>0</v>
      </c>
      <c r="AM240" s="709"/>
      <c r="AN240" s="709">
        <f t="shared" si="160"/>
        <v>1</v>
      </c>
      <c r="AO240" s="709">
        <f t="shared" si="161"/>
        <v>1</v>
      </c>
      <c r="AR240" s="184"/>
    </row>
    <row r="241" spans="1:47" ht="12.75" hidden="1" customHeight="1" outlineLevel="1" x14ac:dyDescent="0.2">
      <c r="B241" s="851"/>
      <c r="C241" s="851"/>
      <c r="D241" s="27" t="str">
        <f t="shared" si="151"/>
        <v/>
      </c>
      <c r="E241" s="191" t="str">
        <f t="shared" si="152"/>
        <v>Do</v>
      </c>
      <c r="F241" s="191">
        <f t="shared" si="153"/>
        <v>2022</v>
      </c>
      <c r="G241" s="191">
        <f t="shared" si="154"/>
        <v>7</v>
      </c>
      <c r="H241" s="191">
        <f t="shared" si="162"/>
        <v>28</v>
      </c>
      <c r="I241" s="192">
        <f t="shared" si="155"/>
        <v>43308</v>
      </c>
      <c r="J241" s="193">
        <v>8</v>
      </c>
      <c r="K241" s="194">
        <v>3</v>
      </c>
      <c r="L241" s="193">
        <v>13</v>
      </c>
      <c r="M241" s="194">
        <v>20</v>
      </c>
      <c r="N241" s="193">
        <v>13</v>
      </c>
      <c r="O241" s="194">
        <v>50</v>
      </c>
      <c r="P241" s="193">
        <v>17</v>
      </c>
      <c r="Q241" s="194">
        <v>0</v>
      </c>
      <c r="R241" s="194"/>
      <c r="S241" s="194"/>
      <c r="T241" s="194"/>
      <c r="U241" s="194"/>
      <c r="V241" s="195">
        <f>TIME(J241,K241,0)</f>
        <v>0.3354166666666667</v>
      </c>
      <c r="W241" s="195">
        <f>TIME(L241,M241,0)</f>
        <v>0.55555555555555558</v>
      </c>
      <c r="X241" s="195">
        <f>TIME(N241,O241,0)</f>
        <v>0.57638888888888895</v>
      </c>
      <c r="Y241" s="195">
        <f>TIME(P241,Q241,0)</f>
        <v>0.70833333333333337</v>
      </c>
      <c r="Z241" s="195"/>
      <c r="AA241" s="195"/>
      <c r="AB241" s="667"/>
      <c r="AC241" s="196">
        <f t="shared" si="150"/>
        <v>0.35069444444444442</v>
      </c>
      <c r="AD241" s="667"/>
      <c r="AE241" s="196">
        <f>Y241-V241-(X241-W241)</f>
        <v>0.3520833333333333</v>
      </c>
      <c r="AF241" s="196"/>
      <c r="AG241" s="196" t="s">
        <v>963</v>
      </c>
      <c r="AH241" s="196"/>
      <c r="AI241" s="709"/>
      <c r="AJ241" s="709">
        <f t="shared" si="157"/>
        <v>0</v>
      </c>
      <c r="AK241" s="709">
        <f t="shared" si="158"/>
        <v>0</v>
      </c>
      <c r="AL241" s="709">
        <f t="shared" si="159"/>
        <v>0</v>
      </c>
      <c r="AM241" s="709"/>
      <c r="AN241" s="709">
        <f t="shared" si="160"/>
        <v>1</v>
      </c>
      <c r="AO241" s="709">
        <f t="shared" si="161"/>
        <v>1</v>
      </c>
      <c r="AR241" s="184"/>
    </row>
    <row r="242" spans="1:47" ht="12.75" hidden="1" customHeight="1" outlineLevel="1" x14ac:dyDescent="0.2">
      <c r="B242" s="851"/>
      <c r="C242" s="851"/>
      <c r="D242" s="27" t="str">
        <f t="shared" si="151"/>
        <v/>
      </c>
      <c r="E242" s="191" t="str">
        <f t="shared" si="152"/>
        <v>Fr</v>
      </c>
      <c r="F242" s="191">
        <f t="shared" si="153"/>
        <v>2022</v>
      </c>
      <c r="G242" s="191">
        <f t="shared" si="154"/>
        <v>7</v>
      </c>
      <c r="H242" s="191">
        <f t="shared" si="162"/>
        <v>29</v>
      </c>
      <c r="I242" s="192">
        <f t="shared" si="155"/>
        <v>43309</v>
      </c>
      <c r="J242" s="193">
        <v>6</v>
      </c>
      <c r="K242" s="194">
        <v>30</v>
      </c>
      <c r="L242" s="193">
        <v>12</v>
      </c>
      <c r="M242" s="194">
        <v>0</v>
      </c>
      <c r="N242" s="193">
        <v>13</v>
      </c>
      <c r="O242" s="194">
        <v>30</v>
      </c>
      <c r="P242" s="193">
        <v>16</v>
      </c>
      <c r="Q242" s="194">
        <v>30</v>
      </c>
      <c r="R242" s="194"/>
      <c r="S242" s="194"/>
      <c r="T242" s="194"/>
      <c r="U242" s="194"/>
      <c r="V242" s="195">
        <f>TIME(J242,K242,0)</f>
        <v>0.27083333333333331</v>
      </c>
      <c r="W242" s="195">
        <f>TIME(L242,M242,0)</f>
        <v>0.5</v>
      </c>
      <c r="X242" s="195">
        <f>TIME(N242,O242,0)</f>
        <v>0.5625</v>
      </c>
      <c r="Y242" s="195">
        <f>TIME(P242,Q242,0)</f>
        <v>0.6875</v>
      </c>
      <c r="Z242" s="195"/>
      <c r="AA242" s="195"/>
      <c r="AB242" s="667"/>
      <c r="AC242" s="196">
        <f t="shared" si="150"/>
        <v>0.35069444444444442</v>
      </c>
      <c r="AD242" s="667"/>
      <c r="AE242" s="196">
        <f>Y242-V242-(X242-W242)</f>
        <v>0.35416666666666669</v>
      </c>
      <c r="AF242" s="196"/>
      <c r="AG242" s="196" t="s">
        <v>1684</v>
      </c>
      <c r="AH242" s="196"/>
      <c r="AI242" s="709"/>
      <c r="AJ242" s="709">
        <f t="shared" si="157"/>
        <v>0</v>
      </c>
      <c r="AK242" s="709">
        <f t="shared" si="158"/>
        <v>0</v>
      </c>
      <c r="AL242" s="709">
        <f t="shared" si="159"/>
        <v>0</v>
      </c>
      <c r="AM242" s="709"/>
      <c r="AN242" s="709">
        <f t="shared" si="160"/>
        <v>1</v>
      </c>
      <c r="AO242" s="709">
        <f t="shared" si="161"/>
        <v>1</v>
      </c>
      <c r="AR242" s="184"/>
      <c r="AU242" s="172" t="s">
        <v>1689</v>
      </c>
    </row>
    <row r="243" spans="1:47" ht="12.75" hidden="1" customHeight="1" outlineLevel="1" x14ac:dyDescent="0.2">
      <c r="B243" s="851"/>
      <c r="C243" s="851"/>
      <c r="D243" s="27" t="str">
        <f t="shared" si="151"/>
        <v/>
      </c>
      <c r="E243" s="191" t="str">
        <f t="shared" si="152"/>
        <v>Sa</v>
      </c>
      <c r="F243" s="191">
        <f t="shared" si="153"/>
        <v>2022</v>
      </c>
      <c r="G243" s="191">
        <f t="shared" si="154"/>
        <v>7</v>
      </c>
      <c r="H243" s="191">
        <f t="shared" si="162"/>
        <v>30</v>
      </c>
      <c r="I243" s="192">
        <f t="shared" si="155"/>
        <v>43310</v>
      </c>
      <c r="J243" s="193">
        <f t="shared" si="171"/>
        <v>0</v>
      </c>
      <c r="K243" s="194">
        <f t="shared" si="171"/>
        <v>0</v>
      </c>
      <c r="L243" s="193">
        <f t="shared" si="171"/>
        <v>0</v>
      </c>
      <c r="M243" s="194">
        <f t="shared" si="171"/>
        <v>0</v>
      </c>
      <c r="N243" s="193">
        <f t="shared" si="171"/>
        <v>0</v>
      </c>
      <c r="O243" s="194">
        <f t="shared" si="171"/>
        <v>0</v>
      </c>
      <c r="P243" s="193">
        <f t="shared" si="171"/>
        <v>0</v>
      </c>
      <c r="Q243" s="194">
        <f t="shared" si="171"/>
        <v>0</v>
      </c>
      <c r="R243" s="194"/>
      <c r="S243" s="194"/>
      <c r="T243" s="194"/>
      <c r="U243" s="194"/>
      <c r="V243" s="195">
        <f>TIME(J243,K243,0)</f>
        <v>0</v>
      </c>
      <c r="W243" s="195">
        <f>TIME(L243,M243,0)</f>
        <v>0</v>
      </c>
      <c r="X243" s="195">
        <f>TIME(N243,O243,0)</f>
        <v>0</v>
      </c>
      <c r="Y243" s="195">
        <f>TIME(P243,Q243,0)</f>
        <v>0</v>
      </c>
      <c r="Z243" s="195"/>
      <c r="AA243" s="195"/>
      <c r="AB243" s="667"/>
      <c r="AC243" s="196">
        <f t="shared" si="150"/>
        <v>0</v>
      </c>
      <c r="AD243" s="667"/>
      <c r="AE243" s="196">
        <f>Y243-V243-(X243-W243)</f>
        <v>0</v>
      </c>
      <c r="AF243" s="196"/>
      <c r="AG243" s="196"/>
      <c r="AH243" s="196"/>
      <c r="AI243" s="710"/>
      <c r="AJ243" s="709">
        <f t="shared" si="157"/>
        <v>0</v>
      </c>
      <c r="AK243" s="709">
        <f t="shared" si="158"/>
        <v>0</v>
      </c>
      <c r="AL243" s="709">
        <f t="shared" si="159"/>
        <v>0</v>
      </c>
      <c r="AM243" s="709"/>
      <c r="AN243" s="709">
        <f t="shared" si="160"/>
        <v>0</v>
      </c>
      <c r="AO243" s="709">
        <f t="shared" si="161"/>
        <v>0</v>
      </c>
      <c r="AR243" s="184"/>
    </row>
    <row r="244" spans="1:47" ht="12.75" hidden="1" customHeight="1" outlineLevel="1" x14ac:dyDescent="0.2">
      <c r="B244" s="851"/>
      <c r="C244" s="851"/>
      <c r="D244" s="27" t="str">
        <f t="shared" si="151"/>
        <v/>
      </c>
      <c r="E244" s="191" t="str">
        <f t="shared" si="152"/>
        <v>So</v>
      </c>
      <c r="F244" s="191">
        <f t="shared" si="153"/>
        <v>2022</v>
      </c>
      <c r="G244" s="191">
        <f t="shared" si="154"/>
        <v>7</v>
      </c>
      <c r="H244" s="191">
        <f t="shared" si="162"/>
        <v>31</v>
      </c>
      <c r="I244" s="192">
        <f t="shared" si="155"/>
        <v>43311</v>
      </c>
      <c r="J244" s="193">
        <f t="shared" si="171"/>
        <v>0</v>
      </c>
      <c r="K244" s="194">
        <f t="shared" si="171"/>
        <v>0</v>
      </c>
      <c r="L244" s="193">
        <f t="shared" si="171"/>
        <v>0</v>
      </c>
      <c r="M244" s="194">
        <f t="shared" si="171"/>
        <v>0</v>
      </c>
      <c r="N244" s="193">
        <f t="shared" si="171"/>
        <v>0</v>
      </c>
      <c r="O244" s="194">
        <f t="shared" si="171"/>
        <v>0</v>
      </c>
      <c r="P244" s="193">
        <f t="shared" si="171"/>
        <v>0</v>
      </c>
      <c r="Q244" s="194">
        <f t="shared" si="171"/>
        <v>0</v>
      </c>
      <c r="R244" s="194"/>
      <c r="S244" s="194"/>
      <c r="T244" s="194"/>
      <c r="U244" s="194"/>
      <c r="V244" s="195">
        <f>TIME(J244,K244,0)</f>
        <v>0</v>
      </c>
      <c r="W244" s="195">
        <f>TIME(L244,M244,0)</f>
        <v>0</v>
      </c>
      <c r="X244" s="195">
        <f>TIME(N244,O244,0)</f>
        <v>0</v>
      </c>
      <c r="Y244" s="195">
        <f>TIME(P244,Q244,0)</f>
        <v>0</v>
      </c>
      <c r="Z244" s="195"/>
      <c r="AA244" s="195"/>
      <c r="AB244" s="667"/>
      <c r="AC244" s="196">
        <f t="shared" si="150"/>
        <v>0</v>
      </c>
      <c r="AD244" s="667"/>
      <c r="AE244" s="196">
        <f>Y244-V244-(X244-W244)</f>
        <v>0</v>
      </c>
      <c r="AF244" s="196"/>
      <c r="AG244" s="196"/>
      <c r="AH244" s="196"/>
      <c r="AI244" s="710"/>
      <c r="AJ244" s="709">
        <f t="shared" si="157"/>
        <v>0</v>
      </c>
      <c r="AK244" s="709">
        <f t="shared" si="158"/>
        <v>0</v>
      </c>
      <c r="AL244" s="709">
        <f t="shared" si="159"/>
        <v>0</v>
      </c>
      <c r="AM244" s="709"/>
      <c r="AN244" s="709">
        <f t="shared" si="160"/>
        <v>0</v>
      </c>
      <c r="AO244" s="709">
        <f t="shared" si="161"/>
        <v>0</v>
      </c>
      <c r="AR244" s="184"/>
    </row>
    <row r="245" spans="1:47" ht="12.75" hidden="1" customHeight="1" outlineLevel="1" x14ac:dyDescent="0.2">
      <c r="B245" s="851"/>
      <c r="C245" s="851"/>
      <c r="E245" s="9"/>
      <c r="F245" s="9"/>
      <c r="G245" s="9"/>
      <c r="H245" s="191"/>
      <c r="I245" s="13"/>
      <c r="P245" s="4" t="s">
        <v>21</v>
      </c>
      <c r="Q245" s="4"/>
      <c r="R245" s="4"/>
      <c r="S245" s="4"/>
      <c r="T245" s="4"/>
      <c r="U245" s="4"/>
      <c r="V245" s="4"/>
      <c r="W245" s="4"/>
      <c r="X245" s="4"/>
      <c r="Y245" s="4"/>
      <c r="Z245" s="4"/>
      <c r="AA245" s="4"/>
      <c r="AB245" s="667"/>
      <c r="AC245" s="18">
        <f>SUM(AC214:AC244)</f>
        <v>7.3645833333333357</v>
      </c>
      <c r="AD245" s="667"/>
      <c r="AE245" s="18">
        <f>SUM(AE214:AE244)</f>
        <v>7.3861111111111102</v>
      </c>
      <c r="AF245" s="18"/>
      <c r="AG245" s="18"/>
      <c r="AH245" s="18"/>
      <c r="AI245" s="190">
        <f>IF(AE245-AC245&lt;0,AC245-AE245,AE245-AC245)</f>
        <v>2.1527777777774482E-2</v>
      </c>
      <c r="AJ245" s="190">
        <f>8.425*SUM(AJ214:AJ244)/24</f>
        <v>0</v>
      </c>
      <c r="AK245" s="190">
        <f>8.425*SUM(AK214:AK244)/24</f>
        <v>0</v>
      </c>
      <c r="AL245" s="190">
        <f>8.425*SUM(AL214:AL244)/24</f>
        <v>0</v>
      </c>
      <c r="AN245" s="151">
        <f>SUM(AN214:AN244)</f>
        <v>21</v>
      </c>
      <c r="AO245" s="151">
        <f>SUM(AO214:AO244)</f>
        <v>21</v>
      </c>
      <c r="AR245" s="184"/>
    </row>
    <row r="246" spans="1:47" ht="12.75" customHeight="1" collapsed="1" x14ac:dyDescent="0.2">
      <c r="B246" s="852"/>
      <c r="C246" s="852"/>
      <c r="D246" s="49"/>
      <c r="E246" s="51"/>
      <c r="F246" s="51"/>
      <c r="G246" s="51"/>
      <c r="H246" s="51"/>
      <c r="I246" s="51"/>
      <c r="J246" s="52"/>
      <c r="K246" s="52"/>
      <c r="L246" s="52"/>
      <c r="M246" s="52"/>
      <c r="N246" s="52"/>
      <c r="O246" s="52"/>
      <c r="P246" s="52"/>
      <c r="Q246" s="52"/>
      <c r="R246" s="52"/>
      <c r="S246" s="52"/>
      <c r="T246" s="52"/>
      <c r="U246" s="52"/>
      <c r="V246" s="52"/>
      <c r="W246" s="52"/>
      <c r="X246" s="52"/>
      <c r="Y246" s="52"/>
      <c r="Z246" s="52"/>
      <c r="AA246" s="52"/>
      <c r="AB246" s="53"/>
      <c r="AC246" s="53"/>
      <c r="AD246" s="53"/>
      <c r="AE246" s="54"/>
      <c r="AF246" s="26"/>
      <c r="AG246" s="26"/>
      <c r="AH246" s="26"/>
      <c r="AI246" s="203">
        <f>AI212+AI245</f>
        <v>2.1527777777795798E-2</v>
      </c>
      <c r="AJ246" s="202">
        <f>AJ212+SUM(AJ213:AJ244)</f>
        <v>0</v>
      </c>
      <c r="AK246" s="202">
        <f>AK212+SUM(AK213:AK244)</f>
        <v>0</v>
      </c>
      <c r="AL246" s="202">
        <f>AL212+SUM(AL213:AL244)</f>
        <v>0</v>
      </c>
      <c r="AM246" s="202"/>
      <c r="AN246" s="202">
        <f>AN245*8</f>
        <v>168</v>
      </c>
      <c r="AO246" s="202">
        <f>AO245*8</f>
        <v>168</v>
      </c>
      <c r="AP246" s="152"/>
      <c r="AQ246" s="173"/>
      <c r="AR246" s="185"/>
      <c r="AS246" s="152"/>
      <c r="AT246" s="152"/>
      <c r="AU246" s="173"/>
    </row>
    <row r="247" spans="1:47" ht="12.75" hidden="1" customHeight="1" outlineLevel="1" x14ac:dyDescent="0.2">
      <c r="B247" s="850">
        <f>$F$5</f>
        <v>2022</v>
      </c>
      <c r="C247" s="850" t="str">
        <f>TEXT(I248,"MMM")</f>
        <v>Aug</v>
      </c>
      <c r="D247" s="41"/>
      <c r="E247" s="59"/>
      <c r="F247" s="59"/>
      <c r="G247" s="59"/>
      <c r="H247" s="59"/>
      <c r="I247" s="65"/>
      <c r="J247" s="60"/>
      <c r="K247" s="60"/>
      <c r="L247" s="60"/>
      <c r="M247" s="60"/>
      <c r="N247" s="60"/>
      <c r="O247" s="60"/>
      <c r="P247" s="60"/>
      <c r="Q247" s="60"/>
      <c r="R247" s="60"/>
      <c r="S247" s="60"/>
      <c r="T247" s="60"/>
      <c r="U247" s="60"/>
      <c r="V247" s="60"/>
      <c r="W247" s="60"/>
      <c r="X247" s="60"/>
      <c r="Y247" s="60"/>
      <c r="Z247" s="60"/>
      <c r="AA247" s="60"/>
      <c r="AB247" s="44"/>
      <c r="AC247" s="44"/>
      <c r="AD247" s="44"/>
      <c r="AE247" s="59"/>
      <c r="AF247" s="59"/>
      <c r="AG247" s="59"/>
      <c r="AH247" s="59"/>
      <c r="AI247" s="148"/>
      <c r="AJ247" s="148"/>
      <c r="AK247" s="148"/>
      <c r="AL247" s="148"/>
      <c r="AM247" s="148"/>
      <c r="AN247" s="148"/>
      <c r="AO247" s="148"/>
      <c r="AP247" s="148"/>
      <c r="AQ247" s="170"/>
      <c r="AR247" s="182"/>
      <c r="AS247" s="148"/>
      <c r="AT247" s="148"/>
      <c r="AU247" s="170"/>
    </row>
    <row r="248" spans="1:47" ht="12.75" hidden="1" customHeight="1" outlineLevel="1" x14ac:dyDescent="0.2">
      <c r="A248" s="198">
        <f>A214+1</f>
        <v>8</v>
      </c>
      <c r="B248" s="851"/>
      <c r="C248" s="851"/>
      <c r="D248" s="27">
        <f>IF(E248="Mo",WEEKNUM(I248),"")</f>
        <v>32</v>
      </c>
      <c r="E248" s="191" t="str">
        <f>TEXT(I248,"TTT")</f>
        <v>Mo</v>
      </c>
      <c r="F248" s="191">
        <f>$F$5</f>
        <v>2022</v>
      </c>
      <c r="G248" s="191">
        <f>$A$248</f>
        <v>8</v>
      </c>
      <c r="H248" s="191">
        <f>$H$5</f>
        <v>1</v>
      </c>
      <c r="I248" s="192">
        <f>DATE(F248,G248,H248)</f>
        <v>43312</v>
      </c>
      <c r="J248" s="193">
        <f t="shared" ref="J248:Q254" si="172">IF(OR($E248="Sa",$E248="So"),J$4,J$5)</f>
        <v>7</v>
      </c>
      <c r="K248" s="194">
        <f t="shared" si="172"/>
        <v>0</v>
      </c>
      <c r="L248" s="193">
        <f t="shared" si="172"/>
        <v>13</v>
      </c>
      <c r="M248" s="194">
        <f t="shared" si="172"/>
        <v>0</v>
      </c>
      <c r="N248" s="193">
        <f t="shared" si="172"/>
        <v>13</v>
      </c>
      <c r="O248" s="194">
        <f t="shared" si="172"/>
        <v>30</v>
      </c>
      <c r="P248" s="193">
        <f t="shared" si="172"/>
        <v>15</v>
      </c>
      <c r="Q248" s="194">
        <f t="shared" si="172"/>
        <v>55</v>
      </c>
      <c r="R248" s="194"/>
      <c r="S248" s="194"/>
      <c r="T248" s="194"/>
      <c r="U248" s="194"/>
      <c r="V248" s="195">
        <f>TIME(J248,K248,0)</f>
        <v>0.29166666666666669</v>
      </c>
      <c r="W248" s="195">
        <f>TIME(L248,M248,0)</f>
        <v>0.54166666666666663</v>
      </c>
      <c r="X248" s="195">
        <f>TIME(N248,O248,0)</f>
        <v>0.5625</v>
      </c>
      <c r="Y248" s="195">
        <f>TIME(P248,Q248,0)</f>
        <v>0.66319444444444442</v>
      </c>
      <c r="Z248" s="195"/>
      <c r="AA248" s="195"/>
      <c r="AB248" s="667"/>
      <c r="AC248" s="196">
        <f t="shared" ref="AC248:AC278" si="173">IF(OR(E248="Sa",E248="So"),TIME($AC$4,$AE$4,0),TIME($AC$5,$AE$5,0))</f>
        <v>0.35069444444444442</v>
      </c>
      <c r="AD248" s="667"/>
      <c r="AE248" s="196">
        <f>Y248-V248-(X248-W248)</f>
        <v>0.35069444444444436</v>
      </c>
      <c r="AF248" s="196"/>
      <c r="AG248" s="196" t="s">
        <v>1669</v>
      </c>
      <c r="AH248" s="196"/>
      <c r="AI248" s="709"/>
      <c r="AJ248" s="709">
        <f>IF(AG248=$AG$3,1,0)</f>
        <v>1</v>
      </c>
      <c r="AK248" s="709">
        <f>IF(AG248=$AG$7,1,0)</f>
        <v>0</v>
      </c>
      <c r="AL248" s="709">
        <f>IF(AH248=$AG$4,1,0)</f>
        <v>0</v>
      </c>
      <c r="AM248" s="709"/>
      <c r="AN248" s="709">
        <f>IF(OR(AG248="A",AG248="HO"),1,0)</f>
        <v>0</v>
      </c>
      <c r="AO248" s="709">
        <f>IF(OR(E248="Sa",E248="So"),0,1)</f>
        <v>1</v>
      </c>
      <c r="AR248" s="184"/>
    </row>
    <row r="249" spans="1:47" ht="12.75" hidden="1" customHeight="1" outlineLevel="1" x14ac:dyDescent="0.2">
      <c r="B249" s="851"/>
      <c r="C249" s="851"/>
      <c r="D249" s="27" t="str">
        <f t="shared" ref="D249:D278" si="174">IF(E249="Mo",WEEKNUM(I249),"")</f>
        <v/>
      </c>
      <c r="E249" s="191" t="str">
        <f t="shared" ref="E249:E278" si="175">TEXT(I249,"TTT")</f>
        <v>Di</v>
      </c>
      <c r="F249" s="191">
        <f t="shared" ref="F249:F278" si="176">$F$5</f>
        <v>2022</v>
      </c>
      <c r="G249" s="191">
        <f t="shared" ref="G249:G278" si="177">$A$248</f>
        <v>8</v>
      </c>
      <c r="H249" s="191">
        <f>H248+1</f>
        <v>2</v>
      </c>
      <c r="I249" s="192">
        <f t="shared" ref="I249:I278" si="178">DATE(F249,G249,H249)</f>
        <v>43313</v>
      </c>
      <c r="J249" s="193">
        <f t="shared" si="172"/>
        <v>7</v>
      </c>
      <c r="K249" s="194">
        <f t="shared" si="172"/>
        <v>0</v>
      </c>
      <c r="L249" s="193">
        <f t="shared" si="172"/>
        <v>13</v>
      </c>
      <c r="M249" s="194">
        <f t="shared" si="172"/>
        <v>0</v>
      </c>
      <c r="N249" s="193">
        <f t="shared" si="172"/>
        <v>13</v>
      </c>
      <c r="O249" s="194">
        <f t="shared" si="172"/>
        <v>30</v>
      </c>
      <c r="P249" s="193">
        <f t="shared" si="172"/>
        <v>15</v>
      </c>
      <c r="Q249" s="194">
        <f t="shared" si="172"/>
        <v>55</v>
      </c>
      <c r="R249" s="194"/>
      <c r="S249" s="194"/>
      <c r="T249" s="194"/>
      <c r="U249" s="194"/>
      <c r="V249" s="195">
        <f>TIME(J249,K249,0)</f>
        <v>0.29166666666666669</v>
      </c>
      <c r="W249" s="195">
        <f>TIME(L249,M249,0)</f>
        <v>0.54166666666666663</v>
      </c>
      <c r="X249" s="195">
        <f>TIME(N249,O249,0)</f>
        <v>0.5625</v>
      </c>
      <c r="Y249" s="195">
        <f>TIME(P249,Q249,0)</f>
        <v>0.66319444444444442</v>
      </c>
      <c r="Z249" s="195"/>
      <c r="AA249" s="195"/>
      <c r="AB249" s="667"/>
      <c r="AC249" s="196">
        <f t="shared" si="173"/>
        <v>0.35069444444444442</v>
      </c>
      <c r="AD249" s="667"/>
      <c r="AE249" s="196">
        <f>Y249-V249-(X249-W249)</f>
        <v>0.35069444444444436</v>
      </c>
      <c r="AF249" s="196"/>
      <c r="AG249" s="196" t="s">
        <v>1669</v>
      </c>
      <c r="AH249" s="196"/>
      <c r="AI249" s="710"/>
      <c r="AJ249" s="709">
        <f t="shared" ref="AJ249:AJ278" si="179">IF(AG249=$AG$3,1,0)</f>
        <v>1</v>
      </c>
      <c r="AK249" s="709">
        <f t="shared" ref="AK249:AK278" si="180">IF(AG249=$AG$7,1,0)</f>
        <v>0</v>
      </c>
      <c r="AL249" s="709">
        <f t="shared" ref="AL249:AL278" si="181">IF(AH249=$AG$4,1,0)</f>
        <v>0</v>
      </c>
      <c r="AM249" s="709"/>
      <c r="AN249" s="709">
        <f t="shared" ref="AN249:AN278" si="182">IF(OR(AG249="A",AG249="HO"),1,0)</f>
        <v>0</v>
      </c>
      <c r="AO249" s="709">
        <f t="shared" ref="AO249:AO278" si="183">IF(OR(E249="Sa",E249="So"),0,1)</f>
        <v>1</v>
      </c>
      <c r="AR249" s="184"/>
    </row>
    <row r="250" spans="1:47" ht="12.75" hidden="1" customHeight="1" outlineLevel="1" x14ac:dyDescent="0.2">
      <c r="B250" s="851"/>
      <c r="C250" s="851"/>
      <c r="D250" s="27" t="str">
        <f t="shared" si="174"/>
        <v/>
      </c>
      <c r="E250" s="191" t="str">
        <f t="shared" si="175"/>
        <v>Mi</v>
      </c>
      <c r="F250" s="191">
        <f t="shared" si="176"/>
        <v>2022</v>
      </c>
      <c r="G250" s="191">
        <f t="shared" si="177"/>
        <v>8</v>
      </c>
      <c r="H250" s="191">
        <f t="shared" ref="H250:H278" si="184">H249+1</f>
        <v>3</v>
      </c>
      <c r="I250" s="192">
        <f t="shared" si="178"/>
        <v>43314</v>
      </c>
      <c r="J250" s="193">
        <f t="shared" si="172"/>
        <v>7</v>
      </c>
      <c r="K250" s="194">
        <f t="shared" si="172"/>
        <v>0</v>
      </c>
      <c r="L250" s="193">
        <f t="shared" si="172"/>
        <v>13</v>
      </c>
      <c r="M250" s="194">
        <f t="shared" si="172"/>
        <v>0</v>
      </c>
      <c r="N250" s="193">
        <f t="shared" si="172"/>
        <v>13</v>
      </c>
      <c r="O250" s="194">
        <f t="shared" si="172"/>
        <v>30</v>
      </c>
      <c r="P250" s="193">
        <f t="shared" si="172"/>
        <v>15</v>
      </c>
      <c r="Q250" s="194">
        <f t="shared" si="172"/>
        <v>55</v>
      </c>
      <c r="R250" s="194"/>
      <c r="S250" s="194"/>
      <c r="T250" s="194"/>
      <c r="U250" s="194"/>
      <c r="V250" s="195">
        <f>TIME(J250,K250,0)</f>
        <v>0.29166666666666669</v>
      </c>
      <c r="W250" s="195">
        <f>TIME(L250,M250,0)</f>
        <v>0.54166666666666663</v>
      </c>
      <c r="X250" s="195">
        <f>TIME(N250,O250,0)</f>
        <v>0.5625</v>
      </c>
      <c r="Y250" s="195">
        <f>TIME(P250,Q250,0)</f>
        <v>0.66319444444444442</v>
      </c>
      <c r="Z250" s="195"/>
      <c r="AA250" s="195"/>
      <c r="AB250" s="667"/>
      <c r="AC250" s="196">
        <f t="shared" si="173"/>
        <v>0.35069444444444442</v>
      </c>
      <c r="AD250" s="667"/>
      <c r="AE250" s="196">
        <f>Y250-V250-(X250-W250)</f>
        <v>0.35069444444444436</v>
      </c>
      <c r="AF250" s="196"/>
      <c r="AG250" s="196" t="s">
        <v>1669</v>
      </c>
      <c r="AH250" s="196"/>
      <c r="AI250" s="710"/>
      <c r="AJ250" s="709">
        <f t="shared" si="179"/>
        <v>1</v>
      </c>
      <c r="AK250" s="709">
        <f t="shared" si="180"/>
        <v>0</v>
      </c>
      <c r="AL250" s="709">
        <f t="shared" si="181"/>
        <v>0</v>
      </c>
      <c r="AM250" s="709"/>
      <c r="AN250" s="709">
        <f t="shared" si="182"/>
        <v>0</v>
      </c>
      <c r="AO250" s="709">
        <f t="shared" si="183"/>
        <v>1</v>
      </c>
      <c r="AR250" s="184"/>
    </row>
    <row r="251" spans="1:47" ht="12.75" hidden="1" customHeight="1" outlineLevel="1" x14ac:dyDescent="0.2">
      <c r="B251" s="851"/>
      <c r="C251" s="851"/>
      <c r="D251" s="27" t="str">
        <f t="shared" si="174"/>
        <v/>
      </c>
      <c r="E251" s="191" t="str">
        <f t="shared" si="175"/>
        <v>Do</v>
      </c>
      <c r="F251" s="191">
        <f t="shared" si="176"/>
        <v>2022</v>
      </c>
      <c r="G251" s="191">
        <f t="shared" si="177"/>
        <v>8</v>
      </c>
      <c r="H251" s="191">
        <f t="shared" si="184"/>
        <v>4</v>
      </c>
      <c r="I251" s="192">
        <f t="shared" si="178"/>
        <v>43315</v>
      </c>
      <c r="J251" s="193">
        <f t="shared" si="172"/>
        <v>7</v>
      </c>
      <c r="K251" s="194">
        <f t="shared" si="172"/>
        <v>0</v>
      </c>
      <c r="L251" s="193">
        <f t="shared" si="172"/>
        <v>13</v>
      </c>
      <c r="M251" s="194">
        <f t="shared" si="172"/>
        <v>0</v>
      </c>
      <c r="N251" s="193">
        <f t="shared" si="172"/>
        <v>13</v>
      </c>
      <c r="O251" s="194">
        <f t="shared" si="172"/>
        <v>30</v>
      </c>
      <c r="P251" s="193">
        <f t="shared" si="172"/>
        <v>15</v>
      </c>
      <c r="Q251" s="194">
        <f t="shared" si="172"/>
        <v>55</v>
      </c>
      <c r="R251" s="194"/>
      <c r="S251" s="194"/>
      <c r="T251" s="194"/>
      <c r="U251" s="194"/>
      <c r="V251" s="195">
        <f>TIME(J251,K251,0)</f>
        <v>0.29166666666666669</v>
      </c>
      <c r="W251" s="195">
        <f>TIME(L251,M251,0)</f>
        <v>0.54166666666666663</v>
      </c>
      <c r="X251" s="195">
        <f>TIME(N251,O251,0)</f>
        <v>0.5625</v>
      </c>
      <c r="Y251" s="195">
        <f>TIME(P251,Q251,0)</f>
        <v>0.66319444444444442</v>
      </c>
      <c r="Z251" s="195"/>
      <c r="AA251" s="195"/>
      <c r="AB251" s="667"/>
      <c r="AC251" s="196">
        <f t="shared" si="173"/>
        <v>0.35069444444444442</v>
      </c>
      <c r="AD251" s="667"/>
      <c r="AE251" s="196">
        <f>Y251-V251-(X251-W251)</f>
        <v>0.35069444444444436</v>
      </c>
      <c r="AF251" s="196"/>
      <c r="AG251" s="196" t="s">
        <v>1669</v>
      </c>
      <c r="AH251" s="196"/>
      <c r="AI251" s="710"/>
      <c r="AJ251" s="709">
        <f t="shared" si="179"/>
        <v>1</v>
      </c>
      <c r="AK251" s="709">
        <f t="shared" si="180"/>
        <v>0</v>
      </c>
      <c r="AL251" s="709">
        <f t="shared" si="181"/>
        <v>0</v>
      </c>
      <c r="AM251" s="709"/>
      <c r="AN251" s="709">
        <f t="shared" si="182"/>
        <v>0</v>
      </c>
      <c r="AO251" s="709">
        <f t="shared" si="183"/>
        <v>1</v>
      </c>
      <c r="AR251" s="184"/>
    </row>
    <row r="252" spans="1:47" ht="12.75" hidden="1" customHeight="1" outlineLevel="1" x14ac:dyDescent="0.2">
      <c r="B252" s="851"/>
      <c r="C252" s="851"/>
      <c r="D252" s="27" t="str">
        <f t="shared" si="174"/>
        <v/>
      </c>
      <c r="E252" s="191" t="str">
        <f t="shared" si="175"/>
        <v>Fr</v>
      </c>
      <c r="F252" s="191">
        <f t="shared" si="176"/>
        <v>2022</v>
      </c>
      <c r="G252" s="191">
        <f t="shared" si="177"/>
        <v>8</v>
      </c>
      <c r="H252" s="191">
        <f t="shared" si="184"/>
        <v>5</v>
      </c>
      <c r="I252" s="192">
        <f t="shared" si="178"/>
        <v>43316</v>
      </c>
      <c r="J252" s="193">
        <f t="shared" si="172"/>
        <v>7</v>
      </c>
      <c r="K252" s="194">
        <f t="shared" si="172"/>
        <v>0</v>
      </c>
      <c r="L252" s="193">
        <f t="shared" si="172"/>
        <v>13</v>
      </c>
      <c r="M252" s="194">
        <f t="shared" si="172"/>
        <v>0</v>
      </c>
      <c r="N252" s="193">
        <f t="shared" si="172"/>
        <v>13</v>
      </c>
      <c r="O252" s="194">
        <f t="shared" si="172"/>
        <v>30</v>
      </c>
      <c r="P252" s="193">
        <f t="shared" si="172"/>
        <v>15</v>
      </c>
      <c r="Q252" s="194">
        <f t="shared" si="172"/>
        <v>55</v>
      </c>
      <c r="R252" s="194"/>
      <c r="S252" s="194"/>
      <c r="T252" s="194"/>
      <c r="U252" s="194"/>
      <c r="V252" s="195">
        <f t="shared" ref="V252:V274" si="185">TIME(J252,K252,0)</f>
        <v>0.29166666666666669</v>
      </c>
      <c r="W252" s="195">
        <f t="shared" ref="W252:W274" si="186">TIME(L252,M252,0)</f>
        <v>0.54166666666666663</v>
      </c>
      <c r="X252" s="195">
        <f t="shared" ref="X252:X274" si="187">TIME(N252,O252,0)</f>
        <v>0.5625</v>
      </c>
      <c r="Y252" s="195">
        <f t="shared" ref="Y252:Y274" si="188">TIME(P252,Q252,0)</f>
        <v>0.66319444444444442</v>
      </c>
      <c r="Z252" s="195"/>
      <c r="AA252" s="195"/>
      <c r="AB252" s="667"/>
      <c r="AC252" s="196">
        <f t="shared" si="173"/>
        <v>0.35069444444444442</v>
      </c>
      <c r="AD252" s="667"/>
      <c r="AE252" s="196">
        <f t="shared" ref="AE252:AE274" si="189">Y252-V252-(X252-W252)</f>
        <v>0.35069444444444436</v>
      </c>
      <c r="AF252" s="196"/>
      <c r="AG252" s="196" t="s">
        <v>1669</v>
      </c>
      <c r="AH252" s="196"/>
      <c r="AI252" s="710"/>
      <c r="AJ252" s="709">
        <f t="shared" si="179"/>
        <v>1</v>
      </c>
      <c r="AK252" s="709">
        <f t="shared" si="180"/>
        <v>0</v>
      </c>
      <c r="AL252" s="709">
        <f t="shared" si="181"/>
        <v>0</v>
      </c>
      <c r="AM252" s="709"/>
      <c r="AN252" s="709">
        <f t="shared" si="182"/>
        <v>0</v>
      </c>
      <c r="AO252" s="709">
        <f t="shared" si="183"/>
        <v>1</v>
      </c>
      <c r="AR252" s="184"/>
    </row>
    <row r="253" spans="1:47" ht="12.75" hidden="1" customHeight="1" outlineLevel="1" x14ac:dyDescent="0.2">
      <c r="B253" s="851"/>
      <c r="C253" s="851"/>
      <c r="D253" s="27" t="str">
        <f t="shared" si="174"/>
        <v/>
      </c>
      <c r="E253" s="191" t="str">
        <f t="shared" si="175"/>
        <v>Sa</v>
      </c>
      <c r="F253" s="191">
        <f t="shared" si="176"/>
        <v>2022</v>
      </c>
      <c r="G253" s="191">
        <f t="shared" si="177"/>
        <v>8</v>
      </c>
      <c r="H253" s="191">
        <f t="shared" si="184"/>
        <v>6</v>
      </c>
      <c r="I253" s="192">
        <f t="shared" si="178"/>
        <v>43317</v>
      </c>
      <c r="J253" s="193">
        <f t="shared" si="172"/>
        <v>0</v>
      </c>
      <c r="K253" s="194">
        <f t="shared" si="172"/>
        <v>0</v>
      </c>
      <c r="L253" s="193">
        <f t="shared" si="172"/>
        <v>0</v>
      </c>
      <c r="M253" s="194">
        <f t="shared" si="172"/>
        <v>0</v>
      </c>
      <c r="N253" s="193">
        <f t="shared" si="172"/>
        <v>0</v>
      </c>
      <c r="O253" s="194">
        <f t="shared" si="172"/>
        <v>0</v>
      </c>
      <c r="P253" s="193">
        <f t="shared" si="172"/>
        <v>0</v>
      </c>
      <c r="Q253" s="194">
        <f t="shared" si="172"/>
        <v>0</v>
      </c>
      <c r="R253" s="194"/>
      <c r="S253" s="194"/>
      <c r="T253" s="194"/>
      <c r="U253" s="194"/>
      <c r="V253" s="195">
        <f t="shared" si="185"/>
        <v>0</v>
      </c>
      <c r="W253" s="195">
        <f t="shared" si="186"/>
        <v>0</v>
      </c>
      <c r="X253" s="195">
        <f t="shared" si="187"/>
        <v>0</v>
      </c>
      <c r="Y253" s="195">
        <f t="shared" si="188"/>
        <v>0</v>
      </c>
      <c r="Z253" s="195"/>
      <c r="AA253" s="195"/>
      <c r="AB253" s="667"/>
      <c r="AC253" s="196">
        <f t="shared" si="173"/>
        <v>0</v>
      </c>
      <c r="AD253" s="667"/>
      <c r="AE253" s="196">
        <f t="shared" si="189"/>
        <v>0</v>
      </c>
      <c r="AF253" s="196"/>
      <c r="AG253" s="196"/>
      <c r="AH253" s="196"/>
      <c r="AI253" s="710"/>
      <c r="AJ253" s="709">
        <f t="shared" si="179"/>
        <v>0</v>
      </c>
      <c r="AK253" s="709">
        <f t="shared" si="180"/>
        <v>0</v>
      </c>
      <c r="AL253" s="709">
        <f t="shared" si="181"/>
        <v>0</v>
      </c>
      <c r="AM253" s="709"/>
      <c r="AN253" s="709">
        <f t="shared" si="182"/>
        <v>0</v>
      </c>
      <c r="AO253" s="709">
        <f t="shared" si="183"/>
        <v>0</v>
      </c>
      <c r="AR253" s="184"/>
    </row>
    <row r="254" spans="1:47" ht="12.75" hidden="1" customHeight="1" outlineLevel="1" x14ac:dyDescent="0.2">
      <c r="B254" s="851"/>
      <c r="C254" s="851"/>
      <c r="D254" s="27" t="str">
        <f t="shared" si="174"/>
        <v/>
      </c>
      <c r="E254" s="191" t="str">
        <f t="shared" si="175"/>
        <v>So</v>
      </c>
      <c r="F254" s="191">
        <f t="shared" si="176"/>
        <v>2022</v>
      </c>
      <c r="G254" s="191">
        <f t="shared" si="177"/>
        <v>8</v>
      </c>
      <c r="H254" s="191">
        <f t="shared" si="184"/>
        <v>7</v>
      </c>
      <c r="I254" s="192">
        <f t="shared" si="178"/>
        <v>43318</v>
      </c>
      <c r="J254" s="193">
        <f t="shared" si="172"/>
        <v>0</v>
      </c>
      <c r="K254" s="194">
        <f t="shared" si="172"/>
        <v>0</v>
      </c>
      <c r="L254" s="193">
        <f t="shared" si="172"/>
        <v>0</v>
      </c>
      <c r="M254" s="194">
        <f t="shared" si="172"/>
        <v>0</v>
      </c>
      <c r="N254" s="193">
        <f t="shared" si="172"/>
        <v>0</v>
      </c>
      <c r="O254" s="194">
        <f t="shared" si="172"/>
        <v>0</v>
      </c>
      <c r="P254" s="193">
        <f t="shared" si="172"/>
        <v>0</v>
      </c>
      <c r="Q254" s="194">
        <f t="shared" si="172"/>
        <v>0</v>
      </c>
      <c r="R254" s="194"/>
      <c r="S254" s="194"/>
      <c r="T254" s="194"/>
      <c r="U254" s="194"/>
      <c r="V254" s="195">
        <f t="shared" si="185"/>
        <v>0</v>
      </c>
      <c r="W254" s="195">
        <f t="shared" si="186"/>
        <v>0</v>
      </c>
      <c r="X254" s="195">
        <f t="shared" si="187"/>
        <v>0</v>
      </c>
      <c r="Y254" s="195">
        <f t="shared" si="188"/>
        <v>0</v>
      </c>
      <c r="Z254" s="195"/>
      <c r="AA254" s="195"/>
      <c r="AB254" s="667"/>
      <c r="AC254" s="196">
        <f t="shared" si="173"/>
        <v>0</v>
      </c>
      <c r="AD254" s="667"/>
      <c r="AE254" s="196">
        <f t="shared" si="189"/>
        <v>0</v>
      </c>
      <c r="AF254" s="196"/>
      <c r="AG254" s="196"/>
      <c r="AH254" s="196"/>
      <c r="AI254" s="710"/>
      <c r="AJ254" s="709">
        <f t="shared" si="179"/>
        <v>0</v>
      </c>
      <c r="AK254" s="709">
        <f t="shared" si="180"/>
        <v>0</v>
      </c>
      <c r="AL254" s="709">
        <f t="shared" si="181"/>
        <v>0</v>
      </c>
      <c r="AM254" s="709"/>
      <c r="AN254" s="709">
        <f t="shared" si="182"/>
        <v>0</v>
      </c>
      <c r="AO254" s="709">
        <f t="shared" si="183"/>
        <v>0</v>
      </c>
      <c r="AR254" s="184"/>
    </row>
    <row r="255" spans="1:47" ht="12.75" hidden="1" customHeight="1" outlineLevel="1" x14ac:dyDescent="0.2">
      <c r="B255" s="851"/>
      <c r="C255" s="851"/>
      <c r="D255" s="27">
        <f t="shared" si="174"/>
        <v>33</v>
      </c>
      <c r="E255" s="191" t="str">
        <f t="shared" si="175"/>
        <v>Mo</v>
      </c>
      <c r="F255" s="191">
        <f t="shared" si="176"/>
        <v>2022</v>
      </c>
      <c r="G255" s="191">
        <f t="shared" si="177"/>
        <v>8</v>
      </c>
      <c r="H255" s="191">
        <f t="shared" si="184"/>
        <v>8</v>
      </c>
      <c r="I255" s="192">
        <f t="shared" si="178"/>
        <v>43319</v>
      </c>
      <c r="J255" s="193">
        <v>8</v>
      </c>
      <c r="K255" s="194">
        <v>40</v>
      </c>
      <c r="L255" s="193">
        <v>13</v>
      </c>
      <c r="M255" s="194">
        <v>0</v>
      </c>
      <c r="N255" s="193">
        <v>13</v>
      </c>
      <c r="O255" s="194">
        <v>30</v>
      </c>
      <c r="P255" s="193">
        <v>17</v>
      </c>
      <c r="Q255" s="194">
        <v>40</v>
      </c>
      <c r="R255" s="194"/>
      <c r="S255" s="194"/>
      <c r="T255" s="194"/>
      <c r="U255" s="194"/>
      <c r="V255" s="195">
        <f t="shared" si="185"/>
        <v>0.3611111111111111</v>
      </c>
      <c r="W255" s="195">
        <f t="shared" si="186"/>
        <v>0.54166666666666663</v>
      </c>
      <c r="X255" s="195">
        <f t="shared" si="187"/>
        <v>0.5625</v>
      </c>
      <c r="Y255" s="195">
        <f t="shared" si="188"/>
        <v>0.73611111111111116</v>
      </c>
      <c r="Z255" s="195"/>
      <c r="AA255" s="195"/>
      <c r="AB255" s="667"/>
      <c r="AC255" s="196">
        <f t="shared" si="173"/>
        <v>0.35069444444444442</v>
      </c>
      <c r="AD255" s="667"/>
      <c r="AE255" s="196">
        <f t="shared" si="189"/>
        <v>0.35416666666666669</v>
      </c>
      <c r="AF255" s="196"/>
      <c r="AG255" s="196" t="s">
        <v>963</v>
      </c>
      <c r="AH255" s="196"/>
      <c r="AI255" s="710"/>
      <c r="AJ255" s="709">
        <f t="shared" si="179"/>
        <v>0</v>
      </c>
      <c r="AK255" s="709">
        <f t="shared" si="180"/>
        <v>0</v>
      </c>
      <c r="AL255" s="709">
        <f t="shared" si="181"/>
        <v>0</v>
      </c>
      <c r="AM255" s="709"/>
      <c r="AN255" s="709">
        <f t="shared" si="182"/>
        <v>1</v>
      </c>
      <c r="AO255" s="709">
        <f t="shared" si="183"/>
        <v>1</v>
      </c>
      <c r="AR255" s="184"/>
    </row>
    <row r="256" spans="1:47" ht="12.75" hidden="1" customHeight="1" outlineLevel="1" x14ac:dyDescent="0.2">
      <c r="B256" s="851"/>
      <c r="C256" s="851"/>
      <c r="D256" s="27" t="str">
        <f t="shared" si="174"/>
        <v/>
      </c>
      <c r="E256" s="191" t="str">
        <f t="shared" si="175"/>
        <v>Di</v>
      </c>
      <c r="F256" s="191">
        <f t="shared" si="176"/>
        <v>2022</v>
      </c>
      <c r="G256" s="191">
        <f t="shared" si="177"/>
        <v>8</v>
      </c>
      <c r="H256" s="191">
        <f t="shared" si="184"/>
        <v>9</v>
      </c>
      <c r="I256" s="192">
        <f t="shared" si="178"/>
        <v>43320</v>
      </c>
      <c r="J256" s="193">
        <v>8</v>
      </c>
      <c r="K256" s="194">
        <v>0</v>
      </c>
      <c r="L256" s="193">
        <v>13</v>
      </c>
      <c r="M256" s="194">
        <v>0</v>
      </c>
      <c r="N256" s="193">
        <v>13</v>
      </c>
      <c r="O256" s="194">
        <v>30</v>
      </c>
      <c r="P256" s="193">
        <v>17</v>
      </c>
      <c r="Q256" s="194">
        <v>20</v>
      </c>
      <c r="R256" s="194"/>
      <c r="S256" s="194"/>
      <c r="T256" s="194"/>
      <c r="U256" s="194"/>
      <c r="V256" s="195">
        <f t="shared" si="185"/>
        <v>0.33333333333333331</v>
      </c>
      <c r="W256" s="195">
        <f t="shared" si="186"/>
        <v>0.54166666666666663</v>
      </c>
      <c r="X256" s="195">
        <f t="shared" si="187"/>
        <v>0.5625</v>
      </c>
      <c r="Y256" s="195">
        <f t="shared" si="188"/>
        <v>0.72222222222222221</v>
      </c>
      <c r="Z256" s="195"/>
      <c r="AA256" s="195"/>
      <c r="AB256" s="667"/>
      <c r="AC256" s="196">
        <f t="shared" si="173"/>
        <v>0.35069444444444442</v>
      </c>
      <c r="AD256" s="667"/>
      <c r="AE256" s="196">
        <f t="shared" si="189"/>
        <v>0.36805555555555552</v>
      </c>
      <c r="AF256" s="196"/>
      <c r="AG256" s="196" t="s">
        <v>963</v>
      </c>
      <c r="AH256" s="196"/>
      <c r="AI256" s="710"/>
      <c r="AJ256" s="709">
        <f t="shared" si="179"/>
        <v>0</v>
      </c>
      <c r="AK256" s="709">
        <f t="shared" si="180"/>
        <v>0</v>
      </c>
      <c r="AL256" s="709">
        <f t="shared" si="181"/>
        <v>0</v>
      </c>
      <c r="AM256" s="709"/>
      <c r="AN256" s="709">
        <f t="shared" si="182"/>
        <v>1</v>
      </c>
      <c r="AO256" s="709">
        <f t="shared" si="183"/>
        <v>1</v>
      </c>
      <c r="AR256" s="184"/>
    </row>
    <row r="257" spans="2:47" ht="12.75" hidden="1" customHeight="1" outlineLevel="1" x14ac:dyDescent="0.2">
      <c r="B257" s="851"/>
      <c r="C257" s="851"/>
      <c r="D257" s="27" t="str">
        <f t="shared" si="174"/>
        <v/>
      </c>
      <c r="E257" s="191" t="str">
        <f t="shared" si="175"/>
        <v>Mi</v>
      </c>
      <c r="F257" s="191">
        <f t="shared" si="176"/>
        <v>2022</v>
      </c>
      <c r="G257" s="191">
        <f t="shared" si="177"/>
        <v>8</v>
      </c>
      <c r="H257" s="191">
        <f t="shared" si="184"/>
        <v>10</v>
      </c>
      <c r="I257" s="192">
        <f t="shared" si="178"/>
        <v>43321</v>
      </c>
      <c r="J257" s="193">
        <v>8</v>
      </c>
      <c r="K257" s="194">
        <v>12</v>
      </c>
      <c r="L257" s="193">
        <v>12</v>
      </c>
      <c r="M257" s="194">
        <v>25</v>
      </c>
      <c r="N257" s="193">
        <v>13</v>
      </c>
      <c r="O257" s="194">
        <v>0</v>
      </c>
      <c r="P257" s="193">
        <v>17</v>
      </c>
      <c r="Q257" s="194">
        <v>20</v>
      </c>
      <c r="R257" s="194"/>
      <c r="S257" s="194"/>
      <c r="T257" s="194"/>
      <c r="U257" s="194"/>
      <c r="V257" s="195">
        <f t="shared" si="185"/>
        <v>0.34166666666666662</v>
      </c>
      <c r="W257" s="195">
        <f t="shared" si="186"/>
        <v>0.51736111111111105</v>
      </c>
      <c r="X257" s="195">
        <f t="shared" si="187"/>
        <v>0.54166666666666663</v>
      </c>
      <c r="Y257" s="195">
        <f t="shared" si="188"/>
        <v>0.72222222222222221</v>
      </c>
      <c r="Z257" s="195"/>
      <c r="AA257" s="195"/>
      <c r="AB257" s="667"/>
      <c r="AC257" s="196">
        <f t="shared" si="173"/>
        <v>0.35069444444444442</v>
      </c>
      <c r="AD257" s="667"/>
      <c r="AE257" s="196">
        <f t="shared" si="189"/>
        <v>0.35625000000000001</v>
      </c>
      <c r="AF257" s="196"/>
      <c r="AG257" s="196" t="s">
        <v>963</v>
      </c>
      <c r="AH257" s="196"/>
      <c r="AI257" s="710"/>
      <c r="AJ257" s="709">
        <f t="shared" si="179"/>
        <v>0</v>
      </c>
      <c r="AK257" s="709">
        <f t="shared" si="180"/>
        <v>0</v>
      </c>
      <c r="AL257" s="709">
        <f t="shared" si="181"/>
        <v>0</v>
      </c>
      <c r="AM257" s="709"/>
      <c r="AN257" s="709">
        <f t="shared" si="182"/>
        <v>1</v>
      </c>
      <c r="AO257" s="709">
        <f t="shared" si="183"/>
        <v>1</v>
      </c>
      <c r="AR257" s="184"/>
    </row>
    <row r="258" spans="2:47" ht="12.75" hidden="1" customHeight="1" outlineLevel="1" x14ac:dyDescent="0.2">
      <c r="B258" s="851"/>
      <c r="C258" s="851"/>
      <c r="D258" s="27" t="str">
        <f t="shared" si="174"/>
        <v/>
      </c>
      <c r="E258" s="191" t="str">
        <f t="shared" si="175"/>
        <v>Do</v>
      </c>
      <c r="F258" s="191">
        <f t="shared" si="176"/>
        <v>2022</v>
      </c>
      <c r="G258" s="191">
        <f t="shared" si="177"/>
        <v>8</v>
      </c>
      <c r="H258" s="191">
        <f t="shared" si="184"/>
        <v>11</v>
      </c>
      <c r="I258" s="192">
        <f t="shared" si="178"/>
        <v>43322</v>
      </c>
      <c r="J258" s="193">
        <v>7</v>
      </c>
      <c r="K258" s="194">
        <v>30</v>
      </c>
      <c r="L258" s="193">
        <v>12</v>
      </c>
      <c r="M258" s="194">
        <v>0</v>
      </c>
      <c r="N258" s="193">
        <v>12</v>
      </c>
      <c r="O258" s="194">
        <v>45</v>
      </c>
      <c r="P258" s="193">
        <v>16</v>
      </c>
      <c r="Q258" s="194">
        <v>42</v>
      </c>
      <c r="R258" s="194"/>
      <c r="S258" s="194"/>
      <c r="T258" s="194"/>
      <c r="U258" s="194"/>
      <c r="V258" s="195">
        <f t="shared" si="185"/>
        <v>0.3125</v>
      </c>
      <c r="W258" s="195">
        <f t="shared" si="186"/>
        <v>0.5</v>
      </c>
      <c r="X258" s="195">
        <f t="shared" si="187"/>
        <v>0.53125</v>
      </c>
      <c r="Y258" s="195">
        <f t="shared" si="188"/>
        <v>0.6958333333333333</v>
      </c>
      <c r="Z258" s="195"/>
      <c r="AA258" s="195"/>
      <c r="AB258" s="667"/>
      <c r="AC258" s="196">
        <f t="shared" si="173"/>
        <v>0.35069444444444442</v>
      </c>
      <c r="AD258" s="667"/>
      <c r="AE258" s="196">
        <f t="shared" si="189"/>
        <v>0.3520833333333333</v>
      </c>
      <c r="AF258" s="196"/>
      <c r="AG258" s="196" t="s">
        <v>963</v>
      </c>
      <c r="AH258" s="196"/>
      <c r="AI258" s="710"/>
      <c r="AJ258" s="709">
        <f t="shared" si="179"/>
        <v>0</v>
      </c>
      <c r="AK258" s="709">
        <f t="shared" si="180"/>
        <v>0</v>
      </c>
      <c r="AL258" s="709">
        <f t="shared" si="181"/>
        <v>0</v>
      </c>
      <c r="AM258" s="709"/>
      <c r="AN258" s="709">
        <f t="shared" si="182"/>
        <v>1</v>
      </c>
      <c r="AO258" s="709">
        <f t="shared" si="183"/>
        <v>1</v>
      </c>
      <c r="AR258" s="184"/>
      <c r="AU258" s="172" t="s">
        <v>1690</v>
      </c>
    </row>
    <row r="259" spans="2:47" ht="12.75" hidden="1" customHeight="1" outlineLevel="1" x14ac:dyDescent="0.2">
      <c r="B259" s="851"/>
      <c r="C259" s="851"/>
      <c r="D259" s="27" t="str">
        <f t="shared" si="174"/>
        <v/>
      </c>
      <c r="E259" s="191" t="str">
        <f t="shared" si="175"/>
        <v>Fr</v>
      </c>
      <c r="F259" s="191">
        <f t="shared" si="176"/>
        <v>2022</v>
      </c>
      <c r="G259" s="191">
        <f t="shared" si="177"/>
        <v>8</v>
      </c>
      <c r="H259" s="191">
        <f t="shared" si="184"/>
        <v>12</v>
      </c>
      <c r="I259" s="192">
        <f t="shared" si="178"/>
        <v>43323</v>
      </c>
      <c r="J259" s="193">
        <f t="shared" ref="J259:J275" si="190">IF(OR($E259="Sa",$E259="So"),J$4,J$5)</f>
        <v>7</v>
      </c>
      <c r="K259" s="194">
        <f t="shared" ref="K259:Q278" si="191">IF(OR($E259="Sa",$E259="So"),K$4,K$5)</f>
        <v>0</v>
      </c>
      <c r="L259" s="193">
        <f t="shared" si="191"/>
        <v>13</v>
      </c>
      <c r="M259" s="194">
        <f t="shared" si="191"/>
        <v>0</v>
      </c>
      <c r="N259" s="193">
        <f t="shared" si="191"/>
        <v>13</v>
      </c>
      <c r="O259" s="194">
        <f t="shared" si="191"/>
        <v>30</v>
      </c>
      <c r="P259" s="193">
        <f t="shared" si="191"/>
        <v>15</v>
      </c>
      <c r="Q259" s="194">
        <f t="shared" si="191"/>
        <v>55</v>
      </c>
      <c r="R259" s="194"/>
      <c r="S259" s="194"/>
      <c r="T259" s="194"/>
      <c r="U259" s="194"/>
      <c r="V259" s="195">
        <f t="shared" si="185"/>
        <v>0.29166666666666669</v>
      </c>
      <c r="W259" s="195">
        <f t="shared" si="186"/>
        <v>0.54166666666666663</v>
      </c>
      <c r="X259" s="195">
        <f t="shared" si="187"/>
        <v>0.5625</v>
      </c>
      <c r="Y259" s="195">
        <f t="shared" si="188"/>
        <v>0.66319444444444442</v>
      </c>
      <c r="Z259" s="195"/>
      <c r="AA259" s="195"/>
      <c r="AB259" s="667"/>
      <c r="AC259" s="196">
        <f t="shared" si="173"/>
        <v>0.35069444444444442</v>
      </c>
      <c r="AD259" s="667"/>
      <c r="AE259" s="196">
        <f t="shared" si="189"/>
        <v>0.35069444444444436</v>
      </c>
      <c r="AF259" s="196"/>
      <c r="AG259" s="196" t="s">
        <v>1684</v>
      </c>
      <c r="AH259" s="196"/>
      <c r="AI259" s="710"/>
      <c r="AJ259" s="709">
        <f t="shared" si="179"/>
        <v>0</v>
      </c>
      <c r="AK259" s="709">
        <f t="shared" si="180"/>
        <v>0</v>
      </c>
      <c r="AL259" s="709">
        <f t="shared" si="181"/>
        <v>0</v>
      </c>
      <c r="AM259" s="709"/>
      <c r="AN259" s="709">
        <f t="shared" si="182"/>
        <v>1</v>
      </c>
      <c r="AO259" s="709">
        <f t="shared" si="183"/>
        <v>1</v>
      </c>
      <c r="AR259" s="184"/>
    </row>
    <row r="260" spans="2:47" ht="12.75" hidden="1" customHeight="1" outlineLevel="1" x14ac:dyDescent="0.2">
      <c r="B260" s="851"/>
      <c r="C260" s="851"/>
      <c r="D260" s="27" t="str">
        <f t="shared" si="174"/>
        <v/>
      </c>
      <c r="E260" s="191" t="str">
        <f t="shared" si="175"/>
        <v>Sa</v>
      </c>
      <c r="F260" s="191">
        <f t="shared" si="176"/>
        <v>2022</v>
      </c>
      <c r="G260" s="191">
        <f t="shared" si="177"/>
        <v>8</v>
      </c>
      <c r="H260" s="191">
        <f t="shared" si="184"/>
        <v>13</v>
      </c>
      <c r="I260" s="192">
        <f t="shared" si="178"/>
        <v>43324</v>
      </c>
      <c r="J260" s="193">
        <f t="shared" si="190"/>
        <v>0</v>
      </c>
      <c r="K260" s="194">
        <f t="shared" si="191"/>
        <v>0</v>
      </c>
      <c r="L260" s="193">
        <f t="shared" si="191"/>
        <v>0</v>
      </c>
      <c r="M260" s="194">
        <f t="shared" si="191"/>
        <v>0</v>
      </c>
      <c r="N260" s="193">
        <f t="shared" si="191"/>
        <v>0</v>
      </c>
      <c r="O260" s="194">
        <f t="shared" si="191"/>
        <v>0</v>
      </c>
      <c r="P260" s="193">
        <f t="shared" si="191"/>
        <v>0</v>
      </c>
      <c r="Q260" s="194">
        <f t="shared" si="191"/>
        <v>0</v>
      </c>
      <c r="R260" s="194"/>
      <c r="S260" s="194"/>
      <c r="T260" s="194"/>
      <c r="U260" s="194"/>
      <c r="V260" s="195">
        <f t="shared" si="185"/>
        <v>0</v>
      </c>
      <c r="W260" s="195">
        <f t="shared" si="186"/>
        <v>0</v>
      </c>
      <c r="X260" s="195">
        <f t="shared" si="187"/>
        <v>0</v>
      </c>
      <c r="Y260" s="195">
        <f t="shared" si="188"/>
        <v>0</v>
      </c>
      <c r="Z260" s="195"/>
      <c r="AA260" s="195"/>
      <c r="AB260" s="667"/>
      <c r="AC260" s="196">
        <f t="shared" si="173"/>
        <v>0</v>
      </c>
      <c r="AD260" s="667"/>
      <c r="AE260" s="196">
        <f t="shared" si="189"/>
        <v>0</v>
      </c>
      <c r="AF260" s="196"/>
      <c r="AG260" s="196"/>
      <c r="AH260" s="196"/>
      <c r="AI260" s="710"/>
      <c r="AJ260" s="709">
        <f t="shared" si="179"/>
        <v>0</v>
      </c>
      <c r="AK260" s="709">
        <f t="shared" si="180"/>
        <v>0</v>
      </c>
      <c r="AL260" s="709">
        <f t="shared" si="181"/>
        <v>0</v>
      </c>
      <c r="AM260" s="709"/>
      <c r="AN260" s="709">
        <f t="shared" si="182"/>
        <v>0</v>
      </c>
      <c r="AO260" s="709">
        <f t="shared" si="183"/>
        <v>0</v>
      </c>
      <c r="AR260" s="184"/>
    </row>
    <row r="261" spans="2:47" ht="12.75" hidden="1" customHeight="1" outlineLevel="1" x14ac:dyDescent="0.2">
      <c r="B261" s="851"/>
      <c r="C261" s="851"/>
      <c r="D261" s="27" t="str">
        <f t="shared" si="174"/>
        <v/>
      </c>
      <c r="E261" s="191" t="str">
        <f t="shared" si="175"/>
        <v>So</v>
      </c>
      <c r="F261" s="191">
        <f t="shared" si="176"/>
        <v>2022</v>
      </c>
      <c r="G261" s="191">
        <f t="shared" si="177"/>
        <v>8</v>
      </c>
      <c r="H261" s="191">
        <f t="shared" si="184"/>
        <v>14</v>
      </c>
      <c r="I261" s="192">
        <f t="shared" si="178"/>
        <v>43325</v>
      </c>
      <c r="J261" s="193">
        <f t="shared" si="190"/>
        <v>0</v>
      </c>
      <c r="K261" s="194">
        <f t="shared" si="191"/>
        <v>0</v>
      </c>
      <c r="L261" s="193">
        <f t="shared" si="191"/>
        <v>0</v>
      </c>
      <c r="M261" s="194">
        <f t="shared" si="191"/>
        <v>0</v>
      </c>
      <c r="N261" s="193">
        <f t="shared" si="191"/>
        <v>0</v>
      </c>
      <c r="O261" s="194">
        <f t="shared" si="191"/>
        <v>0</v>
      </c>
      <c r="P261" s="193">
        <f t="shared" si="191"/>
        <v>0</v>
      </c>
      <c r="Q261" s="194">
        <f t="shared" si="191"/>
        <v>0</v>
      </c>
      <c r="R261" s="194"/>
      <c r="S261" s="194"/>
      <c r="T261" s="194"/>
      <c r="U261" s="194"/>
      <c r="V261" s="195">
        <f t="shared" si="185"/>
        <v>0</v>
      </c>
      <c r="W261" s="195">
        <f t="shared" si="186"/>
        <v>0</v>
      </c>
      <c r="X261" s="195">
        <f t="shared" si="187"/>
        <v>0</v>
      </c>
      <c r="Y261" s="195">
        <f t="shared" si="188"/>
        <v>0</v>
      </c>
      <c r="Z261" s="195"/>
      <c r="AA261" s="195"/>
      <c r="AB261" s="667"/>
      <c r="AC261" s="196">
        <f t="shared" si="173"/>
        <v>0</v>
      </c>
      <c r="AD261" s="667"/>
      <c r="AE261" s="196">
        <f t="shared" si="189"/>
        <v>0</v>
      </c>
      <c r="AF261" s="196"/>
      <c r="AG261" s="196"/>
      <c r="AH261" s="196"/>
      <c r="AI261" s="710"/>
      <c r="AJ261" s="709">
        <f t="shared" si="179"/>
        <v>0</v>
      </c>
      <c r="AK261" s="709">
        <f t="shared" si="180"/>
        <v>0</v>
      </c>
      <c r="AL261" s="709">
        <f t="shared" si="181"/>
        <v>0</v>
      </c>
      <c r="AM261" s="709"/>
      <c r="AN261" s="709">
        <f t="shared" si="182"/>
        <v>0</v>
      </c>
      <c r="AO261" s="709">
        <f t="shared" si="183"/>
        <v>0</v>
      </c>
      <c r="AR261" s="184"/>
    </row>
    <row r="262" spans="2:47" ht="12.75" hidden="1" customHeight="1" outlineLevel="1" x14ac:dyDescent="0.2">
      <c r="B262" s="851"/>
      <c r="C262" s="851"/>
      <c r="D262" s="27">
        <f t="shared" si="174"/>
        <v>34</v>
      </c>
      <c r="E262" s="191" t="str">
        <f t="shared" si="175"/>
        <v>Mo</v>
      </c>
      <c r="F262" s="191">
        <f t="shared" si="176"/>
        <v>2022</v>
      </c>
      <c r="G262" s="191">
        <f t="shared" si="177"/>
        <v>8</v>
      </c>
      <c r="H262" s="191">
        <f t="shared" si="184"/>
        <v>15</v>
      </c>
      <c r="I262" s="192">
        <f t="shared" si="178"/>
        <v>43326</v>
      </c>
      <c r="J262" s="193">
        <v>7</v>
      </c>
      <c r="K262" s="194">
        <v>58</v>
      </c>
      <c r="L262" s="193">
        <v>13</v>
      </c>
      <c r="M262" s="194">
        <v>0</v>
      </c>
      <c r="N262" s="193">
        <v>13</v>
      </c>
      <c r="O262" s="194">
        <v>30</v>
      </c>
      <c r="P262" s="193">
        <v>17</v>
      </c>
      <c r="Q262" s="194">
        <v>50</v>
      </c>
      <c r="R262" s="194"/>
      <c r="S262" s="194"/>
      <c r="T262" s="194"/>
      <c r="U262" s="194"/>
      <c r="V262" s="195">
        <f t="shared" si="185"/>
        <v>0.33194444444444443</v>
      </c>
      <c r="W262" s="195">
        <f t="shared" si="186"/>
        <v>0.54166666666666663</v>
      </c>
      <c r="X262" s="195">
        <f t="shared" si="187"/>
        <v>0.5625</v>
      </c>
      <c r="Y262" s="195">
        <f t="shared" si="188"/>
        <v>0.74305555555555547</v>
      </c>
      <c r="Z262" s="195"/>
      <c r="AA262" s="195"/>
      <c r="AB262" s="667"/>
      <c r="AC262" s="196">
        <f t="shared" si="173"/>
        <v>0.35069444444444442</v>
      </c>
      <c r="AD262" s="667"/>
      <c r="AE262" s="196">
        <f t="shared" si="189"/>
        <v>0.39027777777777767</v>
      </c>
      <c r="AF262" s="196"/>
      <c r="AG262" s="196" t="s">
        <v>963</v>
      </c>
      <c r="AH262" s="196"/>
      <c r="AI262" s="710"/>
      <c r="AJ262" s="709">
        <f t="shared" si="179"/>
        <v>0</v>
      </c>
      <c r="AK262" s="709">
        <f t="shared" si="180"/>
        <v>0</v>
      </c>
      <c r="AL262" s="709">
        <f t="shared" si="181"/>
        <v>0</v>
      </c>
      <c r="AM262" s="709"/>
      <c r="AN262" s="709">
        <f t="shared" si="182"/>
        <v>1</v>
      </c>
      <c r="AO262" s="709">
        <f t="shared" si="183"/>
        <v>1</v>
      </c>
      <c r="AR262" s="184"/>
    </row>
    <row r="263" spans="2:47" ht="12.75" hidden="1" customHeight="1" outlineLevel="1" x14ac:dyDescent="0.2">
      <c r="B263" s="851"/>
      <c r="C263" s="851"/>
      <c r="D263" s="27" t="str">
        <f t="shared" si="174"/>
        <v/>
      </c>
      <c r="E263" s="191" t="str">
        <f t="shared" si="175"/>
        <v>Di</v>
      </c>
      <c r="F263" s="191">
        <f t="shared" si="176"/>
        <v>2022</v>
      </c>
      <c r="G263" s="191">
        <f t="shared" si="177"/>
        <v>8</v>
      </c>
      <c r="H263" s="191">
        <f t="shared" si="184"/>
        <v>16</v>
      </c>
      <c r="I263" s="192">
        <f t="shared" si="178"/>
        <v>43327</v>
      </c>
      <c r="J263" s="193">
        <v>8</v>
      </c>
      <c r="K263" s="194">
        <v>5</v>
      </c>
      <c r="L263" s="193">
        <v>14</v>
      </c>
      <c r="M263" s="194">
        <v>28</v>
      </c>
      <c r="N263" s="193">
        <v>14</v>
      </c>
      <c r="O263" s="194">
        <v>58</v>
      </c>
      <c r="P263" s="193">
        <v>16</v>
      </c>
      <c r="Q263" s="194">
        <v>40</v>
      </c>
      <c r="R263" s="194"/>
      <c r="S263" s="194"/>
      <c r="T263" s="194"/>
      <c r="U263" s="194"/>
      <c r="V263" s="195">
        <f t="shared" si="185"/>
        <v>0.33680555555555558</v>
      </c>
      <c r="W263" s="195">
        <f t="shared" si="186"/>
        <v>0.60277777777777775</v>
      </c>
      <c r="X263" s="195">
        <f t="shared" si="187"/>
        <v>0.62361111111111112</v>
      </c>
      <c r="Y263" s="195">
        <f t="shared" si="188"/>
        <v>0.69444444444444453</v>
      </c>
      <c r="Z263" s="195"/>
      <c r="AA263" s="195"/>
      <c r="AB263" s="667"/>
      <c r="AC263" s="196">
        <f t="shared" si="173"/>
        <v>0.35069444444444442</v>
      </c>
      <c r="AD263" s="667"/>
      <c r="AE263" s="196">
        <f t="shared" si="189"/>
        <v>0.33680555555555558</v>
      </c>
      <c r="AF263" s="196"/>
      <c r="AG263" s="196" t="s">
        <v>963</v>
      </c>
      <c r="AH263" s="196"/>
      <c r="AI263" s="711"/>
      <c r="AJ263" s="709">
        <f t="shared" si="179"/>
        <v>0</v>
      </c>
      <c r="AK263" s="709">
        <f t="shared" si="180"/>
        <v>0</v>
      </c>
      <c r="AL263" s="709">
        <f t="shared" si="181"/>
        <v>0</v>
      </c>
      <c r="AM263" s="709"/>
      <c r="AN263" s="709">
        <f t="shared" si="182"/>
        <v>1</v>
      </c>
      <c r="AO263" s="709">
        <f t="shared" si="183"/>
        <v>1</v>
      </c>
      <c r="AR263" s="184"/>
    </row>
    <row r="264" spans="2:47" ht="12.75" hidden="1" customHeight="1" outlineLevel="1" x14ac:dyDescent="0.2">
      <c r="B264" s="851"/>
      <c r="C264" s="851"/>
      <c r="D264" s="27" t="str">
        <f t="shared" si="174"/>
        <v/>
      </c>
      <c r="E264" s="191" t="str">
        <f t="shared" si="175"/>
        <v>Mi</v>
      </c>
      <c r="F264" s="191">
        <f t="shared" si="176"/>
        <v>2022</v>
      </c>
      <c r="G264" s="191">
        <f t="shared" si="177"/>
        <v>8</v>
      </c>
      <c r="H264" s="191">
        <f t="shared" si="184"/>
        <v>17</v>
      </c>
      <c r="I264" s="192">
        <f t="shared" si="178"/>
        <v>43328</v>
      </c>
      <c r="J264" s="193">
        <v>8</v>
      </c>
      <c r="K264" s="194">
        <v>24</v>
      </c>
      <c r="L264" s="193">
        <v>13</v>
      </c>
      <c r="M264" s="194">
        <v>10</v>
      </c>
      <c r="N264" s="193">
        <v>13</v>
      </c>
      <c r="O264" s="194">
        <v>40</v>
      </c>
      <c r="P264" s="193">
        <v>17</v>
      </c>
      <c r="Q264" s="194">
        <v>25</v>
      </c>
      <c r="R264" s="194"/>
      <c r="S264" s="194"/>
      <c r="T264" s="194"/>
      <c r="U264" s="194"/>
      <c r="V264" s="195">
        <f t="shared" si="185"/>
        <v>0.35000000000000003</v>
      </c>
      <c r="W264" s="195">
        <f t="shared" si="186"/>
        <v>0.54861111111111105</v>
      </c>
      <c r="X264" s="195">
        <f t="shared" si="187"/>
        <v>0.56944444444444442</v>
      </c>
      <c r="Y264" s="195">
        <f t="shared" si="188"/>
        <v>0.72569444444444453</v>
      </c>
      <c r="Z264" s="195"/>
      <c r="AA264" s="195"/>
      <c r="AB264" s="667"/>
      <c r="AC264" s="196">
        <f t="shared" si="173"/>
        <v>0.35069444444444442</v>
      </c>
      <c r="AD264" s="667"/>
      <c r="AE264" s="196">
        <f t="shared" si="189"/>
        <v>0.35486111111111113</v>
      </c>
      <c r="AF264" s="196"/>
      <c r="AG264" s="196" t="s">
        <v>963</v>
      </c>
      <c r="AH264" s="196"/>
      <c r="AI264" s="711"/>
      <c r="AJ264" s="709">
        <f t="shared" si="179"/>
        <v>0</v>
      </c>
      <c r="AK264" s="709">
        <f t="shared" si="180"/>
        <v>0</v>
      </c>
      <c r="AL264" s="709">
        <f t="shared" si="181"/>
        <v>0</v>
      </c>
      <c r="AM264" s="709"/>
      <c r="AN264" s="709">
        <f t="shared" si="182"/>
        <v>1</v>
      </c>
      <c r="AO264" s="709">
        <f t="shared" si="183"/>
        <v>1</v>
      </c>
      <c r="AR264" s="184"/>
    </row>
    <row r="265" spans="2:47" ht="12.75" hidden="1" customHeight="1" outlineLevel="1" x14ac:dyDescent="0.2">
      <c r="B265" s="851"/>
      <c r="C265" s="851"/>
      <c r="D265" s="27" t="str">
        <f t="shared" si="174"/>
        <v/>
      </c>
      <c r="E265" s="191" t="str">
        <f t="shared" si="175"/>
        <v>Do</v>
      </c>
      <c r="F265" s="191">
        <f t="shared" si="176"/>
        <v>2022</v>
      </c>
      <c r="G265" s="191">
        <f t="shared" si="177"/>
        <v>8</v>
      </c>
      <c r="H265" s="191">
        <f t="shared" si="184"/>
        <v>18</v>
      </c>
      <c r="I265" s="192">
        <f t="shared" si="178"/>
        <v>43329</v>
      </c>
      <c r="J265" s="193">
        <v>8</v>
      </c>
      <c r="K265" s="194">
        <v>2</v>
      </c>
      <c r="L265" s="193">
        <v>12</v>
      </c>
      <c r="M265" s="194">
        <v>58</v>
      </c>
      <c r="N265" s="193">
        <v>13</v>
      </c>
      <c r="O265" s="194">
        <v>34</v>
      </c>
      <c r="P265" s="193">
        <v>17</v>
      </c>
      <c r="Q265" s="194">
        <v>5</v>
      </c>
      <c r="R265" s="194"/>
      <c r="S265" s="194"/>
      <c r="T265" s="194"/>
      <c r="U265" s="194"/>
      <c r="V265" s="195">
        <f t="shared" si="185"/>
        <v>0.3347222222222222</v>
      </c>
      <c r="W265" s="195">
        <f t="shared" si="186"/>
        <v>0.54027777777777775</v>
      </c>
      <c r="X265" s="195">
        <f t="shared" si="187"/>
        <v>0.56527777777777777</v>
      </c>
      <c r="Y265" s="195">
        <f t="shared" si="188"/>
        <v>0.71180555555555547</v>
      </c>
      <c r="Z265" s="195"/>
      <c r="AA265" s="195"/>
      <c r="AB265" s="667"/>
      <c r="AC265" s="196">
        <f t="shared" si="173"/>
        <v>0.35069444444444442</v>
      </c>
      <c r="AD265" s="667"/>
      <c r="AE265" s="196">
        <f t="shared" si="189"/>
        <v>0.35208333333333325</v>
      </c>
      <c r="AF265" s="196"/>
      <c r="AG265" s="196" t="s">
        <v>963</v>
      </c>
      <c r="AH265" s="196"/>
      <c r="AI265" s="711"/>
      <c r="AJ265" s="709">
        <f t="shared" si="179"/>
        <v>0</v>
      </c>
      <c r="AK265" s="709">
        <f t="shared" si="180"/>
        <v>0</v>
      </c>
      <c r="AL265" s="709">
        <f t="shared" si="181"/>
        <v>0</v>
      </c>
      <c r="AM265" s="709"/>
      <c r="AN265" s="709">
        <f t="shared" si="182"/>
        <v>1</v>
      </c>
      <c r="AO265" s="709">
        <f t="shared" si="183"/>
        <v>1</v>
      </c>
      <c r="AR265" s="184"/>
    </row>
    <row r="266" spans="2:47" ht="12.75" hidden="1" customHeight="1" outlineLevel="1" x14ac:dyDescent="0.2">
      <c r="B266" s="851"/>
      <c r="C266" s="851"/>
      <c r="D266" s="27" t="str">
        <f t="shared" si="174"/>
        <v/>
      </c>
      <c r="E266" s="191" t="str">
        <f t="shared" si="175"/>
        <v>Fr</v>
      </c>
      <c r="F266" s="191">
        <f t="shared" si="176"/>
        <v>2022</v>
      </c>
      <c r="G266" s="191">
        <f t="shared" si="177"/>
        <v>8</v>
      </c>
      <c r="H266" s="191">
        <f t="shared" si="184"/>
        <v>19</v>
      </c>
      <c r="I266" s="192">
        <f t="shared" si="178"/>
        <v>43330</v>
      </c>
      <c r="J266" s="193">
        <v>6</v>
      </c>
      <c r="K266" s="194">
        <v>30</v>
      </c>
      <c r="L266" s="193">
        <v>12</v>
      </c>
      <c r="M266" s="194">
        <v>30</v>
      </c>
      <c r="N266" s="193">
        <v>13</v>
      </c>
      <c r="O266" s="194">
        <v>15</v>
      </c>
      <c r="P266" s="193">
        <v>15</v>
      </c>
      <c r="Q266" s="194">
        <v>45</v>
      </c>
      <c r="R266" s="194"/>
      <c r="S266" s="194"/>
      <c r="T266" s="194"/>
      <c r="U266" s="194"/>
      <c r="V266" s="195">
        <f t="shared" si="185"/>
        <v>0.27083333333333331</v>
      </c>
      <c r="W266" s="195">
        <f t="shared" si="186"/>
        <v>0.52083333333333337</v>
      </c>
      <c r="X266" s="195">
        <f t="shared" si="187"/>
        <v>0.55208333333333337</v>
      </c>
      <c r="Y266" s="195">
        <f t="shared" si="188"/>
        <v>0.65625</v>
      </c>
      <c r="Z266" s="195"/>
      <c r="AA266" s="195"/>
      <c r="AB266" s="667"/>
      <c r="AC266" s="196">
        <f t="shared" si="173"/>
        <v>0.35069444444444442</v>
      </c>
      <c r="AD266" s="667"/>
      <c r="AE266" s="196">
        <f t="shared" si="189"/>
        <v>0.35416666666666669</v>
      </c>
      <c r="AF266" s="196"/>
      <c r="AG266" s="196" t="s">
        <v>1684</v>
      </c>
      <c r="AH266" s="196"/>
      <c r="AI266" s="711"/>
      <c r="AJ266" s="709">
        <f t="shared" si="179"/>
        <v>0</v>
      </c>
      <c r="AK266" s="709">
        <f t="shared" si="180"/>
        <v>0</v>
      </c>
      <c r="AL266" s="709">
        <f t="shared" si="181"/>
        <v>0</v>
      </c>
      <c r="AM266" s="709"/>
      <c r="AN266" s="709">
        <f t="shared" si="182"/>
        <v>1</v>
      </c>
      <c r="AO266" s="709">
        <f t="shared" si="183"/>
        <v>1</v>
      </c>
      <c r="AR266" s="184"/>
    </row>
    <row r="267" spans="2:47" ht="12.75" hidden="1" customHeight="1" outlineLevel="1" x14ac:dyDescent="0.2">
      <c r="B267" s="851"/>
      <c r="C267" s="851"/>
      <c r="D267" s="27" t="str">
        <f t="shared" si="174"/>
        <v/>
      </c>
      <c r="E267" s="191" t="str">
        <f t="shared" si="175"/>
        <v>Sa</v>
      </c>
      <c r="F267" s="191">
        <f t="shared" si="176"/>
        <v>2022</v>
      </c>
      <c r="G267" s="191">
        <f t="shared" si="177"/>
        <v>8</v>
      </c>
      <c r="H267" s="191">
        <f t="shared" si="184"/>
        <v>20</v>
      </c>
      <c r="I267" s="192">
        <f t="shared" si="178"/>
        <v>43331</v>
      </c>
      <c r="J267" s="193">
        <f t="shared" si="190"/>
        <v>0</v>
      </c>
      <c r="K267" s="194">
        <f t="shared" si="191"/>
        <v>0</v>
      </c>
      <c r="L267" s="193">
        <f t="shared" si="191"/>
        <v>0</v>
      </c>
      <c r="M267" s="194">
        <f t="shared" si="191"/>
        <v>0</v>
      </c>
      <c r="N267" s="193">
        <f t="shared" si="191"/>
        <v>0</v>
      </c>
      <c r="O267" s="194">
        <f t="shared" si="191"/>
        <v>0</v>
      </c>
      <c r="P267" s="193">
        <f t="shared" si="191"/>
        <v>0</v>
      </c>
      <c r="Q267" s="194">
        <f t="shared" si="191"/>
        <v>0</v>
      </c>
      <c r="R267" s="194"/>
      <c r="S267" s="194"/>
      <c r="T267" s="194"/>
      <c r="U267" s="194"/>
      <c r="V267" s="195">
        <f t="shared" si="185"/>
        <v>0</v>
      </c>
      <c r="W267" s="195">
        <f t="shared" si="186"/>
        <v>0</v>
      </c>
      <c r="X267" s="195">
        <f t="shared" si="187"/>
        <v>0</v>
      </c>
      <c r="Y267" s="195">
        <f t="shared" si="188"/>
        <v>0</v>
      </c>
      <c r="Z267" s="195"/>
      <c r="AA267" s="195"/>
      <c r="AB267" s="667"/>
      <c r="AC267" s="196">
        <f t="shared" si="173"/>
        <v>0</v>
      </c>
      <c r="AD267" s="667"/>
      <c r="AE267" s="196">
        <f t="shared" si="189"/>
        <v>0</v>
      </c>
      <c r="AF267" s="196"/>
      <c r="AG267" s="196"/>
      <c r="AH267" s="196"/>
      <c r="AI267" s="711"/>
      <c r="AJ267" s="709">
        <f t="shared" si="179"/>
        <v>0</v>
      </c>
      <c r="AK267" s="709">
        <f t="shared" si="180"/>
        <v>0</v>
      </c>
      <c r="AL267" s="709">
        <f t="shared" si="181"/>
        <v>0</v>
      </c>
      <c r="AM267" s="709"/>
      <c r="AN267" s="709">
        <f t="shared" si="182"/>
        <v>0</v>
      </c>
      <c r="AO267" s="709">
        <f t="shared" si="183"/>
        <v>0</v>
      </c>
      <c r="AR267" s="184"/>
    </row>
    <row r="268" spans="2:47" ht="12.75" hidden="1" customHeight="1" outlineLevel="1" x14ac:dyDescent="0.2">
      <c r="B268" s="851"/>
      <c r="C268" s="851"/>
      <c r="D268" s="27" t="str">
        <f t="shared" si="174"/>
        <v/>
      </c>
      <c r="E268" s="191" t="str">
        <f t="shared" si="175"/>
        <v>So</v>
      </c>
      <c r="F268" s="191">
        <f t="shared" si="176"/>
        <v>2022</v>
      </c>
      <c r="G268" s="191">
        <f t="shared" si="177"/>
        <v>8</v>
      </c>
      <c r="H268" s="191">
        <f t="shared" si="184"/>
        <v>21</v>
      </c>
      <c r="I268" s="192">
        <f t="shared" si="178"/>
        <v>43332</v>
      </c>
      <c r="J268" s="193">
        <f t="shared" si="190"/>
        <v>0</v>
      </c>
      <c r="K268" s="194">
        <f t="shared" si="191"/>
        <v>0</v>
      </c>
      <c r="L268" s="193">
        <f t="shared" si="191"/>
        <v>0</v>
      </c>
      <c r="M268" s="194">
        <f t="shared" si="191"/>
        <v>0</v>
      </c>
      <c r="N268" s="193">
        <f t="shared" si="191"/>
        <v>0</v>
      </c>
      <c r="O268" s="194">
        <f t="shared" si="191"/>
        <v>0</v>
      </c>
      <c r="P268" s="193">
        <f t="shared" si="191"/>
        <v>0</v>
      </c>
      <c r="Q268" s="194">
        <f t="shared" si="191"/>
        <v>0</v>
      </c>
      <c r="R268" s="194"/>
      <c r="S268" s="194"/>
      <c r="T268" s="194"/>
      <c r="U268" s="194"/>
      <c r="V268" s="195">
        <f t="shared" si="185"/>
        <v>0</v>
      </c>
      <c r="W268" s="195">
        <f t="shared" si="186"/>
        <v>0</v>
      </c>
      <c r="X268" s="195">
        <f t="shared" si="187"/>
        <v>0</v>
      </c>
      <c r="Y268" s="195">
        <f t="shared" si="188"/>
        <v>0</v>
      </c>
      <c r="Z268" s="195"/>
      <c r="AA268" s="195"/>
      <c r="AB268" s="667"/>
      <c r="AC268" s="196">
        <f t="shared" si="173"/>
        <v>0</v>
      </c>
      <c r="AD268" s="667"/>
      <c r="AE268" s="196">
        <f t="shared" si="189"/>
        <v>0</v>
      </c>
      <c r="AF268" s="196"/>
      <c r="AG268" s="196"/>
      <c r="AH268" s="196"/>
      <c r="AI268" s="709"/>
      <c r="AJ268" s="709">
        <f t="shared" si="179"/>
        <v>0</v>
      </c>
      <c r="AK268" s="709">
        <f t="shared" si="180"/>
        <v>0</v>
      </c>
      <c r="AL268" s="709">
        <f t="shared" si="181"/>
        <v>0</v>
      </c>
      <c r="AM268" s="709"/>
      <c r="AN268" s="709">
        <f t="shared" si="182"/>
        <v>0</v>
      </c>
      <c r="AO268" s="709">
        <f t="shared" si="183"/>
        <v>0</v>
      </c>
      <c r="AR268" s="184"/>
    </row>
    <row r="269" spans="2:47" ht="12.75" hidden="1" customHeight="1" outlineLevel="1" x14ac:dyDescent="0.2">
      <c r="B269" s="851"/>
      <c r="C269" s="851"/>
      <c r="D269" s="27">
        <f t="shared" si="174"/>
        <v>35</v>
      </c>
      <c r="E269" s="191" t="str">
        <f t="shared" si="175"/>
        <v>Mo</v>
      </c>
      <c r="F269" s="191">
        <f t="shared" si="176"/>
        <v>2022</v>
      </c>
      <c r="G269" s="191">
        <f t="shared" si="177"/>
        <v>8</v>
      </c>
      <c r="H269" s="191">
        <f t="shared" si="184"/>
        <v>22</v>
      </c>
      <c r="I269" s="192">
        <f t="shared" si="178"/>
        <v>43333</v>
      </c>
      <c r="J269" s="193">
        <v>7</v>
      </c>
      <c r="K269" s="194">
        <v>56</v>
      </c>
      <c r="L269" s="193">
        <v>13</v>
      </c>
      <c r="M269" s="194">
        <v>0</v>
      </c>
      <c r="N269" s="193">
        <v>13</v>
      </c>
      <c r="O269" s="194">
        <v>30</v>
      </c>
      <c r="P269" s="193">
        <v>17</v>
      </c>
      <c r="Q269" s="194">
        <v>20</v>
      </c>
      <c r="R269" s="194"/>
      <c r="S269" s="194"/>
      <c r="T269" s="194"/>
      <c r="U269" s="194"/>
      <c r="V269" s="195">
        <f t="shared" si="185"/>
        <v>0.33055555555555555</v>
      </c>
      <c r="W269" s="195">
        <f t="shared" si="186"/>
        <v>0.54166666666666663</v>
      </c>
      <c r="X269" s="195">
        <f t="shared" si="187"/>
        <v>0.5625</v>
      </c>
      <c r="Y269" s="195">
        <f t="shared" si="188"/>
        <v>0.72222222222222221</v>
      </c>
      <c r="Z269" s="195"/>
      <c r="AA269" s="195"/>
      <c r="AB269" s="667"/>
      <c r="AC269" s="196">
        <f t="shared" si="173"/>
        <v>0.35069444444444442</v>
      </c>
      <c r="AD269" s="667"/>
      <c r="AE269" s="196">
        <f t="shared" si="189"/>
        <v>0.37083333333333329</v>
      </c>
      <c r="AF269" s="196"/>
      <c r="AG269" s="196" t="s">
        <v>963</v>
      </c>
      <c r="AH269" s="196"/>
      <c r="AI269" s="709"/>
      <c r="AJ269" s="709">
        <f t="shared" si="179"/>
        <v>0</v>
      </c>
      <c r="AK269" s="709">
        <f t="shared" si="180"/>
        <v>0</v>
      </c>
      <c r="AL269" s="709">
        <f t="shared" si="181"/>
        <v>0</v>
      </c>
      <c r="AM269" s="709"/>
      <c r="AN269" s="709">
        <f t="shared" si="182"/>
        <v>1</v>
      </c>
      <c r="AO269" s="709">
        <f t="shared" si="183"/>
        <v>1</v>
      </c>
      <c r="AR269" s="184"/>
    </row>
    <row r="270" spans="2:47" ht="12.75" hidden="1" customHeight="1" outlineLevel="1" x14ac:dyDescent="0.2">
      <c r="B270" s="851"/>
      <c r="C270" s="851"/>
      <c r="D270" s="27" t="str">
        <f t="shared" si="174"/>
        <v/>
      </c>
      <c r="E270" s="191" t="str">
        <f t="shared" si="175"/>
        <v>Di</v>
      </c>
      <c r="F270" s="191">
        <f t="shared" si="176"/>
        <v>2022</v>
      </c>
      <c r="G270" s="191">
        <f t="shared" si="177"/>
        <v>8</v>
      </c>
      <c r="H270" s="191">
        <f t="shared" si="184"/>
        <v>23</v>
      </c>
      <c r="I270" s="192">
        <f t="shared" si="178"/>
        <v>43334</v>
      </c>
      <c r="J270" s="193">
        <v>7</v>
      </c>
      <c r="K270" s="194">
        <v>59</v>
      </c>
      <c r="L270" s="193">
        <v>13</v>
      </c>
      <c r="M270" s="194">
        <v>0</v>
      </c>
      <c r="N270" s="193">
        <v>13</v>
      </c>
      <c r="O270" s="194">
        <v>30</v>
      </c>
      <c r="P270" s="193">
        <v>17</v>
      </c>
      <c r="Q270" s="194">
        <v>3</v>
      </c>
      <c r="R270" s="194"/>
      <c r="S270" s="194"/>
      <c r="T270" s="194"/>
      <c r="U270" s="194"/>
      <c r="V270" s="195">
        <f t="shared" si="185"/>
        <v>0.33263888888888887</v>
      </c>
      <c r="W270" s="195">
        <f t="shared" si="186"/>
        <v>0.54166666666666663</v>
      </c>
      <c r="X270" s="195">
        <f t="shared" si="187"/>
        <v>0.5625</v>
      </c>
      <c r="Y270" s="195">
        <f t="shared" si="188"/>
        <v>0.7104166666666667</v>
      </c>
      <c r="Z270" s="195"/>
      <c r="AA270" s="195"/>
      <c r="AB270" s="667"/>
      <c r="AC270" s="196">
        <f t="shared" si="173"/>
        <v>0.35069444444444442</v>
      </c>
      <c r="AD270" s="667"/>
      <c r="AE270" s="196">
        <f t="shared" si="189"/>
        <v>0.35694444444444445</v>
      </c>
      <c r="AF270" s="196"/>
      <c r="AG270" s="196" t="s">
        <v>963</v>
      </c>
      <c r="AH270" s="196"/>
      <c r="AI270" s="710"/>
      <c r="AJ270" s="709">
        <f t="shared" si="179"/>
        <v>0</v>
      </c>
      <c r="AK270" s="709">
        <f t="shared" si="180"/>
        <v>0</v>
      </c>
      <c r="AL270" s="709">
        <f t="shared" si="181"/>
        <v>0</v>
      </c>
      <c r="AM270" s="709"/>
      <c r="AN270" s="709">
        <f t="shared" si="182"/>
        <v>1</v>
      </c>
      <c r="AO270" s="709">
        <f t="shared" si="183"/>
        <v>1</v>
      </c>
      <c r="AR270" s="184"/>
    </row>
    <row r="271" spans="2:47" ht="12.75" hidden="1" customHeight="1" outlineLevel="1" x14ac:dyDescent="0.2">
      <c r="B271" s="851"/>
      <c r="C271" s="851"/>
      <c r="D271" s="27" t="str">
        <f t="shared" si="174"/>
        <v/>
      </c>
      <c r="E271" s="191" t="str">
        <f t="shared" si="175"/>
        <v>Mi</v>
      </c>
      <c r="F271" s="191">
        <f t="shared" si="176"/>
        <v>2022</v>
      </c>
      <c r="G271" s="191">
        <f t="shared" si="177"/>
        <v>8</v>
      </c>
      <c r="H271" s="191">
        <f t="shared" si="184"/>
        <v>24</v>
      </c>
      <c r="I271" s="192">
        <f t="shared" si="178"/>
        <v>43335</v>
      </c>
      <c r="J271" s="193">
        <v>7</v>
      </c>
      <c r="K271" s="194">
        <v>45</v>
      </c>
      <c r="L271" s="193">
        <v>13</v>
      </c>
      <c r="M271" s="194">
        <v>0</v>
      </c>
      <c r="N271" s="193">
        <v>13</v>
      </c>
      <c r="O271" s="194">
        <v>30</v>
      </c>
      <c r="P271" s="193">
        <v>17</v>
      </c>
      <c r="Q271" s="194">
        <v>5</v>
      </c>
      <c r="R271" s="194"/>
      <c r="S271" s="194"/>
      <c r="T271" s="194"/>
      <c r="U271" s="194"/>
      <c r="V271" s="195">
        <f t="shared" si="185"/>
        <v>0.32291666666666669</v>
      </c>
      <c r="W271" s="195">
        <f t="shared" si="186"/>
        <v>0.54166666666666663</v>
      </c>
      <c r="X271" s="195">
        <f t="shared" si="187"/>
        <v>0.5625</v>
      </c>
      <c r="Y271" s="195">
        <f t="shared" si="188"/>
        <v>0.71180555555555547</v>
      </c>
      <c r="Z271" s="195"/>
      <c r="AA271" s="195"/>
      <c r="AB271" s="667"/>
      <c r="AC271" s="196">
        <f t="shared" si="173"/>
        <v>0.35069444444444442</v>
      </c>
      <c r="AD271" s="667"/>
      <c r="AE271" s="196">
        <f t="shared" si="189"/>
        <v>0.36805555555555541</v>
      </c>
      <c r="AF271" s="196"/>
      <c r="AG271" s="196" t="s">
        <v>963</v>
      </c>
      <c r="AH271" s="196"/>
      <c r="AI271" s="710"/>
      <c r="AJ271" s="709">
        <f t="shared" si="179"/>
        <v>0</v>
      </c>
      <c r="AK271" s="709">
        <f t="shared" si="180"/>
        <v>0</v>
      </c>
      <c r="AL271" s="709">
        <f t="shared" si="181"/>
        <v>0</v>
      </c>
      <c r="AM271" s="709"/>
      <c r="AN271" s="709">
        <f t="shared" si="182"/>
        <v>1</v>
      </c>
      <c r="AO271" s="709">
        <f t="shared" si="183"/>
        <v>1</v>
      </c>
      <c r="AR271" s="184"/>
    </row>
    <row r="272" spans="2:47" ht="12.75" hidden="1" customHeight="1" outlineLevel="1" x14ac:dyDescent="0.2">
      <c r="B272" s="851"/>
      <c r="C272" s="851"/>
      <c r="D272" s="27" t="str">
        <f t="shared" si="174"/>
        <v/>
      </c>
      <c r="E272" s="191" t="str">
        <f t="shared" si="175"/>
        <v>Do</v>
      </c>
      <c r="F272" s="191">
        <f t="shared" si="176"/>
        <v>2022</v>
      </c>
      <c r="G272" s="191">
        <f t="shared" si="177"/>
        <v>8</v>
      </c>
      <c r="H272" s="191">
        <f t="shared" si="184"/>
        <v>25</v>
      </c>
      <c r="I272" s="192">
        <f t="shared" si="178"/>
        <v>43336</v>
      </c>
      <c r="J272" s="193">
        <v>8</v>
      </c>
      <c r="K272" s="194">
        <v>51</v>
      </c>
      <c r="L272" s="193">
        <v>13</v>
      </c>
      <c r="M272" s="194">
        <v>0</v>
      </c>
      <c r="N272" s="193">
        <v>13</v>
      </c>
      <c r="O272" s="194">
        <v>30</v>
      </c>
      <c r="P272" s="193">
        <v>18</v>
      </c>
      <c r="Q272" s="194">
        <v>10</v>
      </c>
      <c r="R272" s="194"/>
      <c r="S272" s="194"/>
      <c r="T272" s="194"/>
      <c r="U272" s="194"/>
      <c r="V272" s="195">
        <f t="shared" si="185"/>
        <v>0.36874999999999997</v>
      </c>
      <c r="W272" s="195">
        <f t="shared" si="186"/>
        <v>0.54166666666666663</v>
      </c>
      <c r="X272" s="195">
        <f t="shared" si="187"/>
        <v>0.5625</v>
      </c>
      <c r="Y272" s="195">
        <f t="shared" si="188"/>
        <v>0.75694444444444453</v>
      </c>
      <c r="Z272" s="195"/>
      <c r="AA272" s="195"/>
      <c r="AB272" s="667"/>
      <c r="AC272" s="196">
        <f t="shared" si="173"/>
        <v>0.35069444444444442</v>
      </c>
      <c r="AD272" s="667"/>
      <c r="AE272" s="196">
        <f t="shared" si="189"/>
        <v>0.36736111111111119</v>
      </c>
      <c r="AF272" s="196"/>
      <c r="AG272" s="196" t="s">
        <v>963</v>
      </c>
      <c r="AH272" s="196"/>
      <c r="AI272" s="710"/>
      <c r="AJ272" s="709">
        <f t="shared" si="179"/>
        <v>0</v>
      </c>
      <c r="AK272" s="709">
        <f t="shared" si="180"/>
        <v>0</v>
      </c>
      <c r="AL272" s="709">
        <f t="shared" si="181"/>
        <v>0</v>
      </c>
      <c r="AM272" s="709"/>
      <c r="AN272" s="709">
        <f t="shared" si="182"/>
        <v>1</v>
      </c>
      <c r="AO272" s="709">
        <f t="shared" si="183"/>
        <v>1</v>
      </c>
      <c r="AR272" s="184"/>
    </row>
    <row r="273" spans="1:41" ht="12.75" hidden="1" customHeight="1" outlineLevel="1" x14ac:dyDescent="0.2">
      <c r="B273" s="851"/>
      <c r="C273" s="851"/>
      <c r="D273" s="27" t="str">
        <f t="shared" si="174"/>
        <v/>
      </c>
      <c r="E273" s="191" t="str">
        <f t="shared" si="175"/>
        <v>Fr</v>
      </c>
      <c r="F273" s="191">
        <f t="shared" si="176"/>
        <v>2022</v>
      </c>
      <c r="G273" s="191">
        <f t="shared" si="177"/>
        <v>8</v>
      </c>
      <c r="H273" s="191">
        <f t="shared" si="184"/>
        <v>26</v>
      </c>
      <c r="I273" s="192">
        <f t="shared" si="178"/>
        <v>43337</v>
      </c>
      <c r="J273" s="193">
        <v>7</v>
      </c>
      <c r="K273" s="194">
        <v>0</v>
      </c>
      <c r="L273" s="193">
        <v>13</v>
      </c>
      <c r="M273" s="194">
        <v>0</v>
      </c>
      <c r="N273" s="193">
        <v>14</v>
      </c>
      <c r="O273" s="194">
        <v>0</v>
      </c>
      <c r="P273" s="193">
        <v>16</v>
      </c>
      <c r="Q273" s="194">
        <v>0</v>
      </c>
      <c r="R273" s="194"/>
      <c r="S273" s="194"/>
      <c r="T273" s="194"/>
      <c r="U273" s="194"/>
      <c r="V273" s="195">
        <f t="shared" si="185"/>
        <v>0.29166666666666669</v>
      </c>
      <c r="W273" s="195">
        <f t="shared" si="186"/>
        <v>0.54166666666666663</v>
      </c>
      <c r="X273" s="195">
        <f t="shared" si="187"/>
        <v>0.58333333333333337</v>
      </c>
      <c r="Y273" s="195">
        <f t="shared" si="188"/>
        <v>0.66666666666666663</v>
      </c>
      <c r="Z273" s="195"/>
      <c r="AA273" s="195"/>
      <c r="AB273" s="667"/>
      <c r="AC273" s="196">
        <f t="shared" si="173"/>
        <v>0.35069444444444442</v>
      </c>
      <c r="AD273" s="667"/>
      <c r="AE273" s="196">
        <f t="shared" si="189"/>
        <v>0.3333333333333332</v>
      </c>
      <c r="AF273" s="196"/>
      <c r="AG273" s="196" t="s">
        <v>1684</v>
      </c>
      <c r="AH273" s="196"/>
      <c r="AI273" s="710"/>
      <c r="AJ273" s="709">
        <f t="shared" si="179"/>
        <v>0</v>
      </c>
      <c r="AK273" s="709">
        <f t="shared" si="180"/>
        <v>0</v>
      </c>
      <c r="AL273" s="709">
        <f t="shared" si="181"/>
        <v>0</v>
      </c>
      <c r="AM273" s="709"/>
      <c r="AN273" s="709">
        <f t="shared" si="182"/>
        <v>1</v>
      </c>
      <c r="AO273" s="709">
        <f t="shared" si="183"/>
        <v>1</v>
      </c>
    </row>
    <row r="274" spans="1:41" ht="12.75" hidden="1" customHeight="1" outlineLevel="1" x14ac:dyDescent="0.2">
      <c r="B274" s="851"/>
      <c r="C274" s="851"/>
      <c r="D274" s="27" t="str">
        <f t="shared" si="174"/>
        <v/>
      </c>
      <c r="E274" s="191" t="str">
        <f t="shared" si="175"/>
        <v>Sa</v>
      </c>
      <c r="F274" s="191">
        <f t="shared" si="176"/>
        <v>2022</v>
      </c>
      <c r="G274" s="191">
        <f t="shared" si="177"/>
        <v>8</v>
      </c>
      <c r="H274" s="191">
        <f t="shared" si="184"/>
        <v>27</v>
      </c>
      <c r="I274" s="192">
        <f t="shared" si="178"/>
        <v>43338</v>
      </c>
      <c r="J274" s="193">
        <f t="shared" si="190"/>
        <v>0</v>
      </c>
      <c r="K274" s="194">
        <f t="shared" si="191"/>
        <v>0</v>
      </c>
      <c r="L274" s="193">
        <f t="shared" si="191"/>
        <v>0</v>
      </c>
      <c r="M274" s="194">
        <f t="shared" si="191"/>
        <v>0</v>
      </c>
      <c r="N274" s="193">
        <f t="shared" si="191"/>
        <v>0</v>
      </c>
      <c r="O274" s="194">
        <f t="shared" si="191"/>
        <v>0</v>
      </c>
      <c r="P274" s="193">
        <f t="shared" si="191"/>
        <v>0</v>
      </c>
      <c r="Q274" s="194">
        <f t="shared" si="191"/>
        <v>0</v>
      </c>
      <c r="R274" s="194"/>
      <c r="S274" s="194"/>
      <c r="T274" s="194"/>
      <c r="U274" s="194"/>
      <c r="V274" s="195">
        <f t="shared" si="185"/>
        <v>0</v>
      </c>
      <c r="W274" s="195">
        <f t="shared" si="186"/>
        <v>0</v>
      </c>
      <c r="X274" s="195">
        <f t="shared" si="187"/>
        <v>0</v>
      </c>
      <c r="Y274" s="195">
        <f t="shared" si="188"/>
        <v>0</v>
      </c>
      <c r="Z274" s="195"/>
      <c r="AA274" s="195"/>
      <c r="AB274" s="667"/>
      <c r="AC274" s="196">
        <f t="shared" si="173"/>
        <v>0</v>
      </c>
      <c r="AD274" s="667"/>
      <c r="AE274" s="196">
        <f t="shared" si="189"/>
        <v>0</v>
      </c>
      <c r="AF274" s="196"/>
      <c r="AG274" s="196"/>
      <c r="AH274" s="196"/>
      <c r="AI274" s="710"/>
      <c r="AJ274" s="709">
        <f t="shared" si="179"/>
        <v>0</v>
      </c>
      <c r="AK274" s="709">
        <f t="shared" si="180"/>
        <v>0</v>
      </c>
      <c r="AL274" s="709">
        <f t="shared" si="181"/>
        <v>0</v>
      </c>
      <c r="AM274" s="709"/>
      <c r="AN274" s="709">
        <f t="shared" si="182"/>
        <v>0</v>
      </c>
      <c r="AO274" s="709">
        <f t="shared" si="183"/>
        <v>0</v>
      </c>
    </row>
    <row r="275" spans="1:41" ht="12.75" hidden="1" customHeight="1" outlineLevel="1" x14ac:dyDescent="0.2">
      <c r="B275" s="851"/>
      <c r="C275" s="851"/>
      <c r="D275" s="27" t="str">
        <f t="shared" si="174"/>
        <v/>
      </c>
      <c r="E275" s="191" t="str">
        <f t="shared" si="175"/>
        <v>So</v>
      </c>
      <c r="F275" s="191">
        <f t="shared" si="176"/>
        <v>2022</v>
      </c>
      <c r="G275" s="191">
        <f t="shared" si="177"/>
        <v>8</v>
      </c>
      <c r="H275" s="191">
        <f t="shared" si="184"/>
        <v>28</v>
      </c>
      <c r="I275" s="192">
        <f t="shared" si="178"/>
        <v>43339</v>
      </c>
      <c r="J275" s="193">
        <f t="shared" si="190"/>
        <v>0</v>
      </c>
      <c r="K275" s="194">
        <f t="shared" si="191"/>
        <v>0</v>
      </c>
      <c r="L275" s="193">
        <f t="shared" si="191"/>
        <v>0</v>
      </c>
      <c r="M275" s="194">
        <f t="shared" si="191"/>
        <v>0</v>
      </c>
      <c r="N275" s="193">
        <f t="shared" si="191"/>
        <v>0</v>
      </c>
      <c r="O275" s="194">
        <f t="shared" si="191"/>
        <v>0</v>
      </c>
      <c r="P275" s="193">
        <f t="shared" si="191"/>
        <v>0</v>
      </c>
      <c r="Q275" s="194">
        <f t="shared" si="191"/>
        <v>0</v>
      </c>
      <c r="R275" s="194"/>
      <c r="S275" s="194"/>
      <c r="T275" s="194"/>
      <c r="U275" s="194"/>
      <c r="V275" s="195">
        <f>TIME(J275,K275,0)</f>
        <v>0</v>
      </c>
      <c r="W275" s="195">
        <f>TIME(L275,M275,0)</f>
        <v>0</v>
      </c>
      <c r="X275" s="195">
        <f>TIME(N275,O275,0)</f>
        <v>0</v>
      </c>
      <c r="Y275" s="195">
        <f>TIME(P275,Q275,0)</f>
        <v>0</v>
      </c>
      <c r="Z275" s="195"/>
      <c r="AA275" s="195"/>
      <c r="AB275" s="667"/>
      <c r="AC275" s="196">
        <f t="shared" si="173"/>
        <v>0</v>
      </c>
      <c r="AD275" s="667"/>
      <c r="AE275" s="196">
        <f>Y275-V275-(X275-W275)</f>
        <v>0</v>
      </c>
      <c r="AF275" s="196"/>
      <c r="AG275" s="196"/>
      <c r="AH275" s="196"/>
      <c r="AI275" s="709"/>
      <c r="AJ275" s="709">
        <f t="shared" si="179"/>
        <v>0</v>
      </c>
      <c r="AK275" s="709">
        <f t="shared" si="180"/>
        <v>0</v>
      </c>
      <c r="AL275" s="709">
        <f t="shared" si="181"/>
        <v>0</v>
      </c>
      <c r="AM275" s="709"/>
      <c r="AN275" s="709">
        <f t="shared" si="182"/>
        <v>0</v>
      </c>
      <c r="AO275" s="709">
        <f t="shared" si="183"/>
        <v>0</v>
      </c>
    </row>
    <row r="276" spans="1:41" ht="12.75" hidden="1" customHeight="1" outlineLevel="1" x14ac:dyDescent="0.2">
      <c r="B276" s="851"/>
      <c r="C276" s="851"/>
      <c r="D276" s="27">
        <f t="shared" si="174"/>
        <v>36</v>
      </c>
      <c r="E276" s="191" t="str">
        <f t="shared" si="175"/>
        <v>Mo</v>
      </c>
      <c r="F276" s="191">
        <f t="shared" si="176"/>
        <v>2022</v>
      </c>
      <c r="G276" s="191">
        <f t="shared" si="177"/>
        <v>8</v>
      </c>
      <c r="H276" s="191">
        <f t="shared" si="184"/>
        <v>29</v>
      </c>
      <c r="I276" s="192">
        <f t="shared" si="178"/>
        <v>43340</v>
      </c>
      <c r="J276" s="193">
        <v>8</v>
      </c>
      <c r="K276" s="194">
        <v>40</v>
      </c>
      <c r="L276" s="193">
        <v>13</v>
      </c>
      <c r="M276" s="194">
        <v>0</v>
      </c>
      <c r="N276" s="193">
        <v>13</v>
      </c>
      <c r="O276" s="194">
        <v>30</v>
      </c>
      <c r="P276" s="193">
        <v>17</v>
      </c>
      <c r="Q276" s="194">
        <v>40</v>
      </c>
      <c r="R276" s="194"/>
      <c r="S276" s="194"/>
      <c r="T276" s="194"/>
      <c r="U276" s="194"/>
      <c r="V276" s="195">
        <f>TIME(J276,K276,0)</f>
        <v>0.3611111111111111</v>
      </c>
      <c r="W276" s="195">
        <f>TIME(L276,M276,0)</f>
        <v>0.54166666666666663</v>
      </c>
      <c r="X276" s="195">
        <f>TIME(N276,O276,0)</f>
        <v>0.5625</v>
      </c>
      <c r="Y276" s="195">
        <f>TIME(P276,Q276,0)</f>
        <v>0.73611111111111116</v>
      </c>
      <c r="Z276" s="195"/>
      <c r="AA276" s="195"/>
      <c r="AB276" s="667"/>
      <c r="AC276" s="196">
        <f t="shared" si="173"/>
        <v>0.35069444444444442</v>
      </c>
      <c r="AD276" s="667"/>
      <c r="AE276" s="196">
        <f>Y276-V276-(X276-W276)</f>
        <v>0.35416666666666669</v>
      </c>
      <c r="AF276" s="196"/>
      <c r="AG276" s="196" t="s">
        <v>963</v>
      </c>
      <c r="AH276" s="196"/>
      <c r="AI276" s="709"/>
      <c r="AJ276" s="709">
        <f t="shared" si="179"/>
        <v>0</v>
      </c>
      <c r="AK276" s="709">
        <f t="shared" si="180"/>
        <v>0</v>
      </c>
      <c r="AL276" s="709">
        <f t="shared" si="181"/>
        <v>0</v>
      </c>
      <c r="AM276" s="709"/>
      <c r="AN276" s="709">
        <f t="shared" si="182"/>
        <v>1</v>
      </c>
      <c r="AO276" s="709">
        <f t="shared" si="183"/>
        <v>1</v>
      </c>
    </row>
    <row r="277" spans="1:41" ht="12.75" hidden="1" customHeight="1" outlineLevel="1" x14ac:dyDescent="0.2">
      <c r="B277" s="851"/>
      <c r="C277" s="851"/>
      <c r="D277" s="27" t="str">
        <f t="shared" si="174"/>
        <v/>
      </c>
      <c r="E277" s="191" t="str">
        <f t="shared" si="175"/>
        <v>Di</v>
      </c>
      <c r="F277" s="191">
        <f t="shared" si="176"/>
        <v>2022</v>
      </c>
      <c r="G277" s="191">
        <f t="shared" si="177"/>
        <v>8</v>
      </c>
      <c r="H277" s="191">
        <f t="shared" si="184"/>
        <v>30</v>
      </c>
      <c r="I277" s="192">
        <f t="shared" si="178"/>
        <v>43341</v>
      </c>
      <c r="J277" s="193">
        <v>9</v>
      </c>
      <c r="K277" s="194">
        <v>15</v>
      </c>
      <c r="L277" s="193">
        <v>13</v>
      </c>
      <c r="M277" s="194">
        <v>3</v>
      </c>
      <c r="N277" s="193">
        <v>13</v>
      </c>
      <c r="O277" s="194">
        <v>45</v>
      </c>
      <c r="P277" s="193">
        <v>19</v>
      </c>
      <c r="Q277" s="194">
        <v>0</v>
      </c>
      <c r="R277" s="194"/>
      <c r="S277" s="194"/>
      <c r="T277" s="194"/>
      <c r="U277" s="194"/>
      <c r="V277" s="195">
        <f>TIME(J277,K277,0)</f>
        <v>0.38541666666666669</v>
      </c>
      <c r="W277" s="195">
        <f>TIME(L277,M277,0)</f>
        <v>0.54375000000000007</v>
      </c>
      <c r="X277" s="195">
        <f>TIME(N277,O277,0)</f>
        <v>0.57291666666666663</v>
      </c>
      <c r="Y277" s="195">
        <f>TIME(P277,Q277,0)</f>
        <v>0.79166666666666663</v>
      </c>
      <c r="Z277" s="195"/>
      <c r="AA277" s="195"/>
      <c r="AB277" s="667"/>
      <c r="AC277" s="196">
        <f t="shared" si="173"/>
        <v>0.35069444444444442</v>
      </c>
      <c r="AD277" s="667"/>
      <c r="AE277" s="196">
        <f>Y277-V277-(X277-W277)</f>
        <v>0.37708333333333338</v>
      </c>
      <c r="AF277" s="196"/>
      <c r="AG277" s="196" t="s">
        <v>963</v>
      </c>
      <c r="AH277" s="196"/>
      <c r="AI277" s="710"/>
      <c r="AJ277" s="709">
        <f t="shared" si="179"/>
        <v>0</v>
      </c>
      <c r="AK277" s="709">
        <f t="shared" si="180"/>
        <v>0</v>
      </c>
      <c r="AL277" s="709">
        <f t="shared" si="181"/>
        <v>0</v>
      </c>
      <c r="AM277" s="709"/>
      <c r="AN277" s="709">
        <f t="shared" si="182"/>
        <v>1</v>
      </c>
      <c r="AO277" s="709">
        <f t="shared" si="183"/>
        <v>1</v>
      </c>
    </row>
    <row r="278" spans="1:41" ht="12.75" hidden="1" customHeight="1" outlineLevel="1" x14ac:dyDescent="0.2">
      <c r="B278" s="851"/>
      <c r="C278" s="851"/>
      <c r="D278" s="27" t="str">
        <f t="shared" si="174"/>
        <v/>
      </c>
      <c r="E278" s="191" t="str">
        <f t="shared" si="175"/>
        <v>Mi</v>
      </c>
      <c r="F278" s="191">
        <f t="shared" si="176"/>
        <v>2022</v>
      </c>
      <c r="G278" s="191">
        <f t="shared" si="177"/>
        <v>8</v>
      </c>
      <c r="H278" s="191">
        <f t="shared" si="184"/>
        <v>31</v>
      </c>
      <c r="I278" s="192">
        <f t="shared" si="178"/>
        <v>43342</v>
      </c>
      <c r="J278" s="193">
        <v>11</v>
      </c>
      <c r="K278" s="194">
        <v>0</v>
      </c>
      <c r="L278" s="193">
        <f t="shared" si="191"/>
        <v>13</v>
      </c>
      <c r="M278" s="194">
        <f t="shared" si="191"/>
        <v>0</v>
      </c>
      <c r="N278" s="193">
        <f t="shared" si="191"/>
        <v>13</v>
      </c>
      <c r="O278" s="194">
        <v>30</v>
      </c>
      <c r="P278" s="193">
        <v>17</v>
      </c>
      <c r="Q278" s="194">
        <v>30</v>
      </c>
      <c r="R278" s="194"/>
      <c r="S278" s="194"/>
      <c r="T278" s="194"/>
      <c r="U278" s="194"/>
      <c r="V278" s="195">
        <f>TIME(J278,K278,0)</f>
        <v>0.45833333333333331</v>
      </c>
      <c r="W278" s="195">
        <f>TIME(L278,M278,0)</f>
        <v>0.54166666666666663</v>
      </c>
      <c r="X278" s="195">
        <f>TIME(N278,O278,0)</f>
        <v>0.5625</v>
      </c>
      <c r="Y278" s="195">
        <f>TIME(P278,Q278,0)</f>
        <v>0.72916666666666663</v>
      </c>
      <c r="Z278" s="195"/>
      <c r="AA278" s="195"/>
      <c r="AB278" s="667"/>
      <c r="AC278" s="196">
        <f t="shared" si="173"/>
        <v>0.35069444444444442</v>
      </c>
      <c r="AD278" s="667"/>
      <c r="AE278" s="196">
        <f>Y278-V278-(X278-W278)</f>
        <v>0.24999999999999994</v>
      </c>
      <c r="AF278" s="196"/>
      <c r="AG278" s="196" t="s">
        <v>1684</v>
      </c>
      <c r="AH278" s="196"/>
      <c r="AI278" s="710"/>
      <c r="AJ278" s="709">
        <f t="shared" si="179"/>
        <v>0</v>
      </c>
      <c r="AK278" s="709">
        <f t="shared" si="180"/>
        <v>0</v>
      </c>
      <c r="AL278" s="709">
        <f t="shared" si="181"/>
        <v>0</v>
      </c>
      <c r="AM278" s="709"/>
      <c r="AN278" s="709">
        <f t="shared" si="182"/>
        <v>1</v>
      </c>
      <c r="AO278" s="709">
        <f t="shared" si="183"/>
        <v>1</v>
      </c>
    </row>
    <row r="279" spans="1:41" ht="12.75" hidden="1" customHeight="1" outlineLevel="1" x14ac:dyDescent="0.2">
      <c r="B279" s="851"/>
      <c r="C279" s="851"/>
      <c r="E279" s="9"/>
      <c r="F279" s="9"/>
      <c r="G279" s="9"/>
      <c r="H279" s="191"/>
      <c r="I279" s="13"/>
      <c r="P279" s="4" t="s">
        <v>21</v>
      </c>
      <c r="Q279" s="4"/>
      <c r="R279" s="4"/>
      <c r="S279" s="4"/>
      <c r="T279" s="4"/>
      <c r="U279" s="4"/>
      <c r="V279" s="4"/>
      <c r="W279" s="4"/>
      <c r="X279" s="4"/>
      <c r="Y279" s="4"/>
      <c r="Z279" s="4"/>
      <c r="AA279" s="4"/>
      <c r="AB279" s="667"/>
      <c r="AC279" s="18">
        <f>SUM(AC248:AC278)</f>
        <v>8.065972222222225</v>
      </c>
      <c r="AD279" s="667"/>
      <c r="AE279" s="18">
        <f>SUM(AE248:AE278)</f>
        <v>8.1006944444444429</v>
      </c>
      <c r="AF279" s="18"/>
      <c r="AG279" s="18"/>
      <c r="AH279" s="18"/>
      <c r="AI279" s="190">
        <f>IF(AE279-AC279&lt;0,AC279-AE279,AE279-AC279)</f>
        <v>3.472222222221788E-2</v>
      </c>
      <c r="AJ279" s="190">
        <f>8.425*SUM(AJ248:AJ278)/24</f>
        <v>1.7552083333333333</v>
      </c>
      <c r="AK279" s="190">
        <f>8.425*SUM(AK248:AK278)/24</f>
        <v>0</v>
      </c>
      <c r="AL279" s="190">
        <f>8.425*SUM(AL248:AL278)/24</f>
        <v>0</v>
      </c>
      <c r="AN279" s="151">
        <f>SUM(AN248:AN278)</f>
        <v>18</v>
      </c>
      <c r="AO279" s="151">
        <f>SUM(AO248:AO278)</f>
        <v>23</v>
      </c>
    </row>
    <row r="280" spans="1:41" ht="12.75" customHeight="1" collapsed="1" x14ac:dyDescent="0.2">
      <c r="B280" s="852"/>
      <c r="C280" s="852"/>
      <c r="D280" s="49"/>
      <c r="E280" s="51"/>
      <c r="F280" s="51"/>
      <c r="G280" s="51"/>
      <c r="H280" s="51"/>
      <c r="I280" s="51"/>
      <c r="J280" s="52"/>
      <c r="K280" s="52"/>
      <c r="L280" s="52"/>
      <c r="M280" s="52"/>
      <c r="N280" s="52"/>
      <c r="O280" s="52"/>
      <c r="P280" s="52"/>
      <c r="Q280" s="52"/>
      <c r="R280" s="52"/>
      <c r="S280" s="52"/>
      <c r="T280" s="52"/>
      <c r="U280" s="52"/>
      <c r="V280" s="52"/>
      <c r="W280" s="52"/>
      <c r="X280" s="52"/>
      <c r="Y280" s="52"/>
      <c r="Z280" s="52"/>
      <c r="AA280" s="52"/>
      <c r="AB280" s="53"/>
      <c r="AC280" s="53"/>
      <c r="AD280" s="53"/>
      <c r="AE280" s="54"/>
      <c r="AF280" s="26"/>
      <c r="AG280" s="26"/>
      <c r="AH280" s="26"/>
      <c r="AI280" s="203">
        <f>AI246+AI279</f>
        <v>5.6250000000013678E-2</v>
      </c>
      <c r="AJ280" s="202">
        <f>AJ246+SUM(AJ247:AJ278)</f>
        <v>5</v>
      </c>
      <c r="AK280" s="202">
        <f>AK246+SUM(AK247:AK278)</f>
        <v>0</v>
      </c>
      <c r="AL280" s="202">
        <f>AL246+SUM(AL247:AL278)</f>
        <v>0</v>
      </c>
      <c r="AM280" s="202"/>
      <c r="AN280" s="202">
        <f>AN279*8</f>
        <v>144</v>
      </c>
      <c r="AO280" s="202">
        <f>AO279*8</f>
        <v>184</v>
      </c>
    </row>
    <row r="281" spans="1:41" ht="12.75" hidden="1" customHeight="1" outlineLevel="1" x14ac:dyDescent="0.2">
      <c r="B281" s="850">
        <f>$F$5</f>
        <v>2022</v>
      </c>
      <c r="C281" s="850" t="str">
        <f>TEXT(I282,"MMM")</f>
        <v>Sep</v>
      </c>
      <c r="D281" s="41"/>
      <c r="E281" s="42"/>
      <c r="F281" s="42"/>
      <c r="G281" s="42"/>
      <c r="H281" s="42"/>
      <c r="I281" s="42"/>
      <c r="J281" s="43"/>
      <c r="K281" s="43"/>
      <c r="L281" s="43"/>
      <c r="M281" s="43"/>
      <c r="N281" s="43"/>
      <c r="O281" s="43"/>
      <c r="P281" s="43"/>
      <c r="Q281" s="43"/>
      <c r="R281" s="43"/>
      <c r="S281" s="43"/>
      <c r="T281" s="43"/>
      <c r="U281" s="43"/>
      <c r="V281" s="43"/>
      <c r="W281" s="43"/>
      <c r="X281" s="43"/>
      <c r="Y281" s="43"/>
      <c r="Z281" s="43"/>
      <c r="AA281" s="43"/>
      <c r="AB281" s="44"/>
      <c r="AC281" s="44"/>
      <c r="AD281" s="44"/>
      <c r="AE281" s="42"/>
      <c r="AF281" s="42"/>
      <c r="AG281" s="42"/>
      <c r="AH281" s="42"/>
      <c r="AI281" s="148"/>
      <c r="AJ281" s="148"/>
      <c r="AK281" s="148"/>
      <c r="AL281" s="148"/>
      <c r="AM281" s="148"/>
      <c r="AN281" s="148"/>
      <c r="AO281" s="148"/>
    </row>
    <row r="282" spans="1:41" ht="12.75" hidden="1" customHeight="1" outlineLevel="1" x14ac:dyDescent="0.2">
      <c r="A282" s="198">
        <f>A248+1</f>
        <v>9</v>
      </c>
      <c r="B282" s="851"/>
      <c r="C282" s="851"/>
      <c r="D282" s="27" t="str">
        <f>IF(E282="Mo",WEEKNUM(I282),"")</f>
        <v/>
      </c>
      <c r="E282" s="191" t="str">
        <f>TEXT(I282,"TTT")</f>
        <v>Do</v>
      </c>
      <c r="F282" s="191">
        <f>$F$5</f>
        <v>2022</v>
      </c>
      <c r="G282" s="191">
        <f>$A$282</f>
        <v>9</v>
      </c>
      <c r="H282" s="191">
        <f>$H$5</f>
        <v>1</v>
      </c>
      <c r="I282" s="192">
        <f>DATE(F282,G282,H282)</f>
        <v>43343</v>
      </c>
      <c r="J282" s="193">
        <v>7</v>
      </c>
      <c r="K282" s="194">
        <v>51</v>
      </c>
      <c r="L282" s="193">
        <f t="shared" ref="J282:Q292" si="192">IF(OR($E282="Sa",$E282="So"),L$4,L$5)</f>
        <v>13</v>
      </c>
      <c r="M282" s="194">
        <v>5</v>
      </c>
      <c r="N282" s="193">
        <f t="shared" si="192"/>
        <v>13</v>
      </c>
      <c r="O282" s="194">
        <v>49</v>
      </c>
      <c r="P282" s="193">
        <v>17</v>
      </c>
      <c r="Q282" s="194">
        <v>5</v>
      </c>
      <c r="R282" s="194"/>
      <c r="S282" s="194"/>
      <c r="T282" s="194"/>
      <c r="U282" s="194"/>
      <c r="V282" s="195">
        <f>TIME(J282,K282,0)</f>
        <v>0.32708333333333334</v>
      </c>
      <c r="W282" s="195">
        <f>TIME(L282,M282,0)</f>
        <v>0.54513888888888895</v>
      </c>
      <c r="X282" s="195">
        <f>TIME(N282,O282,0)</f>
        <v>0.5756944444444444</v>
      </c>
      <c r="Y282" s="195">
        <f>TIME(P282,Q282,0)</f>
        <v>0.71180555555555547</v>
      </c>
      <c r="Z282" s="195"/>
      <c r="AA282" s="195"/>
      <c r="AB282" s="667"/>
      <c r="AC282" s="196">
        <f t="shared" ref="AC282:AC312" si="193">IF(OR(E282="Sa",E282="So"),TIME($AC$4,$AE$4,0),TIME($AC$5,$AE$5,0))</f>
        <v>0.35069444444444442</v>
      </c>
      <c r="AD282" s="667"/>
      <c r="AE282" s="196">
        <f>Y282-V282-(X282-W282)</f>
        <v>0.35416666666666669</v>
      </c>
      <c r="AF282" s="196"/>
      <c r="AG282" s="196" t="s">
        <v>963</v>
      </c>
      <c r="AH282" s="196"/>
      <c r="AJ282" s="709">
        <f t="shared" ref="AJ282" si="194">IF(AG282=$AG$3,1,0)</f>
        <v>0</v>
      </c>
      <c r="AK282" s="709">
        <f t="shared" ref="AK282" si="195">IF(AG282=$AG$7,1,0)</f>
        <v>0</v>
      </c>
      <c r="AL282" s="709">
        <f t="shared" ref="AL282" si="196">IF(AH282=$AG$4,1,0)</f>
        <v>0</v>
      </c>
      <c r="AM282" s="709"/>
      <c r="AN282" s="709">
        <f t="shared" ref="AN282" si="197">IF(OR(AG282="A",AG282="HO"),1,0)</f>
        <v>1</v>
      </c>
      <c r="AO282" s="709">
        <f t="shared" ref="AO282" si="198">IF(OR(E282="Sa",E282="So"),0,1)</f>
        <v>1</v>
      </c>
    </row>
    <row r="283" spans="1:41" ht="12.75" hidden="1" customHeight="1" outlineLevel="1" x14ac:dyDescent="0.2">
      <c r="B283" s="851"/>
      <c r="C283" s="851"/>
      <c r="D283" s="27" t="str">
        <f t="shared" ref="D283:D312" si="199">IF(E283="Mo",WEEKNUM(I283),"")</f>
        <v/>
      </c>
      <c r="E283" s="191" t="str">
        <f t="shared" ref="E283:E312" si="200">TEXT(I283,"TTT")</f>
        <v>Fr</v>
      </c>
      <c r="F283" s="191">
        <f t="shared" ref="F283:F312" si="201">$F$5</f>
        <v>2022</v>
      </c>
      <c r="G283" s="191">
        <f t="shared" ref="G283:G312" si="202">$A$282</f>
        <v>9</v>
      </c>
      <c r="H283" s="191">
        <f>H282+1</f>
        <v>2</v>
      </c>
      <c r="I283" s="192">
        <f t="shared" ref="I283:I312" si="203">DATE(F283,G283,H283)</f>
        <v>43344</v>
      </c>
      <c r="J283" s="193">
        <v>6</v>
      </c>
      <c r="K283" s="194">
        <v>30</v>
      </c>
      <c r="L283" s="193">
        <v>12</v>
      </c>
      <c r="M283" s="194">
        <v>0</v>
      </c>
      <c r="N283" s="193">
        <v>12</v>
      </c>
      <c r="O283" s="194">
        <v>30</v>
      </c>
      <c r="P283" s="193">
        <v>16</v>
      </c>
      <c r="Q283" s="194">
        <v>0</v>
      </c>
      <c r="R283" s="194"/>
      <c r="S283" s="194"/>
      <c r="T283" s="194"/>
      <c r="U283" s="194"/>
      <c r="V283" s="195">
        <f>TIME(J283,K283,0)</f>
        <v>0.27083333333333331</v>
      </c>
      <c r="W283" s="195">
        <f>TIME(L283,M283,0)</f>
        <v>0.5</v>
      </c>
      <c r="X283" s="195">
        <f>TIME(N283,O283,0)</f>
        <v>0.52083333333333337</v>
      </c>
      <c r="Y283" s="195">
        <f>TIME(P283,Q283,0)</f>
        <v>0.66666666666666663</v>
      </c>
      <c r="Z283" s="195"/>
      <c r="AA283" s="195"/>
      <c r="AB283" s="667"/>
      <c r="AC283" s="196">
        <f t="shared" si="193"/>
        <v>0.35069444444444442</v>
      </c>
      <c r="AD283" s="667"/>
      <c r="AE283" s="196">
        <f>Y283-V283-(X283-W283)</f>
        <v>0.37499999999999994</v>
      </c>
      <c r="AF283" s="196"/>
      <c r="AG283" s="196" t="s">
        <v>1684</v>
      </c>
      <c r="AH283" s="196"/>
      <c r="AI283" s="150"/>
      <c r="AJ283" s="709">
        <f t="shared" ref="AJ283:AJ312" si="204">IF(AG283=$AG$3,1,0)</f>
        <v>0</v>
      </c>
      <c r="AK283" s="709">
        <f t="shared" ref="AK283:AK312" si="205">IF(AG283=$AG$7,1,0)</f>
        <v>0</v>
      </c>
      <c r="AL283" s="709">
        <f t="shared" ref="AL283:AL312" si="206">IF(AH283=$AG$4,1,0)</f>
        <v>0</v>
      </c>
      <c r="AM283" s="709"/>
      <c r="AN283" s="709">
        <f t="shared" ref="AN283:AN312" si="207">IF(OR(AG283="A",AG283="HO"),1,0)</f>
        <v>1</v>
      </c>
      <c r="AO283" s="709">
        <f t="shared" ref="AO283:AO312" si="208">IF(OR(E283="Sa",E283="So"),0,1)</f>
        <v>1</v>
      </c>
    </row>
    <row r="284" spans="1:41" ht="12.75" hidden="1" customHeight="1" outlineLevel="1" x14ac:dyDescent="0.2">
      <c r="B284" s="851"/>
      <c r="C284" s="851"/>
      <c r="D284" s="27" t="str">
        <f t="shared" si="199"/>
        <v/>
      </c>
      <c r="E284" s="191" t="str">
        <f t="shared" si="200"/>
        <v>Sa</v>
      </c>
      <c r="F284" s="191">
        <f t="shared" si="201"/>
        <v>2022</v>
      </c>
      <c r="G284" s="191">
        <f t="shared" si="202"/>
        <v>9</v>
      </c>
      <c r="H284" s="191">
        <f t="shared" ref="H284:H312" si="209">H283+1</f>
        <v>3</v>
      </c>
      <c r="I284" s="192">
        <f t="shared" si="203"/>
        <v>43345</v>
      </c>
      <c r="J284" s="193">
        <f t="shared" si="192"/>
        <v>0</v>
      </c>
      <c r="K284" s="194">
        <f t="shared" si="192"/>
        <v>0</v>
      </c>
      <c r="L284" s="193">
        <f t="shared" si="192"/>
        <v>0</v>
      </c>
      <c r="M284" s="194">
        <f t="shared" si="192"/>
        <v>0</v>
      </c>
      <c r="N284" s="193">
        <f t="shared" si="192"/>
        <v>0</v>
      </c>
      <c r="O284" s="194">
        <f t="shared" si="192"/>
        <v>0</v>
      </c>
      <c r="P284" s="193">
        <f t="shared" si="192"/>
        <v>0</v>
      </c>
      <c r="Q284" s="194">
        <f t="shared" si="192"/>
        <v>0</v>
      </c>
      <c r="R284" s="194"/>
      <c r="S284" s="194"/>
      <c r="T284" s="194"/>
      <c r="U284" s="194"/>
      <c r="V284" s="195">
        <f>TIME(J284,K284,0)</f>
        <v>0</v>
      </c>
      <c r="W284" s="195">
        <f>TIME(L284,M284,0)</f>
        <v>0</v>
      </c>
      <c r="X284" s="195">
        <f>TIME(N284,O284,0)</f>
        <v>0</v>
      </c>
      <c r="Y284" s="195">
        <f>TIME(P284,Q284,0)</f>
        <v>0</v>
      </c>
      <c r="Z284" s="195"/>
      <c r="AA284" s="195"/>
      <c r="AB284" s="667"/>
      <c r="AC284" s="196">
        <f t="shared" si="193"/>
        <v>0</v>
      </c>
      <c r="AD284" s="667"/>
      <c r="AE284" s="196">
        <f>Y284-V284-(X284-W284)</f>
        <v>0</v>
      </c>
      <c r="AF284" s="196"/>
      <c r="AG284" s="196"/>
      <c r="AH284" s="196"/>
      <c r="AI284" s="150"/>
      <c r="AJ284" s="709">
        <f t="shared" si="204"/>
        <v>0</v>
      </c>
      <c r="AK284" s="709">
        <f t="shared" si="205"/>
        <v>0</v>
      </c>
      <c r="AL284" s="709">
        <f t="shared" si="206"/>
        <v>0</v>
      </c>
      <c r="AM284" s="709"/>
      <c r="AN284" s="709">
        <f t="shared" si="207"/>
        <v>0</v>
      </c>
      <c r="AO284" s="709">
        <f t="shared" si="208"/>
        <v>0</v>
      </c>
    </row>
    <row r="285" spans="1:41" ht="12.75" hidden="1" customHeight="1" outlineLevel="1" x14ac:dyDescent="0.2">
      <c r="B285" s="851"/>
      <c r="C285" s="851"/>
      <c r="D285" s="27" t="str">
        <f t="shared" si="199"/>
        <v/>
      </c>
      <c r="E285" s="191" t="str">
        <f t="shared" si="200"/>
        <v>So</v>
      </c>
      <c r="F285" s="191">
        <f t="shared" si="201"/>
        <v>2022</v>
      </c>
      <c r="G285" s="191">
        <f t="shared" si="202"/>
        <v>9</v>
      </c>
      <c r="H285" s="191">
        <f t="shared" si="209"/>
        <v>4</v>
      </c>
      <c r="I285" s="192">
        <f t="shared" si="203"/>
        <v>43346</v>
      </c>
      <c r="J285" s="193">
        <f t="shared" si="192"/>
        <v>0</v>
      </c>
      <c r="K285" s="194">
        <f t="shared" si="192"/>
        <v>0</v>
      </c>
      <c r="L285" s="193">
        <f t="shared" si="192"/>
        <v>0</v>
      </c>
      <c r="M285" s="194">
        <f t="shared" si="192"/>
        <v>0</v>
      </c>
      <c r="N285" s="193">
        <f t="shared" si="192"/>
        <v>0</v>
      </c>
      <c r="O285" s="194">
        <f t="shared" si="192"/>
        <v>0</v>
      </c>
      <c r="P285" s="193">
        <f t="shared" si="192"/>
        <v>0</v>
      </c>
      <c r="Q285" s="194">
        <f t="shared" si="192"/>
        <v>0</v>
      </c>
      <c r="R285" s="194"/>
      <c r="S285" s="194"/>
      <c r="T285" s="194"/>
      <c r="U285" s="194"/>
      <c r="V285" s="195">
        <f>TIME(J285,K285,0)</f>
        <v>0</v>
      </c>
      <c r="W285" s="195">
        <f>TIME(L285,M285,0)</f>
        <v>0</v>
      </c>
      <c r="X285" s="195">
        <f>TIME(N285,O285,0)</f>
        <v>0</v>
      </c>
      <c r="Y285" s="195">
        <f>TIME(P285,Q285,0)</f>
        <v>0</v>
      </c>
      <c r="Z285" s="195"/>
      <c r="AA285" s="195"/>
      <c r="AB285" s="667"/>
      <c r="AC285" s="196">
        <f t="shared" si="193"/>
        <v>0</v>
      </c>
      <c r="AD285" s="667"/>
      <c r="AE285" s="196">
        <f>Y285-V285-(X285-W285)</f>
        <v>0</v>
      </c>
      <c r="AF285" s="196"/>
      <c r="AG285" s="196"/>
      <c r="AH285" s="196"/>
      <c r="AI285" s="150"/>
      <c r="AJ285" s="709">
        <f t="shared" si="204"/>
        <v>0</v>
      </c>
      <c r="AK285" s="709">
        <f t="shared" si="205"/>
        <v>0</v>
      </c>
      <c r="AL285" s="709">
        <f t="shared" si="206"/>
        <v>0</v>
      </c>
      <c r="AM285" s="709"/>
      <c r="AN285" s="709">
        <f t="shared" si="207"/>
        <v>0</v>
      </c>
      <c r="AO285" s="709">
        <f t="shared" si="208"/>
        <v>0</v>
      </c>
    </row>
    <row r="286" spans="1:41" ht="12.75" hidden="1" customHeight="1" outlineLevel="1" x14ac:dyDescent="0.2">
      <c r="B286" s="851"/>
      <c r="C286" s="851"/>
      <c r="D286" s="27">
        <f t="shared" si="199"/>
        <v>37</v>
      </c>
      <c r="E286" s="191" t="str">
        <f t="shared" si="200"/>
        <v>Mo</v>
      </c>
      <c r="F286" s="191">
        <f t="shared" si="201"/>
        <v>2022</v>
      </c>
      <c r="G286" s="191">
        <f t="shared" si="202"/>
        <v>9</v>
      </c>
      <c r="H286" s="191">
        <f t="shared" si="209"/>
        <v>5</v>
      </c>
      <c r="I286" s="192">
        <f t="shared" si="203"/>
        <v>43347</v>
      </c>
      <c r="J286" s="193">
        <v>8</v>
      </c>
      <c r="K286" s="194">
        <v>18</v>
      </c>
      <c r="L286" s="193">
        <v>13</v>
      </c>
      <c r="M286" s="194">
        <v>0</v>
      </c>
      <c r="N286" s="193">
        <v>13</v>
      </c>
      <c r="O286" s="194">
        <v>0</v>
      </c>
      <c r="P286" s="193">
        <v>14</v>
      </c>
      <c r="Q286" s="194">
        <v>0</v>
      </c>
      <c r="R286" s="194"/>
      <c r="S286" s="194"/>
      <c r="T286" s="194"/>
      <c r="U286" s="194"/>
      <c r="V286" s="195">
        <f t="shared" ref="V286:V308" si="210">TIME(J286,K286,0)</f>
        <v>0.34583333333333338</v>
      </c>
      <c r="W286" s="195">
        <f t="shared" ref="W286:W308" si="211">TIME(L286,M286,0)</f>
        <v>0.54166666666666663</v>
      </c>
      <c r="X286" s="195">
        <f t="shared" ref="X286:X308" si="212">TIME(N286,O286,0)</f>
        <v>0.54166666666666663</v>
      </c>
      <c r="Y286" s="195">
        <f t="shared" ref="Y286:Y308" si="213">TIME(P286,Q286,0)</f>
        <v>0.58333333333333337</v>
      </c>
      <c r="Z286" s="195"/>
      <c r="AA286" s="195"/>
      <c r="AB286" s="667"/>
      <c r="AC286" s="196">
        <f t="shared" si="193"/>
        <v>0.35069444444444442</v>
      </c>
      <c r="AD286" s="667"/>
      <c r="AE286" s="196">
        <f t="shared" ref="AE286:AE308" si="214">Y286-V286-(X286-W286)</f>
        <v>0.23749999999999999</v>
      </c>
      <c r="AF286" s="196"/>
      <c r="AG286" s="196" t="s">
        <v>963</v>
      </c>
      <c r="AH286" s="196"/>
      <c r="AI286" s="150"/>
      <c r="AJ286" s="709">
        <f t="shared" si="204"/>
        <v>0</v>
      </c>
      <c r="AK286" s="709">
        <f t="shared" si="205"/>
        <v>0</v>
      </c>
      <c r="AL286" s="709">
        <f t="shared" si="206"/>
        <v>0</v>
      </c>
      <c r="AM286" s="709"/>
      <c r="AN286" s="709">
        <f t="shared" si="207"/>
        <v>1</v>
      </c>
      <c r="AO286" s="709">
        <f t="shared" si="208"/>
        <v>1</v>
      </c>
    </row>
    <row r="287" spans="1:41" ht="12.75" hidden="1" customHeight="1" outlineLevel="1" x14ac:dyDescent="0.2">
      <c r="B287" s="851"/>
      <c r="C287" s="851"/>
      <c r="D287" s="27" t="str">
        <f t="shared" si="199"/>
        <v/>
      </c>
      <c r="E287" s="191" t="str">
        <f t="shared" si="200"/>
        <v>Di</v>
      </c>
      <c r="F287" s="191">
        <f t="shared" si="201"/>
        <v>2022</v>
      </c>
      <c r="G287" s="191">
        <f t="shared" si="202"/>
        <v>9</v>
      </c>
      <c r="H287" s="191">
        <f t="shared" si="209"/>
        <v>6</v>
      </c>
      <c r="I287" s="192">
        <f t="shared" si="203"/>
        <v>43348</v>
      </c>
      <c r="J287" s="193">
        <v>8</v>
      </c>
      <c r="K287" s="194">
        <v>25</v>
      </c>
      <c r="L287" s="193">
        <v>13</v>
      </c>
      <c r="M287" s="194">
        <v>0</v>
      </c>
      <c r="N287" s="193">
        <v>13</v>
      </c>
      <c r="O287" s="194">
        <v>30</v>
      </c>
      <c r="P287" s="193">
        <v>18</v>
      </c>
      <c r="Q287" s="194">
        <v>25</v>
      </c>
      <c r="R287" s="194"/>
      <c r="S287" s="194"/>
      <c r="T287" s="194"/>
      <c r="U287" s="194"/>
      <c r="V287" s="195">
        <f t="shared" si="210"/>
        <v>0.35069444444444442</v>
      </c>
      <c r="W287" s="195">
        <f t="shared" si="211"/>
        <v>0.54166666666666663</v>
      </c>
      <c r="X287" s="195">
        <f t="shared" si="212"/>
        <v>0.5625</v>
      </c>
      <c r="Y287" s="195">
        <f t="shared" si="213"/>
        <v>0.76736111111111116</v>
      </c>
      <c r="Z287" s="195"/>
      <c r="AA287" s="195"/>
      <c r="AB287" s="667"/>
      <c r="AC287" s="196">
        <f t="shared" si="193"/>
        <v>0.35069444444444442</v>
      </c>
      <c r="AD287" s="667"/>
      <c r="AE287" s="196">
        <f t="shared" si="214"/>
        <v>0.39583333333333337</v>
      </c>
      <c r="AF287" s="196"/>
      <c r="AG287" s="196" t="s">
        <v>963</v>
      </c>
      <c r="AH287" s="196"/>
      <c r="AI287" s="150"/>
      <c r="AJ287" s="709">
        <f t="shared" si="204"/>
        <v>0</v>
      </c>
      <c r="AK287" s="709">
        <f t="shared" si="205"/>
        <v>0</v>
      </c>
      <c r="AL287" s="709">
        <f t="shared" si="206"/>
        <v>0</v>
      </c>
      <c r="AM287" s="709"/>
      <c r="AN287" s="709">
        <f t="shared" si="207"/>
        <v>1</v>
      </c>
      <c r="AO287" s="709">
        <f t="shared" si="208"/>
        <v>1</v>
      </c>
    </row>
    <row r="288" spans="1:41" ht="12.75" hidden="1" customHeight="1" outlineLevel="1" x14ac:dyDescent="0.2">
      <c r="B288" s="851"/>
      <c r="C288" s="851"/>
      <c r="D288" s="27" t="str">
        <f t="shared" si="199"/>
        <v/>
      </c>
      <c r="E288" s="191" t="str">
        <f t="shared" si="200"/>
        <v>Mi</v>
      </c>
      <c r="F288" s="191">
        <f t="shared" si="201"/>
        <v>2022</v>
      </c>
      <c r="G288" s="191">
        <f t="shared" si="202"/>
        <v>9</v>
      </c>
      <c r="H288" s="191">
        <f t="shared" si="209"/>
        <v>7</v>
      </c>
      <c r="I288" s="192">
        <f t="shared" si="203"/>
        <v>43349</v>
      </c>
      <c r="J288" s="193">
        <v>8</v>
      </c>
      <c r="K288" s="194">
        <v>12</v>
      </c>
      <c r="L288" s="193">
        <v>13</v>
      </c>
      <c r="M288" s="194">
        <v>0</v>
      </c>
      <c r="N288" s="193">
        <v>13</v>
      </c>
      <c r="O288" s="194">
        <v>30</v>
      </c>
      <c r="P288" s="193">
        <v>17</v>
      </c>
      <c r="Q288" s="194">
        <v>15</v>
      </c>
      <c r="R288" s="194"/>
      <c r="S288" s="194"/>
      <c r="T288" s="194"/>
      <c r="U288" s="194"/>
      <c r="V288" s="195">
        <f t="shared" si="210"/>
        <v>0.34166666666666662</v>
      </c>
      <c r="W288" s="195">
        <f t="shared" si="211"/>
        <v>0.54166666666666663</v>
      </c>
      <c r="X288" s="195">
        <f t="shared" si="212"/>
        <v>0.5625</v>
      </c>
      <c r="Y288" s="195">
        <f t="shared" si="213"/>
        <v>0.71875</v>
      </c>
      <c r="Z288" s="195"/>
      <c r="AA288" s="195"/>
      <c r="AB288" s="667"/>
      <c r="AC288" s="196">
        <f t="shared" si="193"/>
        <v>0.35069444444444442</v>
      </c>
      <c r="AD288" s="667"/>
      <c r="AE288" s="196">
        <f t="shared" si="214"/>
        <v>0.35625000000000001</v>
      </c>
      <c r="AF288" s="196"/>
      <c r="AG288" s="196" t="s">
        <v>963</v>
      </c>
      <c r="AH288" s="196"/>
      <c r="AI288" s="150"/>
      <c r="AJ288" s="709">
        <f t="shared" si="204"/>
        <v>0</v>
      </c>
      <c r="AK288" s="709">
        <f t="shared" si="205"/>
        <v>0</v>
      </c>
      <c r="AL288" s="709">
        <f t="shared" si="206"/>
        <v>0</v>
      </c>
      <c r="AM288" s="709"/>
      <c r="AN288" s="709">
        <f t="shared" si="207"/>
        <v>1</v>
      </c>
      <c r="AO288" s="709">
        <f t="shared" si="208"/>
        <v>1</v>
      </c>
    </row>
    <row r="289" spans="2:41" ht="12.75" hidden="1" customHeight="1" outlineLevel="1" x14ac:dyDescent="0.2">
      <c r="B289" s="851"/>
      <c r="C289" s="851"/>
      <c r="D289" s="27" t="str">
        <f t="shared" si="199"/>
        <v/>
      </c>
      <c r="E289" s="191" t="str">
        <f t="shared" si="200"/>
        <v>Do</v>
      </c>
      <c r="F289" s="191">
        <f t="shared" si="201"/>
        <v>2022</v>
      </c>
      <c r="G289" s="191">
        <f t="shared" si="202"/>
        <v>9</v>
      </c>
      <c r="H289" s="191">
        <f t="shared" si="209"/>
        <v>8</v>
      </c>
      <c r="I289" s="192">
        <f t="shared" si="203"/>
        <v>43350</v>
      </c>
      <c r="J289" s="193">
        <v>8</v>
      </c>
      <c r="K289" s="194">
        <v>28</v>
      </c>
      <c r="L289" s="193">
        <f t="shared" si="192"/>
        <v>13</v>
      </c>
      <c r="M289" s="194">
        <f t="shared" si="192"/>
        <v>0</v>
      </c>
      <c r="N289" s="193">
        <f t="shared" si="192"/>
        <v>13</v>
      </c>
      <c r="O289" s="194">
        <f t="shared" si="192"/>
        <v>30</v>
      </c>
      <c r="P289" s="193">
        <v>17</v>
      </c>
      <c r="Q289" s="194">
        <v>55</v>
      </c>
      <c r="R289" s="194"/>
      <c r="S289" s="194"/>
      <c r="T289" s="194"/>
      <c r="U289" s="194"/>
      <c r="V289" s="195">
        <f t="shared" si="210"/>
        <v>0.3527777777777778</v>
      </c>
      <c r="W289" s="195">
        <f t="shared" si="211"/>
        <v>0.54166666666666663</v>
      </c>
      <c r="X289" s="195">
        <f t="shared" si="212"/>
        <v>0.5625</v>
      </c>
      <c r="Y289" s="195">
        <f t="shared" si="213"/>
        <v>0.74652777777777779</v>
      </c>
      <c r="Z289" s="195"/>
      <c r="AA289" s="195"/>
      <c r="AB289" s="667"/>
      <c r="AC289" s="196">
        <f t="shared" si="193"/>
        <v>0.35069444444444442</v>
      </c>
      <c r="AD289" s="667"/>
      <c r="AE289" s="196">
        <f t="shared" si="214"/>
        <v>0.37291666666666662</v>
      </c>
      <c r="AF289" s="196"/>
      <c r="AG289" s="196" t="s">
        <v>963</v>
      </c>
      <c r="AH289" s="196"/>
      <c r="AI289" s="150"/>
      <c r="AJ289" s="709">
        <f t="shared" si="204"/>
        <v>0</v>
      </c>
      <c r="AK289" s="709">
        <f t="shared" si="205"/>
        <v>0</v>
      </c>
      <c r="AL289" s="709">
        <f t="shared" si="206"/>
        <v>0</v>
      </c>
      <c r="AM289" s="709"/>
      <c r="AN289" s="709">
        <f t="shared" si="207"/>
        <v>1</v>
      </c>
      <c r="AO289" s="709">
        <f t="shared" si="208"/>
        <v>1</v>
      </c>
    </row>
    <row r="290" spans="2:41" ht="12.75" hidden="1" customHeight="1" outlineLevel="1" x14ac:dyDescent="0.2">
      <c r="B290" s="851"/>
      <c r="C290" s="851"/>
      <c r="D290" s="27" t="str">
        <f t="shared" si="199"/>
        <v/>
      </c>
      <c r="E290" s="191" t="str">
        <f t="shared" si="200"/>
        <v>Fr</v>
      </c>
      <c r="F290" s="191">
        <f t="shared" si="201"/>
        <v>2022</v>
      </c>
      <c r="G290" s="191">
        <f t="shared" si="202"/>
        <v>9</v>
      </c>
      <c r="H290" s="191">
        <f t="shared" si="209"/>
        <v>9</v>
      </c>
      <c r="I290" s="192">
        <f t="shared" si="203"/>
        <v>43351</v>
      </c>
      <c r="J290" s="193">
        <v>7</v>
      </c>
      <c r="K290" s="194">
        <v>30</v>
      </c>
      <c r="L290" s="193">
        <v>13</v>
      </c>
      <c r="M290" s="194">
        <v>0</v>
      </c>
      <c r="N290" s="193">
        <v>13</v>
      </c>
      <c r="O290" s="194">
        <v>30</v>
      </c>
      <c r="P290" s="193">
        <v>16</v>
      </c>
      <c r="Q290" s="194">
        <v>10</v>
      </c>
      <c r="R290" s="194"/>
      <c r="S290" s="194"/>
      <c r="T290" s="194"/>
      <c r="U290" s="194"/>
      <c r="V290" s="195">
        <f t="shared" si="210"/>
        <v>0.3125</v>
      </c>
      <c r="W290" s="195">
        <f t="shared" si="211"/>
        <v>0.54166666666666663</v>
      </c>
      <c r="X290" s="195">
        <f t="shared" si="212"/>
        <v>0.5625</v>
      </c>
      <c r="Y290" s="195">
        <f t="shared" si="213"/>
        <v>0.67361111111111116</v>
      </c>
      <c r="Z290" s="195"/>
      <c r="AA290" s="195"/>
      <c r="AB290" s="667"/>
      <c r="AC290" s="196">
        <f t="shared" si="193"/>
        <v>0.35069444444444442</v>
      </c>
      <c r="AD290" s="667"/>
      <c r="AE290" s="196">
        <f t="shared" si="214"/>
        <v>0.34027777777777779</v>
      </c>
      <c r="AF290" s="196"/>
      <c r="AG290" s="196" t="s">
        <v>1684</v>
      </c>
      <c r="AH290" s="196"/>
      <c r="AI290" s="150"/>
      <c r="AJ290" s="709">
        <f t="shared" si="204"/>
        <v>0</v>
      </c>
      <c r="AK290" s="709">
        <f t="shared" si="205"/>
        <v>0</v>
      </c>
      <c r="AL290" s="709">
        <f t="shared" si="206"/>
        <v>0</v>
      </c>
      <c r="AM290" s="709"/>
      <c r="AN290" s="709">
        <f t="shared" si="207"/>
        <v>1</v>
      </c>
      <c r="AO290" s="709">
        <f t="shared" si="208"/>
        <v>1</v>
      </c>
    </row>
    <row r="291" spans="2:41" ht="12.75" hidden="1" customHeight="1" outlineLevel="1" x14ac:dyDescent="0.2">
      <c r="B291" s="851"/>
      <c r="C291" s="851"/>
      <c r="D291" s="27" t="str">
        <f t="shared" si="199"/>
        <v/>
      </c>
      <c r="E291" s="191" t="str">
        <f t="shared" si="200"/>
        <v>Sa</v>
      </c>
      <c r="F291" s="191">
        <f t="shared" si="201"/>
        <v>2022</v>
      </c>
      <c r="G291" s="191">
        <f t="shared" si="202"/>
        <v>9</v>
      </c>
      <c r="H291" s="191">
        <f t="shared" si="209"/>
        <v>10</v>
      </c>
      <c r="I291" s="192">
        <f t="shared" si="203"/>
        <v>43352</v>
      </c>
      <c r="J291" s="193">
        <f t="shared" si="192"/>
        <v>0</v>
      </c>
      <c r="K291" s="194">
        <f t="shared" si="192"/>
        <v>0</v>
      </c>
      <c r="L291" s="193">
        <f t="shared" si="192"/>
        <v>0</v>
      </c>
      <c r="M291" s="194">
        <f t="shared" si="192"/>
        <v>0</v>
      </c>
      <c r="N291" s="193">
        <f t="shared" si="192"/>
        <v>0</v>
      </c>
      <c r="O291" s="194">
        <f t="shared" si="192"/>
        <v>0</v>
      </c>
      <c r="P291" s="193">
        <f t="shared" si="192"/>
        <v>0</v>
      </c>
      <c r="Q291" s="194">
        <f t="shared" si="192"/>
        <v>0</v>
      </c>
      <c r="R291" s="194"/>
      <c r="S291" s="194"/>
      <c r="T291" s="194"/>
      <c r="U291" s="194"/>
      <c r="V291" s="195">
        <f t="shared" si="210"/>
        <v>0</v>
      </c>
      <c r="W291" s="195">
        <f t="shared" si="211"/>
        <v>0</v>
      </c>
      <c r="X291" s="195">
        <f t="shared" si="212"/>
        <v>0</v>
      </c>
      <c r="Y291" s="195">
        <f t="shared" si="213"/>
        <v>0</v>
      </c>
      <c r="Z291" s="195"/>
      <c r="AA291" s="195"/>
      <c r="AB291" s="667"/>
      <c r="AC291" s="196">
        <f t="shared" si="193"/>
        <v>0</v>
      </c>
      <c r="AD291" s="667"/>
      <c r="AE291" s="196">
        <f t="shared" si="214"/>
        <v>0</v>
      </c>
      <c r="AF291" s="196"/>
      <c r="AG291" s="196"/>
      <c r="AH291" s="196"/>
      <c r="AI291" s="150"/>
      <c r="AJ291" s="709">
        <f t="shared" si="204"/>
        <v>0</v>
      </c>
      <c r="AK291" s="709">
        <f t="shared" si="205"/>
        <v>0</v>
      </c>
      <c r="AL291" s="709">
        <f t="shared" si="206"/>
        <v>0</v>
      </c>
      <c r="AM291" s="709"/>
      <c r="AN291" s="709">
        <f t="shared" si="207"/>
        <v>0</v>
      </c>
      <c r="AO291" s="709">
        <f t="shared" si="208"/>
        <v>0</v>
      </c>
    </row>
    <row r="292" spans="2:41" ht="12.75" hidden="1" customHeight="1" outlineLevel="1" x14ac:dyDescent="0.2">
      <c r="B292" s="851"/>
      <c r="C292" s="851"/>
      <c r="D292" s="27" t="str">
        <f t="shared" si="199"/>
        <v/>
      </c>
      <c r="E292" s="191" t="str">
        <f t="shared" si="200"/>
        <v>So</v>
      </c>
      <c r="F292" s="191">
        <f t="shared" si="201"/>
        <v>2022</v>
      </c>
      <c r="G292" s="191">
        <f t="shared" si="202"/>
        <v>9</v>
      </c>
      <c r="H292" s="191">
        <f t="shared" si="209"/>
        <v>11</v>
      </c>
      <c r="I292" s="192">
        <f t="shared" si="203"/>
        <v>43353</v>
      </c>
      <c r="J292" s="193">
        <f t="shared" si="192"/>
        <v>0</v>
      </c>
      <c r="K292" s="194">
        <f t="shared" si="192"/>
        <v>0</v>
      </c>
      <c r="L292" s="193">
        <f t="shared" si="192"/>
        <v>0</v>
      </c>
      <c r="M292" s="194">
        <f t="shared" si="192"/>
        <v>0</v>
      </c>
      <c r="N292" s="193">
        <f t="shared" si="192"/>
        <v>0</v>
      </c>
      <c r="O292" s="194">
        <f t="shared" si="192"/>
        <v>0</v>
      </c>
      <c r="P292" s="193">
        <f t="shared" si="192"/>
        <v>0</v>
      </c>
      <c r="Q292" s="194">
        <f t="shared" si="192"/>
        <v>0</v>
      </c>
      <c r="R292" s="194"/>
      <c r="S292" s="194"/>
      <c r="T292" s="194"/>
      <c r="U292" s="194"/>
      <c r="V292" s="195">
        <f t="shared" si="210"/>
        <v>0</v>
      </c>
      <c r="W292" s="195">
        <f t="shared" si="211"/>
        <v>0</v>
      </c>
      <c r="X292" s="195">
        <f t="shared" si="212"/>
        <v>0</v>
      </c>
      <c r="Y292" s="195">
        <f t="shared" si="213"/>
        <v>0</v>
      </c>
      <c r="Z292" s="195"/>
      <c r="AA292" s="195"/>
      <c r="AB292" s="667"/>
      <c r="AC292" s="196">
        <f t="shared" si="193"/>
        <v>0</v>
      </c>
      <c r="AD292" s="667"/>
      <c r="AE292" s="196">
        <f t="shared" si="214"/>
        <v>0</v>
      </c>
      <c r="AF292" s="196"/>
      <c r="AG292" s="196"/>
      <c r="AH292" s="196"/>
      <c r="AI292" s="150"/>
      <c r="AJ292" s="709">
        <f t="shared" si="204"/>
        <v>0</v>
      </c>
      <c r="AK292" s="709">
        <f t="shared" si="205"/>
        <v>0</v>
      </c>
      <c r="AL292" s="709">
        <f t="shared" si="206"/>
        <v>0</v>
      </c>
      <c r="AM292" s="709"/>
      <c r="AN292" s="709">
        <f t="shared" si="207"/>
        <v>0</v>
      </c>
      <c r="AO292" s="709">
        <f t="shared" si="208"/>
        <v>0</v>
      </c>
    </row>
    <row r="293" spans="2:41" ht="12.75" hidden="1" customHeight="1" outlineLevel="1" x14ac:dyDescent="0.2">
      <c r="B293" s="851"/>
      <c r="C293" s="851"/>
      <c r="D293" s="27">
        <f t="shared" si="199"/>
        <v>38</v>
      </c>
      <c r="E293" s="191" t="str">
        <f t="shared" si="200"/>
        <v>Mo</v>
      </c>
      <c r="F293" s="191">
        <f t="shared" si="201"/>
        <v>2022</v>
      </c>
      <c r="G293" s="191">
        <f t="shared" si="202"/>
        <v>9</v>
      </c>
      <c r="H293" s="191">
        <f t="shared" si="209"/>
        <v>12</v>
      </c>
      <c r="I293" s="192">
        <f t="shared" si="203"/>
        <v>43354</v>
      </c>
      <c r="J293" s="193">
        <v>7</v>
      </c>
      <c r="K293" s="194">
        <v>58</v>
      </c>
      <c r="L293" s="193">
        <v>13</v>
      </c>
      <c r="M293" s="194">
        <v>0</v>
      </c>
      <c r="N293" s="193">
        <v>13</v>
      </c>
      <c r="O293" s="194">
        <v>30</v>
      </c>
      <c r="P293" s="193">
        <v>17</v>
      </c>
      <c r="Q293" s="194">
        <v>45</v>
      </c>
      <c r="R293" s="194"/>
      <c r="S293" s="194"/>
      <c r="T293" s="194"/>
      <c r="U293" s="194"/>
      <c r="V293" s="195">
        <f t="shared" si="210"/>
        <v>0.33194444444444443</v>
      </c>
      <c r="W293" s="195">
        <f t="shared" si="211"/>
        <v>0.54166666666666663</v>
      </c>
      <c r="X293" s="195">
        <f t="shared" si="212"/>
        <v>0.5625</v>
      </c>
      <c r="Y293" s="195">
        <f t="shared" si="213"/>
        <v>0.73958333333333337</v>
      </c>
      <c r="Z293" s="195"/>
      <c r="AA293" s="195"/>
      <c r="AB293" s="667"/>
      <c r="AC293" s="196">
        <f t="shared" si="193"/>
        <v>0.35069444444444442</v>
      </c>
      <c r="AD293" s="667"/>
      <c r="AE293" s="196">
        <f t="shared" si="214"/>
        <v>0.38680555555555557</v>
      </c>
      <c r="AF293" s="196"/>
      <c r="AG293" s="196" t="s">
        <v>963</v>
      </c>
      <c r="AH293" s="196"/>
      <c r="AI293" s="150"/>
      <c r="AJ293" s="709">
        <f t="shared" si="204"/>
        <v>0</v>
      </c>
      <c r="AK293" s="709">
        <f t="shared" si="205"/>
        <v>0</v>
      </c>
      <c r="AL293" s="709">
        <f t="shared" si="206"/>
        <v>0</v>
      </c>
      <c r="AM293" s="709"/>
      <c r="AN293" s="709">
        <f t="shared" si="207"/>
        <v>1</v>
      </c>
      <c r="AO293" s="709">
        <f t="shared" si="208"/>
        <v>1</v>
      </c>
    </row>
    <row r="294" spans="2:41" ht="12.75" hidden="1" customHeight="1" outlineLevel="1" x14ac:dyDescent="0.2">
      <c r="B294" s="851"/>
      <c r="C294" s="851"/>
      <c r="D294" s="27" t="str">
        <f t="shared" si="199"/>
        <v/>
      </c>
      <c r="E294" s="191" t="str">
        <f t="shared" si="200"/>
        <v>Di</v>
      </c>
      <c r="F294" s="191">
        <f t="shared" si="201"/>
        <v>2022</v>
      </c>
      <c r="G294" s="191">
        <f t="shared" si="202"/>
        <v>9</v>
      </c>
      <c r="H294" s="191">
        <f t="shared" si="209"/>
        <v>13</v>
      </c>
      <c r="I294" s="192">
        <f t="shared" si="203"/>
        <v>43355</v>
      </c>
      <c r="J294" s="193">
        <v>8</v>
      </c>
      <c r="K294" s="194">
        <v>25</v>
      </c>
      <c r="L294" s="193">
        <v>13</v>
      </c>
      <c r="M294" s="194">
        <v>15</v>
      </c>
      <c r="N294" s="193">
        <v>13</v>
      </c>
      <c r="O294" s="194">
        <v>45</v>
      </c>
      <c r="P294" s="193">
        <v>17</v>
      </c>
      <c r="Q294" s="194">
        <v>25</v>
      </c>
      <c r="R294" s="194"/>
      <c r="S294" s="194"/>
      <c r="T294" s="194"/>
      <c r="U294" s="194"/>
      <c r="V294" s="195">
        <f t="shared" si="210"/>
        <v>0.35069444444444442</v>
      </c>
      <c r="W294" s="195">
        <f t="shared" si="211"/>
        <v>0.55208333333333337</v>
      </c>
      <c r="X294" s="195">
        <f t="shared" si="212"/>
        <v>0.57291666666666663</v>
      </c>
      <c r="Y294" s="195">
        <f t="shared" si="213"/>
        <v>0.72569444444444453</v>
      </c>
      <c r="Z294" s="195"/>
      <c r="AA294" s="195"/>
      <c r="AB294" s="667"/>
      <c r="AC294" s="196">
        <f t="shared" si="193"/>
        <v>0.35069444444444442</v>
      </c>
      <c r="AD294" s="667"/>
      <c r="AE294" s="196">
        <f t="shared" si="214"/>
        <v>0.35416666666666685</v>
      </c>
      <c r="AF294" s="196"/>
      <c r="AG294" s="196" t="s">
        <v>963</v>
      </c>
      <c r="AH294" s="196"/>
      <c r="AI294" s="150"/>
      <c r="AJ294" s="709">
        <f t="shared" si="204"/>
        <v>0</v>
      </c>
      <c r="AK294" s="709">
        <f t="shared" si="205"/>
        <v>0</v>
      </c>
      <c r="AL294" s="709">
        <f t="shared" si="206"/>
        <v>0</v>
      </c>
      <c r="AM294" s="709"/>
      <c r="AN294" s="709">
        <f t="shared" si="207"/>
        <v>1</v>
      </c>
      <c r="AO294" s="709">
        <f t="shared" si="208"/>
        <v>1</v>
      </c>
    </row>
    <row r="295" spans="2:41" ht="12.75" hidden="1" customHeight="1" outlineLevel="1" x14ac:dyDescent="0.2">
      <c r="B295" s="851"/>
      <c r="C295" s="851"/>
      <c r="D295" s="27" t="str">
        <f t="shared" si="199"/>
        <v/>
      </c>
      <c r="E295" s="191" t="str">
        <f t="shared" si="200"/>
        <v>Mi</v>
      </c>
      <c r="F295" s="191">
        <f t="shared" si="201"/>
        <v>2022</v>
      </c>
      <c r="G295" s="191">
        <f t="shared" si="202"/>
        <v>9</v>
      </c>
      <c r="H295" s="191">
        <f t="shared" si="209"/>
        <v>14</v>
      </c>
      <c r="I295" s="192">
        <f t="shared" si="203"/>
        <v>43356</v>
      </c>
      <c r="J295" s="193">
        <v>8</v>
      </c>
      <c r="K295" s="194">
        <v>0</v>
      </c>
      <c r="L295" s="193">
        <v>13</v>
      </c>
      <c r="M295" s="194">
        <v>0</v>
      </c>
      <c r="N295" s="193">
        <v>13</v>
      </c>
      <c r="O295" s="194">
        <v>30</v>
      </c>
      <c r="P295" s="193">
        <v>17</v>
      </c>
      <c r="Q295" s="194">
        <v>25</v>
      </c>
      <c r="R295" s="194"/>
      <c r="S295" s="194"/>
      <c r="T295" s="194"/>
      <c r="U295" s="194"/>
      <c r="V295" s="195">
        <f t="shared" si="210"/>
        <v>0.33333333333333331</v>
      </c>
      <c r="W295" s="195">
        <f t="shared" si="211"/>
        <v>0.54166666666666663</v>
      </c>
      <c r="X295" s="195">
        <f t="shared" si="212"/>
        <v>0.5625</v>
      </c>
      <c r="Y295" s="195">
        <f t="shared" si="213"/>
        <v>0.72569444444444453</v>
      </c>
      <c r="Z295" s="195"/>
      <c r="AA295" s="195"/>
      <c r="AB295" s="667"/>
      <c r="AC295" s="196">
        <f t="shared" si="193"/>
        <v>0.35069444444444442</v>
      </c>
      <c r="AD295" s="667"/>
      <c r="AE295" s="196">
        <f t="shared" si="214"/>
        <v>0.37152777777777785</v>
      </c>
      <c r="AF295" s="196"/>
      <c r="AG295" s="196" t="s">
        <v>963</v>
      </c>
      <c r="AH295" s="196"/>
      <c r="AI295" s="150"/>
      <c r="AJ295" s="709">
        <f t="shared" si="204"/>
        <v>0</v>
      </c>
      <c r="AK295" s="709">
        <f t="shared" si="205"/>
        <v>0</v>
      </c>
      <c r="AL295" s="709">
        <f t="shared" si="206"/>
        <v>0</v>
      </c>
      <c r="AM295" s="709"/>
      <c r="AN295" s="709">
        <f t="shared" si="207"/>
        <v>1</v>
      </c>
      <c r="AO295" s="709">
        <f t="shared" si="208"/>
        <v>1</v>
      </c>
    </row>
    <row r="296" spans="2:41" ht="12.75" hidden="1" customHeight="1" outlineLevel="1" x14ac:dyDescent="0.2">
      <c r="B296" s="851"/>
      <c r="C296" s="851"/>
      <c r="D296" s="27" t="str">
        <f t="shared" si="199"/>
        <v/>
      </c>
      <c r="E296" s="191" t="str">
        <f t="shared" si="200"/>
        <v>Do</v>
      </c>
      <c r="F296" s="191">
        <f t="shared" si="201"/>
        <v>2022</v>
      </c>
      <c r="G296" s="191">
        <f t="shared" si="202"/>
        <v>9</v>
      </c>
      <c r="H296" s="191">
        <f t="shared" si="209"/>
        <v>15</v>
      </c>
      <c r="I296" s="192">
        <f t="shared" si="203"/>
        <v>43357</v>
      </c>
      <c r="J296" s="193">
        <v>8</v>
      </c>
      <c r="K296" s="194">
        <v>0</v>
      </c>
      <c r="L296" s="193">
        <v>13</v>
      </c>
      <c r="M296" s="194">
        <v>0</v>
      </c>
      <c r="N296" s="193">
        <v>13</v>
      </c>
      <c r="O296" s="194">
        <v>45</v>
      </c>
      <c r="P296" s="193">
        <v>17</v>
      </c>
      <c r="Q296" s="194">
        <v>25</v>
      </c>
      <c r="R296" s="194"/>
      <c r="S296" s="194"/>
      <c r="T296" s="194"/>
      <c r="U296" s="194"/>
      <c r="V296" s="195">
        <f t="shared" si="210"/>
        <v>0.33333333333333331</v>
      </c>
      <c r="W296" s="195">
        <f t="shared" si="211"/>
        <v>0.54166666666666663</v>
      </c>
      <c r="X296" s="195">
        <f t="shared" si="212"/>
        <v>0.57291666666666663</v>
      </c>
      <c r="Y296" s="195">
        <f t="shared" si="213"/>
        <v>0.72569444444444453</v>
      </c>
      <c r="Z296" s="195"/>
      <c r="AA296" s="195"/>
      <c r="AB296" s="667"/>
      <c r="AC296" s="196">
        <f t="shared" si="193"/>
        <v>0.35069444444444442</v>
      </c>
      <c r="AD296" s="667"/>
      <c r="AE296" s="196">
        <f t="shared" si="214"/>
        <v>0.36111111111111122</v>
      </c>
      <c r="AF296" s="196"/>
      <c r="AG296" s="196" t="s">
        <v>963</v>
      </c>
      <c r="AH296" s="196"/>
      <c r="AI296" s="150"/>
      <c r="AJ296" s="709">
        <f t="shared" si="204"/>
        <v>0</v>
      </c>
      <c r="AK296" s="709">
        <f t="shared" si="205"/>
        <v>0</v>
      </c>
      <c r="AL296" s="709">
        <f t="shared" si="206"/>
        <v>0</v>
      </c>
      <c r="AM296" s="709"/>
      <c r="AN296" s="709">
        <f t="shared" si="207"/>
        <v>1</v>
      </c>
      <c r="AO296" s="709">
        <f t="shared" si="208"/>
        <v>1</v>
      </c>
    </row>
    <row r="297" spans="2:41" ht="12.75" hidden="1" customHeight="1" outlineLevel="1" x14ac:dyDescent="0.2">
      <c r="B297" s="851"/>
      <c r="C297" s="851"/>
      <c r="D297" s="27" t="str">
        <f t="shared" si="199"/>
        <v/>
      </c>
      <c r="E297" s="191" t="str">
        <f t="shared" si="200"/>
        <v>Fr</v>
      </c>
      <c r="F297" s="191">
        <f t="shared" si="201"/>
        <v>2022</v>
      </c>
      <c r="G297" s="191">
        <f t="shared" si="202"/>
        <v>9</v>
      </c>
      <c r="H297" s="191">
        <f t="shared" si="209"/>
        <v>16</v>
      </c>
      <c r="I297" s="192">
        <f t="shared" si="203"/>
        <v>43358</v>
      </c>
      <c r="J297" s="193">
        <v>7</v>
      </c>
      <c r="K297" s="194">
        <v>0</v>
      </c>
      <c r="L297" s="193">
        <v>13</v>
      </c>
      <c r="M297" s="194">
        <v>0</v>
      </c>
      <c r="N297" s="193">
        <v>13</v>
      </c>
      <c r="O297" s="194">
        <v>30</v>
      </c>
      <c r="P297" s="193">
        <v>16</v>
      </c>
      <c r="Q297" s="194">
        <v>0</v>
      </c>
      <c r="R297" s="194"/>
      <c r="S297" s="194"/>
      <c r="T297" s="194"/>
      <c r="U297" s="194"/>
      <c r="V297" s="195">
        <f t="shared" si="210"/>
        <v>0.29166666666666669</v>
      </c>
      <c r="W297" s="195">
        <f t="shared" si="211"/>
        <v>0.54166666666666663</v>
      </c>
      <c r="X297" s="195">
        <f t="shared" si="212"/>
        <v>0.5625</v>
      </c>
      <c r="Y297" s="195">
        <f t="shared" si="213"/>
        <v>0.66666666666666663</v>
      </c>
      <c r="Z297" s="195"/>
      <c r="AA297" s="195"/>
      <c r="AB297" s="667"/>
      <c r="AC297" s="196">
        <f t="shared" si="193"/>
        <v>0.35069444444444442</v>
      </c>
      <c r="AD297" s="667"/>
      <c r="AE297" s="196">
        <f t="shared" si="214"/>
        <v>0.35416666666666657</v>
      </c>
      <c r="AF297" s="196"/>
      <c r="AG297" s="196" t="s">
        <v>1684</v>
      </c>
      <c r="AH297" s="196"/>
      <c r="AI297" s="172"/>
      <c r="AJ297" s="709">
        <f t="shared" si="204"/>
        <v>0</v>
      </c>
      <c r="AK297" s="709">
        <f t="shared" si="205"/>
        <v>0</v>
      </c>
      <c r="AL297" s="709">
        <f t="shared" si="206"/>
        <v>0</v>
      </c>
      <c r="AM297" s="709"/>
      <c r="AN297" s="709">
        <f t="shared" si="207"/>
        <v>1</v>
      </c>
      <c r="AO297" s="709">
        <f t="shared" si="208"/>
        <v>1</v>
      </c>
    </row>
    <row r="298" spans="2:41" ht="12.75" hidden="1" customHeight="1" outlineLevel="1" x14ac:dyDescent="0.2">
      <c r="B298" s="851"/>
      <c r="C298" s="851"/>
      <c r="D298" s="27" t="str">
        <f t="shared" si="199"/>
        <v/>
      </c>
      <c r="E298" s="191" t="str">
        <f t="shared" si="200"/>
        <v>Sa</v>
      </c>
      <c r="F298" s="191">
        <f t="shared" si="201"/>
        <v>2022</v>
      </c>
      <c r="G298" s="191">
        <f t="shared" si="202"/>
        <v>9</v>
      </c>
      <c r="H298" s="191">
        <f t="shared" si="209"/>
        <v>17</v>
      </c>
      <c r="I298" s="192">
        <f t="shared" si="203"/>
        <v>43359</v>
      </c>
      <c r="J298" s="193">
        <f t="shared" ref="J298:Q312" si="215">IF(OR($E298="Sa",$E298="So"),J$4,J$5)</f>
        <v>0</v>
      </c>
      <c r="K298" s="194">
        <f t="shared" si="215"/>
        <v>0</v>
      </c>
      <c r="L298" s="193">
        <f t="shared" si="215"/>
        <v>0</v>
      </c>
      <c r="M298" s="194">
        <f t="shared" si="215"/>
        <v>0</v>
      </c>
      <c r="N298" s="193">
        <f t="shared" si="215"/>
        <v>0</v>
      </c>
      <c r="O298" s="194">
        <f t="shared" si="215"/>
        <v>0</v>
      </c>
      <c r="P298" s="193">
        <f t="shared" si="215"/>
        <v>0</v>
      </c>
      <c r="Q298" s="194">
        <f t="shared" si="215"/>
        <v>0</v>
      </c>
      <c r="R298" s="194"/>
      <c r="S298" s="194"/>
      <c r="T298" s="194"/>
      <c r="U298" s="194"/>
      <c r="V298" s="195">
        <f t="shared" si="210"/>
        <v>0</v>
      </c>
      <c r="W298" s="195">
        <f t="shared" si="211"/>
        <v>0</v>
      </c>
      <c r="X298" s="195">
        <f t="shared" si="212"/>
        <v>0</v>
      </c>
      <c r="Y298" s="195">
        <f t="shared" si="213"/>
        <v>0</v>
      </c>
      <c r="Z298" s="195"/>
      <c r="AA298" s="195"/>
      <c r="AB298" s="667"/>
      <c r="AC298" s="196">
        <f t="shared" si="193"/>
        <v>0</v>
      </c>
      <c r="AD298" s="667"/>
      <c r="AE298" s="196">
        <f t="shared" si="214"/>
        <v>0</v>
      </c>
      <c r="AF298" s="196"/>
      <c r="AG298" s="196"/>
      <c r="AH298" s="196"/>
      <c r="AI298" s="172"/>
      <c r="AJ298" s="709">
        <f t="shared" si="204"/>
        <v>0</v>
      </c>
      <c r="AK298" s="709">
        <f t="shared" si="205"/>
        <v>0</v>
      </c>
      <c r="AL298" s="709">
        <f t="shared" si="206"/>
        <v>0</v>
      </c>
      <c r="AM298" s="709"/>
      <c r="AN298" s="709">
        <f t="shared" si="207"/>
        <v>0</v>
      </c>
      <c r="AO298" s="709">
        <f t="shared" si="208"/>
        <v>0</v>
      </c>
    </row>
    <row r="299" spans="2:41" ht="12.75" hidden="1" customHeight="1" outlineLevel="1" x14ac:dyDescent="0.2">
      <c r="B299" s="851"/>
      <c r="C299" s="851"/>
      <c r="D299" s="27" t="str">
        <f t="shared" si="199"/>
        <v/>
      </c>
      <c r="E299" s="191" t="str">
        <f t="shared" si="200"/>
        <v>So</v>
      </c>
      <c r="F299" s="191">
        <f t="shared" si="201"/>
        <v>2022</v>
      </c>
      <c r="G299" s="191">
        <f t="shared" si="202"/>
        <v>9</v>
      </c>
      <c r="H299" s="191">
        <f t="shared" si="209"/>
        <v>18</v>
      </c>
      <c r="I299" s="192">
        <f t="shared" si="203"/>
        <v>43360</v>
      </c>
      <c r="J299" s="193">
        <f t="shared" si="215"/>
        <v>0</v>
      </c>
      <c r="K299" s="194">
        <f t="shared" si="215"/>
        <v>0</v>
      </c>
      <c r="L299" s="193">
        <f t="shared" si="215"/>
        <v>0</v>
      </c>
      <c r="M299" s="194">
        <f t="shared" si="215"/>
        <v>0</v>
      </c>
      <c r="N299" s="193">
        <f t="shared" si="215"/>
        <v>0</v>
      </c>
      <c r="O299" s="194">
        <f t="shared" si="215"/>
        <v>0</v>
      </c>
      <c r="P299" s="193">
        <f t="shared" si="215"/>
        <v>0</v>
      </c>
      <c r="Q299" s="194">
        <f t="shared" si="215"/>
        <v>0</v>
      </c>
      <c r="R299" s="194"/>
      <c r="S299" s="194"/>
      <c r="T299" s="194"/>
      <c r="U299" s="194"/>
      <c r="V299" s="195">
        <f t="shared" si="210"/>
        <v>0</v>
      </c>
      <c r="W299" s="195">
        <f t="shared" si="211"/>
        <v>0</v>
      </c>
      <c r="X299" s="195">
        <f t="shared" si="212"/>
        <v>0</v>
      </c>
      <c r="Y299" s="195">
        <f t="shared" si="213"/>
        <v>0</v>
      </c>
      <c r="Z299" s="195"/>
      <c r="AA299" s="195"/>
      <c r="AB299" s="667"/>
      <c r="AC299" s="196">
        <f t="shared" si="193"/>
        <v>0</v>
      </c>
      <c r="AD299" s="667"/>
      <c r="AE299" s="196">
        <f t="shared" si="214"/>
        <v>0</v>
      </c>
      <c r="AF299" s="196"/>
      <c r="AG299" s="196"/>
      <c r="AH299" s="196"/>
      <c r="AI299" s="172"/>
      <c r="AJ299" s="709">
        <f t="shared" si="204"/>
        <v>0</v>
      </c>
      <c r="AK299" s="709">
        <f t="shared" si="205"/>
        <v>0</v>
      </c>
      <c r="AL299" s="709">
        <f t="shared" si="206"/>
        <v>0</v>
      </c>
      <c r="AM299" s="709"/>
      <c r="AN299" s="709">
        <f t="shared" si="207"/>
        <v>0</v>
      </c>
      <c r="AO299" s="709">
        <f t="shared" si="208"/>
        <v>0</v>
      </c>
    </row>
    <row r="300" spans="2:41" ht="12.75" hidden="1" customHeight="1" outlineLevel="1" x14ac:dyDescent="0.2">
      <c r="B300" s="851"/>
      <c r="C300" s="851"/>
      <c r="D300" s="27">
        <f t="shared" si="199"/>
        <v>39</v>
      </c>
      <c r="E300" s="191" t="str">
        <f t="shared" si="200"/>
        <v>Mo</v>
      </c>
      <c r="F300" s="191">
        <f t="shared" si="201"/>
        <v>2022</v>
      </c>
      <c r="G300" s="191">
        <f t="shared" si="202"/>
        <v>9</v>
      </c>
      <c r="H300" s="191">
        <f t="shared" si="209"/>
        <v>19</v>
      </c>
      <c r="I300" s="192">
        <f t="shared" si="203"/>
        <v>43361</v>
      </c>
      <c r="J300" s="193">
        <v>8</v>
      </c>
      <c r="K300" s="194">
        <v>11</v>
      </c>
      <c r="L300" s="193">
        <v>13</v>
      </c>
      <c r="M300" s="194">
        <v>0</v>
      </c>
      <c r="N300" s="193">
        <v>13</v>
      </c>
      <c r="O300" s="194">
        <v>35</v>
      </c>
      <c r="P300" s="193">
        <v>17</v>
      </c>
      <c r="Q300" s="194">
        <v>15</v>
      </c>
      <c r="R300" s="194"/>
      <c r="S300" s="194"/>
      <c r="T300" s="194"/>
      <c r="U300" s="194"/>
      <c r="V300" s="195">
        <f t="shared" si="210"/>
        <v>0.34097222222222223</v>
      </c>
      <c r="W300" s="195">
        <f t="shared" si="211"/>
        <v>0.54166666666666663</v>
      </c>
      <c r="X300" s="195">
        <f t="shared" si="212"/>
        <v>0.56597222222222221</v>
      </c>
      <c r="Y300" s="195">
        <f t="shared" si="213"/>
        <v>0.71875</v>
      </c>
      <c r="Z300" s="195"/>
      <c r="AA300" s="195"/>
      <c r="AB300" s="667"/>
      <c r="AC300" s="196">
        <f t="shared" si="193"/>
        <v>0.35069444444444442</v>
      </c>
      <c r="AD300" s="667"/>
      <c r="AE300" s="196">
        <f t="shared" si="214"/>
        <v>0.35347222222222219</v>
      </c>
      <c r="AF300" s="196"/>
      <c r="AG300" s="196" t="s">
        <v>963</v>
      </c>
      <c r="AH300" s="196"/>
      <c r="AI300" s="172"/>
      <c r="AJ300" s="709">
        <f t="shared" si="204"/>
        <v>0</v>
      </c>
      <c r="AK300" s="709">
        <f t="shared" si="205"/>
        <v>0</v>
      </c>
      <c r="AL300" s="709">
        <f t="shared" si="206"/>
        <v>0</v>
      </c>
      <c r="AM300" s="709"/>
      <c r="AN300" s="709">
        <f t="shared" si="207"/>
        <v>1</v>
      </c>
      <c r="AO300" s="709">
        <f t="shared" si="208"/>
        <v>1</v>
      </c>
    </row>
    <row r="301" spans="2:41" ht="12.75" hidden="1" customHeight="1" outlineLevel="1" x14ac:dyDescent="0.2">
      <c r="B301" s="851"/>
      <c r="C301" s="851"/>
      <c r="D301" s="27" t="str">
        <f t="shared" si="199"/>
        <v/>
      </c>
      <c r="E301" s="191" t="str">
        <f t="shared" si="200"/>
        <v>Di</v>
      </c>
      <c r="F301" s="191">
        <f t="shared" si="201"/>
        <v>2022</v>
      </c>
      <c r="G301" s="191">
        <f t="shared" si="202"/>
        <v>9</v>
      </c>
      <c r="H301" s="191">
        <f t="shared" si="209"/>
        <v>20</v>
      </c>
      <c r="I301" s="192">
        <f t="shared" si="203"/>
        <v>43362</v>
      </c>
      <c r="J301" s="193">
        <v>9</v>
      </c>
      <c r="K301" s="194">
        <v>50</v>
      </c>
      <c r="L301" s="193">
        <v>13</v>
      </c>
      <c r="M301" s="194">
        <v>0</v>
      </c>
      <c r="N301" s="193">
        <v>13</v>
      </c>
      <c r="O301" s="194">
        <v>30</v>
      </c>
      <c r="P301" s="193">
        <v>17</v>
      </c>
      <c r="Q301" s="194">
        <v>55</v>
      </c>
      <c r="R301" s="194"/>
      <c r="S301" s="194"/>
      <c r="T301" s="194"/>
      <c r="U301" s="194"/>
      <c r="V301" s="195">
        <f t="shared" si="210"/>
        <v>0.40972222222222227</v>
      </c>
      <c r="W301" s="195">
        <f t="shared" si="211"/>
        <v>0.54166666666666663</v>
      </c>
      <c r="X301" s="195">
        <f t="shared" si="212"/>
        <v>0.5625</v>
      </c>
      <c r="Y301" s="195">
        <f t="shared" si="213"/>
        <v>0.74652777777777779</v>
      </c>
      <c r="Z301" s="195"/>
      <c r="AA301" s="195"/>
      <c r="AB301" s="667"/>
      <c r="AC301" s="196">
        <f t="shared" si="193"/>
        <v>0.35069444444444442</v>
      </c>
      <c r="AD301" s="667"/>
      <c r="AE301" s="196">
        <f t="shared" si="214"/>
        <v>0.31597222222222215</v>
      </c>
      <c r="AF301" s="196"/>
      <c r="AG301" s="196" t="s">
        <v>963</v>
      </c>
      <c r="AH301" s="196"/>
      <c r="AI301" s="172"/>
      <c r="AJ301" s="709">
        <f t="shared" si="204"/>
        <v>0</v>
      </c>
      <c r="AK301" s="709">
        <f t="shared" si="205"/>
        <v>0</v>
      </c>
      <c r="AL301" s="709">
        <f t="shared" si="206"/>
        <v>0</v>
      </c>
      <c r="AM301" s="709"/>
      <c r="AN301" s="709">
        <f t="shared" si="207"/>
        <v>1</v>
      </c>
      <c r="AO301" s="709">
        <f t="shared" si="208"/>
        <v>1</v>
      </c>
    </row>
    <row r="302" spans="2:41" ht="12.75" hidden="1" customHeight="1" outlineLevel="1" x14ac:dyDescent="0.2">
      <c r="B302" s="851"/>
      <c r="C302" s="851"/>
      <c r="D302" s="27" t="str">
        <f t="shared" si="199"/>
        <v/>
      </c>
      <c r="E302" s="191" t="str">
        <f t="shared" si="200"/>
        <v>Mi</v>
      </c>
      <c r="F302" s="191">
        <f t="shared" si="201"/>
        <v>2022</v>
      </c>
      <c r="G302" s="191">
        <f t="shared" si="202"/>
        <v>9</v>
      </c>
      <c r="H302" s="191">
        <f t="shared" si="209"/>
        <v>21</v>
      </c>
      <c r="I302" s="192">
        <f t="shared" si="203"/>
        <v>43363</v>
      </c>
      <c r="J302" s="193">
        <v>6</v>
      </c>
      <c r="K302" s="194">
        <v>10</v>
      </c>
      <c r="L302" s="193">
        <v>13</v>
      </c>
      <c r="M302" s="194">
        <v>0</v>
      </c>
      <c r="N302" s="193">
        <v>13</v>
      </c>
      <c r="O302" s="194">
        <v>30</v>
      </c>
      <c r="P302" s="193">
        <v>16</v>
      </c>
      <c r="Q302" s="194">
        <v>0</v>
      </c>
      <c r="R302" s="194"/>
      <c r="S302" s="194"/>
      <c r="T302" s="194"/>
      <c r="U302" s="194"/>
      <c r="V302" s="195">
        <f t="shared" si="210"/>
        <v>0.25694444444444448</v>
      </c>
      <c r="W302" s="195">
        <f t="shared" si="211"/>
        <v>0.54166666666666663</v>
      </c>
      <c r="X302" s="195">
        <f t="shared" si="212"/>
        <v>0.5625</v>
      </c>
      <c r="Y302" s="195">
        <f t="shared" si="213"/>
        <v>0.66666666666666663</v>
      </c>
      <c r="Z302" s="195"/>
      <c r="AA302" s="195"/>
      <c r="AB302" s="667"/>
      <c r="AC302" s="196">
        <f t="shared" si="193"/>
        <v>0.35069444444444442</v>
      </c>
      <c r="AD302" s="667"/>
      <c r="AE302" s="196">
        <f t="shared" si="214"/>
        <v>0.38888888888888878</v>
      </c>
      <c r="AF302" s="196"/>
      <c r="AG302" s="196" t="s">
        <v>963</v>
      </c>
      <c r="AH302" s="196"/>
      <c r="AJ302" s="709">
        <f t="shared" si="204"/>
        <v>0</v>
      </c>
      <c r="AK302" s="709">
        <f t="shared" si="205"/>
        <v>0</v>
      </c>
      <c r="AL302" s="709">
        <f t="shared" si="206"/>
        <v>0</v>
      </c>
      <c r="AM302" s="709"/>
      <c r="AN302" s="709">
        <f t="shared" si="207"/>
        <v>1</v>
      </c>
      <c r="AO302" s="709">
        <f t="shared" si="208"/>
        <v>1</v>
      </c>
    </row>
    <row r="303" spans="2:41" ht="12.75" hidden="1" customHeight="1" outlineLevel="1" x14ac:dyDescent="0.2">
      <c r="B303" s="851"/>
      <c r="C303" s="851"/>
      <c r="D303" s="27" t="str">
        <f t="shared" si="199"/>
        <v/>
      </c>
      <c r="E303" s="191" t="str">
        <f t="shared" si="200"/>
        <v>Do</v>
      </c>
      <c r="F303" s="191">
        <f t="shared" si="201"/>
        <v>2022</v>
      </c>
      <c r="G303" s="191">
        <f t="shared" si="202"/>
        <v>9</v>
      </c>
      <c r="H303" s="191">
        <f t="shared" si="209"/>
        <v>22</v>
      </c>
      <c r="I303" s="192">
        <f t="shared" si="203"/>
        <v>43364</v>
      </c>
      <c r="J303" s="193">
        <v>8</v>
      </c>
      <c r="K303" s="194">
        <v>30</v>
      </c>
      <c r="L303" s="193">
        <v>13</v>
      </c>
      <c r="M303" s="194">
        <v>45</v>
      </c>
      <c r="N303" s="193">
        <v>14</v>
      </c>
      <c r="O303" s="194">
        <v>15</v>
      </c>
      <c r="P303" s="193">
        <v>17</v>
      </c>
      <c r="Q303" s="194">
        <v>20</v>
      </c>
      <c r="R303" s="194"/>
      <c r="S303" s="194"/>
      <c r="T303" s="194"/>
      <c r="U303" s="194"/>
      <c r="V303" s="195">
        <f t="shared" si="210"/>
        <v>0.35416666666666669</v>
      </c>
      <c r="W303" s="195">
        <f t="shared" si="211"/>
        <v>0.57291666666666663</v>
      </c>
      <c r="X303" s="195">
        <f t="shared" si="212"/>
        <v>0.59375</v>
      </c>
      <c r="Y303" s="195">
        <f t="shared" si="213"/>
        <v>0.72222222222222221</v>
      </c>
      <c r="Z303" s="195"/>
      <c r="AA303" s="195"/>
      <c r="AB303" s="667"/>
      <c r="AC303" s="196">
        <f t="shared" si="193"/>
        <v>0.35069444444444442</v>
      </c>
      <c r="AD303" s="667"/>
      <c r="AE303" s="196">
        <f t="shared" si="214"/>
        <v>0.34722222222222215</v>
      </c>
      <c r="AF303" s="196"/>
      <c r="AG303" s="196" t="s">
        <v>963</v>
      </c>
      <c r="AH303" s="196"/>
      <c r="AJ303" s="709">
        <f t="shared" si="204"/>
        <v>0</v>
      </c>
      <c r="AK303" s="709">
        <f t="shared" si="205"/>
        <v>0</v>
      </c>
      <c r="AL303" s="709">
        <f t="shared" si="206"/>
        <v>0</v>
      </c>
      <c r="AM303" s="709"/>
      <c r="AN303" s="709">
        <f t="shared" si="207"/>
        <v>1</v>
      </c>
      <c r="AO303" s="709">
        <f t="shared" si="208"/>
        <v>1</v>
      </c>
    </row>
    <row r="304" spans="2:41" ht="12.75" hidden="1" customHeight="1" outlineLevel="1" x14ac:dyDescent="0.2">
      <c r="B304" s="851"/>
      <c r="C304" s="851"/>
      <c r="D304" s="27" t="str">
        <f t="shared" si="199"/>
        <v/>
      </c>
      <c r="E304" s="191" t="str">
        <f t="shared" si="200"/>
        <v>Fr</v>
      </c>
      <c r="F304" s="191">
        <f t="shared" si="201"/>
        <v>2022</v>
      </c>
      <c r="G304" s="191">
        <f t="shared" si="202"/>
        <v>9</v>
      </c>
      <c r="H304" s="191">
        <f t="shared" si="209"/>
        <v>23</v>
      </c>
      <c r="I304" s="192">
        <f t="shared" si="203"/>
        <v>43365</v>
      </c>
      <c r="J304" s="193">
        <v>7</v>
      </c>
      <c r="K304" s="194">
        <v>30</v>
      </c>
      <c r="L304" s="193">
        <v>13</v>
      </c>
      <c r="M304" s="194">
        <v>0</v>
      </c>
      <c r="N304" s="193">
        <v>13</v>
      </c>
      <c r="O304" s="194">
        <v>30</v>
      </c>
      <c r="P304" s="193">
        <v>16</v>
      </c>
      <c r="Q304" s="194">
        <v>50</v>
      </c>
      <c r="R304" s="194"/>
      <c r="S304" s="194"/>
      <c r="T304" s="194"/>
      <c r="U304" s="194"/>
      <c r="V304" s="195">
        <f t="shared" si="210"/>
        <v>0.3125</v>
      </c>
      <c r="W304" s="195">
        <f t="shared" si="211"/>
        <v>0.54166666666666663</v>
      </c>
      <c r="X304" s="195">
        <f t="shared" si="212"/>
        <v>0.5625</v>
      </c>
      <c r="Y304" s="195">
        <f t="shared" si="213"/>
        <v>0.70138888888888884</v>
      </c>
      <c r="Z304" s="195"/>
      <c r="AA304" s="195"/>
      <c r="AB304" s="667"/>
      <c r="AC304" s="196">
        <f t="shared" si="193"/>
        <v>0.35069444444444442</v>
      </c>
      <c r="AD304" s="667"/>
      <c r="AE304" s="196">
        <f t="shared" si="214"/>
        <v>0.36805555555555547</v>
      </c>
      <c r="AF304" s="196"/>
      <c r="AG304" s="196" t="s">
        <v>1684</v>
      </c>
      <c r="AH304" s="196"/>
      <c r="AI304" s="150"/>
      <c r="AJ304" s="709">
        <f t="shared" si="204"/>
        <v>0</v>
      </c>
      <c r="AK304" s="709">
        <f t="shared" si="205"/>
        <v>0</v>
      </c>
      <c r="AL304" s="709">
        <f t="shared" si="206"/>
        <v>0</v>
      </c>
      <c r="AM304" s="709"/>
      <c r="AN304" s="709">
        <f t="shared" si="207"/>
        <v>1</v>
      </c>
      <c r="AO304" s="709">
        <f t="shared" si="208"/>
        <v>1</v>
      </c>
    </row>
    <row r="305" spans="1:47" ht="12.75" hidden="1" customHeight="1" outlineLevel="1" x14ac:dyDescent="0.2">
      <c r="B305" s="851"/>
      <c r="C305" s="851"/>
      <c r="D305" s="27" t="str">
        <f t="shared" si="199"/>
        <v/>
      </c>
      <c r="E305" s="191" t="str">
        <f t="shared" si="200"/>
        <v>Sa</v>
      </c>
      <c r="F305" s="191">
        <f t="shared" si="201"/>
        <v>2022</v>
      </c>
      <c r="G305" s="191">
        <f t="shared" si="202"/>
        <v>9</v>
      </c>
      <c r="H305" s="191">
        <f t="shared" si="209"/>
        <v>24</v>
      </c>
      <c r="I305" s="192">
        <f t="shared" si="203"/>
        <v>43366</v>
      </c>
      <c r="J305" s="193">
        <f t="shared" si="215"/>
        <v>0</v>
      </c>
      <c r="K305" s="194">
        <f t="shared" si="215"/>
        <v>0</v>
      </c>
      <c r="L305" s="193">
        <f t="shared" si="215"/>
        <v>0</v>
      </c>
      <c r="M305" s="194">
        <f t="shared" si="215"/>
        <v>0</v>
      </c>
      <c r="N305" s="193">
        <f t="shared" si="215"/>
        <v>0</v>
      </c>
      <c r="O305" s="194">
        <f t="shared" si="215"/>
        <v>0</v>
      </c>
      <c r="P305" s="193">
        <f t="shared" si="215"/>
        <v>0</v>
      </c>
      <c r="Q305" s="194">
        <f t="shared" si="215"/>
        <v>0</v>
      </c>
      <c r="R305" s="194"/>
      <c r="S305" s="194"/>
      <c r="T305" s="194"/>
      <c r="U305" s="194"/>
      <c r="V305" s="195">
        <f t="shared" si="210"/>
        <v>0</v>
      </c>
      <c r="W305" s="195">
        <f t="shared" si="211"/>
        <v>0</v>
      </c>
      <c r="X305" s="195">
        <f t="shared" si="212"/>
        <v>0</v>
      </c>
      <c r="Y305" s="195">
        <f t="shared" si="213"/>
        <v>0</v>
      </c>
      <c r="Z305" s="195"/>
      <c r="AA305" s="195"/>
      <c r="AB305" s="667"/>
      <c r="AC305" s="196">
        <f t="shared" si="193"/>
        <v>0</v>
      </c>
      <c r="AD305" s="667"/>
      <c r="AE305" s="196">
        <f t="shared" si="214"/>
        <v>0</v>
      </c>
      <c r="AF305" s="196"/>
      <c r="AG305" s="196"/>
      <c r="AH305" s="196"/>
      <c r="AI305" s="150"/>
      <c r="AJ305" s="709">
        <f t="shared" si="204"/>
        <v>0</v>
      </c>
      <c r="AK305" s="709">
        <f t="shared" si="205"/>
        <v>0</v>
      </c>
      <c r="AL305" s="709">
        <f t="shared" si="206"/>
        <v>0</v>
      </c>
      <c r="AM305" s="709"/>
      <c r="AN305" s="709">
        <f t="shared" si="207"/>
        <v>0</v>
      </c>
      <c r="AO305" s="709">
        <f t="shared" si="208"/>
        <v>0</v>
      </c>
      <c r="AR305" s="184"/>
    </row>
    <row r="306" spans="1:47" ht="12.75" hidden="1" customHeight="1" outlineLevel="1" x14ac:dyDescent="0.2">
      <c r="B306" s="851"/>
      <c r="C306" s="851"/>
      <c r="D306" s="27" t="str">
        <f t="shared" si="199"/>
        <v/>
      </c>
      <c r="E306" s="191" t="str">
        <f t="shared" si="200"/>
        <v>So</v>
      </c>
      <c r="F306" s="191">
        <f t="shared" si="201"/>
        <v>2022</v>
      </c>
      <c r="G306" s="191">
        <f t="shared" si="202"/>
        <v>9</v>
      </c>
      <c r="H306" s="191">
        <f t="shared" si="209"/>
        <v>25</v>
      </c>
      <c r="I306" s="192">
        <f t="shared" si="203"/>
        <v>43367</v>
      </c>
      <c r="J306" s="193">
        <f t="shared" si="215"/>
        <v>0</v>
      </c>
      <c r="K306" s="194">
        <f t="shared" si="215"/>
        <v>0</v>
      </c>
      <c r="L306" s="193">
        <f t="shared" si="215"/>
        <v>0</v>
      </c>
      <c r="M306" s="194">
        <f t="shared" si="215"/>
        <v>0</v>
      </c>
      <c r="N306" s="193">
        <f t="shared" si="215"/>
        <v>0</v>
      </c>
      <c r="O306" s="194">
        <f t="shared" si="215"/>
        <v>0</v>
      </c>
      <c r="P306" s="193">
        <f t="shared" si="215"/>
        <v>0</v>
      </c>
      <c r="Q306" s="194">
        <f t="shared" si="215"/>
        <v>0</v>
      </c>
      <c r="R306" s="194"/>
      <c r="S306" s="194"/>
      <c r="T306" s="194"/>
      <c r="U306" s="194"/>
      <c r="V306" s="195">
        <f t="shared" si="210"/>
        <v>0</v>
      </c>
      <c r="W306" s="195">
        <f t="shared" si="211"/>
        <v>0</v>
      </c>
      <c r="X306" s="195">
        <f t="shared" si="212"/>
        <v>0</v>
      </c>
      <c r="Y306" s="195">
        <f t="shared" si="213"/>
        <v>0</v>
      </c>
      <c r="Z306" s="195"/>
      <c r="AA306" s="195"/>
      <c r="AB306" s="667"/>
      <c r="AC306" s="196">
        <f t="shared" si="193"/>
        <v>0</v>
      </c>
      <c r="AD306" s="667"/>
      <c r="AE306" s="196">
        <f t="shared" si="214"/>
        <v>0</v>
      </c>
      <c r="AF306" s="196"/>
      <c r="AG306" s="196"/>
      <c r="AH306" s="196"/>
      <c r="AI306" s="150"/>
      <c r="AJ306" s="709">
        <f t="shared" si="204"/>
        <v>0</v>
      </c>
      <c r="AK306" s="709">
        <f t="shared" si="205"/>
        <v>0</v>
      </c>
      <c r="AL306" s="709">
        <f t="shared" si="206"/>
        <v>0</v>
      </c>
      <c r="AM306" s="709"/>
      <c r="AN306" s="709">
        <f t="shared" si="207"/>
        <v>0</v>
      </c>
      <c r="AO306" s="709">
        <f t="shared" si="208"/>
        <v>0</v>
      </c>
      <c r="AR306" s="184"/>
    </row>
    <row r="307" spans="1:47" ht="12.75" hidden="1" customHeight="1" outlineLevel="1" x14ac:dyDescent="0.2">
      <c r="B307" s="851"/>
      <c r="C307" s="851"/>
      <c r="D307" s="27">
        <f t="shared" si="199"/>
        <v>40</v>
      </c>
      <c r="E307" s="191" t="str">
        <f t="shared" si="200"/>
        <v>Mo</v>
      </c>
      <c r="F307" s="191">
        <f t="shared" si="201"/>
        <v>2022</v>
      </c>
      <c r="G307" s="191">
        <f t="shared" si="202"/>
        <v>9</v>
      </c>
      <c r="H307" s="191">
        <f t="shared" si="209"/>
        <v>26</v>
      </c>
      <c r="I307" s="192">
        <f t="shared" si="203"/>
        <v>43368</v>
      </c>
      <c r="J307" s="193">
        <v>8</v>
      </c>
      <c r="K307" s="194">
        <v>20</v>
      </c>
      <c r="L307" s="193">
        <v>13</v>
      </c>
      <c r="M307" s="194">
        <v>0</v>
      </c>
      <c r="N307" s="193">
        <v>13</v>
      </c>
      <c r="O307" s="194">
        <v>30</v>
      </c>
      <c r="P307" s="193">
        <v>17</v>
      </c>
      <c r="Q307" s="194">
        <v>15</v>
      </c>
      <c r="R307" s="194"/>
      <c r="S307" s="194"/>
      <c r="T307" s="194"/>
      <c r="U307" s="194"/>
      <c r="V307" s="195">
        <f t="shared" si="210"/>
        <v>0.34722222222222227</v>
      </c>
      <c r="W307" s="195">
        <f t="shared" si="211"/>
        <v>0.54166666666666663</v>
      </c>
      <c r="X307" s="195">
        <f t="shared" si="212"/>
        <v>0.5625</v>
      </c>
      <c r="Y307" s="195">
        <f t="shared" si="213"/>
        <v>0.71875</v>
      </c>
      <c r="Z307" s="195"/>
      <c r="AA307" s="195"/>
      <c r="AB307" s="667"/>
      <c r="AC307" s="196">
        <f t="shared" si="193"/>
        <v>0.35069444444444442</v>
      </c>
      <c r="AD307" s="667"/>
      <c r="AE307" s="196">
        <f t="shared" si="214"/>
        <v>0.35069444444444436</v>
      </c>
      <c r="AF307" s="196"/>
      <c r="AG307" s="196" t="s">
        <v>963</v>
      </c>
      <c r="AH307" s="196"/>
      <c r="AI307" s="150"/>
      <c r="AJ307" s="709">
        <f t="shared" si="204"/>
        <v>0</v>
      </c>
      <c r="AK307" s="709">
        <f t="shared" si="205"/>
        <v>0</v>
      </c>
      <c r="AL307" s="709">
        <f t="shared" si="206"/>
        <v>0</v>
      </c>
      <c r="AM307" s="709"/>
      <c r="AN307" s="709">
        <f t="shared" si="207"/>
        <v>1</v>
      </c>
      <c r="AO307" s="709">
        <f t="shared" si="208"/>
        <v>1</v>
      </c>
      <c r="AR307" s="184"/>
    </row>
    <row r="308" spans="1:47" ht="12.75" hidden="1" customHeight="1" outlineLevel="1" x14ac:dyDescent="0.2">
      <c r="B308" s="851"/>
      <c r="C308" s="851"/>
      <c r="D308" s="27" t="str">
        <f t="shared" si="199"/>
        <v/>
      </c>
      <c r="E308" s="191" t="str">
        <f t="shared" si="200"/>
        <v>Di</v>
      </c>
      <c r="F308" s="191">
        <f t="shared" si="201"/>
        <v>2022</v>
      </c>
      <c r="G308" s="191">
        <f t="shared" si="202"/>
        <v>9</v>
      </c>
      <c r="H308" s="191">
        <f t="shared" si="209"/>
        <v>27</v>
      </c>
      <c r="I308" s="192">
        <f t="shared" si="203"/>
        <v>43369</v>
      </c>
      <c r="J308" s="193">
        <v>8</v>
      </c>
      <c r="K308" s="194">
        <v>20</v>
      </c>
      <c r="L308" s="193">
        <f t="shared" si="215"/>
        <v>13</v>
      </c>
      <c r="M308" s="194">
        <f t="shared" si="215"/>
        <v>0</v>
      </c>
      <c r="N308" s="193">
        <f t="shared" si="215"/>
        <v>13</v>
      </c>
      <c r="O308" s="194">
        <f t="shared" si="215"/>
        <v>30</v>
      </c>
      <c r="P308" s="193">
        <v>17</v>
      </c>
      <c r="Q308" s="194">
        <v>10</v>
      </c>
      <c r="R308" s="194"/>
      <c r="S308" s="194"/>
      <c r="T308" s="194"/>
      <c r="U308" s="194"/>
      <c r="V308" s="195">
        <f t="shared" si="210"/>
        <v>0.34722222222222227</v>
      </c>
      <c r="W308" s="195">
        <f t="shared" si="211"/>
        <v>0.54166666666666663</v>
      </c>
      <c r="X308" s="195">
        <f t="shared" si="212"/>
        <v>0.5625</v>
      </c>
      <c r="Y308" s="195">
        <f t="shared" si="213"/>
        <v>0.71527777777777779</v>
      </c>
      <c r="Z308" s="195"/>
      <c r="AA308" s="195"/>
      <c r="AB308" s="667"/>
      <c r="AC308" s="196">
        <f t="shared" si="193"/>
        <v>0.35069444444444442</v>
      </c>
      <c r="AD308" s="667"/>
      <c r="AE308" s="196">
        <f t="shared" si="214"/>
        <v>0.34722222222222215</v>
      </c>
      <c r="AF308" s="196"/>
      <c r="AG308" s="196" t="s">
        <v>963</v>
      </c>
      <c r="AH308" s="196"/>
      <c r="AI308" s="150"/>
      <c r="AJ308" s="709">
        <f t="shared" si="204"/>
        <v>0</v>
      </c>
      <c r="AK308" s="709">
        <f t="shared" si="205"/>
        <v>0</v>
      </c>
      <c r="AL308" s="709">
        <f t="shared" si="206"/>
        <v>0</v>
      </c>
      <c r="AM308" s="709"/>
      <c r="AN308" s="709">
        <f t="shared" si="207"/>
        <v>1</v>
      </c>
      <c r="AO308" s="709">
        <f t="shared" si="208"/>
        <v>1</v>
      </c>
      <c r="AR308" s="184"/>
    </row>
    <row r="309" spans="1:47" ht="12.75" hidden="1" customHeight="1" outlineLevel="1" x14ac:dyDescent="0.2">
      <c r="B309" s="851"/>
      <c r="C309" s="851"/>
      <c r="D309" s="27" t="str">
        <f t="shared" si="199"/>
        <v/>
      </c>
      <c r="E309" s="191" t="str">
        <f t="shared" si="200"/>
        <v>Mi</v>
      </c>
      <c r="F309" s="191">
        <f t="shared" si="201"/>
        <v>2022</v>
      </c>
      <c r="G309" s="191">
        <f t="shared" si="202"/>
        <v>9</v>
      </c>
      <c r="H309" s="191">
        <f t="shared" si="209"/>
        <v>28</v>
      </c>
      <c r="I309" s="192">
        <f t="shared" si="203"/>
        <v>43370</v>
      </c>
      <c r="J309" s="193">
        <v>8</v>
      </c>
      <c r="K309" s="194">
        <v>0</v>
      </c>
      <c r="L309" s="193">
        <v>13</v>
      </c>
      <c r="M309" s="194">
        <v>0</v>
      </c>
      <c r="N309" s="193">
        <v>13</v>
      </c>
      <c r="O309" s="194">
        <v>30</v>
      </c>
      <c r="P309" s="193">
        <v>17</v>
      </c>
      <c r="Q309" s="194">
        <v>0</v>
      </c>
      <c r="R309" s="194"/>
      <c r="S309" s="194"/>
      <c r="T309" s="194"/>
      <c r="U309" s="194"/>
      <c r="V309" s="195">
        <f>TIME(J309,K309,0)</f>
        <v>0.33333333333333331</v>
      </c>
      <c r="W309" s="195">
        <f>TIME(L309,M309,0)</f>
        <v>0.54166666666666663</v>
      </c>
      <c r="X309" s="195">
        <f>TIME(N309,O309,0)</f>
        <v>0.5625</v>
      </c>
      <c r="Y309" s="195">
        <f>TIME(P309,Q309,0)</f>
        <v>0.70833333333333337</v>
      </c>
      <c r="Z309" s="195"/>
      <c r="AA309" s="195"/>
      <c r="AB309" s="667"/>
      <c r="AC309" s="196">
        <f t="shared" si="193"/>
        <v>0.35069444444444442</v>
      </c>
      <c r="AD309" s="667"/>
      <c r="AE309" s="196">
        <f>Y309-V309-(X309-W309)</f>
        <v>0.35416666666666669</v>
      </c>
      <c r="AF309" s="196"/>
      <c r="AG309" s="196" t="s">
        <v>963</v>
      </c>
      <c r="AH309" s="196"/>
      <c r="AJ309" s="709">
        <f t="shared" si="204"/>
        <v>0</v>
      </c>
      <c r="AK309" s="709">
        <f t="shared" si="205"/>
        <v>0</v>
      </c>
      <c r="AL309" s="709">
        <f t="shared" si="206"/>
        <v>0</v>
      </c>
      <c r="AM309" s="709"/>
      <c r="AN309" s="709">
        <f t="shared" si="207"/>
        <v>1</v>
      </c>
      <c r="AO309" s="709">
        <f t="shared" si="208"/>
        <v>1</v>
      </c>
      <c r="AR309" s="184"/>
      <c r="AU309" s="172" t="s">
        <v>1701</v>
      </c>
    </row>
    <row r="310" spans="1:47" ht="12.75" hidden="1" customHeight="1" outlineLevel="1" x14ac:dyDescent="0.2">
      <c r="B310" s="851"/>
      <c r="C310" s="851"/>
      <c r="D310" s="27" t="str">
        <f t="shared" si="199"/>
        <v/>
      </c>
      <c r="E310" s="191" t="str">
        <f t="shared" si="200"/>
        <v>Do</v>
      </c>
      <c r="F310" s="191">
        <f t="shared" si="201"/>
        <v>2022</v>
      </c>
      <c r="G310" s="191">
        <f t="shared" si="202"/>
        <v>9</v>
      </c>
      <c r="H310" s="191">
        <f t="shared" si="209"/>
        <v>29</v>
      </c>
      <c r="I310" s="192">
        <f t="shared" si="203"/>
        <v>43371</v>
      </c>
      <c r="J310" s="193">
        <v>8</v>
      </c>
      <c r="K310" s="194">
        <v>40</v>
      </c>
      <c r="L310" s="193">
        <v>13</v>
      </c>
      <c r="M310" s="194">
        <v>0</v>
      </c>
      <c r="N310" s="193">
        <v>13</v>
      </c>
      <c r="O310" s="194">
        <v>30</v>
      </c>
      <c r="P310" s="193">
        <v>17</v>
      </c>
      <c r="Q310" s="194">
        <v>30</v>
      </c>
      <c r="R310" s="194"/>
      <c r="S310" s="194"/>
      <c r="T310" s="194"/>
      <c r="U310" s="194"/>
      <c r="V310" s="195">
        <f>TIME(J310,K310,0)</f>
        <v>0.3611111111111111</v>
      </c>
      <c r="W310" s="195">
        <f>TIME(L310,M310,0)</f>
        <v>0.54166666666666663</v>
      </c>
      <c r="X310" s="195">
        <f>TIME(N310,O310,0)</f>
        <v>0.5625</v>
      </c>
      <c r="Y310" s="195">
        <f>TIME(P310,Q310,0)</f>
        <v>0.72916666666666663</v>
      </c>
      <c r="Z310" s="195"/>
      <c r="AA310" s="195"/>
      <c r="AB310" s="667"/>
      <c r="AC310" s="196">
        <f t="shared" si="193"/>
        <v>0.35069444444444442</v>
      </c>
      <c r="AD310" s="667"/>
      <c r="AE310" s="196">
        <f>Y310-V310-(X310-W310)</f>
        <v>0.34722222222222215</v>
      </c>
      <c r="AF310" s="196"/>
      <c r="AG310" s="196" t="s">
        <v>963</v>
      </c>
      <c r="AH310" s="196"/>
      <c r="AJ310" s="709">
        <f t="shared" si="204"/>
        <v>0</v>
      </c>
      <c r="AK310" s="709">
        <f t="shared" si="205"/>
        <v>0</v>
      </c>
      <c r="AL310" s="709">
        <f t="shared" si="206"/>
        <v>0</v>
      </c>
      <c r="AM310" s="709"/>
      <c r="AN310" s="709">
        <f t="shared" si="207"/>
        <v>1</v>
      </c>
      <c r="AO310" s="709">
        <f t="shared" si="208"/>
        <v>1</v>
      </c>
      <c r="AR310" s="184"/>
    </row>
    <row r="311" spans="1:47" ht="12.75" hidden="1" customHeight="1" outlineLevel="1" x14ac:dyDescent="0.2">
      <c r="B311" s="851"/>
      <c r="C311" s="851"/>
      <c r="D311" s="27" t="str">
        <f t="shared" si="199"/>
        <v/>
      </c>
      <c r="E311" s="191" t="str">
        <f t="shared" si="200"/>
        <v>Fr</v>
      </c>
      <c r="F311" s="191">
        <f t="shared" si="201"/>
        <v>2022</v>
      </c>
      <c r="G311" s="191">
        <f t="shared" si="202"/>
        <v>9</v>
      </c>
      <c r="H311" s="191">
        <f t="shared" si="209"/>
        <v>30</v>
      </c>
      <c r="I311" s="192">
        <f t="shared" si="203"/>
        <v>43372</v>
      </c>
      <c r="J311" s="193">
        <v>7</v>
      </c>
      <c r="K311" s="194">
        <v>30</v>
      </c>
      <c r="L311" s="193">
        <v>13</v>
      </c>
      <c r="M311" s="194">
        <v>0</v>
      </c>
      <c r="N311" s="193">
        <v>13</v>
      </c>
      <c r="O311" s="194">
        <v>30</v>
      </c>
      <c r="P311" s="193">
        <v>15</v>
      </c>
      <c r="Q311" s="194">
        <v>45</v>
      </c>
      <c r="R311" s="194"/>
      <c r="S311" s="194"/>
      <c r="T311" s="194"/>
      <c r="U311" s="194"/>
      <c r="V311" s="195">
        <f>TIME(J311,K311,0)</f>
        <v>0.3125</v>
      </c>
      <c r="W311" s="195">
        <f>TIME(L311,M311,0)</f>
        <v>0.54166666666666663</v>
      </c>
      <c r="X311" s="195">
        <f>TIME(N311,O311,0)</f>
        <v>0.5625</v>
      </c>
      <c r="Y311" s="195">
        <f>TIME(P311,Q311,0)</f>
        <v>0.65625</v>
      </c>
      <c r="Z311" s="195"/>
      <c r="AA311" s="195"/>
      <c r="AB311" s="667"/>
      <c r="AC311" s="196">
        <f t="shared" si="193"/>
        <v>0.35069444444444442</v>
      </c>
      <c r="AD311" s="667"/>
      <c r="AE311" s="196">
        <f>Y311-V311-(X311-W311)</f>
        <v>0.32291666666666663</v>
      </c>
      <c r="AF311" s="196"/>
      <c r="AG311" s="196" t="s">
        <v>1684</v>
      </c>
      <c r="AH311" s="196"/>
      <c r="AI311" s="150"/>
      <c r="AJ311" s="709">
        <f t="shared" si="204"/>
        <v>0</v>
      </c>
      <c r="AK311" s="709">
        <f t="shared" si="205"/>
        <v>0</v>
      </c>
      <c r="AL311" s="709">
        <f t="shared" si="206"/>
        <v>0</v>
      </c>
      <c r="AM311" s="709"/>
      <c r="AN311" s="709">
        <f t="shared" si="207"/>
        <v>1</v>
      </c>
      <c r="AO311" s="709">
        <f t="shared" si="208"/>
        <v>1</v>
      </c>
      <c r="AR311" s="184"/>
      <c r="AU311" s="172" t="s">
        <v>1701</v>
      </c>
    </row>
    <row r="312" spans="1:47" ht="12.75" hidden="1" customHeight="1" outlineLevel="1" x14ac:dyDescent="0.2">
      <c r="B312" s="851"/>
      <c r="C312" s="851"/>
      <c r="D312" s="27" t="str">
        <f t="shared" si="199"/>
        <v/>
      </c>
      <c r="E312" s="191" t="str">
        <f t="shared" si="200"/>
        <v>Sa</v>
      </c>
      <c r="F312" s="191">
        <f t="shared" si="201"/>
        <v>2022</v>
      </c>
      <c r="G312" s="191">
        <f t="shared" si="202"/>
        <v>9</v>
      </c>
      <c r="H312" s="191">
        <f t="shared" si="209"/>
        <v>31</v>
      </c>
      <c r="I312" s="192">
        <f t="shared" si="203"/>
        <v>43373</v>
      </c>
      <c r="J312" s="193">
        <f t="shared" si="215"/>
        <v>0</v>
      </c>
      <c r="K312" s="194">
        <f t="shared" si="215"/>
        <v>0</v>
      </c>
      <c r="L312" s="193">
        <f t="shared" si="215"/>
        <v>0</v>
      </c>
      <c r="M312" s="194">
        <f t="shared" si="215"/>
        <v>0</v>
      </c>
      <c r="N312" s="193">
        <f t="shared" si="215"/>
        <v>0</v>
      </c>
      <c r="O312" s="194">
        <f t="shared" si="215"/>
        <v>0</v>
      </c>
      <c r="P312" s="193">
        <f t="shared" si="215"/>
        <v>0</v>
      </c>
      <c r="Q312" s="194">
        <f t="shared" si="215"/>
        <v>0</v>
      </c>
      <c r="R312" s="194"/>
      <c r="S312" s="194"/>
      <c r="T312" s="194"/>
      <c r="U312" s="194"/>
      <c r="V312" s="195">
        <f>TIME(J312,K312,0)</f>
        <v>0</v>
      </c>
      <c r="W312" s="195">
        <f>TIME(L312,M312,0)</f>
        <v>0</v>
      </c>
      <c r="X312" s="195">
        <f>TIME(N312,O312,0)</f>
        <v>0</v>
      </c>
      <c r="Y312" s="195">
        <f>TIME(P312,Q312,0)</f>
        <v>0</v>
      </c>
      <c r="Z312" s="195"/>
      <c r="AA312" s="195"/>
      <c r="AB312" s="667"/>
      <c r="AC312" s="196">
        <f t="shared" si="193"/>
        <v>0</v>
      </c>
      <c r="AD312" s="667"/>
      <c r="AE312" s="196">
        <f>Y312-V312-(X312-W312)</f>
        <v>0</v>
      </c>
      <c r="AF312" s="196"/>
      <c r="AG312" s="196"/>
      <c r="AH312" s="196"/>
      <c r="AI312" s="150"/>
      <c r="AJ312" s="709">
        <f t="shared" si="204"/>
        <v>0</v>
      </c>
      <c r="AK312" s="709">
        <f t="shared" si="205"/>
        <v>0</v>
      </c>
      <c r="AL312" s="709">
        <f t="shared" si="206"/>
        <v>0</v>
      </c>
      <c r="AM312" s="709"/>
      <c r="AN312" s="709">
        <f t="shared" si="207"/>
        <v>0</v>
      </c>
      <c r="AO312" s="709">
        <f t="shared" si="208"/>
        <v>0</v>
      </c>
      <c r="AR312" s="184"/>
    </row>
    <row r="313" spans="1:47" ht="12.75" hidden="1" customHeight="1" outlineLevel="1" x14ac:dyDescent="0.2">
      <c r="B313" s="851"/>
      <c r="C313" s="851"/>
      <c r="E313" s="9"/>
      <c r="F313" s="9"/>
      <c r="G313" s="9"/>
      <c r="H313" s="191"/>
      <c r="I313" s="13"/>
      <c r="P313" s="4" t="s">
        <v>21</v>
      </c>
      <c r="Q313" s="4"/>
      <c r="R313" s="4"/>
      <c r="S313" s="4"/>
      <c r="T313" s="4"/>
      <c r="U313" s="4"/>
      <c r="V313" s="4"/>
      <c r="W313" s="4"/>
      <c r="X313" s="4"/>
      <c r="Y313" s="4"/>
      <c r="Z313" s="4"/>
      <c r="AA313" s="4"/>
      <c r="AB313" s="667"/>
      <c r="AC313" s="18">
        <f>SUM(AC282:AC312)</f>
        <v>7.7152777777777803</v>
      </c>
      <c r="AD313" s="667"/>
      <c r="AE313" s="18">
        <f>SUM(AE282:AE312)</f>
        <v>7.7555555555555555</v>
      </c>
      <c r="AF313" s="18"/>
      <c r="AG313" s="18"/>
      <c r="AH313" s="18"/>
      <c r="AI313" s="190">
        <f>IF(AE313-AC313&lt;0,AC313-AE313,AE313-AC313)</f>
        <v>4.0277777777775192E-2</v>
      </c>
      <c r="AJ313" s="190">
        <f>8.425*SUM(AJ282:AJ312)/24</f>
        <v>0</v>
      </c>
      <c r="AK313" s="190">
        <f>8.425*SUM(AK282:AK312)/24</f>
        <v>0</v>
      </c>
      <c r="AL313" s="190">
        <f>8.425*SUM(AL282:AL312)/24</f>
        <v>0</v>
      </c>
      <c r="AN313" s="151">
        <f>SUM(AN282:AN312)</f>
        <v>22</v>
      </c>
      <c r="AO313" s="151">
        <f>SUM(AO282:AO312)</f>
        <v>22</v>
      </c>
      <c r="AR313" s="184"/>
    </row>
    <row r="314" spans="1:47" ht="12.75" customHeight="1" collapsed="1" x14ac:dyDescent="0.2">
      <c r="B314" s="852"/>
      <c r="C314" s="852"/>
      <c r="D314" s="49"/>
      <c r="E314" s="51"/>
      <c r="F314" s="51"/>
      <c r="G314" s="51"/>
      <c r="H314" s="51"/>
      <c r="I314" s="51"/>
      <c r="J314" s="52"/>
      <c r="K314" s="52"/>
      <c r="L314" s="52"/>
      <c r="M314" s="52"/>
      <c r="N314" s="52"/>
      <c r="O314" s="52"/>
      <c r="P314" s="52"/>
      <c r="Q314" s="52"/>
      <c r="R314" s="52"/>
      <c r="S314" s="52"/>
      <c r="T314" s="52"/>
      <c r="U314" s="52"/>
      <c r="V314" s="52"/>
      <c r="W314" s="52"/>
      <c r="X314" s="52"/>
      <c r="Y314" s="52"/>
      <c r="Z314" s="52"/>
      <c r="AA314" s="52"/>
      <c r="AB314" s="53"/>
      <c r="AC314" s="53"/>
      <c r="AD314" s="53"/>
      <c r="AE314" s="54"/>
      <c r="AF314" s="26"/>
      <c r="AG314" s="26"/>
      <c r="AH314" s="26"/>
      <c r="AI314" s="203">
        <f>AI280+AI313</f>
        <v>9.652777777778887E-2</v>
      </c>
      <c r="AJ314" s="202">
        <f>AJ280+SUM(AJ281:AJ312)</f>
        <v>5</v>
      </c>
      <c r="AK314" s="202">
        <f>AK280+SUM(AK281:AK312)</f>
        <v>0</v>
      </c>
      <c r="AL314" s="202">
        <f>AL280+SUM(AL281:AL312)</f>
        <v>0</v>
      </c>
      <c r="AM314" s="202"/>
      <c r="AN314" s="202">
        <f>AN313*8</f>
        <v>176</v>
      </c>
      <c r="AO314" s="202">
        <f>AO313*8</f>
        <v>176</v>
      </c>
      <c r="AP314" s="152"/>
      <c r="AQ314" s="173"/>
      <c r="AR314" s="185"/>
      <c r="AS314" s="152"/>
      <c r="AT314" s="152"/>
      <c r="AU314" s="173"/>
    </row>
    <row r="315" spans="1:47" ht="12.75" hidden="1" customHeight="1" outlineLevel="1" x14ac:dyDescent="0.2">
      <c r="B315" s="850">
        <f>$F$5</f>
        <v>2022</v>
      </c>
      <c r="C315" s="850" t="str">
        <f>TEXT(I316,"MMM")</f>
        <v>Okt</v>
      </c>
      <c r="D315" s="41"/>
      <c r="E315" s="42"/>
      <c r="F315" s="42"/>
      <c r="G315" s="42"/>
      <c r="H315" s="42"/>
      <c r="I315" s="42"/>
      <c r="J315" s="43"/>
      <c r="K315" s="43"/>
      <c r="L315" s="43"/>
      <c r="M315" s="43"/>
      <c r="N315" s="43"/>
      <c r="O315" s="43"/>
      <c r="P315" s="43"/>
      <c r="Q315" s="43"/>
      <c r="R315" s="43"/>
      <c r="S315" s="43"/>
      <c r="T315" s="43"/>
      <c r="U315" s="43"/>
      <c r="V315" s="43"/>
      <c r="W315" s="43"/>
      <c r="X315" s="43"/>
      <c r="Y315" s="43"/>
      <c r="Z315" s="43"/>
      <c r="AA315" s="43"/>
      <c r="AB315" s="44"/>
      <c r="AC315" s="44"/>
      <c r="AD315" s="44"/>
      <c r="AE315" s="42"/>
      <c r="AF315" s="42"/>
      <c r="AG315" s="42"/>
      <c r="AH315" s="42"/>
      <c r="AI315" s="148"/>
      <c r="AJ315" s="148"/>
      <c r="AK315" s="148"/>
      <c r="AL315" s="148"/>
      <c r="AM315" s="148"/>
      <c r="AN315" s="148"/>
      <c r="AO315" s="148"/>
      <c r="AP315" s="148"/>
      <c r="AQ315" s="170"/>
      <c r="AR315" s="182"/>
      <c r="AS315" s="148"/>
      <c r="AT315" s="148"/>
      <c r="AU315" s="170"/>
    </row>
    <row r="316" spans="1:47" ht="12.75" hidden="1" customHeight="1" outlineLevel="1" x14ac:dyDescent="0.2">
      <c r="A316" s="198">
        <f>A282+1</f>
        <v>10</v>
      </c>
      <c r="B316" s="851"/>
      <c r="C316" s="851"/>
      <c r="D316" s="27" t="str">
        <f>IF(E316="Mo",WEEKNUM(I316),"")</f>
        <v/>
      </c>
      <c r="E316" s="191" t="str">
        <f>TEXT(I316,"TTT")</f>
        <v>Sa</v>
      </c>
      <c r="F316" s="191">
        <f>$F$5</f>
        <v>2022</v>
      </c>
      <c r="G316" s="191">
        <f>$A$316</f>
        <v>10</v>
      </c>
      <c r="H316" s="191">
        <f>$H$5</f>
        <v>1</v>
      </c>
      <c r="I316" s="192">
        <f>DATE(F316,G316,H316)</f>
        <v>43373</v>
      </c>
      <c r="J316" s="193">
        <f t="shared" ref="J316:Q331" si="216">IF(OR($E316="Sa",$E316="So"),J$4,J$5)</f>
        <v>0</v>
      </c>
      <c r="K316" s="194">
        <f t="shared" si="216"/>
        <v>0</v>
      </c>
      <c r="L316" s="193">
        <f t="shared" si="216"/>
        <v>0</v>
      </c>
      <c r="M316" s="194">
        <f t="shared" si="216"/>
        <v>0</v>
      </c>
      <c r="N316" s="193">
        <f t="shared" si="216"/>
        <v>0</v>
      </c>
      <c r="O316" s="194">
        <f t="shared" si="216"/>
        <v>0</v>
      </c>
      <c r="P316" s="193">
        <f t="shared" si="216"/>
        <v>0</v>
      </c>
      <c r="Q316" s="194">
        <f t="shared" si="216"/>
        <v>0</v>
      </c>
      <c r="R316" s="194"/>
      <c r="S316" s="194"/>
      <c r="T316" s="194"/>
      <c r="U316" s="194"/>
      <c r="V316" s="195">
        <f>TIME(J316,K316,0)</f>
        <v>0</v>
      </c>
      <c r="W316" s="195">
        <f>TIME(L316,M316,0)</f>
        <v>0</v>
      </c>
      <c r="X316" s="195">
        <f>TIME(N316,O316,0)</f>
        <v>0</v>
      </c>
      <c r="Y316" s="195">
        <f>TIME(P316,Q316,0)</f>
        <v>0</v>
      </c>
      <c r="Z316" s="195"/>
      <c r="AA316" s="195"/>
      <c r="AB316" s="667"/>
      <c r="AC316" s="196">
        <f t="shared" ref="AC316:AC346" si="217">IF(OR(E316="Sa",E316="So"),TIME($AC$4,$AE$4,0),TIME($AC$5,$AE$5,0))</f>
        <v>0</v>
      </c>
      <c r="AD316" s="667"/>
      <c r="AE316" s="196">
        <f>Y316-V316-(X316-W316)</f>
        <v>0</v>
      </c>
      <c r="AF316" s="196"/>
      <c r="AG316" s="196"/>
      <c r="AH316" s="196"/>
      <c r="AJ316" s="709">
        <f t="shared" ref="AJ316:AJ346" si="218">IF(AG316=$AG$3,1,0)</f>
        <v>0</v>
      </c>
      <c r="AK316" s="709">
        <f t="shared" ref="AK316:AK346" si="219">IF(AG316=$AG$7,1,0)</f>
        <v>0</v>
      </c>
      <c r="AL316" s="709">
        <f t="shared" ref="AL316:AL346" si="220">IF(AH316=$AG$4,1,0)</f>
        <v>0</v>
      </c>
      <c r="AM316" s="709"/>
      <c r="AN316" s="709">
        <f t="shared" ref="AN316:AN346" si="221">IF(OR(AG316="A",AG316="HO"),1,0)</f>
        <v>0</v>
      </c>
      <c r="AO316" s="709">
        <f t="shared" ref="AO316:AO346" si="222">IF(OR(E316="Sa",E316="So"),0,1)</f>
        <v>0</v>
      </c>
      <c r="AR316" s="184"/>
    </row>
    <row r="317" spans="1:47" ht="12.75" hidden="1" customHeight="1" outlineLevel="1" x14ac:dyDescent="0.2">
      <c r="B317" s="851"/>
      <c r="C317" s="851"/>
      <c r="D317" s="27" t="str">
        <f t="shared" ref="D317:D346" si="223">IF(E317="Mo",WEEKNUM(I317),"")</f>
        <v/>
      </c>
      <c r="E317" s="191" t="str">
        <f t="shared" ref="E317:E346" si="224">TEXT(I317,"TTT")</f>
        <v>So</v>
      </c>
      <c r="F317" s="191">
        <f t="shared" ref="F317:F346" si="225">$F$5</f>
        <v>2022</v>
      </c>
      <c r="G317" s="191">
        <f t="shared" ref="G317:G346" si="226">$A$316</f>
        <v>10</v>
      </c>
      <c r="H317" s="191">
        <f>H316+1</f>
        <v>2</v>
      </c>
      <c r="I317" s="192">
        <f t="shared" ref="I317:I346" si="227">DATE(F317,G317,H317)</f>
        <v>43374</v>
      </c>
      <c r="J317" s="193">
        <f t="shared" si="216"/>
        <v>0</v>
      </c>
      <c r="K317" s="194">
        <f t="shared" si="216"/>
        <v>0</v>
      </c>
      <c r="L317" s="193">
        <f t="shared" si="216"/>
        <v>0</v>
      </c>
      <c r="M317" s="194">
        <f t="shared" si="216"/>
        <v>0</v>
      </c>
      <c r="N317" s="193">
        <f t="shared" si="216"/>
        <v>0</v>
      </c>
      <c r="O317" s="194">
        <f t="shared" si="216"/>
        <v>0</v>
      </c>
      <c r="P317" s="193">
        <f t="shared" si="216"/>
        <v>0</v>
      </c>
      <c r="Q317" s="194">
        <f t="shared" si="216"/>
        <v>0</v>
      </c>
      <c r="R317" s="194"/>
      <c r="S317" s="194"/>
      <c r="T317" s="194"/>
      <c r="U317" s="194"/>
      <c r="V317" s="195">
        <f>TIME(J317,K317,0)</f>
        <v>0</v>
      </c>
      <c r="W317" s="195">
        <f>TIME(L317,M317,0)</f>
        <v>0</v>
      </c>
      <c r="X317" s="195">
        <f>TIME(N317,O317,0)</f>
        <v>0</v>
      </c>
      <c r="Y317" s="195">
        <f>TIME(P317,Q317,0)</f>
        <v>0</v>
      </c>
      <c r="Z317" s="195"/>
      <c r="AA317" s="195"/>
      <c r="AB317" s="667"/>
      <c r="AC317" s="196">
        <f t="shared" si="217"/>
        <v>0</v>
      </c>
      <c r="AD317" s="667"/>
      <c r="AE317" s="196">
        <f>Y317-V317-(X317-W317)</f>
        <v>0</v>
      </c>
      <c r="AF317" s="196"/>
      <c r="AG317" s="196"/>
      <c r="AH317" s="196"/>
      <c r="AI317" s="150"/>
      <c r="AJ317" s="709">
        <f t="shared" si="218"/>
        <v>0</v>
      </c>
      <c r="AK317" s="709">
        <f t="shared" si="219"/>
        <v>0</v>
      </c>
      <c r="AL317" s="709">
        <f t="shared" si="220"/>
        <v>0</v>
      </c>
      <c r="AM317" s="709"/>
      <c r="AN317" s="709">
        <f t="shared" si="221"/>
        <v>0</v>
      </c>
      <c r="AO317" s="709">
        <f t="shared" si="222"/>
        <v>0</v>
      </c>
      <c r="AR317" s="184"/>
    </row>
    <row r="318" spans="1:47" ht="12.75" hidden="1" customHeight="1" outlineLevel="1" x14ac:dyDescent="0.2">
      <c r="B318" s="851"/>
      <c r="C318" s="851"/>
      <c r="D318" s="27">
        <f t="shared" si="223"/>
        <v>41</v>
      </c>
      <c r="E318" s="191" t="str">
        <f t="shared" si="224"/>
        <v>Mo</v>
      </c>
      <c r="F318" s="191">
        <f t="shared" si="225"/>
        <v>2022</v>
      </c>
      <c r="G318" s="191">
        <f t="shared" si="226"/>
        <v>10</v>
      </c>
      <c r="H318" s="191">
        <f t="shared" ref="H318:H346" si="228">H317+1</f>
        <v>3</v>
      </c>
      <c r="I318" s="192">
        <f t="shared" si="227"/>
        <v>43375</v>
      </c>
      <c r="J318" s="193">
        <v>8</v>
      </c>
      <c r="K318" s="194">
        <v>25</v>
      </c>
      <c r="L318" s="193">
        <v>13</v>
      </c>
      <c r="M318" s="194">
        <v>17</v>
      </c>
      <c r="N318" s="193">
        <v>13</v>
      </c>
      <c r="O318" s="194">
        <v>51</v>
      </c>
      <c r="P318" s="193">
        <v>17</v>
      </c>
      <c r="Q318" s="194">
        <v>30</v>
      </c>
      <c r="R318" s="194"/>
      <c r="S318" s="194"/>
      <c r="T318" s="194"/>
      <c r="U318" s="194"/>
      <c r="V318" s="195">
        <f>TIME(J318,K318,0)</f>
        <v>0.35069444444444442</v>
      </c>
      <c r="W318" s="195">
        <f>TIME(L318,M318,0)</f>
        <v>0.55347222222222225</v>
      </c>
      <c r="X318" s="195">
        <f>TIME(N318,O318,0)</f>
        <v>0.57708333333333328</v>
      </c>
      <c r="Y318" s="195">
        <f>TIME(P318,Q318,0)</f>
        <v>0.72916666666666663</v>
      </c>
      <c r="Z318" s="195"/>
      <c r="AA318" s="195"/>
      <c r="AB318" s="667"/>
      <c r="AC318" s="196">
        <f t="shared" si="217"/>
        <v>0.35069444444444442</v>
      </c>
      <c r="AD318" s="667"/>
      <c r="AE318" s="196">
        <f>Y318-V318-(X318-W318)</f>
        <v>0.35486111111111118</v>
      </c>
      <c r="AF318" s="196"/>
      <c r="AG318" s="196" t="s">
        <v>963</v>
      </c>
      <c r="AH318" s="196"/>
      <c r="AI318" s="150"/>
      <c r="AJ318" s="709">
        <f t="shared" si="218"/>
        <v>0</v>
      </c>
      <c r="AK318" s="709">
        <f t="shared" si="219"/>
        <v>0</v>
      </c>
      <c r="AL318" s="709">
        <f t="shared" si="220"/>
        <v>0</v>
      </c>
      <c r="AM318" s="709"/>
      <c r="AN318" s="709">
        <f t="shared" si="221"/>
        <v>1</v>
      </c>
      <c r="AO318" s="709">
        <f t="shared" si="222"/>
        <v>1</v>
      </c>
      <c r="AR318" s="184"/>
    </row>
    <row r="319" spans="1:47" ht="12.75" hidden="1" customHeight="1" outlineLevel="1" x14ac:dyDescent="0.2">
      <c r="B319" s="851"/>
      <c r="C319" s="851"/>
      <c r="D319" s="27" t="str">
        <f t="shared" si="223"/>
        <v/>
      </c>
      <c r="E319" s="191" t="str">
        <f t="shared" si="224"/>
        <v>Di</v>
      </c>
      <c r="F319" s="191">
        <f t="shared" si="225"/>
        <v>2022</v>
      </c>
      <c r="G319" s="191">
        <f t="shared" si="226"/>
        <v>10</v>
      </c>
      <c r="H319" s="191">
        <f t="shared" si="228"/>
        <v>4</v>
      </c>
      <c r="I319" s="192">
        <f t="shared" si="227"/>
        <v>43376</v>
      </c>
      <c r="J319" s="193">
        <v>8</v>
      </c>
      <c r="K319" s="194">
        <v>15</v>
      </c>
      <c r="L319" s="193">
        <v>13</v>
      </c>
      <c r="M319" s="194">
        <v>0</v>
      </c>
      <c r="N319" s="193">
        <v>13</v>
      </c>
      <c r="O319" s="194">
        <v>30</v>
      </c>
      <c r="P319" s="193">
        <v>17</v>
      </c>
      <c r="Q319" s="194">
        <v>15</v>
      </c>
      <c r="R319" s="194"/>
      <c r="S319" s="194"/>
      <c r="T319" s="194"/>
      <c r="U319" s="194"/>
      <c r="V319" s="195">
        <f>TIME(J319,K319,0)</f>
        <v>0.34375</v>
      </c>
      <c r="W319" s="195">
        <f>TIME(L319,M319,0)</f>
        <v>0.54166666666666663</v>
      </c>
      <c r="X319" s="195">
        <f>TIME(N319,O319,0)</f>
        <v>0.5625</v>
      </c>
      <c r="Y319" s="195">
        <f>TIME(P319,Q319,0)</f>
        <v>0.71875</v>
      </c>
      <c r="Z319" s="195"/>
      <c r="AA319" s="195"/>
      <c r="AB319" s="667"/>
      <c r="AC319" s="196">
        <f t="shared" si="217"/>
        <v>0.35069444444444442</v>
      </c>
      <c r="AD319" s="667"/>
      <c r="AE319" s="196">
        <f>Y319-V319-(X319-W319)</f>
        <v>0.35416666666666663</v>
      </c>
      <c r="AF319" s="196"/>
      <c r="AG319" s="196" t="s">
        <v>963</v>
      </c>
      <c r="AH319" s="196"/>
      <c r="AI319" s="150"/>
      <c r="AJ319" s="709">
        <f t="shared" si="218"/>
        <v>0</v>
      </c>
      <c r="AK319" s="709">
        <f t="shared" si="219"/>
        <v>0</v>
      </c>
      <c r="AL319" s="709">
        <f t="shared" si="220"/>
        <v>0</v>
      </c>
      <c r="AM319" s="709"/>
      <c r="AN319" s="709">
        <f t="shared" si="221"/>
        <v>1</v>
      </c>
      <c r="AO319" s="709">
        <f t="shared" si="222"/>
        <v>1</v>
      </c>
      <c r="AR319" s="184"/>
    </row>
    <row r="320" spans="1:47" ht="12.75" hidden="1" customHeight="1" outlineLevel="1" x14ac:dyDescent="0.2">
      <c r="B320" s="851"/>
      <c r="C320" s="851"/>
      <c r="D320" s="27" t="str">
        <f t="shared" si="223"/>
        <v/>
      </c>
      <c r="E320" s="191" t="str">
        <f t="shared" si="224"/>
        <v>Mi</v>
      </c>
      <c r="F320" s="191">
        <f t="shared" si="225"/>
        <v>2022</v>
      </c>
      <c r="G320" s="191">
        <f t="shared" si="226"/>
        <v>10</v>
      </c>
      <c r="H320" s="191">
        <f t="shared" si="228"/>
        <v>5</v>
      </c>
      <c r="I320" s="192">
        <f t="shared" si="227"/>
        <v>43377</v>
      </c>
      <c r="J320" s="193">
        <v>8</v>
      </c>
      <c r="K320" s="194">
        <v>5</v>
      </c>
      <c r="L320" s="193">
        <v>13</v>
      </c>
      <c r="M320" s="194">
        <v>0</v>
      </c>
      <c r="N320" s="193">
        <v>13</v>
      </c>
      <c r="O320" s="194">
        <v>30</v>
      </c>
      <c r="P320" s="193">
        <v>17</v>
      </c>
      <c r="Q320" s="194">
        <v>15</v>
      </c>
      <c r="R320" s="194"/>
      <c r="S320" s="194"/>
      <c r="T320" s="194"/>
      <c r="U320" s="194"/>
      <c r="V320" s="195">
        <f t="shared" ref="V320:V342" si="229">TIME(J320,K320,0)</f>
        <v>0.33680555555555558</v>
      </c>
      <c r="W320" s="195">
        <f t="shared" ref="W320:W342" si="230">TIME(L320,M320,0)</f>
        <v>0.54166666666666663</v>
      </c>
      <c r="X320" s="195">
        <f t="shared" ref="X320:X342" si="231">TIME(N320,O320,0)</f>
        <v>0.5625</v>
      </c>
      <c r="Y320" s="195">
        <f t="shared" ref="Y320:Y342" si="232">TIME(P320,Q320,0)</f>
        <v>0.71875</v>
      </c>
      <c r="Z320" s="195"/>
      <c r="AA320" s="195"/>
      <c r="AB320" s="667"/>
      <c r="AC320" s="196">
        <f t="shared" si="217"/>
        <v>0.35069444444444442</v>
      </c>
      <c r="AD320" s="667"/>
      <c r="AE320" s="196">
        <f>Y320-V320-(X320-W320)</f>
        <v>0.36111111111111105</v>
      </c>
      <c r="AF320" s="196"/>
      <c r="AG320" s="196" t="s">
        <v>963</v>
      </c>
      <c r="AH320" s="196"/>
      <c r="AI320" s="150"/>
      <c r="AJ320" s="709">
        <f t="shared" si="218"/>
        <v>0</v>
      </c>
      <c r="AK320" s="709">
        <f t="shared" si="219"/>
        <v>0</v>
      </c>
      <c r="AL320" s="709">
        <f t="shared" si="220"/>
        <v>0</v>
      </c>
      <c r="AM320" s="709"/>
      <c r="AN320" s="709">
        <f t="shared" si="221"/>
        <v>1</v>
      </c>
      <c r="AO320" s="709">
        <f t="shared" si="222"/>
        <v>1</v>
      </c>
      <c r="AR320" s="184"/>
    </row>
    <row r="321" spans="2:47" ht="12.75" hidden="1" customHeight="1" outlineLevel="1" x14ac:dyDescent="0.2">
      <c r="B321" s="851"/>
      <c r="C321" s="851"/>
      <c r="D321" s="27" t="str">
        <f t="shared" si="223"/>
        <v/>
      </c>
      <c r="E321" s="191" t="str">
        <f t="shared" si="224"/>
        <v>Do</v>
      </c>
      <c r="F321" s="191">
        <f t="shared" si="225"/>
        <v>2022</v>
      </c>
      <c r="G321" s="191">
        <f t="shared" si="226"/>
        <v>10</v>
      </c>
      <c r="H321" s="191">
        <f t="shared" si="228"/>
        <v>6</v>
      </c>
      <c r="I321" s="192">
        <f t="shared" si="227"/>
        <v>43378</v>
      </c>
      <c r="J321" s="193">
        <v>8</v>
      </c>
      <c r="K321" s="194">
        <v>55</v>
      </c>
      <c r="L321" s="193">
        <v>12</v>
      </c>
      <c r="M321" s="194">
        <v>40</v>
      </c>
      <c r="N321" s="193">
        <v>14</v>
      </c>
      <c r="O321" s="194">
        <v>10</v>
      </c>
      <c r="P321" s="193">
        <v>17</v>
      </c>
      <c r="Q321" s="194">
        <v>0</v>
      </c>
      <c r="R321" s="193">
        <v>18</v>
      </c>
      <c r="S321" s="194">
        <v>0</v>
      </c>
      <c r="T321" s="193">
        <v>19</v>
      </c>
      <c r="U321" s="194">
        <v>30</v>
      </c>
      <c r="V321" s="195">
        <f t="shared" si="229"/>
        <v>0.37152777777777773</v>
      </c>
      <c r="W321" s="195">
        <f t="shared" si="230"/>
        <v>0.52777777777777779</v>
      </c>
      <c r="X321" s="195">
        <f t="shared" si="231"/>
        <v>0.59027777777777779</v>
      </c>
      <c r="Y321" s="195">
        <f t="shared" si="232"/>
        <v>0.70833333333333337</v>
      </c>
      <c r="Z321" s="195">
        <f t="shared" ref="Z321:Z346" si="233">TIME(R321,S321,0)</f>
        <v>0.75</v>
      </c>
      <c r="AA321" s="195">
        <f t="shared" ref="AA321:AA346" si="234">TIME(T321,U321,0)</f>
        <v>0.8125</v>
      </c>
      <c r="AB321" s="667"/>
      <c r="AC321" s="196">
        <f t="shared" si="217"/>
        <v>0.35069444444444442</v>
      </c>
      <c r="AD321" s="667"/>
      <c r="AE321" s="720">
        <f>Y321-V321-(X321-W321)+(AA321-Z321)</f>
        <v>0.33680555555555564</v>
      </c>
      <c r="AF321" s="196"/>
      <c r="AG321" s="720" t="s">
        <v>1684</v>
      </c>
      <c r="AH321" s="196"/>
      <c r="AI321" s="150"/>
      <c r="AJ321" s="709">
        <f t="shared" si="218"/>
        <v>0</v>
      </c>
      <c r="AK321" s="709">
        <f t="shared" si="219"/>
        <v>0</v>
      </c>
      <c r="AL321" s="709">
        <f t="shared" si="220"/>
        <v>0</v>
      </c>
      <c r="AM321" s="709"/>
      <c r="AN321" s="709">
        <f t="shared" si="221"/>
        <v>1</v>
      </c>
      <c r="AO321" s="709">
        <f t="shared" si="222"/>
        <v>1</v>
      </c>
      <c r="AR321" s="184"/>
      <c r="AU321" s="172" t="s">
        <v>1703</v>
      </c>
    </row>
    <row r="322" spans="2:47" ht="12.75" hidden="1" customHeight="1" outlineLevel="1" x14ac:dyDescent="0.2">
      <c r="B322" s="851"/>
      <c r="C322" s="851"/>
      <c r="D322" s="27" t="str">
        <f t="shared" si="223"/>
        <v/>
      </c>
      <c r="E322" s="191" t="str">
        <f t="shared" si="224"/>
        <v>Fr</v>
      </c>
      <c r="F322" s="191">
        <f t="shared" si="225"/>
        <v>2022</v>
      </c>
      <c r="G322" s="191">
        <f t="shared" si="226"/>
        <v>10</v>
      </c>
      <c r="H322" s="191">
        <f t="shared" si="228"/>
        <v>7</v>
      </c>
      <c r="I322" s="192">
        <f t="shared" si="227"/>
        <v>43379</v>
      </c>
      <c r="J322" s="193">
        <v>7</v>
      </c>
      <c r="K322" s="194">
        <v>30</v>
      </c>
      <c r="L322" s="193">
        <v>12</v>
      </c>
      <c r="M322" s="194">
        <v>0</v>
      </c>
      <c r="N322" s="193">
        <v>12</v>
      </c>
      <c r="O322" s="194">
        <v>45</v>
      </c>
      <c r="P322" s="193">
        <v>15</v>
      </c>
      <c r="Q322" s="194">
        <v>5</v>
      </c>
      <c r="R322" s="193">
        <v>17</v>
      </c>
      <c r="S322" s="194">
        <v>0</v>
      </c>
      <c r="T322" s="193">
        <v>18</v>
      </c>
      <c r="U322" s="194">
        <v>45</v>
      </c>
      <c r="V322" s="195">
        <f t="shared" si="229"/>
        <v>0.3125</v>
      </c>
      <c r="W322" s="195">
        <f t="shared" si="230"/>
        <v>0.5</v>
      </c>
      <c r="X322" s="195">
        <f t="shared" si="231"/>
        <v>0.53125</v>
      </c>
      <c r="Y322" s="195">
        <f t="shared" si="232"/>
        <v>0.62847222222222221</v>
      </c>
      <c r="Z322" s="195">
        <f t="shared" si="233"/>
        <v>0.70833333333333337</v>
      </c>
      <c r="AA322" s="195">
        <f t="shared" si="234"/>
        <v>0.78125</v>
      </c>
      <c r="AB322" s="667"/>
      <c r="AC322" s="196">
        <f t="shared" si="217"/>
        <v>0.35069444444444442</v>
      </c>
      <c r="AD322" s="667"/>
      <c r="AE322" s="720">
        <f>Y322-V322-(X322-W322)+(AA322-Z322)</f>
        <v>0.35763888888888884</v>
      </c>
      <c r="AF322" s="196"/>
      <c r="AG322" s="720" t="s">
        <v>1684</v>
      </c>
      <c r="AH322" s="196"/>
      <c r="AI322" s="150"/>
      <c r="AJ322" s="709">
        <f t="shared" si="218"/>
        <v>0</v>
      </c>
      <c r="AK322" s="709">
        <f t="shared" si="219"/>
        <v>0</v>
      </c>
      <c r="AL322" s="709">
        <f t="shared" si="220"/>
        <v>0</v>
      </c>
      <c r="AM322" s="709"/>
      <c r="AN322" s="709">
        <f t="shared" si="221"/>
        <v>1</v>
      </c>
      <c r="AO322" s="709">
        <f t="shared" si="222"/>
        <v>1</v>
      </c>
      <c r="AR322" s="184"/>
      <c r="AU322" s="175" t="s">
        <v>1702</v>
      </c>
    </row>
    <row r="323" spans="2:47" ht="12.75" hidden="1" customHeight="1" outlineLevel="1" x14ac:dyDescent="0.2">
      <c r="B323" s="851"/>
      <c r="C323" s="851"/>
      <c r="D323" s="27" t="str">
        <f t="shared" si="223"/>
        <v/>
      </c>
      <c r="E323" s="191" t="str">
        <f t="shared" si="224"/>
        <v>Sa</v>
      </c>
      <c r="F323" s="191">
        <f t="shared" si="225"/>
        <v>2022</v>
      </c>
      <c r="G323" s="191">
        <f t="shared" si="226"/>
        <v>10</v>
      </c>
      <c r="H323" s="191">
        <f t="shared" si="228"/>
        <v>8</v>
      </c>
      <c r="I323" s="192">
        <f t="shared" si="227"/>
        <v>43380</v>
      </c>
      <c r="J323" s="193">
        <f t="shared" si="216"/>
        <v>0</v>
      </c>
      <c r="K323" s="194">
        <f t="shared" si="216"/>
        <v>0</v>
      </c>
      <c r="L323" s="193">
        <f t="shared" si="216"/>
        <v>0</v>
      </c>
      <c r="M323" s="194">
        <f t="shared" si="216"/>
        <v>0</v>
      </c>
      <c r="N323" s="193">
        <f t="shared" si="216"/>
        <v>0</v>
      </c>
      <c r="O323" s="194">
        <f t="shared" si="216"/>
        <v>0</v>
      </c>
      <c r="P323" s="193">
        <f t="shared" si="216"/>
        <v>0</v>
      </c>
      <c r="Q323" s="194">
        <f t="shared" si="216"/>
        <v>0</v>
      </c>
      <c r="R323" s="194"/>
      <c r="S323" s="194"/>
      <c r="T323" s="194"/>
      <c r="U323" s="194"/>
      <c r="V323" s="195">
        <f t="shared" si="229"/>
        <v>0</v>
      </c>
      <c r="W323" s="195">
        <f t="shared" si="230"/>
        <v>0</v>
      </c>
      <c r="X323" s="195">
        <f t="shared" si="231"/>
        <v>0</v>
      </c>
      <c r="Y323" s="195">
        <f t="shared" si="232"/>
        <v>0</v>
      </c>
      <c r="Z323" s="195">
        <f t="shared" si="233"/>
        <v>0</v>
      </c>
      <c r="AA323" s="195">
        <f t="shared" si="234"/>
        <v>0</v>
      </c>
      <c r="AB323" s="667"/>
      <c r="AC323" s="196">
        <f t="shared" si="217"/>
        <v>0</v>
      </c>
      <c r="AD323" s="667"/>
      <c r="AE323" s="196">
        <f t="shared" ref="AE323:AE324" si="235">Y323-V323-(X323-W323)+(AA323-Z323)</f>
        <v>0</v>
      </c>
      <c r="AF323" s="196"/>
      <c r="AG323" s="196"/>
      <c r="AH323" s="196"/>
      <c r="AI323" s="150"/>
      <c r="AJ323" s="709">
        <f t="shared" si="218"/>
        <v>0</v>
      </c>
      <c r="AK323" s="709">
        <f t="shared" si="219"/>
        <v>0</v>
      </c>
      <c r="AL323" s="709">
        <f t="shared" si="220"/>
        <v>0</v>
      </c>
      <c r="AM323" s="709"/>
      <c r="AN323" s="709">
        <f t="shared" si="221"/>
        <v>0</v>
      </c>
      <c r="AO323" s="709">
        <f t="shared" si="222"/>
        <v>0</v>
      </c>
      <c r="AR323" s="184"/>
    </row>
    <row r="324" spans="2:47" ht="12.75" hidden="1" customHeight="1" outlineLevel="1" x14ac:dyDescent="0.2">
      <c r="B324" s="851"/>
      <c r="C324" s="851"/>
      <c r="D324" s="27" t="str">
        <f t="shared" si="223"/>
        <v/>
      </c>
      <c r="E324" s="191" t="str">
        <f t="shared" si="224"/>
        <v>So</v>
      </c>
      <c r="F324" s="191">
        <f t="shared" si="225"/>
        <v>2022</v>
      </c>
      <c r="G324" s="191">
        <f t="shared" si="226"/>
        <v>10</v>
      </c>
      <c r="H324" s="191">
        <f t="shared" si="228"/>
        <v>9</v>
      </c>
      <c r="I324" s="192">
        <f t="shared" si="227"/>
        <v>43381</v>
      </c>
      <c r="J324" s="193">
        <f t="shared" si="216"/>
        <v>0</v>
      </c>
      <c r="K324" s="194">
        <f t="shared" si="216"/>
        <v>0</v>
      </c>
      <c r="L324" s="193">
        <f t="shared" si="216"/>
        <v>0</v>
      </c>
      <c r="M324" s="194">
        <f t="shared" si="216"/>
        <v>0</v>
      </c>
      <c r="N324" s="193">
        <f t="shared" si="216"/>
        <v>0</v>
      </c>
      <c r="O324" s="194">
        <f t="shared" si="216"/>
        <v>0</v>
      </c>
      <c r="P324" s="193">
        <f t="shared" si="216"/>
        <v>0</v>
      </c>
      <c r="Q324" s="194">
        <f t="shared" si="216"/>
        <v>0</v>
      </c>
      <c r="R324" s="194"/>
      <c r="S324" s="194"/>
      <c r="T324" s="194"/>
      <c r="U324" s="194"/>
      <c r="V324" s="195">
        <f t="shared" si="229"/>
        <v>0</v>
      </c>
      <c r="W324" s="195">
        <f t="shared" si="230"/>
        <v>0</v>
      </c>
      <c r="X324" s="195">
        <f t="shared" si="231"/>
        <v>0</v>
      </c>
      <c r="Y324" s="195">
        <f t="shared" si="232"/>
        <v>0</v>
      </c>
      <c r="Z324" s="195">
        <f t="shared" si="233"/>
        <v>0</v>
      </c>
      <c r="AA324" s="195">
        <f t="shared" si="234"/>
        <v>0</v>
      </c>
      <c r="AB324" s="667"/>
      <c r="AC324" s="196">
        <f t="shared" si="217"/>
        <v>0</v>
      </c>
      <c r="AD324" s="667"/>
      <c r="AE324" s="196">
        <f t="shared" si="235"/>
        <v>0</v>
      </c>
      <c r="AF324" s="196"/>
      <c r="AG324" s="196"/>
      <c r="AH324" s="196"/>
      <c r="AI324" s="150"/>
      <c r="AJ324" s="709">
        <f t="shared" si="218"/>
        <v>0</v>
      </c>
      <c r="AK324" s="709">
        <f t="shared" si="219"/>
        <v>0</v>
      </c>
      <c r="AL324" s="709">
        <f t="shared" si="220"/>
        <v>0</v>
      </c>
      <c r="AM324" s="709"/>
      <c r="AN324" s="709">
        <f t="shared" si="221"/>
        <v>0</v>
      </c>
      <c r="AO324" s="709">
        <f t="shared" si="222"/>
        <v>0</v>
      </c>
      <c r="AR324" s="184"/>
    </row>
    <row r="325" spans="2:47" ht="12.75" hidden="1" customHeight="1" outlineLevel="1" x14ac:dyDescent="0.2">
      <c r="B325" s="851"/>
      <c r="C325" s="851"/>
      <c r="D325" s="27">
        <f t="shared" si="223"/>
        <v>42</v>
      </c>
      <c r="E325" s="191" t="str">
        <f t="shared" si="224"/>
        <v>Mo</v>
      </c>
      <c r="F325" s="191">
        <f t="shared" si="225"/>
        <v>2022</v>
      </c>
      <c r="G325" s="191">
        <f t="shared" si="226"/>
        <v>10</v>
      </c>
      <c r="H325" s="191">
        <f t="shared" si="228"/>
        <v>10</v>
      </c>
      <c r="I325" s="192">
        <f t="shared" si="227"/>
        <v>43382</v>
      </c>
      <c r="J325" s="193">
        <v>8</v>
      </c>
      <c r="K325" s="194">
        <v>25</v>
      </c>
      <c r="L325" s="193">
        <v>13</v>
      </c>
      <c r="M325" s="194">
        <v>0</v>
      </c>
      <c r="N325" s="193">
        <v>13</v>
      </c>
      <c r="O325" s="194">
        <v>30</v>
      </c>
      <c r="P325" s="193">
        <v>17</v>
      </c>
      <c r="Q325" s="194">
        <v>10</v>
      </c>
      <c r="R325" s="194"/>
      <c r="S325" s="194"/>
      <c r="T325" s="194"/>
      <c r="U325" s="194"/>
      <c r="V325" s="195">
        <f t="shared" si="229"/>
        <v>0.35069444444444442</v>
      </c>
      <c r="W325" s="195">
        <f t="shared" si="230"/>
        <v>0.54166666666666663</v>
      </c>
      <c r="X325" s="195">
        <f t="shared" si="231"/>
        <v>0.5625</v>
      </c>
      <c r="Y325" s="195">
        <f t="shared" si="232"/>
        <v>0.71527777777777779</v>
      </c>
      <c r="Z325" s="195">
        <f t="shared" si="233"/>
        <v>0</v>
      </c>
      <c r="AA325" s="195">
        <f t="shared" si="234"/>
        <v>0</v>
      </c>
      <c r="AB325" s="667"/>
      <c r="AC325" s="196">
        <f t="shared" si="217"/>
        <v>0.35069444444444442</v>
      </c>
      <c r="AD325" s="667"/>
      <c r="AE325" s="196">
        <f>Y325-V325-(X325-W325)+(AA325-Z325)</f>
        <v>0.34375</v>
      </c>
      <c r="AF325" s="196"/>
      <c r="AG325" s="196" t="s">
        <v>963</v>
      </c>
      <c r="AH325" s="196"/>
      <c r="AI325" s="150"/>
      <c r="AJ325" s="709">
        <f t="shared" si="218"/>
        <v>0</v>
      </c>
      <c r="AK325" s="709">
        <f t="shared" si="219"/>
        <v>0</v>
      </c>
      <c r="AL325" s="709">
        <f t="shared" si="220"/>
        <v>0</v>
      </c>
      <c r="AM325" s="709"/>
      <c r="AN325" s="709">
        <f t="shared" si="221"/>
        <v>1</v>
      </c>
      <c r="AO325" s="709">
        <f t="shared" si="222"/>
        <v>1</v>
      </c>
      <c r="AR325" s="184"/>
    </row>
    <row r="326" spans="2:47" ht="12.75" hidden="1" customHeight="1" outlineLevel="1" x14ac:dyDescent="0.2">
      <c r="B326" s="851"/>
      <c r="C326" s="851"/>
      <c r="D326" s="27" t="str">
        <f t="shared" si="223"/>
        <v/>
      </c>
      <c r="E326" s="191" t="str">
        <f t="shared" si="224"/>
        <v>Di</v>
      </c>
      <c r="F326" s="191">
        <f t="shared" si="225"/>
        <v>2022</v>
      </c>
      <c r="G326" s="191">
        <f t="shared" si="226"/>
        <v>10</v>
      </c>
      <c r="H326" s="191">
        <f t="shared" si="228"/>
        <v>11</v>
      </c>
      <c r="I326" s="192">
        <f t="shared" si="227"/>
        <v>43383</v>
      </c>
      <c r="J326" s="193">
        <v>8</v>
      </c>
      <c r="K326" s="194">
        <v>13</v>
      </c>
      <c r="L326" s="193">
        <v>13</v>
      </c>
      <c r="M326" s="194">
        <v>0</v>
      </c>
      <c r="N326" s="193">
        <v>13</v>
      </c>
      <c r="O326" s="194">
        <v>30</v>
      </c>
      <c r="P326" s="193">
        <v>17</v>
      </c>
      <c r="Q326" s="194">
        <v>15</v>
      </c>
      <c r="R326" s="194"/>
      <c r="S326" s="194"/>
      <c r="T326" s="194"/>
      <c r="U326" s="194"/>
      <c r="V326" s="195">
        <f t="shared" si="229"/>
        <v>0.34236111111111112</v>
      </c>
      <c r="W326" s="195">
        <f t="shared" si="230"/>
        <v>0.54166666666666663</v>
      </c>
      <c r="X326" s="195">
        <f t="shared" si="231"/>
        <v>0.5625</v>
      </c>
      <c r="Y326" s="195">
        <f t="shared" si="232"/>
        <v>0.71875</v>
      </c>
      <c r="Z326" s="195">
        <f t="shared" si="233"/>
        <v>0</v>
      </c>
      <c r="AA326" s="195">
        <f t="shared" si="234"/>
        <v>0</v>
      </c>
      <c r="AB326" s="667"/>
      <c r="AC326" s="196">
        <f t="shared" si="217"/>
        <v>0.35069444444444442</v>
      </c>
      <c r="AD326" s="667"/>
      <c r="AE326" s="196">
        <f t="shared" ref="AE326:AE346" si="236">Y326-V326-(X326-W326)+(AA326-Z326)</f>
        <v>0.35555555555555551</v>
      </c>
      <c r="AF326" s="196"/>
      <c r="AG326" s="196" t="s">
        <v>963</v>
      </c>
      <c r="AH326" s="196"/>
      <c r="AI326" s="150"/>
      <c r="AJ326" s="709">
        <f t="shared" si="218"/>
        <v>0</v>
      </c>
      <c r="AK326" s="709">
        <f t="shared" si="219"/>
        <v>0</v>
      </c>
      <c r="AL326" s="709">
        <f t="shared" si="220"/>
        <v>0</v>
      </c>
      <c r="AM326" s="709"/>
      <c r="AN326" s="709">
        <f t="shared" si="221"/>
        <v>1</v>
      </c>
      <c r="AO326" s="709">
        <f t="shared" si="222"/>
        <v>1</v>
      </c>
      <c r="AR326" s="184"/>
    </row>
    <row r="327" spans="2:47" ht="12.75" hidden="1" customHeight="1" outlineLevel="1" x14ac:dyDescent="0.2">
      <c r="B327" s="851"/>
      <c r="C327" s="851"/>
      <c r="D327" s="27" t="str">
        <f t="shared" si="223"/>
        <v/>
      </c>
      <c r="E327" s="191" t="str">
        <f t="shared" si="224"/>
        <v>Mi</v>
      </c>
      <c r="F327" s="191">
        <f t="shared" si="225"/>
        <v>2022</v>
      </c>
      <c r="G327" s="191">
        <f t="shared" si="226"/>
        <v>10</v>
      </c>
      <c r="H327" s="191">
        <f t="shared" si="228"/>
        <v>12</v>
      </c>
      <c r="I327" s="192">
        <f t="shared" si="227"/>
        <v>43384</v>
      </c>
      <c r="J327" s="193">
        <v>8</v>
      </c>
      <c r="K327" s="194">
        <v>5</v>
      </c>
      <c r="L327" s="193">
        <v>13</v>
      </c>
      <c r="M327" s="194">
        <v>0</v>
      </c>
      <c r="N327" s="193">
        <v>13</v>
      </c>
      <c r="O327" s="194">
        <v>30</v>
      </c>
      <c r="P327" s="193">
        <v>17</v>
      </c>
      <c r="Q327" s="194">
        <v>25</v>
      </c>
      <c r="R327" s="194"/>
      <c r="S327" s="194"/>
      <c r="T327" s="194"/>
      <c r="U327" s="194"/>
      <c r="V327" s="195">
        <f t="shared" si="229"/>
        <v>0.33680555555555558</v>
      </c>
      <c r="W327" s="195">
        <f t="shared" si="230"/>
        <v>0.54166666666666663</v>
      </c>
      <c r="X327" s="195">
        <f t="shared" si="231"/>
        <v>0.5625</v>
      </c>
      <c r="Y327" s="195">
        <f t="shared" si="232"/>
        <v>0.72569444444444453</v>
      </c>
      <c r="Z327" s="195">
        <f t="shared" si="233"/>
        <v>0</v>
      </c>
      <c r="AA327" s="195">
        <f t="shared" si="234"/>
        <v>0</v>
      </c>
      <c r="AB327" s="667"/>
      <c r="AC327" s="196">
        <f t="shared" si="217"/>
        <v>0.35069444444444442</v>
      </c>
      <c r="AD327" s="667"/>
      <c r="AE327" s="196">
        <f t="shared" si="236"/>
        <v>0.36805555555555558</v>
      </c>
      <c r="AF327" s="196"/>
      <c r="AG327" s="196" t="s">
        <v>963</v>
      </c>
      <c r="AH327" s="196"/>
      <c r="AI327" s="150"/>
      <c r="AJ327" s="709">
        <f t="shared" si="218"/>
        <v>0</v>
      </c>
      <c r="AK327" s="709">
        <f t="shared" si="219"/>
        <v>0</v>
      </c>
      <c r="AL327" s="709">
        <f t="shared" si="220"/>
        <v>0</v>
      </c>
      <c r="AM327" s="709"/>
      <c r="AN327" s="709">
        <f t="shared" si="221"/>
        <v>1</v>
      </c>
      <c r="AO327" s="709">
        <f t="shared" si="222"/>
        <v>1</v>
      </c>
      <c r="AR327" s="184"/>
    </row>
    <row r="328" spans="2:47" ht="12.75" hidden="1" customHeight="1" outlineLevel="1" x14ac:dyDescent="0.2">
      <c r="B328" s="851"/>
      <c r="C328" s="851"/>
      <c r="D328" s="27" t="str">
        <f t="shared" si="223"/>
        <v/>
      </c>
      <c r="E328" s="191" t="str">
        <f t="shared" si="224"/>
        <v>Do</v>
      </c>
      <c r="F328" s="191">
        <f t="shared" si="225"/>
        <v>2022</v>
      </c>
      <c r="G328" s="191">
        <f t="shared" si="226"/>
        <v>10</v>
      </c>
      <c r="H328" s="191">
        <f t="shared" si="228"/>
        <v>13</v>
      </c>
      <c r="I328" s="192">
        <f t="shared" si="227"/>
        <v>43385</v>
      </c>
      <c r="J328" s="193">
        <v>7</v>
      </c>
      <c r="K328" s="194">
        <v>55</v>
      </c>
      <c r="L328" s="193">
        <v>13</v>
      </c>
      <c r="M328" s="194">
        <v>0</v>
      </c>
      <c r="N328" s="193">
        <v>13</v>
      </c>
      <c r="O328" s="194">
        <v>30</v>
      </c>
      <c r="P328" s="193">
        <v>16</v>
      </c>
      <c r="Q328" s="194">
        <v>25</v>
      </c>
      <c r="R328" s="194"/>
      <c r="S328" s="194"/>
      <c r="T328" s="194"/>
      <c r="U328" s="194"/>
      <c r="V328" s="195">
        <f t="shared" si="229"/>
        <v>0.3298611111111111</v>
      </c>
      <c r="W328" s="195">
        <f t="shared" si="230"/>
        <v>0.54166666666666663</v>
      </c>
      <c r="X328" s="195">
        <f t="shared" si="231"/>
        <v>0.5625</v>
      </c>
      <c r="Y328" s="195">
        <f t="shared" si="232"/>
        <v>0.68402777777777779</v>
      </c>
      <c r="Z328" s="195">
        <f t="shared" si="233"/>
        <v>0</v>
      </c>
      <c r="AA328" s="195">
        <f t="shared" si="234"/>
        <v>0</v>
      </c>
      <c r="AB328" s="667"/>
      <c r="AC328" s="196">
        <f t="shared" si="217"/>
        <v>0.35069444444444442</v>
      </c>
      <c r="AD328" s="667"/>
      <c r="AE328" s="196">
        <f t="shared" si="236"/>
        <v>0.33333333333333331</v>
      </c>
      <c r="AF328" s="196"/>
      <c r="AG328" s="196" t="s">
        <v>963</v>
      </c>
      <c r="AH328" s="196"/>
      <c r="AI328" s="150"/>
      <c r="AJ328" s="709">
        <f t="shared" si="218"/>
        <v>0</v>
      </c>
      <c r="AK328" s="709">
        <f t="shared" si="219"/>
        <v>0</v>
      </c>
      <c r="AL328" s="709">
        <f t="shared" si="220"/>
        <v>0</v>
      </c>
      <c r="AM328" s="709"/>
      <c r="AN328" s="709">
        <f t="shared" si="221"/>
        <v>1</v>
      </c>
      <c r="AO328" s="709">
        <f t="shared" si="222"/>
        <v>1</v>
      </c>
      <c r="AR328" s="184"/>
    </row>
    <row r="329" spans="2:47" ht="12.75" hidden="1" customHeight="1" outlineLevel="1" x14ac:dyDescent="0.2">
      <c r="B329" s="851"/>
      <c r="C329" s="851"/>
      <c r="D329" s="27" t="str">
        <f t="shared" si="223"/>
        <v/>
      </c>
      <c r="E329" s="191" t="str">
        <f t="shared" si="224"/>
        <v>Fr</v>
      </c>
      <c r="F329" s="191">
        <f t="shared" si="225"/>
        <v>2022</v>
      </c>
      <c r="G329" s="191">
        <f t="shared" si="226"/>
        <v>10</v>
      </c>
      <c r="H329" s="191">
        <f t="shared" si="228"/>
        <v>14</v>
      </c>
      <c r="I329" s="192">
        <f t="shared" si="227"/>
        <v>43386</v>
      </c>
      <c r="J329" s="193">
        <v>7</v>
      </c>
      <c r="K329" s="194">
        <v>20</v>
      </c>
      <c r="L329" s="193">
        <v>12</v>
      </c>
      <c r="M329" s="194">
        <v>0</v>
      </c>
      <c r="N329" s="193">
        <v>12</v>
      </c>
      <c r="O329" s="194">
        <v>35</v>
      </c>
      <c r="P329" s="193">
        <v>16</v>
      </c>
      <c r="Q329" s="194">
        <v>30</v>
      </c>
      <c r="R329" s="194"/>
      <c r="S329" s="194"/>
      <c r="T329" s="194"/>
      <c r="U329" s="194"/>
      <c r="V329" s="195">
        <f t="shared" si="229"/>
        <v>0.30555555555555552</v>
      </c>
      <c r="W329" s="195">
        <f t="shared" si="230"/>
        <v>0.5</v>
      </c>
      <c r="X329" s="195">
        <f t="shared" si="231"/>
        <v>0.52430555555555558</v>
      </c>
      <c r="Y329" s="195">
        <f t="shared" si="232"/>
        <v>0.6875</v>
      </c>
      <c r="Z329" s="195">
        <f t="shared" si="233"/>
        <v>0</v>
      </c>
      <c r="AA329" s="195">
        <f t="shared" si="234"/>
        <v>0</v>
      </c>
      <c r="AB329" s="667"/>
      <c r="AC329" s="196">
        <f t="shared" si="217"/>
        <v>0.35069444444444442</v>
      </c>
      <c r="AD329" s="667"/>
      <c r="AE329" s="196">
        <f t="shared" si="236"/>
        <v>0.3576388888888889</v>
      </c>
      <c r="AF329" s="196"/>
      <c r="AG329" s="196" t="s">
        <v>1684</v>
      </c>
      <c r="AH329" s="196"/>
      <c r="AI329" s="150"/>
      <c r="AJ329" s="709">
        <f t="shared" si="218"/>
        <v>0</v>
      </c>
      <c r="AK329" s="709">
        <f t="shared" si="219"/>
        <v>0</v>
      </c>
      <c r="AL329" s="709">
        <f t="shared" si="220"/>
        <v>0</v>
      </c>
      <c r="AM329" s="709"/>
      <c r="AN329" s="709">
        <f t="shared" si="221"/>
        <v>1</v>
      </c>
      <c r="AO329" s="709">
        <f t="shared" si="222"/>
        <v>1</v>
      </c>
      <c r="AR329" s="184"/>
    </row>
    <row r="330" spans="2:47" ht="12.75" hidden="1" customHeight="1" outlineLevel="1" x14ac:dyDescent="0.2">
      <c r="B330" s="851"/>
      <c r="C330" s="851"/>
      <c r="D330" s="27" t="str">
        <f t="shared" si="223"/>
        <v/>
      </c>
      <c r="E330" s="191" t="str">
        <f t="shared" si="224"/>
        <v>Sa</v>
      </c>
      <c r="F330" s="191">
        <f t="shared" si="225"/>
        <v>2022</v>
      </c>
      <c r="G330" s="191">
        <f t="shared" si="226"/>
        <v>10</v>
      </c>
      <c r="H330" s="191">
        <f t="shared" si="228"/>
        <v>15</v>
      </c>
      <c r="I330" s="192">
        <f t="shared" si="227"/>
        <v>43387</v>
      </c>
      <c r="J330" s="193">
        <f t="shared" si="216"/>
        <v>0</v>
      </c>
      <c r="K330" s="194">
        <f t="shared" si="216"/>
        <v>0</v>
      </c>
      <c r="L330" s="193">
        <f t="shared" si="216"/>
        <v>0</v>
      </c>
      <c r="M330" s="194">
        <f t="shared" si="216"/>
        <v>0</v>
      </c>
      <c r="N330" s="193">
        <f t="shared" si="216"/>
        <v>0</v>
      </c>
      <c r="O330" s="194">
        <f t="shared" si="216"/>
        <v>0</v>
      </c>
      <c r="P330" s="193">
        <f t="shared" si="216"/>
        <v>0</v>
      </c>
      <c r="Q330" s="194">
        <f t="shared" si="216"/>
        <v>0</v>
      </c>
      <c r="R330" s="194"/>
      <c r="S330" s="194"/>
      <c r="T330" s="194"/>
      <c r="U330" s="194"/>
      <c r="V330" s="195">
        <f t="shared" si="229"/>
        <v>0</v>
      </c>
      <c r="W330" s="195">
        <f t="shared" si="230"/>
        <v>0</v>
      </c>
      <c r="X330" s="195">
        <f t="shared" si="231"/>
        <v>0</v>
      </c>
      <c r="Y330" s="195">
        <f t="shared" si="232"/>
        <v>0</v>
      </c>
      <c r="Z330" s="195">
        <f t="shared" si="233"/>
        <v>0</v>
      </c>
      <c r="AA330" s="195">
        <f t="shared" si="234"/>
        <v>0</v>
      </c>
      <c r="AB330" s="667"/>
      <c r="AC330" s="196">
        <f t="shared" si="217"/>
        <v>0</v>
      </c>
      <c r="AD330" s="667"/>
      <c r="AE330" s="196">
        <f t="shared" si="236"/>
        <v>0</v>
      </c>
      <c r="AF330" s="196"/>
      <c r="AG330" s="196"/>
      <c r="AH330" s="196"/>
      <c r="AI330" s="150"/>
      <c r="AJ330" s="709">
        <f t="shared" si="218"/>
        <v>0</v>
      </c>
      <c r="AK330" s="709">
        <f t="shared" si="219"/>
        <v>0</v>
      </c>
      <c r="AL330" s="709">
        <f t="shared" si="220"/>
        <v>0</v>
      </c>
      <c r="AM330" s="709"/>
      <c r="AN330" s="709">
        <f t="shared" si="221"/>
        <v>0</v>
      </c>
      <c r="AO330" s="709">
        <f t="shared" si="222"/>
        <v>0</v>
      </c>
      <c r="AR330" s="184"/>
    </row>
    <row r="331" spans="2:47" ht="12.75" hidden="1" customHeight="1" outlineLevel="1" x14ac:dyDescent="0.2">
      <c r="B331" s="851"/>
      <c r="C331" s="851"/>
      <c r="D331" s="27" t="str">
        <f t="shared" si="223"/>
        <v/>
      </c>
      <c r="E331" s="191" t="str">
        <f t="shared" si="224"/>
        <v>So</v>
      </c>
      <c r="F331" s="191">
        <f t="shared" si="225"/>
        <v>2022</v>
      </c>
      <c r="G331" s="191">
        <f t="shared" si="226"/>
        <v>10</v>
      </c>
      <c r="H331" s="191">
        <f t="shared" si="228"/>
        <v>16</v>
      </c>
      <c r="I331" s="192">
        <f t="shared" si="227"/>
        <v>43388</v>
      </c>
      <c r="J331" s="193">
        <f t="shared" si="216"/>
        <v>0</v>
      </c>
      <c r="K331" s="194">
        <f t="shared" si="216"/>
        <v>0</v>
      </c>
      <c r="L331" s="193">
        <f t="shared" si="216"/>
        <v>0</v>
      </c>
      <c r="M331" s="194">
        <f t="shared" si="216"/>
        <v>0</v>
      </c>
      <c r="N331" s="193">
        <f t="shared" si="216"/>
        <v>0</v>
      </c>
      <c r="O331" s="194">
        <f t="shared" si="216"/>
        <v>0</v>
      </c>
      <c r="P331" s="193">
        <f t="shared" si="216"/>
        <v>0</v>
      </c>
      <c r="Q331" s="194">
        <f t="shared" si="216"/>
        <v>0</v>
      </c>
      <c r="R331" s="194"/>
      <c r="S331" s="194"/>
      <c r="T331" s="194"/>
      <c r="U331" s="194"/>
      <c r="V331" s="195">
        <f t="shared" si="229"/>
        <v>0</v>
      </c>
      <c r="W331" s="195">
        <f t="shared" si="230"/>
        <v>0</v>
      </c>
      <c r="X331" s="195">
        <f t="shared" si="231"/>
        <v>0</v>
      </c>
      <c r="Y331" s="195">
        <f t="shared" si="232"/>
        <v>0</v>
      </c>
      <c r="Z331" s="195">
        <f t="shared" si="233"/>
        <v>0</v>
      </c>
      <c r="AA331" s="195">
        <f t="shared" si="234"/>
        <v>0</v>
      </c>
      <c r="AB331" s="667"/>
      <c r="AC331" s="196">
        <f t="shared" si="217"/>
        <v>0</v>
      </c>
      <c r="AD331" s="667"/>
      <c r="AE331" s="196">
        <f t="shared" si="236"/>
        <v>0</v>
      </c>
      <c r="AF331" s="196"/>
      <c r="AG331" s="196"/>
      <c r="AH331" s="196"/>
      <c r="AI331" s="172"/>
      <c r="AJ331" s="709">
        <f t="shared" si="218"/>
        <v>0</v>
      </c>
      <c r="AK331" s="709">
        <f t="shared" si="219"/>
        <v>0</v>
      </c>
      <c r="AL331" s="709">
        <f t="shared" si="220"/>
        <v>0</v>
      </c>
      <c r="AM331" s="709"/>
      <c r="AN331" s="709">
        <f t="shared" si="221"/>
        <v>0</v>
      </c>
      <c r="AO331" s="709">
        <f t="shared" si="222"/>
        <v>0</v>
      </c>
      <c r="AR331" s="184"/>
    </row>
    <row r="332" spans="2:47" ht="12.75" hidden="1" customHeight="1" outlineLevel="1" x14ac:dyDescent="0.2">
      <c r="B332" s="851"/>
      <c r="C332" s="851"/>
      <c r="D332" s="27">
        <f t="shared" si="223"/>
        <v>43</v>
      </c>
      <c r="E332" s="191" t="str">
        <f t="shared" si="224"/>
        <v>Mo</v>
      </c>
      <c r="F332" s="191">
        <f t="shared" si="225"/>
        <v>2022</v>
      </c>
      <c r="G332" s="191">
        <f t="shared" si="226"/>
        <v>10</v>
      </c>
      <c r="H332" s="191">
        <f t="shared" si="228"/>
        <v>17</v>
      </c>
      <c r="I332" s="192">
        <f t="shared" si="227"/>
        <v>43389</v>
      </c>
      <c r="J332" s="193">
        <v>8</v>
      </c>
      <c r="K332" s="194">
        <v>25</v>
      </c>
      <c r="L332" s="193">
        <v>13</v>
      </c>
      <c r="M332" s="194">
        <v>0</v>
      </c>
      <c r="N332" s="193">
        <v>13</v>
      </c>
      <c r="O332" s="194">
        <v>30</v>
      </c>
      <c r="P332" s="193">
        <v>17</v>
      </c>
      <c r="Q332" s="194">
        <v>20</v>
      </c>
      <c r="R332" s="194"/>
      <c r="S332" s="194"/>
      <c r="T332" s="194"/>
      <c r="U332" s="194"/>
      <c r="V332" s="195">
        <f t="shared" si="229"/>
        <v>0.35069444444444442</v>
      </c>
      <c r="W332" s="195">
        <f t="shared" si="230"/>
        <v>0.54166666666666663</v>
      </c>
      <c r="X332" s="195">
        <f t="shared" si="231"/>
        <v>0.5625</v>
      </c>
      <c r="Y332" s="195">
        <f t="shared" si="232"/>
        <v>0.72222222222222221</v>
      </c>
      <c r="Z332" s="195">
        <f t="shared" si="233"/>
        <v>0</v>
      </c>
      <c r="AA332" s="195">
        <f t="shared" si="234"/>
        <v>0</v>
      </c>
      <c r="AB332" s="667"/>
      <c r="AC332" s="196">
        <f t="shared" si="217"/>
        <v>0.35069444444444442</v>
      </c>
      <c r="AD332" s="667"/>
      <c r="AE332" s="196">
        <f t="shared" si="236"/>
        <v>0.35069444444444442</v>
      </c>
      <c r="AF332" s="196"/>
      <c r="AG332" s="196" t="s">
        <v>963</v>
      </c>
      <c r="AH332" s="196"/>
      <c r="AI332" s="172"/>
      <c r="AJ332" s="709">
        <f t="shared" si="218"/>
        <v>0</v>
      </c>
      <c r="AK332" s="709">
        <f t="shared" si="219"/>
        <v>0</v>
      </c>
      <c r="AL332" s="709">
        <f t="shared" si="220"/>
        <v>0</v>
      </c>
      <c r="AM332" s="709"/>
      <c r="AN332" s="709">
        <f t="shared" si="221"/>
        <v>1</v>
      </c>
      <c r="AO332" s="709">
        <f t="shared" si="222"/>
        <v>1</v>
      </c>
      <c r="AR332" s="184"/>
    </row>
    <row r="333" spans="2:47" ht="12.75" hidden="1" customHeight="1" outlineLevel="1" x14ac:dyDescent="0.2">
      <c r="B333" s="851"/>
      <c r="C333" s="851"/>
      <c r="D333" s="27" t="str">
        <f t="shared" si="223"/>
        <v/>
      </c>
      <c r="E333" s="191" t="str">
        <f t="shared" si="224"/>
        <v>Di</v>
      </c>
      <c r="F333" s="191">
        <f t="shared" si="225"/>
        <v>2022</v>
      </c>
      <c r="G333" s="191">
        <f t="shared" si="226"/>
        <v>10</v>
      </c>
      <c r="H333" s="191">
        <f t="shared" si="228"/>
        <v>18</v>
      </c>
      <c r="I333" s="192">
        <f t="shared" si="227"/>
        <v>43390</v>
      </c>
      <c r="J333" s="193">
        <v>8</v>
      </c>
      <c r="K333" s="194">
        <v>25</v>
      </c>
      <c r="L333" s="193">
        <v>13</v>
      </c>
      <c r="M333" s="194">
        <v>0</v>
      </c>
      <c r="N333" s="193">
        <v>13</v>
      </c>
      <c r="O333" s="194">
        <v>30</v>
      </c>
      <c r="P333" s="193">
        <v>17</v>
      </c>
      <c r="Q333" s="194">
        <v>15</v>
      </c>
      <c r="R333" s="194"/>
      <c r="S333" s="194"/>
      <c r="T333" s="194"/>
      <c r="U333" s="194"/>
      <c r="V333" s="195">
        <f t="shared" si="229"/>
        <v>0.35069444444444442</v>
      </c>
      <c r="W333" s="195">
        <f t="shared" si="230"/>
        <v>0.54166666666666663</v>
      </c>
      <c r="X333" s="195">
        <f t="shared" si="231"/>
        <v>0.5625</v>
      </c>
      <c r="Y333" s="195">
        <f t="shared" si="232"/>
        <v>0.71875</v>
      </c>
      <c r="Z333" s="195">
        <f t="shared" si="233"/>
        <v>0</v>
      </c>
      <c r="AA333" s="195">
        <f t="shared" si="234"/>
        <v>0</v>
      </c>
      <c r="AB333" s="667"/>
      <c r="AC333" s="196">
        <f t="shared" si="217"/>
        <v>0.35069444444444442</v>
      </c>
      <c r="AD333" s="667"/>
      <c r="AE333" s="196">
        <f t="shared" si="236"/>
        <v>0.34722222222222221</v>
      </c>
      <c r="AF333" s="196"/>
      <c r="AG333" s="196" t="s">
        <v>963</v>
      </c>
      <c r="AH333" s="196"/>
      <c r="AI333" s="172"/>
      <c r="AJ333" s="709">
        <f t="shared" si="218"/>
        <v>0</v>
      </c>
      <c r="AK333" s="709">
        <f t="shared" si="219"/>
        <v>0</v>
      </c>
      <c r="AL333" s="709">
        <f t="shared" si="220"/>
        <v>0</v>
      </c>
      <c r="AM333" s="709"/>
      <c r="AN333" s="709">
        <f t="shared" si="221"/>
        <v>1</v>
      </c>
      <c r="AO333" s="709">
        <f t="shared" si="222"/>
        <v>1</v>
      </c>
      <c r="AR333" s="184"/>
    </row>
    <row r="334" spans="2:47" ht="12.75" hidden="1" customHeight="1" outlineLevel="1" x14ac:dyDescent="0.2">
      <c r="B334" s="851"/>
      <c r="C334" s="851"/>
      <c r="D334" s="27" t="str">
        <f t="shared" si="223"/>
        <v/>
      </c>
      <c r="E334" s="191" t="str">
        <f t="shared" si="224"/>
        <v>Mi</v>
      </c>
      <c r="F334" s="191">
        <f t="shared" si="225"/>
        <v>2022</v>
      </c>
      <c r="G334" s="191">
        <f t="shared" si="226"/>
        <v>10</v>
      </c>
      <c r="H334" s="191">
        <f t="shared" si="228"/>
        <v>19</v>
      </c>
      <c r="I334" s="192">
        <f t="shared" si="227"/>
        <v>43391</v>
      </c>
      <c r="J334" s="193">
        <v>8</v>
      </c>
      <c r="K334" s="194">
        <v>35</v>
      </c>
      <c r="L334" s="193">
        <v>13</v>
      </c>
      <c r="M334" s="194">
        <v>0</v>
      </c>
      <c r="N334" s="193">
        <v>13</v>
      </c>
      <c r="O334" s="194">
        <v>30</v>
      </c>
      <c r="P334" s="193">
        <v>17</v>
      </c>
      <c r="Q334" s="194">
        <v>15</v>
      </c>
      <c r="R334" s="194"/>
      <c r="S334" s="194"/>
      <c r="T334" s="194"/>
      <c r="U334" s="194"/>
      <c r="V334" s="195">
        <f t="shared" si="229"/>
        <v>0.3576388888888889</v>
      </c>
      <c r="W334" s="195">
        <f t="shared" si="230"/>
        <v>0.54166666666666663</v>
      </c>
      <c r="X334" s="195">
        <f t="shared" si="231"/>
        <v>0.5625</v>
      </c>
      <c r="Y334" s="195">
        <f t="shared" si="232"/>
        <v>0.71875</v>
      </c>
      <c r="Z334" s="195">
        <f t="shared" si="233"/>
        <v>0</v>
      </c>
      <c r="AA334" s="195">
        <f t="shared" si="234"/>
        <v>0</v>
      </c>
      <c r="AB334" s="667"/>
      <c r="AC334" s="196">
        <f t="shared" si="217"/>
        <v>0.35069444444444442</v>
      </c>
      <c r="AD334" s="667"/>
      <c r="AE334" s="196">
        <f t="shared" si="236"/>
        <v>0.34027777777777773</v>
      </c>
      <c r="AF334" s="196"/>
      <c r="AG334" s="196" t="s">
        <v>963</v>
      </c>
      <c r="AH334" s="196"/>
      <c r="AI334" s="172"/>
      <c r="AJ334" s="709">
        <f t="shared" si="218"/>
        <v>0</v>
      </c>
      <c r="AK334" s="709">
        <f t="shared" si="219"/>
        <v>0</v>
      </c>
      <c r="AL334" s="709">
        <f t="shared" si="220"/>
        <v>0</v>
      </c>
      <c r="AM334" s="709"/>
      <c r="AN334" s="709">
        <f t="shared" si="221"/>
        <v>1</v>
      </c>
      <c r="AO334" s="709">
        <f t="shared" si="222"/>
        <v>1</v>
      </c>
      <c r="AR334" s="184"/>
    </row>
    <row r="335" spans="2:47" ht="12.75" hidden="1" customHeight="1" outlineLevel="1" x14ac:dyDescent="0.2">
      <c r="B335" s="851"/>
      <c r="C335" s="851"/>
      <c r="D335" s="27" t="str">
        <f t="shared" si="223"/>
        <v/>
      </c>
      <c r="E335" s="191" t="str">
        <f t="shared" si="224"/>
        <v>Do</v>
      </c>
      <c r="F335" s="191">
        <f t="shared" si="225"/>
        <v>2022</v>
      </c>
      <c r="G335" s="191">
        <f t="shared" si="226"/>
        <v>10</v>
      </c>
      <c r="H335" s="191">
        <f t="shared" si="228"/>
        <v>20</v>
      </c>
      <c r="I335" s="192">
        <f t="shared" si="227"/>
        <v>43392</v>
      </c>
      <c r="J335" s="193">
        <v>8</v>
      </c>
      <c r="K335" s="194">
        <v>20</v>
      </c>
      <c r="L335" s="193">
        <v>13</v>
      </c>
      <c r="M335" s="194">
        <v>0</v>
      </c>
      <c r="N335" s="193">
        <v>13</v>
      </c>
      <c r="O335" s="194">
        <v>30</v>
      </c>
      <c r="P335" s="193">
        <v>17</v>
      </c>
      <c r="Q335" s="194">
        <v>0</v>
      </c>
      <c r="R335" s="194"/>
      <c r="S335" s="194"/>
      <c r="T335" s="194"/>
      <c r="U335" s="194"/>
      <c r="V335" s="195">
        <f t="shared" si="229"/>
        <v>0.34722222222222227</v>
      </c>
      <c r="W335" s="195">
        <f t="shared" si="230"/>
        <v>0.54166666666666663</v>
      </c>
      <c r="X335" s="195">
        <f t="shared" si="231"/>
        <v>0.5625</v>
      </c>
      <c r="Y335" s="195">
        <f t="shared" si="232"/>
        <v>0.70833333333333337</v>
      </c>
      <c r="Z335" s="195">
        <f t="shared" si="233"/>
        <v>0</v>
      </c>
      <c r="AA335" s="195">
        <f t="shared" si="234"/>
        <v>0</v>
      </c>
      <c r="AB335" s="667"/>
      <c r="AC335" s="196">
        <f t="shared" si="217"/>
        <v>0.35069444444444442</v>
      </c>
      <c r="AD335" s="667"/>
      <c r="AE335" s="196">
        <f t="shared" si="236"/>
        <v>0.34027777777777773</v>
      </c>
      <c r="AF335" s="196"/>
      <c r="AG335" s="196" t="s">
        <v>963</v>
      </c>
      <c r="AH335" s="196"/>
      <c r="AI335" s="172"/>
      <c r="AJ335" s="709">
        <f t="shared" si="218"/>
        <v>0</v>
      </c>
      <c r="AK335" s="709">
        <f t="shared" si="219"/>
        <v>0</v>
      </c>
      <c r="AL335" s="709">
        <f t="shared" si="220"/>
        <v>0</v>
      </c>
      <c r="AM335" s="709"/>
      <c r="AN335" s="709">
        <f t="shared" si="221"/>
        <v>1</v>
      </c>
      <c r="AO335" s="709">
        <f t="shared" si="222"/>
        <v>1</v>
      </c>
      <c r="AR335" s="184"/>
    </row>
    <row r="336" spans="2:47" ht="12.75" hidden="1" customHeight="1" outlineLevel="1" x14ac:dyDescent="0.2">
      <c r="B336" s="851"/>
      <c r="C336" s="851"/>
      <c r="D336" s="27" t="str">
        <f t="shared" si="223"/>
        <v/>
      </c>
      <c r="E336" s="191" t="str">
        <f t="shared" si="224"/>
        <v>Fr</v>
      </c>
      <c r="F336" s="191">
        <f t="shared" si="225"/>
        <v>2022</v>
      </c>
      <c r="G336" s="191">
        <f t="shared" si="226"/>
        <v>10</v>
      </c>
      <c r="H336" s="191">
        <f t="shared" si="228"/>
        <v>21</v>
      </c>
      <c r="I336" s="192">
        <f t="shared" si="227"/>
        <v>43393</v>
      </c>
      <c r="J336" s="193">
        <v>7</v>
      </c>
      <c r="K336" s="194">
        <v>15</v>
      </c>
      <c r="L336" s="193">
        <v>7</v>
      </c>
      <c r="M336" s="194">
        <v>45</v>
      </c>
      <c r="N336" s="193">
        <v>8</v>
      </c>
      <c r="O336" s="194">
        <v>30</v>
      </c>
      <c r="P336" s="193">
        <v>13</v>
      </c>
      <c r="Q336" s="194">
        <v>0</v>
      </c>
      <c r="R336" s="194">
        <v>13</v>
      </c>
      <c r="S336" s="194">
        <v>30</v>
      </c>
      <c r="T336" s="194">
        <v>17</v>
      </c>
      <c r="U336" s="194">
        <v>20</v>
      </c>
      <c r="V336" s="195">
        <f t="shared" si="229"/>
        <v>0.30208333333333331</v>
      </c>
      <c r="W336" s="195">
        <f t="shared" si="230"/>
        <v>0.32291666666666669</v>
      </c>
      <c r="X336" s="195">
        <f t="shared" si="231"/>
        <v>0.35416666666666669</v>
      </c>
      <c r="Y336" s="195">
        <f t="shared" si="232"/>
        <v>0.54166666666666663</v>
      </c>
      <c r="Z336" s="195">
        <f t="shared" si="233"/>
        <v>0.5625</v>
      </c>
      <c r="AA336" s="195">
        <f t="shared" si="234"/>
        <v>0.72222222222222221</v>
      </c>
      <c r="AB336" s="667"/>
      <c r="AC336" s="196">
        <f t="shared" si="217"/>
        <v>0.35069444444444442</v>
      </c>
      <c r="AD336" s="667"/>
      <c r="AE336" s="196">
        <f t="shared" si="236"/>
        <v>0.36805555555555552</v>
      </c>
      <c r="AF336" s="196"/>
      <c r="AG336" s="196" t="s">
        <v>1684</v>
      </c>
      <c r="AH336" s="196"/>
      <c r="AJ336" s="709">
        <f t="shared" si="218"/>
        <v>0</v>
      </c>
      <c r="AK336" s="709">
        <f t="shared" si="219"/>
        <v>0</v>
      </c>
      <c r="AL336" s="709">
        <f t="shared" si="220"/>
        <v>0</v>
      </c>
      <c r="AM336" s="709"/>
      <c r="AN336" s="709">
        <f t="shared" si="221"/>
        <v>1</v>
      </c>
      <c r="AO336" s="709">
        <f t="shared" si="222"/>
        <v>1</v>
      </c>
      <c r="AR336" s="184"/>
    </row>
    <row r="337" spans="1:41" ht="12.75" hidden="1" customHeight="1" outlineLevel="1" x14ac:dyDescent="0.2">
      <c r="B337" s="851"/>
      <c r="C337" s="851"/>
      <c r="D337" s="27" t="str">
        <f t="shared" si="223"/>
        <v/>
      </c>
      <c r="E337" s="191" t="str">
        <f t="shared" si="224"/>
        <v>Sa</v>
      </c>
      <c r="F337" s="191">
        <f t="shared" si="225"/>
        <v>2022</v>
      </c>
      <c r="G337" s="191">
        <f t="shared" si="226"/>
        <v>10</v>
      </c>
      <c r="H337" s="191">
        <f t="shared" si="228"/>
        <v>22</v>
      </c>
      <c r="I337" s="192">
        <f t="shared" si="227"/>
        <v>43394</v>
      </c>
      <c r="J337" s="193">
        <f t="shared" ref="J337:Q346" si="237">IF(OR($E337="Sa",$E337="So"),J$4,J$5)</f>
        <v>0</v>
      </c>
      <c r="K337" s="194">
        <f t="shared" si="237"/>
        <v>0</v>
      </c>
      <c r="L337" s="193">
        <f t="shared" si="237"/>
        <v>0</v>
      </c>
      <c r="M337" s="194">
        <f t="shared" si="237"/>
        <v>0</v>
      </c>
      <c r="N337" s="193">
        <f t="shared" si="237"/>
        <v>0</v>
      </c>
      <c r="O337" s="194">
        <f t="shared" si="237"/>
        <v>0</v>
      </c>
      <c r="P337" s="193">
        <f t="shared" si="237"/>
        <v>0</v>
      </c>
      <c r="Q337" s="194">
        <f t="shared" si="237"/>
        <v>0</v>
      </c>
      <c r="R337" s="194"/>
      <c r="S337" s="194"/>
      <c r="T337" s="194"/>
      <c r="U337" s="194"/>
      <c r="V337" s="195">
        <f t="shared" si="229"/>
        <v>0</v>
      </c>
      <c r="W337" s="195">
        <f t="shared" si="230"/>
        <v>0</v>
      </c>
      <c r="X337" s="195">
        <f t="shared" si="231"/>
        <v>0</v>
      </c>
      <c r="Y337" s="195">
        <f t="shared" si="232"/>
        <v>0</v>
      </c>
      <c r="Z337" s="195">
        <f t="shared" si="233"/>
        <v>0</v>
      </c>
      <c r="AA337" s="195">
        <f t="shared" si="234"/>
        <v>0</v>
      </c>
      <c r="AB337" s="667"/>
      <c r="AC337" s="196">
        <f t="shared" si="217"/>
        <v>0</v>
      </c>
      <c r="AD337" s="667"/>
      <c r="AE337" s="196">
        <f t="shared" si="236"/>
        <v>0</v>
      </c>
      <c r="AF337" s="196"/>
      <c r="AG337" s="196"/>
      <c r="AH337" s="196"/>
      <c r="AJ337" s="709">
        <f t="shared" si="218"/>
        <v>0</v>
      </c>
      <c r="AK337" s="709">
        <f t="shared" si="219"/>
        <v>0</v>
      </c>
      <c r="AL337" s="709">
        <f t="shared" si="220"/>
        <v>0</v>
      </c>
      <c r="AM337" s="709"/>
      <c r="AN337" s="709">
        <f t="shared" si="221"/>
        <v>0</v>
      </c>
      <c r="AO337" s="709">
        <f t="shared" si="222"/>
        <v>0</v>
      </c>
    </row>
    <row r="338" spans="1:41" ht="12.75" hidden="1" customHeight="1" outlineLevel="1" x14ac:dyDescent="0.2">
      <c r="B338" s="851"/>
      <c r="C338" s="851"/>
      <c r="D338" s="27" t="str">
        <f t="shared" si="223"/>
        <v/>
      </c>
      <c r="E338" s="191" t="str">
        <f t="shared" si="224"/>
        <v>So</v>
      </c>
      <c r="F338" s="191">
        <f t="shared" si="225"/>
        <v>2022</v>
      </c>
      <c r="G338" s="191">
        <f t="shared" si="226"/>
        <v>10</v>
      </c>
      <c r="H338" s="191">
        <f t="shared" si="228"/>
        <v>23</v>
      </c>
      <c r="I338" s="192">
        <f t="shared" si="227"/>
        <v>43395</v>
      </c>
      <c r="J338" s="193">
        <f t="shared" si="237"/>
        <v>0</v>
      </c>
      <c r="K338" s="194">
        <f t="shared" si="237"/>
        <v>0</v>
      </c>
      <c r="L338" s="193">
        <f t="shared" si="237"/>
        <v>0</v>
      </c>
      <c r="M338" s="194">
        <f t="shared" si="237"/>
        <v>0</v>
      </c>
      <c r="N338" s="193">
        <f t="shared" si="237"/>
        <v>0</v>
      </c>
      <c r="O338" s="194">
        <f t="shared" si="237"/>
        <v>0</v>
      </c>
      <c r="P338" s="193">
        <f t="shared" si="237"/>
        <v>0</v>
      </c>
      <c r="Q338" s="194">
        <f t="shared" si="237"/>
        <v>0</v>
      </c>
      <c r="R338" s="194"/>
      <c r="S338" s="194"/>
      <c r="T338" s="194"/>
      <c r="U338" s="194"/>
      <c r="V338" s="195">
        <f t="shared" si="229"/>
        <v>0</v>
      </c>
      <c r="W338" s="195">
        <f t="shared" si="230"/>
        <v>0</v>
      </c>
      <c r="X338" s="195">
        <f t="shared" si="231"/>
        <v>0</v>
      </c>
      <c r="Y338" s="195">
        <f t="shared" si="232"/>
        <v>0</v>
      </c>
      <c r="Z338" s="195">
        <f t="shared" si="233"/>
        <v>0</v>
      </c>
      <c r="AA338" s="195">
        <f t="shared" si="234"/>
        <v>0</v>
      </c>
      <c r="AB338" s="667"/>
      <c r="AC338" s="196">
        <f t="shared" si="217"/>
        <v>0</v>
      </c>
      <c r="AD338" s="667"/>
      <c r="AE338" s="196">
        <f t="shared" si="236"/>
        <v>0</v>
      </c>
      <c r="AF338" s="196"/>
      <c r="AG338" s="196"/>
      <c r="AH338" s="196"/>
      <c r="AI338" s="150"/>
      <c r="AJ338" s="709">
        <f t="shared" si="218"/>
        <v>0</v>
      </c>
      <c r="AK338" s="709">
        <f t="shared" si="219"/>
        <v>0</v>
      </c>
      <c r="AL338" s="709">
        <f t="shared" si="220"/>
        <v>0</v>
      </c>
      <c r="AM338" s="709"/>
      <c r="AN338" s="709">
        <f t="shared" si="221"/>
        <v>0</v>
      </c>
      <c r="AO338" s="709">
        <f t="shared" si="222"/>
        <v>0</v>
      </c>
    </row>
    <row r="339" spans="1:41" ht="12.75" hidden="1" customHeight="1" outlineLevel="1" x14ac:dyDescent="0.2">
      <c r="B339" s="851"/>
      <c r="C339" s="851"/>
      <c r="D339" s="27">
        <f t="shared" si="223"/>
        <v>44</v>
      </c>
      <c r="E339" s="191" t="str">
        <f t="shared" si="224"/>
        <v>Mo</v>
      </c>
      <c r="F339" s="191">
        <f t="shared" si="225"/>
        <v>2022</v>
      </c>
      <c r="G339" s="191">
        <f t="shared" si="226"/>
        <v>10</v>
      </c>
      <c r="H339" s="191">
        <f t="shared" si="228"/>
        <v>24</v>
      </c>
      <c r="I339" s="192">
        <f t="shared" si="227"/>
        <v>43396</v>
      </c>
      <c r="J339" s="193">
        <v>8</v>
      </c>
      <c r="K339" s="194">
        <v>40</v>
      </c>
      <c r="L339" s="193">
        <v>13</v>
      </c>
      <c r="M339" s="194">
        <v>0</v>
      </c>
      <c r="N339" s="193">
        <v>13</v>
      </c>
      <c r="O339" s="194">
        <v>30</v>
      </c>
      <c r="P339" s="193">
        <v>17</v>
      </c>
      <c r="Q339" s="194">
        <v>15</v>
      </c>
      <c r="R339" s="194"/>
      <c r="S339" s="194"/>
      <c r="T339" s="194"/>
      <c r="U339" s="194"/>
      <c r="V339" s="195">
        <f t="shared" si="229"/>
        <v>0.3611111111111111</v>
      </c>
      <c r="W339" s="195">
        <f t="shared" si="230"/>
        <v>0.54166666666666663</v>
      </c>
      <c r="X339" s="195">
        <f t="shared" si="231"/>
        <v>0.5625</v>
      </c>
      <c r="Y339" s="195">
        <f t="shared" si="232"/>
        <v>0.71875</v>
      </c>
      <c r="Z339" s="195">
        <f t="shared" si="233"/>
        <v>0</v>
      </c>
      <c r="AA339" s="195">
        <f t="shared" si="234"/>
        <v>0</v>
      </c>
      <c r="AB339" s="667"/>
      <c r="AC339" s="196">
        <f t="shared" si="217"/>
        <v>0.35069444444444442</v>
      </c>
      <c r="AD339" s="667"/>
      <c r="AE339" s="196">
        <f t="shared" si="236"/>
        <v>0.33680555555555552</v>
      </c>
      <c r="AF339" s="196"/>
      <c r="AG339" s="196" t="s">
        <v>963</v>
      </c>
      <c r="AH339" s="196"/>
      <c r="AI339" s="150"/>
      <c r="AJ339" s="709">
        <f t="shared" si="218"/>
        <v>0</v>
      </c>
      <c r="AK339" s="709">
        <f t="shared" si="219"/>
        <v>0</v>
      </c>
      <c r="AL339" s="709">
        <f t="shared" si="220"/>
        <v>0</v>
      </c>
      <c r="AM339" s="709"/>
      <c r="AN339" s="709">
        <f t="shared" si="221"/>
        <v>1</v>
      </c>
      <c r="AO339" s="709">
        <f t="shared" si="222"/>
        <v>1</v>
      </c>
    </row>
    <row r="340" spans="1:41" ht="12.75" hidden="1" customHeight="1" outlineLevel="1" x14ac:dyDescent="0.2">
      <c r="B340" s="851"/>
      <c r="C340" s="851"/>
      <c r="D340" s="27" t="str">
        <f t="shared" si="223"/>
        <v/>
      </c>
      <c r="E340" s="191" t="str">
        <f t="shared" si="224"/>
        <v>Di</v>
      </c>
      <c r="F340" s="191">
        <f t="shared" si="225"/>
        <v>2022</v>
      </c>
      <c r="G340" s="191">
        <f t="shared" si="226"/>
        <v>10</v>
      </c>
      <c r="H340" s="191">
        <f t="shared" si="228"/>
        <v>25</v>
      </c>
      <c r="I340" s="192">
        <f t="shared" si="227"/>
        <v>43397</v>
      </c>
      <c r="J340" s="193">
        <v>8</v>
      </c>
      <c r="K340" s="194">
        <v>15</v>
      </c>
      <c r="L340" s="193">
        <v>13</v>
      </c>
      <c r="M340" s="194">
        <v>0</v>
      </c>
      <c r="N340" s="193">
        <v>13</v>
      </c>
      <c r="O340" s="194">
        <v>30</v>
      </c>
      <c r="P340" s="193">
        <v>17</v>
      </c>
      <c r="Q340" s="194">
        <v>15</v>
      </c>
      <c r="R340" s="194"/>
      <c r="S340" s="194"/>
      <c r="T340" s="194"/>
      <c r="U340" s="194"/>
      <c r="V340" s="195">
        <f t="shared" si="229"/>
        <v>0.34375</v>
      </c>
      <c r="W340" s="195">
        <f t="shared" si="230"/>
        <v>0.54166666666666663</v>
      </c>
      <c r="X340" s="195">
        <f t="shared" si="231"/>
        <v>0.5625</v>
      </c>
      <c r="Y340" s="195">
        <f t="shared" si="232"/>
        <v>0.71875</v>
      </c>
      <c r="Z340" s="195">
        <f t="shared" si="233"/>
        <v>0</v>
      </c>
      <c r="AA340" s="195">
        <f t="shared" si="234"/>
        <v>0</v>
      </c>
      <c r="AB340" s="667"/>
      <c r="AC340" s="196">
        <f t="shared" si="217"/>
        <v>0.35069444444444442</v>
      </c>
      <c r="AD340" s="667"/>
      <c r="AE340" s="196">
        <f t="shared" si="236"/>
        <v>0.35416666666666663</v>
      </c>
      <c r="AF340" s="196"/>
      <c r="AG340" s="196" t="s">
        <v>963</v>
      </c>
      <c r="AH340" s="196"/>
      <c r="AI340" s="150"/>
      <c r="AJ340" s="709">
        <f t="shared" si="218"/>
        <v>0</v>
      </c>
      <c r="AK340" s="709">
        <f t="shared" si="219"/>
        <v>0</v>
      </c>
      <c r="AL340" s="709">
        <f t="shared" si="220"/>
        <v>0</v>
      </c>
      <c r="AM340" s="709"/>
      <c r="AN340" s="709">
        <f t="shared" si="221"/>
        <v>1</v>
      </c>
      <c r="AO340" s="709">
        <f t="shared" si="222"/>
        <v>1</v>
      </c>
    </row>
    <row r="341" spans="1:41" ht="12.75" hidden="1" customHeight="1" outlineLevel="1" x14ac:dyDescent="0.2">
      <c r="B341" s="851"/>
      <c r="C341" s="851"/>
      <c r="D341" s="27" t="str">
        <f t="shared" si="223"/>
        <v/>
      </c>
      <c r="E341" s="191" t="str">
        <f t="shared" si="224"/>
        <v>Mi</v>
      </c>
      <c r="F341" s="191">
        <f t="shared" si="225"/>
        <v>2022</v>
      </c>
      <c r="G341" s="191">
        <f t="shared" si="226"/>
        <v>10</v>
      </c>
      <c r="H341" s="191">
        <f t="shared" si="228"/>
        <v>26</v>
      </c>
      <c r="I341" s="192">
        <f t="shared" si="227"/>
        <v>43398</v>
      </c>
      <c r="J341" s="193">
        <v>8</v>
      </c>
      <c r="K341" s="194">
        <v>15</v>
      </c>
      <c r="L341" s="193">
        <v>13</v>
      </c>
      <c r="M341" s="194">
        <v>0</v>
      </c>
      <c r="N341" s="193">
        <v>13</v>
      </c>
      <c r="O341" s="194">
        <v>30</v>
      </c>
      <c r="P341" s="193">
        <v>17</v>
      </c>
      <c r="Q341" s="194">
        <v>15</v>
      </c>
      <c r="R341" s="194"/>
      <c r="S341" s="194"/>
      <c r="T341" s="194"/>
      <c r="U341" s="194"/>
      <c r="V341" s="195">
        <f t="shared" si="229"/>
        <v>0.34375</v>
      </c>
      <c r="W341" s="195">
        <f t="shared" si="230"/>
        <v>0.54166666666666663</v>
      </c>
      <c r="X341" s="195">
        <f t="shared" si="231"/>
        <v>0.5625</v>
      </c>
      <c r="Y341" s="195">
        <f t="shared" si="232"/>
        <v>0.71875</v>
      </c>
      <c r="Z341" s="195">
        <f t="shared" si="233"/>
        <v>0</v>
      </c>
      <c r="AA341" s="195">
        <f t="shared" si="234"/>
        <v>0</v>
      </c>
      <c r="AB341" s="667"/>
      <c r="AC341" s="196">
        <f t="shared" si="217"/>
        <v>0.35069444444444442</v>
      </c>
      <c r="AD341" s="667"/>
      <c r="AE341" s="196">
        <f t="shared" si="236"/>
        <v>0.35416666666666663</v>
      </c>
      <c r="AF341" s="196"/>
      <c r="AG341" s="196" t="s">
        <v>963</v>
      </c>
      <c r="AH341" s="196"/>
      <c r="AI341" s="150"/>
      <c r="AJ341" s="709">
        <f t="shared" si="218"/>
        <v>0</v>
      </c>
      <c r="AK341" s="709">
        <f t="shared" si="219"/>
        <v>0</v>
      </c>
      <c r="AL341" s="709">
        <f t="shared" si="220"/>
        <v>0</v>
      </c>
      <c r="AM341" s="709"/>
      <c r="AN341" s="709">
        <f t="shared" si="221"/>
        <v>1</v>
      </c>
      <c r="AO341" s="709">
        <f t="shared" si="222"/>
        <v>1</v>
      </c>
    </row>
    <row r="342" spans="1:41" ht="12.75" hidden="1" customHeight="1" outlineLevel="1" x14ac:dyDescent="0.2">
      <c r="B342" s="851"/>
      <c r="C342" s="851"/>
      <c r="D342" s="27" t="str">
        <f t="shared" si="223"/>
        <v/>
      </c>
      <c r="E342" s="191" t="str">
        <f t="shared" si="224"/>
        <v>Do</v>
      </c>
      <c r="F342" s="191">
        <f t="shared" si="225"/>
        <v>2022</v>
      </c>
      <c r="G342" s="191">
        <f t="shared" si="226"/>
        <v>10</v>
      </c>
      <c r="H342" s="191">
        <f t="shared" si="228"/>
        <v>27</v>
      </c>
      <c r="I342" s="192">
        <f t="shared" si="227"/>
        <v>43399</v>
      </c>
      <c r="J342" s="193">
        <v>8</v>
      </c>
      <c r="K342" s="194">
        <v>0</v>
      </c>
      <c r="L342" s="193">
        <v>13</v>
      </c>
      <c r="M342" s="194">
        <v>15</v>
      </c>
      <c r="N342" s="193">
        <v>13</v>
      </c>
      <c r="O342" s="194">
        <v>45</v>
      </c>
      <c r="P342" s="193">
        <v>17</v>
      </c>
      <c r="Q342" s="194">
        <v>0</v>
      </c>
      <c r="R342" s="194"/>
      <c r="S342" s="194"/>
      <c r="T342" s="194"/>
      <c r="U342" s="194"/>
      <c r="V342" s="195">
        <f t="shared" si="229"/>
        <v>0.33333333333333331</v>
      </c>
      <c r="W342" s="195">
        <f t="shared" si="230"/>
        <v>0.55208333333333337</v>
      </c>
      <c r="X342" s="195">
        <f t="shared" si="231"/>
        <v>0.57291666666666663</v>
      </c>
      <c r="Y342" s="195">
        <f t="shared" si="232"/>
        <v>0.70833333333333337</v>
      </c>
      <c r="Z342" s="195">
        <f t="shared" si="233"/>
        <v>0</v>
      </c>
      <c r="AA342" s="195">
        <f t="shared" si="234"/>
        <v>0</v>
      </c>
      <c r="AB342" s="667"/>
      <c r="AC342" s="196">
        <f t="shared" si="217"/>
        <v>0.35069444444444442</v>
      </c>
      <c r="AD342" s="667"/>
      <c r="AE342" s="196">
        <f t="shared" si="236"/>
        <v>0.3541666666666668</v>
      </c>
      <c r="AF342" s="196"/>
      <c r="AG342" s="196" t="s">
        <v>963</v>
      </c>
      <c r="AH342" s="196"/>
      <c r="AI342" s="150"/>
      <c r="AJ342" s="709">
        <f t="shared" si="218"/>
        <v>0</v>
      </c>
      <c r="AK342" s="709">
        <f t="shared" si="219"/>
        <v>0</v>
      </c>
      <c r="AL342" s="709">
        <f t="shared" si="220"/>
        <v>0</v>
      </c>
      <c r="AM342" s="709"/>
      <c r="AN342" s="709">
        <f t="shared" si="221"/>
        <v>1</v>
      </c>
      <c r="AO342" s="709">
        <f t="shared" si="222"/>
        <v>1</v>
      </c>
    </row>
    <row r="343" spans="1:41" ht="12.75" hidden="1" customHeight="1" outlineLevel="1" x14ac:dyDescent="0.2">
      <c r="B343" s="851"/>
      <c r="C343" s="851"/>
      <c r="D343" s="27" t="str">
        <f t="shared" si="223"/>
        <v/>
      </c>
      <c r="E343" s="191" t="str">
        <f t="shared" si="224"/>
        <v>Fr</v>
      </c>
      <c r="F343" s="191">
        <f t="shared" si="225"/>
        <v>2022</v>
      </c>
      <c r="G343" s="191">
        <f t="shared" si="226"/>
        <v>10</v>
      </c>
      <c r="H343" s="191">
        <f t="shared" si="228"/>
        <v>28</v>
      </c>
      <c r="I343" s="192">
        <f t="shared" si="227"/>
        <v>43400</v>
      </c>
      <c r="J343" s="193">
        <v>7</v>
      </c>
      <c r="K343" s="194">
        <v>30</v>
      </c>
      <c r="L343" s="193">
        <v>12</v>
      </c>
      <c r="M343" s="194">
        <v>0</v>
      </c>
      <c r="N343" s="193">
        <v>12</v>
      </c>
      <c r="O343" s="194">
        <v>30</v>
      </c>
      <c r="P343" s="193">
        <v>16</v>
      </c>
      <c r="Q343" s="194">
        <v>45</v>
      </c>
      <c r="R343" s="194"/>
      <c r="S343" s="194"/>
      <c r="T343" s="194"/>
      <c r="U343" s="194"/>
      <c r="V343" s="195">
        <f>TIME(J343,K343,0)</f>
        <v>0.3125</v>
      </c>
      <c r="W343" s="195">
        <f>TIME(L343,M343,0)</f>
        <v>0.5</v>
      </c>
      <c r="X343" s="195">
        <f>TIME(N343,O343,0)</f>
        <v>0.52083333333333337</v>
      </c>
      <c r="Y343" s="195">
        <f>TIME(P343,Q343,0)</f>
        <v>0.69791666666666663</v>
      </c>
      <c r="Z343" s="195">
        <f t="shared" si="233"/>
        <v>0</v>
      </c>
      <c r="AA343" s="195">
        <f t="shared" si="234"/>
        <v>0</v>
      </c>
      <c r="AB343" s="667"/>
      <c r="AC343" s="196">
        <f t="shared" si="217"/>
        <v>0.35069444444444442</v>
      </c>
      <c r="AD343" s="667"/>
      <c r="AE343" s="196">
        <f t="shared" si="236"/>
        <v>0.36458333333333326</v>
      </c>
      <c r="AF343" s="196"/>
      <c r="AG343" s="196" t="s">
        <v>1684</v>
      </c>
      <c r="AH343" s="196"/>
      <c r="AJ343" s="709">
        <f t="shared" si="218"/>
        <v>0</v>
      </c>
      <c r="AK343" s="709">
        <f t="shared" si="219"/>
        <v>0</v>
      </c>
      <c r="AL343" s="709">
        <f t="shared" si="220"/>
        <v>0</v>
      </c>
      <c r="AM343" s="709"/>
      <c r="AN343" s="709">
        <f t="shared" si="221"/>
        <v>1</v>
      </c>
      <c r="AO343" s="709">
        <f t="shared" si="222"/>
        <v>1</v>
      </c>
    </row>
    <row r="344" spans="1:41" ht="12.75" hidden="1" customHeight="1" outlineLevel="1" x14ac:dyDescent="0.2">
      <c r="B344" s="851"/>
      <c r="C344" s="851"/>
      <c r="D344" s="27" t="str">
        <f t="shared" si="223"/>
        <v/>
      </c>
      <c r="E344" s="191" t="str">
        <f t="shared" si="224"/>
        <v>Sa</v>
      </c>
      <c r="F344" s="191">
        <f t="shared" si="225"/>
        <v>2022</v>
      </c>
      <c r="G344" s="191">
        <f t="shared" si="226"/>
        <v>10</v>
      </c>
      <c r="H344" s="191">
        <f t="shared" si="228"/>
        <v>29</v>
      </c>
      <c r="I344" s="192">
        <f t="shared" si="227"/>
        <v>43401</v>
      </c>
      <c r="J344" s="193">
        <f t="shared" si="237"/>
        <v>0</v>
      </c>
      <c r="K344" s="194">
        <f t="shared" si="237"/>
        <v>0</v>
      </c>
      <c r="L344" s="193">
        <f t="shared" si="237"/>
        <v>0</v>
      </c>
      <c r="M344" s="194">
        <f t="shared" si="237"/>
        <v>0</v>
      </c>
      <c r="N344" s="193">
        <f t="shared" si="237"/>
        <v>0</v>
      </c>
      <c r="O344" s="194">
        <f t="shared" si="237"/>
        <v>0</v>
      </c>
      <c r="P344" s="193">
        <f t="shared" si="237"/>
        <v>0</v>
      </c>
      <c r="Q344" s="194">
        <f t="shared" si="237"/>
        <v>0</v>
      </c>
      <c r="R344" s="194"/>
      <c r="S344" s="194"/>
      <c r="T344" s="194"/>
      <c r="U344" s="194"/>
      <c r="V344" s="195">
        <f>TIME(J344,K344,0)</f>
        <v>0</v>
      </c>
      <c r="W344" s="195">
        <f>TIME(L344,M344,0)</f>
        <v>0</v>
      </c>
      <c r="X344" s="195">
        <f>TIME(N344,O344,0)</f>
        <v>0</v>
      </c>
      <c r="Y344" s="195">
        <f>TIME(P344,Q344,0)</f>
        <v>0</v>
      </c>
      <c r="Z344" s="195">
        <f t="shared" si="233"/>
        <v>0</v>
      </c>
      <c r="AA344" s="195">
        <f t="shared" si="234"/>
        <v>0</v>
      </c>
      <c r="AB344" s="667"/>
      <c r="AC344" s="196">
        <f t="shared" si="217"/>
        <v>0</v>
      </c>
      <c r="AD344" s="667"/>
      <c r="AE344" s="196">
        <f t="shared" si="236"/>
        <v>0</v>
      </c>
      <c r="AF344" s="196"/>
      <c r="AG344" s="196"/>
      <c r="AH344" s="196"/>
      <c r="AJ344" s="709">
        <f t="shared" si="218"/>
        <v>0</v>
      </c>
      <c r="AK344" s="709">
        <f t="shared" si="219"/>
        <v>0</v>
      </c>
      <c r="AL344" s="709">
        <f t="shared" si="220"/>
        <v>0</v>
      </c>
      <c r="AM344" s="709"/>
      <c r="AN344" s="709">
        <f t="shared" si="221"/>
        <v>0</v>
      </c>
      <c r="AO344" s="709">
        <f t="shared" si="222"/>
        <v>0</v>
      </c>
    </row>
    <row r="345" spans="1:41" ht="12.75" hidden="1" customHeight="1" outlineLevel="1" x14ac:dyDescent="0.2">
      <c r="B345" s="851"/>
      <c r="C345" s="851"/>
      <c r="D345" s="27" t="str">
        <f t="shared" si="223"/>
        <v/>
      </c>
      <c r="E345" s="191" t="str">
        <f t="shared" si="224"/>
        <v>So</v>
      </c>
      <c r="F345" s="191">
        <f t="shared" si="225"/>
        <v>2022</v>
      </c>
      <c r="G345" s="191">
        <f t="shared" si="226"/>
        <v>10</v>
      </c>
      <c r="H345" s="191">
        <f t="shared" si="228"/>
        <v>30</v>
      </c>
      <c r="I345" s="192">
        <f t="shared" si="227"/>
        <v>43402</v>
      </c>
      <c r="J345" s="193">
        <f t="shared" si="237"/>
        <v>0</v>
      </c>
      <c r="K345" s="194">
        <f t="shared" si="237"/>
        <v>0</v>
      </c>
      <c r="L345" s="193">
        <f t="shared" si="237"/>
        <v>0</v>
      </c>
      <c r="M345" s="194">
        <f t="shared" si="237"/>
        <v>0</v>
      </c>
      <c r="N345" s="193">
        <f t="shared" si="237"/>
        <v>0</v>
      </c>
      <c r="O345" s="194">
        <f t="shared" si="237"/>
        <v>0</v>
      </c>
      <c r="P345" s="193">
        <f t="shared" si="237"/>
        <v>0</v>
      </c>
      <c r="Q345" s="194">
        <f t="shared" si="237"/>
        <v>0</v>
      </c>
      <c r="R345" s="194"/>
      <c r="S345" s="194"/>
      <c r="T345" s="194"/>
      <c r="U345" s="194"/>
      <c r="V345" s="195">
        <f>TIME(J345,K345,0)</f>
        <v>0</v>
      </c>
      <c r="W345" s="195">
        <f>TIME(L345,M345,0)</f>
        <v>0</v>
      </c>
      <c r="X345" s="195">
        <f>TIME(N345,O345,0)</f>
        <v>0</v>
      </c>
      <c r="Y345" s="195">
        <f>TIME(P345,Q345,0)</f>
        <v>0</v>
      </c>
      <c r="Z345" s="195">
        <f t="shared" si="233"/>
        <v>0</v>
      </c>
      <c r="AA345" s="195">
        <f t="shared" si="234"/>
        <v>0</v>
      </c>
      <c r="AB345" s="667"/>
      <c r="AC345" s="196">
        <f t="shared" si="217"/>
        <v>0</v>
      </c>
      <c r="AD345" s="667"/>
      <c r="AE345" s="196">
        <f t="shared" si="236"/>
        <v>0</v>
      </c>
      <c r="AF345" s="196"/>
      <c r="AG345" s="196"/>
      <c r="AH345" s="196"/>
      <c r="AI345" s="150"/>
      <c r="AJ345" s="709">
        <f t="shared" si="218"/>
        <v>0</v>
      </c>
      <c r="AK345" s="709">
        <f t="shared" si="219"/>
        <v>0</v>
      </c>
      <c r="AL345" s="709">
        <f t="shared" si="220"/>
        <v>0</v>
      </c>
      <c r="AM345" s="709"/>
      <c r="AN345" s="709">
        <f t="shared" si="221"/>
        <v>0</v>
      </c>
      <c r="AO345" s="709">
        <f t="shared" si="222"/>
        <v>0</v>
      </c>
    </row>
    <row r="346" spans="1:41" ht="12.75" hidden="1" customHeight="1" outlineLevel="1" x14ac:dyDescent="0.2">
      <c r="B346" s="851"/>
      <c r="C346" s="851"/>
      <c r="D346" s="27">
        <f t="shared" si="223"/>
        <v>45</v>
      </c>
      <c r="E346" s="191" t="str">
        <f t="shared" si="224"/>
        <v>Mo</v>
      </c>
      <c r="F346" s="191">
        <f t="shared" si="225"/>
        <v>2022</v>
      </c>
      <c r="G346" s="191">
        <f t="shared" si="226"/>
        <v>10</v>
      </c>
      <c r="H346" s="191">
        <f t="shared" si="228"/>
        <v>31</v>
      </c>
      <c r="I346" s="192">
        <f t="shared" si="227"/>
        <v>43403</v>
      </c>
      <c r="J346" s="193">
        <f t="shared" si="237"/>
        <v>7</v>
      </c>
      <c r="K346" s="194">
        <f t="shared" si="237"/>
        <v>0</v>
      </c>
      <c r="L346" s="193">
        <f t="shared" si="237"/>
        <v>13</v>
      </c>
      <c r="M346" s="194">
        <f t="shared" si="237"/>
        <v>0</v>
      </c>
      <c r="N346" s="193">
        <f t="shared" si="237"/>
        <v>13</v>
      </c>
      <c r="O346" s="194">
        <f t="shared" si="237"/>
        <v>30</v>
      </c>
      <c r="P346" s="193">
        <f t="shared" si="237"/>
        <v>15</v>
      </c>
      <c r="Q346" s="194">
        <f t="shared" si="237"/>
        <v>55</v>
      </c>
      <c r="R346" s="194"/>
      <c r="S346" s="194"/>
      <c r="T346" s="194"/>
      <c r="U346" s="194"/>
      <c r="V346" s="195">
        <f>TIME(J346,K346,0)</f>
        <v>0.29166666666666669</v>
      </c>
      <c r="W346" s="195">
        <f>TIME(L346,M346,0)</f>
        <v>0.54166666666666663</v>
      </c>
      <c r="X346" s="195">
        <f>TIME(N346,O346,0)</f>
        <v>0.5625</v>
      </c>
      <c r="Y346" s="195">
        <f>TIME(P346,Q346,0)</f>
        <v>0.66319444444444442</v>
      </c>
      <c r="Z346" s="195">
        <f t="shared" si="233"/>
        <v>0</v>
      </c>
      <c r="AA346" s="195">
        <f t="shared" si="234"/>
        <v>0</v>
      </c>
      <c r="AB346" s="667"/>
      <c r="AC346" s="196">
        <f t="shared" si="217"/>
        <v>0.35069444444444442</v>
      </c>
      <c r="AD346" s="667"/>
      <c r="AE346" s="196">
        <f t="shared" si="236"/>
        <v>0.35069444444444436</v>
      </c>
      <c r="AF346" s="196"/>
      <c r="AG346" s="196" t="s">
        <v>1685</v>
      </c>
      <c r="AH346" s="196"/>
      <c r="AI346" s="150"/>
      <c r="AJ346" s="709">
        <f t="shared" si="218"/>
        <v>0</v>
      </c>
      <c r="AK346" s="709">
        <f t="shared" si="219"/>
        <v>0</v>
      </c>
      <c r="AL346" s="709">
        <f t="shared" si="220"/>
        <v>0</v>
      </c>
      <c r="AM346" s="709"/>
      <c r="AN346" s="709">
        <f t="shared" si="221"/>
        <v>0</v>
      </c>
      <c r="AO346" s="709">
        <f t="shared" si="222"/>
        <v>1</v>
      </c>
    </row>
    <row r="347" spans="1:41" ht="12.75" hidden="1" customHeight="1" outlineLevel="1" x14ac:dyDescent="0.2">
      <c r="B347" s="851"/>
      <c r="C347" s="851"/>
      <c r="E347" s="9"/>
      <c r="F347" s="9"/>
      <c r="G347" s="9"/>
      <c r="H347" s="191"/>
      <c r="I347" s="13"/>
      <c r="P347" s="4" t="s">
        <v>21</v>
      </c>
      <c r="Q347" s="4"/>
      <c r="R347" s="4"/>
      <c r="S347" s="4"/>
      <c r="T347" s="4"/>
      <c r="U347" s="4"/>
      <c r="V347" s="4"/>
      <c r="W347" s="4"/>
      <c r="X347" s="4"/>
      <c r="Y347" s="4"/>
      <c r="Z347" s="4"/>
      <c r="AA347" s="4"/>
      <c r="AB347" s="667"/>
      <c r="AC347" s="18">
        <f>SUM(AC316:AC346)</f>
        <v>7.3645833333333357</v>
      </c>
      <c r="AD347" s="667"/>
      <c r="AE347" s="18">
        <f>SUM(AE316:AE346)</f>
        <v>7.3840277777777787</v>
      </c>
      <c r="AF347" s="18"/>
      <c r="AG347" s="18"/>
      <c r="AH347" s="18"/>
      <c r="AI347" s="190">
        <f>IF(AE347-AC347&lt;0,AC347-AE347,AE347-AC347)</f>
        <v>1.9444444444443043E-2</v>
      </c>
      <c r="AJ347" s="190">
        <f>8.425*SUM(AJ316:AJ346)/24</f>
        <v>0</v>
      </c>
      <c r="AK347" s="190">
        <f>8.425*SUM(AK316:AK346)/24</f>
        <v>0</v>
      </c>
      <c r="AL347" s="190">
        <f>8.425*SUM(AL316:AL346)/24</f>
        <v>0</v>
      </c>
      <c r="AN347" s="151">
        <f>SUM(AN316:AN346)</f>
        <v>20</v>
      </c>
      <c r="AO347" s="151">
        <f>SUM(AO316:AO346)</f>
        <v>21</v>
      </c>
    </row>
    <row r="348" spans="1:41" ht="12.75" customHeight="1" collapsed="1" x14ac:dyDescent="0.2">
      <c r="B348" s="852"/>
      <c r="C348" s="852"/>
      <c r="D348" s="49"/>
      <c r="E348" s="51"/>
      <c r="F348" s="51"/>
      <c r="G348" s="51"/>
      <c r="H348" s="51"/>
      <c r="I348" s="51"/>
      <c r="J348" s="52"/>
      <c r="K348" s="52"/>
      <c r="L348" s="52"/>
      <c r="M348" s="52"/>
      <c r="N348" s="52"/>
      <c r="O348" s="52"/>
      <c r="P348" s="52"/>
      <c r="Q348" s="52"/>
      <c r="R348" s="52"/>
      <c r="S348" s="52"/>
      <c r="T348" s="52"/>
      <c r="U348" s="52"/>
      <c r="V348" s="52"/>
      <c r="W348" s="52"/>
      <c r="X348" s="52"/>
      <c r="Y348" s="52"/>
      <c r="Z348" s="52"/>
      <c r="AA348" s="52"/>
      <c r="AB348" s="53"/>
      <c r="AC348" s="53"/>
      <c r="AD348" s="53"/>
      <c r="AE348" s="54"/>
      <c r="AF348" s="26"/>
      <c r="AG348" s="26"/>
      <c r="AH348" s="26"/>
      <c r="AI348" s="203">
        <f>AI314+AI347</f>
        <v>0.11597222222223191</v>
      </c>
      <c r="AJ348" s="202">
        <f>AJ314+SUM(AJ315:AJ346)</f>
        <v>5</v>
      </c>
      <c r="AK348" s="202">
        <f>AK314+SUM(AK315:AK346)</f>
        <v>0</v>
      </c>
      <c r="AL348" s="202">
        <f>AL314+SUM(AL315:AL346)</f>
        <v>0</v>
      </c>
      <c r="AM348" s="202"/>
      <c r="AN348" s="202">
        <f>AN347*8</f>
        <v>160</v>
      </c>
      <c r="AO348" s="202">
        <f>AO347*8</f>
        <v>168</v>
      </c>
    </row>
    <row r="349" spans="1:41" ht="12.75" hidden="1" customHeight="1" outlineLevel="1" x14ac:dyDescent="0.2">
      <c r="B349" s="850">
        <f>$F$5</f>
        <v>2022</v>
      </c>
      <c r="C349" s="850" t="str">
        <f>TEXT(I350,"MMM")</f>
        <v>Nov</v>
      </c>
      <c r="D349" s="41"/>
      <c r="E349" s="42"/>
      <c r="F349" s="42"/>
      <c r="G349" s="42"/>
      <c r="H349" s="42"/>
      <c r="I349" s="42"/>
      <c r="J349" s="43"/>
      <c r="K349" s="43"/>
      <c r="L349" s="43"/>
      <c r="M349" s="43"/>
      <c r="N349" s="43"/>
      <c r="O349" s="43"/>
      <c r="P349" s="43"/>
      <c r="Q349" s="43"/>
      <c r="R349" s="43"/>
      <c r="S349" s="43"/>
      <c r="T349" s="43"/>
      <c r="U349" s="43"/>
      <c r="V349" s="43"/>
      <c r="W349" s="43"/>
      <c r="X349" s="43"/>
      <c r="Y349" s="43"/>
      <c r="Z349" s="43"/>
      <c r="AA349" s="43"/>
      <c r="AB349" s="44"/>
      <c r="AC349" s="44"/>
      <c r="AD349" s="44"/>
      <c r="AE349" s="42"/>
      <c r="AF349" s="42"/>
      <c r="AG349" s="42"/>
      <c r="AH349" s="42"/>
      <c r="AI349" s="148"/>
      <c r="AJ349" s="148"/>
      <c r="AK349" s="148"/>
      <c r="AL349" s="148"/>
      <c r="AM349" s="148"/>
      <c r="AN349" s="148"/>
      <c r="AO349" s="148"/>
    </row>
    <row r="350" spans="1:41" ht="12.75" hidden="1" customHeight="1" outlineLevel="1" x14ac:dyDescent="0.2">
      <c r="A350" s="198">
        <f>A316+1</f>
        <v>11</v>
      </c>
      <c r="B350" s="851"/>
      <c r="C350" s="851"/>
      <c r="D350" s="27" t="str">
        <f>IF(E350="Mo",WEEKNUM(I350),"")</f>
        <v/>
      </c>
      <c r="E350" s="191" t="str">
        <f>TEXT(I350,"TTT")</f>
        <v>Di</v>
      </c>
      <c r="F350" s="191">
        <f>$F$5</f>
        <v>2022</v>
      </c>
      <c r="G350" s="191">
        <f>$A$350</f>
        <v>11</v>
      </c>
      <c r="H350" s="191">
        <f>$H$5</f>
        <v>1</v>
      </c>
      <c r="I350" s="192">
        <f>DATE(F350,G350,H350)</f>
        <v>43404</v>
      </c>
      <c r="J350" s="193">
        <f t="shared" ref="J350:Q362" si="238">IF(OR($E350="Sa",$E350="So"),J$4,J$5)</f>
        <v>7</v>
      </c>
      <c r="K350" s="194">
        <f t="shared" si="238"/>
        <v>0</v>
      </c>
      <c r="L350" s="193">
        <f t="shared" si="238"/>
        <v>13</v>
      </c>
      <c r="M350" s="194">
        <f t="shared" si="238"/>
        <v>0</v>
      </c>
      <c r="N350" s="193">
        <f t="shared" si="238"/>
        <v>13</v>
      </c>
      <c r="O350" s="194">
        <f t="shared" si="238"/>
        <v>30</v>
      </c>
      <c r="P350" s="193">
        <f t="shared" si="238"/>
        <v>15</v>
      </c>
      <c r="Q350" s="194">
        <f t="shared" si="238"/>
        <v>55</v>
      </c>
      <c r="R350" s="194"/>
      <c r="S350" s="194"/>
      <c r="T350" s="194"/>
      <c r="U350" s="194"/>
      <c r="V350" s="195">
        <f>TIME(J350,K350,0)</f>
        <v>0.29166666666666669</v>
      </c>
      <c r="W350" s="195">
        <f>TIME(L350,M350,0)</f>
        <v>0.54166666666666663</v>
      </c>
      <c r="X350" s="195">
        <f>TIME(N350,O350,0)</f>
        <v>0.5625</v>
      </c>
      <c r="Y350" s="195">
        <f>TIME(P350,Q350,0)</f>
        <v>0.66319444444444442</v>
      </c>
      <c r="Z350" s="195"/>
      <c r="AA350" s="195"/>
      <c r="AB350" s="667"/>
      <c r="AC350" s="196">
        <f t="shared" ref="AC350:AC380" si="239">IF(OR(E350="Sa",E350="So"),TIME($AC$4,$AE$4,0),TIME($AC$5,$AE$5,0))</f>
        <v>0.35069444444444442</v>
      </c>
      <c r="AD350" s="667"/>
      <c r="AE350" s="196">
        <f>Y350-V350-(X350-W350)</f>
        <v>0.35069444444444436</v>
      </c>
      <c r="AF350" s="196"/>
      <c r="AG350" s="196" t="s">
        <v>1685</v>
      </c>
      <c r="AH350" s="196"/>
      <c r="AJ350" s="709">
        <f t="shared" ref="AJ350:AJ380" si="240">IF(AG350=$AG$3,1,0)</f>
        <v>0</v>
      </c>
      <c r="AK350" s="709">
        <f t="shared" ref="AK350:AK380" si="241">IF(AG350=$AG$7,1,0)</f>
        <v>0</v>
      </c>
      <c r="AL350" s="709">
        <f t="shared" ref="AL350:AL380" si="242">IF(AH350=$AG$4,1,0)</f>
        <v>0</v>
      </c>
      <c r="AM350" s="709"/>
      <c r="AN350" s="709">
        <f t="shared" ref="AN350:AN380" si="243">IF(OR(AG350="A",AG350="HO"),1,0)</f>
        <v>0</v>
      </c>
      <c r="AO350" s="709">
        <f t="shared" ref="AO350:AO380" si="244">IF(OR(E350="Sa",E350="So"),0,1)</f>
        <v>1</v>
      </c>
    </row>
    <row r="351" spans="1:41" ht="12.75" hidden="1" customHeight="1" outlineLevel="1" x14ac:dyDescent="0.2">
      <c r="B351" s="851"/>
      <c r="C351" s="851"/>
      <c r="D351" s="27" t="str">
        <f t="shared" ref="D351:D380" si="245">IF(E351="Mo",WEEKNUM(I351),"")</f>
        <v/>
      </c>
      <c r="E351" s="191" t="str">
        <f t="shared" ref="E351:E380" si="246">TEXT(I351,"TTT")</f>
        <v>Mi</v>
      </c>
      <c r="F351" s="191">
        <f t="shared" ref="F351:F380" si="247">$F$5</f>
        <v>2022</v>
      </c>
      <c r="G351" s="191">
        <f t="shared" ref="G351:G380" si="248">$A$350</f>
        <v>11</v>
      </c>
      <c r="H351" s="191">
        <f>H350+1</f>
        <v>2</v>
      </c>
      <c r="I351" s="192">
        <f t="shared" ref="I351:I380" si="249">DATE(F351,G351,H351)</f>
        <v>43405</v>
      </c>
      <c r="J351" s="193">
        <v>8</v>
      </c>
      <c r="K351" s="194">
        <v>15</v>
      </c>
      <c r="L351" s="193">
        <v>13</v>
      </c>
      <c r="M351" s="194">
        <v>0</v>
      </c>
      <c r="N351" s="193">
        <v>13</v>
      </c>
      <c r="O351" s="194">
        <v>30</v>
      </c>
      <c r="P351" s="193">
        <v>17</v>
      </c>
      <c r="Q351" s="194">
        <v>30</v>
      </c>
      <c r="R351" s="194"/>
      <c r="S351" s="194"/>
      <c r="T351" s="194"/>
      <c r="U351" s="194"/>
      <c r="V351" s="195">
        <f>TIME(J351,K351,0)</f>
        <v>0.34375</v>
      </c>
      <c r="W351" s="195">
        <f>TIME(L351,M351,0)</f>
        <v>0.54166666666666663</v>
      </c>
      <c r="X351" s="195">
        <f>TIME(N351,O351,0)</f>
        <v>0.5625</v>
      </c>
      <c r="Y351" s="195">
        <f>TIME(P351,Q351,0)</f>
        <v>0.72916666666666663</v>
      </c>
      <c r="Z351" s="195"/>
      <c r="AA351" s="195"/>
      <c r="AB351" s="667"/>
      <c r="AC351" s="196">
        <f t="shared" si="239"/>
        <v>0.35069444444444442</v>
      </c>
      <c r="AD351" s="667"/>
      <c r="AE351" s="196">
        <f>Y351-V351-(X351-W351)</f>
        <v>0.36458333333333326</v>
      </c>
      <c r="AF351" s="196"/>
      <c r="AG351" s="196" t="s">
        <v>963</v>
      </c>
      <c r="AH351" s="196"/>
      <c r="AI351" s="150"/>
      <c r="AJ351" s="709">
        <f t="shared" si="240"/>
        <v>0</v>
      </c>
      <c r="AK351" s="709">
        <f t="shared" si="241"/>
        <v>0</v>
      </c>
      <c r="AL351" s="709">
        <f t="shared" si="242"/>
        <v>0</v>
      </c>
      <c r="AM351" s="709"/>
      <c r="AN351" s="709">
        <f t="shared" si="243"/>
        <v>1</v>
      </c>
      <c r="AO351" s="709">
        <f t="shared" si="244"/>
        <v>1</v>
      </c>
    </row>
    <row r="352" spans="1:41" ht="12.75" hidden="1" customHeight="1" outlineLevel="1" x14ac:dyDescent="0.2">
      <c r="B352" s="851"/>
      <c r="C352" s="851"/>
      <c r="D352" s="27" t="str">
        <f t="shared" si="245"/>
        <v/>
      </c>
      <c r="E352" s="191" t="str">
        <f t="shared" si="246"/>
        <v>Do</v>
      </c>
      <c r="F352" s="191">
        <f t="shared" si="247"/>
        <v>2022</v>
      </c>
      <c r="G352" s="191">
        <f t="shared" si="248"/>
        <v>11</v>
      </c>
      <c r="H352" s="191">
        <f t="shared" ref="H352:H380" si="250">H351+1</f>
        <v>3</v>
      </c>
      <c r="I352" s="192">
        <f t="shared" si="249"/>
        <v>43406</v>
      </c>
      <c r="J352" s="193">
        <v>8</v>
      </c>
      <c r="K352" s="194">
        <v>45</v>
      </c>
      <c r="L352" s="193">
        <v>13</v>
      </c>
      <c r="M352" s="194">
        <v>0</v>
      </c>
      <c r="N352" s="193">
        <v>13</v>
      </c>
      <c r="O352" s="194">
        <v>30</v>
      </c>
      <c r="P352" s="193">
        <v>17</v>
      </c>
      <c r="Q352" s="194">
        <v>45</v>
      </c>
      <c r="R352" s="194"/>
      <c r="S352" s="194"/>
      <c r="T352" s="194"/>
      <c r="U352" s="194"/>
      <c r="V352" s="195">
        <f>TIME(J352,K352,0)</f>
        <v>0.36458333333333331</v>
      </c>
      <c r="W352" s="195">
        <f>TIME(L352,M352,0)</f>
        <v>0.54166666666666663</v>
      </c>
      <c r="X352" s="195">
        <f>TIME(N352,O352,0)</f>
        <v>0.5625</v>
      </c>
      <c r="Y352" s="195">
        <f>TIME(P352,Q352,0)</f>
        <v>0.73958333333333337</v>
      </c>
      <c r="Z352" s="195"/>
      <c r="AA352" s="195"/>
      <c r="AB352" s="667"/>
      <c r="AC352" s="196">
        <f t="shared" si="239"/>
        <v>0.35069444444444442</v>
      </c>
      <c r="AD352" s="667"/>
      <c r="AE352" s="196">
        <f>Y352-V352-(X352-W352)</f>
        <v>0.35416666666666669</v>
      </c>
      <c r="AF352" s="196"/>
      <c r="AG352" s="196" t="s">
        <v>963</v>
      </c>
      <c r="AH352" s="196"/>
      <c r="AI352" s="150"/>
      <c r="AJ352" s="709">
        <f t="shared" si="240"/>
        <v>0</v>
      </c>
      <c r="AK352" s="709">
        <f t="shared" si="241"/>
        <v>0</v>
      </c>
      <c r="AL352" s="709">
        <f t="shared" si="242"/>
        <v>0</v>
      </c>
      <c r="AM352" s="709"/>
      <c r="AN352" s="709">
        <f t="shared" si="243"/>
        <v>1</v>
      </c>
      <c r="AO352" s="709">
        <f t="shared" si="244"/>
        <v>1</v>
      </c>
    </row>
    <row r="353" spans="2:47" ht="12.75" hidden="1" customHeight="1" outlineLevel="1" x14ac:dyDescent="0.2">
      <c r="B353" s="851"/>
      <c r="C353" s="851"/>
      <c r="D353" s="27" t="str">
        <f t="shared" si="245"/>
        <v/>
      </c>
      <c r="E353" s="191" t="str">
        <f t="shared" si="246"/>
        <v>Fr</v>
      </c>
      <c r="F353" s="191">
        <f t="shared" si="247"/>
        <v>2022</v>
      </c>
      <c r="G353" s="191">
        <f t="shared" si="248"/>
        <v>11</v>
      </c>
      <c r="H353" s="191">
        <f t="shared" si="250"/>
        <v>4</v>
      </c>
      <c r="I353" s="192">
        <f t="shared" si="249"/>
        <v>43407</v>
      </c>
      <c r="J353" s="193">
        <v>7</v>
      </c>
      <c r="K353" s="194">
        <v>30</v>
      </c>
      <c r="L353" s="193">
        <v>12</v>
      </c>
      <c r="M353" s="194">
        <v>0</v>
      </c>
      <c r="N353" s="193">
        <v>12</v>
      </c>
      <c r="O353" s="194">
        <v>30</v>
      </c>
      <c r="P353" s="193">
        <v>16</v>
      </c>
      <c r="Q353" s="194">
        <v>30</v>
      </c>
      <c r="R353" s="194"/>
      <c r="S353" s="194"/>
      <c r="T353" s="194"/>
      <c r="U353" s="194"/>
      <c r="V353" s="195">
        <f>TIME(J353,K353,0)</f>
        <v>0.3125</v>
      </c>
      <c r="W353" s="195">
        <f>TIME(L353,M353,0)</f>
        <v>0.5</v>
      </c>
      <c r="X353" s="195">
        <f>TIME(N353,O353,0)</f>
        <v>0.52083333333333337</v>
      </c>
      <c r="Y353" s="195">
        <f>TIME(P353,Q353,0)</f>
        <v>0.6875</v>
      </c>
      <c r="Z353" s="195"/>
      <c r="AA353" s="195"/>
      <c r="AB353" s="667"/>
      <c r="AC353" s="196">
        <f t="shared" si="239"/>
        <v>0.35069444444444442</v>
      </c>
      <c r="AD353" s="667"/>
      <c r="AE353" s="196">
        <f>Y353-V353-(X353-W353)</f>
        <v>0.35416666666666663</v>
      </c>
      <c r="AF353" s="196"/>
      <c r="AG353" s="196" t="s">
        <v>1684</v>
      </c>
      <c r="AH353" s="196"/>
      <c r="AI353" s="150"/>
      <c r="AJ353" s="709">
        <f t="shared" si="240"/>
        <v>0</v>
      </c>
      <c r="AK353" s="709">
        <f t="shared" si="241"/>
        <v>0</v>
      </c>
      <c r="AL353" s="709">
        <f t="shared" si="242"/>
        <v>0</v>
      </c>
      <c r="AM353" s="709"/>
      <c r="AN353" s="709">
        <f t="shared" si="243"/>
        <v>1</v>
      </c>
      <c r="AO353" s="709">
        <f t="shared" si="244"/>
        <v>1</v>
      </c>
      <c r="AR353" s="184"/>
    </row>
    <row r="354" spans="2:47" ht="12.75" hidden="1" customHeight="1" outlineLevel="1" x14ac:dyDescent="0.2">
      <c r="B354" s="851"/>
      <c r="C354" s="851"/>
      <c r="D354" s="27" t="str">
        <f t="shared" si="245"/>
        <v/>
      </c>
      <c r="E354" s="191" t="str">
        <f t="shared" si="246"/>
        <v>Sa</v>
      </c>
      <c r="F354" s="191">
        <f t="shared" si="247"/>
        <v>2022</v>
      </c>
      <c r="G354" s="191">
        <f t="shared" si="248"/>
        <v>11</v>
      </c>
      <c r="H354" s="191">
        <f t="shared" si="250"/>
        <v>5</v>
      </c>
      <c r="I354" s="192">
        <f t="shared" si="249"/>
        <v>43408</v>
      </c>
      <c r="J354" s="193">
        <f t="shared" si="238"/>
        <v>0</v>
      </c>
      <c r="K354" s="194">
        <f t="shared" si="238"/>
        <v>0</v>
      </c>
      <c r="L354" s="193">
        <f t="shared" si="238"/>
        <v>0</v>
      </c>
      <c r="M354" s="194">
        <f t="shared" si="238"/>
        <v>0</v>
      </c>
      <c r="N354" s="193">
        <f t="shared" si="238"/>
        <v>0</v>
      </c>
      <c r="O354" s="194">
        <f t="shared" si="238"/>
        <v>0</v>
      </c>
      <c r="P354" s="193">
        <f t="shared" si="238"/>
        <v>0</v>
      </c>
      <c r="Q354" s="194">
        <f t="shared" si="238"/>
        <v>0</v>
      </c>
      <c r="R354" s="194"/>
      <c r="S354" s="194"/>
      <c r="T354" s="194"/>
      <c r="U354" s="194"/>
      <c r="V354" s="195">
        <f t="shared" ref="V354:V376" si="251">TIME(J354,K354,0)</f>
        <v>0</v>
      </c>
      <c r="W354" s="195">
        <f t="shared" ref="W354:W376" si="252">TIME(L354,M354,0)</f>
        <v>0</v>
      </c>
      <c r="X354" s="195">
        <f t="shared" ref="X354:X376" si="253">TIME(N354,O354,0)</f>
        <v>0</v>
      </c>
      <c r="Y354" s="195">
        <f t="shared" ref="Y354:Y376" si="254">TIME(P354,Q354,0)</f>
        <v>0</v>
      </c>
      <c r="Z354" s="195"/>
      <c r="AA354" s="195"/>
      <c r="AB354" s="667"/>
      <c r="AC354" s="196">
        <f t="shared" si="239"/>
        <v>0</v>
      </c>
      <c r="AD354" s="667"/>
      <c r="AE354" s="196">
        <f t="shared" ref="AE354:AE376" si="255">Y354-V354-(X354-W354)</f>
        <v>0</v>
      </c>
      <c r="AF354" s="196"/>
      <c r="AG354" s="196"/>
      <c r="AH354" s="196"/>
      <c r="AI354" s="150"/>
      <c r="AJ354" s="709">
        <f t="shared" si="240"/>
        <v>0</v>
      </c>
      <c r="AK354" s="709">
        <f t="shared" si="241"/>
        <v>0</v>
      </c>
      <c r="AL354" s="709">
        <f t="shared" si="242"/>
        <v>0</v>
      </c>
      <c r="AM354" s="709"/>
      <c r="AN354" s="709">
        <f t="shared" si="243"/>
        <v>0</v>
      </c>
      <c r="AO354" s="709">
        <f t="shared" si="244"/>
        <v>0</v>
      </c>
      <c r="AR354" s="184"/>
    </row>
    <row r="355" spans="2:47" ht="12.75" hidden="1" customHeight="1" outlineLevel="1" x14ac:dyDescent="0.2">
      <c r="B355" s="851"/>
      <c r="C355" s="851"/>
      <c r="D355" s="27" t="str">
        <f t="shared" si="245"/>
        <v/>
      </c>
      <c r="E355" s="191" t="str">
        <f t="shared" si="246"/>
        <v>So</v>
      </c>
      <c r="F355" s="191">
        <f t="shared" si="247"/>
        <v>2022</v>
      </c>
      <c r="G355" s="191">
        <f t="shared" si="248"/>
        <v>11</v>
      </c>
      <c r="H355" s="191">
        <f t="shared" si="250"/>
        <v>6</v>
      </c>
      <c r="I355" s="192">
        <f t="shared" si="249"/>
        <v>43409</v>
      </c>
      <c r="J355" s="193">
        <f t="shared" si="238"/>
        <v>0</v>
      </c>
      <c r="K355" s="194">
        <f t="shared" si="238"/>
        <v>0</v>
      </c>
      <c r="L355" s="193">
        <f t="shared" si="238"/>
        <v>0</v>
      </c>
      <c r="M355" s="194">
        <f t="shared" si="238"/>
        <v>0</v>
      </c>
      <c r="N355" s="193">
        <f t="shared" si="238"/>
        <v>0</v>
      </c>
      <c r="O355" s="194">
        <f t="shared" si="238"/>
        <v>0</v>
      </c>
      <c r="P355" s="193">
        <f t="shared" si="238"/>
        <v>0</v>
      </c>
      <c r="Q355" s="194">
        <f t="shared" si="238"/>
        <v>0</v>
      </c>
      <c r="R355" s="194"/>
      <c r="S355" s="194"/>
      <c r="T355" s="194"/>
      <c r="U355" s="194"/>
      <c r="V355" s="195">
        <f t="shared" si="251"/>
        <v>0</v>
      </c>
      <c r="W355" s="195">
        <f t="shared" si="252"/>
        <v>0</v>
      </c>
      <c r="X355" s="195">
        <f t="shared" si="253"/>
        <v>0</v>
      </c>
      <c r="Y355" s="195">
        <f t="shared" si="254"/>
        <v>0</v>
      </c>
      <c r="Z355" s="195"/>
      <c r="AA355" s="195"/>
      <c r="AB355" s="667"/>
      <c r="AC355" s="196">
        <f t="shared" si="239"/>
        <v>0</v>
      </c>
      <c r="AD355" s="667"/>
      <c r="AE355" s="196">
        <f t="shared" si="255"/>
        <v>0</v>
      </c>
      <c r="AF355" s="196"/>
      <c r="AG355" s="196"/>
      <c r="AH355" s="196"/>
      <c r="AI355" s="150"/>
      <c r="AJ355" s="709">
        <f t="shared" si="240"/>
        <v>0</v>
      </c>
      <c r="AK355" s="709">
        <f t="shared" si="241"/>
        <v>0</v>
      </c>
      <c r="AL355" s="709">
        <f t="shared" si="242"/>
        <v>0</v>
      </c>
      <c r="AM355" s="709"/>
      <c r="AN355" s="709">
        <f t="shared" si="243"/>
        <v>0</v>
      </c>
      <c r="AO355" s="709">
        <f t="shared" si="244"/>
        <v>0</v>
      </c>
      <c r="AR355" s="184"/>
    </row>
    <row r="356" spans="2:47" ht="12.75" hidden="1" customHeight="1" outlineLevel="1" x14ac:dyDescent="0.2">
      <c r="B356" s="851"/>
      <c r="C356" s="851"/>
      <c r="D356" s="27">
        <f t="shared" si="245"/>
        <v>46</v>
      </c>
      <c r="E356" s="191" t="str">
        <f t="shared" si="246"/>
        <v>Mo</v>
      </c>
      <c r="F356" s="191">
        <f t="shared" si="247"/>
        <v>2022</v>
      </c>
      <c r="G356" s="191">
        <f t="shared" si="248"/>
        <v>11</v>
      </c>
      <c r="H356" s="191">
        <f t="shared" si="250"/>
        <v>7</v>
      </c>
      <c r="I356" s="192">
        <f t="shared" si="249"/>
        <v>43410</v>
      </c>
      <c r="J356" s="193">
        <f t="shared" si="238"/>
        <v>7</v>
      </c>
      <c r="K356" s="194">
        <f t="shared" si="238"/>
        <v>0</v>
      </c>
      <c r="L356" s="193">
        <f t="shared" si="238"/>
        <v>13</v>
      </c>
      <c r="M356" s="194">
        <f t="shared" si="238"/>
        <v>0</v>
      </c>
      <c r="N356" s="193">
        <f t="shared" si="238"/>
        <v>13</v>
      </c>
      <c r="O356" s="194">
        <f t="shared" si="238"/>
        <v>30</v>
      </c>
      <c r="P356" s="193">
        <f t="shared" si="238"/>
        <v>15</v>
      </c>
      <c r="Q356" s="194">
        <f t="shared" si="238"/>
        <v>55</v>
      </c>
      <c r="R356" s="194"/>
      <c r="S356" s="194"/>
      <c r="T356" s="194"/>
      <c r="U356" s="194"/>
      <c r="V356" s="195">
        <f t="shared" si="251"/>
        <v>0.29166666666666669</v>
      </c>
      <c r="W356" s="195">
        <f t="shared" si="252"/>
        <v>0.54166666666666663</v>
      </c>
      <c r="X356" s="195">
        <f t="shared" si="253"/>
        <v>0.5625</v>
      </c>
      <c r="Y356" s="195">
        <f t="shared" si="254"/>
        <v>0.66319444444444442</v>
      </c>
      <c r="Z356" s="195"/>
      <c r="AA356" s="195"/>
      <c r="AB356" s="667"/>
      <c r="AC356" s="196">
        <f t="shared" si="239"/>
        <v>0.35069444444444442</v>
      </c>
      <c r="AD356" s="667"/>
      <c r="AE356" s="196">
        <f t="shared" si="255"/>
        <v>0.35069444444444436</v>
      </c>
      <c r="AF356" s="196"/>
      <c r="AG356" s="196" t="s">
        <v>1669</v>
      </c>
      <c r="AH356" s="196"/>
      <c r="AI356" s="150"/>
      <c r="AJ356" s="709">
        <f t="shared" si="240"/>
        <v>1</v>
      </c>
      <c r="AK356" s="709">
        <f t="shared" si="241"/>
        <v>0</v>
      </c>
      <c r="AL356" s="709">
        <f t="shared" si="242"/>
        <v>0</v>
      </c>
      <c r="AM356" s="709"/>
      <c r="AN356" s="709">
        <f t="shared" si="243"/>
        <v>0</v>
      </c>
      <c r="AO356" s="709">
        <f t="shared" si="244"/>
        <v>1</v>
      </c>
      <c r="AR356" s="184"/>
    </row>
    <row r="357" spans="2:47" ht="12.75" hidden="1" customHeight="1" outlineLevel="1" x14ac:dyDescent="0.2">
      <c r="B357" s="851"/>
      <c r="C357" s="851"/>
      <c r="D357" s="27" t="str">
        <f t="shared" si="245"/>
        <v/>
      </c>
      <c r="E357" s="191" t="str">
        <f t="shared" si="246"/>
        <v>Di</v>
      </c>
      <c r="F357" s="191">
        <f t="shared" si="247"/>
        <v>2022</v>
      </c>
      <c r="G357" s="191">
        <f t="shared" si="248"/>
        <v>11</v>
      </c>
      <c r="H357" s="191">
        <f t="shared" si="250"/>
        <v>8</v>
      </c>
      <c r="I357" s="192">
        <f t="shared" si="249"/>
        <v>43411</v>
      </c>
      <c r="J357" s="193">
        <f t="shared" si="238"/>
        <v>7</v>
      </c>
      <c r="K357" s="194">
        <f t="shared" si="238"/>
        <v>0</v>
      </c>
      <c r="L357" s="193">
        <f t="shared" si="238"/>
        <v>13</v>
      </c>
      <c r="M357" s="194">
        <f t="shared" si="238"/>
        <v>0</v>
      </c>
      <c r="N357" s="193">
        <f t="shared" si="238"/>
        <v>13</v>
      </c>
      <c r="O357" s="194">
        <f t="shared" si="238"/>
        <v>30</v>
      </c>
      <c r="P357" s="193">
        <f t="shared" si="238"/>
        <v>15</v>
      </c>
      <c r="Q357" s="194">
        <f t="shared" si="238"/>
        <v>55</v>
      </c>
      <c r="R357" s="194"/>
      <c r="S357" s="194"/>
      <c r="T357" s="194"/>
      <c r="U357" s="194"/>
      <c r="V357" s="195">
        <f t="shared" si="251"/>
        <v>0.29166666666666669</v>
      </c>
      <c r="W357" s="195">
        <f t="shared" si="252"/>
        <v>0.54166666666666663</v>
      </c>
      <c r="X357" s="195">
        <f t="shared" si="253"/>
        <v>0.5625</v>
      </c>
      <c r="Y357" s="195">
        <f t="shared" si="254"/>
        <v>0.66319444444444442</v>
      </c>
      <c r="Z357" s="195"/>
      <c r="AA357" s="195"/>
      <c r="AB357" s="667"/>
      <c r="AC357" s="196">
        <f t="shared" si="239"/>
        <v>0.35069444444444442</v>
      </c>
      <c r="AD357" s="667"/>
      <c r="AE357" s="196">
        <f t="shared" si="255"/>
        <v>0.35069444444444436</v>
      </c>
      <c r="AF357" s="196"/>
      <c r="AG357" s="196" t="s">
        <v>1669</v>
      </c>
      <c r="AH357" s="196"/>
      <c r="AI357" s="150"/>
      <c r="AJ357" s="709">
        <f t="shared" si="240"/>
        <v>1</v>
      </c>
      <c r="AK357" s="709">
        <f t="shared" si="241"/>
        <v>0</v>
      </c>
      <c r="AL357" s="709">
        <f t="shared" si="242"/>
        <v>0</v>
      </c>
      <c r="AM357" s="709"/>
      <c r="AN357" s="709">
        <f t="shared" si="243"/>
        <v>0</v>
      </c>
      <c r="AO357" s="709">
        <f t="shared" si="244"/>
        <v>1</v>
      </c>
      <c r="AR357" s="184"/>
    </row>
    <row r="358" spans="2:47" ht="12.75" hidden="1" customHeight="1" outlineLevel="1" x14ac:dyDescent="0.2">
      <c r="B358" s="851"/>
      <c r="C358" s="851"/>
      <c r="D358" s="27" t="str">
        <f t="shared" si="245"/>
        <v/>
      </c>
      <c r="E358" s="191" t="str">
        <f t="shared" si="246"/>
        <v>Mi</v>
      </c>
      <c r="F358" s="191">
        <f t="shared" si="247"/>
        <v>2022</v>
      </c>
      <c r="G358" s="191">
        <f t="shared" si="248"/>
        <v>11</v>
      </c>
      <c r="H358" s="191">
        <f t="shared" si="250"/>
        <v>9</v>
      </c>
      <c r="I358" s="192">
        <f t="shared" si="249"/>
        <v>43412</v>
      </c>
      <c r="J358" s="193">
        <f t="shared" si="238"/>
        <v>7</v>
      </c>
      <c r="K358" s="194">
        <f t="shared" si="238"/>
        <v>0</v>
      </c>
      <c r="L358" s="193">
        <f t="shared" si="238"/>
        <v>13</v>
      </c>
      <c r="M358" s="194">
        <f t="shared" si="238"/>
        <v>0</v>
      </c>
      <c r="N358" s="193">
        <f t="shared" si="238"/>
        <v>13</v>
      </c>
      <c r="O358" s="194">
        <f t="shared" si="238"/>
        <v>30</v>
      </c>
      <c r="P358" s="193">
        <f t="shared" si="238"/>
        <v>15</v>
      </c>
      <c r="Q358" s="194">
        <f t="shared" si="238"/>
        <v>55</v>
      </c>
      <c r="R358" s="194"/>
      <c r="S358" s="194"/>
      <c r="T358" s="194"/>
      <c r="U358" s="194"/>
      <c r="V358" s="195">
        <f t="shared" si="251"/>
        <v>0.29166666666666669</v>
      </c>
      <c r="W358" s="195">
        <f t="shared" si="252"/>
        <v>0.54166666666666663</v>
      </c>
      <c r="X358" s="195">
        <f t="shared" si="253"/>
        <v>0.5625</v>
      </c>
      <c r="Y358" s="195">
        <f t="shared" si="254"/>
        <v>0.66319444444444442</v>
      </c>
      <c r="Z358" s="195"/>
      <c r="AA358" s="195"/>
      <c r="AB358" s="667"/>
      <c r="AC358" s="196">
        <f t="shared" si="239"/>
        <v>0.35069444444444442</v>
      </c>
      <c r="AD358" s="667"/>
      <c r="AE358" s="196">
        <f t="shared" si="255"/>
        <v>0.35069444444444436</v>
      </c>
      <c r="AF358" s="196"/>
      <c r="AG358" s="196" t="s">
        <v>1669</v>
      </c>
      <c r="AH358" s="196"/>
      <c r="AI358" s="150"/>
      <c r="AJ358" s="709">
        <f t="shared" si="240"/>
        <v>1</v>
      </c>
      <c r="AK358" s="709">
        <f t="shared" si="241"/>
        <v>0</v>
      </c>
      <c r="AL358" s="709">
        <f t="shared" si="242"/>
        <v>0</v>
      </c>
      <c r="AM358" s="709"/>
      <c r="AN358" s="709">
        <f t="shared" si="243"/>
        <v>0</v>
      </c>
      <c r="AO358" s="709">
        <f t="shared" si="244"/>
        <v>1</v>
      </c>
      <c r="AR358" s="184"/>
    </row>
    <row r="359" spans="2:47" ht="12.75" hidden="1" customHeight="1" outlineLevel="1" x14ac:dyDescent="0.2">
      <c r="B359" s="851"/>
      <c r="C359" s="851"/>
      <c r="D359" s="27" t="str">
        <f t="shared" si="245"/>
        <v/>
      </c>
      <c r="E359" s="191" t="str">
        <f t="shared" si="246"/>
        <v>Do</v>
      </c>
      <c r="F359" s="191">
        <f t="shared" si="247"/>
        <v>2022</v>
      </c>
      <c r="G359" s="191">
        <f t="shared" si="248"/>
        <v>11</v>
      </c>
      <c r="H359" s="191">
        <f t="shared" si="250"/>
        <v>10</v>
      </c>
      <c r="I359" s="192">
        <f t="shared" si="249"/>
        <v>43413</v>
      </c>
      <c r="J359" s="193">
        <f t="shared" si="238"/>
        <v>7</v>
      </c>
      <c r="K359" s="194">
        <f t="shared" si="238"/>
        <v>0</v>
      </c>
      <c r="L359" s="193">
        <f t="shared" si="238"/>
        <v>13</v>
      </c>
      <c r="M359" s="194">
        <f t="shared" si="238"/>
        <v>0</v>
      </c>
      <c r="N359" s="193">
        <f t="shared" si="238"/>
        <v>13</v>
      </c>
      <c r="O359" s="194">
        <f t="shared" si="238"/>
        <v>30</v>
      </c>
      <c r="P359" s="193">
        <f t="shared" si="238"/>
        <v>15</v>
      </c>
      <c r="Q359" s="194">
        <f t="shared" si="238"/>
        <v>55</v>
      </c>
      <c r="R359" s="194"/>
      <c r="S359" s="194"/>
      <c r="T359" s="194"/>
      <c r="U359" s="194"/>
      <c r="V359" s="195">
        <f t="shared" si="251"/>
        <v>0.29166666666666669</v>
      </c>
      <c r="W359" s="195">
        <f t="shared" si="252"/>
        <v>0.54166666666666663</v>
      </c>
      <c r="X359" s="195">
        <f t="shared" si="253"/>
        <v>0.5625</v>
      </c>
      <c r="Y359" s="195">
        <f t="shared" si="254"/>
        <v>0.66319444444444442</v>
      </c>
      <c r="Z359" s="195"/>
      <c r="AA359" s="195"/>
      <c r="AB359" s="667"/>
      <c r="AC359" s="196">
        <f t="shared" si="239"/>
        <v>0.35069444444444442</v>
      </c>
      <c r="AD359" s="667"/>
      <c r="AE359" s="196">
        <f t="shared" si="255"/>
        <v>0.35069444444444436</v>
      </c>
      <c r="AF359" s="196"/>
      <c r="AG359" s="196" t="s">
        <v>1669</v>
      </c>
      <c r="AH359" s="196"/>
      <c r="AI359" s="150"/>
      <c r="AJ359" s="709">
        <f t="shared" si="240"/>
        <v>1</v>
      </c>
      <c r="AK359" s="709">
        <f t="shared" si="241"/>
        <v>0</v>
      </c>
      <c r="AL359" s="709">
        <f t="shared" si="242"/>
        <v>0</v>
      </c>
      <c r="AM359" s="709"/>
      <c r="AN359" s="709">
        <f t="shared" si="243"/>
        <v>0</v>
      </c>
      <c r="AO359" s="709">
        <f t="shared" si="244"/>
        <v>1</v>
      </c>
      <c r="AR359" s="184"/>
    </row>
    <row r="360" spans="2:47" ht="12.75" hidden="1" customHeight="1" outlineLevel="1" x14ac:dyDescent="0.2">
      <c r="B360" s="851"/>
      <c r="C360" s="851"/>
      <c r="D360" s="27" t="str">
        <f t="shared" si="245"/>
        <v/>
      </c>
      <c r="E360" s="191" t="str">
        <f t="shared" si="246"/>
        <v>Fr</v>
      </c>
      <c r="F360" s="191">
        <f t="shared" si="247"/>
        <v>2022</v>
      </c>
      <c r="G360" s="191">
        <f t="shared" si="248"/>
        <v>11</v>
      </c>
      <c r="H360" s="191">
        <f t="shared" si="250"/>
        <v>11</v>
      </c>
      <c r="I360" s="192">
        <f t="shared" si="249"/>
        <v>43414</v>
      </c>
      <c r="J360" s="193">
        <f t="shared" si="238"/>
        <v>7</v>
      </c>
      <c r="K360" s="194">
        <f t="shared" si="238"/>
        <v>0</v>
      </c>
      <c r="L360" s="193">
        <f t="shared" si="238"/>
        <v>13</v>
      </c>
      <c r="M360" s="194">
        <f t="shared" si="238"/>
        <v>0</v>
      </c>
      <c r="N360" s="193">
        <f t="shared" si="238"/>
        <v>13</v>
      </c>
      <c r="O360" s="194">
        <f t="shared" si="238"/>
        <v>30</v>
      </c>
      <c r="P360" s="193">
        <f t="shared" si="238"/>
        <v>15</v>
      </c>
      <c r="Q360" s="194">
        <f t="shared" si="238"/>
        <v>55</v>
      </c>
      <c r="R360" s="194"/>
      <c r="S360" s="194"/>
      <c r="T360" s="194"/>
      <c r="U360" s="194"/>
      <c r="V360" s="195">
        <f t="shared" si="251"/>
        <v>0.29166666666666669</v>
      </c>
      <c r="W360" s="195">
        <f t="shared" si="252"/>
        <v>0.54166666666666663</v>
      </c>
      <c r="X360" s="195">
        <f t="shared" si="253"/>
        <v>0.5625</v>
      </c>
      <c r="Y360" s="195">
        <f t="shared" si="254"/>
        <v>0.66319444444444442</v>
      </c>
      <c r="Z360" s="195"/>
      <c r="AA360" s="195"/>
      <c r="AB360" s="667"/>
      <c r="AC360" s="196">
        <f t="shared" si="239"/>
        <v>0.35069444444444442</v>
      </c>
      <c r="AD360" s="667"/>
      <c r="AE360" s="196">
        <f t="shared" si="255"/>
        <v>0.35069444444444436</v>
      </c>
      <c r="AF360" s="196"/>
      <c r="AG360" s="196" t="s">
        <v>1669</v>
      </c>
      <c r="AH360" s="196"/>
      <c r="AI360" s="150"/>
      <c r="AJ360" s="709">
        <f t="shared" si="240"/>
        <v>1</v>
      </c>
      <c r="AK360" s="709">
        <f t="shared" si="241"/>
        <v>0</v>
      </c>
      <c r="AL360" s="709">
        <f t="shared" si="242"/>
        <v>0</v>
      </c>
      <c r="AM360" s="709"/>
      <c r="AN360" s="709">
        <f t="shared" si="243"/>
        <v>0</v>
      </c>
      <c r="AO360" s="709">
        <f t="shared" si="244"/>
        <v>1</v>
      </c>
      <c r="AR360" s="184"/>
    </row>
    <row r="361" spans="2:47" ht="12.75" hidden="1" customHeight="1" outlineLevel="1" x14ac:dyDescent="0.2">
      <c r="B361" s="851"/>
      <c r="C361" s="851"/>
      <c r="D361" s="27" t="str">
        <f t="shared" si="245"/>
        <v/>
      </c>
      <c r="E361" s="191" t="str">
        <f t="shared" si="246"/>
        <v>Sa</v>
      </c>
      <c r="F361" s="191">
        <f t="shared" si="247"/>
        <v>2022</v>
      </c>
      <c r="G361" s="191">
        <f t="shared" si="248"/>
        <v>11</v>
      </c>
      <c r="H361" s="191">
        <f t="shared" si="250"/>
        <v>12</v>
      </c>
      <c r="I361" s="192">
        <f t="shared" si="249"/>
        <v>43415</v>
      </c>
      <c r="J361" s="193">
        <f t="shared" si="238"/>
        <v>0</v>
      </c>
      <c r="K361" s="194">
        <f t="shared" si="238"/>
        <v>0</v>
      </c>
      <c r="L361" s="193">
        <f t="shared" si="238"/>
        <v>0</v>
      </c>
      <c r="M361" s="194">
        <f t="shared" si="238"/>
        <v>0</v>
      </c>
      <c r="N361" s="193">
        <f t="shared" si="238"/>
        <v>0</v>
      </c>
      <c r="O361" s="194">
        <f t="shared" si="238"/>
        <v>0</v>
      </c>
      <c r="P361" s="193">
        <f t="shared" si="238"/>
        <v>0</v>
      </c>
      <c r="Q361" s="194">
        <f t="shared" si="238"/>
        <v>0</v>
      </c>
      <c r="R361" s="194"/>
      <c r="S361" s="194"/>
      <c r="T361" s="194"/>
      <c r="U361" s="194"/>
      <c r="V361" s="195">
        <f t="shared" si="251"/>
        <v>0</v>
      </c>
      <c r="W361" s="195">
        <f t="shared" si="252"/>
        <v>0</v>
      </c>
      <c r="X361" s="195">
        <f t="shared" si="253"/>
        <v>0</v>
      </c>
      <c r="Y361" s="195">
        <f t="shared" si="254"/>
        <v>0</v>
      </c>
      <c r="Z361" s="195"/>
      <c r="AA361" s="195"/>
      <c r="AB361" s="667"/>
      <c r="AC361" s="196">
        <f t="shared" si="239"/>
        <v>0</v>
      </c>
      <c r="AD361" s="667"/>
      <c r="AE361" s="196">
        <f t="shared" si="255"/>
        <v>0</v>
      </c>
      <c r="AF361" s="196"/>
      <c r="AG361" s="196"/>
      <c r="AH361" s="196"/>
      <c r="AI361" s="150"/>
      <c r="AJ361" s="709">
        <f t="shared" si="240"/>
        <v>0</v>
      </c>
      <c r="AK361" s="709">
        <f t="shared" si="241"/>
        <v>0</v>
      </c>
      <c r="AL361" s="709">
        <f t="shared" si="242"/>
        <v>0</v>
      </c>
      <c r="AM361" s="709"/>
      <c r="AN361" s="709">
        <f t="shared" si="243"/>
        <v>0</v>
      </c>
      <c r="AO361" s="709">
        <f t="shared" si="244"/>
        <v>0</v>
      </c>
      <c r="AR361" s="184"/>
    </row>
    <row r="362" spans="2:47" ht="12.75" hidden="1" customHeight="1" outlineLevel="1" x14ac:dyDescent="0.2">
      <c r="B362" s="851"/>
      <c r="C362" s="851"/>
      <c r="D362" s="27" t="str">
        <f t="shared" si="245"/>
        <v/>
      </c>
      <c r="E362" s="191" t="str">
        <f t="shared" si="246"/>
        <v>So</v>
      </c>
      <c r="F362" s="191">
        <f t="shared" si="247"/>
        <v>2022</v>
      </c>
      <c r="G362" s="191">
        <f t="shared" si="248"/>
        <v>11</v>
      </c>
      <c r="H362" s="191">
        <f t="shared" si="250"/>
        <v>13</v>
      </c>
      <c r="I362" s="192">
        <f t="shared" si="249"/>
        <v>43416</v>
      </c>
      <c r="J362" s="193">
        <f t="shared" si="238"/>
        <v>0</v>
      </c>
      <c r="K362" s="194">
        <f t="shared" si="238"/>
        <v>0</v>
      </c>
      <c r="L362" s="193">
        <f t="shared" si="238"/>
        <v>0</v>
      </c>
      <c r="M362" s="194">
        <f t="shared" si="238"/>
        <v>0</v>
      </c>
      <c r="N362" s="193">
        <f t="shared" si="238"/>
        <v>0</v>
      </c>
      <c r="O362" s="194">
        <f t="shared" si="238"/>
        <v>0</v>
      </c>
      <c r="P362" s="193">
        <f t="shared" si="238"/>
        <v>0</v>
      </c>
      <c r="Q362" s="194">
        <f t="shared" si="238"/>
        <v>0</v>
      </c>
      <c r="R362" s="194"/>
      <c r="S362" s="194"/>
      <c r="T362" s="194"/>
      <c r="U362" s="194"/>
      <c r="V362" s="195">
        <f t="shared" si="251"/>
        <v>0</v>
      </c>
      <c r="W362" s="195">
        <f t="shared" si="252"/>
        <v>0</v>
      </c>
      <c r="X362" s="195">
        <f t="shared" si="253"/>
        <v>0</v>
      </c>
      <c r="Y362" s="195">
        <f t="shared" si="254"/>
        <v>0</v>
      </c>
      <c r="Z362" s="195"/>
      <c r="AA362" s="195"/>
      <c r="AB362" s="667"/>
      <c r="AC362" s="196">
        <f t="shared" si="239"/>
        <v>0</v>
      </c>
      <c r="AD362" s="667"/>
      <c r="AE362" s="196">
        <f t="shared" si="255"/>
        <v>0</v>
      </c>
      <c r="AF362" s="196"/>
      <c r="AG362" s="196"/>
      <c r="AH362" s="196"/>
      <c r="AI362" s="150"/>
      <c r="AJ362" s="709">
        <f t="shared" si="240"/>
        <v>0</v>
      </c>
      <c r="AK362" s="709">
        <f t="shared" si="241"/>
        <v>0</v>
      </c>
      <c r="AL362" s="709">
        <f t="shared" si="242"/>
        <v>0</v>
      </c>
      <c r="AM362" s="709"/>
      <c r="AN362" s="709">
        <f t="shared" si="243"/>
        <v>0</v>
      </c>
      <c r="AO362" s="709">
        <f t="shared" si="244"/>
        <v>0</v>
      </c>
      <c r="AR362" s="184"/>
    </row>
    <row r="363" spans="2:47" ht="12.75" hidden="1" customHeight="1" outlineLevel="1" x14ac:dyDescent="0.2">
      <c r="B363" s="851"/>
      <c r="C363" s="851"/>
      <c r="D363" s="27">
        <f t="shared" si="245"/>
        <v>47</v>
      </c>
      <c r="E363" s="191" t="str">
        <f t="shared" si="246"/>
        <v>Mo</v>
      </c>
      <c r="F363" s="191">
        <f t="shared" si="247"/>
        <v>2022</v>
      </c>
      <c r="G363" s="191">
        <f t="shared" si="248"/>
        <v>11</v>
      </c>
      <c r="H363" s="191">
        <f t="shared" si="250"/>
        <v>14</v>
      </c>
      <c r="I363" s="192">
        <f t="shared" si="249"/>
        <v>43417</v>
      </c>
      <c r="J363" s="193">
        <v>8</v>
      </c>
      <c r="K363" s="194">
        <v>20</v>
      </c>
      <c r="L363" s="193">
        <v>13</v>
      </c>
      <c r="M363" s="194">
        <v>0</v>
      </c>
      <c r="N363" s="193">
        <v>13</v>
      </c>
      <c r="O363" s="194">
        <v>30</v>
      </c>
      <c r="P363" s="193">
        <v>17</v>
      </c>
      <c r="Q363" s="194">
        <v>0</v>
      </c>
      <c r="R363" s="194"/>
      <c r="S363" s="194"/>
      <c r="T363" s="194"/>
      <c r="U363" s="194"/>
      <c r="V363" s="195">
        <f t="shared" si="251"/>
        <v>0.34722222222222227</v>
      </c>
      <c r="W363" s="195">
        <f t="shared" si="252"/>
        <v>0.54166666666666663</v>
      </c>
      <c r="X363" s="195">
        <f t="shared" si="253"/>
        <v>0.5625</v>
      </c>
      <c r="Y363" s="195">
        <f t="shared" si="254"/>
        <v>0.70833333333333337</v>
      </c>
      <c r="Z363" s="195"/>
      <c r="AA363" s="195"/>
      <c r="AB363" s="667"/>
      <c r="AC363" s="196">
        <f t="shared" si="239"/>
        <v>0.35069444444444442</v>
      </c>
      <c r="AD363" s="667"/>
      <c r="AE363" s="196">
        <f t="shared" si="255"/>
        <v>0.34027777777777773</v>
      </c>
      <c r="AF363" s="196"/>
      <c r="AG363" s="196" t="s">
        <v>963</v>
      </c>
      <c r="AH363" s="196"/>
      <c r="AI363" s="150"/>
      <c r="AJ363" s="709">
        <f t="shared" si="240"/>
        <v>0</v>
      </c>
      <c r="AK363" s="709">
        <f t="shared" si="241"/>
        <v>0</v>
      </c>
      <c r="AL363" s="709">
        <f t="shared" si="242"/>
        <v>0</v>
      </c>
      <c r="AM363" s="709"/>
      <c r="AN363" s="709">
        <f t="shared" si="243"/>
        <v>1</v>
      </c>
      <c r="AO363" s="709">
        <f t="shared" si="244"/>
        <v>1</v>
      </c>
      <c r="AR363" s="184"/>
    </row>
    <row r="364" spans="2:47" ht="12.75" hidden="1" customHeight="1" outlineLevel="1" x14ac:dyDescent="0.2">
      <c r="B364" s="851"/>
      <c r="C364" s="851"/>
      <c r="D364" s="27" t="str">
        <f t="shared" si="245"/>
        <v/>
      </c>
      <c r="E364" s="191" t="str">
        <f t="shared" si="246"/>
        <v>Di</v>
      </c>
      <c r="F364" s="191">
        <f t="shared" si="247"/>
        <v>2022</v>
      </c>
      <c r="G364" s="191">
        <f t="shared" si="248"/>
        <v>11</v>
      </c>
      <c r="H364" s="191">
        <f t="shared" si="250"/>
        <v>15</v>
      </c>
      <c r="I364" s="192">
        <f t="shared" si="249"/>
        <v>43418</v>
      </c>
      <c r="J364" s="193">
        <v>8</v>
      </c>
      <c r="K364" s="194">
        <v>20</v>
      </c>
      <c r="L364" s="193">
        <v>13</v>
      </c>
      <c r="M364" s="194">
        <v>0</v>
      </c>
      <c r="N364" s="193">
        <v>13</v>
      </c>
      <c r="O364" s="194">
        <v>30</v>
      </c>
      <c r="P364" s="193">
        <v>16</v>
      </c>
      <c r="Q364" s="194">
        <v>15</v>
      </c>
      <c r="R364" s="194"/>
      <c r="S364" s="194"/>
      <c r="T364" s="194"/>
      <c r="U364" s="194"/>
      <c r="V364" s="195">
        <f t="shared" si="251"/>
        <v>0.34722222222222227</v>
      </c>
      <c r="W364" s="195">
        <f t="shared" si="252"/>
        <v>0.54166666666666663</v>
      </c>
      <c r="X364" s="195">
        <f t="shared" si="253"/>
        <v>0.5625</v>
      </c>
      <c r="Y364" s="195">
        <f t="shared" si="254"/>
        <v>0.67708333333333337</v>
      </c>
      <c r="Z364" s="195"/>
      <c r="AA364" s="195"/>
      <c r="AB364" s="667"/>
      <c r="AC364" s="196">
        <f t="shared" si="239"/>
        <v>0.35069444444444442</v>
      </c>
      <c r="AD364" s="667"/>
      <c r="AE364" s="196">
        <f t="shared" si="255"/>
        <v>0.30902777777777773</v>
      </c>
      <c r="AF364" s="196"/>
      <c r="AG364" s="196" t="s">
        <v>963</v>
      </c>
      <c r="AH364" s="196"/>
      <c r="AI364" s="150"/>
      <c r="AJ364" s="709">
        <f t="shared" si="240"/>
        <v>0</v>
      </c>
      <c r="AK364" s="709">
        <f t="shared" si="241"/>
        <v>0</v>
      </c>
      <c r="AL364" s="709">
        <f t="shared" si="242"/>
        <v>0</v>
      </c>
      <c r="AM364" s="709"/>
      <c r="AN364" s="709">
        <f t="shared" si="243"/>
        <v>1</v>
      </c>
      <c r="AO364" s="709">
        <f t="shared" si="244"/>
        <v>1</v>
      </c>
      <c r="AR364" s="184"/>
      <c r="AU364" s="172" t="s">
        <v>1704</v>
      </c>
    </row>
    <row r="365" spans="2:47" ht="12.75" hidden="1" customHeight="1" outlineLevel="1" x14ac:dyDescent="0.2">
      <c r="B365" s="851"/>
      <c r="C365" s="851"/>
      <c r="D365" s="27" t="str">
        <f t="shared" si="245"/>
        <v/>
      </c>
      <c r="E365" s="191" t="str">
        <f t="shared" si="246"/>
        <v>Mi</v>
      </c>
      <c r="F365" s="191">
        <f t="shared" si="247"/>
        <v>2022</v>
      </c>
      <c r="G365" s="191">
        <f t="shared" si="248"/>
        <v>11</v>
      </c>
      <c r="H365" s="191">
        <f t="shared" si="250"/>
        <v>16</v>
      </c>
      <c r="I365" s="192">
        <f t="shared" si="249"/>
        <v>43419</v>
      </c>
      <c r="J365" s="193">
        <v>8</v>
      </c>
      <c r="K365" s="194">
        <v>11</v>
      </c>
      <c r="L365" s="193">
        <v>13</v>
      </c>
      <c r="M365" s="194">
        <v>10</v>
      </c>
      <c r="N365" s="193">
        <v>13</v>
      </c>
      <c r="O365" s="194">
        <v>55</v>
      </c>
      <c r="P365" s="193">
        <v>17</v>
      </c>
      <c r="Q365" s="194">
        <v>0</v>
      </c>
      <c r="R365" s="194"/>
      <c r="S365" s="194"/>
      <c r="T365" s="194"/>
      <c r="U365" s="194"/>
      <c r="V365" s="195">
        <f t="shared" si="251"/>
        <v>0.34097222222222223</v>
      </c>
      <c r="W365" s="195">
        <f t="shared" si="252"/>
        <v>0.54861111111111105</v>
      </c>
      <c r="X365" s="195">
        <f t="shared" si="253"/>
        <v>0.57986111111111105</v>
      </c>
      <c r="Y365" s="195">
        <f t="shared" si="254"/>
        <v>0.70833333333333337</v>
      </c>
      <c r="Z365" s="195"/>
      <c r="AA365" s="195"/>
      <c r="AB365" s="667"/>
      <c r="AC365" s="196">
        <f t="shared" si="239"/>
        <v>0.35069444444444442</v>
      </c>
      <c r="AD365" s="667"/>
      <c r="AE365" s="196">
        <f t="shared" si="255"/>
        <v>0.33611111111111114</v>
      </c>
      <c r="AF365" s="196"/>
      <c r="AG365" s="196" t="s">
        <v>963</v>
      </c>
      <c r="AH365" s="196"/>
      <c r="AI365" s="172"/>
      <c r="AJ365" s="709">
        <f t="shared" si="240"/>
        <v>0</v>
      </c>
      <c r="AK365" s="709">
        <f t="shared" si="241"/>
        <v>0</v>
      </c>
      <c r="AL365" s="709">
        <f t="shared" si="242"/>
        <v>0</v>
      </c>
      <c r="AM365" s="709"/>
      <c r="AN365" s="709">
        <f t="shared" si="243"/>
        <v>1</v>
      </c>
      <c r="AO365" s="709">
        <f t="shared" si="244"/>
        <v>1</v>
      </c>
      <c r="AR365" s="184"/>
    </row>
    <row r="366" spans="2:47" ht="12.75" hidden="1" customHeight="1" outlineLevel="1" x14ac:dyDescent="0.2">
      <c r="B366" s="851"/>
      <c r="C366" s="851"/>
      <c r="D366" s="27" t="str">
        <f t="shared" si="245"/>
        <v/>
      </c>
      <c r="E366" s="191" t="str">
        <f t="shared" si="246"/>
        <v>Do</v>
      </c>
      <c r="F366" s="191">
        <f t="shared" si="247"/>
        <v>2022</v>
      </c>
      <c r="G366" s="191">
        <f t="shared" si="248"/>
        <v>11</v>
      </c>
      <c r="H366" s="191">
        <f t="shared" si="250"/>
        <v>17</v>
      </c>
      <c r="I366" s="192">
        <f t="shared" si="249"/>
        <v>43420</v>
      </c>
      <c r="J366" s="193">
        <v>8</v>
      </c>
      <c r="K366" s="194">
        <v>5</v>
      </c>
      <c r="L366" s="193">
        <v>13</v>
      </c>
      <c r="M366" s="194">
        <v>0</v>
      </c>
      <c r="N366" s="193">
        <v>13</v>
      </c>
      <c r="O366" s="194">
        <v>30</v>
      </c>
      <c r="P366" s="193">
        <v>17</v>
      </c>
      <c r="Q366" s="194">
        <v>0</v>
      </c>
      <c r="R366" s="194"/>
      <c r="S366" s="194"/>
      <c r="T366" s="194"/>
      <c r="U366" s="194"/>
      <c r="V366" s="195">
        <f t="shared" si="251"/>
        <v>0.33680555555555558</v>
      </c>
      <c r="W366" s="195">
        <f t="shared" si="252"/>
        <v>0.54166666666666663</v>
      </c>
      <c r="X366" s="195">
        <f t="shared" si="253"/>
        <v>0.5625</v>
      </c>
      <c r="Y366" s="195">
        <f t="shared" si="254"/>
        <v>0.70833333333333337</v>
      </c>
      <c r="Z366" s="195"/>
      <c r="AA366" s="195"/>
      <c r="AB366" s="667"/>
      <c r="AC366" s="196">
        <f t="shared" si="239"/>
        <v>0.35069444444444442</v>
      </c>
      <c r="AD366" s="667"/>
      <c r="AE366" s="196">
        <f t="shared" si="255"/>
        <v>0.35069444444444442</v>
      </c>
      <c r="AF366" s="196"/>
      <c r="AG366" s="196" t="s">
        <v>963</v>
      </c>
      <c r="AH366" s="196"/>
      <c r="AI366" s="172"/>
      <c r="AJ366" s="709">
        <f t="shared" si="240"/>
        <v>0</v>
      </c>
      <c r="AK366" s="709">
        <f t="shared" si="241"/>
        <v>0</v>
      </c>
      <c r="AL366" s="709">
        <f t="shared" si="242"/>
        <v>0</v>
      </c>
      <c r="AM366" s="709"/>
      <c r="AN366" s="709">
        <f t="shared" si="243"/>
        <v>1</v>
      </c>
      <c r="AO366" s="709">
        <f t="shared" si="244"/>
        <v>1</v>
      </c>
      <c r="AR366" s="184"/>
    </row>
    <row r="367" spans="2:47" ht="12.75" hidden="1" customHeight="1" outlineLevel="1" x14ac:dyDescent="0.2">
      <c r="B367" s="851"/>
      <c r="C367" s="851"/>
      <c r="D367" s="27" t="str">
        <f t="shared" si="245"/>
        <v/>
      </c>
      <c r="E367" s="191" t="str">
        <f t="shared" si="246"/>
        <v>Fr</v>
      </c>
      <c r="F367" s="191">
        <f t="shared" si="247"/>
        <v>2022</v>
      </c>
      <c r="G367" s="191">
        <f t="shared" si="248"/>
        <v>11</v>
      </c>
      <c r="H367" s="191">
        <f t="shared" si="250"/>
        <v>18</v>
      </c>
      <c r="I367" s="192">
        <f t="shared" si="249"/>
        <v>43421</v>
      </c>
      <c r="J367" s="193">
        <v>7</v>
      </c>
      <c r="K367" s="194">
        <v>30</v>
      </c>
      <c r="L367" s="193">
        <v>12</v>
      </c>
      <c r="M367" s="194">
        <v>0</v>
      </c>
      <c r="N367" s="193">
        <v>12</v>
      </c>
      <c r="O367" s="194">
        <v>30</v>
      </c>
      <c r="P367" s="193">
        <v>16</v>
      </c>
      <c r="Q367" s="194">
        <v>45</v>
      </c>
      <c r="R367" s="194"/>
      <c r="S367" s="194"/>
      <c r="T367" s="194"/>
      <c r="U367" s="194"/>
      <c r="V367" s="195">
        <f t="shared" si="251"/>
        <v>0.3125</v>
      </c>
      <c r="W367" s="195">
        <f t="shared" si="252"/>
        <v>0.5</v>
      </c>
      <c r="X367" s="195">
        <f t="shared" si="253"/>
        <v>0.52083333333333337</v>
      </c>
      <c r="Y367" s="195">
        <f t="shared" si="254"/>
        <v>0.69791666666666663</v>
      </c>
      <c r="Z367" s="195"/>
      <c r="AA367" s="195"/>
      <c r="AB367" s="667"/>
      <c r="AC367" s="196">
        <f t="shared" si="239"/>
        <v>0.35069444444444442</v>
      </c>
      <c r="AD367" s="667"/>
      <c r="AE367" s="196">
        <f t="shared" si="255"/>
        <v>0.36458333333333326</v>
      </c>
      <c r="AF367" s="196"/>
      <c r="AG367" s="196" t="s">
        <v>1684</v>
      </c>
      <c r="AH367" s="196"/>
      <c r="AI367" s="172"/>
      <c r="AJ367" s="709">
        <f t="shared" si="240"/>
        <v>0</v>
      </c>
      <c r="AK367" s="709">
        <f t="shared" si="241"/>
        <v>0</v>
      </c>
      <c r="AL367" s="709">
        <f t="shared" si="242"/>
        <v>0</v>
      </c>
      <c r="AM367" s="709"/>
      <c r="AN367" s="709">
        <f t="shared" si="243"/>
        <v>1</v>
      </c>
      <c r="AO367" s="709">
        <f t="shared" si="244"/>
        <v>1</v>
      </c>
      <c r="AR367" s="184"/>
    </row>
    <row r="368" spans="2:47" ht="12.75" hidden="1" customHeight="1" outlineLevel="1" x14ac:dyDescent="0.2">
      <c r="B368" s="851"/>
      <c r="C368" s="851"/>
      <c r="D368" s="27" t="str">
        <f t="shared" si="245"/>
        <v/>
      </c>
      <c r="E368" s="191" t="str">
        <f t="shared" si="246"/>
        <v>Sa</v>
      </c>
      <c r="F368" s="191">
        <f t="shared" si="247"/>
        <v>2022</v>
      </c>
      <c r="G368" s="191">
        <f t="shared" si="248"/>
        <v>11</v>
      </c>
      <c r="H368" s="191">
        <f t="shared" si="250"/>
        <v>19</v>
      </c>
      <c r="I368" s="192">
        <f t="shared" si="249"/>
        <v>43422</v>
      </c>
      <c r="J368" s="193">
        <f t="shared" ref="J368:Q376" si="256">IF(OR($E368="Sa",$E368="So"),J$4,J$5)</f>
        <v>0</v>
      </c>
      <c r="K368" s="194">
        <f t="shared" si="256"/>
        <v>0</v>
      </c>
      <c r="L368" s="193">
        <f t="shared" si="256"/>
        <v>0</v>
      </c>
      <c r="M368" s="194">
        <f t="shared" si="256"/>
        <v>0</v>
      </c>
      <c r="N368" s="193">
        <f t="shared" si="256"/>
        <v>0</v>
      </c>
      <c r="O368" s="194">
        <f t="shared" si="256"/>
        <v>0</v>
      </c>
      <c r="P368" s="193">
        <f t="shared" si="256"/>
        <v>0</v>
      </c>
      <c r="Q368" s="194">
        <f t="shared" si="256"/>
        <v>0</v>
      </c>
      <c r="R368" s="194"/>
      <c r="S368" s="194"/>
      <c r="T368" s="194"/>
      <c r="U368" s="194"/>
      <c r="V368" s="195">
        <f t="shared" si="251"/>
        <v>0</v>
      </c>
      <c r="W368" s="195">
        <f t="shared" si="252"/>
        <v>0</v>
      </c>
      <c r="X368" s="195">
        <f t="shared" si="253"/>
        <v>0</v>
      </c>
      <c r="Y368" s="195">
        <f t="shared" si="254"/>
        <v>0</v>
      </c>
      <c r="Z368" s="195"/>
      <c r="AA368" s="195"/>
      <c r="AB368" s="667"/>
      <c r="AC368" s="196">
        <f t="shared" si="239"/>
        <v>0</v>
      </c>
      <c r="AD368" s="667"/>
      <c r="AE368" s="196">
        <f t="shared" si="255"/>
        <v>0</v>
      </c>
      <c r="AF368" s="196"/>
      <c r="AG368" s="196"/>
      <c r="AH368" s="196"/>
      <c r="AI368" s="172"/>
      <c r="AJ368" s="709">
        <f t="shared" si="240"/>
        <v>0</v>
      </c>
      <c r="AK368" s="709">
        <f t="shared" si="241"/>
        <v>0</v>
      </c>
      <c r="AL368" s="709">
        <f t="shared" si="242"/>
        <v>0</v>
      </c>
      <c r="AM368" s="709"/>
      <c r="AN368" s="709">
        <f t="shared" si="243"/>
        <v>0</v>
      </c>
      <c r="AO368" s="709">
        <f t="shared" si="244"/>
        <v>0</v>
      </c>
      <c r="AR368" s="184"/>
    </row>
    <row r="369" spans="1:41" ht="12.75" hidden="1" customHeight="1" outlineLevel="1" x14ac:dyDescent="0.2">
      <c r="B369" s="851"/>
      <c r="C369" s="851"/>
      <c r="D369" s="27" t="str">
        <f t="shared" si="245"/>
        <v/>
      </c>
      <c r="E369" s="191" t="str">
        <f t="shared" si="246"/>
        <v>So</v>
      </c>
      <c r="F369" s="191">
        <f t="shared" si="247"/>
        <v>2022</v>
      </c>
      <c r="G369" s="191">
        <f t="shared" si="248"/>
        <v>11</v>
      </c>
      <c r="H369" s="191">
        <f t="shared" si="250"/>
        <v>20</v>
      </c>
      <c r="I369" s="192">
        <f t="shared" si="249"/>
        <v>43423</v>
      </c>
      <c r="J369" s="193">
        <f t="shared" si="256"/>
        <v>0</v>
      </c>
      <c r="K369" s="194">
        <f t="shared" si="256"/>
        <v>0</v>
      </c>
      <c r="L369" s="193">
        <f t="shared" si="256"/>
        <v>0</v>
      </c>
      <c r="M369" s="194">
        <f t="shared" si="256"/>
        <v>0</v>
      </c>
      <c r="N369" s="193">
        <f t="shared" si="256"/>
        <v>0</v>
      </c>
      <c r="O369" s="194">
        <f t="shared" si="256"/>
        <v>0</v>
      </c>
      <c r="P369" s="193">
        <f t="shared" si="256"/>
        <v>0</v>
      </c>
      <c r="Q369" s="194">
        <f t="shared" si="256"/>
        <v>0</v>
      </c>
      <c r="R369" s="194"/>
      <c r="S369" s="194"/>
      <c r="T369" s="194"/>
      <c r="U369" s="194"/>
      <c r="V369" s="195">
        <f t="shared" si="251"/>
        <v>0</v>
      </c>
      <c r="W369" s="195">
        <f t="shared" si="252"/>
        <v>0</v>
      </c>
      <c r="X369" s="195">
        <f t="shared" si="253"/>
        <v>0</v>
      </c>
      <c r="Y369" s="195">
        <f t="shared" si="254"/>
        <v>0</v>
      </c>
      <c r="Z369" s="195"/>
      <c r="AA369" s="195"/>
      <c r="AB369" s="667"/>
      <c r="AC369" s="196">
        <f t="shared" si="239"/>
        <v>0</v>
      </c>
      <c r="AD369" s="667"/>
      <c r="AE369" s="196">
        <f t="shared" si="255"/>
        <v>0</v>
      </c>
      <c r="AF369" s="196"/>
      <c r="AG369" s="196"/>
      <c r="AH369" s="196"/>
      <c r="AI369" s="172"/>
      <c r="AJ369" s="709">
        <f t="shared" si="240"/>
        <v>0</v>
      </c>
      <c r="AK369" s="709">
        <f t="shared" si="241"/>
        <v>0</v>
      </c>
      <c r="AL369" s="709">
        <f t="shared" si="242"/>
        <v>0</v>
      </c>
      <c r="AM369" s="709"/>
      <c r="AN369" s="709">
        <f t="shared" si="243"/>
        <v>0</v>
      </c>
      <c r="AO369" s="709">
        <f t="shared" si="244"/>
        <v>0</v>
      </c>
    </row>
    <row r="370" spans="1:41" ht="12.75" hidden="1" customHeight="1" outlineLevel="1" x14ac:dyDescent="0.2">
      <c r="B370" s="851"/>
      <c r="C370" s="851"/>
      <c r="D370" s="27">
        <f t="shared" si="245"/>
        <v>48</v>
      </c>
      <c r="E370" s="191" t="str">
        <f t="shared" si="246"/>
        <v>Mo</v>
      </c>
      <c r="F370" s="191">
        <f t="shared" si="247"/>
        <v>2022</v>
      </c>
      <c r="G370" s="191">
        <f t="shared" si="248"/>
        <v>11</v>
      </c>
      <c r="H370" s="191">
        <f t="shared" si="250"/>
        <v>21</v>
      </c>
      <c r="I370" s="192">
        <f t="shared" si="249"/>
        <v>43424</v>
      </c>
      <c r="J370" s="193">
        <v>8</v>
      </c>
      <c r="K370" s="194">
        <v>10</v>
      </c>
      <c r="L370" s="193">
        <f t="shared" si="256"/>
        <v>13</v>
      </c>
      <c r="M370" s="194">
        <f t="shared" si="256"/>
        <v>0</v>
      </c>
      <c r="N370" s="193">
        <f t="shared" si="256"/>
        <v>13</v>
      </c>
      <c r="O370" s="194">
        <f t="shared" si="256"/>
        <v>30</v>
      </c>
      <c r="P370" s="193">
        <v>17</v>
      </c>
      <c r="Q370" s="194">
        <v>15</v>
      </c>
      <c r="R370" s="194"/>
      <c r="S370" s="194"/>
      <c r="T370" s="194"/>
      <c r="U370" s="194"/>
      <c r="V370" s="195">
        <f t="shared" si="251"/>
        <v>0.34027777777777773</v>
      </c>
      <c r="W370" s="195">
        <f t="shared" si="252"/>
        <v>0.54166666666666663</v>
      </c>
      <c r="X370" s="195">
        <f t="shared" si="253"/>
        <v>0.5625</v>
      </c>
      <c r="Y370" s="195">
        <f t="shared" si="254"/>
        <v>0.71875</v>
      </c>
      <c r="Z370" s="195"/>
      <c r="AA370" s="195"/>
      <c r="AB370" s="667"/>
      <c r="AC370" s="196">
        <f t="shared" si="239"/>
        <v>0.35069444444444442</v>
      </c>
      <c r="AD370" s="667"/>
      <c r="AE370" s="196">
        <f t="shared" si="255"/>
        <v>0.3576388888888889</v>
      </c>
      <c r="AF370" s="196"/>
      <c r="AG370" s="196" t="s">
        <v>963</v>
      </c>
      <c r="AH370" s="196"/>
      <c r="AJ370" s="709">
        <f t="shared" si="240"/>
        <v>0</v>
      </c>
      <c r="AK370" s="709">
        <f t="shared" si="241"/>
        <v>0</v>
      </c>
      <c r="AL370" s="709">
        <f t="shared" si="242"/>
        <v>0</v>
      </c>
      <c r="AM370" s="709"/>
      <c r="AN370" s="709">
        <f t="shared" si="243"/>
        <v>1</v>
      </c>
      <c r="AO370" s="709">
        <f t="shared" si="244"/>
        <v>1</v>
      </c>
    </row>
    <row r="371" spans="1:41" ht="12.75" hidden="1" customHeight="1" outlineLevel="1" x14ac:dyDescent="0.2">
      <c r="B371" s="851"/>
      <c r="C371" s="851"/>
      <c r="D371" s="27" t="str">
        <f t="shared" si="245"/>
        <v/>
      </c>
      <c r="E371" s="191" t="str">
        <f t="shared" si="246"/>
        <v>Di</v>
      </c>
      <c r="F371" s="191">
        <f t="shared" si="247"/>
        <v>2022</v>
      </c>
      <c r="G371" s="191">
        <f t="shared" si="248"/>
        <v>11</v>
      </c>
      <c r="H371" s="191">
        <f t="shared" si="250"/>
        <v>22</v>
      </c>
      <c r="I371" s="192">
        <f t="shared" si="249"/>
        <v>43425</v>
      </c>
      <c r="J371" s="193">
        <v>8</v>
      </c>
      <c r="K371" s="194">
        <v>20</v>
      </c>
      <c r="L371" s="193">
        <f t="shared" si="256"/>
        <v>13</v>
      </c>
      <c r="M371" s="194">
        <f t="shared" si="256"/>
        <v>0</v>
      </c>
      <c r="N371" s="193">
        <f t="shared" si="256"/>
        <v>13</v>
      </c>
      <c r="O371" s="194">
        <f t="shared" si="256"/>
        <v>30</v>
      </c>
      <c r="P371" s="193">
        <v>17</v>
      </c>
      <c r="Q371" s="194">
        <v>5</v>
      </c>
      <c r="R371" s="194"/>
      <c r="S371" s="194"/>
      <c r="T371" s="194"/>
      <c r="U371" s="194"/>
      <c r="V371" s="195">
        <f t="shared" si="251"/>
        <v>0.34722222222222227</v>
      </c>
      <c r="W371" s="195">
        <f t="shared" si="252"/>
        <v>0.54166666666666663</v>
      </c>
      <c r="X371" s="195">
        <f t="shared" si="253"/>
        <v>0.5625</v>
      </c>
      <c r="Y371" s="195">
        <f t="shared" si="254"/>
        <v>0.71180555555555547</v>
      </c>
      <c r="Z371" s="195"/>
      <c r="AA371" s="195"/>
      <c r="AB371" s="667"/>
      <c r="AC371" s="196">
        <f t="shared" si="239"/>
        <v>0.35069444444444442</v>
      </c>
      <c r="AD371" s="667"/>
      <c r="AE371" s="196">
        <f t="shared" si="255"/>
        <v>0.34374999999999983</v>
      </c>
      <c r="AF371" s="196"/>
      <c r="AG371" s="196" t="s">
        <v>963</v>
      </c>
      <c r="AH371" s="196"/>
      <c r="AJ371" s="709">
        <f t="shared" si="240"/>
        <v>0</v>
      </c>
      <c r="AK371" s="709">
        <f t="shared" si="241"/>
        <v>0</v>
      </c>
      <c r="AL371" s="709">
        <f t="shared" si="242"/>
        <v>0</v>
      </c>
      <c r="AM371" s="709"/>
      <c r="AN371" s="709">
        <f t="shared" si="243"/>
        <v>1</v>
      </c>
      <c r="AO371" s="709">
        <f t="shared" si="244"/>
        <v>1</v>
      </c>
    </row>
    <row r="372" spans="1:41" ht="12.75" hidden="1" customHeight="1" outlineLevel="1" x14ac:dyDescent="0.2">
      <c r="B372" s="851"/>
      <c r="C372" s="851"/>
      <c r="D372" s="27" t="str">
        <f t="shared" si="245"/>
        <v/>
      </c>
      <c r="E372" s="191" t="str">
        <f t="shared" si="246"/>
        <v>Mi</v>
      </c>
      <c r="F372" s="191">
        <f t="shared" si="247"/>
        <v>2022</v>
      </c>
      <c r="G372" s="191">
        <f t="shared" si="248"/>
        <v>11</v>
      </c>
      <c r="H372" s="191">
        <f t="shared" si="250"/>
        <v>23</v>
      </c>
      <c r="I372" s="192">
        <f t="shared" si="249"/>
        <v>43426</v>
      </c>
      <c r="J372" s="193">
        <v>8</v>
      </c>
      <c r="K372" s="194">
        <v>10</v>
      </c>
      <c r="L372" s="193">
        <v>13</v>
      </c>
      <c r="M372" s="194">
        <v>0</v>
      </c>
      <c r="N372" s="193">
        <v>13</v>
      </c>
      <c r="O372" s="194">
        <v>30</v>
      </c>
      <c r="P372" s="193">
        <v>17</v>
      </c>
      <c r="Q372" s="194">
        <v>0</v>
      </c>
      <c r="R372" s="194"/>
      <c r="S372" s="194"/>
      <c r="T372" s="194"/>
      <c r="U372" s="194"/>
      <c r="V372" s="195">
        <f t="shared" si="251"/>
        <v>0.34027777777777773</v>
      </c>
      <c r="W372" s="195">
        <f t="shared" si="252"/>
        <v>0.54166666666666663</v>
      </c>
      <c r="X372" s="195">
        <f t="shared" si="253"/>
        <v>0.5625</v>
      </c>
      <c r="Y372" s="195">
        <f t="shared" si="254"/>
        <v>0.70833333333333337</v>
      </c>
      <c r="Z372" s="195"/>
      <c r="AA372" s="195"/>
      <c r="AB372" s="667"/>
      <c r="AC372" s="196">
        <f t="shared" si="239"/>
        <v>0.35069444444444442</v>
      </c>
      <c r="AD372" s="667"/>
      <c r="AE372" s="196">
        <f t="shared" si="255"/>
        <v>0.34722222222222227</v>
      </c>
      <c r="AF372" s="196"/>
      <c r="AG372" s="196" t="s">
        <v>963</v>
      </c>
      <c r="AH372" s="196"/>
      <c r="AI372" s="150"/>
      <c r="AJ372" s="709">
        <f t="shared" si="240"/>
        <v>0</v>
      </c>
      <c r="AK372" s="709">
        <f t="shared" si="241"/>
        <v>0</v>
      </c>
      <c r="AL372" s="709">
        <f t="shared" si="242"/>
        <v>0</v>
      </c>
      <c r="AM372" s="709"/>
      <c r="AN372" s="709">
        <f t="shared" si="243"/>
        <v>1</v>
      </c>
      <c r="AO372" s="709">
        <f t="shared" si="244"/>
        <v>1</v>
      </c>
    </row>
    <row r="373" spans="1:41" ht="12.75" hidden="1" customHeight="1" outlineLevel="1" x14ac:dyDescent="0.2">
      <c r="B373" s="851"/>
      <c r="C373" s="851"/>
      <c r="D373" s="27" t="str">
        <f t="shared" si="245"/>
        <v/>
      </c>
      <c r="E373" s="191" t="str">
        <f t="shared" si="246"/>
        <v>Do</v>
      </c>
      <c r="F373" s="191">
        <f t="shared" si="247"/>
        <v>2022</v>
      </c>
      <c r="G373" s="191">
        <f t="shared" si="248"/>
        <v>11</v>
      </c>
      <c r="H373" s="191">
        <f t="shared" si="250"/>
        <v>24</v>
      </c>
      <c r="I373" s="192">
        <f t="shared" si="249"/>
        <v>43427</v>
      </c>
      <c r="J373" s="193">
        <v>8</v>
      </c>
      <c r="K373" s="194">
        <v>35</v>
      </c>
      <c r="L373" s="193">
        <v>13</v>
      </c>
      <c r="M373" s="194">
        <v>0</v>
      </c>
      <c r="N373" s="193">
        <v>13</v>
      </c>
      <c r="O373" s="194">
        <v>30</v>
      </c>
      <c r="P373" s="193">
        <v>17</v>
      </c>
      <c r="Q373" s="194">
        <v>10</v>
      </c>
      <c r="R373" s="194"/>
      <c r="S373" s="194"/>
      <c r="T373" s="194"/>
      <c r="U373" s="194"/>
      <c r="V373" s="195">
        <f t="shared" si="251"/>
        <v>0.3576388888888889</v>
      </c>
      <c r="W373" s="195">
        <f t="shared" si="252"/>
        <v>0.54166666666666663</v>
      </c>
      <c r="X373" s="195">
        <f t="shared" si="253"/>
        <v>0.5625</v>
      </c>
      <c r="Y373" s="195">
        <f t="shared" si="254"/>
        <v>0.71527777777777779</v>
      </c>
      <c r="Z373" s="195"/>
      <c r="AA373" s="195"/>
      <c r="AB373" s="667"/>
      <c r="AC373" s="196">
        <f t="shared" si="239"/>
        <v>0.35069444444444442</v>
      </c>
      <c r="AD373" s="667"/>
      <c r="AE373" s="196">
        <f t="shared" si="255"/>
        <v>0.33680555555555552</v>
      </c>
      <c r="AF373" s="196"/>
      <c r="AG373" s="196" t="s">
        <v>963</v>
      </c>
      <c r="AH373" s="196"/>
      <c r="AI373" s="150"/>
      <c r="AJ373" s="709">
        <f t="shared" si="240"/>
        <v>0</v>
      </c>
      <c r="AK373" s="709">
        <f t="shared" si="241"/>
        <v>0</v>
      </c>
      <c r="AL373" s="709">
        <f t="shared" si="242"/>
        <v>0</v>
      </c>
      <c r="AM373" s="709"/>
      <c r="AN373" s="709">
        <f t="shared" si="243"/>
        <v>1</v>
      </c>
      <c r="AO373" s="709">
        <f t="shared" si="244"/>
        <v>1</v>
      </c>
    </row>
    <row r="374" spans="1:41" ht="12.75" hidden="1" customHeight="1" outlineLevel="1" x14ac:dyDescent="0.2">
      <c r="B374" s="851"/>
      <c r="C374" s="851"/>
      <c r="D374" s="27" t="str">
        <f t="shared" si="245"/>
        <v/>
      </c>
      <c r="E374" s="191" t="str">
        <f t="shared" si="246"/>
        <v>Fr</v>
      </c>
      <c r="F374" s="191">
        <f t="shared" si="247"/>
        <v>2022</v>
      </c>
      <c r="G374" s="191">
        <f t="shared" si="248"/>
        <v>11</v>
      </c>
      <c r="H374" s="191">
        <f t="shared" si="250"/>
        <v>25</v>
      </c>
      <c r="I374" s="192">
        <f t="shared" si="249"/>
        <v>43428</v>
      </c>
      <c r="J374" s="193">
        <v>7</v>
      </c>
      <c r="K374" s="194">
        <v>20</v>
      </c>
      <c r="L374" s="193">
        <v>12</v>
      </c>
      <c r="M374" s="194">
        <v>0</v>
      </c>
      <c r="N374" s="193">
        <v>12</v>
      </c>
      <c r="O374" s="194">
        <v>30</v>
      </c>
      <c r="P374" s="193">
        <v>17</v>
      </c>
      <c r="Q374" s="194">
        <v>0</v>
      </c>
      <c r="R374" s="194"/>
      <c r="S374" s="194"/>
      <c r="T374" s="194"/>
      <c r="U374" s="194"/>
      <c r="V374" s="195">
        <f t="shared" si="251"/>
        <v>0.30555555555555552</v>
      </c>
      <c r="W374" s="195">
        <f t="shared" si="252"/>
        <v>0.5</v>
      </c>
      <c r="X374" s="195">
        <f t="shared" si="253"/>
        <v>0.52083333333333337</v>
      </c>
      <c r="Y374" s="195">
        <f t="shared" si="254"/>
        <v>0.70833333333333337</v>
      </c>
      <c r="Z374" s="195"/>
      <c r="AA374" s="195"/>
      <c r="AB374" s="667"/>
      <c r="AC374" s="196">
        <f t="shared" si="239"/>
        <v>0.35069444444444442</v>
      </c>
      <c r="AD374" s="667"/>
      <c r="AE374" s="196">
        <f t="shared" si="255"/>
        <v>0.38194444444444448</v>
      </c>
      <c r="AF374" s="196"/>
      <c r="AG374" s="196" t="s">
        <v>1684</v>
      </c>
      <c r="AH374" s="196"/>
      <c r="AI374" s="150"/>
      <c r="AJ374" s="709">
        <f t="shared" si="240"/>
        <v>0</v>
      </c>
      <c r="AK374" s="709">
        <f t="shared" si="241"/>
        <v>0</v>
      </c>
      <c r="AL374" s="709">
        <f t="shared" si="242"/>
        <v>0</v>
      </c>
      <c r="AM374" s="709"/>
      <c r="AN374" s="709">
        <f t="shared" si="243"/>
        <v>1</v>
      </c>
      <c r="AO374" s="709">
        <f t="shared" si="244"/>
        <v>1</v>
      </c>
    </row>
    <row r="375" spans="1:41" ht="12.75" hidden="1" customHeight="1" outlineLevel="1" x14ac:dyDescent="0.2">
      <c r="B375" s="851"/>
      <c r="C375" s="851"/>
      <c r="D375" s="27" t="str">
        <f t="shared" si="245"/>
        <v/>
      </c>
      <c r="E375" s="191" t="str">
        <f t="shared" si="246"/>
        <v>Sa</v>
      </c>
      <c r="F375" s="191">
        <f t="shared" si="247"/>
        <v>2022</v>
      </c>
      <c r="G375" s="191">
        <f t="shared" si="248"/>
        <v>11</v>
      </c>
      <c r="H375" s="191">
        <f t="shared" si="250"/>
        <v>26</v>
      </c>
      <c r="I375" s="192">
        <f t="shared" si="249"/>
        <v>43429</v>
      </c>
      <c r="J375" s="193">
        <f t="shared" si="256"/>
        <v>0</v>
      </c>
      <c r="K375" s="194">
        <f t="shared" si="256"/>
        <v>0</v>
      </c>
      <c r="L375" s="193">
        <f t="shared" si="256"/>
        <v>0</v>
      </c>
      <c r="M375" s="194">
        <f t="shared" si="256"/>
        <v>0</v>
      </c>
      <c r="N375" s="193">
        <f t="shared" si="256"/>
        <v>0</v>
      </c>
      <c r="O375" s="194">
        <f t="shared" si="256"/>
        <v>0</v>
      </c>
      <c r="P375" s="193">
        <f t="shared" si="256"/>
        <v>0</v>
      </c>
      <c r="Q375" s="194">
        <f t="shared" si="256"/>
        <v>0</v>
      </c>
      <c r="R375" s="194"/>
      <c r="S375" s="194"/>
      <c r="T375" s="194"/>
      <c r="U375" s="194"/>
      <c r="V375" s="195">
        <f t="shared" si="251"/>
        <v>0</v>
      </c>
      <c r="W375" s="195">
        <f t="shared" si="252"/>
        <v>0</v>
      </c>
      <c r="X375" s="195">
        <f t="shared" si="253"/>
        <v>0</v>
      </c>
      <c r="Y375" s="195">
        <f t="shared" si="254"/>
        <v>0</v>
      </c>
      <c r="Z375" s="195"/>
      <c r="AA375" s="195"/>
      <c r="AB375" s="667"/>
      <c r="AC375" s="196">
        <f t="shared" si="239"/>
        <v>0</v>
      </c>
      <c r="AD375" s="667"/>
      <c r="AE375" s="196">
        <f t="shared" si="255"/>
        <v>0</v>
      </c>
      <c r="AF375" s="196"/>
      <c r="AG375" s="196"/>
      <c r="AH375" s="196"/>
      <c r="AI375" s="150"/>
      <c r="AJ375" s="709">
        <f t="shared" si="240"/>
        <v>0</v>
      </c>
      <c r="AK375" s="709">
        <f t="shared" si="241"/>
        <v>0</v>
      </c>
      <c r="AL375" s="709">
        <f t="shared" si="242"/>
        <v>0</v>
      </c>
      <c r="AM375" s="709"/>
      <c r="AN375" s="709">
        <f t="shared" si="243"/>
        <v>0</v>
      </c>
      <c r="AO375" s="709">
        <f t="shared" si="244"/>
        <v>0</v>
      </c>
    </row>
    <row r="376" spans="1:41" ht="12.75" hidden="1" customHeight="1" outlineLevel="1" x14ac:dyDescent="0.2">
      <c r="B376" s="851"/>
      <c r="C376" s="851"/>
      <c r="D376" s="27" t="str">
        <f t="shared" si="245"/>
        <v/>
      </c>
      <c r="E376" s="191" t="str">
        <f t="shared" si="246"/>
        <v>So</v>
      </c>
      <c r="F376" s="191">
        <f t="shared" si="247"/>
        <v>2022</v>
      </c>
      <c r="G376" s="191">
        <f t="shared" si="248"/>
        <v>11</v>
      </c>
      <c r="H376" s="191">
        <f t="shared" si="250"/>
        <v>27</v>
      </c>
      <c r="I376" s="192">
        <f t="shared" si="249"/>
        <v>43430</v>
      </c>
      <c r="J376" s="193">
        <f t="shared" si="256"/>
        <v>0</v>
      </c>
      <c r="K376" s="194">
        <f t="shared" si="256"/>
        <v>0</v>
      </c>
      <c r="L376" s="193">
        <f t="shared" si="256"/>
        <v>0</v>
      </c>
      <c r="M376" s="194">
        <f t="shared" si="256"/>
        <v>0</v>
      </c>
      <c r="N376" s="193">
        <f t="shared" si="256"/>
        <v>0</v>
      </c>
      <c r="O376" s="194">
        <f t="shared" si="256"/>
        <v>0</v>
      </c>
      <c r="P376" s="193">
        <f t="shared" si="256"/>
        <v>0</v>
      </c>
      <c r="Q376" s="194">
        <f t="shared" si="256"/>
        <v>0</v>
      </c>
      <c r="R376" s="194"/>
      <c r="S376" s="194"/>
      <c r="T376" s="194"/>
      <c r="U376" s="194"/>
      <c r="V376" s="195">
        <f t="shared" si="251"/>
        <v>0</v>
      </c>
      <c r="W376" s="195">
        <f t="shared" si="252"/>
        <v>0</v>
      </c>
      <c r="X376" s="195">
        <f t="shared" si="253"/>
        <v>0</v>
      </c>
      <c r="Y376" s="195">
        <f t="shared" si="254"/>
        <v>0</v>
      </c>
      <c r="Z376" s="195"/>
      <c r="AA376" s="195"/>
      <c r="AB376" s="667"/>
      <c r="AC376" s="196">
        <f t="shared" si="239"/>
        <v>0</v>
      </c>
      <c r="AD376" s="667"/>
      <c r="AE376" s="196">
        <f t="shared" si="255"/>
        <v>0</v>
      </c>
      <c r="AF376" s="196"/>
      <c r="AG376" s="196"/>
      <c r="AH376" s="196"/>
      <c r="AI376" s="150"/>
      <c r="AJ376" s="709">
        <f t="shared" si="240"/>
        <v>0</v>
      </c>
      <c r="AK376" s="709">
        <f t="shared" si="241"/>
        <v>0</v>
      </c>
      <c r="AL376" s="709">
        <f t="shared" si="242"/>
        <v>0</v>
      </c>
      <c r="AM376" s="709"/>
      <c r="AN376" s="709">
        <f t="shared" si="243"/>
        <v>0</v>
      </c>
      <c r="AO376" s="709">
        <f t="shared" si="244"/>
        <v>0</v>
      </c>
    </row>
    <row r="377" spans="1:41" ht="12.75" hidden="1" customHeight="1" outlineLevel="1" x14ac:dyDescent="0.2">
      <c r="B377" s="851"/>
      <c r="C377" s="851"/>
      <c r="D377" s="27">
        <f t="shared" si="245"/>
        <v>49</v>
      </c>
      <c r="E377" s="191" t="str">
        <f t="shared" si="246"/>
        <v>Mo</v>
      </c>
      <c r="F377" s="191">
        <f t="shared" si="247"/>
        <v>2022</v>
      </c>
      <c r="G377" s="191">
        <f t="shared" si="248"/>
        <v>11</v>
      </c>
      <c r="H377" s="191">
        <f t="shared" si="250"/>
        <v>28</v>
      </c>
      <c r="I377" s="192">
        <f t="shared" si="249"/>
        <v>43431</v>
      </c>
      <c r="J377" s="193">
        <v>8</v>
      </c>
      <c r="K377" s="194">
        <v>16</v>
      </c>
      <c r="L377" s="193">
        <v>13</v>
      </c>
      <c r="M377" s="194">
        <v>0</v>
      </c>
      <c r="N377" s="193">
        <v>13</v>
      </c>
      <c r="O377" s="194">
        <v>30</v>
      </c>
      <c r="P377" s="193">
        <v>17</v>
      </c>
      <c r="Q377" s="194">
        <v>0</v>
      </c>
      <c r="R377" s="194"/>
      <c r="S377" s="194"/>
      <c r="T377" s="194"/>
      <c r="U377" s="194"/>
      <c r="V377" s="195">
        <f>TIME(J377,K377,0)</f>
        <v>0.3444444444444445</v>
      </c>
      <c r="W377" s="195">
        <f>TIME(L377,M377,0)</f>
        <v>0.54166666666666663</v>
      </c>
      <c r="X377" s="195">
        <f>TIME(N377,O377,0)</f>
        <v>0.5625</v>
      </c>
      <c r="Y377" s="195">
        <f>TIME(P377,Q377,0)</f>
        <v>0.70833333333333337</v>
      </c>
      <c r="Z377" s="195"/>
      <c r="AA377" s="195"/>
      <c r="AB377" s="667"/>
      <c r="AC377" s="196">
        <f t="shared" si="239"/>
        <v>0.35069444444444442</v>
      </c>
      <c r="AD377" s="667"/>
      <c r="AE377" s="196">
        <f>Y377-V377-(X377-W377)</f>
        <v>0.3430555555555555</v>
      </c>
      <c r="AF377" s="196"/>
      <c r="AG377" s="196" t="s">
        <v>963</v>
      </c>
      <c r="AH377" s="196"/>
      <c r="AJ377" s="709">
        <f t="shared" si="240"/>
        <v>0</v>
      </c>
      <c r="AK377" s="709">
        <f t="shared" si="241"/>
        <v>0</v>
      </c>
      <c r="AL377" s="709">
        <f t="shared" si="242"/>
        <v>0</v>
      </c>
      <c r="AM377" s="709"/>
      <c r="AN377" s="709">
        <f t="shared" si="243"/>
        <v>1</v>
      </c>
      <c r="AO377" s="709">
        <f t="shared" si="244"/>
        <v>1</v>
      </c>
    </row>
    <row r="378" spans="1:41" ht="12.75" hidden="1" customHeight="1" outlineLevel="1" x14ac:dyDescent="0.2">
      <c r="B378" s="851"/>
      <c r="C378" s="851"/>
      <c r="D378" s="27" t="str">
        <f t="shared" si="245"/>
        <v/>
      </c>
      <c r="E378" s="191" t="str">
        <f t="shared" si="246"/>
        <v>Di</v>
      </c>
      <c r="F378" s="191">
        <f t="shared" si="247"/>
        <v>2022</v>
      </c>
      <c r="G378" s="191">
        <f t="shared" si="248"/>
        <v>11</v>
      </c>
      <c r="H378" s="191">
        <f t="shared" si="250"/>
        <v>29</v>
      </c>
      <c r="I378" s="192">
        <f t="shared" si="249"/>
        <v>43432</v>
      </c>
      <c r="J378" s="193">
        <v>7</v>
      </c>
      <c r="K378" s="194">
        <v>30</v>
      </c>
      <c r="L378" s="193">
        <v>12</v>
      </c>
      <c r="M378" s="194">
        <v>0</v>
      </c>
      <c r="N378" s="193">
        <v>12</v>
      </c>
      <c r="O378" s="194">
        <v>30</v>
      </c>
      <c r="P378" s="193">
        <v>16</v>
      </c>
      <c r="Q378" s="194">
        <v>55</v>
      </c>
      <c r="R378" s="194"/>
      <c r="S378" s="194"/>
      <c r="T378" s="194"/>
      <c r="U378" s="194"/>
      <c r="V378" s="195">
        <f>TIME(J378,K378,0)</f>
        <v>0.3125</v>
      </c>
      <c r="W378" s="195">
        <f>TIME(L378,M378,0)</f>
        <v>0.5</v>
      </c>
      <c r="X378" s="195">
        <f>TIME(N378,O378,0)</f>
        <v>0.52083333333333337</v>
      </c>
      <c r="Y378" s="195">
        <f>TIME(P378,Q378,0)</f>
        <v>0.70486111111111116</v>
      </c>
      <c r="Z378" s="195"/>
      <c r="AA378" s="195"/>
      <c r="AB378" s="667"/>
      <c r="AC378" s="196">
        <f t="shared" si="239"/>
        <v>0.35069444444444442</v>
      </c>
      <c r="AD378" s="667"/>
      <c r="AE378" s="196">
        <f>Y378-V378-(X378-W378)</f>
        <v>0.37152777777777779</v>
      </c>
      <c r="AF378" s="196"/>
      <c r="AG378" s="196" t="s">
        <v>963</v>
      </c>
      <c r="AH378" s="196"/>
      <c r="AJ378" s="709">
        <f t="shared" si="240"/>
        <v>0</v>
      </c>
      <c r="AK378" s="709">
        <f t="shared" si="241"/>
        <v>0</v>
      </c>
      <c r="AL378" s="709">
        <f t="shared" si="242"/>
        <v>0</v>
      </c>
      <c r="AM378" s="709"/>
      <c r="AN378" s="709">
        <f t="shared" si="243"/>
        <v>1</v>
      </c>
      <c r="AO378" s="709">
        <f t="shared" si="244"/>
        <v>1</v>
      </c>
    </row>
    <row r="379" spans="1:41" ht="12.75" hidden="1" customHeight="1" outlineLevel="1" x14ac:dyDescent="0.2">
      <c r="B379" s="851"/>
      <c r="C379" s="851"/>
      <c r="D379" s="27" t="str">
        <f t="shared" si="245"/>
        <v/>
      </c>
      <c r="E379" s="191" t="str">
        <f t="shared" si="246"/>
        <v>Mi</v>
      </c>
      <c r="F379" s="191">
        <f t="shared" si="247"/>
        <v>2022</v>
      </c>
      <c r="G379" s="191">
        <f t="shared" si="248"/>
        <v>11</v>
      </c>
      <c r="H379" s="191">
        <f t="shared" si="250"/>
        <v>30</v>
      </c>
      <c r="I379" s="192">
        <f t="shared" si="249"/>
        <v>43433</v>
      </c>
      <c r="J379" s="193">
        <v>8</v>
      </c>
      <c r="K379" s="194">
        <v>40</v>
      </c>
      <c r="L379" s="193">
        <v>13</v>
      </c>
      <c r="M379" s="194">
        <v>0</v>
      </c>
      <c r="N379" s="193">
        <v>13</v>
      </c>
      <c r="O379" s="194">
        <v>30</v>
      </c>
      <c r="P379" s="193">
        <v>17</v>
      </c>
      <c r="Q379" s="194">
        <v>5</v>
      </c>
      <c r="R379" s="194"/>
      <c r="S379" s="194"/>
      <c r="T379" s="194"/>
      <c r="U379" s="194"/>
      <c r="V379" s="195">
        <f>TIME(J379,K379,0)</f>
        <v>0.3611111111111111</v>
      </c>
      <c r="W379" s="195">
        <f>TIME(L379,M379,0)</f>
        <v>0.54166666666666663</v>
      </c>
      <c r="X379" s="195">
        <f>TIME(N379,O379,0)</f>
        <v>0.5625</v>
      </c>
      <c r="Y379" s="195">
        <f>TIME(P379,Q379,0)</f>
        <v>0.71180555555555547</v>
      </c>
      <c r="Z379" s="195"/>
      <c r="AA379" s="195"/>
      <c r="AB379" s="667"/>
      <c r="AC379" s="196">
        <f t="shared" si="239"/>
        <v>0.35069444444444442</v>
      </c>
      <c r="AD379" s="667"/>
      <c r="AE379" s="196">
        <f>Y379-V379-(X379-W379)</f>
        <v>0.32986111111111099</v>
      </c>
      <c r="AF379" s="196"/>
      <c r="AG379" s="196" t="s">
        <v>963</v>
      </c>
      <c r="AH379" s="196"/>
      <c r="AI379" s="150"/>
      <c r="AJ379" s="709">
        <f t="shared" si="240"/>
        <v>0</v>
      </c>
      <c r="AK379" s="709">
        <f t="shared" si="241"/>
        <v>0</v>
      </c>
      <c r="AL379" s="709">
        <f t="shared" si="242"/>
        <v>0</v>
      </c>
      <c r="AM379" s="709"/>
      <c r="AN379" s="709">
        <f t="shared" si="243"/>
        <v>1</v>
      </c>
      <c r="AO379" s="709">
        <f t="shared" si="244"/>
        <v>1</v>
      </c>
    </row>
    <row r="380" spans="1:41" ht="12.75" hidden="1" customHeight="1" outlineLevel="1" x14ac:dyDescent="0.2">
      <c r="B380" s="851"/>
      <c r="C380" s="851"/>
      <c r="D380" s="27" t="str">
        <f t="shared" si="245"/>
        <v/>
      </c>
      <c r="E380" s="191" t="str">
        <f t="shared" si="246"/>
        <v>Do</v>
      </c>
      <c r="F380" s="191">
        <f t="shared" si="247"/>
        <v>2022</v>
      </c>
      <c r="G380" s="191">
        <f t="shared" si="248"/>
        <v>11</v>
      </c>
      <c r="H380" s="191">
        <f t="shared" si="250"/>
        <v>31</v>
      </c>
      <c r="I380" s="192">
        <f t="shared" si="249"/>
        <v>43434</v>
      </c>
      <c r="J380" s="193">
        <v>8</v>
      </c>
      <c r="K380" s="194">
        <v>5</v>
      </c>
      <c r="L380" s="193">
        <v>13</v>
      </c>
      <c r="M380" s="194">
        <v>0</v>
      </c>
      <c r="N380" s="193">
        <v>13</v>
      </c>
      <c r="O380" s="194">
        <v>30</v>
      </c>
      <c r="P380" s="193">
        <v>17</v>
      </c>
      <c r="Q380" s="194">
        <v>0</v>
      </c>
      <c r="R380" s="194"/>
      <c r="S380" s="194"/>
      <c r="T380" s="194"/>
      <c r="U380" s="194"/>
      <c r="V380" s="195">
        <f>TIME(J380,K380,0)</f>
        <v>0.33680555555555558</v>
      </c>
      <c r="W380" s="195">
        <f>TIME(L380,M380,0)</f>
        <v>0.54166666666666663</v>
      </c>
      <c r="X380" s="195">
        <f>TIME(N380,O380,0)</f>
        <v>0.5625</v>
      </c>
      <c r="Y380" s="195">
        <f>TIME(P380,Q380,0)</f>
        <v>0.70833333333333337</v>
      </c>
      <c r="Z380" s="195"/>
      <c r="AA380" s="195"/>
      <c r="AB380" s="667"/>
      <c r="AC380" s="196">
        <f t="shared" si="239"/>
        <v>0.35069444444444442</v>
      </c>
      <c r="AD380" s="667"/>
      <c r="AE380" s="196">
        <f>Y380-V380-(X380-W380)</f>
        <v>0.35069444444444442</v>
      </c>
      <c r="AF380" s="196"/>
      <c r="AG380" s="196" t="s">
        <v>963</v>
      </c>
      <c r="AH380" s="196"/>
      <c r="AI380" s="150"/>
      <c r="AJ380" s="709">
        <f t="shared" si="240"/>
        <v>0</v>
      </c>
      <c r="AK380" s="709">
        <f t="shared" si="241"/>
        <v>0</v>
      </c>
      <c r="AL380" s="709">
        <f t="shared" si="242"/>
        <v>0</v>
      </c>
      <c r="AM380" s="709"/>
      <c r="AN380" s="709">
        <f t="shared" si="243"/>
        <v>1</v>
      </c>
      <c r="AO380" s="709">
        <f t="shared" si="244"/>
        <v>1</v>
      </c>
    </row>
    <row r="381" spans="1:41" ht="12.75" hidden="1" customHeight="1" outlineLevel="1" x14ac:dyDescent="0.2">
      <c r="B381" s="851"/>
      <c r="C381" s="851"/>
      <c r="E381" s="9"/>
      <c r="F381" s="9"/>
      <c r="G381" s="9"/>
      <c r="H381" s="191"/>
      <c r="I381" s="13"/>
      <c r="P381" s="4" t="s">
        <v>21</v>
      </c>
      <c r="Q381" s="4"/>
      <c r="R381" s="4"/>
      <c r="S381" s="4"/>
      <c r="T381" s="4"/>
      <c r="U381" s="4"/>
      <c r="V381" s="4"/>
      <c r="W381" s="4"/>
      <c r="X381" s="4"/>
      <c r="Y381" s="4"/>
      <c r="Z381" s="4"/>
      <c r="AA381" s="4"/>
      <c r="AB381" s="667"/>
      <c r="AC381" s="18">
        <f>SUM(AC350:AC380)</f>
        <v>8.065972222222225</v>
      </c>
      <c r="AD381" s="667"/>
      <c r="AE381" s="18">
        <f>SUM(AE350:AE380)</f>
        <v>8.0402777777777761</v>
      </c>
      <c r="AF381" s="18"/>
      <c r="AG381" s="18"/>
      <c r="AH381" s="18"/>
      <c r="AI381" s="190">
        <f>IF(AE381-AC381&lt;0,AC381-AE381,AE381-AC381)</f>
        <v>2.5694444444448905E-2</v>
      </c>
      <c r="AJ381" s="190">
        <f>8.425*SUM(AJ350:AJ380)/24</f>
        <v>1.7552083333333333</v>
      </c>
      <c r="AK381" s="190">
        <f>8.425*SUM(AK350:AK380)/24</f>
        <v>0</v>
      </c>
      <c r="AL381" s="190">
        <f>8.425*SUM(AL350:AL380)/24</f>
        <v>0</v>
      </c>
      <c r="AN381" s="151">
        <f>SUM(AN350:AN380)</f>
        <v>17</v>
      </c>
      <c r="AO381" s="151">
        <f>SUM(AO350:AO380)</f>
        <v>23</v>
      </c>
    </row>
    <row r="382" spans="1:41" ht="12.75" customHeight="1" collapsed="1" x14ac:dyDescent="0.2">
      <c r="B382" s="852"/>
      <c r="C382" s="852"/>
      <c r="D382" s="49"/>
      <c r="E382" s="51"/>
      <c r="F382" s="51"/>
      <c r="G382" s="51"/>
      <c r="H382" s="51"/>
      <c r="I382" s="51"/>
      <c r="J382" s="52"/>
      <c r="K382" s="52"/>
      <c r="L382" s="52"/>
      <c r="M382" s="52"/>
      <c r="N382" s="52"/>
      <c r="O382" s="52"/>
      <c r="P382" s="52"/>
      <c r="Q382" s="52"/>
      <c r="R382" s="52"/>
      <c r="S382" s="52"/>
      <c r="T382" s="52"/>
      <c r="U382" s="52"/>
      <c r="V382" s="52"/>
      <c r="W382" s="52"/>
      <c r="X382" s="52"/>
      <c r="Y382" s="52"/>
      <c r="Z382" s="52"/>
      <c r="AA382" s="52"/>
      <c r="AB382" s="53"/>
      <c r="AC382" s="53"/>
      <c r="AD382" s="53"/>
      <c r="AE382" s="54"/>
      <c r="AF382" s="26"/>
      <c r="AG382" s="26"/>
      <c r="AH382" s="26"/>
      <c r="AI382" s="203">
        <f>AI348+AI381</f>
        <v>0.14166666666668082</v>
      </c>
      <c r="AJ382" s="202">
        <f>AJ348+SUM(AJ349:AJ380)</f>
        <v>10</v>
      </c>
      <c r="AK382" s="202">
        <f>AK348+SUM(AK349:AK380)</f>
        <v>0</v>
      </c>
      <c r="AL382" s="202">
        <f>AL348+SUM(AL349:AL380)</f>
        <v>0</v>
      </c>
      <c r="AM382" s="202"/>
      <c r="AN382" s="202">
        <f>AN381*8</f>
        <v>136</v>
      </c>
      <c r="AO382" s="202">
        <f>AO381*8</f>
        <v>184</v>
      </c>
    </row>
    <row r="383" spans="1:41" ht="12.75" customHeight="1" outlineLevel="1" x14ac:dyDescent="0.2">
      <c r="B383" s="850">
        <f>$F$5</f>
        <v>2022</v>
      </c>
      <c r="C383" s="850" t="str">
        <f>TEXT(I384,"MMM")</f>
        <v>Dez</v>
      </c>
      <c r="D383" s="41"/>
      <c r="E383" s="59"/>
      <c r="F383" s="59"/>
      <c r="G383" s="59"/>
      <c r="H383" s="59"/>
      <c r="I383" s="65"/>
      <c r="J383" s="66"/>
      <c r="K383" s="66"/>
      <c r="L383" s="66"/>
      <c r="M383" s="66"/>
      <c r="N383" s="66"/>
      <c r="O383" s="66"/>
      <c r="P383" s="66"/>
      <c r="Q383" s="66"/>
      <c r="R383" s="66"/>
      <c r="S383" s="66"/>
      <c r="T383" s="66"/>
      <c r="U383" s="66"/>
      <c r="V383" s="66"/>
      <c r="W383" s="66"/>
      <c r="X383" s="66"/>
      <c r="Y383" s="66"/>
      <c r="Z383" s="66"/>
      <c r="AA383" s="66"/>
      <c r="AB383" s="67"/>
      <c r="AC383" s="67"/>
      <c r="AD383" s="67"/>
      <c r="AE383" s="68"/>
      <c r="AF383" s="68"/>
      <c r="AG383" s="68"/>
      <c r="AH383" s="68"/>
      <c r="AI383" s="148"/>
      <c r="AJ383" s="148"/>
      <c r="AK383" s="148"/>
      <c r="AL383" s="148"/>
      <c r="AM383" s="148"/>
      <c r="AN383" s="148"/>
      <c r="AO383" s="148"/>
    </row>
    <row r="384" spans="1:41" ht="12.75" customHeight="1" outlineLevel="1" x14ac:dyDescent="0.2">
      <c r="A384" s="198">
        <f>A350+1</f>
        <v>12</v>
      </c>
      <c r="B384" s="851"/>
      <c r="C384" s="851"/>
      <c r="D384" s="27" t="str">
        <f>IF(E384="Mo",WEEKNUM(I384),"")</f>
        <v/>
      </c>
      <c r="E384" s="191" t="str">
        <f>TEXT(I384,"TTT")</f>
        <v>Do</v>
      </c>
      <c r="F384" s="191">
        <f>$F$5</f>
        <v>2022</v>
      </c>
      <c r="G384" s="191">
        <f>$A$384</f>
        <v>12</v>
      </c>
      <c r="H384" s="191">
        <f>$H$5</f>
        <v>1</v>
      </c>
      <c r="I384" s="192">
        <f>DATE(F384,G384,H384)</f>
        <v>43434</v>
      </c>
      <c r="J384" s="193">
        <v>8</v>
      </c>
      <c r="K384" s="194">
        <v>5</v>
      </c>
      <c r="L384" s="193">
        <v>13</v>
      </c>
      <c r="M384" s="194">
        <v>0</v>
      </c>
      <c r="N384" s="193">
        <v>13</v>
      </c>
      <c r="O384" s="194">
        <v>30</v>
      </c>
      <c r="P384" s="193">
        <v>17</v>
      </c>
      <c r="Q384" s="194">
        <v>30</v>
      </c>
      <c r="R384" s="194"/>
      <c r="S384" s="194"/>
      <c r="T384" s="194"/>
      <c r="U384" s="194"/>
      <c r="V384" s="195">
        <f>TIME(J384,K384,0)</f>
        <v>0.33680555555555558</v>
      </c>
      <c r="W384" s="195">
        <f>TIME(L384,M384,0)</f>
        <v>0.54166666666666663</v>
      </c>
      <c r="X384" s="195">
        <f>TIME(N384,O384,0)</f>
        <v>0.5625</v>
      </c>
      <c r="Y384" s="195">
        <f>TIME(P384,Q384,0)</f>
        <v>0.72916666666666663</v>
      </c>
      <c r="Z384" s="195"/>
      <c r="AA384" s="195"/>
      <c r="AB384" s="667"/>
      <c r="AC384" s="196">
        <f t="shared" ref="AC384:AC414" si="257">IF(OR(E384="Sa",E384="So"),TIME($AC$4,$AE$4,0),TIME($AC$5,$AE$5,0))</f>
        <v>0.35069444444444442</v>
      </c>
      <c r="AD384" s="667"/>
      <c r="AE384" s="196">
        <f>Y384-V384-(X384-W384)</f>
        <v>0.37152777777777768</v>
      </c>
      <c r="AF384" s="196"/>
      <c r="AG384" s="196" t="s">
        <v>963</v>
      </c>
      <c r="AH384" s="196"/>
      <c r="AJ384" s="709">
        <f t="shared" ref="AJ384:AJ414" si="258">IF(AG384=$AG$3,1,0)</f>
        <v>0</v>
      </c>
      <c r="AK384" s="709">
        <f t="shared" ref="AK384:AK414" si="259">IF(AG384=$AG$7,1,0)</f>
        <v>0</v>
      </c>
      <c r="AL384" s="709">
        <f t="shared" ref="AL384:AL414" si="260">IF(AH384=$AG$4,1,0)</f>
        <v>0</v>
      </c>
      <c r="AM384" s="709"/>
      <c r="AN384" s="709">
        <f t="shared" ref="AN384:AN414" si="261">IF(OR(AG384="A",AG384="HO"),1,0)</f>
        <v>1</v>
      </c>
      <c r="AO384" s="709">
        <f t="shared" ref="AO384:AO414" si="262">IF(OR(E384="Sa",E384="So"),0,1)</f>
        <v>1</v>
      </c>
    </row>
    <row r="385" spans="2:41" ht="12.75" customHeight="1" outlineLevel="1" x14ac:dyDescent="0.2">
      <c r="B385" s="851"/>
      <c r="C385" s="851"/>
      <c r="D385" s="27" t="str">
        <f t="shared" ref="D385:D414" si="263">IF(E385="Mo",WEEKNUM(I385),"")</f>
        <v/>
      </c>
      <c r="E385" s="191" t="str">
        <f t="shared" ref="E385:E414" si="264">TEXT(I385,"TTT")</f>
        <v>Fr</v>
      </c>
      <c r="F385" s="191">
        <f t="shared" ref="F385:F414" si="265">$F$5</f>
        <v>2022</v>
      </c>
      <c r="G385" s="191">
        <f t="shared" ref="G385:G414" si="266">$A$384</f>
        <v>12</v>
      </c>
      <c r="H385" s="191">
        <f>H384+1</f>
        <v>2</v>
      </c>
      <c r="I385" s="192">
        <f t="shared" ref="I385:I414" si="267">DATE(F385,G385,H385)</f>
        <v>43435</v>
      </c>
      <c r="J385" s="193">
        <v>9</v>
      </c>
      <c r="K385" s="194">
        <v>30</v>
      </c>
      <c r="L385" s="193">
        <v>12</v>
      </c>
      <c r="M385" s="194">
        <v>0</v>
      </c>
      <c r="N385" s="193">
        <v>12</v>
      </c>
      <c r="O385" s="194">
        <v>30</v>
      </c>
      <c r="P385" s="193">
        <v>17</v>
      </c>
      <c r="Q385" s="194">
        <v>0</v>
      </c>
      <c r="R385" s="194"/>
      <c r="S385" s="194"/>
      <c r="T385" s="194"/>
      <c r="U385" s="194"/>
      <c r="V385" s="195">
        <f>TIME(J385,K385,0)</f>
        <v>0.39583333333333331</v>
      </c>
      <c r="W385" s="195">
        <f>TIME(L385,M385,0)</f>
        <v>0.5</v>
      </c>
      <c r="X385" s="195">
        <f>TIME(N385,O385,0)</f>
        <v>0.52083333333333337</v>
      </c>
      <c r="Y385" s="195">
        <f>TIME(P385,Q385,0)</f>
        <v>0.70833333333333337</v>
      </c>
      <c r="Z385" s="195"/>
      <c r="AA385" s="195"/>
      <c r="AB385" s="667"/>
      <c r="AC385" s="196">
        <f t="shared" si="257"/>
        <v>0.35069444444444442</v>
      </c>
      <c r="AD385" s="667"/>
      <c r="AE385" s="196">
        <f>Y385-V385-(X385-W385)</f>
        <v>0.29166666666666669</v>
      </c>
      <c r="AF385" s="196"/>
      <c r="AG385" s="196" t="s">
        <v>1684</v>
      </c>
      <c r="AH385" s="196"/>
      <c r="AI385" s="150"/>
      <c r="AJ385" s="709">
        <f t="shared" si="258"/>
        <v>0</v>
      </c>
      <c r="AK385" s="709">
        <f t="shared" si="259"/>
        <v>0</v>
      </c>
      <c r="AL385" s="709">
        <f t="shared" si="260"/>
        <v>0</v>
      </c>
      <c r="AM385" s="709"/>
      <c r="AN385" s="709">
        <f t="shared" si="261"/>
        <v>1</v>
      </c>
      <c r="AO385" s="709">
        <f t="shared" si="262"/>
        <v>1</v>
      </c>
    </row>
    <row r="386" spans="2:41" ht="12.75" customHeight="1" outlineLevel="1" x14ac:dyDescent="0.2">
      <c r="B386" s="851"/>
      <c r="C386" s="851"/>
      <c r="D386" s="27" t="str">
        <f t="shared" si="263"/>
        <v/>
      </c>
      <c r="E386" s="191" t="str">
        <f t="shared" si="264"/>
        <v>Sa</v>
      </c>
      <c r="F386" s="191">
        <f t="shared" si="265"/>
        <v>2022</v>
      </c>
      <c r="G386" s="191">
        <f t="shared" si="266"/>
        <v>12</v>
      </c>
      <c r="H386" s="191">
        <f t="shared" ref="H386:H414" si="268">H385+1</f>
        <v>3</v>
      </c>
      <c r="I386" s="192">
        <f t="shared" si="267"/>
        <v>43436</v>
      </c>
      <c r="J386" s="193">
        <f t="shared" ref="J386:Q394" si="269">IF(OR($E386="Sa",$E386="So"),J$4,J$5)</f>
        <v>0</v>
      </c>
      <c r="K386" s="194">
        <f t="shared" si="269"/>
        <v>0</v>
      </c>
      <c r="L386" s="193">
        <f t="shared" si="269"/>
        <v>0</v>
      </c>
      <c r="M386" s="194">
        <f t="shared" si="269"/>
        <v>0</v>
      </c>
      <c r="N386" s="193">
        <f t="shared" si="269"/>
        <v>0</v>
      </c>
      <c r="O386" s="194">
        <f t="shared" si="269"/>
        <v>0</v>
      </c>
      <c r="P386" s="193">
        <f t="shared" si="269"/>
        <v>0</v>
      </c>
      <c r="Q386" s="194">
        <f t="shared" si="269"/>
        <v>0</v>
      </c>
      <c r="R386" s="194"/>
      <c r="S386" s="194"/>
      <c r="T386" s="194"/>
      <c r="U386" s="194"/>
      <c r="V386" s="195">
        <f>TIME(J386,K386,0)</f>
        <v>0</v>
      </c>
      <c r="W386" s="195">
        <f>TIME(L386,M386,0)</f>
        <v>0</v>
      </c>
      <c r="X386" s="195">
        <f>TIME(N386,O386,0)</f>
        <v>0</v>
      </c>
      <c r="Y386" s="195">
        <f>TIME(P386,Q386,0)</f>
        <v>0</v>
      </c>
      <c r="Z386" s="195"/>
      <c r="AA386" s="195"/>
      <c r="AB386" s="667"/>
      <c r="AC386" s="196">
        <f t="shared" si="257"/>
        <v>0</v>
      </c>
      <c r="AD386" s="667"/>
      <c r="AE386" s="196">
        <f>Y386-V386-(X386-W386)</f>
        <v>0</v>
      </c>
      <c r="AF386" s="196"/>
      <c r="AG386" s="196"/>
      <c r="AH386" s="196"/>
      <c r="AI386" s="150"/>
      <c r="AJ386" s="709">
        <f t="shared" si="258"/>
        <v>0</v>
      </c>
      <c r="AK386" s="709">
        <f t="shared" si="259"/>
        <v>0</v>
      </c>
      <c r="AL386" s="709">
        <f t="shared" si="260"/>
        <v>0</v>
      </c>
      <c r="AM386" s="709"/>
      <c r="AN386" s="709">
        <f t="shared" si="261"/>
        <v>0</v>
      </c>
      <c r="AO386" s="709">
        <f t="shared" si="262"/>
        <v>0</v>
      </c>
    </row>
    <row r="387" spans="2:41" ht="12.75" customHeight="1" outlineLevel="1" x14ac:dyDescent="0.2">
      <c r="B387" s="851"/>
      <c r="C387" s="851"/>
      <c r="D387" s="27" t="str">
        <f t="shared" si="263"/>
        <v/>
      </c>
      <c r="E387" s="191" t="str">
        <f t="shared" si="264"/>
        <v>So</v>
      </c>
      <c r="F387" s="191">
        <f t="shared" si="265"/>
        <v>2022</v>
      </c>
      <c r="G387" s="191">
        <f t="shared" si="266"/>
        <v>12</v>
      </c>
      <c r="H387" s="191">
        <f t="shared" si="268"/>
        <v>4</v>
      </c>
      <c r="I387" s="192">
        <f t="shared" si="267"/>
        <v>43437</v>
      </c>
      <c r="J387" s="193">
        <f t="shared" si="269"/>
        <v>0</v>
      </c>
      <c r="K387" s="194">
        <f t="shared" si="269"/>
        <v>0</v>
      </c>
      <c r="L387" s="193">
        <f t="shared" si="269"/>
        <v>0</v>
      </c>
      <c r="M387" s="194">
        <f t="shared" si="269"/>
        <v>0</v>
      </c>
      <c r="N387" s="193">
        <f t="shared" si="269"/>
        <v>0</v>
      </c>
      <c r="O387" s="194">
        <f t="shared" si="269"/>
        <v>0</v>
      </c>
      <c r="P387" s="193">
        <f t="shared" si="269"/>
        <v>0</v>
      </c>
      <c r="Q387" s="194">
        <f t="shared" si="269"/>
        <v>0</v>
      </c>
      <c r="R387" s="194"/>
      <c r="S387" s="194"/>
      <c r="T387" s="194"/>
      <c r="U387" s="194"/>
      <c r="V387" s="195">
        <f>TIME(J387,K387,0)</f>
        <v>0</v>
      </c>
      <c r="W387" s="195">
        <f>TIME(L387,M387,0)</f>
        <v>0</v>
      </c>
      <c r="X387" s="195">
        <f>TIME(N387,O387,0)</f>
        <v>0</v>
      </c>
      <c r="Y387" s="195">
        <f>TIME(P387,Q387,0)</f>
        <v>0</v>
      </c>
      <c r="Z387" s="195"/>
      <c r="AA387" s="195"/>
      <c r="AB387" s="667"/>
      <c r="AC387" s="196">
        <f t="shared" si="257"/>
        <v>0</v>
      </c>
      <c r="AD387" s="667"/>
      <c r="AE387" s="196">
        <f>Y387-V387-(X387-W387)</f>
        <v>0</v>
      </c>
      <c r="AF387" s="196"/>
      <c r="AG387" s="196"/>
      <c r="AH387" s="196"/>
      <c r="AI387" s="150"/>
      <c r="AJ387" s="709">
        <f t="shared" si="258"/>
        <v>0</v>
      </c>
      <c r="AK387" s="709">
        <f t="shared" si="259"/>
        <v>0</v>
      </c>
      <c r="AL387" s="709">
        <f t="shared" si="260"/>
        <v>0</v>
      </c>
      <c r="AM387" s="709"/>
      <c r="AN387" s="709">
        <f t="shared" si="261"/>
        <v>0</v>
      </c>
      <c r="AO387" s="709">
        <f t="shared" si="262"/>
        <v>0</v>
      </c>
    </row>
    <row r="388" spans="2:41" ht="12.75" customHeight="1" outlineLevel="1" x14ac:dyDescent="0.2">
      <c r="B388" s="851"/>
      <c r="C388" s="851"/>
      <c r="D388" s="27">
        <f t="shared" si="263"/>
        <v>50</v>
      </c>
      <c r="E388" s="191" t="str">
        <f t="shared" si="264"/>
        <v>Mo</v>
      </c>
      <c r="F388" s="191">
        <f t="shared" si="265"/>
        <v>2022</v>
      </c>
      <c r="G388" s="191">
        <f t="shared" si="266"/>
        <v>12</v>
      </c>
      <c r="H388" s="191">
        <f t="shared" si="268"/>
        <v>5</v>
      </c>
      <c r="I388" s="192">
        <f t="shared" si="267"/>
        <v>43438</v>
      </c>
      <c r="J388" s="193">
        <v>8</v>
      </c>
      <c r="K388" s="194">
        <v>10</v>
      </c>
      <c r="L388" s="193">
        <v>13</v>
      </c>
      <c r="M388" s="194">
        <v>0</v>
      </c>
      <c r="N388" s="193">
        <v>13</v>
      </c>
      <c r="O388" s="194">
        <v>40</v>
      </c>
      <c r="P388" s="193">
        <v>16</v>
      </c>
      <c r="Q388" s="194">
        <v>25</v>
      </c>
      <c r="R388" s="194"/>
      <c r="S388" s="194"/>
      <c r="T388" s="194"/>
      <c r="U388" s="194"/>
      <c r="V388" s="195">
        <f t="shared" ref="V388:V410" si="270">TIME(J388,K388,0)</f>
        <v>0.34027777777777773</v>
      </c>
      <c r="W388" s="195">
        <f t="shared" ref="W388:W410" si="271">TIME(L388,M388,0)</f>
        <v>0.54166666666666663</v>
      </c>
      <c r="X388" s="195">
        <f t="shared" ref="X388:X410" si="272">TIME(N388,O388,0)</f>
        <v>0.56944444444444442</v>
      </c>
      <c r="Y388" s="195">
        <f t="shared" ref="Y388:Y410" si="273">TIME(P388,Q388,0)</f>
        <v>0.68402777777777779</v>
      </c>
      <c r="Z388" s="195"/>
      <c r="AA388" s="195"/>
      <c r="AB388" s="667"/>
      <c r="AC388" s="196">
        <f t="shared" si="257"/>
        <v>0.35069444444444442</v>
      </c>
      <c r="AD388" s="667"/>
      <c r="AE388" s="196">
        <f t="shared" ref="AE388:AE410" si="274">Y388-V388-(X388-W388)</f>
        <v>0.31597222222222227</v>
      </c>
      <c r="AF388" s="196"/>
      <c r="AG388" s="196" t="s">
        <v>963</v>
      </c>
      <c r="AH388" s="196"/>
      <c r="AI388" s="150"/>
      <c r="AJ388" s="709">
        <f t="shared" si="258"/>
        <v>0</v>
      </c>
      <c r="AK388" s="709">
        <f t="shared" si="259"/>
        <v>0</v>
      </c>
      <c r="AL388" s="709">
        <f t="shared" si="260"/>
        <v>0</v>
      </c>
      <c r="AM388" s="709"/>
      <c r="AN388" s="709">
        <f t="shared" si="261"/>
        <v>1</v>
      </c>
      <c r="AO388" s="709">
        <f t="shared" si="262"/>
        <v>1</v>
      </c>
    </row>
    <row r="389" spans="2:41" ht="12.75" customHeight="1" outlineLevel="1" x14ac:dyDescent="0.2">
      <c r="B389" s="851"/>
      <c r="C389" s="851"/>
      <c r="D389" s="27" t="str">
        <f t="shared" si="263"/>
        <v/>
      </c>
      <c r="E389" s="191" t="str">
        <f t="shared" si="264"/>
        <v>Di</v>
      </c>
      <c r="F389" s="191">
        <f t="shared" si="265"/>
        <v>2022</v>
      </c>
      <c r="G389" s="191">
        <f t="shared" si="266"/>
        <v>12</v>
      </c>
      <c r="H389" s="191">
        <f t="shared" si="268"/>
        <v>6</v>
      </c>
      <c r="I389" s="192">
        <f t="shared" si="267"/>
        <v>43439</v>
      </c>
      <c r="J389" s="193">
        <v>8</v>
      </c>
      <c r="K389" s="194">
        <v>0</v>
      </c>
      <c r="L389" s="193">
        <v>13</v>
      </c>
      <c r="M389" s="194">
        <v>0</v>
      </c>
      <c r="N389" s="193">
        <v>13</v>
      </c>
      <c r="O389" s="194">
        <v>30</v>
      </c>
      <c r="P389" s="193">
        <v>16</v>
      </c>
      <c r="Q389" s="194">
        <v>15</v>
      </c>
      <c r="R389" s="194"/>
      <c r="S389" s="194"/>
      <c r="T389" s="194"/>
      <c r="U389" s="194"/>
      <c r="V389" s="195">
        <f t="shared" si="270"/>
        <v>0.33333333333333331</v>
      </c>
      <c r="W389" s="195">
        <f t="shared" si="271"/>
        <v>0.54166666666666663</v>
      </c>
      <c r="X389" s="195">
        <f t="shared" si="272"/>
        <v>0.5625</v>
      </c>
      <c r="Y389" s="195">
        <f t="shared" si="273"/>
        <v>0.67708333333333337</v>
      </c>
      <c r="Z389" s="195"/>
      <c r="AA389" s="195"/>
      <c r="AB389" s="667"/>
      <c r="AC389" s="196">
        <f t="shared" si="257"/>
        <v>0.35069444444444442</v>
      </c>
      <c r="AD389" s="667"/>
      <c r="AE389" s="196">
        <f t="shared" si="274"/>
        <v>0.32291666666666669</v>
      </c>
      <c r="AF389" s="196"/>
      <c r="AG389" s="196" t="s">
        <v>963</v>
      </c>
      <c r="AH389" s="196"/>
      <c r="AI389" s="150"/>
      <c r="AJ389" s="709">
        <f t="shared" si="258"/>
        <v>0</v>
      </c>
      <c r="AK389" s="709">
        <f t="shared" si="259"/>
        <v>0</v>
      </c>
      <c r="AL389" s="709">
        <f t="shared" si="260"/>
        <v>0</v>
      </c>
      <c r="AM389" s="709"/>
      <c r="AN389" s="709">
        <f t="shared" si="261"/>
        <v>1</v>
      </c>
      <c r="AO389" s="709">
        <f t="shared" si="262"/>
        <v>1</v>
      </c>
    </row>
    <row r="390" spans="2:41" ht="12.75" customHeight="1" outlineLevel="1" x14ac:dyDescent="0.2">
      <c r="B390" s="851"/>
      <c r="C390" s="851"/>
      <c r="D390" s="27" t="str">
        <f t="shared" si="263"/>
        <v/>
      </c>
      <c r="E390" s="191" t="str">
        <f t="shared" si="264"/>
        <v>Mi</v>
      </c>
      <c r="F390" s="191">
        <f t="shared" si="265"/>
        <v>2022</v>
      </c>
      <c r="G390" s="191">
        <f t="shared" si="266"/>
        <v>12</v>
      </c>
      <c r="H390" s="191">
        <f t="shared" si="268"/>
        <v>7</v>
      </c>
      <c r="I390" s="192">
        <f t="shared" si="267"/>
        <v>43440</v>
      </c>
      <c r="J390" s="193">
        <v>8</v>
      </c>
      <c r="K390" s="194">
        <v>0</v>
      </c>
      <c r="L390" s="193">
        <v>13</v>
      </c>
      <c r="M390" s="194">
        <v>0</v>
      </c>
      <c r="N390" s="193">
        <v>13</v>
      </c>
      <c r="O390" s="194">
        <v>30</v>
      </c>
      <c r="P390" s="193">
        <v>16</v>
      </c>
      <c r="Q390" s="194">
        <v>15</v>
      </c>
      <c r="R390" s="194"/>
      <c r="S390" s="194"/>
      <c r="T390" s="194"/>
      <c r="U390" s="194"/>
      <c r="V390" s="195">
        <f t="shared" si="270"/>
        <v>0.33333333333333331</v>
      </c>
      <c r="W390" s="195">
        <f t="shared" si="271"/>
        <v>0.54166666666666663</v>
      </c>
      <c r="X390" s="195">
        <f t="shared" si="272"/>
        <v>0.5625</v>
      </c>
      <c r="Y390" s="195">
        <f t="shared" si="273"/>
        <v>0.67708333333333337</v>
      </c>
      <c r="Z390" s="195"/>
      <c r="AA390" s="195"/>
      <c r="AB390" s="667"/>
      <c r="AC390" s="196">
        <f t="shared" si="257"/>
        <v>0.35069444444444442</v>
      </c>
      <c r="AD390" s="667"/>
      <c r="AE390" s="196">
        <f t="shared" si="274"/>
        <v>0.32291666666666669</v>
      </c>
      <c r="AF390" s="196"/>
      <c r="AG390" s="196" t="s">
        <v>963</v>
      </c>
      <c r="AH390" s="196"/>
      <c r="AI390" s="150"/>
      <c r="AJ390" s="709">
        <f t="shared" si="258"/>
        <v>0</v>
      </c>
      <c r="AK390" s="709">
        <f t="shared" si="259"/>
        <v>0</v>
      </c>
      <c r="AL390" s="709">
        <f t="shared" si="260"/>
        <v>0</v>
      </c>
      <c r="AM390" s="709"/>
      <c r="AN390" s="709">
        <f t="shared" si="261"/>
        <v>1</v>
      </c>
      <c r="AO390" s="709">
        <f t="shared" si="262"/>
        <v>1</v>
      </c>
    </row>
    <row r="391" spans="2:41" ht="12.75" customHeight="1" outlineLevel="1" x14ac:dyDescent="0.2">
      <c r="B391" s="851"/>
      <c r="C391" s="851"/>
      <c r="D391" s="27" t="str">
        <f t="shared" si="263"/>
        <v/>
      </c>
      <c r="E391" s="191" t="str">
        <f t="shared" si="264"/>
        <v>Do</v>
      </c>
      <c r="F391" s="191">
        <f t="shared" si="265"/>
        <v>2022</v>
      </c>
      <c r="G391" s="191">
        <f t="shared" si="266"/>
        <v>12</v>
      </c>
      <c r="H391" s="191">
        <f t="shared" si="268"/>
        <v>8</v>
      </c>
      <c r="I391" s="192">
        <f t="shared" si="267"/>
        <v>43441</v>
      </c>
      <c r="J391" s="193">
        <v>8</v>
      </c>
      <c r="K391" s="194">
        <v>12</v>
      </c>
      <c r="L391" s="193">
        <v>13</v>
      </c>
      <c r="M391" s="194">
        <v>0</v>
      </c>
      <c r="N391" s="193">
        <v>13</v>
      </c>
      <c r="O391" s="194">
        <v>30</v>
      </c>
      <c r="P391" s="193">
        <v>16</v>
      </c>
      <c r="Q391" s="194">
        <v>15</v>
      </c>
      <c r="R391" s="194"/>
      <c r="S391" s="194"/>
      <c r="T391" s="194"/>
      <c r="U391" s="194"/>
      <c r="V391" s="195">
        <f t="shared" si="270"/>
        <v>0.34166666666666662</v>
      </c>
      <c r="W391" s="195">
        <f t="shared" si="271"/>
        <v>0.54166666666666663</v>
      </c>
      <c r="X391" s="195">
        <f t="shared" si="272"/>
        <v>0.5625</v>
      </c>
      <c r="Y391" s="195">
        <f t="shared" si="273"/>
        <v>0.67708333333333337</v>
      </c>
      <c r="Z391" s="195"/>
      <c r="AA391" s="195"/>
      <c r="AB391" s="667"/>
      <c r="AC391" s="196">
        <f t="shared" si="257"/>
        <v>0.35069444444444442</v>
      </c>
      <c r="AD391" s="667"/>
      <c r="AE391" s="196">
        <f t="shared" si="274"/>
        <v>0.31458333333333338</v>
      </c>
      <c r="AF391" s="196"/>
      <c r="AG391" s="196" t="s">
        <v>963</v>
      </c>
      <c r="AH391" s="196"/>
      <c r="AI391" s="150"/>
      <c r="AJ391" s="709">
        <f t="shared" si="258"/>
        <v>0</v>
      </c>
      <c r="AK391" s="709">
        <f t="shared" si="259"/>
        <v>0</v>
      </c>
      <c r="AL391" s="709">
        <f t="shared" si="260"/>
        <v>0</v>
      </c>
      <c r="AM391" s="709"/>
      <c r="AN391" s="709">
        <f t="shared" si="261"/>
        <v>1</v>
      </c>
      <c r="AO391" s="709">
        <f t="shared" si="262"/>
        <v>1</v>
      </c>
    </row>
    <row r="392" spans="2:41" ht="12.75" customHeight="1" outlineLevel="1" x14ac:dyDescent="0.2">
      <c r="B392" s="851"/>
      <c r="C392" s="851"/>
      <c r="D392" s="27" t="str">
        <f t="shared" si="263"/>
        <v/>
      </c>
      <c r="E392" s="191" t="str">
        <f t="shared" si="264"/>
        <v>Fr</v>
      </c>
      <c r="F392" s="191">
        <f t="shared" si="265"/>
        <v>2022</v>
      </c>
      <c r="G392" s="191">
        <f t="shared" si="266"/>
        <v>12</v>
      </c>
      <c r="H392" s="191">
        <f t="shared" si="268"/>
        <v>9</v>
      </c>
      <c r="I392" s="192">
        <f t="shared" si="267"/>
        <v>43442</v>
      </c>
      <c r="J392" s="193">
        <v>13</v>
      </c>
      <c r="K392" s="194">
        <v>10</v>
      </c>
      <c r="L392" s="193">
        <v>13</v>
      </c>
      <c r="M392" s="194">
        <v>10</v>
      </c>
      <c r="N392" s="193">
        <v>13</v>
      </c>
      <c r="O392" s="194">
        <v>10</v>
      </c>
      <c r="P392" s="193">
        <v>17</v>
      </c>
      <c r="Q392" s="194">
        <v>35</v>
      </c>
      <c r="R392" s="194"/>
      <c r="S392" s="194"/>
      <c r="T392" s="194"/>
      <c r="U392" s="194"/>
      <c r="V392" s="195">
        <f t="shared" si="270"/>
        <v>0.54861111111111105</v>
      </c>
      <c r="W392" s="195">
        <f t="shared" si="271"/>
        <v>0.54861111111111105</v>
      </c>
      <c r="X392" s="195">
        <f t="shared" si="272"/>
        <v>0.54861111111111105</v>
      </c>
      <c r="Y392" s="195">
        <f t="shared" si="273"/>
        <v>0.73263888888888884</v>
      </c>
      <c r="Z392" s="195"/>
      <c r="AA392" s="195"/>
      <c r="AB392" s="667"/>
      <c r="AC392" s="196">
        <f t="shared" si="257"/>
        <v>0.35069444444444442</v>
      </c>
      <c r="AD392" s="667"/>
      <c r="AE392" s="196">
        <f t="shared" si="274"/>
        <v>0.18402777777777779</v>
      </c>
      <c r="AF392" s="196"/>
      <c r="AG392" s="196" t="s">
        <v>1684</v>
      </c>
      <c r="AH392" s="196"/>
      <c r="AI392" s="150"/>
      <c r="AJ392" s="709">
        <f t="shared" si="258"/>
        <v>0</v>
      </c>
      <c r="AK392" s="709">
        <f t="shared" si="259"/>
        <v>0</v>
      </c>
      <c r="AL392" s="709">
        <f t="shared" si="260"/>
        <v>0</v>
      </c>
      <c r="AM392" s="709"/>
      <c r="AN392" s="709">
        <f t="shared" si="261"/>
        <v>1</v>
      </c>
      <c r="AO392" s="709">
        <f t="shared" si="262"/>
        <v>1</v>
      </c>
    </row>
    <row r="393" spans="2:41" ht="12.75" customHeight="1" outlineLevel="1" x14ac:dyDescent="0.2">
      <c r="B393" s="851"/>
      <c r="C393" s="851"/>
      <c r="D393" s="27" t="str">
        <f t="shared" si="263"/>
        <v/>
      </c>
      <c r="E393" s="191" t="str">
        <f t="shared" si="264"/>
        <v>Sa</v>
      </c>
      <c r="F393" s="191">
        <f t="shared" si="265"/>
        <v>2022</v>
      </c>
      <c r="G393" s="191">
        <f t="shared" si="266"/>
        <v>12</v>
      </c>
      <c r="H393" s="191">
        <f t="shared" si="268"/>
        <v>10</v>
      </c>
      <c r="I393" s="192">
        <f t="shared" si="267"/>
        <v>43443</v>
      </c>
      <c r="J393" s="193">
        <f t="shared" si="269"/>
        <v>0</v>
      </c>
      <c r="K393" s="194">
        <f t="shared" si="269"/>
        <v>0</v>
      </c>
      <c r="L393" s="193">
        <f t="shared" si="269"/>
        <v>0</v>
      </c>
      <c r="M393" s="194">
        <f t="shared" si="269"/>
        <v>0</v>
      </c>
      <c r="N393" s="193">
        <f t="shared" si="269"/>
        <v>0</v>
      </c>
      <c r="O393" s="194">
        <f t="shared" si="269"/>
        <v>0</v>
      </c>
      <c r="P393" s="193">
        <f t="shared" si="269"/>
        <v>0</v>
      </c>
      <c r="Q393" s="194">
        <f t="shared" si="269"/>
        <v>0</v>
      </c>
      <c r="R393" s="194"/>
      <c r="S393" s="194"/>
      <c r="T393" s="194"/>
      <c r="U393" s="194"/>
      <c r="V393" s="195">
        <f t="shared" si="270"/>
        <v>0</v>
      </c>
      <c r="W393" s="195">
        <f t="shared" si="271"/>
        <v>0</v>
      </c>
      <c r="X393" s="195">
        <f t="shared" si="272"/>
        <v>0</v>
      </c>
      <c r="Y393" s="195">
        <f t="shared" si="273"/>
        <v>0</v>
      </c>
      <c r="Z393" s="195"/>
      <c r="AA393" s="195"/>
      <c r="AB393" s="667"/>
      <c r="AC393" s="196">
        <f t="shared" si="257"/>
        <v>0</v>
      </c>
      <c r="AD393" s="667"/>
      <c r="AE393" s="196">
        <f t="shared" si="274"/>
        <v>0</v>
      </c>
      <c r="AF393" s="196"/>
      <c r="AG393" s="196"/>
      <c r="AH393" s="196"/>
      <c r="AI393" s="150"/>
      <c r="AJ393" s="709">
        <f t="shared" si="258"/>
        <v>0</v>
      </c>
      <c r="AK393" s="709">
        <f t="shared" si="259"/>
        <v>0</v>
      </c>
      <c r="AL393" s="709">
        <f t="shared" si="260"/>
        <v>0</v>
      </c>
      <c r="AM393" s="709"/>
      <c r="AN393" s="709">
        <f t="shared" si="261"/>
        <v>0</v>
      </c>
      <c r="AO393" s="709">
        <f t="shared" si="262"/>
        <v>0</v>
      </c>
    </row>
    <row r="394" spans="2:41" ht="12.75" customHeight="1" outlineLevel="1" x14ac:dyDescent="0.2">
      <c r="B394" s="851"/>
      <c r="C394" s="851"/>
      <c r="D394" s="27" t="str">
        <f t="shared" si="263"/>
        <v/>
      </c>
      <c r="E394" s="191" t="str">
        <f t="shared" si="264"/>
        <v>So</v>
      </c>
      <c r="F394" s="191">
        <f t="shared" si="265"/>
        <v>2022</v>
      </c>
      <c r="G394" s="191">
        <f t="shared" si="266"/>
        <v>12</v>
      </c>
      <c r="H394" s="191">
        <f t="shared" si="268"/>
        <v>11</v>
      </c>
      <c r="I394" s="192">
        <f t="shared" si="267"/>
        <v>43444</v>
      </c>
      <c r="J394" s="193">
        <f t="shared" si="269"/>
        <v>0</v>
      </c>
      <c r="K394" s="194">
        <f t="shared" si="269"/>
        <v>0</v>
      </c>
      <c r="L394" s="193">
        <f t="shared" si="269"/>
        <v>0</v>
      </c>
      <c r="M394" s="194">
        <f t="shared" si="269"/>
        <v>0</v>
      </c>
      <c r="N394" s="193">
        <f t="shared" si="269"/>
        <v>0</v>
      </c>
      <c r="O394" s="194">
        <f t="shared" si="269"/>
        <v>0</v>
      </c>
      <c r="P394" s="193">
        <f t="shared" si="269"/>
        <v>0</v>
      </c>
      <c r="Q394" s="194">
        <f t="shared" si="269"/>
        <v>0</v>
      </c>
      <c r="R394" s="194"/>
      <c r="S394" s="194"/>
      <c r="T394" s="194"/>
      <c r="U394" s="194"/>
      <c r="V394" s="195">
        <f t="shared" si="270"/>
        <v>0</v>
      </c>
      <c r="W394" s="195">
        <f t="shared" si="271"/>
        <v>0</v>
      </c>
      <c r="X394" s="195">
        <f t="shared" si="272"/>
        <v>0</v>
      </c>
      <c r="Y394" s="195">
        <f t="shared" si="273"/>
        <v>0</v>
      </c>
      <c r="Z394" s="195"/>
      <c r="AA394" s="195"/>
      <c r="AB394" s="667"/>
      <c r="AC394" s="196">
        <f t="shared" si="257"/>
        <v>0</v>
      </c>
      <c r="AD394" s="667"/>
      <c r="AE394" s="196">
        <f t="shared" si="274"/>
        <v>0</v>
      </c>
      <c r="AF394" s="196"/>
      <c r="AG394" s="196"/>
      <c r="AH394" s="196"/>
      <c r="AI394" s="150"/>
      <c r="AJ394" s="709">
        <f t="shared" si="258"/>
        <v>0</v>
      </c>
      <c r="AK394" s="709">
        <f t="shared" si="259"/>
        <v>0</v>
      </c>
      <c r="AL394" s="709">
        <f t="shared" si="260"/>
        <v>0</v>
      </c>
      <c r="AM394" s="709"/>
      <c r="AN394" s="709">
        <f t="shared" si="261"/>
        <v>0</v>
      </c>
      <c r="AO394" s="709">
        <f t="shared" si="262"/>
        <v>0</v>
      </c>
    </row>
    <row r="395" spans="2:41" ht="12.75" customHeight="1" outlineLevel="1" x14ac:dyDescent="0.2">
      <c r="B395" s="851"/>
      <c r="C395" s="851"/>
      <c r="D395" s="27">
        <f t="shared" si="263"/>
        <v>51</v>
      </c>
      <c r="E395" s="191" t="str">
        <f t="shared" si="264"/>
        <v>Mo</v>
      </c>
      <c r="F395" s="191">
        <f t="shared" si="265"/>
        <v>2022</v>
      </c>
      <c r="G395" s="191">
        <f t="shared" si="266"/>
        <v>12</v>
      </c>
      <c r="H395" s="191">
        <f t="shared" si="268"/>
        <v>12</v>
      </c>
      <c r="I395" s="192">
        <f t="shared" si="267"/>
        <v>43445</v>
      </c>
      <c r="J395" s="193">
        <v>13</v>
      </c>
      <c r="K395" s="194">
        <v>30</v>
      </c>
      <c r="L395" s="193">
        <v>13</v>
      </c>
      <c r="M395" s="194">
        <v>30</v>
      </c>
      <c r="N395" s="193">
        <v>13</v>
      </c>
      <c r="O395" s="194">
        <v>30</v>
      </c>
      <c r="P395" s="193">
        <v>17</v>
      </c>
      <c r="Q395" s="194">
        <v>45</v>
      </c>
      <c r="R395" s="194"/>
      <c r="S395" s="194"/>
      <c r="T395" s="194"/>
      <c r="U395" s="194"/>
      <c r="V395" s="195">
        <f t="shared" si="270"/>
        <v>0.5625</v>
      </c>
      <c r="W395" s="195">
        <f t="shared" si="271"/>
        <v>0.5625</v>
      </c>
      <c r="X395" s="195">
        <f t="shared" si="272"/>
        <v>0.5625</v>
      </c>
      <c r="Y395" s="195">
        <f t="shared" si="273"/>
        <v>0.73958333333333337</v>
      </c>
      <c r="Z395" s="195"/>
      <c r="AA395" s="195"/>
      <c r="AB395" s="667"/>
      <c r="AC395" s="196">
        <f t="shared" si="257"/>
        <v>0.35069444444444442</v>
      </c>
      <c r="AD395" s="667"/>
      <c r="AE395" s="196">
        <f t="shared" si="274"/>
        <v>0.17708333333333337</v>
      </c>
      <c r="AF395" s="196"/>
      <c r="AG395" s="196" t="s">
        <v>1684</v>
      </c>
      <c r="AH395" s="196"/>
      <c r="AI395" s="150"/>
      <c r="AJ395" s="709">
        <f t="shared" si="258"/>
        <v>0</v>
      </c>
      <c r="AK395" s="709">
        <f t="shared" si="259"/>
        <v>0</v>
      </c>
      <c r="AL395" s="709">
        <f t="shared" si="260"/>
        <v>0</v>
      </c>
      <c r="AM395" s="709"/>
      <c r="AN395" s="709">
        <f t="shared" si="261"/>
        <v>1</v>
      </c>
      <c r="AO395" s="709">
        <f t="shared" si="262"/>
        <v>1</v>
      </c>
    </row>
    <row r="396" spans="2:41" ht="12.75" customHeight="1" outlineLevel="1" x14ac:dyDescent="0.2">
      <c r="B396" s="851"/>
      <c r="C396" s="851"/>
      <c r="D396" s="27" t="str">
        <f t="shared" si="263"/>
        <v/>
      </c>
      <c r="E396" s="191" t="str">
        <f t="shared" si="264"/>
        <v>Di</v>
      </c>
      <c r="F396" s="191">
        <f t="shared" si="265"/>
        <v>2022</v>
      </c>
      <c r="G396" s="191">
        <f t="shared" si="266"/>
        <v>12</v>
      </c>
      <c r="H396" s="191">
        <f t="shared" si="268"/>
        <v>13</v>
      </c>
      <c r="I396" s="192">
        <f t="shared" si="267"/>
        <v>43446</v>
      </c>
      <c r="J396" s="193">
        <v>8</v>
      </c>
      <c r="K396" s="194">
        <v>45</v>
      </c>
      <c r="L396" s="193">
        <v>13</v>
      </c>
      <c r="M396" s="194">
        <v>0</v>
      </c>
      <c r="N396" s="193">
        <v>13</v>
      </c>
      <c r="O396" s="194">
        <v>30</v>
      </c>
      <c r="P396" s="193">
        <v>17</v>
      </c>
      <c r="Q396" s="194">
        <v>10</v>
      </c>
      <c r="R396" s="194"/>
      <c r="S396" s="194"/>
      <c r="T396" s="194"/>
      <c r="U396" s="194"/>
      <c r="V396" s="195">
        <f t="shared" si="270"/>
        <v>0.36458333333333331</v>
      </c>
      <c r="W396" s="195">
        <f t="shared" si="271"/>
        <v>0.54166666666666663</v>
      </c>
      <c r="X396" s="195">
        <f t="shared" si="272"/>
        <v>0.5625</v>
      </c>
      <c r="Y396" s="195">
        <f t="shared" si="273"/>
        <v>0.71527777777777779</v>
      </c>
      <c r="Z396" s="195"/>
      <c r="AA396" s="195"/>
      <c r="AB396" s="667"/>
      <c r="AC396" s="196">
        <f t="shared" si="257"/>
        <v>0.35069444444444442</v>
      </c>
      <c r="AD396" s="667"/>
      <c r="AE396" s="196">
        <f t="shared" si="274"/>
        <v>0.3298611111111111</v>
      </c>
      <c r="AF396" s="196"/>
      <c r="AG396" s="196" t="s">
        <v>963</v>
      </c>
      <c r="AH396" s="196"/>
      <c r="AI396" s="150"/>
      <c r="AJ396" s="709">
        <f t="shared" si="258"/>
        <v>0</v>
      </c>
      <c r="AK396" s="709">
        <f t="shared" si="259"/>
        <v>0</v>
      </c>
      <c r="AL396" s="709">
        <f t="shared" si="260"/>
        <v>0</v>
      </c>
      <c r="AM396" s="709"/>
      <c r="AN396" s="709">
        <f t="shared" si="261"/>
        <v>1</v>
      </c>
      <c r="AO396" s="709">
        <f t="shared" si="262"/>
        <v>1</v>
      </c>
    </row>
    <row r="397" spans="2:41" ht="12.75" customHeight="1" outlineLevel="1" x14ac:dyDescent="0.2">
      <c r="B397" s="851"/>
      <c r="C397" s="851"/>
      <c r="D397" s="27" t="str">
        <f t="shared" si="263"/>
        <v/>
      </c>
      <c r="E397" s="191" t="str">
        <f t="shared" si="264"/>
        <v>Mi</v>
      </c>
      <c r="F397" s="191">
        <f t="shared" si="265"/>
        <v>2022</v>
      </c>
      <c r="G397" s="191">
        <f t="shared" si="266"/>
        <v>12</v>
      </c>
      <c r="H397" s="191">
        <f t="shared" si="268"/>
        <v>14</v>
      </c>
      <c r="I397" s="192">
        <f t="shared" si="267"/>
        <v>43447</v>
      </c>
      <c r="J397" s="193">
        <v>8</v>
      </c>
      <c r="K397" s="194">
        <v>30</v>
      </c>
      <c r="L397" s="193">
        <v>13</v>
      </c>
      <c r="M397" s="194">
        <v>0</v>
      </c>
      <c r="N397" s="193">
        <v>13</v>
      </c>
      <c r="O397" s="194">
        <v>30</v>
      </c>
      <c r="P397" s="193">
        <v>17</v>
      </c>
      <c r="Q397" s="194">
        <v>10</v>
      </c>
      <c r="R397" s="194"/>
      <c r="S397" s="194"/>
      <c r="T397" s="194"/>
      <c r="U397" s="194"/>
      <c r="V397" s="195">
        <f t="shared" si="270"/>
        <v>0.35416666666666669</v>
      </c>
      <c r="W397" s="195">
        <f t="shared" si="271"/>
        <v>0.54166666666666663</v>
      </c>
      <c r="X397" s="195">
        <f t="shared" si="272"/>
        <v>0.5625</v>
      </c>
      <c r="Y397" s="195">
        <f t="shared" si="273"/>
        <v>0.71527777777777779</v>
      </c>
      <c r="Z397" s="195"/>
      <c r="AA397" s="195"/>
      <c r="AB397" s="667"/>
      <c r="AC397" s="196">
        <f t="shared" si="257"/>
        <v>0.35069444444444442</v>
      </c>
      <c r="AD397" s="667"/>
      <c r="AE397" s="196">
        <f t="shared" si="274"/>
        <v>0.34027777777777773</v>
      </c>
      <c r="AF397" s="196"/>
      <c r="AG397" s="196" t="s">
        <v>963</v>
      </c>
      <c r="AH397" s="196"/>
      <c r="AI397" s="150"/>
      <c r="AJ397" s="709">
        <f t="shared" si="258"/>
        <v>0</v>
      </c>
      <c r="AK397" s="709">
        <f t="shared" si="259"/>
        <v>0</v>
      </c>
      <c r="AL397" s="709">
        <f t="shared" si="260"/>
        <v>0</v>
      </c>
      <c r="AM397" s="709"/>
      <c r="AN397" s="709">
        <f t="shared" si="261"/>
        <v>1</v>
      </c>
      <c r="AO397" s="709">
        <f t="shared" si="262"/>
        <v>1</v>
      </c>
    </row>
    <row r="398" spans="2:41" ht="12.75" customHeight="1" outlineLevel="1" x14ac:dyDescent="0.2">
      <c r="B398" s="851"/>
      <c r="C398" s="851"/>
      <c r="D398" s="27" t="str">
        <f t="shared" si="263"/>
        <v/>
      </c>
      <c r="E398" s="191" t="str">
        <f t="shared" si="264"/>
        <v>Do</v>
      </c>
      <c r="F398" s="191">
        <f t="shared" si="265"/>
        <v>2022</v>
      </c>
      <c r="G398" s="191">
        <f t="shared" si="266"/>
        <v>12</v>
      </c>
      <c r="H398" s="191">
        <f t="shared" si="268"/>
        <v>15</v>
      </c>
      <c r="I398" s="192">
        <f t="shared" si="267"/>
        <v>43448</v>
      </c>
      <c r="J398" s="193">
        <v>8</v>
      </c>
      <c r="K398" s="194">
        <v>30</v>
      </c>
      <c r="L398" s="193">
        <v>13</v>
      </c>
      <c r="M398" s="194">
        <v>0</v>
      </c>
      <c r="N398" s="193">
        <v>13</v>
      </c>
      <c r="O398" s="194">
        <v>30</v>
      </c>
      <c r="P398" s="193">
        <v>17</v>
      </c>
      <c r="Q398" s="194">
        <v>30</v>
      </c>
      <c r="R398" s="194"/>
      <c r="S398" s="194"/>
      <c r="T398" s="194"/>
      <c r="U398" s="194"/>
      <c r="V398" s="195">
        <f t="shared" si="270"/>
        <v>0.35416666666666669</v>
      </c>
      <c r="W398" s="195">
        <f t="shared" si="271"/>
        <v>0.54166666666666663</v>
      </c>
      <c r="X398" s="195">
        <f t="shared" si="272"/>
        <v>0.5625</v>
      </c>
      <c r="Y398" s="195">
        <f t="shared" si="273"/>
        <v>0.72916666666666663</v>
      </c>
      <c r="Z398" s="195"/>
      <c r="AA398" s="195"/>
      <c r="AB398" s="667"/>
      <c r="AC398" s="196">
        <f t="shared" si="257"/>
        <v>0.35069444444444442</v>
      </c>
      <c r="AD398" s="667"/>
      <c r="AE398" s="196">
        <f t="shared" si="274"/>
        <v>0.35416666666666657</v>
      </c>
      <c r="AF398" s="196"/>
      <c r="AG398" s="196" t="s">
        <v>963</v>
      </c>
      <c r="AH398" s="196"/>
      <c r="AI398" s="150"/>
      <c r="AJ398" s="709">
        <f t="shared" si="258"/>
        <v>0</v>
      </c>
      <c r="AK398" s="709">
        <f t="shared" si="259"/>
        <v>0</v>
      </c>
      <c r="AL398" s="709">
        <f t="shared" si="260"/>
        <v>0</v>
      </c>
      <c r="AM398" s="709"/>
      <c r="AN398" s="709">
        <f t="shared" si="261"/>
        <v>1</v>
      </c>
      <c r="AO398" s="709">
        <f t="shared" si="262"/>
        <v>1</v>
      </c>
    </row>
    <row r="399" spans="2:41" ht="12.75" customHeight="1" outlineLevel="1" x14ac:dyDescent="0.2">
      <c r="B399" s="851"/>
      <c r="C399" s="851"/>
      <c r="D399" s="27" t="str">
        <f t="shared" si="263"/>
        <v/>
      </c>
      <c r="E399" s="191" t="str">
        <f t="shared" si="264"/>
        <v>Fr</v>
      </c>
      <c r="F399" s="191">
        <f t="shared" si="265"/>
        <v>2022</v>
      </c>
      <c r="G399" s="191">
        <f t="shared" si="266"/>
        <v>12</v>
      </c>
      <c r="H399" s="191">
        <f t="shared" si="268"/>
        <v>16</v>
      </c>
      <c r="I399" s="192">
        <f t="shared" si="267"/>
        <v>43449</v>
      </c>
      <c r="J399" s="193">
        <v>7</v>
      </c>
      <c r="K399" s="194">
        <v>30</v>
      </c>
      <c r="L399" s="193">
        <v>13</v>
      </c>
      <c r="M399" s="194">
        <v>0</v>
      </c>
      <c r="N399" s="193">
        <v>13</v>
      </c>
      <c r="O399" s="194">
        <v>30</v>
      </c>
      <c r="P399" s="193">
        <v>17</v>
      </c>
      <c r="Q399" s="194">
        <v>30</v>
      </c>
      <c r="R399" s="194"/>
      <c r="S399" s="194"/>
      <c r="T399" s="194"/>
      <c r="U399" s="194"/>
      <c r="V399" s="195">
        <f t="shared" si="270"/>
        <v>0.3125</v>
      </c>
      <c r="W399" s="195">
        <f t="shared" si="271"/>
        <v>0.54166666666666663</v>
      </c>
      <c r="X399" s="195">
        <f t="shared" si="272"/>
        <v>0.5625</v>
      </c>
      <c r="Y399" s="195">
        <f t="shared" si="273"/>
        <v>0.72916666666666663</v>
      </c>
      <c r="Z399" s="195"/>
      <c r="AA399" s="195"/>
      <c r="AB399" s="667"/>
      <c r="AC399" s="196">
        <f t="shared" si="257"/>
        <v>0.35069444444444442</v>
      </c>
      <c r="AD399" s="667"/>
      <c r="AE399" s="196">
        <f t="shared" si="274"/>
        <v>0.39583333333333326</v>
      </c>
      <c r="AF399" s="196"/>
      <c r="AG399" s="196" t="s">
        <v>1684</v>
      </c>
      <c r="AH399" s="196"/>
      <c r="AI399" s="172"/>
      <c r="AJ399" s="709">
        <f t="shared" si="258"/>
        <v>0</v>
      </c>
      <c r="AK399" s="709">
        <f t="shared" si="259"/>
        <v>0</v>
      </c>
      <c r="AL399" s="709">
        <f t="shared" si="260"/>
        <v>0</v>
      </c>
      <c r="AM399" s="709"/>
      <c r="AN399" s="709">
        <f t="shared" si="261"/>
        <v>1</v>
      </c>
      <c r="AO399" s="709">
        <f t="shared" si="262"/>
        <v>1</v>
      </c>
    </row>
    <row r="400" spans="2:41" ht="12.75" customHeight="1" outlineLevel="1" x14ac:dyDescent="0.2">
      <c r="B400" s="851"/>
      <c r="C400" s="851"/>
      <c r="D400" s="27" t="str">
        <f t="shared" si="263"/>
        <v/>
      </c>
      <c r="E400" s="191" t="str">
        <f t="shared" si="264"/>
        <v>Sa</v>
      </c>
      <c r="F400" s="191">
        <f t="shared" si="265"/>
        <v>2022</v>
      </c>
      <c r="G400" s="191">
        <f t="shared" si="266"/>
        <v>12</v>
      </c>
      <c r="H400" s="191">
        <f t="shared" si="268"/>
        <v>17</v>
      </c>
      <c r="I400" s="192">
        <f t="shared" si="267"/>
        <v>43450</v>
      </c>
      <c r="J400" s="193">
        <f t="shared" ref="J400:Q414" si="275">IF(OR($E400="Sa",$E400="So"),J$4,J$5)</f>
        <v>0</v>
      </c>
      <c r="K400" s="194">
        <f t="shared" si="275"/>
        <v>0</v>
      </c>
      <c r="L400" s="193">
        <f t="shared" si="275"/>
        <v>0</v>
      </c>
      <c r="M400" s="194">
        <f t="shared" si="275"/>
        <v>0</v>
      </c>
      <c r="N400" s="193">
        <f t="shared" si="275"/>
        <v>0</v>
      </c>
      <c r="O400" s="194">
        <f t="shared" si="275"/>
        <v>0</v>
      </c>
      <c r="P400" s="193">
        <f t="shared" si="275"/>
        <v>0</v>
      </c>
      <c r="Q400" s="194">
        <f t="shared" si="275"/>
        <v>0</v>
      </c>
      <c r="R400" s="194"/>
      <c r="S400" s="194"/>
      <c r="T400" s="194"/>
      <c r="U400" s="194"/>
      <c r="V400" s="195">
        <f t="shared" si="270"/>
        <v>0</v>
      </c>
      <c r="W400" s="195">
        <f t="shared" si="271"/>
        <v>0</v>
      </c>
      <c r="X400" s="195">
        <f t="shared" si="272"/>
        <v>0</v>
      </c>
      <c r="Y400" s="195">
        <f t="shared" si="273"/>
        <v>0</v>
      </c>
      <c r="Z400" s="195"/>
      <c r="AA400" s="195"/>
      <c r="AB400" s="667"/>
      <c r="AC400" s="196">
        <f t="shared" si="257"/>
        <v>0</v>
      </c>
      <c r="AD400" s="667"/>
      <c r="AE400" s="196">
        <f t="shared" si="274"/>
        <v>0</v>
      </c>
      <c r="AF400" s="196"/>
      <c r="AG400" s="196"/>
      <c r="AH400" s="196"/>
      <c r="AI400" s="172"/>
      <c r="AJ400" s="709">
        <f t="shared" si="258"/>
        <v>0</v>
      </c>
      <c r="AK400" s="709">
        <f t="shared" si="259"/>
        <v>0</v>
      </c>
      <c r="AL400" s="709">
        <f t="shared" si="260"/>
        <v>0</v>
      </c>
      <c r="AM400" s="709"/>
      <c r="AN400" s="709">
        <f t="shared" si="261"/>
        <v>0</v>
      </c>
      <c r="AO400" s="709">
        <f t="shared" si="262"/>
        <v>0</v>
      </c>
    </row>
    <row r="401" spans="2:41" ht="12.75" customHeight="1" outlineLevel="1" x14ac:dyDescent="0.2">
      <c r="B401" s="851"/>
      <c r="C401" s="851"/>
      <c r="D401" s="27" t="str">
        <f t="shared" si="263"/>
        <v/>
      </c>
      <c r="E401" s="191" t="str">
        <f t="shared" si="264"/>
        <v>So</v>
      </c>
      <c r="F401" s="191">
        <f t="shared" si="265"/>
        <v>2022</v>
      </c>
      <c r="G401" s="191">
        <f t="shared" si="266"/>
        <v>12</v>
      </c>
      <c r="H401" s="191">
        <f t="shared" si="268"/>
        <v>18</v>
      </c>
      <c r="I401" s="192">
        <f t="shared" si="267"/>
        <v>43451</v>
      </c>
      <c r="J401" s="193">
        <f t="shared" si="275"/>
        <v>0</v>
      </c>
      <c r="K401" s="194">
        <f t="shared" si="275"/>
        <v>0</v>
      </c>
      <c r="L401" s="193">
        <f t="shared" si="275"/>
        <v>0</v>
      </c>
      <c r="M401" s="194">
        <f t="shared" si="275"/>
        <v>0</v>
      </c>
      <c r="N401" s="193">
        <f t="shared" si="275"/>
        <v>0</v>
      </c>
      <c r="O401" s="194">
        <f t="shared" si="275"/>
        <v>0</v>
      </c>
      <c r="P401" s="193">
        <f t="shared" si="275"/>
        <v>0</v>
      </c>
      <c r="Q401" s="194">
        <f t="shared" si="275"/>
        <v>0</v>
      </c>
      <c r="R401" s="194"/>
      <c r="S401" s="194"/>
      <c r="T401" s="194"/>
      <c r="U401" s="194"/>
      <c r="V401" s="195">
        <f t="shared" si="270"/>
        <v>0</v>
      </c>
      <c r="W401" s="195">
        <f t="shared" si="271"/>
        <v>0</v>
      </c>
      <c r="X401" s="195">
        <f t="shared" si="272"/>
        <v>0</v>
      </c>
      <c r="Y401" s="195">
        <f t="shared" si="273"/>
        <v>0</v>
      </c>
      <c r="Z401" s="195"/>
      <c r="AA401" s="195"/>
      <c r="AB401" s="667"/>
      <c r="AC401" s="196">
        <f t="shared" si="257"/>
        <v>0</v>
      </c>
      <c r="AD401" s="667"/>
      <c r="AE401" s="196">
        <f t="shared" si="274"/>
        <v>0</v>
      </c>
      <c r="AF401" s="196"/>
      <c r="AG401" s="196"/>
      <c r="AH401" s="196"/>
      <c r="AI401" s="172"/>
      <c r="AJ401" s="709">
        <f t="shared" si="258"/>
        <v>0</v>
      </c>
      <c r="AK401" s="709">
        <f t="shared" si="259"/>
        <v>0</v>
      </c>
      <c r="AL401" s="709">
        <f t="shared" si="260"/>
        <v>0</v>
      </c>
      <c r="AM401" s="709"/>
      <c r="AN401" s="709">
        <f t="shared" si="261"/>
        <v>0</v>
      </c>
      <c r="AO401" s="709">
        <f t="shared" si="262"/>
        <v>0</v>
      </c>
    </row>
    <row r="402" spans="2:41" ht="12.75" customHeight="1" outlineLevel="1" x14ac:dyDescent="0.2">
      <c r="B402" s="851"/>
      <c r="C402" s="851"/>
      <c r="D402" s="27">
        <f t="shared" si="263"/>
        <v>52</v>
      </c>
      <c r="E402" s="191" t="str">
        <f t="shared" si="264"/>
        <v>Mo</v>
      </c>
      <c r="F402" s="191">
        <f t="shared" si="265"/>
        <v>2022</v>
      </c>
      <c r="G402" s="191">
        <f t="shared" si="266"/>
        <v>12</v>
      </c>
      <c r="H402" s="191">
        <f t="shared" si="268"/>
        <v>19</v>
      </c>
      <c r="I402" s="192">
        <f t="shared" si="267"/>
        <v>43452</v>
      </c>
      <c r="J402" s="193">
        <v>8</v>
      </c>
      <c r="K402" s="194">
        <v>5</v>
      </c>
      <c r="L402" s="193">
        <v>13</v>
      </c>
      <c r="M402" s="194">
        <v>0</v>
      </c>
      <c r="N402" s="193">
        <v>13</v>
      </c>
      <c r="O402" s="194">
        <v>30</v>
      </c>
      <c r="P402" s="193">
        <v>17</v>
      </c>
      <c r="Q402" s="194">
        <v>30</v>
      </c>
      <c r="R402" s="194"/>
      <c r="S402" s="194"/>
      <c r="T402" s="194"/>
      <c r="U402" s="194"/>
      <c r="V402" s="195">
        <f t="shared" si="270"/>
        <v>0.33680555555555558</v>
      </c>
      <c r="W402" s="195">
        <f t="shared" si="271"/>
        <v>0.54166666666666663</v>
      </c>
      <c r="X402" s="195">
        <f t="shared" si="272"/>
        <v>0.5625</v>
      </c>
      <c r="Y402" s="195">
        <f t="shared" si="273"/>
        <v>0.72916666666666663</v>
      </c>
      <c r="Z402" s="195"/>
      <c r="AA402" s="195"/>
      <c r="AB402" s="667"/>
      <c r="AC402" s="196">
        <f t="shared" si="257"/>
        <v>0.35069444444444442</v>
      </c>
      <c r="AD402" s="667"/>
      <c r="AE402" s="196">
        <f t="shared" si="274"/>
        <v>0.37152777777777768</v>
      </c>
      <c r="AF402" s="196"/>
      <c r="AG402" s="196" t="s">
        <v>963</v>
      </c>
      <c r="AH402" s="196"/>
      <c r="AI402" s="172"/>
      <c r="AJ402" s="709">
        <f t="shared" si="258"/>
        <v>0</v>
      </c>
      <c r="AK402" s="709">
        <f t="shared" si="259"/>
        <v>0</v>
      </c>
      <c r="AL402" s="709">
        <f t="shared" si="260"/>
        <v>0</v>
      </c>
      <c r="AM402" s="709"/>
      <c r="AN402" s="709">
        <f t="shared" si="261"/>
        <v>1</v>
      </c>
      <c r="AO402" s="709">
        <f t="shared" si="262"/>
        <v>1</v>
      </c>
    </row>
    <row r="403" spans="2:41" ht="12.75" customHeight="1" outlineLevel="1" x14ac:dyDescent="0.2">
      <c r="B403" s="851"/>
      <c r="C403" s="851"/>
      <c r="D403" s="27" t="str">
        <f t="shared" si="263"/>
        <v/>
      </c>
      <c r="E403" s="191" t="str">
        <f t="shared" si="264"/>
        <v>Di</v>
      </c>
      <c r="F403" s="191">
        <f t="shared" si="265"/>
        <v>2022</v>
      </c>
      <c r="G403" s="191">
        <f t="shared" si="266"/>
        <v>12</v>
      </c>
      <c r="H403" s="191">
        <f t="shared" si="268"/>
        <v>20</v>
      </c>
      <c r="I403" s="192">
        <f t="shared" si="267"/>
        <v>43453</v>
      </c>
      <c r="J403" s="193">
        <v>8</v>
      </c>
      <c r="K403" s="194">
        <v>10</v>
      </c>
      <c r="L403" s="193">
        <v>13</v>
      </c>
      <c r="M403" s="194">
        <v>0</v>
      </c>
      <c r="N403" s="193">
        <v>13</v>
      </c>
      <c r="O403" s="194">
        <v>30</v>
      </c>
      <c r="P403" s="193">
        <v>17</v>
      </c>
      <c r="Q403" s="194">
        <v>0</v>
      </c>
      <c r="R403" s="194"/>
      <c r="S403" s="194"/>
      <c r="T403" s="194"/>
      <c r="U403" s="194"/>
      <c r="V403" s="195">
        <f t="shared" si="270"/>
        <v>0.34027777777777773</v>
      </c>
      <c r="W403" s="195">
        <f t="shared" si="271"/>
        <v>0.54166666666666663</v>
      </c>
      <c r="X403" s="195">
        <f t="shared" si="272"/>
        <v>0.5625</v>
      </c>
      <c r="Y403" s="195">
        <f t="shared" si="273"/>
        <v>0.70833333333333337</v>
      </c>
      <c r="Z403" s="195"/>
      <c r="AA403" s="195"/>
      <c r="AB403" s="667"/>
      <c r="AC403" s="196">
        <f t="shared" si="257"/>
        <v>0.35069444444444442</v>
      </c>
      <c r="AD403" s="667"/>
      <c r="AE403" s="196">
        <f t="shared" si="274"/>
        <v>0.34722222222222227</v>
      </c>
      <c r="AF403" s="196"/>
      <c r="AG403" s="196" t="s">
        <v>963</v>
      </c>
      <c r="AH403" s="196"/>
      <c r="AI403" s="172"/>
      <c r="AJ403" s="709">
        <f t="shared" si="258"/>
        <v>0</v>
      </c>
      <c r="AK403" s="709">
        <f t="shared" si="259"/>
        <v>0</v>
      </c>
      <c r="AL403" s="709">
        <f t="shared" si="260"/>
        <v>0</v>
      </c>
      <c r="AM403" s="709"/>
      <c r="AN403" s="709">
        <f t="shared" si="261"/>
        <v>1</v>
      </c>
      <c r="AO403" s="709">
        <f t="shared" si="262"/>
        <v>1</v>
      </c>
    </row>
    <row r="404" spans="2:41" ht="12.75" customHeight="1" outlineLevel="1" x14ac:dyDescent="0.2">
      <c r="B404" s="851"/>
      <c r="C404" s="851"/>
      <c r="D404" s="27" t="str">
        <f t="shared" si="263"/>
        <v/>
      </c>
      <c r="E404" s="191" t="str">
        <f t="shared" si="264"/>
        <v>Mi</v>
      </c>
      <c r="F404" s="191">
        <f t="shared" si="265"/>
        <v>2022</v>
      </c>
      <c r="G404" s="191">
        <f t="shared" si="266"/>
        <v>12</v>
      </c>
      <c r="H404" s="191">
        <f t="shared" si="268"/>
        <v>21</v>
      </c>
      <c r="I404" s="192">
        <f t="shared" si="267"/>
        <v>43454</v>
      </c>
      <c r="J404" s="193">
        <v>8</v>
      </c>
      <c r="K404" s="194">
        <v>30</v>
      </c>
      <c r="L404" s="193">
        <v>13</v>
      </c>
      <c r="M404" s="194">
        <v>0</v>
      </c>
      <c r="N404" s="193">
        <v>13</v>
      </c>
      <c r="O404" s="194">
        <v>30</v>
      </c>
      <c r="P404" s="193">
        <v>17</v>
      </c>
      <c r="Q404" s="194">
        <v>0</v>
      </c>
      <c r="R404" s="194"/>
      <c r="S404" s="194"/>
      <c r="T404" s="194"/>
      <c r="U404" s="194"/>
      <c r="V404" s="195">
        <f t="shared" si="270"/>
        <v>0.35416666666666669</v>
      </c>
      <c r="W404" s="195">
        <f t="shared" si="271"/>
        <v>0.54166666666666663</v>
      </c>
      <c r="X404" s="195">
        <f t="shared" si="272"/>
        <v>0.5625</v>
      </c>
      <c r="Y404" s="195">
        <f t="shared" si="273"/>
        <v>0.70833333333333337</v>
      </c>
      <c r="Z404" s="195"/>
      <c r="AA404" s="195"/>
      <c r="AB404" s="667"/>
      <c r="AC404" s="196">
        <f t="shared" si="257"/>
        <v>0.35069444444444442</v>
      </c>
      <c r="AD404" s="667"/>
      <c r="AE404" s="196">
        <f t="shared" si="274"/>
        <v>0.33333333333333331</v>
      </c>
      <c r="AF404" s="196"/>
      <c r="AG404" s="196" t="s">
        <v>963</v>
      </c>
      <c r="AH404" s="196"/>
      <c r="AJ404" s="709">
        <f t="shared" si="258"/>
        <v>0</v>
      </c>
      <c r="AK404" s="709">
        <f t="shared" si="259"/>
        <v>0</v>
      </c>
      <c r="AL404" s="709">
        <f t="shared" si="260"/>
        <v>0</v>
      </c>
      <c r="AM404" s="709"/>
      <c r="AN404" s="709">
        <f t="shared" si="261"/>
        <v>1</v>
      </c>
      <c r="AO404" s="709">
        <f t="shared" si="262"/>
        <v>1</v>
      </c>
    </row>
    <row r="405" spans="2:41" ht="12.75" customHeight="1" outlineLevel="1" x14ac:dyDescent="0.2">
      <c r="B405" s="851"/>
      <c r="C405" s="851"/>
      <c r="D405" s="27" t="str">
        <f t="shared" si="263"/>
        <v/>
      </c>
      <c r="E405" s="191" t="str">
        <f t="shared" si="264"/>
        <v>Do</v>
      </c>
      <c r="F405" s="191">
        <f t="shared" si="265"/>
        <v>2022</v>
      </c>
      <c r="G405" s="191">
        <f t="shared" si="266"/>
        <v>12</v>
      </c>
      <c r="H405" s="191">
        <f t="shared" si="268"/>
        <v>22</v>
      </c>
      <c r="I405" s="192">
        <f t="shared" si="267"/>
        <v>43455</v>
      </c>
      <c r="J405" s="193">
        <v>8</v>
      </c>
      <c r="K405" s="194">
        <v>15</v>
      </c>
      <c r="L405" s="193">
        <v>12</v>
      </c>
      <c r="M405" s="194">
        <f t="shared" si="275"/>
        <v>0</v>
      </c>
      <c r="N405" s="193">
        <v>13</v>
      </c>
      <c r="O405" s="194">
        <f t="shared" si="275"/>
        <v>30</v>
      </c>
      <c r="P405" s="193">
        <v>16</v>
      </c>
      <c r="Q405" s="194">
        <v>0</v>
      </c>
      <c r="R405" s="721">
        <v>17</v>
      </c>
      <c r="S405" s="194">
        <v>0</v>
      </c>
      <c r="T405" s="721">
        <v>19</v>
      </c>
      <c r="U405" s="194">
        <v>0</v>
      </c>
      <c r="V405" s="195">
        <f t="shared" si="270"/>
        <v>0.34375</v>
      </c>
      <c r="W405" s="195">
        <f t="shared" si="271"/>
        <v>0.5</v>
      </c>
      <c r="X405" s="195">
        <f t="shared" si="272"/>
        <v>0.5625</v>
      </c>
      <c r="Y405" s="195">
        <f t="shared" si="273"/>
        <v>0.66666666666666663</v>
      </c>
      <c r="Z405" s="195">
        <f t="shared" ref="Z405" si="276">TIME(R405,S405,0)</f>
        <v>0.70833333333333337</v>
      </c>
      <c r="AA405" s="195">
        <f t="shared" ref="AA405" si="277">TIME(T405,U405,0)</f>
        <v>0.79166666666666663</v>
      </c>
      <c r="AB405" s="667"/>
      <c r="AC405" s="196">
        <f t="shared" si="257"/>
        <v>0.35069444444444442</v>
      </c>
      <c r="AD405" s="667"/>
      <c r="AE405" s="196">
        <f t="shared" ref="AE405" si="278">Y405-V405-(X405-W405)+(AA405-Z405)</f>
        <v>0.34374999999999989</v>
      </c>
      <c r="AF405" s="196"/>
      <c r="AG405" s="196" t="s">
        <v>1684</v>
      </c>
      <c r="AH405" s="196"/>
      <c r="AJ405" s="709">
        <f t="shared" si="258"/>
        <v>0</v>
      </c>
      <c r="AK405" s="709">
        <f t="shared" si="259"/>
        <v>0</v>
      </c>
      <c r="AL405" s="709">
        <f t="shared" si="260"/>
        <v>0</v>
      </c>
      <c r="AM405" s="709"/>
      <c r="AN405" s="709">
        <f t="shared" si="261"/>
        <v>1</v>
      </c>
      <c r="AO405" s="709">
        <f t="shared" si="262"/>
        <v>1</v>
      </c>
    </row>
    <row r="406" spans="2:41" ht="12.75" customHeight="1" outlineLevel="1" x14ac:dyDescent="0.2">
      <c r="B406" s="851"/>
      <c r="C406" s="851"/>
      <c r="D406" s="27" t="str">
        <f t="shared" si="263"/>
        <v/>
      </c>
      <c r="E406" s="191" t="str">
        <f t="shared" si="264"/>
        <v>Fr</v>
      </c>
      <c r="F406" s="191">
        <f t="shared" si="265"/>
        <v>2022</v>
      </c>
      <c r="G406" s="191">
        <f t="shared" si="266"/>
        <v>12</v>
      </c>
      <c r="H406" s="191">
        <f t="shared" si="268"/>
        <v>23</v>
      </c>
      <c r="I406" s="192">
        <f t="shared" si="267"/>
        <v>43456</v>
      </c>
      <c r="J406" s="193">
        <v>12</v>
      </c>
      <c r="K406" s="194">
        <v>0</v>
      </c>
      <c r="L406" s="193">
        <v>12</v>
      </c>
      <c r="M406" s="194">
        <v>0</v>
      </c>
      <c r="N406" s="193">
        <v>12</v>
      </c>
      <c r="O406" s="194">
        <v>0</v>
      </c>
      <c r="P406" s="193">
        <v>16</v>
      </c>
      <c r="Q406" s="194">
        <v>30</v>
      </c>
      <c r="R406" s="721">
        <v>16</v>
      </c>
      <c r="S406" s="194">
        <v>30</v>
      </c>
      <c r="T406" s="721">
        <v>16</v>
      </c>
      <c r="U406" s="194">
        <v>30</v>
      </c>
      <c r="V406" s="195">
        <f t="shared" si="270"/>
        <v>0.5</v>
      </c>
      <c r="W406" s="195">
        <f t="shared" si="271"/>
        <v>0.5</v>
      </c>
      <c r="X406" s="195">
        <f t="shared" si="272"/>
        <v>0.5</v>
      </c>
      <c r="Y406" s="195">
        <f t="shared" si="273"/>
        <v>0.6875</v>
      </c>
      <c r="Z406" s="195">
        <f t="shared" ref="Z406" si="279">TIME(R406,S406,0)</f>
        <v>0.6875</v>
      </c>
      <c r="AA406" s="195">
        <f t="shared" ref="AA406" si="280">TIME(T406,U406,0)</f>
        <v>0.6875</v>
      </c>
      <c r="AB406" s="667"/>
      <c r="AC406" s="196">
        <f t="shared" ref="AC406" si="281">IF(OR(E406="Sa",E406="So"),TIME($AC$4,$AE$4,0),TIME($AC$5,$AE$5,0))</f>
        <v>0.35069444444444442</v>
      </c>
      <c r="AD406" s="667"/>
      <c r="AE406" s="196">
        <f t="shared" ref="AE406" si="282">Y406-V406-(X406-W406)+(AA406-Z406)</f>
        <v>0.1875</v>
      </c>
      <c r="AF406" s="196"/>
      <c r="AG406" s="196" t="s">
        <v>1684</v>
      </c>
      <c r="AH406" s="196"/>
      <c r="AI406" s="150"/>
      <c r="AJ406" s="709">
        <f t="shared" si="258"/>
        <v>0</v>
      </c>
      <c r="AK406" s="709">
        <f t="shared" si="259"/>
        <v>0</v>
      </c>
      <c r="AL406" s="709">
        <f t="shared" si="260"/>
        <v>0</v>
      </c>
      <c r="AM406" s="709"/>
      <c r="AN406" s="709">
        <f t="shared" si="261"/>
        <v>1</v>
      </c>
      <c r="AO406" s="709">
        <f t="shared" si="262"/>
        <v>1</v>
      </c>
    </row>
    <row r="407" spans="2:41" ht="12.75" customHeight="1" outlineLevel="1" x14ac:dyDescent="0.2">
      <c r="B407" s="851"/>
      <c r="C407" s="851"/>
      <c r="D407" s="27" t="str">
        <f t="shared" si="263"/>
        <v/>
      </c>
      <c r="E407" s="191" t="str">
        <f t="shared" si="264"/>
        <v>Sa</v>
      </c>
      <c r="F407" s="191">
        <f t="shared" si="265"/>
        <v>2022</v>
      </c>
      <c r="G407" s="191">
        <f t="shared" si="266"/>
        <v>12</v>
      </c>
      <c r="H407" s="191">
        <f t="shared" si="268"/>
        <v>24</v>
      </c>
      <c r="I407" s="192">
        <f t="shared" si="267"/>
        <v>43457</v>
      </c>
      <c r="J407" s="193">
        <f t="shared" si="275"/>
        <v>0</v>
      </c>
      <c r="K407" s="194">
        <f t="shared" si="275"/>
        <v>0</v>
      </c>
      <c r="L407" s="193">
        <f t="shared" si="275"/>
        <v>0</v>
      </c>
      <c r="M407" s="194">
        <f t="shared" si="275"/>
        <v>0</v>
      </c>
      <c r="N407" s="193">
        <f t="shared" si="275"/>
        <v>0</v>
      </c>
      <c r="O407" s="194">
        <f t="shared" si="275"/>
        <v>0</v>
      </c>
      <c r="P407" s="193">
        <f t="shared" si="275"/>
        <v>0</v>
      </c>
      <c r="Q407" s="194">
        <f t="shared" si="275"/>
        <v>0</v>
      </c>
      <c r="R407" s="194"/>
      <c r="S407" s="194"/>
      <c r="T407" s="194"/>
      <c r="U407" s="194"/>
      <c r="V407" s="195">
        <f t="shared" si="270"/>
        <v>0</v>
      </c>
      <c r="W407" s="195">
        <f t="shared" si="271"/>
        <v>0</v>
      </c>
      <c r="X407" s="195">
        <f t="shared" si="272"/>
        <v>0</v>
      </c>
      <c r="Y407" s="195">
        <f t="shared" si="273"/>
        <v>0</v>
      </c>
      <c r="Z407" s="195"/>
      <c r="AA407" s="195"/>
      <c r="AB407" s="667"/>
      <c r="AC407" s="196">
        <f t="shared" si="257"/>
        <v>0</v>
      </c>
      <c r="AD407" s="667"/>
      <c r="AE407" s="196">
        <f t="shared" si="274"/>
        <v>0</v>
      </c>
      <c r="AF407" s="196"/>
      <c r="AG407" s="196"/>
      <c r="AH407" s="196"/>
      <c r="AI407" s="150"/>
      <c r="AJ407" s="709">
        <f t="shared" si="258"/>
        <v>0</v>
      </c>
      <c r="AK407" s="709">
        <f t="shared" si="259"/>
        <v>0</v>
      </c>
      <c r="AL407" s="709">
        <f t="shared" si="260"/>
        <v>0</v>
      </c>
      <c r="AM407" s="709"/>
      <c r="AN407" s="709">
        <f t="shared" si="261"/>
        <v>0</v>
      </c>
      <c r="AO407" s="709">
        <f t="shared" si="262"/>
        <v>0</v>
      </c>
    </row>
    <row r="408" spans="2:41" ht="12.75" customHeight="1" outlineLevel="1" x14ac:dyDescent="0.2">
      <c r="B408" s="851"/>
      <c r="C408" s="851"/>
      <c r="D408" s="27" t="str">
        <f t="shared" si="263"/>
        <v/>
      </c>
      <c r="E408" s="191" t="str">
        <f t="shared" si="264"/>
        <v>So</v>
      </c>
      <c r="F408" s="191">
        <f t="shared" si="265"/>
        <v>2022</v>
      </c>
      <c r="G408" s="191">
        <f t="shared" si="266"/>
        <v>12</v>
      </c>
      <c r="H408" s="191">
        <f t="shared" si="268"/>
        <v>25</v>
      </c>
      <c r="I408" s="192">
        <f t="shared" si="267"/>
        <v>43458</v>
      </c>
      <c r="J408" s="193">
        <f t="shared" si="275"/>
        <v>0</v>
      </c>
      <c r="K408" s="194">
        <f t="shared" si="275"/>
        <v>0</v>
      </c>
      <c r="L408" s="193">
        <f t="shared" si="275"/>
        <v>0</v>
      </c>
      <c r="M408" s="194">
        <f t="shared" si="275"/>
        <v>0</v>
      </c>
      <c r="N408" s="193">
        <f t="shared" si="275"/>
        <v>0</v>
      </c>
      <c r="O408" s="194">
        <f t="shared" si="275"/>
        <v>0</v>
      </c>
      <c r="P408" s="193">
        <f t="shared" si="275"/>
        <v>0</v>
      </c>
      <c r="Q408" s="194">
        <f t="shared" si="275"/>
        <v>0</v>
      </c>
      <c r="R408" s="194"/>
      <c r="S408" s="194"/>
      <c r="T408" s="194"/>
      <c r="U408" s="194"/>
      <c r="V408" s="195">
        <f t="shared" si="270"/>
        <v>0</v>
      </c>
      <c r="W408" s="195">
        <f t="shared" si="271"/>
        <v>0</v>
      </c>
      <c r="X408" s="195">
        <f t="shared" si="272"/>
        <v>0</v>
      </c>
      <c r="Y408" s="195">
        <f t="shared" si="273"/>
        <v>0</v>
      </c>
      <c r="Z408" s="195"/>
      <c r="AA408" s="195"/>
      <c r="AB408" s="667"/>
      <c r="AC408" s="196">
        <f t="shared" si="257"/>
        <v>0</v>
      </c>
      <c r="AD408" s="667"/>
      <c r="AE408" s="196">
        <f t="shared" si="274"/>
        <v>0</v>
      </c>
      <c r="AF408" s="196"/>
      <c r="AG408" s="196"/>
      <c r="AH408" s="196"/>
      <c r="AI408" s="150"/>
      <c r="AJ408" s="709">
        <f t="shared" si="258"/>
        <v>0</v>
      </c>
      <c r="AK408" s="709">
        <f t="shared" si="259"/>
        <v>0</v>
      </c>
      <c r="AL408" s="709">
        <f t="shared" si="260"/>
        <v>0</v>
      </c>
      <c r="AM408" s="709"/>
      <c r="AN408" s="709">
        <f t="shared" si="261"/>
        <v>0</v>
      </c>
      <c r="AO408" s="709">
        <f t="shared" si="262"/>
        <v>0</v>
      </c>
    </row>
    <row r="409" spans="2:41" ht="12.75" customHeight="1" outlineLevel="1" x14ac:dyDescent="0.2">
      <c r="B409" s="851"/>
      <c r="C409" s="851"/>
      <c r="D409" s="27">
        <f t="shared" si="263"/>
        <v>53</v>
      </c>
      <c r="E409" s="191" t="str">
        <f t="shared" si="264"/>
        <v>Mo</v>
      </c>
      <c r="F409" s="191">
        <f t="shared" si="265"/>
        <v>2022</v>
      </c>
      <c r="G409" s="191">
        <f t="shared" si="266"/>
        <v>12</v>
      </c>
      <c r="H409" s="191">
        <f t="shared" si="268"/>
        <v>26</v>
      </c>
      <c r="I409" s="192">
        <f t="shared" si="267"/>
        <v>43459</v>
      </c>
      <c r="J409" s="193">
        <f t="shared" si="275"/>
        <v>7</v>
      </c>
      <c r="K409" s="194">
        <f t="shared" si="275"/>
        <v>0</v>
      </c>
      <c r="L409" s="193">
        <f t="shared" si="275"/>
        <v>13</v>
      </c>
      <c r="M409" s="194">
        <f t="shared" si="275"/>
        <v>0</v>
      </c>
      <c r="N409" s="193">
        <f t="shared" si="275"/>
        <v>13</v>
      </c>
      <c r="O409" s="194">
        <f t="shared" si="275"/>
        <v>30</v>
      </c>
      <c r="P409" s="193">
        <f t="shared" si="275"/>
        <v>15</v>
      </c>
      <c r="Q409" s="194">
        <f t="shared" si="275"/>
        <v>55</v>
      </c>
      <c r="R409" s="194"/>
      <c r="S409" s="194"/>
      <c r="T409" s="194"/>
      <c r="U409" s="194"/>
      <c r="V409" s="195">
        <f t="shared" si="270"/>
        <v>0.29166666666666669</v>
      </c>
      <c r="W409" s="195">
        <f t="shared" si="271"/>
        <v>0.54166666666666663</v>
      </c>
      <c r="X409" s="195">
        <f t="shared" si="272"/>
        <v>0.5625</v>
      </c>
      <c r="Y409" s="195">
        <f t="shared" si="273"/>
        <v>0.66319444444444442</v>
      </c>
      <c r="Z409" s="195"/>
      <c r="AA409" s="195"/>
      <c r="AB409" s="667"/>
      <c r="AC409" s="196">
        <f t="shared" si="257"/>
        <v>0.35069444444444442</v>
      </c>
      <c r="AD409" s="667"/>
      <c r="AE409" s="196">
        <f t="shared" si="274"/>
        <v>0.35069444444444436</v>
      </c>
      <c r="AF409" s="196"/>
      <c r="AG409" s="196"/>
      <c r="AH409" s="196"/>
      <c r="AI409" s="150"/>
      <c r="AJ409" s="709">
        <f t="shared" si="258"/>
        <v>0</v>
      </c>
      <c r="AK409" s="709">
        <f t="shared" si="259"/>
        <v>0</v>
      </c>
      <c r="AL409" s="709">
        <f t="shared" si="260"/>
        <v>0</v>
      </c>
      <c r="AM409" s="709"/>
      <c r="AN409" s="709">
        <f t="shared" si="261"/>
        <v>0</v>
      </c>
      <c r="AO409" s="709">
        <f t="shared" si="262"/>
        <v>1</v>
      </c>
    </row>
    <row r="410" spans="2:41" ht="12.75" customHeight="1" outlineLevel="1" x14ac:dyDescent="0.2">
      <c r="B410" s="851"/>
      <c r="C410" s="851"/>
      <c r="D410" s="27" t="str">
        <f t="shared" si="263"/>
        <v/>
      </c>
      <c r="E410" s="191" t="str">
        <f t="shared" si="264"/>
        <v>Di</v>
      </c>
      <c r="F410" s="191">
        <f t="shared" si="265"/>
        <v>2022</v>
      </c>
      <c r="G410" s="191">
        <f t="shared" si="266"/>
        <v>12</v>
      </c>
      <c r="H410" s="191">
        <f t="shared" si="268"/>
        <v>27</v>
      </c>
      <c r="I410" s="192">
        <f t="shared" si="267"/>
        <v>43460</v>
      </c>
      <c r="J410" s="193">
        <f t="shared" si="275"/>
        <v>7</v>
      </c>
      <c r="K410" s="194">
        <f t="shared" si="275"/>
        <v>0</v>
      </c>
      <c r="L410" s="193">
        <f t="shared" si="275"/>
        <v>13</v>
      </c>
      <c r="M410" s="194">
        <f t="shared" si="275"/>
        <v>0</v>
      </c>
      <c r="N410" s="193">
        <f t="shared" si="275"/>
        <v>13</v>
      </c>
      <c r="O410" s="194">
        <f t="shared" si="275"/>
        <v>30</v>
      </c>
      <c r="P410" s="193">
        <f t="shared" si="275"/>
        <v>15</v>
      </c>
      <c r="Q410" s="194">
        <f t="shared" si="275"/>
        <v>55</v>
      </c>
      <c r="R410" s="194"/>
      <c r="S410" s="194"/>
      <c r="T410" s="194"/>
      <c r="U410" s="194"/>
      <c r="V410" s="195">
        <f t="shared" si="270"/>
        <v>0.29166666666666669</v>
      </c>
      <c r="W410" s="195">
        <f t="shared" si="271"/>
        <v>0.54166666666666663</v>
      </c>
      <c r="X410" s="195">
        <f t="shared" si="272"/>
        <v>0.5625</v>
      </c>
      <c r="Y410" s="195">
        <f t="shared" si="273"/>
        <v>0.66319444444444442</v>
      </c>
      <c r="Z410" s="195"/>
      <c r="AA410" s="195"/>
      <c r="AB410" s="667"/>
      <c r="AC410" s="196">
        <f t="shared" si="257"/>
        <v>0.35069444444444442</v>
      </c>
      <c r="AD410" s="667"/>
      <c r="AE410" s="196">
        <f t="shared" si="274"/>
        <v>0.35069444444444436</v>
      </c>
      <c r="AF410" s="196"/>
      <c r="AG410" s="196"/>
      <c r="AH410" s="196"/>
      <c r="AI410" s="150"/>
      <c r="AJ410" s="709">
        <f t="shared" si="258"/>
        <v>0</v>
      </c>
      <c r="AK410" s="709">
        <f t="shared" si="259"/>
        <v>0</v>
      </c>
      <c r="AL410" s="709">
        <f t="shared" si="260"/>
        <v>0</v>
      </c>
      <c r="AM410" s="709"/>
      <c r="AN410" s="709">
        <f t="shared" si="261"/>
        <v>0</v>
      </c>
      <c r="AO410" s="709">
        <f t="shared" si="262"/>
        <v>1</v>
      </c>
    </row>
    <row r="411" spans="2:41" ht="12.75" customHeight="1" outlineLevel="1" x14ac:dyDescent="0.2">
      <c r="B411" s="851"/>
      <c r="C411" s="851"/>
      <c r="D411" s="27" t="str">
        <f t="shared" si="263"/>
        <v/>
      </c>
      <c r="E411" s="191" t="str">
        <f t="shared" si="264"/>
        <v>Mi</v>
      </c>
      <c r="F411" s="191">
        <f t="shared" si="265"/>
        <v>2022</v>
      </c>
      <c r="G411" s="191">
        <f t="shared" si="266"/>
        <v>12</v>
      </c>
      <c r="H411" s="191">
        <f t="shared" si="268"/>
        <v>28</v>
      </c>
      <c r="I411" s="192">
        <f t="shared" si="267"/>
        <v>43461</v>
      </c>
      <c r="J411" s="193">
        <f t="shared" si="275"/>
        <v>7</v>
      </c>
      <c r="K411" s="194">
        <f t="shared" si="275"/>
        <v>0</v>
      </c>
      <c r="L411" s="193">
        <f t="shared" si="275"/>
        <v>13</v>
      </c>
      <c r="M411" s="194">
        <f t="shared" si="275"/>
        <v>0</v>
      </c>
      <c r="N411" s="193">
        <f t="shared" si="275"/>
        <v>13</v>
      </c>
      <c r="O411" s="194">
        <f t="shared" si="275"/>
        <v>30</v>
      </c>
      <c r="P411" s="193">
        <f t="shared" si="275"/>
        <v>15</v>
      </c>
      <c r="Q411" s="194">
        <f t="shared" si="275"/>
        <v>55</v>
      </c>
      <c r="R411" s="194"/>
      <c r="S411" s="194"/>
      <c r="T411" s="194"/>
      <c r="U411" s="194"/>
      <c r="V411" s="195">
        <f>TIME(J411,K411,0)</f>
        <v>0.29166666666666669</v>
      </c>
      <c r="W411" s="195">
        <f>TIME(L411,M411,0)</f>
        <v>0.54166666666666663</v>
      </c>
      <c r="X411" s="195">
        <f>TIME(N411,O411,0)</f>
        <v>0.5625</v>
      </c>
      <c r="Y411" s="195">
        <f>TIME(P411,Q411,0)</f>
        <v>0.66319444444444442</v>
      </c>
      <c r="Z411" s="195"/>
      <c r="AA411" s="195"/>
      <c r="AB411" s="667"/>
      <c r="AC411" s="196">
        <f t="shared" si="257"/>
        <v>0.35069444444444442</v>
      </c>
      <c r="AD411" s="667"/>
      <c r="AE411" s="196">
        <f>Y411-V411-(X411-W411)</f>
        <v>0.35069444444444436</v>
      </c>
      <c r="AF411" s="196"/>
      <c r="AG411" s="196"/>
      <c r="AH411" s="196"/>
      <c r="AJ411" s="709">
        <f t="shared" si="258"/>
        <v>0</v>
      </c>
      <c r="AK411" s="709">
        <f t="shared" si="259"/>
        <v>0</v>
      </c>
      <c r="AL411" s="709">
        <f t="shared" si="260"/>
        <v>0</v>
      </c>
      <c r="AM411" s="709"/>
      <c r="AN411" s="709">
        <f t="shared" si="261"/>
        <v>0</v>
      </c>
      <c r="AO411" s="709">
        <f t="shared" si="262"/>
        <v>1</v>
      </c>
    </row>
    <row r="412" spans="2:41" ht="12.75" customHeight="1" outlineLevel="1" x14ac:dyDescent="0.2">
      <c r="B412" s="851"/>
      <c r="C412" s="851"/>
      <c r="D412" s="27" t="str">
        <f t="shared" si="263"/>
        <v/>
      </c>
      <c r="E412" s="191" t="str">
        <f t="shared" si="264"/>
        <v>Do</v>
      </c>
      <c r="F412" s="191">
        <f t="shared" si="265"/>
        <v>2022</v>
      </c>
      <c r="G412" s="191">
        <f t="shared" si="266"/>
        <v>12</v>
      </c>
      <c r="H412" s="191">
        <f t="shared" si="268"/>
        <v>29</v>
      </c>
      <c r="I412" s="192">
        <f t="shared" si="267"/>
        <v>43462</v>
      </c>
      <c r="J412" s="193">
        <f t="shared" si="275"/>
        <v>7</v>
      </c>
      <c r="K412" s="194">
        <f t="shared" si="275"/>
        <v>0</v>
      </c>
      <c r="L412" s="193">
        <f t="shared" si="275"/>
        <v>13</v>
      </c>
      <c r="M412" s="194">
        <f t="shared" si="275"/>
        <v>0</v>
      </c>
      <c r="N412" s="193">
        <f t="shared" si="275"/>
        <v>13</v>
      </c>
      <c r="O412" s="194">
        <f t="shared" si="275"/>
        <v>30</v>
      </c>
      <c r="P412" s="193">
        <f t="shared" si="275"/>
        <v>15</v>
      </c>
      <c r="Q412" s="194">
        <f t="shared" si="275"/>
        <v>55</v>
      </c>
      <c r="R412" s="194"/>
      <c r="S412" s="194"/>
      <c r="T412" s="194"/>
      <c r="U412" s="194"/>
      <c r="V412" s="195">
        <f>TIME(J412,K412,0)</f>
        <v>0.29166666666666669</v>
      </c>
      <c r="W412" s="195">
        <f>TIME(L412,M412,0)</f>
        <v>0.54166666666666663</v>
      </c>
      <c r="X412" s="195">
        <f>TIME(N412,O412,0)</f>
        <v>0.5625</v>
      </c>
      <c r="Y412" s="195">
        <f>TIME(P412,Q412,0)</f>
        <v>0.66319444444444442</v>
      </c>
      <c r="Z412" s="195"/>
      <c r="AA412" s="195"/>
      <c r="AB412" s="667"/>
      <c r="AC412" s="196">
        <f t="shared" si="257"/>
        <v>0.35069444444444442</v>
      </c>
      <c r="AD412" s="667"/>
      <c r="AE412" s="196">
        <f>Y412-V412-(X412-W412)</f>
        <v>0.35069444444444436</v>
      </c>
      <c r="AF412" s="196"/>
      <c r="AG412" s="196"/>
      <c r="AH412" s="196"/>
      <c r="AJ412" s="709">
        <f t="shared" si="258"/>
        <v>0</v>
      </c>
      <c r="AK412" s="709">
        <f t="shared" si="259"/>
        <v>0</v>
      </c>
      <c r="AL412" s="709">
        <f t="shared" si="260"/>
        <v>0</v>
      </c>
      <c r="AM412" s="709"/>
      <c r="AN412" s="709">
        <f t="shared" si="261"/>
        <v>0</v>
      </c>
      <c r="AO412" s="709">
        <f t="shared" si="262"/>
        <v>1</v>
      </c>
    </row>
    <row r="413" spans="2:41" ht="12.75" customHeight="1" outlineLevel="1" x14ac:dyDescent="0.2">
      <c r="B413" s="851"/>
      <c r="C413" s="851"/>
      <c r="D413" s="27" t="str">
        <f t="shared" si="263"/>
        <v/>
      </c>
      <c r="E413" s="191" t="str">
        <f t="shared" si="264"/>
        <v>Fr</v>
      </c>
      <c r="F413" s="191">
        <f t="shared" si="265"/>
        <v>2022</v>
      </c>
      <c r="G413" s="191">
        <f t="shared" si="266"/>
        <v>12</v>
      </c>
      <c r="H413" s="191">
        <f t="shared" si="268"/>
        <v>30</v>
      </c>
      <c r="I413" s="192">
        <f t="shared" si="267"/>
        <v>43463</v>
      </c>
      <c r="J413" s="193">
        <f t="shared" si="275"/>
        <v>7</v>
      </c>
      <c r="K413" s="194">
        <f t="shared" si="275"/>
        <v>0</v>
      </c>
      <c r="L413" s="193">
        <f t="shared" si="275"/>
        <v>13</v>
      </c>
      <c r="M413" s="194">
        <f t="shared" si="275"/>
        <v>0</v>
      </c>
      <c r="N413" s="193">
        <f t="shared" si="275"/>
        <v>13</v>
      </c>
      <c r="O413" s="194">
        <f t="shared" si="275"/>
        <v>30</v>
      </c>
      <c r="P413" s="193">
        <f t="shared" si="275"/>
        <v>15</v>
      </c>
      <c r="Q413" s="194">
        <f t="shared" si="275"/>
        <v>55</v>
      </c>
      <c r="R413" s="194"/>
      <c r="S413" s="194"/>
      <c r="T413" s="194"/>
      <c r="U413" s="194"/>
      <c r="V413" s="195">
        <f>TIME(J413,K413,0)</f>
        <v>0.29166666666666669</v>
      </c>
      <c r="W413" s="195">
        <f>TIME(L413,M413,0)</f>
        <v>0.54166666666666663</v>
      </c>
      <c r="X413" s="195">
        <f>TIME(N413,O413,0)</f>
        <v>0.5625</v>
      </c>
      <c r="Y413" s="195">
        <f>TIME(P413,Q413,0)</f>
        <v>0.66319444444444442</v>
      </c>
      <c r="Z413" s="195"/>
      <c r="AA413" s="195"/>
      <c r="AB413" s="667"/>
      <c r="AC413" s="196">
        <f t="shared" si="257"/>
        <v>0.35069444444444442</v>
      </c>
      <c r="AD413" s="667"/>
      <c r="AE413" s="196">
        <f>Y413-V413-(X413-W413)</f>
        <v>0.35069444444444436</v>
      </c>
      <c r="AF413" s="196"/>
      <c r="AG413" s="196"/>
      <c r="AH413" s="196"/>
      <c r="AI413" s="150"/>
      <c r="AJ413" s="709">
        <f t="shared" si="258"/>
        <v>0</v>
      </c>
      <c r="AK413" s="709">
        <f t="shared" si="259"/>
        <v>0</v>
      </c>
      <c r="AL413" s="709">
        <f t="shared" si="260"/>
        <v>0</v>
      </c>
      <c r="AM413" s="709"/>
      <c r="AN413" s="709">
        <f t="shared" si="261"/>
        <v>0</v>
      </c>
      <c r="AO413" s="709">
        <f t="shared" si="262"/>
        <v>1</v>
      </c>
    </row>
    <row r="414" spans="2:41" ht="12.75" customHeight="1" outlineLevel="1" x14ac:dyDescent="0.2">
      <c r="B414" s="851"/>
      <c r="C414" s="851"/>
      <c r="D414" s="27" t="str">
        <f t="shared" si="263"/>
        <v/>
      </c>
      <c r="E414" s="191" t="str">
        <f t="shared" si="264"/>
        <v>Sa</v>
      </c>
      <c r="F414" s="191">
        <f t="shared" si="265"/>
        <v>2022</v>
      </c>
      <c r="G414" s="191">
        <f t="shared" si="266"/>
        <v>12</v>
      </c>
      <c r="H414" s="191">
        <f t="shared" si="268"/>
        <v>31</v>
      </c>
      <c r="I414" s="192">
        <f t="shared" si="267"/>
        <v>43464</v>
      </c>
      <c r="J414" s="193">
        <f t="shared" si="275"/>
        <v>0</v>
      </c>
      <c r="K414" s="194">
        <f t="shared" si="275"/>
        <v>0</v>
      </c>
      <c r="L414" s="193">
        <f t="shared" si="275"/>
        <v>0</v>
      </c>
      <c r="M414" s="194">
        <f t="shared" si="275"/>
        <v>0</v>
      </c>
      <c r="N414" s="193">
        <f t="shared" si="275"/>
        <v>0</v>
      </c>
      <c r="O414" s="194">
        <f t="shared" si="275"/>
        <v>0</v>
      </c>
      <c r="P414" s="193">
        <f t="shared" si="275"/>
        <v>0</v>
      </c>
      <c r="Q414" s="194">
        <f t="shared" si="275"/>
        <v>0</v>
      </c>
      <c r="R414" s="194"/>
      <c r="S414" s="194"/>
      <c r="T414" s="194"/>
      <c r="U414" s="194"/>
      <c r="V414" s="195">
        <f>TIME(J414,K414,0)</f>
        <v>0</v>
      </c>
      <c r="W414" s="195">
        <f>TIME(L414,M414,0)</f>
        <v>0</v>
      </c>
      <c r="X414" s="195">
        <f>TIME(N414,O414,0)</f>
        <v>0</v>
      </c>
      <c r="Y414" s="195">
        <f>TIME(P414,Q414,0)</f>
        <v>0</v>
      </c>
      <c r="Z414" s="195"/>
      <c r="AA414" s="195"/>
      <c r="AB414" s="667"/>
      <c r="AC414" s="196">
        <f t="shared" si="257"/>
        <v>0</v>
      </c>
      <c r="AD414" s="667"/>
      <c r="AE414" s="196">
        <f>Y414-V414-(X414-W414)</f>
        <v>0</v>
      </c>
      <c r="AF414" s="196"/>
      <c r="AG414" s="196"/>
      <c r="AH414" s="196"/>
      <c r="AI414" s="150"/>
      <c r="AJ414" s="709">
        <f t="shared" si="258"/>
        <v>0</v>
      </c>
      <c r="AK414" s="709">
        <f t="shared" si="259"/>
        <v>0</v>
      </c>
      <c r="AL414" s="709">
        <f t="shared" si="260"/>
        <v>0</v>
      </c>
      <c r="AM414" s="709"/>
      <c r="AN414" s="709">
        <f t="shared" si="261"/>
        <v>0</v>
      </c>
      <c r="AO414" s="709">
        <f t="shared" si="262"/>
        <v>0</v>
      </c>
    </row>
    <row r="415" spans="2:41" ht="12.75" customHeight="1" outlineLevel="1" x14ac:dyDescent="0.2">
      <c r="B415" s="851"/>
      <c r="C415" s="851"/>
      <c r="E415" s="9"/>
      <c r="F415" s="9"/>
      <c r="G415" s="9"/>
      <c r="H415" s="191"/>
      <c r="I415" s="13"/>
      <c r="P415" s="4" t="s">
        <v>21</v>
      </c>
      <c r="Q415" s="4"/>
      <c r="R415" s="4"/>
      <c r="S415" s="4"/>
      <c r="T415" s="4"/>
      <c r="U415" s="4"/>
      <c r="V415" s="4"/>
      <c r="W415" s="4"/>
      <c r="X415" s="4"/>
      <c r="Y415" s="4"/>
      <c r="Z415" s="4"/>
      <c r="AA415" s="4"/>
      <c r="AB415" s="667"/>
      <c r="AC415" s="18">
        <f>SUM(AC384:AC414)</f>
        <v>7.7152777777777803</v>
      </c>
      <c r="AD415" s="667"/>
      <c r="AE415" s="18">
        <f>SUM(AE384:AE414)</f>
        <v>7.0576388888888895</v>
      </c>
      <c r="AF415" s="18"/>
      <c r="AG415" s="18"/>
      <c r="AH415" s="18"/>
      <c r="AI415" s="190">
        <f>IF(AE415-AC415&lt;0,AC415-AE415,AE415-AC415)</f>
        <v>0.65763888888889088</v>
      </c>
      <c r="AJ415" s="190">
        <f>8.425*SUM(AJ384:AJ414)/24</f>
        <v>0</v>
      </c>
      <c r="AK415" s="190">
        <f>8.425*SUM(AK384:AK414)/24</f>
        <v>0</v>
      </c>
      <c r="AL415" s="190">
        <f>8.425*SUM(AL384:AL414)/24</f>
        <v>0</v>
      </c>
      <c r="AN415" s="151">
        <f>SUM(AN384:AN414)</f>
        <v>17</v>
      </c>
      <c r="AO415" s="151">
        <f>SUM(AO384:AO414)</f>
        <v>22</v>
      </c>
    </row>
    <row r="416" spans="2:41" ht="12.75" customHeight="1" x14ac:dyDescent="0.2">
      <c r="B416" s="852"/>
      <c r="C416" s="852"/>
      <c r="D416" s="49"/>
      <c r="E416" s="51"/>
      <c r="F416" s="51"/>
      <c r="G416" s="51"/>
      <c r="H416" s="51"/>
      <c r="I416" s="51"/>
      <c r="J416" s="52"/>
      <c r="K416" s="52"/>
      <c r="L416" s="52"/>
      <c r="M416" s="52"/>
      <c r="N416" s="52"/>
      <c r="O416" s="52"/>
      <c r="P416" s="52"/>
      <c r="Q416" s="52"/>
      <c r="R416" s="52"/>
      <c r="S416" s="52"/>
      <c r="T416" s="52"/>
      <c r="U416" s="52"/>
      <c r="V416" s="52"/>
      <c r="W416" s="52"/>
      <c r="X416" s="52"/>
      <c r="Y416" s="52"/>
      <c r="Z416" s="52"/>
      <c r="AA416" s="52"/>
      <c r="AB416" s="53"/>
      <c r="AC416" s="53"/>
      <c r="AD416" s="53"/>
      <c r="AE416" s="54"/>
      <c r="AF416" s="26"/>
      <c r="AG416" s="26"/>
      <c r="AH416" s="26"/>
      <c r="AI416" s="203">
        <f>AI382+AI415</f>
        <v>0.7993055555555717</v>
      </c>
      <c r="AJ416" s="202">
        <f>AJ382+SUM(AJ383:AJ414)</f>
        <v>10</v>
      </c>
      <c r="AK416" s="202">
        <f>AK382+SUM(AK383:AK414)</f>
        <v>0</v>
      </c>
      <c r="AL416" s="202">
        <f>AL382+SUM(AL383:AL414)</f>
        <v>0</v>
      </c>
      <c r="AM416" s="202"/>
      <c r="AN416" s="202">
        <f>AN415*8</f>
        <v>136</v>
      </c>
      <c r="AO416" s="202">
        <f>AO415*8</f>
        <v>176</v>
      </c>
    </row>
  </sheetData>
  <mergeCells count="31">
    <mergeCell ref="B383:B416"/>
    <mergeCell ref="C383:C416"/>
    <mergeCell ref="B281:B314"/>
    <mergeCell ref="C281:C314"/>
    <mergeCell ref="B315:B348"/>
    <mergeCell ref="C315:C348"/>
    <mergeCell ref="B349:B382"/>
    <mergeCell ref="C349:C382"/>
    <mergeCell ref="B179:B212"/>
    <mergeCell ref="C179:C212"/>
    <mergeCell ref="B213:B246"/>
    <mergeCell ref="C213:C246"/>
    <mergeCell ref="B247:B280"/>
    <mergeCell ref="C247:C280"/>
    <mergeCell ref="B77:B110"/>
    <mergeCell ref="C77:C110"/>
    <mergeCell ref="B111:B144"/>
    <mergeCell ref="C111:C144"/>
    <mergeCell ref="B145:B178"/>
    <mergeCell ref="C145:C178"/>
    <mergeCell ref="B43:B76"/>
    <mergeCell ref="C43:C76"/>
    <mergeCell ref="B2:B7"/>
    <mergeCell ref="C2:C7"/>
    <mergeCell ref="J2:P2"/>
    <mergeCell ref="AL2:AL7"/>
    <mergeCell ref="AK2:AK7"/>
    <mergeCell ref="AJ2:AJ7"/>
    <mergeCell ref="B9:B42"/>
    <mergeCell ref="C9:C42"/>
    <mergeCell ref="AI2:AI7"/>
  </mergeCells>
  <conditionalFormatting sqref="E8:AE416">
    <cfRule type="expression" dxfId="241" priority="57">
      <formula>OR($AN8=0.5,$AN8=1)</formula>
    </cfRule>
    <cfRule type="expression" dxfId="240" priority="58">
      <formula>OR($E8="Sa",$E8="So")</formula>
    </cfRule>
  </conditionalFormatting>
  <conditionalFormatting sqref="AI8:AI416">
    <cfRule type="expression" dxfId="239" priority="107">
      <formula>AND($D8="EM",(AE8-AC8)&gt;0)</formula>
    </cfRule>
    <cfRule type="expression" dxfId="238" priority="108">
      <formula>AND($D8="EM",(AE8-AC8)&lt;0)</formula>
    </cfRule>
  </conditionalFormatting>
  <dataValidations count="2">
    <dataValidation allowBlank="1" showInputMessage="1" showErrorMessage="1" promptTitle="TAG" prompt=" _x000a_A - Arbeit_x000a_F - Ferien_x000a_FT - Frei Tag_x000a_HO - Home Office_x000a_K - Kompensation" sqref="AG2" xr:uid="{207B75B2-DE70-4A27-9551-67EEAB352CBD}"/>
    <dataValidation type="list" allowBlank="1" showInputMessage="1" showErrorMessage="1" sqref="AG248:AG278 AG180:AG210 AG146:AG176 AG112:AG142 AG78:AG108 AG44:AG74 AG10:AG40 AG384:AG414 AG350:AG380 AG316:AG346 AG282:AG312" xr:uid="{674E3689-687A-47E0-B34D-A828F64BD993}">
      <formula1>$AG$1:$AG$7</formula1>
    </dataValidation>
  </dataValidations>
  <pageMargins left="0.70866141732283472" right="0.70866141732283472" top="0.74803149606299213" bottom="0.74803149606299213" header="0.31496062992125984" footer="0.31496062992125984"/>
  <pageSetup paperSize="9" scale="90" orientation="landscape" r:id="rId1"/>
  <rowBreaks count="12" manualBreakCount="12">
    <brk id="7" max="16383" man="1"/>
    <brk id="41" max="16383" man="1"/>
    <brk id="75" max="16383" man="1"/>
    <brk id="109" min="1" max="16" man="1"/>
    <brk id="143" min="1" max="16" man="1"/>
    <brk id="177" min="1" max="16" man="1"/>
    <brk id="211" min="1" max="16" man="1"/>
    <brk id="245" min="1" max="16" man="1"/>
    <brk id="279" min="1" max="16" man="1"/>
    <brk id="313" min="1" max="16" man="1"/>
    <brk id="347" min="1" max="16" man="1"/>
    <brk id="381" min="1" max="1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dimension ref="A2:AU415"/>
  <sheetViews>
    <sheetView zoomScale="80" zoomScaleNormal="80" workbookViewId="0">
      <pane ySplit="5" topLeftCell="A244" activePane="bottomLeft" state="frozen"/>
      <selection pane="bottomLeft"/>
    </sheetView>
  </sheetViews>
  <sheetFormatPr baseColWidth="10" defaultColWidth="9.1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customWidth="1" outlineLevel="1"/>
    <col min="9" max="9" width="11.6640625" style="6" customWidth="1"/>
    <col min="10" max="17" width="3.6640625" style="1" customWidth="1"/>
    <col min="18" max="21" width="8.6640625" style="1" hidden="1" customWidth="1" outlineLevel="1"/>
    <col min="22" max="22" width="1.6640625" style="16" customWidth="1" collapsed="1"/>
    <col min="23" max="23" width="7.6640625" style="16" customWidth="1"/>
    <col min="24" max="24" width="1.6640625" style="16" customWidth="1"/>
    <col min="25" max="25" width="7.6640625" style="6" customWidth="1"/>
    <col min="26" max="26" width="1.6640625" style="6" customWidth="1"/>
    <col min="27" max="30" width="5.6640625" style="151" customWidth="1" outlineLevel="1"/>
    <col min="31" max="31" width="1.6640625" style="151" customWidth="1"/>
    <col min="32" max="32" width="3.6640625" style="151" customWidth="1" outlineLevel="1"/>
    <col min="33" max="34" width="3.6640625" style="172" customWidth="1" outlineLevel="1"/>
    <col min="35" max="35" width="8.6640625" style="151" customWidth="1" outlineLevel="1"/>
    <col min="36" max="36" width="5.6640625" style="151" customWidth="1" outlineLevel="1"/>
    <col min="37" max="37" width="34.6640625" style="172" customWidth="1" outlineLevel="1"/>
    <col min="38" max="38" width="1.6640625" style="172" customWidth="1"/>
    <col min="39" max="39" width="3.6640625" style="27" customWidth="1" outlineLevel="1"/>
    <col min="40" max="41" width="3.6640625" style="28" customWidth="1" outlineLevel="1"/>
    <col min="42" max="42" width="8.6640625" style="28" customWidth="1" outlineLevel="1"/>
    <col min="43" max="43" width="5.6640625" style="27" customWidth="1" outlineLevel="1"/>
    <col min="44" max="44" width="34.6640625" style="28" customWidth="1" outlineLevel="1"/>
    <col min="45" max="45" width="1.6640625" style="172" customWidth="1"/>
    <col min="46" max="46" width="3.6640625" style="1" customWidth="1"/>
    <col min="47" max="47" width="8.6640625" style="3" customWidth="1"/>
    <col min="48" max="16384" width="9.1640625" style="1"/>
  </cols>
  <sheetData>
    <row r="2" spans="1:44" ht="15" customHeight="1" x14ac:dyDescent="0.2">
      <c r="B2" s="867" t="s">
        <v>39</v>
      </c>
      <c r="C2" s="867" t="s">
        <v>23</v>
      </c>
      <c r="D2" s="31"/>
      <c r="E2" s="32"/>
      <c r="F2" s="32"/>
      <c r="G2" s="32"/>
      <c r="H2" s="32"/>
      <c r="I2" s="32"/>
      <c r="J2" s="870" t="s">
        <v>43</v>
      </c>
      <c r="K2" s="870"/>
      <c r="L2" s="871"/>
      <c r="M2" s="871"/>
      <c r="N2" s="871"/>
      <c r="O2" s="871"/>
      <c r="P2" s="871"/>
      <c r="Q2" s="130"/>
      <c r="R2" s="130"/>
      <c r="S2" s="130"/>
      <c r="T2" s="130"/>
      <c r="U2" s="130"/>
      <c r="V2" s="137"/>
      <c r="W2" s="32" t="s">
        <v>21</v>
      </c>
      <c r="X2" s="137"/>
      <c r="Y2" s="32" t="s">
        <v>21</v>
      </c>
      <c r="Z2" s="32"/>
      <c r="AA2" s="864" t="s">
        <v>45</v>
      </c>
      <c r="AB2" s="864" t="s">
        <v>190</v>
      </c>
      <c r="AC2" s="864" t="s">
        <v>189</v>
      </c>
      <c r="AD2" s="864" t="s">
        <v>200</v>
      </c>
      <c r="AE2" s="214"/>
      <c r="AF2" s="167"/>
      <c r="AG2" s="179"/>
      <c r="AH2" s="179"/>
      <c r="AI2" s="179"/>
      <c r="AJ2" s="179"/>
      <c r="AK2" s="179" t="s">
        <v>175</v>
      </c>
      <c r="AL2" s="210"/>
      <c r="AM2" s="159"/>
      <c r="AN2" s="159"/>
      <c r="AO2" s="159"/>
      <c r="AP2" s="159"/>
      <c r="AQ2" s="180"/>
      <c r="AR2" s="181" t="s">
        <v>195</v>
      </c>
    </row>
    <row r="3" spans="1:44" x14ac:dyDescent="0.2">
      <c r="B3" s="868"/>
      <c r="C3" s="868"/>
      <c r="D3" s="35" t="s">
        <v>0</v>
      </c>
      <c r="E3" s="36" t="s">
        <v>24</v>
      </c>
      <c r="F3" s="36" t="s">
        <v>39</v>
      </c>
      <c r="G3" s="36" t="s">
        <v>197</v>
      </c>
      <c r="H3" s="36" t="s">
        <v>24</v>
      </c>
      <c r="I3" s="36" t="s">
        <v>25</v>
      </c>
      <c r="J3" s="36" t="s">
        <v>40</v>
      </c>
      <c r="K3" s="36"/>
      <c r="L3" s="36" t="s">
        <v>42</v>
      </c>
      <c r="M3" s="36"/>
      <c r="N3" s="36" t="s">
        <v>42</v>
      </c>
      <c r="O3" s="36"/>
      <c r="P3" s="36" t="s">
        <v>41</v>
      </c>
      <c r="Q3" s="36"/>
      <c r="R3" s="36"/>
      <c r="S3" s="36"/>
      <c r="T3" s="36"/>
      <c r="U3" s="36"/>
      <c r="V3" s="136"/>
      <c r="W3" s="36" t="s">
        <v>169</v>
      </c>
      <c r="X3" s="136"/>
      <c r="Y3" s="36" t="s">
        <v>44</v>
      </c>
      <c r="Z3" s="36"/>
      <c r="AA3" s="865"/>
      <c r="AB3" s="865"/>
      <c r="AC3" s="865"/>
      <c r="AD3" s="865"/>
      <c r="AE3" s="215"/>
      <c r="AF3" s="162" t="s">
        <v>24</v>
      </c>
      <c r="AG3" s="168"/>
      <c r="AH3" s="168"/>
      <c r="AI3" s="168" t="s">
        <v>191</v>
      </c>
      <c r="AJ3" s="168" t="s">
        <v>176</v>
      </c>
      <c r="AK3" s="168" t="s">
        <v>177</v>
      </c>
      <c r="AL3" s="211"/>
      <c r="AM3" s="161" t="s">
        <v>24</v>
      </c>
      <c r="AN3" s="161"/>
      <c r="AO3" s="161"/>
      <c r="AP3" s="161" t="s">
        <v>191</v>
      </c>
      <c r="AQ3" s="161" t="s">
        <v>176</v>
      </c>
      <c r="AR3" s="154" t="s">
        <v>177</v>
      </c>
    </row>
    <row r="4" spans="1:44" x14ac:dyDescent="0.2">
      <c r="B4" s="868"/>
      <c r="C4" s="868"/>
      <c r="D4" s="35"/>
      <c r="E4" s="36"/>
      <c r="F4" s="35">
        <v>2021</v>
      </c>
      <c r="G4" s="35">
        <v>1</v>
      </c>
      <c r="H4" s="35">
        <v>1</v>
      </c>
      <c r="I4" s="36"/>
      <c r="J4" s="35">
        <v>7</v>
      </c>
      <c r="K4" s="166">
        <v>0</v>
      </c>
      <c r="L4" s="35">
        <v>12</v>
      </c>
      <c r="M4" s="166">
        <v>15</v>
      </c>
      <c r="N4" s="35">
        <v>12</v>
      </c>
      <c r="O4" s="166">
        <v>45</v>
      </c>
      <c r="P4" s="35">
        <v>16</v>
      </c>
      <c r="Q4" s="166">
        <v>0</v>
      </c>
      <c r="R4" s="35"/>
      <c r="S4" s="35"/>
      <c r="T4" s="35"/>
      <c r="U4" s="35"/>
      <c r="V4" s="35"/>
      <c r="W4" s="35">
        <v>8</v>
      </c>
      <c r="X4" s="35">
        <v>30</v>
      </c>
      <c r="Y4" s="36"/>
      <c r="Z4" s="36"/>
      <c r="AA4" s="865"/>
      <c r="AB4" s="865"/>
      <c r="AC4" s="865"/>
      <c r="AD4" s="865"/>
      <c r="AE4" s="215"/>
      <c r="AF4" s="162"/>
      <c r="AG4" s="168"/>
      <c r="AH4" s="168"/>
      <c r="AI4" s="168"/>
      <c r="AJ4" s="168"/>
      <c r="AK4" s="168"/>
      <c r="AL4" s="211"/>
      <c r="AM4" s="161"/>
      <c r="AN4" s="161"/>
      <c r="AO4" s="161"/>
      <c r="AP4" s="161"/>
      <c r="AQ4" s="161"/>
      <c r="AR4" s="154"/>
    </row>
    <row r="5" spans="1:44" x14ac:dyDescent="0.2">
      <c r="B5" s="869"/>
      <c r="C5" s="869"/>
      <c r="D5" s="38" t="s">
        <v>26</v>
      </c>
      <c r="E5" s="39" t="s">
        <v>26</v>
      </c>
      <c r="F5" s="39" t="s">
        <v>26</v>
      </c>
      <c r="G5" s="39" t="s">
        <v>26</v>
      </c>
      <c r="H5" s="39" t="s">
        <v>26</v>
      </c>
      <c r="I5" s="39" t="s">
        <v>26</v>
      </c>
      <c r="J5" s="39" t="s">
        <v>192</v>
      </c>
      <c r="K5" s="39" t="s">
        <v>193</v>
      </c>
      <c r="L5" s="39" t="s">
        <v>192</v>
      </c>
      <c r="M5" s="39" t="s">
        <v>193</v>
      </c>
      <c r="N5" s="39" t="s">
        <v>192</v>
      </c>
      <c r="O5" s="39" t="s">
        <v>193</v>
      </c>
      <c r="P5" s="39" t="s">
        <v>192</v>
      </c>
      <c r="Q5" s="39" t="s">
        <v>193</v>
      </c>
      <c r="R5" s="39"/>
      <c r="S5" s="39"/>
      <c r="T5" s="39"/>
      <c r="U5" s="39"/>
      <c r="V5" s="39"/>
      <c r="W5" s="39" t="s">
        <v>192</v>
      </c>
      <c r="X5" s="39" t="s">
        <v>193</v>
      </c>
      <c r="Y5" s="39" t="s">
        <v>28</v>
      </c>
      <c r="Z5" s="39"/>
      <c r="AA5" s="866"/>
      <c r="AB5" s="866"/>
      <c r="AC5" s="866"/>
      <c r="AD5" s="866"/>
      <c r="AE5" s="216"/>
      <c r="AF5" s="163" t="s">
        <v>26</v>
      </c>
      <c r="AG5" s="169" t="s">
        <v>192</v>
      </c>
      <c r="AH5" s="169" t="s">
        <v>193</v>
      </c>
      <c r="AI5" s="169" t="s">
        <v>26</v>
      </c>
      <c r="AJ5" s="169" t="s">
        <v>26</v>
      </c>
      <c r="AK5" s="169" t="s">
        <v>26</v>
      </c>
      <c r="AL5" s="212"/>
      <c r="AM5" s="156" t="s">
        <v>26</v>
      </c>
      <c r="AN5" s="156" t="s">
        <v>192</v>
      </c>
      <c r="AO5" s="156" t="s">
        <v>193</v>
      </c>
      <c r="AP5" s="156" t="s">
        <v>26</v>
      </c>
      <c r="AQ5" s="156" t="s">
        <v>26</v>
      </c>
      <c r="AR5" s="157" t="s">
        <v>26</v>
      </c>
    </row>
    <row r="6" spans="1:44" x14ac:dyDescent="0.2">
      <c r="B6" s="186"/>
      <c r="C6" s="186"/>
      <c r="J6" s="6"/>
      <c r="K6" s="6"/>
      <c r="L6" s="6"/>
      <c r="M6" s="6"/>
      <c r="N6" s="6"/>
      <c r="O6" s="6"/>
      <c r="P6" s="6"/>
      <c r="Q6" s="6"/>
      <c r="R6" s="6"/>
      <c r="S6" s="6"/>
      <c r="T6" s="6"/>
      <c r="U6" s="6"/>
      <c r="V6" s="6"/>
      <c r="W6" s="6"/>
      <c r="X6" s="6"/>
      <c r="AA6" s="199">
        <v>0</v>
      </c>
      <c r="AB6" s="200">
        <v>0</v>
      </c>
      <c r="AC6" s="201">
        <v>0</v>
      </c>
      <c r="AD6" s="206">
        <v>0</v>
      </c>
      <c r="AE6" s="217"/>
      <c r="AG6" s="151"/>
      <c r="AH6" s="151"/>
      <c r="AK6" s="151"/>
      <c r="AL6" s="213"/>
      <c r="AN6" s="27"/>
      <c r="AO6" s="27"/>
      <c r="AP6" s="27"/>
      <c r="AR6" s="187"/>
    </row>
    <row r="7" spans="1:44" ht="12.75" hidden="1" customHeight="1" outlineLevel="1" x14ac:dyDescent="0.2">
      <c r="B7" s="850">
        <f>$F$4</f>
        <v>2021</v>
      </c>
      <c r="C7" s="850" t="str">
        <f>TEXT(I8,"MMM")</f>
        <v>Jan</v>
      </c>
      <c r="D7" s="41"/>
      <c r="E7" s="42"/>
      <c r="F7" s="42"/>
      <c r="G7" s="197"/>
      <c r="H7" s="197"/>
      <c r="I7" s="42"/>
      <c r="J7" s="43"/>
      <c r="K7" s="43"/>
      <c r="L7" s="43"/>
      <c r="M7" s="43"/>
      <c r="N7" s="43"/>
      <c r="O7" s="43"/>
      <c r="P7" s="43"/>
      <c r="Q7" s="43"/>
      <c r="R7" s="43"/>
      <c r="S7" s="43"/>
      <c r="T7" s="43"/>
      <c r="U7" s="43"/>
      <c r="V7" s="44"/>
      <c r="W7" s="44"/>
      <c r="X7" s="44"/>
      <c r="Y7" s="42"/>
      <c r="Z7" s="42"/>
      <c r="AA7" s="148"/>
      <c r="AB7" s="148"/>
      <c r="AC7" s="148"/>
      <c r="AD7" s="148"/>
      <c r="AE7" s="148"/>
      <c r="AF7" s="148"/>
      <c r="AG7" s="170"/>
      <c r="AH7" s="182"/>
      <c r="AI7" s="148"/>
      <c r="AJ7" s="148"/>
      <c r="AK7" s="170"/>
      <c r="AL7" s="224"/>
      <c r="AM7" s="78"/>
      <c r="AN7" s="45"/>
      <c r="AO7" s="177"/>
      <c r="AP7" s="45"/>
      <c r="AQ7" s="41"/>
      <c r="AR7" s="45"/>
    </row>
    <row r="8" spans="1:44" ht="12.75" hidden="1" customHeight="1" outlineLevel="1" x14ac:dyDescent="0.2">
      <c r="A8" s="198">
        <f>$G$4</f>
        <v>1</v>
      </c>
      <c r="B8" s="851"/>
      <c r="C8" s="851"/>
      <c r="D8" s="27" t="str">
        <f>IF(E8="Mo",_xlfn.ISOWEEKNUM(I8),"")</f>
        <v/>
      </c>
      <c r="E8" s="191" t="str">
        <f t="shared" ref="E8:E38" si="0">TEXT(I8,"TTT")</f>
        <v>Fr</v>
      </c>
      <c r="F8" s="191">
        <f>$F$4</f>
        <v>2021</v>
      </c>
      <c r="G8" s="191">
        <f>$A$8</f>
        <v>1</v>
      </c>
      <c r="H8" s="191">
        <f>$H$4</f>
        <v>1</v>
      </c>
      <c r="I8" s="192">
        <f>DATE(F8,G8,H8)</f>
        <v>42735</v>
      </c>
      <c r="J8" s="193">
        <f t="shared" ref="J8:J38" si="1">$J$4</f>
        <v>7</v>
      </c>
      <c r="K8" s="194">
        <f t="shared" ref="K8:K38" si="2">$K$4</f>
        <v>0</v>
      </c>
      <c r="L8" s="193">
        <f t="shared" ref="L8:L38" si="3">$L$4</f>
        <v>12</v>
      </c>
      <c r="M8" s="194">
        <f t="shared" ref="M8:M38" si="4">$M$4</f>
        <v>15</v>
      </c>
      <c r="N8" s="193">
        <f t="shared" ref="N8:N38" si="5">$N$4</f>
        <v>12</v>
      </c>
      <c r="O8" s="194">
        <f t="shared" ref="O8:O38" si="6">$O$4</f>
        <v>45</v>
      </c>
      <c r="P8" s="193">
        <f t="shared" ref="P8:P38" si="7">$P$4</f>
        <v>16</v>
      </c>
      <c r="Q8" s="194">
        <f t="shared" ref="Q8:Q38" si="8">$Q$4</f>
        <v>0</v>
      </c>
      <c r="R8" s="195">
        <f>TIME(J8,K8,0)</f>
        <v>0.29166666666666669</v>
      </c>
      <c r="S8" s="195">
        <f>TIME(L8,M8,0)</f>
        <v>0.51041666666666663</v>
      </c>
      <c r="T8" s="195">
        <f>TIME(N8,O8,0)</f>
        <v>0.53125</v>
      </c>
      <c r="U8" s="195">
        <f>TIME(P8,Q8,0)</f>
        <v>0.66666666666666663</v>
      </c>
      <c r="V8" s="196"/>
      <c r="W8" s="196">
        <f>TIME($W$4,$X$4,0)</f>
        <v>0.35416666666666669</v>
      </c>
      <c r="X8" s="196"/>
      <c r="Y8" s="196">
        <f>U8-R8-(T8-S8)</f>
        <v>0.35416666666666657</v>
      </c>
      <c r="Z8" s="196"/>
      <c r="AD8" s="207">
        <v>1</v>
      </c>
      <c r="AH8" s="184"/>
      <c r="AL8" s="225"/>
      <c r="AM8" s="79"/>
      <c r="AO8" s="176"/>
    </row>
    <row r="9" spans="1:44" ht="12.75" hidden="1" customHeight="1" outlineLevel="1" x14ac:dyDescent="0.2">
      <c r="B9" s="851"/>
      <c r="C9" s="851"/>
      <c r="D9" s="27" t="str">
        <f t="shared" ref="D9:D38" si="9">IF(E9="Mo",_xlfn.ISOWEEKNUM(I9),"")</f>
        <v/>
      </c>
      <c r="E9" s="191" t="str">
        <f t="shared" si="0"/>
        <v>Sa</v>
      </c>
      <c r="F9" s="191">
        <f t="shared" ref="F9:F38" si="10">$F$4</f>
        <v>2021</v>
      </c>
      <c r="G9" s="191">
        <f t="shared" ref="G9:G38" si="11">$A$8</f>
        <v>1</v>
      </c>
      <c r="H9" s="191">
        <f>H8+1</f>
        <v>2</v>
      </c>
      <c r="I9" s="192">
        <f t="shared" ref="I9:I38" si="12">DATE(F9,G9,H9)</f>
        <v>42736</v>
      </c>
      <c r="J9" s="193">
        <f t="shared" si="1"/>
        <v>7</v>
      </c>
      <c r="K9" s="194">
        <f t="shared" si="2"/>
        <v>0</v>
      </c>
      <c r="L9" s="193">
        <f t="shared" si="3"/>
        <v>12</v>
      </c>
      <c r="M9" s="194">
        <f t="shared" si="4"/>
        <v>15</v>
      </c>
      <c r="N9" s="193">
        <f t="shared" si="5"/>
        <v>12</v>
      </c>
      <c r="O9" s="194">
        <f t="shared" si="6"/>
        <v>45</v>
      </c>
      <c r="P9" s="193">
        <f t="shared" si="7"/>
        <v>16</v>
      </c>
      <c r="Q9" s="194">
        <f t="shared" si="8"/>
        <v>0</v>
      </c>
      <c r="R9" s="195">
        <f>TIME(J9,K9,0)</f>
        <v>0.29166666666666669</v>
      </c>
      <c r="S9" s="195">
        <f>TIME(L9,M9,0)</f>
        <v>0.51041666666666663</v>
      </c>
      <c r="T9" s="195">
        <f>TIME(N9,O9,0)</f>
        <v>0.53125</v>
      </c>
      <c r="U9" s="195">
        <f>TIME(P9,Q9,0)</f>
        <v>0.66666666666666663</v>
      </c>
      <c r="V9" s="196"/>
      <c r="W9" s="196">
        <f>TIME($W$4,$X$4,0)</f>
        <v>0.35416666666666669</v>
      </c>
      <c r="X9" s="196"/>
      <c r="Y9" s="196">
        <f>U9-R9-(T9-S9)</f>
        <v>0.35416666666666657</v>
      </c>
      <c r="Z9" s="196"/>
      <c r="AA9" s="150"/>
      <c r="AH9" s="184"/>
      <c r="AL9" s="225"/>
      <c r="AM9" s="79"/>
      <c r="AO9" s="176"/>
    </row>
    <row r="10" spans="1:44" ht="12.75" hidden="1" customHeight="1" outlineLevel="1" x14ac:dyDescent="0.2">
      <c r="B10" s="851"/>
      <c r="C10" s="851"/>
      <c r="D10" s="27" t="str">
        <f t="shared" si="9"/>
        <v/>
      </c>
      <c r="E10" s="191" t="str">
        <f t="shared" si="0"/>
        <v>So</v>
      </c>
      <c r="F10" s="191">
        <f t="shared" si="10"/>
        <v>2021</v>
      </c>
      <c r="G10" s="191">
        <f t="shared" si="11"/>
        <v>1</v>
      </c>
      <c r="H10" s="191">
        <f t="shared" ref="H10:H38" si="13">H9+1</f>
        <v>3</v>
      </c>
      <c r="I10" s="192">
        <f t="shared" si="12"/>
        <v>42737</v>
      </c>
      <c r="J10" s="193">
        <f t="shared" si="1"/>
        <v>7</v>
      </c>
      <c r="K10" s="194">
        <f t="shared" si="2"/>
        <v>0</v>
      </c>
      <c r="L10" s="193">
        <f t="shared" si="3"/>
        <v>12</v>
      </c>
      <c r="M10" s="194">
        <f t="shared" si="4"/>
        <v>15</v>
      </c>
      <c r="N10" s="193">
        <f t="shared" si="5"/>
        <v>12</v>
      </c>
      <c r="O10" s="194">
        <f t="shared" si="6"/>
        <v>45</v>
      </c>
      <c r="P10" s="193">
        <f t="shared" si="7"/>
        <v>16</v>
      </c>
      <c r="Q10" s="194">
        <f t="shared" si="8"/>
        <v>0</v>
      </c>
      <c r="R10" s="195">
        <f>TIME(J10,K10,0)</f>
        <v>0.29166666666666669</v>
      </c>
      <c r="S10" s="195">
        <f>TIME(L10,M10,0)</f>
        <v>0.51041666666666663</v>
      </c>
      <c r="T10" s="195">
        <f>TIME(N10,O10,0)</f>
        <v>0.53125</v>
      </c>
      <c r="U10" s="195">
        <f>TIME(P10,Q10,0)</f>
        <v>0.66666666666666663</v>
      </c>
      <c r="V10" s="196"/>
      <c r="W10" s="196">
        <f>TIME($W$4,$X$4,0)</f>
        <v>0.35416666666666669</v>
      </c>
      <c r="X10" s="196"/>
      <c r="Y10" s="196">
        <f>U10-R10-(T10-S10)</f>
        <v>0.35416666666666657</v>
      </c>
      <c r="Z10" s="196"/>
      <c r="AA10" s="150"/>
      <c r="AH10" s="184"/>
      <c r="AL10" s="225"/>
      <c r="AM10" s="79"/>
      <c r="AO10" s="176"/>
    </row>
    <row r="11" spans="1:44" ht="12.75" hidden="1" customHeight="1" outlineLevel="1" x14ac:dyDescent="0.2">
      <c r="B11" s="851"/>
      <c r="C11" s="851"/>
      <c r="D11" s="27">
        <f t="shared" si="9"/>
        <v>1</v>
      </c>
      <c r="E11" s="191" t="str">
        <f t="shared" si="0"/>
        <v>Mo</v>
      </c>
      <c r="F11" s="191">
        <f t="shared" si="10"/>
        <v>2021</v>
      </c>
      <c r="G11" s="191">
        <f t="shared" si="11"/>
        <v>1</v>
      </c>
      <c r="H11" s="191">
        <f t="shared" si="13"/>
        <v>4</v>
      </c>
      <c r="I11" s="192">
        <f t="shared" si="12"/>
        <v>42738</v>
      </c>
      <c r="J11" s="193">
        <f t="shared" si="1"/>
        <v>7</v>
      </c>
      <c r="K11" s="194">
        <f t="shared" si="2"/>
        <v>0</v>
      </c>
      <c r="L11" s="193">
        <f t="shared" si="3"/>
        <v>12</v>
      </c>
      <c r="M11" s="194">
        <f t="shared" si="4"/>
        <v>15</v>
      </c>
      <c r="N11" s="193">
        <f t="shared" si="5"/>
        <v>12</v>
      </c>
      <c r="O11" s="194">
        <f t="shared" si="6"/>
        <v>45</v>
      </c>
      <c r="P11" s="193">
        <f t="shared" si="7"/>
        <v>16</v>
      </c>
      <c r="Q11" s="194">
        <f t="shared" si="8"/>
        <v>0</v>
      </c>
      <c r="R11" s="195">
        <f>TIME(J11,K11,0)</f>
        <v>0.29166666666666669</v>
      </c>
      <c r="S11" s="195">
        <f>TIME(L11,M11,0)</f>
        <v>0.51041666666666663</v>
      </c>
      <c r="T11" s="195">
        <f>TIME(N11,O11,0)</f>
        <v>0.53125</v>
      </c>
      <c r="U11" s="195">
        <f>TIME(P11,Q11,0)</f>
        <v>0.66666666666666663</v>
      </c>
      <c r="V11" s="196"/>
      <c r="W11" s="196">
        <f>TIME($W$4,$X$4,0)</f>
        <v>0.35416666666666669</v>
      </c>
      <c r="X11" s="196"/>
      <c r="Y11" s="196">
        <f>U11-R11-(T11-S11)</f>
        <v>0.35416666666666657</v>
      </c>
      <c r="Z11" s="196"/>
      <c r="AA11" s="150"/>
      <c r="AH11" s="184"/>
      <c r="AL11" s="225"/>
      <c r="AM11" s="79"/>
      <c r="AO11" s="176"/>
    </row>
    <row r="12" spans="1:44" ht="12.75" hidden="1" customHeight="1" outlineLevel="1" x14ac:dyDescent="0.2">
      <c r="B12" s="851"/>
      <c r="C12" s="851"/>
      <c r="D12" s="27" t="str">
        <f t="shared" si="9"/>
        <v/>
      </c>
      <c r="E12" s="191" t="str">
        <f t="shared" si="0"/>
        <v>Di</v>
      </c>
      <c r="F12" s="191">
        <f t="shared" si="10"/>
        <v>2021</v>
      </c>
      <c r="G12" s="191">
        <f t="shared" si="11"/>
        <v>1</v>
      </c>
      <c r="H12" s="191">
        <f t="shared" si="13"/>
        <v>5</v>
      </c>
      <c r="I12" s="192">
        <f t="shared" si="12"/>
        <v>42739</v>
      </c>
      <c r="J12" s="193">
        <f t="shared" si="1"/>
        <v>7</v>
      </c>
      <c r="K12" s="194">
        <f t="shared" si="2"/>
        <v>0</v>
      </c>
      <c r="L12" s="193">
        <f t="shared" si="3"/>
        <v>12</v>
      </c>
      <c r="M12" s="194">
        <f t="shared" si="4"/>
        <v>15</v>
      </c>
      <c r="N12" s="193">
        <f t="shared" si="5"/>
        <v>12</v>
      </c>
      <c r="O12" s="194">
        <f t="shared" si="6"/>
        <v>45</v>
      </c>
      <c r="P12" s="193">
        <f t="shared" si="7"/>
        <v>16</v>
      </c>
      <c r="Q12" s="194">
        <f t="shared" si="8"/>
        <v>0</v>
      </c>
      <c r="R12" s="195">
        <f t="shared" ref="R12:R34" si="14">TIME(J12,K12,0)</f>
        <v>0.29166666666666669</v>
      </c>
      <c r="S12" s="195">
        <f t="shared" ref="S12:S34" si="15">TIME(L12,M12,0)</f>
        <v>0.51041666666666663</v>
      </c>
      <c r="T12" s="195">
        <f t="shared" ref="T12:T34" si="16">TIME(N12,O12,0)</f>
        <v>0.53125</v>
      </c>
      <c r="U12" s="195">
        <f t="shared" ref="U12:U34" si="17">TIME(P12,Q12,0)</f>
        <v>0.66666666666666663</v>
      </c>
      <c r="V12" s="196"/>
      <c r="W12" s="196">
        <f t="shared" ref="W12:W34" si="18">TIME($W$4,$X$4,0)</f>
        <v>0.35416666666666669</v>
      </c>
      <c r="X12" s="196"/>
      <c r="Y12" s="196">
        <f t="shared" ref="Y12:Y34" si="19">U12-R12-(T12-S12)</f>
        <v>0.35416666666666657</v>
      </c>
      <c r="Z12" s="196"/>
      <c r="AA12" s="150"/>
      <c r="AH12" s="184"/>
      <c r="AL12" s="225"/>
      <c r="AM12" s="79"/>
      <c r="AO12" s="176"/>
    </row>
    <row r="13" spans="1:44" ht="12.75" hidden="1" customHeight="1" outlineLevel="1" x14ac:dyDescent="0.2">
      <c r="B13" s="851"/>
      <c r="C13" s="851"/>
      <c r="D13" s="27" t="str">
        <f t="shared" si="9"/>
        <v/>
      </c>
      <c r="E13" s="191" t="str">
        <f t="shared" si="0"/>
        <v>Mi</v>
      </c>
      <c r="F13" s="191">
        <f t="shared" si="10"/>
        <v>2021</v>
      </c>
      <c r="G13" s="191">
        <f t="shared" si="11"/>
        <v>1</v>
      </c>
      <c r="H13" s="191">
        <f t="shared" si="13"/>
        <v>6</v>
      </c>
      <c r="I13" s="192">
        <f>DATE(F13,G13,H13)</f>
        <v>42740</v>
      </c>
      <c r="J13" s="193">
        <f t="shared" si="1"/>
        <v>7</v>
      </c>
      <c r="K13" s="194">
        <f t="shared" si="2"/>
        <v>0</v>
      </c>
      <c r="L13" s="193">
        <f t="shared" si="3"/>
        <v>12</v>
      </c>
      <c r="M13" s="194">
        <f t="shared" si="4"/>
        <v>15</v>
      </c>
      <c r="N13" s="193">
        <f t="shared" si="5"/>
        <v>12</v>
      </c>
      <c r="O13" s="194">
        <f t="shared" si="6"/>
        <v>45</v>
      </c>
      <c r="P13" s="193">
        <f t="shared" si="7"/>
        <v>16</v>
      </c>
      <c r="Q13" s="194">
        <f t="shared" si="8"/>
        <v>0</v>
      </c>
      <c r="R13" s="195">
        <f t="shared" si="14"/>
        <v>0.29166666666666669</v>
      </c>
      <c r="S13" s="195">
        <f t="shared" si="15"/>
        <v>0.51041666666666663</v>
      </c>
      <c r="T13" s="195">
        <f t="shared" si="16"/>
        <v>0.53125</v>
      </c>
      <c r="U13" s="195">
        <f t="shared" si="17"/>
        <v>0.66666666666666663</v>
      </c>
      <c r="V13" s="196"/>
      <c r="W13" s="196">
        <f t="shared" si="18"/>
        <v>0.35416666666666669</v>
      </c>
      <c r="X13" s="196"/>
      <c r="Y13" s="196">
        <f t="shared" si="19"/>
        <v>0.35416666666666657</v>
      </c>
      <c r="Z13" s="196"/>
      <c r="AA13" s="150"/>
      <c r="AH13" s="184"/>
      <c r="AL13" s="225"/>
      <c r="AM13" s="79"/>
      <c r="AO13" s="176"/>
      <c r="AR13" s="29"/>
    </row>
    <row r="14" spans="1:44" ht="12.75" hidden="1" customHeight="1" outlineLevel="1" x14ac:dyDescent="0.2">
      <c r="B14" s="851"/>
      <c r="C14" s="851"/>
      <c r="D14" s="27" t="str">
        <f t="shared" si="9"/>
        <v/>
      </c>
      <c r="E14" s="191" t="str">
        <f t="shared" si="0"/>
        <v>Do</v>
      </c>
      <c r="F14" s="191">
        <f t="shared" si="10"/>
        <v>2021</v>
      </c>
      <c r="G14" s="191">
        <f t="shared" si="11"/>
        <v>1</v>
      </c>
      <c r="H14" s="191">
        <f t="shared" si="13"/>
        <v>7</v>
      </c>
      <c r="I14" s="192">
        <f t="shared" si="12"/>
        <v>42741</v>
      </c>
      <c r="J14" s="193">
        <f t="shared" si="1"/>
        <v>7</v>
      </c>
      <c r="K14" s="194">
        <f t="shared" si="2"/>
        <v>0</v>
      </c>
      <c r="L14" s="193">
        <f t="shared" si="3"/>
        <v>12</v>
      </c>
      <c r="M14" s="194">
        <f t="shared" si="4"/>
        <v>15</v>
      </c>
      <c r="N14" s="193">
        <f t="shared" si="5"/>
        <v>12</v>
      </c>
      <c r="O14" s="194">
        <f t="shared" si="6"/>
        <v>45</v>
      </c>
      <c r="P14" s="193">
        <f t="shared" si="7"/>
        <v>16</v>
      </c>
      <c r="Q14" s="194">
        <f t="shared" si="8"/>
        <v>0</v>
      </c>
      <c r="R14" s="195">
        <f t="shared" si="14"/>
        <v>0.29166666666666669</v>
      </c>
      <c r="S14" s="195">
        <f t="shared" si="15"/>
        <v>0.51041666666666663</v>
      </c>
      <c r="T14" s="195">
        <f t="shared" si="16"/>
        <v>0.53125</v>
      </c>
      <c r="U14" s="195">
        <f t="shared" si="17"/>
        <v>0.66666666666666663</v>
      </c>
      <c r="V14" s="196"/>
      <c r="W14" s="196">
        <f t="shared" si="18"/>
        <v>0.35416666666666669</v>
      </c>
      <c r="X14" s="196"/>
      <c r="Y14" s="196">
        <f t="shared" si="19"/>
        <v>0.35416666666666657</v>
      </c>
      <c r="Z14" s="196"/>
      <c r="AA14" s="150"/>
      <c r="AH14" s="184"/>
      <c r="AL14" s="225"/>
      <c r="AM14" s="79"/>
      <c r="AO14" s="176"/>
    </row>
    <row r="15" spans="1:44" ht="12.75" hidden="1" customHeight="1" outlineLevel="1" x14ac:dyDescent="0.2">
      <c r="B15" s="851"/>
      <c r="C15" s="851"/>
      <c r="D15" s="27" t="str">
        <f t="shared" si="9"/>
        <v/>
      </c>
      <c r="E15" s="191" t="str">
        <f t="shared" si="0"/>
        <v>Fr</v>
      </c>
      <c r="F15" s="191">
        <f t="shared" si="10"/>
        <v>2021</v>
      </c>
      <c r="G15" s="191">
        <f t="shared" si="11"/>
        <v>1</v>
      </c>
      <c r="H15" s="191">
        <f t="shared" si="13"/>
        <v>8</v>
      </c>
      <c r="I15" s="192">
        <f t="shared" si="12"/>
        <v>42742</v>
      </c>
      <c r="J15" s="193">
        <f t="shared" si="1"/>
        <v>7</v>
      </c>
      <c r="K15" s="194">
        <f t="shared" si="2"/>
        <v>0</v>
      </c>
      <c r="L15" s="193">
        <f t="shared" si="3"/>
        <v>12</v>
      </c>
      <c r="M15" s="194">
        <f t="shared" si="4"/>
        <v>15</v>
      </c>
      <c r="N15" s="193">
        <f t="shared" si="5"/>
        <v>12</v>
      </c>
      <c r="O15" s="194">
        <f t="shared" si="6"/>
        <v>45</v>
      </c>
      <c r="P15" s="193">
        <f t="shared" si="7"/>
        <v>16</v>
      </c>
      <c r="Q15" s="194">
        <f t="shared" si="8"/>
        <v>0</v>
      </c>
      <c r="R15" s="195">
        <f t="shared" si="14"/>
        <v>0.29166666666666669</v>
      </c>
      <c r="S15" s="195">
        <f t="shared" si="15"/>
        <v>0.51041666666666663</v>
      </c>
      <c r="T15" s="195">
        <f t="shared" si="16"/>
        <v>0.53125</v>
      </c>
      <c r="U15" s="195">
        <f t="shared" si="17"/>
        <v>0.66666666666666663</v>
      </c>
      <c r="V15" s="196"/>
      <c r="W15" s="196">
        <f t="shared" si="18"/>
        <v>0.35416666666666669</v>
      </c>
      <c r="X15" s="196"/>
      <c r="Y15" s="196">
        <f t="shared" si="19"/>
        <v>0.35416666666666657</v>
      </c>
      <c r="Z15" s="196"/>
      <c r="AA15" s="150"/>
      <c r="AH15" s="184"/>
      <c r="AL15" s="225"/>
      <c r="AM15" s="79"/>
      <c r="AO15" s="176"/>
      <c r="AR15" s="29"/>
    </row>
    <row r="16" spans="1:44" ht="12.75" hidden="1" customHeight="1" outlineLevel="1" x14ac:dyDescent="0.2">
      <c r="B16" s="851"/>
      <c r="C16" s="851"/>
      <c r="D16" s="27" t="str">
        <f t="shared" si="9"/>
        <v/>
      </c>
      <c r="E16" s="191" t="str">
        <f t="shared" si="0"/>
        <v>Sa</v>
      </c>
      <c r="F16" s="191">
        <f t="shared" si="10"/>
        <v>2021</v>
      </c>
      <c r="G16" s="191">
        <f t="shared" si="11"/>
        <v>1</v>
      </c>
      <c r="H16" s="191">
        <f t="shared" si="13"/>
        <v>9</v>
      </c>
      <c r="I16" s="192">
        <f t="shared" si="12"/>
        <v>42743</v>
      </c>
      <c r="J16" s="193">
        <f t="shared" si="1"/>
        <v>7</v>
      </c>
      <c r="K16" s="194">
        <f t="shared" si="2"/>
        <v>0</v>
      </c>
      <c r="L16" s="193">
        <f t="shared" si="3"/>
        <v>12</v>
      </c>
      <c r="M16" s="194">
        <f t="shared" si="4"/>
        <v>15</v>
      </c>
      <c r="N16" s="193">
        <f t="shared" si="5"/>
        <v>12</v>
      </c>
      <c r="O16" s="194">
        <f t="shared" si="6"/>
        <v>45</v>
      </c>
      <c r="P16" s="193">
        <f t="shared" si="7"/>
        <v>16</v>
      </c>
      <c r="Q16" s="194">
        <f t="shared" si="8"/>
        <v>0</v>
      </c>
      <c r="R16" s="195">
        <f t="shared" si="14"/>
        <v>0.29166666666666669</v>
      </c>
      <c r="S16" s="195">
        <f t="shared" si="15"/>
        <v>0.51041666666666663</v>
      </c>
      <c r="T16" s="195">
        <f t="shared" si="16"/>
        <v>0.53125</v>
      </c>
      <c r="U16" s="195">
        <f t="shared" si="17"/>
        <v>0.66666666666666663</v>
      </c>
      <c r="V16" s="196"/>
      <c r="W16" s="196">
        <f t="shared" si="18"/>
        <v>0.35416666666666669</v>
      </c>
      <c r="X16" s="196"/>
      <c r="Y16" s="196">
        <f t="shared" si="19"/>
        <v>0.35416666666666657</v>
      </c>
      <c r="Z16" s="196"/>
      <c r="AA16" s="150"/>
      <c r="AH16" s="184"/>
      <c r="AL16" s="225"/>
      <c r="AM16" s="79"/>
      <c r="AO16" s="176"/>
    </row>
    <row r="17" spans="2:25" ht="12.75" hidden="1" customHeight="1" outlineLevel="1" x14ac:dyDescent="0.2">
      <c r="B17" s="851"/>
      <c r="C17" s="851"/>
      <c r="D17" s="27" t="str">
        <f t="shared" si="9"/>
        <v/>
      </c>
      <c r="E17" s="191" t="str">
        <f t="shared" si="0"/>
        <v>So</v>
      </c>
      <c r="F17" s="191">
        <f t="shared" si="10"/>
        <v>2021</v>
      </c>
      <c r="G17" s="191">
        <f t="shared" si="11"/>
        <v>1</v>
      </c>
      <c r="H17" s="191">
        <f t="shared" si="13"/>
        <v>10</v>
      </c>
      <c r="I17" s="192">
        <f t="shared" si="12"/>
        <v>42744</v>
      </c>
      <c r="J17" s="193">
        <f t="shared" si="1"/>
        <v>7</v>
      </c>
      <c r="K17" s="194">
        <f t="shared" si="2"/>
        <v>0</v>
      </c>
      <c r="L17" s="193">
        <f t="shared" si="3"/>
        <v>12</v>
      </c>
      <c r="M17" s="194">
        <f t="shared" si="4"/>
        <v>15</v>
      </c>
      <c r="N17" s="193">
        <f t="shared" si="5"/>
        <v>12</v>
      </c>
      <c r="O17" s="194">
        <f t="shared" si="6"/>
        <v>45</v>
      </c>
      <c r="P17" s="193">
        <f t="shared" si="7"/>
        <v>16</v>
      </c>
      <c r="Q17" s="194">
        <f t="shared" si="8"/>
        <v>0</v>
      </c>
      <c r="R17" s="195">
        <f t="shared" si="14"/>
        <v>0.29166666666666669</v>
      </c>
      <c r="S17" s="195">
        <f t="shared" si="15"/>
        <v>0.51041666666666663</v>
      </c>
      <c r="T17" s="195">
        <f t="shared" si="16"/>
        <v>0.53125</v>
      </c>
      <c r="U17" s="195">
        <f t="shared" si="17"/>
        <v>0.66666666666666663</v>
      </c>
      <c r="V17" s="196"/>
      <c r="W17" s="196">
        <f t="shared" si="18"/>
        <v>0.35416666666666669</v>
      </c>
      <c r="X17" s="196"/>
      <c r="Y17" s="196">
        <f t="shared" si="19"/>
        <v>0.35416666666666657</v>
      </c>
    </row>
    <row r="18" spans="2:25" ht="12.75" hidden="1" customHeight="1" outlineLevel="1" x14ac:dyDescent="0.2">
      <c r="B18" s="851"/>
      <c r="C18" s="851"/>
      <c r="D18" s="27">
        <f t="shared" si="9"/>
        <v>2</v>
      </c>
      <c r="E18" s="191" t="str">
        <f t="shared" si="0"/>
        <v>Mo</v>
      </c>
      <c r="F18" s="191">
        <f t="shared" si="10"/>
        <v>2021</v>
      </c>
      <c r="G18" s="191">
        <f t="shared" si="11"/>
        <v>1</v>
      </c>
      <c r="H18" s="191">
        <f t="shared" si="13"/>
        <v>11</v>
      </c>
      <c r="I18" s="192">
        <f t="shared" si="12"/>
        <v>42745</v>
      </c>
      <c r="J18" s="193">
        <f t="shared" si="1"/>
        <v>7</v>
      </c>
      <c r="K18" s="194">
        <f t="shared" si="2"/>
        <v>0</v>
      </c>
      <c r="L18" s="193">
        <f t="shared" si="3"/>
        <v>12</v>
      </c>
      <c r="M18" s="194">
        <f t="shared" si="4"/>
        <v>15</v>
      </c>
      <c r="N18" s="193">
        <f t="shared" si="5"/>
        <v>12</v>
      </c>
      <c r="O18" s="194">
        <f t="shared" si="6"/>
        <v>45</v>
      </c>
      <c r="P18" s="193">
        <f t="shared" si="7"/>
        <v>16</v>
      </c>
      <c r="Q18" s="194">
        <f t="shared" si="8"/>
        <v>0</v>
      </c>
      <c r="R18" s="195">
        <f t="shared" si="14"/>
        <v>0.29166666666666669</v>
      </c>
      <c r="S18" s="195">
        <f t="shared" si="15"/>
        <v>0.51041666666666663</v>
      </c>
      <c r="T18" s="195">
        <f t="shared" si="16"/>
        <v>0.53125</v>
      </c>
      <c r="U18" s="195">
        <f t="shared" si="17"/>
        <v>0.66666666666666663</v>
      </c>
      <c r="V18" s="196"/>
      <c r="W18" s="196">
        <f t="shared" si="18"/>
        <v>0.35416666666666669</v>
      </c>
      <c r="X18" s="196"/>
      <c r="Y18" s="196">
        <f t="shared" si="19"/>
        <v>0.35416666666666657</v>
      </c>
    </row>
    <row r="19" spans="2:25" ht="12.75" hidden="1" customHeight="1" outlineLevel="1" x14ac:dyDescent="0.2">
      <c r="B19" s="851"/>
      <c r="C19" s="851"/>
      <c r="D19" s="27" t="str">
        <f t="shared" si="9"/>
        <v/>
      </c>
      <c r="E19" s="191" t="str">
        <f t="shared" si="0"/>
        <v>Di</v>
      </c>
      <c r="F19" s="191">
        <f t="shared" si="10"/>
        <v>2021</v>
      </c>
      <c r="G19" s="191">
        <f t="shared" si="11"/>
        <v>1</v>
      </c>
      <c r="H19" s="191">
        <f t="shared" si="13"/>
        <v>12</v>
      </c>
      <c r="I19" s="192">
        <f t="shared" si="12"/>
        <v>42746</v>
      </c>
      <c r="J19" s="193">
        <f t="shared" si="1"/>
        <v>7</v>
      </c>
      <c r="K19" s="194">
        <f t="shared" si="2"/>
        <v>0</v>
      </c>
      <c r="L19" s="193">
        <f t="shared" si="3"/>
        <v>12</v>
      </c>
      <c r="M19" s="194">
        <f t="shared" si="4"/>
        <v>15</v>
      </c>
      <c r="N19" s="193">
        <f t="shared" si="5"/>
        <v>12</v>
      </c>
      <c r="O19" s="194">
        <f t="shared" si="6"/>
        <v>45</v>
      </c>
      <c r="P19" s="193">
        <f t="shared" si="7"/>
        <v>16</v>
      </c>
      <c r="Q19" s="194">
        <f t="shared" si="8"/>
        <v>0</v>
      </c>
      <c r="R19" s="195">
        <f t="shared" si="14"/>
        <v>0.29166666666666669</v>
      </c>
      <c r="S19" s="195">
        <f t="shared" si="15"/>
        <v>0.51041666666666663</v>
      </c>
      <c r="T19" s="195">
        <f t="shared" si="16"/>
        <v>0.53125</v>
      </c>
      <c r="U19" s="195">
        <f t="shared" si="17"/>
        <v>0.66666666666666663</v>
      </c>
      <c r="V19" s="196"/>
      <c r="W19" s="196">
        <f t="shared" si="18"/>
        <v>0.35416666666666669</v>
      </c>
      <c r="X19" s="196"/>
      <c r="Y19" s="196">
        <f t="shared" si="19"/>
        <v>0.35416666666666657</v>
      </c>
    </row>
    <row r="20" spans="2:25" ht="12.75" hidden="1" customHeight="1" outlineLevel="1" x14ac:dyDescent="0.2">
      <c r="B20" s="851"/>
      <c r="C20" s="851"/>
      <c r="D20" s="27" t="str">
        <f t="shared" si="9"/>
        <v/>
      </c>
      <c r="E20" s="191" t="str">
        <f t="shared" si="0"/>
        <v>Mi</v>
      </c>
      <c r="F20" s="191">
        <f t="shared" si="10"/>
        <v>2021</v>
      </c>
      <c r="G20" s="191">
        <f t="shared" si="11"/>
        <v>1</v>
      </c>
      <c r="H20" s="191">
        <f t="shared" si="13"/>
        <v>13</v>
      </c>
      <c r="I20" s="192">
        <f t="shared" si="12"/>
        <v>42747</v>
      </c>
      <c r="J20" s="193">
        <f t="shared" si="1"/>
        <v>7</v>
      </c>
      <c r="K20" s="194">
        <f t="shared" si="2"/>
        <v>0</v>
      </c>
      <c r="L20" s="193">
        <f t="shared" si="3"/>
        <v>12</v>
      </c>
      <c r="M20" s="194">
        <f t="shared" si="4"/>
        <v>15</v>
      </c>
      <c r="N20" s="193">
        <f t="shared" si="5"/>
        <v>12</v>
      </c>
      <c r="O20" s="194">
        <f t="shared" si="6"/>
        <v>45</v>
      </c>
      <c r="P20" s="193">
        <f t="shared" si="7"/>
        <v>16</v>
      </c>
      <c r="Q20" s="194">
        <f t="shared" si="8"/>
        <v>0</v>
      </c>
      <c r="R20" s="195">
        <f t="shared" si="14"/>
        <v>0.29166666666666669</v>
      </c>
      <c r="S20" s="195">
        <f t="shared" si="15"/>
        <v>0.51041666666666663</v>
      </c>
      <c r="T20" s="195">
        <f t="shared" si="16"/>
        <v>0.53125</v>
      </c>
      <c r="U20" s="195">
        <f t="shared" si="17"/>
        <v>0.66666666666666663</v>
      </c>
      <c r="V20" s="196"/>
      <c r="W20" s="196">
        <f t="shared" si="18"/>
        <v>0.35416666666666669</v>
      </c>
      <c r="X20" s="196"/>
      <c r="Y20" s="196">
        <f t="shared" si="19"/>
        <v>0.35416666666666657</v>
      </c>
    </row>
    <row r="21" spans="2:25" ht="12.75" hidden="1" customHeight="1" outlineLevel="1" x14ac:dyDescent="0.2">
      <c r="B21" s="851"/>
      <c r="C21" s="851"/>
      <c r="D21" s="27" t="str">
        <f t="shared" si="9"/>
        <v/>
      </c>
      <c r="E21" s="191" t="str">
        <f t="shared" si="0"/>
        <v>Do</v>
      </c>
      <c r="F21" s="191">
        <f t="shared" si="10"/>
        <v>2021</v>
      </c>
      <c r="G21" s="191">
        <f t="shared" si="11"/>
        <v>1</v>
      </c>
      <c r="H21" s="191">
        <f t="shared" si="13"/>
        <v>14</v>
      </c>
      <c r="I21" s="192">
        <f t="shared" si="12"/>
        <v>42748</v>
      </c>
      <c r="J21" s="193">
        <f t="shared" si="1"/>
        <v>7</v>
      </c>
      <c r="K21" s="194">
        <f t="shared" si="2"/>
        <v>0</v>
      </c>
      <c r="L21" s="193">
        <f t="shared" si="3"/>
        <v>12</v>
      </c>
      <c r="M21" s="194">
        <f t="shared" si="4"/>
        <v>15</v>
      </c>
      <c r="N21" s="193">
        <f t="shared" si="5"/>
        <v>12</v>
      </c>
      <c r="O21" s="194">
        <f t="shared" si="6"/>
        <v>45</v>
      </c>
      <c r="P21" s="193">
        <f t="shared" si="7"/>
        <v>16</v>
      </c>
      <c r="Q21" s="194">
        <f t="shared" si="8"/>
        <v>0</v>
      </c>
      <c r="R21" s="195">
        <f t="shared" si="14"/>
        <v>0.29166666666666669</v>
      </c>
      <c r="S21" s="195">
        <f t="shared" si="15"/>
        <v>0.51041666666666663</v>
      </c>
      <c r="T21" s="195">
        <f t="shared" si="16"/>
        <v>0.53125</v>
      </c>
      <c r="U21" s="195">
        <f t="shared" si="17"/>
        <v>0.66666666666666663</v>
      </c>
      <c r="V21" s="196"/>
      <c r="W21" s="196">
        <f t="shared" si="18"/>
        <v>0.35416666666666669</v>
      </c>
      <c r="X21" s="196"/>
      <c r="Y21" s="196">
        <f t="shared" si="19"/>
        <v>0.35416666666666657</v>
      </c>
    </row>
    <row r="22" spans="2:25" ht="12.75" hidden="1" customHeight="1" outlineLevel="1" x14ac:dyDescent="0.2">
      <c r="B22" s="851"/>
      <c r="C22" s="851"/>
      <c r="D22" s="27" t="str">
        <f t="shared" si="9"/>
        <v/>
      </c>
      <c r="E22" s="191" t="str">
        <f t="shared" si="0"/>
        <v>Fr</v>
      </c>
      <c r="F22" s="191">
        <f t="shared" si="10"/>
        <v>2021</v>
      </c>
      <c r="G22" s="191">
        <f t="shared" si="11"/>
        <v>1</v>
      </c>
      <c r="H22" s="191">
        <f t="shared" si="13"/>
        <v>15</v>
      </c>
      <c r="I22" s="192">
        <f t="shared" si="12"/>
        <v>42749</v>
      </c>
      <c r="J22" s="193">
        <f t="shared" si="1"/>
        <v>7</v>
      </c>
      <c r="K22" s="194">
        <f t="shared" si="2"/>
        <v>0</v>
      </c>
      <c r="L22" s="193">
        <f t="shared" si="3"/>
        <v>12</v>
      </c>
      <c r="M22" s="194">
        <f t="shared" si="4"/>
        <v>15</v>
      </c>
      <c r="N22" s="193">
        <f t="shared" si="5"/>
        <v>12</v>
      </c>
      <c r="O22" s="194">
        <f t="shared" si="6"/>
        <v>45</v>
      </c>
      <c r="P22" s="193">
        <f t="shared" si="7"/>
        <v>16</v>
      </c>
      <c r="Q22" s="194">
        <f t="shared" si="8"/>
        <v>0</v>
      </c>
      <c r="R22" s="195">
        <f t="shared" si="14"/>
        <v>0.29166666666666669</v>
      </c>
      <c r="S22" s="195">
        <f t="shared" si="15"/>
        <v>0.51041666666666663</v>
      </c>
      <c r="T22" s="195">
        <f t="shared" si="16"/>
        <v>0.53125</v>
      </c>
      <c r="U22" s="195">
        <f t="shared" si="17"/>
        <v>0.66666666666666663</v>
      </c>
      <c r="V22" s="196"/>
      <c r="W22" s="196">
        <f t="shared" si="18"/>
        <v>0.35416666666666669</v>
      </c>
      <c r="X22" s="196"/>
      <c r="Y22" s="196">
        <f t="shared" si="19"/>
        <v>0.35416666666666657</v>
      </c>
    </row>
    <row r="23" spans="2:25" ht="12.75" hidden="1" customHeight="1" outlineLevel="1" x14ac:dyDescent="0.2">
      <c r="B23" s="851"/>
      <c r="C23" s="851"/>
      <c r="D23" s="27" t="str">
        <f t="shared" si="9"/>
        <v/>
      </c>
      <c r="E23" s="191" t="str">
        <f t="shared" si="0"/>
        <v>Sa</v>
      </c>
      <c r="F23" s="191">
        <f t="shared" si="10"/>
        <v>2021</v>
      </c>
      <c r="G23" s="191">
        <f t="shared" si="11"/>
        <v>1</v>
      </c>
      <c r="H23" s="191">
        <f t="shared" si="13"/>
        <v>16</v>
      </c>
      <c r="I23" s="192">
        <f t="shared" si="12"/>
        <v>42750</v>
      </c>
      <c r="J23" s="193">
        <f t="shared" si="1"/>
        <v>7</v>
      </c>
      <c r="K23" s="194">
        <f t="shared" si="2"/>
        <v>0</v>
      </c>
      <c r="L23" s="193">
        <f t="shared" si="3"/>
        <v>12</v>
      </c>
      <c r="M23" s="194">
        <f t="shared" si="4"/>
        <v>15</v>
      </c>
      <c r="N23" s="193">
        <f t="shared" si="5"/>
        <v>12</v>
      </c>
      <c r="O23" s="194">
        <f t="shared" si="6"/>
        <v>45</v>
      </c>
      <c r="P23" s="193">
        <f t="shared" si="7"/>
        <v>16</v>
      </c>
      <c r="Q23" s="194">
        <f t="shared" si="8"/>
        <v>0</v>
      </c>
      <c r="R23" s="195">
        <f t="shared" si="14"/>
        <v>0.29166666666666669</v>
      </c>
      <c r="S23" s="195">
        <f t="shared" si="15"/>
        <v>0.51041666666666663</v>
      </c>
      <c r="T23" s="195">
        <f t="shared" si="16"/>
        <v>0.53125</v>
      </c>
      <c r="U23" s="195">
        <f t="shared" si="17"/>
        <v>0.66666666666666663</v>
      </c>
      <c r="V23" s="196"/>
      <c r="W23" s="196">
        <f t="shared" si="18"/>
        <v>0.35416666666666669</v>
      </c>
      <c r="X23" s="196"/>
      <c r="Y23" s="196">
        <f t="shared" si="19"/>
        <v>0.35416666666666657</v>
      </c>
    </row>
    <row r="24" spans="2:25" ht="12.75" hidden="1" customHeight="1" outlineLevel="1" x14ac:dyDescent="0.2">
      <c r="B24" s="851"/>
      <c r="C24" s="851"/>
      <c r="D24" s="27" t="str">
        <f t="shared" si="9"/>
        <v/>
      </c>
      <c r="E24" s="191" t="str">
        <f t="shared" si="0"/>
        <v>So</v>
      </c>
      <c r="F24" s="191">
        <f t="shared" si="10"/>
        <v>2021</v>
      </c>
      <c r="G24" s="191">
        <f t="shared" si="11"/>
        <v>1</v>
      </c>
      <c r="H24" s="191">
        <f t="shared" si="13"/>
        <v>17</v>
      </c>
      <c r="I24" s="192">
        <f t="shared" si="12"/>
        <v>42751</v>
      </c>
      <c r="J24" s="193">
        <f t="shared" si="1"/>
        <v>7</v>
      </c>
      <c r="K24" s="194">
        <f t="shared" si="2"/>
        <v>0</v>
      </c>
      <c r="L24" s="193">
        <f t="shared" si="3"/>
        <v>12</v>
      </c>
      <c r="M24" s="194">
        <f t="shared" si="4"/>
        <v>15</v>
      </c>
      <c r="N24" s="193">
        <f t="shared" si="5"/>
        <v>12</v>
      </c>
      <c r="O24" s="194">
        <f t="shared" si="6"/>
        <v>45</v>
      </c>
      <c r="P24" s="193">
        <f t="shared" si="7"/>
        <v>16</v>
      </c>
      <c r="Q24" s="194">
        <f t="shared" si="8"/>
        <v>0</v>
      </c>
      <c r="R24" s="195">
        <f t="shared" si="14"/>
        <v>0.29166666666666669</v>
      </c>
      <c r="S24" s="195">
        <f t="shared" si="15"/>
        <v>0.51041666666666663</v>
      </c>
      <c r="T24" s="195">
        <f t="shared" si="16"/>
        <v>0.53125</v>
      </c>
      <c r="U24" s="195">
        <f t="shared" si="17"/>
        <v>0.66666666666666663</v>
      </c>
      <c r="V24" s="196"/>
      <c r="W24" s="196">
        <f t="shared" si="18"/>
        <v>0.35416666666666669</v>
      </c>
      <c r="X24" s="196"/>
      <c r="Y24" s="196">
        <f t="shared" si="19"/>
        <v>0.35416666666666657</v>
      </c>
    </row>
    <row r="25" spans="2:25" ht="12.75" hidden="1" customHeight="1" outlineLevel="1" x14ac:dyDescent="0.2">
      <c r="B25" s="851"/>
      <c r="C25" s="851"/>
      <c r="D25" s="27">
        <f t="shared" si="9"/>
        <v>3</v>
      </c>
      <c r="E25" s="191" t="str">
        <f t="shared" si="0"/>
        <v>Mo</v>
      </c>
      <c r="F25" s="191">
        <f t="shared" si="10"/>
        <v>2021</v>
      </c>
      <c r="G25" s="191">
        <f t="shared" si="11"/>
        <v>1</v>
      </c>
      <c r="H25" s="191">
        <f t="shared" si="13"/>
        <v>18</v>
      </c>
      <c r="I25" s="192">
        <f t="shared" si="12"/>
        <v>42752</v>
      </c>
      <c r="J25" s="193">
        <f t="shared" si="1"/>
        <v>7</v>
      </c>
      <c r="K25" s="194">
        <f t="shared" si="2"/>
        <v>0</v>
      </c>
      <c r="L25" s="193">
        <f t="shared" si="3"/>
        <v>12</v>
      </c>
      <c r="M25" s="194">
        <f t="shared" si="4"/>
        <v>15</v>
      </c>
      <c r="N25" s="193">
        <f t="shared" si="5"/>
        <v>12</v>
      </c>
      <c r="O25" s="194">
        <f t="shared" si="6"/>
        <v>45</v>
      </c>
      <c r="P25" s="193">
        <f t="shared" si="7"/>
        <v>16</v>
      </c>
      <c r="Q25" s="194">
        <f t="shared" si="8"/>
        <v>0</v>
      </c>
      <c r="R25" s="195">
        <f t="shared" si="14"/>
        <v>0.29166666666666669</v>
      </c>
      <c r="S25" s="195">
        <f t="shared" si="15"/>
        <v>0.51041666666666663</v>
      </c>
      <c r="T25" s="195">
        <f t="shared" si="16"/>
        <v>0.53125</v>
      </c>
      <c r="U25" s="195">
        <f t="shared" si="17"/>
        <v>0.66666666666666663</v>
      </c>
      <c r="V25" s="196"/>
      <c r="W25" s="196">
        <f t="shared" si="18"/>
        <v>0.35416666666666669</v>
      </c>
      <c r="X25" s="196"/>
      <c r="Y25" s="196">
        <f t="shared" si="19"/>
        <v>0.35416666666666657</v>
      </c>
    </row>
    <row r="26" spans="2:25" ht="12.75" hidden="1" customHeight="1" outlineLevel="1" x14ac:dyDescent="0.2">
      <c r="B26" s="851"/>
      <c r="C26" s="851"/>
      <c r="D26" s="27" t="str">
        <f t="shared" si="9"/>
        <v/>
      </c>
      <c r="E26" s="191" t="str">
        <f t="shared" si="0"/>
        <v>Di</v>
      </c>
      <c r="F26" s="191">
        <f t="shared" si="10"/>
        <v>2021</v>
      </c>
      <c r="G26" s="191">
        <f t="shared" si="11"/>
        <v>1</v>
      </c>
      <c r="H26" s="191">
        <f t="shared" si="13"/>
        <v>19</v>
      </c>
      <c r="I26" s="192">
        <f t="shared" si="12"/>
        <v>42753</v>
      </c>
      <c r="J26" s="193">
        <f t="shared" si="1"/>
        <v>7</v>
      </c>
      <c r="K26" s="194">
        <f t="shared" si="2"/>
        <v>0</v>
      </c>
      <c r="L26" s="193">
        <f t="shared" si="3"/>
        <v>12</v>
      </c>
      <c r="M26" s="194">
        <f t="shared" si="4"/>
        <v>15</v>
      </c>
      <c r="N26" s="193">
        <f t="shared" si="5"/>
        <v>12</v>
      </c>
      <c r="O26" s="194">
        <f t="shared" si="6"/>
        <v>45</v>
      </c>
      <c r="P26" s="193">
        <f t="shared" si="7"/>
        <v>16</v>
      </c>
      <c r="Q26" s="194">
        <f t="shared" si="8"/>
        <v>0</v>
      </c>
      <c r="R26" s="195">
        <f t="shared" si="14"/>
        <v>0.29166666666666669</v>
      </c>
      <c r="S26" s="195">
        <f t="shared" si="15"/>
        <v>0.51041666666666663</v>
      </c>
      <c r="T26" s="195">
        <f t="shared" si="16"/>
        <v>0.53125</v>
      </c>
      <c r="U26" s="195">
        <f t="shared" si="17"/>
        <v>0.66666666666666663</v>
      </c>
      <c r="V26" s="196"/>
      <c r="W26" s="196">
        <f t="shared" si="18"/>
        <v>0.35416666666666669</v>
      </c>
      <c r="X26" s="196"/>
      <c r="Y26" s="196">
        <f t="shared" si="19"/>
        <v>0.35416666666666657</v>
      </c>
    </row>
    <row r="27" spans="2:25" ht="12.75" hidden="1" customHeight="1" outlineLevel="1" x14ac:dyDescent="0.2">
      <c r="B27" s="851"/>
      <c r="C27" s="851"/>
      <c r="D27" s="27" t="str">
        <f t="shared" si="9"/>
        <v/>
      </c>
      <c r="E27" s="191" t="str">
        <f t="shared" si="0"/>
        <v>Mi</v>
      </c>
      <c r="F27" s="191">
        <f t="shared" si="10"/>
        <v>2021</v>
      </c>
      <c r="G27" s="191">
        <f t="shared" si="11"/>
        <v>1</v>
      </c>
      <c r="H27" s="191">
        <f t="shared" si="13"/>
        <v>20</v>
      </c>
      <c r="I27" s="192">
        <f t="shared" si="12"/>
        <v>42754</v>
      </c>
      <c r="J27" s="193">
        <f t="shared" si="1"/>
        <v>7</v>
      </c>
      <c r="K27" s="194">
        <f t="shared" si="2"/>
        <v>0</v>
      </c>
      <c r="L27" s="193">
        <f t="shared" si="3"/>
        <v>12</v>
      </c>
      <c r="M27" s="194">
        <f t="shared" si="4"/>
        <v>15</v>
      </c>
      <c r="N27" s="193">
        <f t="shared" si="5"/>
        <v>12</v>
      </c>
      <c r="O27" s="194">
        <f t="shared" si="6"/>
        <v>45</v>
      </c>
      <c r="P27" s="193">
        <f t="shared" si="7"/>
        <v>16</v>
      </c>
      <c r="Q27" s="194">
        <f t="shared" si="8"/>
        <v>0</v>
      </c>
      <c r="R27" s="195">
        <f t="shared" si="14"/>
        <v>0.29166666666666669</v>
      </c>
      <c r="S27" s="195">
        <f t="shared" si="15"/>
        <v>0.51041666666666663</v>
      </c>
      <c r="T27" s="195">
        <f t="shared" si="16"/>
        <v>0.53125</v>
      </c>
      <c r="U27" s="195">
        <f t="shared" si="17"/>
        <v>0.66666666666666663</v>
      </c>
      <c r="V27" s="196"/>
      <c r="W27" s="196">
        <f t="shared" si="18"/>
        <v>0.35416666666666669</v>
      </c>
      <c r="X27" s="196"/>
      <c r="Y27" s="196">
        <f t="shared" si="19"/>
        <v>0.35416666666666657</v>
      </c>
    </row>
    <row r="28" spans="2:25" ht="12.75" hidden="1" customHeight="1" outlineLevel="1" x14ac:dyDescent="0.2">
      <c r="B28" s="851"/>
      <c r="C28" s="851"/>
      <c r="D28" s="27" t="str">
        <f t="shared" si="9"/>
        <v/>
      </c>
      <c r="E28" s="191" t="str">
        <f t="shared" si="0"/>
        <v>Do</v>
      </c>
      <c r="F28" s="191">
        <f t="shared" si="10"/>
        <v>2021</v>
      </c>
      <c r="G28" s="191">
        <f t="shared" si="11"/>
        <v>1</v>
      </c>
      <c r="H28" s="191">
        <f t="shared" si="13"/>
        <v>21</v>
      </c>
      <c r="I28" s="192">
        <f t="shared" si="12"/>
        <v>42755</v>
      </c>
      <c r="J28" s="193">
        <f t="shared" si="1"/>
        <v>7</v>
      </c>
      <c r="K28" s="194">
        <f t="shared" si="2"/>
        <v>0</v>
      </c>
      <c r="L28" s="193">
        <f t="shared" si="3"/>
        <v>12</v>
      </c>
      <c r="M28" s="194">
        <f t="shared" si="4"/>
        <v>15</v>
      </c>
      <c r="N28" s="193">
        <f t="shared" si="5"/>
        <v>12</v>
      </c>
      <c r="O28" s="194">
        <f t="shared" si="6"/>
        <v>45</v>
      </c>
      <c r="P28" s="193">
        <f t="shared" si="7"/>
        <v>16</v>
      </c>
      <c r="Q28" s="194">
        <f t="shared" si="8"/>
        <v>0</v>
      </c>
      <c r="R28" s="195">
        <f t="shared" si="14"/>
        <v>0.29166666666666669</v>
      </c>
      <c r="S28" s="195">
        <f t="shared" si="15"/>
        <v>0.51041666666666663</v>
      </c>
      <c r="T28" s="195">
        <f t="shared" si="16"/>
        <v>0.53125</v>
      </c>
      <c r="U28" s="195">
        <f t="shared" si="17"/>
        <v>0.66666666666666663</v>
      </c>
      <c r="V28" s="196"/>
      <c r="W28" s="196">
        <f t="shared" si="18"/>
        <v>0.35416666666666669</v>
      </c>
      <c r="X28" s="196"/>
      <c r="Y28" s="196">
        <f t="shared" si="19"/>
        <v>0.35416666666666657</v>
      </c>
    </row>
    <row r="29" spans="2:25" ht="12.75" hidden="1" customHeight="1" outlineLevel="1" x14ac:dyDescent="0.2">
      <c r="B29" s="851"/>
      <c r="C29" s="851"/>
      <c r="D29" s="27" t="str">
        <f t="shared" si="9"/>
        <v/>
      </c>
      <c r="E29" s="191" t="str">
        <f t="shared" si="0"/>
        <v>Fr</v>
      </c>
      <c r="F29" s="191">
        <f t="shared" si="10"/>
        <v>2021</v>
      </c>
      <c r="G29" s="191">
        <f t="shared" si="11"/>
        <v>1</v>
      </c>
      <c r="H29" s="191">
        <f t="shared" si="13"/>
        <v>22</v>
      </c>
      <c r="I29" s="192">
        <f t="shared" si="12"/>
        <v>42756</v>
      </c>
      <c r="J29" s="193">
        <f t="shared" si="1"/>
        <v>7</v>
      </c>
      <c r="K29" s="194">
        <f t="shared" si="2"/>
        <v>0</v>
      </c>
      <c r="L29" s="193">
        <f t="shared" si="3"/>
        <v>12</v>
      </c>
      <c r="M29" s="194">
        <f t="shared" si="4"/>
        <v>15</v>
      </c>
      <c r="N29" s="193">
        <f t="shared" si="5"/>
        <v>12</v>
      </c>
      <c r="O29" s="194">
        <f t="shared" si="6"/>
        <v>45</v>
      </c>
      <c r="P29" s="193">
        <f t="shared" si="7"/>
        <v>16</v>
      </c>
      <c r="Q29" s="194">
        <f t="shared" si="8"/>
        <v>0</v>
      </c>
      <c r="R29" s="195">
        <f t="shared" si="14"/>
        <v>0.29166666666666669</v>
      </c>
      <c r="S29" s="195">
        <f t="shared" si="15"/>
        <v>0.51041666666666663</v>
      </c>
      <c r="T29" s="195">
        <f t="shared" si="16"/>
        <v>0.53125</v>
      </c>
      <c r="U29" s="195">
        <f t="shared" si="17"/>
        <v>0.66666666666666663</v>
      </c>
      <c r="V29" s="196"/>
      <c r="W29" s="196">
        <f t="shared" si="18"/>
        <v>0.35416666666666669</v>
      </c>
      <c r="X29" s="196"/>
      <c r="Y29" s="196">
        <f t="shared" si="19"/>
        <v>0.35416666666666657</v>
      </c>
    </row>
    <row r="30" spans="2:25" ht="12.75" hidden="1" customHeight="1" outlineLevel="1" x14ac:dyDescent="0.2">
      <c r="B30" s="851"/>
      <c r="C30" s="851"/>
      <c r="D30" s="27" t="str">
        <f t="shared" si="9"/>
        <v/>
      </c>
      <c r="E30" s="191" t="str">
        <f t="shared" si="0"/>
        <v>Sa</v>
      </c>
      <c r="F30" s="191">
        <f t="shared" si="10"/>
        <v>2021</v>
      </c>
      <c r="G30" s="191">
        <f t="shared" si="11"/>
        <v>1</v>
      </c>
      <c r="H30" s="191">
        <f t="shared" si="13"/>
        <v>23</v>
      </c>
      <c r="I30" s="192">
        <f t="shared" si="12"/>
        <v>42757</v>
      </c>
      <c r="J30" s="193">
        <f t="shared" si="1"/>
        <v>7</v>
      </c>
      <c r="K30" s="194">
        <f t="shared" si="2"/>
        <v>0</v>
      </c>
      <c r="L30" s="193">
        <f t="shared" si="3"/>
        <v>12</v>
      </c>
      <c r="M30" s="194">
        <f t="shared" si="4"/>
        <v>15</v>
      </c>
      <c r="N30" s="193">
        <f t="shared" si="5"/>
        <v>12</v>
      </c>
      <c r="O30" s="194">
        <f t="shared" si="6"/>
        <v>45</v>
      </c>
      <c r="P30" s="193">
        <f t="shared" si="7"/>
        <v>16</v>
      </c>
      <c r="Q30" s="194">
        <f t="shared" si="8"/>
        <v>0</v>
      </c>
      <c r="R30" s="195">
        <f t="shared" si="14"/>
        <v>0.29166666666666669</v>
      </c>
      <c r="S30" s="195">
        <f t="shared" si="15"/>
        <v>0.51041666666666663</v>
      </c>
      <c r="T30" s="195">
        <f t="shared" si="16"/>
        <v>0.53125</v>
      </c>
      <c r="U30" s="195">
        <f t="shared" si="17"/>
        <v>0.66666666666666663</v>
      </c>
      <c r="V30" s="196"/>
      <c r="W30" s="196">
        <f t="shared" si="18"/>
        <v>0.35416666666666669</v>
      </c>
      <c r="X30" s="196"/>
      <c r="Y30" s="196">
        <f t="shared" si="19"/>
        <v>0.35416666666666657</v>
      </c>
    </row>
    <row r="31" spans="2:25" ht="12.75" hidden="1" customHeight="1" outlineLevel="1" x14ac:dyDescent="0.2">
      <c r="B31" s="851"/>
      <c r="C31" s="851"/>
      <c r="D31" s="27" t="str">
        <f t="shared" si="9"/>
        <v/>
      </c>
      <c r="E31" s="191" t="str">
        <f t="shared" si="0"/>
        <v>So</v>
      </c>
      <c r="F31" s="191">
        <f t="shared" si="10"/>
        <v>2021</v>
      </c>
      <c r="G31" s="191">
        <f t="shared" si="11"/>
        <v>1</v>
      </c>
      <c r="H31" s="191">
        <f t="shared" si="13"/>
        <v>24</v>
      </c>
      <c r="I31" s="192">
        <f t="shared" si="12"/>
        <v>42758</v>
      </c>
      <c r="J31" s="193">
        <f t="shared" si="1"/>
        <v>7</v>
      </c>
      <c r="K31" s="194">
        <f t="shared" si="2"/>
        <v>0</v>
      </c>
      <c r="L31" s="193">
        <f t="shared" si="3"/>
        <v>12</v>
      </c>
      <c r="M31" s="194">
        <f t="shared" si="4"/>
        <v>15</v>
      </c>
      <c r="N31" s="193">
        <f t="shared" si="5"/>
        <v>12</v>
      </c>
      <c r="O31" s="194">
        <f t="shared" si="6"/>
        <v>45</v>
      </c>
      <c r="P31" s="193">
        <f t="shared" si="7"/>
        <v>16</v>
      </c>
      <c r="Q31" s="194">
        <f t="shared" si="8"/>
        <v>0</v>
      </c>
      <c r="R31" s="195">
        <f t="shared" si="14"/>
        <v>0.29166666666666669</v>
      </c>
      <c r="S31" s="195">
        <f t="shared" si="15"/>
        <v>0.51041666666666663</v>
      </c>
      <c r="T31" s="195">
        <f t="shared" si="16"/>
        <v>0.53125</v>
      </c>
      <c r="U31" s="195">
        <f t="shared" si="17"/>
        <v>0.66666666666666663</v>
      </c>
      <c r="V31" s="196"/>
      <c r="W31" s="196">
        <f t="shared" si="18"/>
        <v>0.35416666666666669</v>
      </c>
      <c r="X31" s="196"/>
      <c r="Y31" s="196">
        <f t="shared" si="19"/>
        <v>0.35416666666666657</v>
      </c>
    </row>
    <row r="32" spans="2:25" ht="12.75" hidden="1" customHeight="1" outlineLevel="1" x14ac:dyDescent="0.2">
      <c r="B32" s="851"/>
      <c r="C32" s="851"/>
      <c r="D32" s="27">
        <f t="shared" si="9"/>
        <v>4</v>
      </c>
      <c r="E32" s="191" t="str">
        <f t="shared" si="0"/>
        <v>Mo</v>
      </c>
      <c r="F32" s="191">
        <f t="shared" si="10"/>
        <v>2021</v>
      </c>
      <c r="G32" s="191">
        <f t="shared" si="11"/>
        <v>1</v>
      </c>
      <c r="H32" s="191">
        <f t="shared" si="13"/>
        <v>25</v>
      </c>
      <c r="I32" s="192">
        <f t="shared" si="12"/>
        <v>42759</v>
      </c>
      <c r="J32" s="193">
        <f t="shared" si="1"/>
        <v>7</v>
      </c>
      <c r="K32" s="194">
        <f t="shared" si="2"/>
        <v>0</v>
      </c>
      <c r="L32" s="193">
        <f t="shared" si="3"/>
        <v>12</v>
      </c>
      <c r="M32" s="194">
        <f t="shared" si="4"/>
        <v>15</v>
      </c>
      <c r="N32" s="193">
        <f t="shared" si="5"/>
        <v>12</v>
      </c>
      <c r="O32" s="194">
        <f t="shared" si="6"/>
        <v>45</v>
      </c>
      <c r="P32" s="193">
        <f t="shared" si="7"/>
        <v>16</v>
      </c>
      <c r="Q32" s="194">
        <f t="shared" si="8"/>
        <v>0</v>
      </c>
      <c r="R32" s="195">
        <f t="shared" si="14"/>
        <v>0.29166666666666669</v>
      </c>
      <c r="S32" s="195">
        <f t="shared" si="15"/>
        <v>0.51041666666666663</v>
      </c>
      <c r="T32" s="195">
        <f t="shared" si="16"/>
        <v>0.53125</v>
      </c>
      <c r="U32" s="195">
        <f t="shared" si="17"/>
        <v>0.66666666666666663</v>
      </c>
      <c r="V32" s="196"/>
      <c r="W32" s="196">
        <f t="shared" si="18"/>
        <v>0.35416666666666669</v>
      </c>
      <c r="X32" s="196"/>
      <c r="Y32" s="196">
        <f t="shared" si="19"/>
        <v>0.35416666666666657</v>
      </c>
    </row>
    <row r="33" spans="1:30" ht="12.75" hidden="1" customHeight="1" outlineLevel="1" x14ac:dyDescent="0.2">
      <c r="B33" s="851"/>
      <c r="C33" s="851"/>
      <c r="D33" s="27" t="str">
        <f t="shared" si="9"/>
        <v/>
      </c>
      <c r="E33" s="191" t="str">
        <f t="shared" si="0"/>
        <v>Di</v>
      </c>
      <c r="F33" s="191">
        <f t="shared" si="10"/>
        <v>2021</v>
      </c>
      <c r="G33" s="191">
        <f t="shared" si="11"/>
        <v>1</v>
      </c>
      <c r="H33" s="191">
        <f t="shared" si="13"/>
        <v>26</v>
      </c>
      <c r="I33" s="192">
        <f t="shared" si="12"/>
        <v>42760</v>
      </c>
      <c r="J33" s="193">
        <f t="shared" si="1"/>
        <v>7</v>
      </c>
      <c r="K33" s="194">
        <f t="shared" si="2"/>
        <v>0</v>
      </c>
      <c r="L33" s="193">
        <f t="shared" si="3"/>
        <v>12</v>
      </c>
      <c r="M33" s="194">
        <f t="shared" si="4"/>
        <v>15</v>
      </c>
      <c r="N33" s="193">
        <f t="shared" si="5"/>
        <v>12</v>
      </c>
      <c r="O33" s="194">
        <f t="shared" si="6"/>
        <v>45</v>
      </c>
      <c r="P33" s="193">
        <f t="shared" si="7"/>
        <v>16</v>
      </c>
      <c r="Q33" s="194">
        <f t="shared" si="8"/>
        <v>0</v>
      </c>
      <c r="R33" s="195">
        <f t="shared" si="14"/>
        <v>0.29166666666666669</v>
      </c>
      <c r="S33" s="195">
        <f t="shared" si="15"/>
        <v>0.51041666666666663</v>
      </c>
      <c r="T33" s="195">
        <f t="shared" si="16"/>
        <v>0.53125</v>
      </c>
      <c r="U33" s="195">
        <f t="shared" si="17"/>
        <v>0.66666666666666663</v>
      </c>
      <c r="V33" s="196"/>
      <c r="W33" s="196">
        <f t="shared" si="18"/>
        <v>0.35416666666666669</v>
      </c>
      <c r="X33" s="196"/>
      <c r="Y33" s="196">
        <f t="shared" si="19"/>
        <v>0.35416666666666657</v>
      </c>
      <c r="Z33" s="196"/>
      <c r="AA33" s="150"/>
    </row>
    <row r="34" spans="1:30" ht="12.75" hidden="1" customHeight="1" outlineLevel="1" x14ac:dyDescent="0.2">
      <c r="B34" s="851"/>
      <c r="C34" s="851"/>
      <c r="D34" s="27" t="str">
        <f t="shared" si="9"/>
        <v/>
      </c>
      <c r="E34" s="191" t="str">
        <f t="shared" si="0"/>
        <v>Mi</v>
      </c>
      <c r="F34" s="191">
        <f t="shared" si="10"/>
        <v>2021</v>
      </c>
      <c r="G34" s="191">
        <f t="shared" si="11"/>
        <v>1</v>
      </c>
      <c r="H34" s="191">
        <f t="shared" si="13"/>
        <v>27</v>
      </c>
      <c r="I34" s="192">
        <f t="shared" si="12"/>
        <v>42761</v>
      </c>
      <c r="J34" s="193">
        <f t="shared" si="1"/>
        <v>7</v>
      </c>
      <c r="K34" s="194">
        <f t="shared" si="2"/>
        <v>0</v>
      </c>
      <c r="L34" s="193">
        <f t="shared" si="3"/>
        <v>12</v>
      </c>
      <c r="M34" s="194">
        <f t="shared" si="4"/>
        <v>15</v>
      </c>
      <c r="N34" s="193">
        <f t="shared" si="5"/>
        <v>12</v>
      </c>
      <c r="O34" s="194">
        <f t="shared" si="6"/>
        <v>45</v>
      </c>
      <c r="P34" s="193">
        <f t="shared" si="7"/>
        <v>16</v>
      </c>
      <c r="Q34" s="194">
        <f t="shared" si="8"/>
        <v>0</v>
      </c>
      <c r="R34" s="195">
        <f t="shared" si="14"/>
        <v>0.29166666666666669</v>
      </c>
      <c r="S34" s="195">
        <f t="shared" si="15"/>
        <v>0.51041666666666663</v>
      </c>
      <c r="T34" s="195">
        <f t="shared" si="16"/>
        <v>0.53125</v>
      </c>
      <c r="U34" s="195">
        <f t="shared" si="17"/>
        <v>0.66666666666666663</v>
      </c>
      <c r="V34" s="196"/>
      <c r="W34" s="196">
        <f t="shared" si="18"/>
        <v>0.35416666666666669</v>
      </c>
      <c r="X34" s="196"/>
      <c r="Y34" s="196">
        <f t="shared" si="19"/>
        <v>0.35416666666666657</v>
      </c>
      <c r="Z34" s="196"/>
      <c r="AA34" s="150"/>
    </row>
    <row r="35" spans="1:30" ht="12.75" hidden="1" customHeight="1" outlineLevel="1" x14ac:dyDescent="0.2">
      <c r="B35" s="851"/>
      <c r="C35" s="851"/>
      <c r="D35" s="27" t="str">
        <f t="shared" si="9"/>
        <v/>
      </c>
      <c r="E35" s="191" t="str">
        <f t="shared" si="0"/>
        <v>Do</v>
      </c>
      <c r="F35" s="191">
        <f t="shared" si="10"/>
        <v>2021</v>
      </c>
      <c r="G35" s="191">
        <f t="shared" si="11"/>
        <v>1</v>
      </c>
      <c r="H35" s="191">
        <f t="shared" si="13"/>
        <v>28</v>
      </c>
      <c r="I35" s="192">
        <f t="shared" si="12"/>
        <v>42762</v>
      </c>
      <c r="J35" s="193">
        <f t="shared" si="1"/>
        <v>7</v>
      </c>
      <c r="K35" s="194">
        <f t="shared" si="2"/>
        <v>0</v>
      </c>
      <c r="L35" s="193">
        <f t="shared" si="3"/>
        <v>12</v>
      </c>
      <c r="M35" s="194">
        <f t="shared" si="4"/>
        <v>15</v>
      </c>
      <c r="N35" s="193">
        <f t="shared" si="5"/>
        <v>12</v>
      </c>
      <c r="O35" s="194">
        <f t="shared" si="6"/>
        <v>45</v>
      </c>
      <c r="P35" s="193">
        <f t="shared" si="7"/>
        <v>16</v>
      </c>
      <c r="Q35" s="194">
        <f t="shared" si="8"/>
        <v>0</v>
      </c>
      <c r="R35" s="195">
        <f>TIME(J35,K35,0)</f>
        <v>0.29166666666666669</v>
      </c>
      <c r="S35" s="195">
        <f>TIME(L35,M35,0)</f>
        <v>0.51041666666666663</v>
      </c>
      <c r="T35" s="195">
        <f>TIME(N35,O35,0)</f>
        <v>0.53125</v>
      </c>
      <c r="U35" s="195">
        <f>TIME(P35,Q35,0)</f>
        <v>0.66666666666666663</v>
      </c>
      <c r="V35" s="196"/>
      <c r="W35" s="196">
        <f>TIME($W$4,$X$4,0)</f>
        <v>0.35416666666666669</v>
      </c>
      <c r="X35" s="196"/>
      <c r="Y35" s="196">
        <f>U35-R35-(T35-S35)</f>
        <v>0.35416666666666657</v>
      </c>
      <c r="Z35" s="196"/>
    </row>
    <row r="36" spans="1:30" ht="12.75" hidden="1" customHeight="1" outlineLevel="1" x14ac:dyDescent="0.2">
      <c r="B36" s="851"/>
      <c r="C36" s="851"/>
      <c r="D36" s="27" t="str">
        <f t="shared" si="9"/>
        <v/>
      </c>
      <c r="E36" s="191" t="str">
        <f t="shared" si="0"/>
        <v>Fr</v>
      </c>
      <c r="F36" s="191">
        <f t="shared" si="10"/>
        <v>2021</v>
      </c>
      <c r="G36" s="191">
        <f t="shared" si="11"/>
        <v>1</v>
      </c>
      <c r="H36" s="191">
        <f t="shared" si="13"/>
        <v>29</v>
      </c>
      <c r="I36" s="192">
        <f t="shared" si="12"/>
        <v>42763</v>
      </c>
      <c r="J36" s="193">
        <f t="shared" si="1"/>
        <v>7</v>
      </c>
      <c r="K36" s="194">
        <f t="shared" si="2"/>
        <v>0</v>
      </c>
      <c r="L36" s="193">
        <f t="shared" si="3"/>
        <v>12</v>
      </c>
      <c r="M36" s="194">
        <f t="shared" si="4"/>
        <v>15</v>
      </c>
      <c r="N36" s="193">
        <f t="shared" si="5"/>
        <v>12</v>
      </c>
      <c r="O36" s="194">
        <f t="shared" si="6"/>
        <v>45</v>
      </c>
      <c r="P36" s="193">
        <f t="shared" si="7"/>
        <v>16</v>
      </c>
      <c r="Q36" s="194">
        <f t="shared" si="8"/>
        <v>0</v>
      </c>
      <c r="R36" s="195">
        <f>TIME(J36,K36,0)</f>
        <v>0.29166666666666669</v>
      </c>
      <c r="S36" s="195">
        <f>TIME(L36,M36,0)</f>
        <v>0.51041666666666663</v>
      </c>
      <c r="T36" s="195">
        <f>TIME(N36,O36,0)</f>
        <v>0.53125</v>
      </c>
      <c r="U36" s="195">
        <f>TIME(P36,Q36,0)</f>
        <v>0.66666666666666663</v>
      </c>
      <c r="V36" s="196"/>
      <c r="W36" s="196">
        <f>TIME($W$4,$X$4,0)</f>
        <v>0.35416666666666669</v>
      </c>
      <c r="X36" s="196"/>
      <c r="Y36" s="196">
        <f>U36-R36-(T36-S36)</f>
        <v>0.35416666666666657</v>
      </c>
      <c r="Z36" s="196"/>
    </row>
    <row r="37" spans="1:30" ht="12.75" hidden="1" customHeight="1" outlineLevel="1" x14ac:dyDescent="0.2">
      <c r="B37" s="851"/>
      <c r="C37" s="851"/>
      <c r="D37" s="27" t="str">
        <f t="shared" si="9"/>
        <v/>
      </c>
      <c r="E37" s="191" t="str">
        <f t="shared" si="0"/>
        <v>Sa</v>
      </c>
      <c r="F37" s="191">
        <f t="shared" si="10"/>
        <v>2021</v>
      </c>
      <c r="G37" s="191">
        <f t="shared" si="11"/>
        <v>1</v>
      </c>
      <c r="H37" s="191">
        <f t="shared" si="13"/>
        <v>30</v>
      </c>
      <c r="I37" s="192">
        <f t="shared" si="12"/>
        <v>42764</v>
      </c>
      <c r="J37" s="193">
        <f t="shared" si="1"/>
        <v>7</v>
      </c>
      <c r="K37" s="194">
        <f t="shared" si="2"/>
        <v>0</v>
      </c>
      <c r="L37" s="193">
        <f t="shared" si="3"/>
        <v>12</v>
      </c>
      <c r="M37" s="194">
        <f t="shared" si="4"/>
        <v>15</v>
      </c>
      <c r="N37" s="193">
        <f t="shared" si="5"/>
        <v>12</v>
      </c>
      <c r="O37" s="194">
        <f t="shared" si="6"/>
        <v>45</v>
      </c>
      <c r="P37" s="193">
        <f t="shared" si="7"/>
        <v>16</v>
      </c>
      <c r="Q37" s="194">
        <f t="shared" si="8"/>
        <v>0</v>
      </c>
      <c r="R37" s="195">
        <f>TIME(J37,K37,0)</f>
        <v>0.29166666666666669</v>
      </c>
      <c r="S37" s="195">
        <f>TIME(L37,M37,0)</f>
        <v>0.51041666666666663</v>
      </c>
      <c r="T37" s="195">
        <f>TIME(N37,O37,0)</f>
        <v>0.53125</v>
      </c>
      <c r="U37" s="195">
        <f>TIME(P37,Q37,0)</f>
        <v>0.66666666666666663</v>
      </c>
      <c r="V37" s="196"/>
      <c r="W37" s="196">
        <f>TIME($W$4,$X$4,0)</f>
        <v>0.35416666666666669</v>
      </c>
      <c r="X37" s="196"/>
      <c r="Y37" s="196">
        <f>U37-R37-(T37-S37)</f>
        <v>0.35416666666666657</v>
      </c>
      <c r="Z37" s="196"/>
      <c r="AA37" s="150"/>
    </row>
    <row r="38" spans="1:30" ht="12.75" hidden="1" customHeight="1" outlineLevel="1" x14ac:dyDescent="0.2">
      <c r="B38" s="851"/>
      <c r="C38" s="851"/>
      <c r="D38" s="27" t="str">
        <f t="shared" si="9"/>
        <v/>
      </c>
      <c r="E38" s="191" t="str">
        <f t="shared" si="0"/>
        <v>So</v>
      </c>
      <c r="F38" s="191">
        <f t="shared" si="10"/>
        <v>2021</v>
      </c>
      <c r="G38" s="191">
        <f t="shared" si="11"/>
        <v>1</v>
      </c>
      <c r="H38" s="191">
        <f t="shared" si="13"/>
        <v>31</v>
      </c>
      <c r="I38" s="192">
        <f t="shared" si="12"/>
        <v>42765</v>
      </c>
      <c r="J38" s="193">
        <f t="shared" si="1"/>
        <v>7</v>
      </c>
      <c r="K38" s="194">
        <f t="shared" si="2"/>
        <v>0</v>
      </c>
      <c r="L38" s="193">
        <f t="shared" si="3"/>
        <v>12</v>
      </c>
      <c r="M38" s="194">
        <f t="shared" si="4"/>
        <v>15</v>
      </c>
      <c r="N38" s="193">
        <f t="shared" si="5"/>
        <v>12</v>
      </c>
      <c r="O38" s="194">
        <f t="shared" si="6"/>
        <v>45</v>
      </c>
      <c r="P38" s="193">
        <f t="shared" si="7"/>
        <v>16</v>
      </c>
      <c r="Q38" s="194">
        <f t="shared" si="8"/>
        <v>0</v>
      </c>
      <c r="R38" s="195">
        <f>TIME(J38,K38,0)</f>
        <v>0.29166666666666669</v>
      </c>
      <c r="S38" s="195">
        <f>TIME(L38,M38,0)</f>
        <v>0.51041666666666663</v>
      </c>
      <c r="T38" s="195">
        <f>TIME(N38,O38,0)</f>
        <v>0.53125</v>
      </c>
      <c r="U38" s="195">
        <f>TIME(P38,Q38,0)</f>
        <v>0.66666666666666663</v>
      </c>
      <c r="V38" s="196"/>
      <c r="W38" s="196">
        <f>TIME($W$4,$X$4,0)</f>
        <v>0.35416666666666669</v>
      </c>
      <c r="X38" s="196"/>
      <c r="Y38" s="196">
        <f>U38-R38-(T38-S38)</f>
        <v>0.35416666666666657</v>
      </c>
      <c r="Z38" s="196"/>
      <c r="AA38" s="150"/>
    </row>
    <row r="39" spans="1:30" ht="12.75" hidden="1" customHeight="1" outlineLevel="1" x14ac:dyDescent="0.2">
      <c r="B39" s="851"/>
      <c r="C39" s="851"/>
      <c r="E39" s="9"/>
      <c r="F39" s="9"/>
      <c r="G39" s="9"/>
      <c r="H39" s="191"/>
      <c r="I39" s="13"/>
      <c r="P39" s="4" t="s">
        <v>21</v>
      </c>
      <c r="Q39" s="4"/>
      <c r="R39" s="4"/>
      <c r="S39" s="4"/>
      <c r="T39" s="4"/>
      <c r="U39" s="4"/>
      <c r="V39" s="18"/>
      <c r="W39" s="18">
        <f>SUM(W7:W38)</f>
        <v>10.979166666666664</v>
      </c>
      <c r="X39" s="18"/>
      <c r="Y39" s="18">
        <f>SUM(Y7:Y38)</f>
        <v>10.979166666666664</v>
      </c>
      <c r="Z39" s="18"/>
      <c r="AA39" s="190">
        <f>IF(Y39-W39&lt;0,W39-Y39,Y39-W39)</f>
        <v>0</v>
      </c>
      <c r="AB39" s="190">
        <f>8.5*SUM(AB7:AB38)/24</f>
        <v>0</v>
      </c>
      <c r="AC39" s="190">
        <f>8.5*SUM(AC7:AC38)/24</f>
        <v>0</v>
      </c>
      <c r="AD39" s="190">
        <f>8.5*SUM(AD7:AD38)/24</f>
        <v>0.35416666666666669</v>
      </c>
    </row>
    <row r="40" spans="1:30" ht="12.75" customHeight="1" collapsed="1" x14ac:dyDescent="0.2">
      <c r="B40" s="852"/>
      <c r="C40" s="852"/>
      <c r="D40" s="49"/>
      <c r="E40" s="50"/>
      <c r="F40" s="50"/>
      <c r="G40" s="50"/>
      <c r="H40" s="50"/>
      <c r="I40" s="51"/>
      <c r="J40" s="52"/>
      <c r="K40" s="52"/>
      <c r="L40" s="52"/>
      <c r="M40" s="52"/>
      <c r="N40" s="52"/>
      <c r="O40" s="52"/>
      <c r="P40" s="52"/>
      <c r="Q40" s="52"/>
      <c r="R40" s="52"/>
      <c r="S40" s="52"/>
      <c r="T40" s="52"/>
      <c r="U40" s="52"/>
      <c r="V40" s="53"/>
      <c r="W40" s="53"/>
      <c r="X40" s="53"/>
      <c r="Y40" s="54"/>
      <c r="Z40" s="26"/>
      <c r="AA40" s="203">
        <f>AA6+AA39</f>
        <v>0</v>
      </c>
      <c r="AB40" s="202">
        <f>AB6+SUM(AB7:AB38)</f>
        <v>0</v>
      </c>
      <c r="AC40" s="202">
        <f>AC6+SUM(AC7:AC38)</f>
        <v>0</v>
      </c>
      <c r="AD40" s="202">
        <f>AD6+SUM(AD7:AD38)</f>
        <v>1</v>
      </c>
    </row>
    <row r="41" spans="1:30" ht="12.75" hidden="1" customHeight="1" outlineLevel="1" x14ac:dyDescent="0.2">
      <c r="B41" s="850">
        <f>$F$4</f>
        <v>2021</v>
      </c>
      <c r="C41" s="850" t="str">
        <f>TEXT(I42,"MMM")</f>
        <v>Feb</v>
      </c>
      <c r="D41" s="41"/>
      <c r="E41" s="62"/>
      <c r="F41" s="62"/>
      <c r="G41" s="197"/>
      <c r="H41" s="197"/>
      <c r="I41" s="42"/>
      <c r="J41" s="43"/>
      <c r="K41" s="43"/>
      <c r="L41" s="43"/>
      <c r="M41" s="43"/>
      <c r="N41" s="43"/>
      <c r="O41" s="43"/>
      <c r="P41" s="43"/>
      <c r="Q41" s="43"/>
      <c r="R41" s="43"/>
      <c r="S41" s="43"/>
      <c r="T41" s="43"/>
      <c r="U41" s="43"/>
      <c r="V41" s="63"/>
      <c r="W41" s="63"/>
      <c r="X41" s="63"/>
      <c r="Y41" s="64"/>
      <c r="Z41" s="64"/>
      <c r="AA41" s="148"/>
      <c r="AB41" s="148"/>
      <c r="AC41" s="148"/>
      <c r="AD41" s="148"/>
    </row>
    <row r="42" spans="1:30" ht="12.75" hidden="1" customHeight="1" outlineLevel="1" x14ac:dyDescent="0.2">
      <c r="A42" s="198">
        <f>A8+1</f>
        <v>2</v>
      </c>
      <c r="B42" s="851"/>
      <c r="C42" s="851"/>
      <c r="D42" s="27">
        <f>IF(E42="Mo",_xlfn.ISOWEEKNUM(I42),"")</f>
        <v>5</v>
      </c>
      <c r="E42" s="191" t="str">
        <f t="shared" ref="E42:E69" si="20">TEXT(I42,"TTT")</f>
        <v>Mo</v>
      </c>
      <c r="F42" s="191">
        <f>$F$4</f>
        <v>2021</v>
      </c>
      <c r="G42" s="191">
        <f>$A$42</f>
        <v>2</v>
      </c>
      <c r="H42" s="191">
        <f>$H$4</f>
        <v>1</v>
      </c>
      <c r="I42" s="192">
        <f>DATE(F42,G42,H42)</f>
        <v>42766</v>
      </c>
      <c r="J42" s="193">
        <f t="shared" ref="J42:J69" si="21">$J$4</f>
        <v>7</v>
      </c>
      <c r="K42" s="194">
        <f t="shared" ref="K42:K69" si="22">$K$4</f>
        <v>0</v>
      </c>
      <c r="L42" s="193">
        <f t="shared" ref="L42:L69" si="23">$L$4</f>
        <v>12</v>
      </c>
      <c r="M42" s="194">
        <f t="shared" ref="M42:M69" si="24">$M$4</f>
        <v>15</v>
      </c>
      <c r="N42" s="193">
        <f t="shared" ref="N42:N69" si="25">$N$4</f>
        <v>12</v>
      </c>
      <c r="O42" s="194">
        <f t="shared" ref="O42:O69" si="26">$O$4</f>
        <v>45</v>
      </c>
      <c r="P42" s="193">
        <f t="shared" ref="P42:P69" si="27">$P$4</f>
        <v>16</v>
      </c>
      <c r="Q42" s="194">
        <f t="shared" ref="Q42:Q69" si="28">$Q$4</f>
        <v>0</v>
      </c>
      <c r="R42" s="195">
        <f>TIME(J42,K42,0)</f>
        <v>0.29166666666666669</v>
      </c>
      <c r="S42" s="195">
        <f>TIME(L42,M42,0)</f>
        <v>0.51041666666666663</v>
      </c>
      <c r="T42" s="195">
        <f>TIME(N42,O42,0)</f>
        <v>0.53125</v>
      </c>
      <c r="U42" s="195">
        <f>TIME(P42,Q42,0)</f>
        <v>0.66666666666666663</v>
      </c>
      <c r="V42" s="196"/>
      <c r="W42" s="196">
        <f>TIME($W$4,$X$4,0)</f>
        <v>0.35416666666666669</v>
      </c>
      <c r="X42" s="196"/>
      <c r="Y42" s="196">
        <f>U42-R42-(T42-S42)</f>
        <v>0.35416666666666657</v>
      </c>
      <c r="Z42" s="196"/>
    </row>
    <row r="43" spans="1:30" ht="12.75" hidden="1" customHeight="1" outlineLevel="1" x14ac:dyDescent="0.2">
      <c r="B43" s="851"/>
      <c r="C43" s="851"/>
      <c r="D43" s="27" t="str">
        <f t="shared" ref="D43:D72" si="29">IF(E43="Mo",_xlfn.ISOWEEKNUM(I43),"")</f>
        <v/>
      </c>
      <c r="E43" s="191" t="str">
        <f t="shared" si="20"/>
        <v>Di</v>
      </c>
      <c r="F43" s="191">
        <f t="shared" ref="F43:F69" si="30">$F$4</f>
        <v>2021</v>
      </c>
      <c r="G43" s="191">
        <f t="shared" ref="G43:G69" si="31">$A$42</f>
        <v>2</v>
      </c>
      <c r="H43" s="191">
        <f>H42+1</f>
        <v>2</v>
      </c>
      <c r="I43" s="192">
        <f t="shared" ref="I43:I69" si="32">DATE(F43,G43,H43)</f>
        <v>42767</v>
      </c>
      <c r="J43" s="193">
        <f t="shared" si="21"/>
        <v>7</v>
      </c>
      <c r="K43" s="194">
        <f t="shared" si="22"/>
        <v>0</v>
      </c>
      <c r="L43" s="193">
        <f t="shared" si="23"/>
        <v>12</v>
      </c>
      <c r="M43" s="194">
        <f t="shared" si="24"/>
        <v>15</v>
      </c>
      <c r="N43" s="193">
        <f t="shared" si="25"/>
        <v>12</v>
      </c>
      <c r="O43" s="194">
        <f t="shared" si="26"/>
        <v>45</v>
      </c>
      <c r="P43" s="193">
        <f t="shared" si="27"/>
        <v>16</v>
      </c>
      <c r="Q43" s="194">
        <f t="shared" si="28"/>
        <v>0</v>
      </c>
      <c r="R43" s="195">
        <f>TIME(J43,K43,0)</f>
        <v>0.29166666666666669</v>
      </c>
      <c r="S43" s="195">
        <f>TIME(L43,M43,0)</f>
        <v>0.51041666666666663</v>
      </c>
      <c r="T43" s="195">
        <f>TIME(N43,O43,0)</f>
        <v>0.53125</v>
      </c>
      <c r="U43" s="195">
        <f>TIME(P43,Q43,0)</f>
        <v>0.66666666666666663</v>
      </c>
      <c r="V43" s="196"/>
      <c r="W43" s="196">
        <f>TIME($W$4,$X$4,0)</f>
        <v>0.35416666666666669</v>
      </c>
      <c r="X43" s="196"/>
      <c r="Y43" s="196">
        <f>U43-R43-(T43-S43)</f>
        <v>0.35416666666666657</v>
      </c>
      <c r="Z43" s="196"/>
      <c r="AA43" s="150"/>
    </row>
    <row r="44" spans="1:30" ht="12.75" hidden="1" customHeight="1" outlineLevel="1" x14ac:dyDescent="0.2">
      <c r="B44" s="851"/>
      <c r="C44" s="851"/>
      <c r="D44" s="27" t="str">
        <f t="shared" si="29"/>
        <v/>
      </c>
      <c r="E44" s="191" t="str">
        <f t="shared" si="20"/>
        <v>Mi</v>
      </c>
      <c r="F44" s="191">
        <f t="shared" si="30"/>
        <v>2021</v>
      </c>
      <c r="G44" s="191">
        <f t="shared" si="31"/>
        <v>2</v>
      </c>
      <c r="H44" s="191">
        <f t="shared" ref="H44:H69" si="33">H43+1</f>
        <v>3</v>
      </c>
      <c r="I44" s="192">
        <f t="shared" si="32"/>
        <v>42768</v>
      </c>
      <c r="J44" s="193">
        <f t="shared" si="21"/>
        <v>7</v>
      </c>
      <c r="K44" s="194">
        <f t="shared" si="22"/>
        <v>0</v>
      </c>
      <c r="L44" s="193">
        <f t="shared" si="23"/>
        <v>12</v>
      </c>
      <c r="M44" s="194">
        <f t="shared" si="24"/>
        <v>15</v>
      </c>
      <c r="N44" s="193">
        <f t="shared" si="25"/>
        <v>12</v>
      </c>
      <c r="O44" s="194">
        <f t="shared" si="26"/>
        <v>45</v>
      </c>
      <c r="P44" s="193">
        <f t="shared" si="27"/>
        <v>16</v>
      </c>
      <c r="Q44" s="194">
        <f t="shared" si="28"/>
        <v>0</v>
      </c>
      <c r="R44" s="195">
        <f>TIME(J44,K44,0)</f>
        <v>0.29166666666666669</v>
      </c>
      <c r="S44" s="195">
        <f>TIME(L44,M44,0)</f>
        <v>0.51041666666666663</v>
      </c>
      <c r="T44" s="195">
        <f>TIME(N44,O44,0)</f>
        <v>0.53125</v>
      </c>
      <c r="U44" s="195">
        <f>TIME(P44,Q44,0)</f>
        <v>0.66666666666666663</v>
      </c>
      <c r="V44" s="196"/>
      <c r="W44" s="196">
        <f>TIME($W$4,$X$4,0)</f>
        <v>0.35416666666666669</v>
      </c>
      <c r="X44" s="196"/>
      <c r="Y44" s="196">
        <f>U44-R44-(T44-S44)</f>
        <v>0.35416666666666657</v>
      </c>
      <c r="Z44" s="196"/>
      <c r="AA44" s="150"/>
    </row>
    <row r="45" spans="1:30" ht="12.75" hidden="1" customHeight="1" outlineLevel="1" x14ac:dyDescent="0.2">
      <c r="B45" s="851"/>
      <c r="C45" s="851"/>
      <c r="D45" s="27" t="str">
        <f t="shared" si="29"/>
        <v/>
      </c>
      <c r="E45" s="191" t="str">
        <f t="shared" si="20"/>
        <v>Do</v>
      </c>
      <c r="F45" s="191">
        <f t="shared" si="30"/>
        <v>2021</v>
      </c>
      <c r="G45" s="191">
        <f t="shared" si="31"/>
        <v>2</v>
      </c>
      <c r="H45" s="191">
        <f t="shared" si="33"/>
        <v>4</v>
      </c>
      <c r="I45" s="192">
        <f t="shared" si="32"/>
        <v>42769</v>
      </c>
      <c r="J45" s="193">
        <f t="shared" si="21"/>
        <v>7</v>
      </c>
      <c r="K45" s="194">
        <f t="shared" si="22"/>
        <v>0</v>
      </c>
      <c r="L45" s="193">
        <f t="shared" si="23"/>
        <v>12</v>
      </c>
      <c r="M45" s="194">
        <f t="shared" si="24"/>
        <v>15</v>
      </c>
      <c r="N45" s="193">
        <f t="shared" si="25"/>
        <v>12</v>
      </c>
      <c r="O45" s="194">
        <f t="shared" si="26"/>
        <v>45</v>
      </c>
      <c r="P45" s="193">
        <f t="shared" si="27"/>
        <v>16</v>
      </c>
      <c r="Q45" s="194">
        <f t="shared" si="28"/>
        <v>0</v>
      </c>
      <c r="R45" s="195">
        <f>TIME(J45,K45,0)</f>
        <v>0.29166666666666669</v>
      </c>
      <c r="S45" s="195">
        <f>TIME(L45,M45,0)</f>
        <v>0.51041666666666663</v>
      </c>
      <c r="T45" s="195">
        <f>TIME(N45,O45,0)</f>
        <v>0.53125</v>
      </c>
      <c r="U45" s="195">
        <f>TIME(P45,Q45,0)</f>
        <v>0.66666666666666663</v>
      </c>
      <c r="V45" s="196"/>
      <c r="W45" s="196">
        <f>TIME($W$4,$X$4,0)</f>
        <v>0.35416666666666669</v>
      </c>
      <c r="X45" s="196"/>
      <c r="Y45" s="196">
        <f>U45-R45-(T45-S45)</f>
        <v>0.35416666666666657</v>
      </c>
      <c r="Z45" s="196"/>
      <c r="AA45" s="150"/>
    </row>
    <row r="46" spans="1:30" ht="12.75" hidden="1" customHeight="1" outlineLevel="1" x14ac:dyDescent="0.2">
      <c r="B46" s="851"/>
      <c r="C46" s="851"/>
      <c r="D46" s="27" t="str">
        <f t="shared" si="29"/>
        <v/>
      </c>
      <c r="E46" s="191" t="str">
        <f t="shared" si="20"/>
        <v>Fr</v>
      </c>
      <c r="F46" s="191">
        <f t="shared" si="30"/>
        <v>2021</v>
      </c>
      <c r="G46" s="191">
        <f t="shared" si="31"/>
        <v>2</v>
      </c>
      <c r="H46" s="191">
        <f t="shared" si="33"/>
        <v>5</v>
      </c>
      <c r="I46" s="192">
        <f t="shared" si="32"/>
        <v>42770</v>
      </c>
      <c r="J46" s="193">
        <f t="shared" si="21"/>
        <v>7</v>
      </c>
      <c r="K46" s="194">
        <f t="shared" si="22"/>
        <v>0</v>
      </c>
      <c r="L46" s="193">
        <f t="shared" si="23"/>
        <v>12</v>
      </c>
      <c r="M46" s="194">
        <f t="shared" si="24"/>
        <v>15</v>
      </c>
      <c r="N46" s="193">
        <f t="shared" si="25"/>
        <v>12</v>
      </c>
      <c r="O46" s="194">
        <f t="shared" si="26"/>
        <v>45</v>
      </c>
      <c r="P46" s="193">
        <f t="shared" si="27"/>
        <v>16</v>
      </c>
      <c r="Q46" s="194">
        <f t="shared" si="28"/>
        <v>0</v>
      </c>
      <c r="R46" s="195">
        <f t="shared" ref="R46:R68" si="34">TIME(J46,K46,0)</f>
        <v>0.29166666666666669</v>
      </c>
      <c r="S46" s="195">
        <f t="shared" ref="S46:S68" si="35">TIME(L46,M46,0)</f>
        <v>0.51041666666666663</v>
      </c>
      <c r="T46" s="195">
        <f t="shared" ref="T46:T68" si="36">TIME(N46,O46,0)</f>
        <v>0.53125</v>
      </c>
      <c r="U46" s="195">
        <f t="shared" ref="U46:U68" si="37">TIME(P46,Q46,0)</f>
        <v>0.66666666666666663</v>
      </c>
      <c r="V46" s="196"/>
      <c r="W46" s="196">
        <f t="shared" ref="W46:W68" si="38">TIME($W$4,$X$4,0)</f>
        <v>0.35416666666666669</v>
      </c>
      <c r="X46" s="196"/>
      <c r="Y46" s="196">
        <f t="shared" ref="Y46:Y68" si="39">U46-R46-(T46-S46)</f>
        <v>0.35416666666666657</v>
      </c>
      <c r="Z46" s="196"/>
      <c r="AA46" s="150"/>
    </row>
    <row r="47" spans="1:30" ht="12.75" hidden="1" customHeight="1" outlineLevel="1" x14ac:dyDescent="0.2">
      <c r="B47" s="851"/>
      <c r="C47" s="851"/>
      <c r="D47" s="27" t="str">
        <f t="shared" si="29"/>
        <v/>
      </c>
      <c r="E47" s="191" t="str">
        <f t="shared" si="20"/>
        <v>Sa</v>
      </c>
      <c r="F47" s="191">
        <f t="shared" si="30"/>
        <v>2021</v>
      </c>
      <c r="G47" s="191">
        <f t="shared" si="31"/>
        <v>2</v>
      </c>
      <c r="H47" s="191">
        <f t="shared" si="33"/>
        <v>6</v>
      </c>
      <c r="I47" s="192">
        <f t="shared" si="32"/>
        <v>42771</v>
      </c>
      <c r="J47" s="193">
        <f t="shared" si="21"/>
        <v>7</v>
      </c>
      <c r="K47" s="194">
        <f t="shared" si="22"/>
        <v>0</v>
      </c>
      <c r="L47" s="193">
        <f t="shared" si="23"/>
        <v>12</v>
      </c>
      <c r="M47" s="194">
        <f t="shared" si="24"/>
        <v>15</v>
      </c>
      <c r="N47" s="193">
        <f t="shared" si="25"/>
        <v>12</v>
      </c>
      <c r="O47" s="194">
        <f t="shared" si="26"/>
        <v>45</v>
      </c>
      <c r="P47" s="193">
        <f t="shared" si="27"/>
        <v>16</v>
      </c>
      <c r="Q47" s="194">
        <f t="shared" si="28"/>
        <v>0</v>
      </c>
      <c r="R47" s="195">
        <f t="shared" si="34"/>
        <v>0.29166666666666669</v>
      </c>
      <c r="S47" s="195">
        <f t="shared" si="35"/>
        <v>0.51041666666666663</v>
      </c>
      <c r="T47" s="195">
        <f t="shared" si="36"/>
        <v>0.53125</v>
      </c>
      <c r="U47" s="195">
        <f t="shared" si="37"/>
        <v>0.66666666666666663</v>
      </c>
      <c r="V47" s="196"/>
      <c r="W47" s="196">
        <f t="shared" si="38"/>
        <v>0.35416666666666669</v>
      </c>
      <c r="X47" s="196"/>
      <c r="Y47" s="196">
        <f t="shared" si="39"/>
        <v>0.35416666666666657</v>
      </c>
      <c r="Z47" s="196"/>
      <c r="AA47" s="150"/>
    </row>
    <row r="48" spans="1:30" ht="12.75" hidden="1" customHeight="1" outlineLevel="1" x14ac:dyDescent="0.2">
      <c r="B48" s="851"/>
      <c r="C48" s="851"/>
      <c r="D48" s="27" t="str">
        <f t="shared" si="29"/>
        <v/>
      </c>
      <c r="E48" s="191" t="str">
        <f t="shared" si="20"/>
        <v>So</v>
      </c>
      <c r="F48" s="191">
        <f t="shared" si="30"/>
        <v>2021</v>
      </c>
      <c r="G48" s="191">
        <f t="shared" si="31"/>
        <v>2</v>
      </c>
      <c r="H48" s="191">
        <f t="shared" si="33"/>
        <v>7</v>
      </c>
      <c r="I48" s="192">
        <f t="shared" si="32"/>
        <v>42772</v>
      </c>
      <c r="J48" s="193">
        <f t="shared" si="21"/>
        <v>7</v>
      </c>
      <c r="K48" s="194">
        <f t="shared" si="22"/>
        <v>0</v>
      </c>
      <c r="L48" s="193">
        <f t="shared" si="23"/>
        <v>12</v>
      </c>
      <c r="M48" s="194">
        <f t="shared" si="24"/>
        <v>15</v>
      </c>
      <c r="N48" s="193">
        <f t="shared" si="25"/>
        <v>12</v>
      </c>
      <c r="O48" s="194">
        <f t="shared" si="26"/>
        <v>45</v>
      </c>
      <c r="P48" s="193">
        <f t="shared" si="27"/>
        <v>16</v>
      </c>
      <c r="Q48" s="194">
        <f t="shared" si="28"/>
        <v>0</v>
      </c>
      <c r="R48" s="195">
        <f t="shared" si="34"/>
        <v>0.29166666666666669</v>
      </c>
      <c r="S48" s="195">
        <f t="shared" si="35"/>
        <v>0.51041666666666663</v>
      </c>
      <c r="T48" s="195">
        <f t="shared" si="36"/>
        <v>0.53125</v>
      </c>
      <c r="U48" s="195">
        <f t="shared" si="37"/>
        <v>0.66666666666666663</v>
      </c>
      <c r="V48" s="196"/>
      <c r="W48" s="196">
        <f t="shared" si="38"/>
        <v>0.35416666666666669</v>
      </c>
      <c r="X48" s="196"/>
      <c r="Y48" s="196">
        <f t="shared" si="39"/>
        <v>0.35416666666666657</v>
      </c>
      <c r="Z48" s="196"/>
      <c r="AA48" s="150"/>
    </row>
    <row r="49" spans="2:25" ht="12.75" hidden="1" customHeight="1" outlineLevel="1" x14ac:dyDescent="0.2">
      <c r="B49" s="851"/>
      <c r="C49" s="851"/>
      <c r="D49" s="27">
        <f t="shared" si="29"/>
        <v>6</v>
      </c>
      <c r="E49" s="191" t="str">
        <f t="shared" si="20"/>
        <v>Mo</v>
      </c>
      <c r="F49" s="191">
        <f t="shared" si="30"/>
        <v>2021</v>
      </c>
      <c r="G49" s="191">
        <f t="shared" si="31"/>
        <v>2</v>
      </c>
      <c r="H49" s="191">
        <f t="shared" si="33"/>
        <v>8</v>
      </c>
      <c r="I49" s="192">
        <f t="shared" si="32"/>
        <v>42773</v>
      </c>
      <c r="J49" s="193">
        <f t="shared" si="21"/>
        <v>7</v>
      </c>
      <c r="K49" s="194">
        <f t="shared" si="22"/>
        <v>0</v>
      </c>
      <c r="L49" s="193">
        <f t="shared" si="23"/>
        <v>12</v>
      </c>
      <c r="M49" s="194">
        <f t="shared" si="24"/>
        <v>15</v>
      </c>
      <c r="N49" s="193">
        <f t="shared" si="25"/>
        <v>12</v>
      </c>
      <c r="O49" s="194">
        <f t="shared" si="26"/>
        <v>45</v>
      </c>
      <c r="P49" s="193">
        <f t="shared" si="27"/>
        <v>16</v>
      </c>
      <c r="Q49" s="194">
        <f t="shared" si="28"/>
        <v>0</v>
      </c>
      <c r="R49" s="195">
        <f t="shared" si="34"/>
        <v>0.29166666666666669</v>
      </c>
      <c r="S49" s="195">
        <f t="shared" si="35"/>
        <v>0.51041666666666663</v>
      </c>
      <c r="T49" s="195">
        <f t="shared" si="36"/>
        <v>0.53125</v>
      </c>
      <c r="U49" s="195">
        <f t="shared" si="37"/>
        <v>0.66666666666666663</v>
      </c>
      <c r="V49" s="196"/>
      <c r="W49" s="196">
        <f t="shared" si="38"/>
        <v>0.35416666666666669</v>
      </c>
      <c r="X49" s="196"/>
      <c r="Y49" s="196">
        <f t="shared" si="39"/>
        <v>0.35416666666666657</v>
      </c>
    </row>
    <row r="50" spans="2:25" ht="12.75" hidden="1" customHeight="1" outlineLevel="1" x14ac:dyDescent="0.2">
      <c r="B50" s="851"/>
      <c r="C50" s="851"/>
      <c r="D50" s="27" t="str">
        <f t="shared" si="29"/>
        <v/>
      </c>
      <c r="E50" s="191" t="str">
        <f t="shared" si="20"/>
        <v>Di</v>
      </c>
      <c r="F50" s="191">
        <f t="shared" si="30"/>
        <v>2021</v>
      </c>
      <c r="G50" s="191">
        <f t="shared" si="31"/>
        <v>2</v>
      </c>
      <c r="H50" s="191">
        <f t="shared" si="33"/>
        <v>9</v>
      </c>
      <c r="I50" s="192">
        <f t="shared" si="32"/>
        <v>42774</v>
      </c>
      <c r="J50" s="193">
        <f t="shared" si="21"/>
        <v>7</v>
      </c>
      <c r="K50" s="194">
        <f t="shared" si="22"/>
        <v>0</v>
      </c>
      <c r="L50" s="193">
        <f t="shared" si="23"/>
        <v>12</v>
      </c>
      <c r="M50" s="194">
        <f t="shared" si="24"/>
        <v>15</v>
      </c>
      <c r="N50" s="193">
        <f t="shared" si="25"/>
        <v>12</v>
      </c>
      <c r="O50" s="194">
        <f t="shared" si="26"/>
        <v>45</v>
      </c>
      <c r="P50" s="193">
        <f t="shared" si="27"/>
        <v>16</v>
      </c>
      <c r="Q50" s="194">
        <f t="shared" si="28"/>
        <v>0</v>
      </c>
      <c r="R50" s="195">
        <f t="shared" si="34"/>
        <v>0.29166666666666669</v>
      </c>
      <c r="S50" s="195">
        <f t="shared" si="35"/>
        <v>0.51041666666666663</v>
      </c>
      <c r="T50" s="195">
        <f t="shared" si="36"/>
        <v>0.53125</v>
      </c>
      <c r="U50" s="195">
        <f t="shared" si="37"/>
        <v>0.66666666666666663</v>
      </c>
      <c r="V50" s="196"/>
      <c r="W50" s="196">
        <f t="shared" si="38"/>
        <v>0.35416666666666669</v>
      </c>
      <c r="X50" s="196"/>
      <c r="Y50" s="196">
        <f t="shared" si="39"/>
        <v>0.35416666666666657</v>
      </c>
    </row>
    <row r="51" spans="2:25" ht="12.75" hidden="1" customHeight="1" outlineLevel="1" x14ac:dyDescent="0.2">
      <c r="B51" s="851"/>
      <c r="C51" s="851"/>
      <c r="D51" s="27" t="str">
        <f t="shared" si="29"/>
        <v/>
      </c>
      <c r="E51" s="191" t="str">
        <f t="shared" si="20"/>
        <v>Mi</v>
      </c>
      <c r="F51" s="191">
        <f t="shared" si="30"/>
        <v>2021</v>
      </c>
      <c r="G51" s="191">
        <f t="shared" si="31"/>
        <v>2</v>
      </c>
      <c r="H51" s="191">
        <f t="shared" si="33"/>
        <v>10</v>
      </c>
      <c r="I51" s="192">
        <f t="shared" si="32"/>
        <v>42775</v>
      </c>
      <c r="J51" s="193">
        <f t="shared" si="21"/>
        <v>7</v>
      </c>
      <c r="K51" s="194">
        <f t="shared" si="22"/>
        <v>0</v>
      </c>
      <c r="L51" s="193">
        <f t="shared" si="23"/>
        <v>12</v>
      </c>
      <c r="M51" s="194">
        <f t="shared" si="24"/>
        <v>15</v>
      </c>
      <c r="N51" s="193">
        <f t="shared" si="25"/>
        <v>12</v>
      </c>
      <c r="O51" s="194">
        <f t="shared" si="26"/>
        <v>45</v>
      </c>
      <c r="P51" s="193">
        <f t="shared" si="27"/>
        <v>16</v>
      </c>
      <c r="Q51" s="194">
        <f t="shared" si="28"/>
        <v>0</v>
      </c>
      <c r="R51" s="195">
        <f t="shared" si="34"/>
        <v>0.29166666666666669</v>
      </c>
      <c r="S51" s="195">
        <f t="shared" si="35"/>
        <v>0.51041666666666663</v>
      </c>
      <c r="T51" s="195">
        <f t="shared" si="36"/>
        <v>0.53125</v>
      </c>
      <c r="U51" s="195">
        <f t="shared" si="37"/>
        <v>0.66666666666666663</v>
      </c>
      <c r="V51" s="196"/>
      <c r="W51" s="196">
        <f t="shared" si="38"/>
        <v>0.35416666666666669</v>
      </c>
      <c r="X51" s="196"/>
      <c r="Y51" s="196">
        <f t="shared" si="39"/>
        <v>0.35416666666666657</v>
      </c>
    </row>
    <row r="52" spans="2:25" ht="12.75" hidden="1" customHeight="1" outlineLevel="1" x14ac:dyDescent="0.2">
      <c r="B52" s="851"/>
      <c r="C52" s="851"/>
      <c r="D52" s="27" t="str">
        <f t="shared" si="29"/>
        <v/>
      </c>
      <c r="E52" s="191" t="str">
        <f t="shared" si="20"/>
        <v>Do</v>
      </c>
      <c r="F52" s="191">
        <f t="shared" si="30"/>
        <v>2021</v>
      </c>
      <c r="G52" s="191">
        <f t="shared" si="31"/>
        <v>2</v>
      </c>
      <c r="H52" s="191">
        <f t="shared" si="33"/>
        <v>11</v>
      </c>
      <c r="I52" s="192">
        <f t="shared" si="32"/>
        <v>42776</v>
      </c>
      <c r="J52" s="193">
        <f t="shared" si="21"/>
        <v>7</v>
      </c>
      <c r="K52" s="194">
        <f t="shared" si="22"/>
        <v>0</v>
      </c>
      <c r="L52" s="193">
        <f t="shared" si="23"/>
        <v>12</v>
      </c>
      <c r="M52" s="194">
        <f t="shared" si="24"/>
        <v>15</v>
      </c>
      <c r="N52" s="193">
        <f t="shared" si="25"/>
        <v>12</v>
      </c>
      <c r="O52" s="194">
        <f t="shared" si="26"/>
        <v>45</v>
      </c>
      <c r="P52" s="193">
        <f t="shared" si="27"/>
        <v>16</v>
      </c>
      <c r="Q52" s="194">
        <f t="shared" si="28"/>
        <v>0</v>
      </c>
      <c r="R52" s="195">
        <f t="shared" si="34"/>
        <v>0.29166666666666669</v>
      </c>
      <c r="S52" s="195">
        <f t="shared" si="35"/>
        <v>0.51041666666666663</v>
      </c>
      <c r="T52" s="195">
        <f t="shared" si="36"/>
        <v>0.53125</v>
      </c>
      <c r="U52" s="195">
        <f t="shared" si="37"/>
        <v>0.66666666666666663</v>
      </c>
      <c r="V52" s="196"/>
      <c r="W52" s="196">
        <f t="shared" si="38"/>
        <v>0.35416666666666669</v>
      </c>
      <c r="X52" s="196"/>
      <c r="Y52" s="196">
        <f t="shared" si="39"/>
        <v>0.35416666666666657</v>
      </c>
    </row>
    <row r="53" spans="2:25" ht="12.75" hidden="1" customHeight="1" outlineLevel="1" x14ac:dyDescent="0.2">
      <c r="B53" s="851"/>
      <c r="C53" s="851"/>
      <c r="D53" s="27" t="str">
        <f t="shared" si="29"/>
        <v/>
      </c>
      <c r="E53" s="191" t="str">
        <f t="shared" si="20"/>
        <v>Fr</v>
      </c>
      <c r="F53" s="191">
        <f t="shared" si="30"/>
        <v>2021</v>
      </c>
      <c r="G53" s="191">
        <f t="shared" si="31"/>
        <v>2</v>
      </c>
      <c r="H53" s="191">
        <f t="shared" si="33"/>
        <v>12</v>
      </c>
      <c r="I53" s="192">
        <f t="shared" si="32"/>
        <v>42777</v>
      </c>
      <c r="J53" s="193">
        <f t="shared" si="21"/>
        <v>7</v>
      </c>
      <c r="K53" s="194">
        <f t="shared" si="22"/>
        <v>0</v>
      </c>
      <c r="L53" s="193">
        <f t="shared" si="23"/>
        <v>12</v>
      </c>
      <c r="M53" s="194">
        <f t="shared" si="24"/>
        <v>15</v>
      </c>
      <c r="N53" s="193">
        <f t="shared" si="25"/>
        <v>12</v>
      </c>
      <c r="O53" s="194">
        <f t="shared" si="26"/>
        <v>45</v>
      </c>
      <c r="P53" s="193">
        <f t="shared" si="27"/>
        <v>16</v>
      </c>
      <c r="Q53" s="194">
        <f t="shared" si="28"/>
        <v>0</v>
      </c>
      <c r="R53" s="195">
        <f t="shared" si="34"/>
        <v>0.29166666666666669</v>
      </c>
      <c r="S53" s="195">
        <f t="shared" si="35"/>
        <v>0.51041666666666663</v>
      </c>
      <c r="T53" s="195">
        <f t="shared" si="36"/>
        <v>0.53125</v>
      </c>
      <c r="U53" s="195">
        <f t="shared" si="37"/>
        <v>0.66666666666666663</v>
      </c>
      <c r="V53" s="196"/>
      <c r="W53" s="196">
        <f t="shared" si="38"/>
        <v>0.35416666666666669</v>
      </c>
      <c r="X53" s="196"/>
      <c r="Y53" s="196">
        <f t="shared" si="39"/>
        <v>0.35416666666666657</v>
      </c>
    </row>
    <row r="54" spans="2:25" ht="12.75" hidden="1" customHeight="1" outlineLevel="1" x14ac:dyDescent="0.2">
      <c r="B54" s="851"/>
      <c r="C54" s="851"/>
      <c r="D54" s="27" t="str">
        <f t="shared" si="29"/>
        <v/>
      </c>
      <c r="E54" s="191" t="str">
        <f t="shared" si="20"/>
        <v>Sa</v>
      </c>
      <c r="F54" s="191">
        <f t="shared" si="30"/>
        <v>2021</v>
      </c>
      <c r="G54" s="191">
        <f t="shared" si="31"/>
        <v>2</v>
      </c>
      <c r="H54" s="191">
        <f t="shared" si="33"/>
        <v>13</v>
      </c>
      <c r="I54" s="192">
        <f t="shared" si="32"/>
        <v>42778</v>
      </c>
      <c r="J54" s="193">
        <f t="shared" si="21"/>
        <v>7</v>
      </c>
      <c r="K54" s="194">
        <f t="shared" si="22"/>
        <v>0</v>
      </c>
      <c r="L54" s="193">
        <f t="shared" si="23"/>
        <v>12</v>
      </c>
      <c r="M54" s="194">
        <f t="shared" si="24"/>
        <v>15</v>
      </c>
      <c r="N54" s="193">
        <f t="shared" si="25"/>
        <v>12</v>
      </c>
      <c r="O54" s="194">
        <f t="shared" si="26"/>
        <v>45</v>
      </c>
      <c r="P54" s="193">
        <f t="shared" si="27"/>
        <v>16</v>
      </c>
      <c r="Q54" s="194">
        <f t="shared" si="28"/>
        <v>0</v>
      </c>
      <c r="R54" s="195">
        <f t="shared" si="34"/>
        <v>0.29166666666666669</v>
      </c>
      <c r="S54" s="195">
        <f t="shared" si="35"/>
        <v>0.51041666666666663</v>
      </c>
      <c r="T54" s="195">
        <f t="shared" si="36"/>
        <v>0.53125</v>
      </c>
      <c r="U54" s="195">
        <f t="shared" si="37"/>
        <v>0.66666666666666663</v>
      </c>
      <c r="V54" s="196"/>
      <c r="W54" s="196">
        <f t="shared" si="38"/>
        <v>0.35416666666666669</v>
      </c>
      <c r="X54" s="196"/>
      <c r="Y54" s="196">
        <f t="shared" si="39"/>
        <v>0.35416666666666657</v>
      </c>
    </row>
    <row r="55" spans="2:25" ht="12.75" hidden="1" customHeight="1" outlineLevel="1" x14ac:dyDescent="0.2">
      <c r="B55" s="851"/>
      <c r="C55" s="851"/>
      <c r="D55" s="27" t="str">
        <f t="shared" si="29"/>
        <v/>
      </c>
      <c r="E55" s="191" t="str">
        <f t="shared" si="20"/>
        <v>So</v>
      </c>
      <c r="F55" s="191">
        <f t="shared" si="30"/>
        <v>2021</v>
      </c>
      <c r="G55" s="191">
        <f t="shared" si="31"/>
        <v>2</v>
      </c>
      <c r="H55" s="191">
        <f t="shared" si="33"/>
        <v>14</v>
      </c>
      <c r="I55" s="192">
        <f t="shared" si="32"/>
        <v>42779</v>
      </c>
      <c r="J55" s="193">
        <f t="shared" si="21"/>
        <v>7</v>
      </c>
      <c r="K55" s="194">
        <f t="shared" si="22"/>
        <v>0</v>
      </c>
      <c r="L55" s="193">
        <f t="shared" si="23"/>
        <v>12</v>
      </c>
      <c r="M55" s="194">
        <f t="shared" si="24"/>
        <v>15</v>
      </c>
      <c r="N55" s="193">
        <f t="shared" si="25"/>
        <v>12</v>
      </c>
      <c r="O55" s="194">
        <f t="shared" si="26"/>
        <v>45</v>
      </c>
      <c r="P55" s="193">
        <f t="shared" si="27"/>
        <v>16</v>
      </c>
      <c r="Q55" s="194">
        <f t="shared" si="28"/>
        <v>0</v>
      </c>
      <c r="R55" s="195">
        <f t="shared" si="34"/>
        <v>0.29166666666666669</v>
      </c>
      <c r="S55" s="195">
        <f t="shared" si="35"/>
        <v>0.51041666666666663</v>
      </c>
      <c r="T55" s="195">
        <f t="shared" si="36"/>
        <v>0.53125</v>
      </c>
      <c r="U55" s="195">
        <f t="shared" si="37"/>
        <v>0.66666666666666663</v>
      </c>
      <c r="V55" s="196"/>
      <c r="W55" s="196">
        <f t="shared" si="38"/>
        <v>0.35416666666666669</v>
      </c>
      <c r="X55" s="196"/>
      <c r="Y55" s="196">
        <f t="shared" si="39"/>
        <v>0.35416666666666657</v>
      </c>
    </row>
    <row r="56" spans="2:25" ht="12.75" hidden="1" customHeight="1" outlineLevel="1" x14ac:dyDescent="0.2">
      <c r="B56" s="851"/>
      <c r="C56" s="851"/>
      <c r="D56" s="27">
        <f t="shared" si="29"/>
        <v>7</v>
      </c>
      <c r="E56" s="191" t="str">
        <f t="shared" si="20"/>
        <v>Mo</v>
      </c>
      <c r="F56" s="191">
        <f t="shared" si="30"/>
        <v>2021</v>
      </c>
      <c r="G56" s="191">
        <f t="shared" si="31"/>
        <v>2</v>
      </c>
      <c r="H56" s="191">
        <f t="shared" si="33"/>
        <v>15</v>
      </c>
      <c r="I56" s="192">
        <f t="shared" si="32"/>
        <v>42780</v>
      </c>
      <c r="J56" s="193">
        <f t="shared" si="21"/>
        <v>7</v>
      </c>
      <c r="K56" s="194">
        <f t="shared" si="22"/>
        <v>0</v>
      </c>
      <c r="L56" s="193">
        <f t="shared" si="23"/>
        <v>12</v>
      </c>
      <c r="M56" s="194">
        <f t="shared" si="24"/>
        <v>15</v>
      </c>
      <c r="N56" s="193">
        <f t="shared" si="25"/>
        <v>12</v>
      </c>
      <c r="O56" s="194">
        <f t="shared" si="26"/>
        <v>45</v>
      </c>
      <c r="P56" s="193">
        <f t="shared" si="27"/>
        <v>16</v>
      </c>
      <c r="Q56" s="194">
        <f t="shared" si="28"/>
        <v>0</v>
      </c>
      <c r="R56" s="195">
        <f t="shared" si="34"/>
        <v>0.29166666666666669</v>
      </c>
      <c r="S56" s="195">
        <f t="shared" si="35"/>
        <v>0.51041666666666663</v>
      </c>
      <c r="T56" s="195">
        <f t="shared" si="36"/>
        <v>0.53125</v>
      </c>
      <c r="U56" s="195">
        <f t="shared" si="37"/>
        <v>0.66666666666666663</v>
      </c>
      <c r="V56" s="196"/>
      <c r="W56" s="196">
        <f t="shared" si="38"/>
        <v>0.35416666666666669</v>
      </c>
      <c r="X56" s="196"/>
      <c r="Y56" s="196">
        <f t="shared" si="39"/>
        <v>0.35416666666666657</v>
      </c>
    </row>
    <row r="57" spans="2:25" ht="12.75" hidden="1" customHeight="1" outlineLevel="1" x14ac:dyDescent="0.2">
      <c r="B57" s="851"/>
      <c r="C57" s="851"/>
      <c r="D57" s="27" t="str">
        <f t="shared" si="29"/>
        <v/>
      </c>
      <c r="E57" s="191" t="str">
        <f t="shared" si="20"/>
        <v>Di</v>
      </c>
      <c r="F57" s="191">
        <f t="shared" si="30"/>
        <v>2021</v>
      </c>
      <c r="G57" s="191">
        <f t="shared" si="31"/>
        <v>2</v>
      </c>
      <c r="H57" s="191">
        <f t="shared" si="33"/>
        <v>16</v>
      </c>
      <c r="I57" s="192">
        <f t="shared" si="32"/>
        <v>42781</v>
      </c>
      <c r="J57" s="193">
        <f t="shared" si="21"/>
        <v>7</v>
      </c>
      <c r="K57" s="194">
        <f t="shared" si="22"/>
        <v>0</v>
      </c>
      <c r="L57" s="193">
        <f t="shared" si="23"/>
        <v>12</v>
      </c>
      <c r="M57" s="194">
        <f t="shared" si="24"/>
        <v>15</v>
      </c>
      <c r="N57" s="193">
        <f t="shared" si="25"/>
        <v>12</v>
      </c>
      <c r="O57" s="194">
        <f t="shared" si="26"/>
        <v>45</v>
      </c>
      <c r="P57" s="193">
        <f t="shared" si="27"/>
        <v>16</v>
      </c>
      <c r="Q57" s="194">
        <f t="shared" si="28"/>
        <v>0</v>
      </c>
      <c r="R57" s="195">
        <f t="shared" si="34"/>
        <v>0.29166666666666669</v>
      </c>
      <c r="S57" s="195">
        <f t="shared" si="35"/>
        <v>0.51041666666666663</v>
      </c>
      <c r="T57" s="195">
        <f t="shared" si="36"/>
        <v>0.53125</v>
      </c>
      <c r="U57" s="195">
        <f t="shared" si="37"/>
        <v>0.66666666666666663</v>
      </c>
      <c r="V57" s="196"/>
      <c r="W57" s="196">
        <f t="shared" si="38"/>
        <v>0.35416666666666669</v>
      </c>
      <c r="X57" s="196"/>
      <c r="Y57" s="196">
        <f t="shared" si="39"/>
        <v>0.35416666666666657</v>
      </c>
    </row>
    <row r="58" spans="2:25" ht="12.75" hidden="1" customHeight="1" outlineLevel="1" x14ac:dyDescent="0.2">
      <c r="B58" s="851"/>
      <c r="C58" s="851"/>
      <c r="D58" s="27" t="str">
        <f t="shared" si="29"/>
        <v/>
      </c>
      <c r="E58" s="191" t="str">
        <f t="shared" si="20"/>
        <v>Mi</v>
      </c>
      <c r="F58" s="191">
        <f t="shared" si="30"/>
        <v>2021</v>
      </c>
      <c r="G58" s="191">
        <f t="shared" si="31"/>
        <v>2</v>
      </c>
      <c r="H58" s="191">
        <f t="shared" si="33"/>
        <v>17</v>
      </c>
      <c r="I58" s="192">
        <f t="shared" si="32"/>
        <v>42782</v>
      </c>
      <c r="J58" s="193">
        <f t="shared" si="21"/>
        <v>7</v>
      </c>
      <c r="K58" s="194">
        <f t="shared" si="22"/>
        <v>0</v>
      </c>
      <c r="L58" s="193">
        <f t="shared" si="23"/>
        <v>12</v>
      </c>
      <c r="M58" s="194">
        <f t="shared" si="24"/>
        <v>15</v>
      </c>
      <c r="N58" s="193">
        <f t="shared" si="25"/>
        <v>12</v>
      </c>
      <c r="O58" s="194">
        <f t="shared" si="26"/>
        <v>45</v>
      </c>
      <c r="P58" s="193">
        <f t="shared" si="27"/>
        <v>16</v>
      </c>
      <c r="Q58" s="194">
        <f t="shared" si="28"/>
        <v>0</v>
      </c>
      <c r="R58" s="195">
        <f t="shared" si="34"/>
        <v>0.29166666666666669</v>
      </c>
      <c r="S58" s="195">
        <f t="shared" si="35"/>
        <v>0.51041666666666663</v>
      </c>
      <c r="T58" s="195">
        <f t="shared" si="36"/>
        <v>0.53125</v>
      </c>
      <c r="U58" s="195">
        <f t="shared" si="37"/>
        <v>0.66666666666666663</v>
      </c>
      <c r="V58" s="196"/>
      <c r="W58" s="196">
        <f t="shared" si="38"/>
        <v>0.35416666666666669</v>
      </c>
      <c r="X58" s="196"/>
      <c r="Y58" s="196">
        <f t="shared" si="39"/>
        <v>0.35416666666666657</v>
      </c>
    </row>
    <row r="59" spans="2:25" ht="12.75" hidden="1" customHeight="1" outlineLevel="1" x14ac:dyDescent="0.2">
      <c r="B59" s="851"/>
      <c r="C59" s="851"/>
      <c r="D59" s="27" t="str">
        <f t="shared" si="29"/>
        <v/>
      </c>
      <c r="E59" s="191" t="str">
        <f t="shared" si="20"/>
        <v>Do</v>
      </c>
      <c r="F59" s="191">
        <f t="shared" si="30"/>
        <v>2021</v>
      </c>
      <c r="G59" s="191">
        <f t="shared" si="31"/>
        <v>2</v>
      </c>
      <c r="H59" s="191">
        <f t="shared" si="33"/>
        <v>18</v>
      </c>
      <c r="I59" s="192">
        <f t="shared" si="32"/>
        <v>42783</v>
      </c>
      <c r="J59" s="193">
        <f t="shared" si="21"/>
        <v>7</v>
      </c>
      <c r="K59" s="194">
        <f t="shared" si="22"/>
        <v>0</v>
      </c>
      <c r="L59" s="193">
        <f t="shared" si="23"/>
        <v>12</v>
      </c>
      <c r="M59" s="194">
        <f t="shared" si="24"/>
        <v>15</v>
      </c>
      <c r="N59" s="193">
        <f t="shared" si="25"/>
        <v>12</v>
      </c>
      <c r="O59" s="194">
        <f t="shared" si="26"/>
        <v>45</v>
      </c>
      <c r="P59" s="193">
        <f t="shared" si="27"/>
        <v>16</v>
      </c>
      <c r="Q59" s="194">
        <f t="shared" si="28"/>
        <v>0</v>
      </c>
      <c r="R59" s="195">
        <f t="shared" si="34"/>
        <v>0.29166666666666669</v>
      </c>
      <c r="S59" s="195">
        <f t="shared" si="35"/>
        <v>0.51041666666666663</v>
      </c>
      <c r="T59" s="195">
        <f t="shared" si="36"/>
        <v>0.53125</v>
      </c>
      <c r="U59" s="195">
        <f t="shared" si="37"/>
        <v>0.66666666666666663</v>
      </c>
      <c r="V59" s="196"/>
      <c r="W59" s="196">
        <f t="shared" si="38"/>
        <v>0.35416666666666669</v>
      </c>
      <c r="X59" s="196"/>
      <c r="Y59" s="196">
        <f t="shared" si="39"/>
        <v>0.35416666666666657</v>
      </c>
    </row>
    <row r="60" spans="2:25" ht="12.75" hidden="1" customHeight="1" outlineLevel="1" x14ac:dyDescent="0.2">
      <c r="B60" s="851"/>
      <c r="C60" s="851"/>
      <c r="D60" s="27" t="str">
        <f t="shared" si="29"/>
        <v/>
      </c>
      <c r="E60" s="191" t="str">
        <f t="shared" si="20"/>
        <v>Fr</v>
      </c>
      <c r="F60" s="191">
        <f t="shared" si="30"/>
        <v>2021</v>
      </c>
      <c r="G60" s="191">
        <f t="shared" si="31"/>
        <v>2</v>
      </c>
      <c r="H60" s="191">
        <f t="shared" si="33"/>
        <v>19</v>
      </c>
      <c r="I60" s="192">
        <f t="shared" si="32"/>
        <v>42784</v>
      </c>
      <c r="J60" s="193">
        <f t="shared" si="21"/>
        <v>7</v>
      </c>
      <c r="K60" s="194">
        <f t="shared" si="22"/>
        <v>0</v>
      </c>
      <c r="L60" s="193">
        <f t="shared" si="23"/>
        <v>12</v>
      </c>
      <c r="M60" s="194">
        <f t="shared" si="24"/>
        <v>15</v>
      </c>
      <c r="N60" s="193">
        <f t="shared" si="25"/>
        <v>12</v>
      </c>
      <c r="O60" s="194">
        <f t="shared" si="26"/>
        <v>45</v>
      </c>
      <c r="P60" s="193">
        <f t="shared" si="27"/>
        <v>16</v>
      </c>
      <c r="Q60" s="194">
        <f t="shared" si="28"/>
        <v>0</v>
      </c>
      <c r="R60" s="195">
        <f t="shared" si="34"/>
        <v>0.29166666666666669</v>
      </c>
      <c r="S60" s="195">
        <f t="shared" si="35"/>
        <v>0.51041666666666663</v>
      </c>
      <c r="T60" s="195">
        <f t="shared" si="36"/>
        <v>0.53125</v>
      </c>
      <c r="U60" s="195">
        <f t="shared" si="37"/>
        <v>0.66666666666666663</v>
      </c>
      <c r="V60" s="196"/>
      <c r="W60" s="196">
        <f t="shared" si="38"/>
        <v>0.35416666666666669</v>
      </c>
      <c r="X60" s="196"/>
      <c r="Y60" s="196">
        <f t="shared" si="39"/>
        <v>0.35416666666666657</v>
      </c>
    </row>
    <row r="61" spans="2:25" ht="12.75" hidden="1" customHeight="1" outlineLevel="1" x14ac:dyDescent="0.2">
      <c r="B61" s="851"/>
      <c r="C61" s="851"/>
      <c r="D61" s="27" t="str">
        <f t="shared" si="29"/>
        <v/>
      </c>
      <c r="E61" s="191" t="str">
        <f t="shared" si="20"/>
        <v>Sa</v>
      </c>
      <c r="F61" s="191">
        <f t="shared" si="30"/>
        <v>2021</v>
      </c>
      <c r="G61" s="191">
        <f t="shared" si="31"/>
        <v>2</v>
      </c>
      <c r="H61" s="191">
        <f t="shared" si="33"/>
        <v>20</v>
      </c>
      <c r="I61" s="192">
        <f t="shared" si="32"/>
        <v>42785</v>
      </c>
      <c r="J61" s="193">
        <f t="shared" si="21"/>
        <v>7</v>
      </c>
      <c r="K61" s="194">
        <f t="shared" si="22"/>
        <v>0</v>
      </c>
      <c r="L61" s="193">
        <f t="shared" si="23"/>
        <v>12</v>
      </c>
      <c r="M61" s="194">
        <f t="shared" si="24"/>
        <v>15</v>
      </c>
      <c r="N61" s="193">
        <f t="shared" si="25"/>
        <v>12</v>
      </c>
      <c r="O61" s="194">
        <f t="shared" si="26"/>
        <v>45</v>
      </c>
      <c r="P61" s="193">
        <f t="shared" si="27"/>
        <v>16</v>
      </c>
      <c r="Q61" s="194">
        <f t="shared" si="28"/>
        <v>0</v>
      </c>
      <c r="R61" s="195">
        <f t="shared" si="34"/>
        <v>0.29166666666666669</v>
      </c>
      <c r="S61" s="195">
        <f t="shared" si="35"/>
        <v>0.51041666666666663</v>
      </c>
      <c r="T61" s="195">
        <f t="shared" si="36"/>
        <v>0.53125</v>
      </c>
      <c r="U61" s="195">
        <f t="shared" si="37"/>
        <v>0.66666666666666663</v>
      </c>
      <c r="V61" s="196"/>
      <c r="W61" s="196">
        <f t="shared" si="38"/>
        <v>0.35416666666666669</v>
      </c>
      <c r="X61" s="196"/>
      <c r="Y61" s="196">
        <f t="shared" si="39"/>
        <v>0.35416666666666657</v>
      </c>
    </row>
    <row r="62" spans="2:25" ht="12.75" hidden="1" customHeight="1" outlineLevel="1" x14ac:dyDescent="0.2">
      <c r="B62" s="851"/>
      <c r="C62" s="851"/>
      <c r="D62" s="27" t="str">
        <f t="shared" si="29"/>
        <v/>
      </c>
      <c r="E62" s="191" t="str">
        <f t="shared" si="20"/>
        <v>So</v>
      </c>
      <c r="F62" s="191">
        <f t="shared" si="30"/>
        <v>2021</v>
      </c>
      <c r="G62" s="191">
        <f t="shared" si="31"/>
        <v>2</v>
      </c>
      <c r="H62" s="191">
        <f t="shared" si="33"/>
        <v>21</v>
      </c>
      <c r="I62" s="192">
        <f t="shared" si="32"/>
        <v>42786</v>
      </c>
      <c r="J62" s="193">
        <f t="shared" si="21"/>
        <v>7</v>
      </c>
      <c r="K62" s="194">
        <f t="shared" si="22"/>
        <v>0</v>
      </c>
      <c r="L62" s="193">
        <f t="shared" si="23"/>
        <v>12</v>
      </c>
      <c r="M62" s="194">
        <f t="shared" si="24"/>
        <v>15</v>
      </c>
      <c r="N62" s="193">
        <f t="shared" si="25"/>
        <v>12</v>
      </c>
      <c r="O62" s="194">
        <f t="shared" si="26"/>
        <v>45</v>
      </c>
      <c r="P62" s="193">
        <f t="shared" si="27"/>
        <v>16</v>
      </c>
      <c r="Q62" s="194">
        <f t="shared" si="28"/>
        <v>0</v>
      </c>
      <c r="R62" s="195">
        <f t="shared" si="34"/>
        <v>0.29166666666666669</v>
      </c>
      <c r="S62" s="195">
        <f t="shared" si="35"/>
        <v>0.51041666666666663</v>
      </c>
      <c r="T62" s="195">
        <f t="shared" si="36"/>
        <v>0.53125</v>
      </c>
      <c r="U62" s="195">
        <f t="shared" si="37"/>
        <v>0.66666666666666663</v>
      </c>
      <c r="V62" s="196"/>
      <c r="W62" s="196">
        <f t="shared" si="38"/>
        <v>0.35416666666666669</v>
      </c>
      <c r="X62" s="196"/>
      <c r="Y62" s="196">
        <f t="shared" si="39"/>
        <v>0.35416666666666657</v>
      </c>
    </row>
    <row r="63" spans="2:25" ht="12.75" hidden="1" customHeight="1" outlineLevel="1" x14ac:dyDescent="0.2">
      <c r="B63" s="851"/>
      <c r="C63" s="851"/>
      <c r="D63" s="27">
        <f t="shared" si="29"/>
        <v>8</v>
      </c>
      <c r="E63" s="191" t="str">
        <f t="shared" si="20"/>
        <v>Mo</v>
      </c>
      <c r="F63" s="191">
        <f t="shared" si="30"/>
        <v>2021</v>
      </c>
      <c r="G63" s="191">
        <f t="shared" si="31"/>
        <v>2</v>
      </c>
      <c r="H63" s="191">
        <f t="shared" si="33"/>
        <v>22</v>
      </c>
      <c r="I63" s="192">
        <f t="shared" si="32"/>
        <v>42787</v>
      </c>
      <c r="J63" s="193">
        <f t="shared" si="21"/>
        <v>7</v>
      </c>
      <c r="K63" s="194">
        <f t="shared" si="22"/>
        <v>0</v>
      </c>
      <c r="L63" s="193">
        <f t="shared" si="23"/>
        <v>12</v>
      </c>
      <c r="M63" s="194">
        <f t="shared" si="24"/>
        <v>15</v>
      </c>
      <c r="N63" s="193">
        <f t="shared" si="25"/>
        <v>12</v>
      </c>
      <c r="O63" s="194">
        <f t="shared" si="26"/>
        <v>45</v>
      </c>
      <c r="P63" s="193">
        <f t="shared" si="27"/>
        <v>16</v>
      </c>
      <c r="Q63" s="194">
        <f t="shared" si="28"/>
        <v>0</v>
      </c>
      <c r="R63" s="195">
        <f t="shared" si="34"/>
        <v>0.29166666666666669</v>
      </c>
      <c r="S63" s="195">
        <f t="shared" si="35"/>
        <v>0.51041666666666663</v>
      </c>
      <c r="T63" s="195">
        <f t="shared" si="36"/>
        <v>0.53125</v>
      </c>
      <c r="U63" s="195">
        <f t="shared" si="37"/>
        <v>0.66666666666666663</v>
      </c>
      <c r="V63" s="196"/>
      <c r="W63" s="196">
        <f t="shared" si="38"/>
        <v>0.35416666666666669</v>
      </c>
      <c r="X63" s="196"/>
      <c r="Y63" s="196">
        <f t="shared" si="39"/>
        <v>0.35416666666666657</v>
      </c>
    </row>
    <row r="64" spans="2:25" ht="12.75" hidden="1" customHeight="1" outlineLevel="1" x14ac:dyDescent="0.2">
      <c r="B64" s="851"/>
      <c r="C64" s="851"/>
      <c r="D64" s="27" t="str">
        <f t="shared" si="29"/>
        <v/>
      </c>
      <c r="E64" s="191" t="str">
        <f t="shared" si="20"/>
        <v>Di</v>
      </c>
      <c r="F64" s="191">
        <f t="shared" si="30"/>
        <v>2021</v>
      </c>
      <c r="G64" s="191">
        <f t="shared" si="31"/>
        <v>2</v>
      </c>
      <c r="H64" s="191">
        <f t="shared" si="33"/>
        <v>23</v>
      </c>
      <c r="I64" s="192">
        <f t="shared" si="32"/>
        <v>42788</v>
      </c>
      <c r="J64" s="193">
        <f t="shared" si="21"/>
        <v>7</v>
      </c>
      <c r="K64" s="194">
        <f t="shared" si="22"/>
        <v>0</v>
      </c>
      <c r="L64" s="193">
        <f t="shared" si="23"/>
        <v>12</v>
      </c>
      <c r="M64" s="194">
        <f t="shared" si="24"/>
        <v>15</v>
      </c>
      <c r="N64" s="193">
        <f t="shared" si="25"/>
        <v>12</v>
      </c>
      <c r="O64" s="194">
        <f t="shared" si="26"/>
        <v>45</v>
      </c>
      <c r="P64" s="193">
        <f t="shared" si="27"/>
        <v>16</v>
      </c>
      <c r="Q64" s="194">
        <f t="shared" si="28"/>
        <v>0</v>
      </c>
      <c r="R64" s="195">
        <f t="shared" si="34"/>
        <v>0.29166666666666669</v>
      </c>
      <c r="S64" s="195">
        <f t="shared" si="35"/>
        <v>0.51041666666666663</v>
      </c>
      <c r="T64" s="195">
        <f t="shared" si="36"/>
        <v>0.53125</v>
      </c>
      <c r="U64" s="195">
        <f t="shared" si="37"/>
        <v>0.66666666666666663</v>
      </c>
      <c r="V64" s="196"/>
      <c r="W64" s="196">
        <f t="shared" si="38"/>
        <v>0.35416666666666669</v>
      </c>
      <c r="X64" s="196"/>
      <c r="Y64" s="196">
        <f t="shared" si="39"/>
        <v>0.35416666666666657</v>
      </c>
    </row>
    <row r="65" spans="1:30" ht="12.75" hidden="1" customHeight="1" outlineLevel="1" x14ac:dyDescent="0.2">
      <c r="B65" s="851"/>
      <c r="C65" s="851"/>
      <c r="D65" s="27" t="str">
        <f t="shared" si="29"/>
        <v/>
      </c>
      <c r="E65" s="191" t="str">
        <f t="shared" si="20"/>
        <v>Mi</v>
      </c>
      <c r="F65" s="191">
        <f t="shared" si="30"/>
        <v>2021</v>
      </c>
      <c r="G65" s="191">
        <f t="shared" si="31"/>
        <v>2</v>
      </c>
      <c r="H65" s="191">
        <f t="shared" si="33"/>
        <v>24</v>
      </c>
      <c r="I65" s="192">
        <f t="shared" si="32"/>
        <v>42789</v>
      </c>
      <c r="J65" s="193">
        <f t="shared" si="21"/>
        <v>7</v>
      </c>
      <c r="K65" s="194">
        <f t="shared" si="22"/>
        <v>0</v>
      </c>
      <c r="L65" s="193">
        <f t="shared" si="23"/>
        <v>12</v>
      </c>
      <c r="M65" s="194">
        <f t="shared" si="24"/>
        <v>15</v>
      </c>
      <c r="N65" s="193">
        <f t="shared" si="25"/>
        <v>12</v>
      </c>
      <c r="O65" s="194">
        <f t="shared" si="26"/>
        <v>45</v>
      </c>
      <c r="P65" s="193">
        <f t="shared" si="27"/>
        <v>16</v>
      </c>
      <c r="Q65" s="194">
        <f t="shared" si="28"/>
        <v>0</v>
      </c>
      <c r="R65" s="195">
        <f t="shared" si="34"/>
        <v>0.29166666666666669</v>
      </c>
      <c r="S65" s="195">
        <f t="shared" si="35"/>
        <v>0.51041666666666663</v>
      </c>
      <c r="T65" s="195">
        <f t="shared" si="36"/>
        <v>0.53125</v>
      </c>
      <c r="U65" s="195">
        <f t="shared" si="37"/>
        <v>0.66666666666666663</v>
      </c>
      <c r="V65" s="196"/>
      <c r="W65" s="196">
        <f t="shared" si="38"/>
        <v>0.35416666666666669</v>
      </c>
      <c r="X65" s="196"/>
      <c r="Y65" s="196">
        <f t="shared" si="39"/>
        <v>0.35416666666666657</v>
      </c>
      <c r="Z65" s="196"/>
      <c r="AA65" s="150"/>
    </row>
    <row r="66" spans="1:30" ht="12.75" hidden="1" customHeight="1" outlineLevel="1" x14ac:dyDescent="0.2">
      <c r="B66" s="851"/>
      <c r="C66" s="851"/>
      <c r="D66" s="27" t="str">
        <f t="shared" si="29"/>
        <v/>
      </c>
      <c r="E66" s="191" t="str">
        <f t="shared" si="20"/>
        <v>Do</v>
      </c>
      <c r="F66" s="191">
        <f t="shared" si="30"/>
        <v>2021</v>
      </c>
      <c r="G66" s="191">
        <f t="shared" si="31"/>
        <v>2</v>
      </c>
      <c r="H66" s="191">
        <f t="shared" si="33"/>
        <v>25</v>
      </c>
      <c r="I66" s="192">
        <f t="shared" si="32"/>
        <v>42790</v>
      </c>
      <c r="J66" s="193">
        <f t="shared" si="21"/>
        <v>7</v>
      </c>
      <c r="K66" s="194">
        <f t="shared" si="22"/>
        <v>0</v>
      </c>
      <c r="L66" s="193">
        <f t="shared" si="23"/>
        <v>12</v>
      </c>
      <c r="M66" s="194">
        <f t="shared" si="24"/>
        <v>15</v>
      </c>
      <c r="N66" s="193">
        <f t="shared" si="25"/>
        <v>12</v>
      </c>
      <c r="O66" s="194">
        <f t="shared" si="26"/>
        <v>45</v>
      </c>
      <c r="P66" s="193">
        <f t="shared" si="27"/>
        <v>16</v>
      </c>
      <c r="Q66" s="194">
        <f t="shared" si="28"/>
        <v>0</v>
      </c>
      <c r="R66" s="195">
        <f t="shared" si="34"/>
        <v>0.29166666666666669</v>
      </c>
      <c r="S66" s="195">
        <f t="shared" si="35"/>
        <v>0.51041666666666663</v>
      </c>
      <c r="T66" s="195">
        <f t="shared" si="36"/>
        <v>0.53125</v>
      </c>
      <c r="U66" s="195">
        <f t="shared" si="37"/>
        <v>0.66666666666666663</v>
      </c>
      <c r="V66" s="196"/>
      <c r="W66" s="196">
        <f t="shared" si="38"/>
        <v>0.35416666666666669</v>
      </c>
      <c r="X66" s="196"/>
      <c r="Y66" s="196">
        <f t="shared" si="39"/>
        <v>0.35416666666666657</v>
      </c>
      <c r="Z66" s="196"/>
      <c r="AA66" s="150"/>
    </row>
    <row r="67" spans="1:30" ht="12.75" hidden="1" customHeight="1" outlineLevel="1" x14ac:dyDescent="0.2">
      <c r="B67" s="851"/>
      <c r="C67" s="851"/>
      <c r="D67" s="27" t="str">
        <f t="shared" si="29"/>
        <v/>
      </c>
      <c r="E67" s="191" t="str">
        <f t="shared" si="20"/>
        <v>Fr</v>
      </c>
      <c r="F67" s="191">
        <f t="shared" si="30"/>
        <v>2021</v>
      </c>
      <c r="G67" s="191">
        <f t="shared" si="31"/>
        <v>2</v>
      </c>
      <c r="H67" s="191">
        <f t="shared" si="33"/>
        <v>26</v>
      </c>
      <c r="I67" s="192">
        <f t="shared" si="32"/>
        <v>42791</v>
      </c>
      <c r="J67" s="193">
        <f t="shared" si="21"/>
        <v>7</v>
      </c>
      <c r="K67" s="194">
        <f t="shared" si="22"/>
        <v>0</v>
      </c>
      <c r="L67" s="193">
        <f t="shared" si="23"/>
        <v>12</v>
      </c>
      <c r="M67" s="194">
        <f t="shared" si="24"/>
        <v>15</v>
      </c>
      <c r="N67" s="193">
        <f t="shared" si="25"/>
        <v>12</v>
      </c>
      <c r="O67" s="194">
        <f t="shared" si="26"/>
        <v>45</v>
      </c>
      <c r="P67" s="193">
        <f t="shared" si="27"/>
        <v>16</v>
      </c>
      <c r="Q67" s="194">
        <f t="shared" si="28"/>
        <v>0</v>
      </c>
      <c r="R67" s="195">
        <f t="shared" si="34"/>
        <v>0.29166666666666669</v>
      </c>
      <c r="S67" s="195">
        <f t="shared" si="35"/>
        <v>0.51041666666666663</v>
      </c>
      <c r="T67" s="195">
        <f t="shared" si="36"/>
        <v>0.53125</v>
      </c>
      <c r="U67" s="195">
        <f t="shared" si="37"/>
        <v>0.66666666666666663</v>
      </c>
      <c r="V67" s="196"/>
      <c r="W67" s="196">
        <f t="shared" si="38"/>
        <v>0.35416666666666669</v>
      </c>
      <c r="X67" s="196"/>
      <c r="Y67" s="196">
        <f t="shared" si="39"/>
        <v>0.35416666666666657</v>
      </c>
      <c r="Z67" s="196"/>
      <c r="AA67" s="150"/>
    </row>
    <row r="68" spans="1:30" ht="12.75" hidden="1" customHeight="1" outlineLevel="1" x14ac:dyDescent="0.2">
      <c r="B68" s="851"/>
      <c r="C68" s="851"/>
      <c r="D68" s="27" t="str">
        <f t="shared" si="29"/>
        <v/>
      </c>
      <c r="E68" s="191" t="str">
        <f t="shared" si="20"/>
        <v>Sa</v>
      </c>
      <c r="F68" s="191">
        <f t="shared" si="30"/>
        <v>2021</v>
      </c>
      <c r="G68" s="191">
        <f t="shared" si="31"/>
        <v>2</v>
      </c>
      <c r="H68" s="191">
        <f t="shared" si="33"/>
        <v>27</v>
      </c>
      <c r="I68" s="192">
        <f t="shared" si="32"/>
        <v>42792</v>
      </c>
      <c r="J68" s="193">
        <f t="shared" si="21"/>
        <v>7</v>
      </c>
      <c r="K68" s="194">
        <f t="shared" si="22"/>
        <v>0</v>
      </c>
      <c r="L68" s="193">
        <f t="shared" si="23"/>
        <v>12</v>
      </c>
      <c r="M68" s="194">
        <f t="shared" si="24"/>
        <v>15</v>
      </c>
      <c r="N68" s="193">
        <f t="shared" si="25"/>
        <v>12</v>
      </c>
      <c r="O68" s="194">
        <f t="shared" si="26"/>
        <v>45</v>
      </c>
      <c r="P68" s="193">
        <f t="shared" si="27"/>
        <v>16</v>
      </c>
      <c r="Q68" s="194">
        <f t="shared" si="28"/>
        <v>0</v>
      </c>
      <c r="R68" s="195">
        <f t="shared" si="34"/>
        <v>0.29166666666666669</v>
      </c>
      <c r="S68" s="195">
        <f t="shared" si="35"/>
        <v>0.51041666666666663</v>
      </c>
      <c r="T68" s="195">
        <f t="shared" si="36"/>
        <v>0.53125</v>
      </c>
      <c r="U68" s="195">
        <f t="shared" si="37"/>
        <v>0.66666666666666663</v>
      </c>
      <c r="V68" s="196"/>
      <c r="W68" s="196">
        <f t="shared" si="38"/>
        <v>0.35416666666666669</v>
      </c>
      <c r="X68" s="196"/>
      <c r="Y68" s="196">
        <f t="shared" si="39"/>
        <v>0.35416666666666657</v>
      </c>
      <c r="Z68" s="196"/>
      <c r="AA68" s="150"/>
    </row>
    <row r="69" spans="1:30" ht="12.75" hidden="1" customHeight="1" outlineLevel="1" x14ac:dyDescent="0.2">
      <c r="B69" s="851"/>
      <c r="C69" s="851"/>
      <c r="D69" s="27" t="str">
        <f t="shared" si="29"/>
        <v/>
      </c>
      <c r="E69" s="191" t="str">
        <f t="shared" si="20"/>
        <v>So</v>
      </c>
      <c r="F69" s="191">
        <f t="shared" si="30"/>
        <v>2021</v>
      </c>
      <c r="G69" s="191">
        <f t="shared" si="31"/>
        <v>2</v>
      </c>
      <c r="H69" s="191">
        <f t="shared" si="33"/>
        <v>28</v>
      </c>
      <c r="I69" s="192">
        <f t="shared" si="32"/>
        <v>42793</v>
      </c>
      <c r="J69" s="193">
        <f t="shared" si="21"/>
        <v>7</v>
      </c>
      <c r="K69" s="194">
        <f t="shared" si="22"/>
        <v>0</v>
      </c>
      <c r="L69" s="193">
        <f t="shared" si="23"/>
        <v>12</v>
      </c>
      <c r="M69" s="194">
        <f t="shared" si="24"/>
        <v>15</v>
      </c>
      <c r="N69" s="193">
        <f t="shared" si="25"/>
        <v>12</v>
      </c>
      <c r="O69" s="194">
        <f t="shared" si="26"/>
        <v>45</v>
      </c>
      <c r="P69" s="193">
        <f t="shared" si="27"/>
        <v>16</v>
      </c>
      <c r="Q69" s="194">
        <f t="shared" si="28"/>
        <v>0</v>
      </c>
      <c r="R69" s="195">
        <f>TIME(J69,K69,0)</f>
        <v>0.29166666666666669</v>
      </c>
      <c r="S69" s="195">
        <f>TIME(L69,M69,0)</f>
        <v>0.51041666666666663</v>
      </c>
      <c r="T69" s="195">
        <f>TIME(N69,O69,0)</f>
        <v>0.53125</v>
      </c>
      <c r="U69" s="195">
        <f>TIME(P69,Q69,0)</f>
        <v>0.66666666666666663</v>
      </c>
      <c r="V69" s="196"/>
      <c r="W69" s="196">
        <f>TIME($W$4,$X$4,0)</f>
        <v>0.35416666666666669</v>
      </c>
      <c r="X69" s="196"/>
      <c r="Y69" s="196">
        <f>U69-R69-(T69-S69)</f>
        <v>0.35416666666666657</v>
      </c>
      <c r="Z69" s="196"/>
    </row>
    <row r="70" spans="1:30" ht="12.75" hidden="1" customHeight="1" outlineLevel="1" x14ac:dyDescent="0.2">
      <c r="B70" s="851"/>
      <c r="C70" s="851"/>
      <c r="D70" s="27" t="str">
        <f t="shared" si="29"/>
        <v/>
      </c>
      <c r="E70" s="191"/>
      <c r="F70" s="191"/>
      <c r="G70" s="191"/>
      <c r="H70" s="191"/>
      <c r="I70" s="192"/>
      <c r="J70" s="193"/>
      <c r="K70" s="194"/>
      <c r="L70" s="193"/>
      <c r="M70" s="194"/>
      <c r="N70" s="193"/>
      <c r="O70" s="194"/>
      <c r="P70" s="193"/>
      <c r="Q70" s="194"/>
      <c r="R70" s="195"/>
      <c r="S70" s="195"/>
      <c r="T70" s="195"/>
      <c r="U70" s="195"/>
      <c r="V70" s="196"/>
      <c r="W70" s="196"/>
      <c r="X70" s="196"/>
      <c r="Y70" s="196"/>
      <c r="Z70" s="196"/>
    </row>
    <row r="71" spans="1:30" ht="12.75" hidden="1" customHeight="1" outlineLevel="1" x14ac:dyDescent="0.2">
      <c r="B71" s="851"/>
      <c r="C71" s="851"/>
      <c r="D71" s="27" t="str">
        <f t="shared" si="29"/>
        <v/>
      </c>
      <c r="E71" s="191"/>
      <c r="F71" s="191"/>
      <c r="G71" s="191"/>
      <c r="H71" s="191"/>
      <c r="I71" s="192"/>
      <c r="J71" s="193"/>
      <c r="K71" s="194"/>
      <c r="L71" s="193"/>
      <c r="M71" s="194"/>
      <c r="N71" s="193"/>
      <c r="O71" s="194"/>
      <c r="P71" s="193"/>
      <c r="Q71" s="194"/>
      <c r="R71" s="195"/>
      <c r="S71" s="195"/>
      <c r="T71" s="195"/>
      <c r="U71" s="195"/>
      <c r="V71" s="196"/>
      <c r="W71" s="196"/>
      <c r="X71" s="196"/>
      <c r="Y71" s="196"/>
      <c r="Z71" s="196"/>
      <c r="AA71" s="150"/>
    </row>
    <row r="72" spans="1:30" ht="12.75" hidden="1" customHeight="1" outlineLevel="1" x14ac:dyDescent="0.2">
      <c r="B72" s="851"/>
      <c r="C72" s="851"/>
      <c r="D72" s="27" t="str">
        <f t="shared" si="29"/>
        <v/>
      </c>
      <c r="E72" s="191"/>
      <c r="F72" s="191"/>
      <c r="G72" s="191"/>
      <c r="H72" s="191"/>
      <c r="I72" s="192"/>
      <c r="J72" s="193"/>
      <c r="K72" s="194"/>
      <c r="L72" s="193"/>
      <c r="M72" s="194"/>
      <c r="N72" s="193"/>
      <c r="O72" s="194"/>
      <c r="P72" s="193"/>
      <c r="Q72" s="194"/>
      <c r="R72" s="195"/>
      <c r="S72" s="195"/>
      <c r="T72" s="195"/>
      <c r="U72" s="195"/>
      <c r="V72" s="196"/>
      <c r="W72" s="196"/>
      <c r="X72" s="196"/>
      <c r="Y72" s="196"/>
      <c r="Z72" s="196"/>
      <c r="AA72" s="150"/>
    </row>
    <row r="73" spans="1:30" ht="12.75" hidden="1" customHeight="1" outlineLevel="1" x14ac:dyDescent="0.2">
      <c r="B73" s="851"/>
      <c r="C73" s="851"/>
      <c r="E73" s="9"/>
      <c r="F73" s="9"/>
      <c r="G73" s="9"/>
      <c r="H73" s="191"/>
      <c r="I73" s="13"/>
      <c r="P73" s="4" t="s">
        <v>21</v>
      </c>
      <c r="Q73" s="4"/>
      <c r="R73" s="4"/>
      <c r="S73" s="4"/>
      <c r="T73" s="4"/>
      <c r="U73" s="4"/>
      <c r="V73" s="18"/>
      <c r="W73" s="18">
        <f>SUM(W41:W72)</f>
        <v>9.9166666666666661</v>
      </c>
      <c r="X73" s="18"/>
      <c r="Y73" s="18">
        <f>SUM(Y41:Y72)</f>
        <v>9.9166666666666661</v>
      </c>
      <c r="Z73" s="18"/>
      <c r="AA73" s="190">
        <f>IF(Y73-W73&lt;0,W73-Y73,Y73-W73)</f>
        <v>0</v>
      </c>
      <c r="AB73" s="190">
        <f>8.5*SUM(AB41:AB72)/24</f>
        <v>0</v>
      </c>
      <c r="AC73" s="190">
        <f>8.5*SUM(AC41:AC72)/24</f>
        <v>0</v>
      </c>
      <c r="AD73" s="190">
        <f>8.5*SUM(AD41:AD72)/24</f>
        <v>0</v>
      </c>
    </row>
    <row r="74" spans="1:30" ht="12.75" customHeight="1" collapsed="1" x14ac:dyDescent="0.2">
      <c r="B74" s="852"/>
      <c r="C74" s="852"/>
      <c r="D74" s="49"/>
      <c r="E74" s="50"/>
      <c r="F74" s="50"/>
      <c r="G74" s="50"/>
      <c r="H74" s="50"/>
      <c r="I74" s="51"/>
      <c r="J74" s="52"/>
      <c r="K74" s="52"/>
      <c r="L74" s="52"/>
      <c r="M74" s="52"/>
      <c r="N74" s="52"/>
      <c r="O74" s="52"/>
      <c r="P74" s="52"/>
      <c r="Q74" s="52"/>
      <c r="R74" s="52"/>
      <c r="S74" s="52"/>
      <c r="T74" s="52"/>
      <c r="U74" s="52"/>
      <c r="V74" s="53"/>
      <c r="W74" s="53"/>
      <c r="X74" s="53"/>
      <c r="Y74" s="54"/>
      <c r="Z74" s="26"/>
      <c r="AA74" s="203">
        <f>AA40+AA73</f>
        <v>0</v>
      </c>
      <c r="AB74" s="202">
        <f>AB40+SUM(AB41:AB72)</f>
        <v>0</v>
      </c>
      <c r="AC74" s="202">
        <f>AC40+SUM(AC41:AC72)</f>
        <v>0</v>
      </c>
      <c r="AD74" s="202">
        <f>AD40+SUM(AD41:AD72)</f>
        <v>1</v>
      </c>
    </row>
    <row r="75" spans="1:30" ht="12.75" hidden="1" customHeight="1" outlineLevel="1" x14ac:dyDescent="0.2">
      <c r="B75" s="850">
        <f>$F$4</f>
        <v>2021</v>
      </c>
      <c r="C75" s="850" t="str">
        <f>TEXT(I76,"MMM")</f>
        <v>Mär</v>
      </c>
      <c r="D75" s="41"/>
      <c r="E75" s="62"/>
      <c r="F75" s="62"/>
      <c r="G75" s="62"/>
      <c r="H75" s="62"/>
      <c r="I75" s="42"/>
      <c r="J75" s="43"/>
      <c r="K75" s="43"/>
      <c r="L75" s="43"/>
      <c r="M75" s="43"/>
      <c r="N75" s="43"/>
      <c r="O75" s="43"/>
      <c r="P75" s="43"/>
      <c r="Q75" s="43"/>
      <c r="R75" s="43"/>
      <c r="S75" s="43"/>
      <c r="T75" s="43"/>
      <c r="U75" s="43"/>
      <c r="V75" s="63"/>
      <c r="W75" s="63"/>
      <c r="X75" s="63"/>
      <c r="Y75" s="64"/>
      <c r="Z75" s="64"/>
      <c r="AA75" s="148"/>
      <c r="AB75" s="148"/>
      <c r="AC75" s="148"/>
      <c r="AD75" s="148"/>
    </row>
    <row r="76" spans="1:30" ht="12.75" hidden="1" customHeight="1" outlineLevel="1" x14ac:dyDescent="0.2">
      <c r="A76" s="198">
        <f>A42+1</f>
        <v>3</v>
      </c>
      <c r="B76" s="851"/>
      <c r="C76" s="851"/>
      <c r="D76" s="27">
        <f>IF(E76="Mo",_xlfn.ISOWEEKNUM(I76),"")</f>
        <v>9</v>
      </c>
      <c r="E76" s="2" t="str">
        <f>TEXT(I76,"TTT")</f>
        <v>Mo</v>
      </c>
      <c r="F76" s="2">
        <f>$F$4</f>
        <v>2021</v>
      </c>
      <c r="G76" s="2">
        <f>$A$76</f>
        <v>3</v>
      </c>
      <c r="H76" s="2">
        <f>$H$4</f>
        <v>1</v>
      </c>
      <c r="I76" s="14">
        <f>DATE(F76,G76,H76)</f>
        <v>42794</v>
      </c>
      <c r="J76" s="3">
        <v>6</v>
      </c>
      <c r="K76" s="134">
        <v>50</v>
      </c>
      <c r="L76" s="193">
        <f t="shared" ref="L76:L106" si="40">$L$4</f>
        <v>12</v>
      </c>
      <c r="M76" s="194">
        <f t="shared" ref="M76:M106" si="41">$M$4</f>
        <v>15</v>
      </c>
      <c r="N76" s="193">
        <f t="shared" ref="N76:N106" si="42">$N$4</f>
        <v>12</v>
      </c>
      <c r="O76" s="194">
        <f t="shared" ref="O76:O106" si="43">$O$4</f>
        <v>45</v>
      </c>
      <c r="P76" s="193">
        <f t="shared" ref="P76:P106" si="44">$P$4</f>
        <v>16</v>
      </c>
      <c r="Q76" s="194">
        <f t="shared" ref="Q76:Q106" si="45">$Q$4</f>
        <v>0</v>
      </c>
      <c r="R76" s="195">
        <f>TIME(J76,K76,0)</f>
        <v>0.28472222222222221</v>
      </c>
      <c r="S76" s="195">
        <f>TIME(L76,M76,0)</f>
        <v>0.51041666666666663</v>
      </c>
      <c r="T76" s="195">
        <f>TIME(N76,O76,0)</f>
        <v>0.53125</v>
      </c>
      <c r="U76" s="195">
        <f>TIME(P76,Q76,0)</f>
        <v>0.66666666666666663</v>
      </c>
      <c r="V76" s="196"/>
      <c r="W76" s="196">
        <f>TIME($W$4,$X$4,0)</f>
        <v>0.35416666666666669</v>
      </c>
      <c r="X76" s="196"/>
      <c r="Y76" s="196">
        <f>U76-R76-(T76-S76)</f>
        <v>0.36111111111111105</v>
      </c>
      <c r="Z76" s="196"/>
    </row>
    <row r="77" spans="1:30" ht="12.75" hidden="1" customHeight="1" outlineLevel="1" x14ac:dyDescent="0.2">
      <c r="B77" s="851"/>
      <c r="C77" s="851"/>
      <c r="D77" s="27" t="str">
        <f t="shared" ref="D77:D106" si="46">IF(E77="Mo",_xlfn.ISOWEEKNUM(I77),"")</f>
        <v/>
      </c>
      <c r="E77" s="191" t="str">
        <f t="shared" ref="E77:E106" si="47">TEXT(I77,"TTT")</f>
        <v>Di</v>
      </c>
      <c r="F77" s="191">
        <f t="shared" ref="F77:F106" si="48">$F$4</f>
        <v>2021</v>
      </c>
      <c r="G77" s="191">
        <f t="shared" ref="G77:G106" si="49">$A$76</f>
        <v>3</v>
      </c>
      <c r="H77" s="191">
        <f>H76+1</f>
        <v>2</v>
      </c>
      <c r="I77" s="192">
        <f t="shared" ref="I77:I106" si="50">DATE(F77,G77,H77)</f>
        <v>42795</v>
      </c>
      <c r="J77" s="193">
        <f t="shared" ref="J77:J106" si="51">$J$4</f>
        <v>7</v>
      </c>
      <c r="K77" s="194">
        <f t="shared" ref="K77:K106" si="52">$K$4</f>
        <v>0</v>
      </c>
      <c r="L77" s="193">
        <f t="shared" si="40"/>
        <v>12</v>
      </c>
      <c r="M77" s="194">
        <f t="shared" si="41"/>
        <v>15</v>
      </c>
      <c r="N77" s="193">
        <f t="shared" si="42"/>
        <v>12</v>
      </c>
      <c r="O77" s="194">
        <f t="shared" si="43"/>
        <v>45</v>
      </c>
      <c r="P77" s="193">
        <f t="shared" si="44"/>
        <v>16</v>
      </c>
      <c r="Q77" s="194">
        <f t="shared" si="45"/>
        <v>0</v>
      </c>
      <c r="R77" s="195">
        <f>TIME(J77,K77,0)</f>
        <v>0.29166666666666669</v>
      </c>
      <c r="S77" s="195">
        <f>TIME(L77,M77,0)</f>
        <v>0.51041666666666663</v>
      </c>
      <c r="T77" s="195">
        <f>TIME(N77,O77,0)</f>
        <v>0.53125</v>
      </c>
      <c r="U77" s="195">
        <f>TIME(P77,Q77,0)</f>
        <v>0.66666666666666663</v>
      </c>
      <c r="V77" s="196"/>
      <c r="W77" s="196">
        <f>TIME($W$4,$X$4,0)</f>
        <v>0.35416666666666669</v>
      </c>
      <c r="X77" s="196"/>
      <c r="Y77" s="196">
        <f>U77-R77-(T77-S77)</f>
        <v>0.35416666666666657</v>
      </c>
      <c r="Z77" s="196"/>
      <c r="AA77" s="150"/>
    </row>
    <row r="78" spans="1:30" ht="12.75" hidden="1" customHeight="1" outlineLevel="1" x14ac:dyDescent="0.2">
      <c r="B78" s="851"/>
      <c r="C78" s="851"/>
      <c r="D78" s="27" t="str">
        <f t="shared" si="46"/>
        <v/>
      </c>
      <c r="E78" s="191" t="str">
        <f t="shared" si="47"/>
        <v>Mi</v>
      </c>
      <c r="F78" s="191">
        <f t="shared" si="48"/>
        <v>2021</v>
      </c>
      <c r="G78" s="191">
        <f t="shared" si="49"/>
        <v>3</v>
      </c>
      <c r="H78" s="191">
        <f t="shared" ref="H78:H106" si="53">H77+1</f>
        <v>3</v>
      </c>
      <c r="I78" s="192">
        <f t="shared" si="50"/>
        <v>42796</v>
      </c>
      <c r="J78" s="193">
        <f t="shared" si="51"/>
        <v>7</v>
      </c>
      <c r="K78" s="194">
        <f t="shared" si="52"/>
        <v>0</v>
      </c>
      <c r="L78" s="193">
        <f t="shared" si="40"/>
        <v>12</v>
      </c>
      <c r="M78" s="194">
        <f t="shared" si="41"/>
        <v>15</v>
      </c>
      <c r="N78" s="193">
        <f t="shared" si="42"/>
        <v>12</v>
      </c>
      <c r="O78" s="194">
        <f t="shared" si="43"/>
        <v>45</v>
      </c>
      <c r="P78" s="193">
        <f t="shared" si="44"/>
        <v>16</v>
      </c>
      <c r="Q78" s="194">
        <f t="shared" si="45"/>
        <v>0</v>
      </c>
      <c r="R78" s="195">
        <f>TIME(J78,K78,0)</f>
        <v>0.29166666666666669</v>
      </c>
      <c r="S78" s="195">
        <f>TIME(L78,M78,0)</f>
        <v>0.51041666666666663</v>
      </c>
      <c r="T78" s="195">
        <f>TIME(N78,O78,0)</f>
        <v>0.53125</v>
      </c>
      <c r="U78" s="195">
        <f>TIME(P78,Q78,0)</f>
        <v>0.66666666666666663</v>
      </c>
      <c r="V78" s="196"/>
      <c r="W78" s="196">
        <f>TIME($W$4,$X$4,0)</f>
        <v>0.35416666666666669</v>
      </c>
      <c r="X78" s="196"/>
      <c r="Y78" s="196">
        <f>U78-R78-(T78-S78)</f>
        <v>0.35416666666666657</v>
      </c>
      <c r="Z78" s="196"/>
      <c r="AA78" s="150"/>
    </row>
    <row r="79" spans="1:30" ht="12.75" hidden="1" customHeight="1" outlineLevel="1" x14ac:dyDescent="0.2">
      <c r="B79" s="851"/>
      <c r="C79" s="851"/>
      <c r="D79" s="27" t="str">
        <f t="shared" si="46"/>
        <v/>
      </c>
      <c r="E79" s="191" t="str">
        <f t="shared" si="47"/>
        <v>Do</v>
      </c>
      <c r="F79" s="191">
        <f t="shared" si="48"/>
        <v>2021</v>
      </c>
      <c r="G79" s="191">
        <f t="shared" si="49"/>
        <v>3</v>
      </c>
      <c r="H79" s="191">
        <f t="shared" si="53"/>
        <v>4</v>
      </c>
      <c r="I79" s="192">
        <f t="shared" si="50"/>
        <v>42797</v>
      </c>
      <c r="J79" s="193">
        <f t="shared" si="51"/>
        <v>7</v>
      </c>
      <c r="K79" s="194">
        <f t="shared" si="52"/>
        <v>0</v>
      </c>
      <c r="L79" s="193">
        <f t="shared" si="40"/>
        <v>12</v>
      </c>
      <c r="M79" s="194">
        <f t="shared" si="41"/>
        <v>15</v>
      </c>
      <c r="N79" s="193">
        <f t="shared" si="42"/>
        <v>12</v>
      </c>
      <c r="O79" s="194">
        <f t="shared" si="43"/>
        <v>45</v>
      </c>
      <c r="P79" s="193">
        <f t="shared" si="44"/>
        <v>16</v>
      </c>
      <c r="Q79" s="194">
        <f t="shared" si="45"/>
        <v>0</v>
      </c>
      <c r="R79" s="195">
        <f>TIME(J79,K79,0)</f>
        <v>0.29166666666666669</v>
      </c>
      <c r="S79" s="195">
        <f>TIME(L79,M79,0)</f>
        <v>0.51041666666666663</v>
      </c>
      <c r="T79" s="195">
        <f>TIME(N79,O79,0)</f>
        <v>0.53125</v>
      </c>
      <c r="U79" s="195">
        <f>TIME(P79,Q79,0)</f>
        <v>0.66666666666666663</v>
      </c>
      <c r="V79" s="196"/>
      <c r="W79" s="196">
        <f>TIME($W$4,$X$4,0)</f>
        <v>0.35416666666666669</v>
      </c>
      <c r="X79" s="196"/>
      <c r="Y79" s="196">
        <f>U79-R79-(T79-S79)</f>
        <v>0.35416666666666657</v>
      </c>
      <c r="Z79" s="196"/>
      <c r="AA79" s="150"/>
    </row>
    <row r="80" spans="1:30" ht="12.75" hidden="1" customHeight="1" outlineLevel="1" x14ac:dyDescent="0.2">
      <c r="B80" s="851"/>
      <c r="C80" s="851"/>
      <c r="D80" s="27" t="str">
        <f t="shared" si="46"/>
        <v/>
      </c>
      <c r="E80" s="191" t="str">
        <f t="shared" si="47"/>
        <v>Fr</v>
      </c>
      <c r="F80" s="191">
        <f t="shared" si="48"/>
        <v>2021</v>
      </c>
      <c r="G80" s="191">
        <f t="shared" si="49"/>
        <v>3</v>
      </c>
      <c r="H80" s="191">
        <f t="shared" si="53"/>
        <v>5</v>
      </c>
      <c r="I80" s="192">
        <f t="shared" si="50"/>
        <v>42798</v>
      </c>
      <c r="J80" s="193">
        <f t="shared" si="51"/>
        <v>7</v>
      </c>
      <c r="K80" s="194">
        <f t="shared" si="52"/>
        <v>0</v>
      </c>
      <c r="L80" s="193">
        <f t="shared" si="40"/>
        <v>12</v>
      </c>
      <c r="M80" s="194">
        <f t="shared" si="41"/>
        <v>15</v>
      </c>
      <c r="N80" s="193">
        <f t="shared" si="42"/>
        <v>12</v>
      </c>
      <c r="O80" s="194">
        <f t="shared" si="43"/>
        <v>45</v>
      </c>
      <c r="P80" s="193">
        <f t="shared" si="44"/>
        <v>16</v>
      </c>
      <c r="Q80" s="194">
        <f t="shared" si="45"/>
        <v>0</v>
      </c>
      <c r="R80" s="195">
        <f t="shared" ref="R80:R102" si="54">TIME(J80,K80,0)</f>
        <v>0.29166666666666669</v>
      </c>
      <c r="S80" s="195">
        <f t="shared" ref="S80:S102" si="55">TIME(L80,M80,0)</f>
        <v>0.51041666666666663</v>
      </c>
      <c r="T80" s="195">
        <f t="shared" ref="T80:T102" si="56">TIME(N80,O80,0)</f>
        <v>0.53125</v>
      </c>
      <c r="U80" s="195">
        <f t="shared" ref="U80:U102" si="57">TIME(P80,Q80,0)</f>
        <v>0.66666666666666663</v>
      </c>
      <c r="V80" s="196"/>
      <c r="W80" s="196">
        <f t="shared" ref="W80:W102" si="58">TIME($W$4,$X$4,0)</f>
        <v>0.35416666666666669</v>
      </c>
      <c r="X80" s="196"/>
      <c r="Y80" s="196">
        <f t="shared" ref="Y80:Y102" si="59">U80-R80-(T80-S80)</f>
        <v>0.35416666666666657</v>
      </c>
      <c r="Z80" s="196"/>
      <c r="AA80" s="150"/>
    </row>
    <row r="81" spans="2:25" ht="12.75" hidden="1" customHeight="1" outlineLevel="1" x14ac:dyDescent="0.2">
      <c r="B81" s="851"/>
      <c r="C81" s="851"/>
      <c r="D81" s="27" t="str">
        <f t="shared" si="46"/>
        <v/>
      </c>
      <c r="E81" s="191" t="str">
        <f t="shared" si="47"/>
        <v>Sa</v>
      </c>
      <c r="F81" s="191">
        <f t="shared" si="48"/>
        <v>2021</v>
      </c>
      <c r="G81" s="191">
        <f t="shared" si="49"/>
        <v>3</v>
      </c>
      <c r="H81" s="191">
        <f t="shared" si="53"/>
        <v>6</v>
      </c>
      <c r="I81" s="192">
        <f t="shared" si="50"/>
        <v>42799</v>
      </c>
      <c r="J81" s="193">
        <f t="shared" si="51"/>
        <v>7</v>
      </c>
      <c r="K81" s="194">
        <f t="shared" si="52"/>
        <v>0</v>
      </c>
      <c r="L81" s="193">
        <f t="shared" si="40"/>
        <v>12</v>
      </c>
      <c r="M81" s="194">
        <f t="shared" si="41"/>
        <v>15</v>
      </c>
      <c r="N81" s="193">
        <f t="shared" si="42"/>
        <v>12</v>
      </c>
      <c r="O81" s="194">
        <f t="shared" si="43"/>
        <v>45</v>
      </c>
      <c r="P81" s="193">
        <f t="shared" si="44"/>
        <v>16</v>
      </c>
      <c r="Q81" s="194">
        <f t="shared" si="45"/>
        <v>0</v>
      </c>
      <c r="R81" s="195">
        <f t="shared" si="54"/>
        <v>0.29166666666666669</v>
      </c>
      <c r="S81" s="195">
        <f t="shared" si="55"/>
        <v>0.51041666666666663</v>
      </c>
      <c r="T81" s="195">
        <f t="shared" si="56"/>
        <v>0.53125</v>
      </c>
      <c r="U81" s="195">
        <f t="shared" si="57"/>
        <v>0.66666666666666663</v>
      </c>
      <c r="V81" s="196"/>
      <c r="W81" s="196">
        <f t="shared" si="58"/>
        <v>0.35416666666666669</v>
      </c>
      <c r="X81" s="196"/>
      <c r="Y81" s="196">
        <f t="shared" si="59"/>
        <v>0.35416666666666657</v>
      </c>
    </row>
    <row r="82" spans="2:25" ht="12.75" hidden="1" customHeight="1" outlineLevel="1" x14ac:dyDescent="0.2">
      <c r="B82" s="851"/>
      <c r="C82" s="851"/>
      <c r="D82" s="27" t="str">
        <f t="shared" si="46"/>
        <v/>
      </c>
      <c r="E82" s="191" t="str">
        <f t="shared" si="47"/>
        <v>So</v>
      </c>
      <c r="F82" s="191">
        <f t="shared" si="48"/>
        <v>2021</v>
      </c>
      <c r="G82" s="191">
        <f t="shared" si="49"/>
        <v>3</v>
      </c>
      <c r="H82" s="191">
        <f t="shared" si="53"/>
        <v>7</v>
      </c>
      <c r="I82" s="192">
        <f t="shared" si="50"/>
        <v>42800</v>
      </c>
      <c r="J82" s="193">
        <f t="shared" si="51"/>
        <v>7</v>
      </c>
      <c r="K82" s="194">
        <f t="shared" si="52"/>
        <v>0</v>
      </c>
      <c r="L82" s="193">
        <f t="shared" si="40"/>
        <v>12</v>
      </c>
      <c r="M82" s="194">
        <f t="shared" si="41"/>
        <v>15</v>
      </c>
      <c r="N82" s="193">
        <f t="shared" si="42"/>
        <v>12</v>
      </c>
      <c r="O82" s="194">
        <f t="shared" si="43"/>
        <v>45</v>
      </c>
      <c r="P82" s="193">
        <f t="shared" si="44"/>
        <v>16</v>
      </c>
      <c r="Q82" s="194">
        <f t="shared" si="45"/>
        <v>0</v>
      </c>
      <c r="R82" s="195">
        <f t="shared" si="54"/>
        <v>0.29166666666666669</v>
      </c>
      <c r="S82" s="195">
        <f t="shared" si="55"/>
        <v>0.51041666666666663</v>
      </c>
      <c r="T82" s="195">
        <f t="shared" si="56"/>
        <v>0.53125</v>
      </c>
      <c r="U82" s="195">
        <f t="shared" si="57"/>
        <v>0.66666666666666663</v>
      </c>
      <c r="V82" s="196"/>
      <c r="W82" s="196">
        <f t="shared" si="58"/>
        <v>0.35416666666666669</v>
      </c>
      <c r="X82" s="196"/>
      <c r="Y82" s="196">
        <f t="shared" si="59"/>
        <v>0.35416666666666657</v>
      </c>
    </row>
    <row r="83" spans="2:25" ht="12.75" hidden="1" customHeight="1" outlineLevel="1" x14ac:dyDescent="0.2">
      <c r="B83" s="851"/>
      <c r="C83" s="851"/>
      <c r="D83" s="27">
        <f t="shared" si="46"/>
        <v>10</v>
      </c>
      <c r="E83" s="191" t="str">
        <f t="shared" si="47"/>
        <v>Mo</v>
      </c>
      <c r="F83" s="191">
        <f t="shared" si="48"/>
        <v>2021</v>
      </c>
      <c r="G83" s="191">
        <f t="shared" si="49"/>
        <v>3</v>
      </c>
      <c r="H83" s="191">
        <f t="shared" si="53"/>
        <v>8</v>
      </c>
      <c r="I83" s="192">
        <f t="shared" si="50"/>
        <v>42801</v>
      </c>
      <c r="J83" s="193">
        <f t="shared" si="51"/>
        <v>7</v>
      </c>
      <c r="K83" s="194">
        <f t="shared" si="52"/>
        <v>0</v>
      </c>
      <c r="L83" s="193">
        <f t="shared" si="40"/>
        <v>12</v>
      </c>
      <c r="M83" s="194">
        <f t="shared" si="41"/>
        <v>15</v>
      </c>
      <c r="N83" s="193">
        <f t="shared" si="42"/>
        <v>12</v>
      </c>
      <c r="O83" s="194">
        <f t="shared" si="43"/>
        <v>45</v>
      </c>
      <c r="P83" s="193">
        <f t="shared" si="44"/>
        <v>16</v>
      </c>
      <c r="Q83" s="194">
        <f t="shared" si="45"/>
        <v>0</v>
      </c>
      <c r="R83" s="195">
        <f t="shared" si="54"/>
        <v>0.29166666666666669</v>
      </c>
      <c r="S83" s="195">
        <f t="shared" si="55"/>
        <v>0.51041666666666663</v>
      </c>
      <c r="T83" s="195">
        <f t="shared" si="56"/>
        <v>0.53125</v>
      </c>
      <c r="U83" s="195">
        <f t="shared" si="57"/>
        <v>0.66666666666666663</v>
      </c>
      <c r="V83" s="196"/>
      <c r="W83" s="196">
        <f t="shared" si="58"/>
        <v>0.35416666666666669</v>
      </c>
      <c r="X83" s="196"/>
      <c r="Y83" s="196">
        <f t="shared" si="59"/>
        <v>0.35416666666666657</v>
      </c>
    </row>
    <row r="84" spans="2:25" ht="12.75" hidden="1" customHeight="1" outlineLevel="1" x14ac:dyDescent="0.2">
      <c r="B84" s="851"/>
      <c r="C84" s="851"/>
      <c r="D84" s="27" t="str">
        <f t="shared" si="46"/>
        <v/>
      </c>
      <c r="E84" s="191" t="str">
        <f t="shared" si="47"/>
        <v>Di</v>
      </c>
      <c r="F84" s="191">
        <f t="shared" si="48"/>
        <v>2021</v>
      </c>
      <c r="G84" s="191">
        <f t="shared" si="49"/>
        <v>3</v>
      </c>
      <c r="H84" s="191">
        <f t="shared" si="53"/>
        <v>9</v>
      </c>
      <c r="I84" s="192">
        <f t="shared" si="50"/>
        <v>42802</v>
      </c>
      <c r="J84" s="193">
        <f t="shared" si="51"/>
        <v>7</v>
      </c>
      <c r="K84" s="194">
        <f t="shared" si="52"/>
        <v>0</v>
      </c>
      <c r="L84" s="193">
        <f t="shared" si="40"/>
        <v>12</v>
      </c>
      <c r="M84" s="194">
        <f t="shared" si="41"/>
        <v>15</v>
      </c>
      <c r="N84" s="193">
        <f t="shared" si="42"/>
        <v>12</v>
      </c>
      <c r="O84" s="194">
        <f t="shared" si="43"/>
        <v>45</v>
      </c>
      <c r="P84" s="193">
        <f t="shared" si="44"/>
        <v>16</v>
      </c>
      <c r="Q84" s="194">
        <f t="shared" si="45"/>
        <v>0</v>
      </c>
      <c r="R84" s="195">
        <f t="shared" si="54"/>
        <v>0.29166666666666669</v>
      </c>
      <c r="S84" s="195">
        <f t="shared" si="55"/>
        <v>0.51041666666666663</v>
      </c>
      <c r="T84" s="195">
        <f t="shared" si="56"/>
        <v>0.53125</v>
      </c>
      <c r="U84" s="195">
        <f t="shared" si="57"/>
        <v>0.66666666666666663</v>
      </c>
      <c r="V84" s="196"/>
      <c r="W84" s="196">
        <f t="shared" si="58"/>
        <v>0.35416666666666669</v>
      </c>
      <c r="X84" s="196"/>
      <c r="Y84" s="196">
        <f t="shared" si="59"/>
        <v>0.35416666666666657</v>
      </c>
    </row>
    <row r="85" spans="2:25" ht="12.75" hidden="1" customHeight="1" outlineLevel="1" x14ac:dyDescent="0.2">
      <c r="B85" s="851"/>
      <c r="C85" s="851"/>
      <c r="D85" s="27" t="str">
        <f t="shared" si="46"/>
        <v/>
      </c>
      <c r="E85" s="191" t="str">
        <f t="shared" si="47"/>
        <v>Mi</v>
      </c>
      <c r="F85" s="191">
        <f t="shared" si="48"/>
        <v>2021</v>
      </c>
      <c r="G85" s="191">
        <f t="shared" si="49"/>
        <v>3</v>
      </c>
      <c r="H85" s="191">
        <f t="shared" si="53"/>
        <v>10</v>
      </c>
      <c r="I85" s="192">
        <f t="shared" si="50"/>
        <v>42803</v>
      </c>
      <c r="J85" s="193">
        <f t="shared" si="51"/>
        <v>7</v>
      </c>
      <c r="K85" s="194">
        <f t="shared" si="52"/>
        <v>0</v>
      </c>
      <c r="L85" s="193">
        <f t="shared" si="40"/>
        <v>12</v>
      </c>
      <c r="M85" s="194">
        <f t="shared" si="41"/>
        <v>15</v>
      </c>
      <c r="N85" s="193">
        <f t="shared" si="42"/>
        <v>12</v>
      </c>
      <c r="O85" s="194">
        <f t="shared" si="43"/>
        <v>45</v>
      </c>
      <c r="P85" s="193">
        <f t="shared" si="44"/>
        <v>16</v>
      </c>
      <c r="Q85" s="194">
        <f t="shared" si="45"/>
        <v>0</v>
      </c>
      <c r="R85" s="195">
        <f t="shared" si="54"/>
        <v>0.29166666666666669</v>
      </c>
      <c r="S85" s="195">
        <f t="shared" si="55"/>
        <v>0.51041666666666663</v>
      </c>
      <c r="T85" s="195">
        <f t="shared" si="56"/>
        <v>0.53125</v>
      </c>
      <c r="U85" s="195">
        <f t="shared" si="57"/>
        <v>0.66666666666666663</v>
      </c>
      <c r="V85" s="196"/>
      <c r="W85" s="196">
        <f t="shared" si="58"/>
        <v>0.35416666666666669</v>
      </c>
      <c r="X85" s="196"/>
      <c r="Y85" s="196">
        <f t="shared" si="59"/>
        <v>0.35416666666666657</v>
      </c>
    </row>
    <row r="86" spans="2:25" ht="12.75" hidden="1" customHeight="1" outlineLevel="1" x14ac:dyDescent="0.2">
      <c r="B86" s="851"/>
      <c r="C86" s="851"/>
      <c r="D86" s="27" t="str">
        <f t="shared" si="46"/>
        <v/>
      </c>
      <c r="E86" s="191" t="str">
        <f t="shared" si="47"/>
        <v>Do</v>
      </c>
      <c r="F86" s="191">
        <f t="shared" si="48"/>
        <v>2021</v>
      </c>
      <c r="G86" s="191">
        <f t="shared" si="49"/>
        <v>3</v>
      </c>
      <c r="H86" s="191">
        <f t="shared" si="53"/>
        <v>11</v>
      </c>
      <c r="I86" s="192">
        <f t="shared" si="50"/>
        <v>42804</v>
      </c>
      <c r="J86" s="193">
        <f t="shared" si="51"/>
        <v>7</v>
      </c>
      <c r="K86" s="194">
        <f t="shared" si="52"/>
        <v>0</v>
      </c>
      <c r="L86" s="193">
        <f t="shared" si="40"/>
        <v>12</v>
      </c>
      <c r="M86" s="194">
        <f t="shared" si="41"/>
        <v>15</v>
      </c>
      <c r="N86" s="193">
        <f t="shared" si="42"/>
        <v>12</v>
      </c>
      <c r="O86" s="194">
        <f t="shared" si="43"/>
        <v>45</v>
      </c>
      <c r="P86" s="193">
        <f t="shared" si="44"/>
        <v>16</v>
      </c>
      <c r="Q86" s="194">
        <f t="shared" si="45"/>
        <v>0</v>
      </c>
      <c r="R86" s="195">
        <f t="shared" si="54"/>
        <v>0.29166666666666669</v>
      </c>
      <c r="S86" s="195">
        <f t="shared" si="55"/>
        <v>0.51041666666666663</v>
      </c>
      <c r="T86" s="195">
        <f t="shared" si="56"/>
        <v>0.53125</v>
      </c>
      <c r="U86" s="195">
        <f t="shared" si="57"/>
        <v>0.66666666666666663</v>
      </c>
      <c r="V86" s="196"/>
      <c r="W86" s="196">
        <f t="shared" si="58"/>
        <v>0.35416666666666669</v>
      </c>
      <c r="X86" s="196"/>
      <c r="Y86" s="196">
        <f t="shared" si="59"/>
        <v>0.35416666666666657</v>
      </c>
    </row>
    <row r="87" spans="2:25" ht="12.75" hidden="1" customHeight="1" outlineLevel="1" x14ac:dyDescent="0.2">
      <c r="B87" s="851"/>
      <c r="C87" s="851"/>
      <c r="D87" s="27" t="str">
        <f t="shared" si="46"/>
        <v/>
      </c>
      <c r="E87" s="191" t="str">
        <f t="shared" si="47"/>
        <v>Fr</v>
      </c>
      <c r="F87" s="191">
        <f t="shared" si="48"/>
        <v>2021</v>
      </c>
      <c r="G87" s="191">
        <f t="shared" si="49"/>
        <v>3</v>
      </c>
      <c r="H87" s="191">
        <f t="shared" si="53"/>
        <v>12</v>
      </c>
      <c r="I87" s="192">
        <f t="shared" si="50"/>
        <v>42805</v>
      </c>
      <c r="J87" s="193">
        <f t="shared" si="51"/>
        <v>7</v>
      </c>
      <c r="K87" s="194">
        <f t="shared" si="52"/>
        <v>0</v>
      </c>
      <c r="L87" s="193">
        <f t="shared" si="40"/>
        <v>12</v>
      </c>
      <c r="M87" s="194">
        <f t="shared" si="41"/>
        <v>15</v>
      </c>
      <c r="N87" s="193">
        <f t="shared" si="42"/>
        <v>12</v>
      </c>
      <c r="O87" s="194">
        <f t="shared" si="43"/>
        <v>45</v>
      </c>
      <c r="P87" s="193">
        <f t="shared" si="44"/>
        <v>16</v>
      </c>
      <c r="Q87" s="194">
        <f t="shared" si="45"/>
        <v>0</v>
      </c>
      <c r="R87" s="195">
        <f t="shared" si="54"/>
        <v>0.29166666666666669</v>
      </c>
      <c r="S87" s="195">
        <f t="shared" si="55"/>
        <v>0.51041666666666663</v>
      </c>
      <c r="T87" s="195">
        <f t="shared" si="56"/>
        <v>0.53125</v>
      </c>
      <c r="U87" s="195">
        <f t="shared" si="57"/>
        <v>0.66666666666666663</v>
      </c>
      <c r="V87" s="196"/>
      <c r="W87" s="196">
        <f t="shared" si="58"/>
        <v>0.35416666666666669</v>
      </c>
      <c r="X87" s="196"/>
      <c r="Y87" s="196">
        <f t="shared" si="59"/>
        <v>0.35416666666666657</v>
      </c>
    </row>
    <row r="88" spans="2:25" ht="12.75" hidden="1" customHeight="1" outlineLevel="1" x14ac:dyDescent="0.2">
      <c r="B88" s="851"/>
      <c r="C88" s="851"/>
      <c r="D88" s="27" t="str">
        <f t="shared" si="46"/>
        <v/>
      </c>
      <c r="E88" s="191" t="str">
        <f t="shared" si="47"/>
        <v>Sa</v>
      </c>
      <c r="F88" s="191">
        <f t="shared" si="48"/>
        <v>2021</v>
      </c>
      <c r="G88" s="191">
        <f t="shared" si="49"/>
        <v>3</v>
      </c>
      <c r="H88" s="191">
        <f t="shared" si="53"/>
        <v>13</v>
      </c>
      <c r="I88" s="192">
        <f t="shared" si="50"/>
        <v>42806</v>
      </c>
      <c r="J88" s="193">
        <f t="shared" si="51"/>
        <v>7</v>
      </c>
      <c r="K88" s="194">
        <f t="shared" si="52"/>
        <v>0</v>
      </c>
      <c r="L88" s="193">
        <f t="shared" si="40"/>
        <v>12</v>
      </c>
      <c r="M88" s="194">
        <f t="shared" si="41"/>
        <v>15</v>
      </c>
      <c r="N88" s="193">
        <f t="shared" si="42"/>
        <v>12</v>
      </c>
      <c r="O88" s="194">
        <f t="shared" si="43"/>
        <v>45</v>
      </c>
      <c r="P88" s="193">
        <f t="shared" si="44"/>
        <v>16</v>
      </c>
      <c r="Q88" s="194">
        <f t="shared" si="45"/>
        <v>0</v>
      </c>
      <c r="R88" s="195">
        <f t="shared" si="54"/>
        <v>0.29166666666666669</v>
      </c>
      <c r="S88" s="195">
        <f t="shared" si="55"/>
        <v>0.51041666666666663</v>
      </c>
      <c r="T88" s="195">
        <f t="shared" si="56"/>
        <v>0.53125</v>
      </c>
      <c r="U88" s="195">
        <f t="shared" si="57"/>
        <v>0.66666666666666663</v>
      </c>
      <c r="V88" s="196"/>
      <c r="W88" s="196">
        <f t="shared" si="58"/>
        <v>0.35416666666666669</v>
      </c>
      <c r="X88" s="196"/>
      <c r="Y88" s="196">
        <f t="shared" si="59"/>
        <v>0.35416666666666657</v>
      </c>
    </row>
    <row r="89" spans="2:25" ht="12.75" hidden="1" customHeight="1" outlineLevel="1" x14ac:dyDescent="0.2">
      <c r="B89" s="851"/>
      <c r="C89" s="851"/>
      <c r="D89" s="27" t="str">
        <f t="shared" si="46"/>
        <v/>
      </c>
      <c r="E89" s="191" t="str">
        <f t="shared" si="47"/>
        <v>So</v>
      </c>
      <c r="F89" s="191">
        <f t="shared" si="48"/>
        <v>2021</v>
      </c>
      <c r="G89" s="191">
        <f t="shared" si="49"/>
        <v>3</v>
      </c>
      <c r="H89" s="191">
        <f t="shared" si="53"/>
        <v>14</v>
      </c>
      <c r="I89" s="192">
        <f t="shared" si="50"/>
        <v>42807</v>
      </c>
      <c r="J89" s="193">
        <f t="shared" si="51"/>
        <v>7</v>
      </c>
      <c r="K89" s="194">
        <f t="shared" si="52"/>
        <v>0</v>
      </c>
      <c r="L89" s="193">
        <f t="shared" si="40"/>
        <v>12</v>
      </c>
      <c r="M89" s="194">
        <f t="shared" si="41"/>
        <v>15</v>
      </c>
      <c r="N89" s="193">
        <f t="shared" si="42"/>
        <v>12</v>
      </c>
      <c r="O89" s="194">
        <f t="shared" si="43"/>
        <v>45</v>
      </c>
      <c r="P89" s="193">
        <f t="shared" si="44"/>
        <v>16</v>
      </c>
      <c r="Q89" s="194">
        <f t="shared" si="45"/>
        <v>0</v>
      </c>
      <c r="R89" s="195">
        <f t="shared" si="54"/>
        <v>0.29166666666666669</v>
      </c>
      <c r="S89" s="195">
        <f t="shared" si="55"/>
        <v>0.51041666666666663</v>
      </c>
      <c r="T89" s="195">
        <f t="shared" si="56"/>
        <v>0.53125</v>
      </c>
      <c r="U89" s="195">
        <f t="shared" si="57"/>
        <v>0.66666666666666663</v>
      </c>
      <c r="V89" s="196"/>
      <c r="W89" s="196">
        <f t="shared" si="58"/>
        <v>0.35416666666666669</v>
      </c>
      <c r="X89" s="196"/>
      <c r="Y89" s="196">
        <f t="shared" si="59"/>
        <v>0.35416666666666657</v>
      </c>
    </row>
    <row r="90" spans="2:25" ht="12.75" hidden="1" customHeight="1" outlineLevel="1" x14ac:dyDescent="0.2">
      <c r="B90" s="851"/>
      <c r="C90" s="851"/>
      <c r="D90" s="27">
        <f t="shared" si="46"/>
        <v>11</v>
      </c>
      <c r="E90" s="191" t="str">
        <f t="shared" si="47"/>
        <v>Mo</v>
      </c>
      <c r="F90" s="191">
        <f t="shared" si="48"/>
        <v>2021</v>
      </c>
      <c r="G90" s="191">
        <f t="shared" si="49"/>
        <v>3</v>
      </c>
      <c r="H90" s="191">
        <f t="shared" si="53"/>
        <v>15</v>
      </c>
      <c r="I90" s="192">
        <f t="shared" si="50"/>
        <v>42808</v>
      </c>
      <c r="J90" s="193">
        <f t="shared" si="51"/>
        <v>7</v>
      </c>
      <c r="K90" s="194">
        <f t="shared" si="52"/>
        <v>0</v>
      </c>
      <c r="L90" s="193">
        <f t="shared" si="40"/>
        <v>12</v>
      </c>
      <c r="M90" s="194">
        <f t="shared" si="41"/>
        <v>15</v>
      </c>
      <c r="N90" s="193">
        <f t="shared" si="42"/>
        <v>12</v>
      </c>
      <c r="O90" s="194">
        <f t="shared" si="43"/>
        <v>45</v>
      </c>
      <c r="P90" s="193">
        <f t="shared" si="44"/>
        <v>16</v>
      </c>
      <c r="Q90" s="194">
        <f t="shared" si="45"/>
        <v>0</v>
      </c>
      <c r="R90" s="195">
        <f t="shared" si="54"/>
        <v>0.29166666666666669</v>
      </c>
      <c r="S90" s="195">
        <f t="shared" si="55"/>
        <v>0.51041666666666663</v>
      </c>
      <c r="T90" s="195">
        <f t="shared" si="56"/>
        <v>0.53125</v>
      </c>
      <c r="U90" s="195">
        <f t="shared" si="57"/>
        <v>0.66666666666666663</v>
      </c>
      <c r="V90" s="196"/>
      <c r="W90" s="196">
        <f t="shared" si="58"/>
        <v>0.35416666666666669</v>
      </c>
      <c r="X90" s="196"/>
      <c r="Y90" s="196">
        <f t="shared" si="59"/>
        <v>0.35416666666666657</v>
      </c>
    </row>
    <row r="91" spans="2:25" ht="12.75" hidden="1" customHeight="1" outlineLevel="1" x14ac:dyDescent="0.2">
      <c r="B91" s="851"/>
      <c r="C91" s="851"/>
      <c r="D91" s="27" t="str">
        <f t="shared" si="46"/>
        <v/>
      </c>
      <c r="E91" s="191" t="str">
        <f t="shared" si="47"/>
        <v>Di</v>
      </c>
      <c r="F91" s="191">
        <f t="shared" si="48"/>
        <v>2021</v>
      </c>
      <c r="G91" s="191">
        <f t="shared" si="49"/>
        <v>3</v>
      </c>
      <c r="H91" s="191">
        <f t="shared" si="53"/>
        <v>16</v>
      </c>
      <c r="I91" s="192">
        <f t="shared" si="50"/>
        <v>42809</v>
      </c>
      <c r="J91" s="193">
        <f t="shared" si="51"/>
        <v>7</v>
      </c>
      <c r="K91" s="194">
        <f t="shared" si="52"/>
        <v>0</v>
      </c>
      <c r="L91" s="193">
        <f t="shared" si="40"/>
        <v>12</v>
      </c>
      <c r="M91" s="194">
        <f t="shared" si="41"/>
        <v>15</v>
      </c>
      <c r="N91" s="193">
        <f t="shared" si="42"/>
        <v>12</v>
      </c>
      <c r="O91" s="194">
        <f t="shared" si="43"/>
        <v>45</v>
      </c>
      <c r="P91" s="193">
        <f t="shared" si="44"/>
        <v>16</v>
      </c>
      <c r="Q91" s="194">
        <f t="shared" si="45"/>
        <v>0</v>
      </c>
      <c r="R91" s="195">
        <f t="shared" si="54"/>
        <v>0.29166666666666669</v>
      </c>
      <c r="S91" s="195">
        <f t="shared" si="55"/>
        <v>0.51041666666666663</v>
      </c>
      <c r="T91" s="195">
        <f t="shared" si="56"/>
        <v>0.53125</v>
      </c>
      <c r="U91" s="195">
        <f t="shared" si="57"/>
        <v>0.66666666666666663</v>
      </c>
      <c r="V91" s="196"/>
      <c r="W91" s="196">
        <f t="shared" si="58"/>
        <v>0.35416666666666669</v>
      </c>
      <c r="X91" s="196"/>
      <c r="Y91" s="196">
        <f t="shared" si="59"/>
        <v>0.35416666666666657</v>
      </c>
    </row>
    <row r="92" spans="2:25" ht="12.75" hidden="1" customHeight="1" outlineLevel="1" x14ac:dyDescent="0.2">
      <c r="B92" s="851"/>
      <c r="C92" s="851"/>
      <c r="D92" s="27" t="str">
        <f t="shared" si="46"/>
        <v/>
      </c>
      <c r="E92" s="191" t="str">
        <f t="shared" si="47"/>
        <v>Mi</v>
      </c>
      <c r="F92" s="191">
        <f t="shared" si="48"/>
        <v>2021</v>
      </c>
      <c r="G92" s="191">
        <f t="shared" si="49"/>
        <v>3</v>
      </c>
      <c r="H92" s="191">
        <f t="shared" si="53"/>
        <v>17</v>
      </c>
      <c r="I92" s="192">
        <f t="shared" si="50"/>
        <v>42810</v>
      </c>
      <c r="J92" s="193">
        <f t="shared" si="51"/>
        <v>7</v>
      </c>
      <c r="K92" s="194">
        <f t="shared" si="52"/>
        <v>0</v>
      </c>
      <c r="L92" s="193">
        <f t="shared" si="40"/>
        <v>12</v>
      </c>
      <c r="M92" s="194">
        <f t="shared" si="41"/>
        <v>15</v>
      </c>
      <c r="N92" s="193">
        <f t="shared" si="42"/>
        <v>12</v>
      </c>
      <c r="O92" s="194">
        <f t="shared" si="43"/>
        <v>45</v>
      </c>
      <c r="P92" s="193">
        <f t="shared" si="44"/>
        <v>16</v>
      </c>
      <c r="Q92" s="194">
        <f t="shared" si="45"/>
        <v>0</v>
      </c>
      <c r="R92" s="195">
        <f t="shared" si="54"/>
        <v>0.29166666666666669</v>
      </c>
      <c r="S92" s="195">
        <f t="shared" si="55"/>
        <v>0.51041666666666663</v>
      </c>
      <c r="T92" s="195">
        <f t="shared" si="56"/>
        <v>0.53125</v>
      </c>
      <c r="U92" s="195">
        <f t="shared" si="57"/>
        <v>0.66666666666666663</v>
      </c>
      <c r="V92" s="196"/>
      <c r="W92" s="196">
        <f t="shared" si="58"/>
        <v>0.35416666666666669</v>
      </c>
      <c r="X92" s="196"/>
      <c r="Y92" s="196">
        <f t="shared" si="59"/>
        <v>0.35416666666666657</v>
      </c>
    </row>
    <row r="93" spans="2:25" ht="12.75" hidden="1" customHeight="1" outlineLevel="1" x14ac:dyDescent="0.2">
      <c r="B93" s="851"/>
      <c r="C93" s="851"/>
      <c r="D93" s="27" t="str">
        <f t="shared" si="46"/>
        <v/>
      </c>
      <c r="E93" s="191" t="str">
        <f t="shared" si="47"/>
        <v>Do</v>
      </c>
      <c r="F93" s="191">
        <f t="shared" si="48"/>
        <v>2021</v>
      </c>
      <c r="G93" s="191">
        <f t="shared" si="49"/>
        <v>3</v>
      </c>
      <c r="H93" s="191">
        <f t="shared" si="53"/>
        <v>18</v>
      </c>
      <c r="I93" s="192">
        <f t="shared" si="50"/>
        <v>42811</v>
      </c>
      <c r="J93" s="193">
        <f t="shared" si="51"/>
        <v>7</v>
      </c>
      <c r="K93" s="194">
        <f t="shared" si="52"/>
        <v>0</v>
      </c>
      <c r="L93" s="193">
        <f t="shared" si="40"/>
        <v>12</v>
      </c>
      <c r="M93" s="194">
        <f t="shared" si="41"/>
        <v>15</v>
      </c>
      <c r="N93" s="193">
        <f t="shared" si="42"/>
        <v>12</v>
      </c>
      <c r="O93" s="194">
        <f t="shared" si="43"/>
        <v>45</v>
      </c>
      <c r="P93" s="193">
        <f t="shared" si="44"/>
        <v>16</v>
      </c>
      <c r="Q93" s="194">
        <f t="shared" si="45"/>
        <v>0</v>
      </c>
      <c r="R93" s="195">
        <f t="shared" si="54"/>
        <v>0.29166666666666669</v>
      </c>
      <c r="S93" s="195">
        <f t="shared" si="55"/>
        <v>0.51041666666666663</v>
      </c>
      <c r="T93" s="195">
        <f t="shared" si="56"/>
        <v>0.53125</v>
      </c>
      <c r="U93" s="195">
        <f t="shared" si="57"/>
        <v>0.66666666666666663</v>
      </c>
      <c r="V93" s="196"/>
      <c r="W93" s="196">
        <f t="shared" si="58"/>
        <v>0.35416666666666669</v>
      </c>
      <c r="X93" s="196"/>
      <c r="Y93" s="196">
        <f t="shared" si="59"/>
        <v>0.35416666666666657</v>
      </c>
    </row>
    <row r="94" spans="2:25" ht="12.75" hidden="1" customHeight="1" outlineLevel="1" x14ac:dyDescent="0.2">
      <c r="B94" s="851"/>
      <c r="C94" s="851"/>
      <c r="D94" s="27" t="str">
        <f t="shared" si="46"/>
        <v/>
      </c>
      <c r="E94" s="191" t="str">
        <f t="shared" si="47"/>
        <v>Fr</v>
      </c>
      <c r="F94" s="191">
        <f t="shared" si="48"/>
        <v>2021</v>
      </c>
      <c r="G94" s="191">
        <f t="shared" si="49"/>
        <v>3</v>
      </c>
      <c r="H94" s="191">
        <f t="shared" si="53"/>
        <v>19</v>
      </c>
      <c r="I94" s="192">
        <f t="shared" si="50"/>
        <v>42812</v>
      </c>
      <c r="J94" s="193">
        <f t="shared" si="51"/>
        <v>7</v>
      </c>
      <c r="K94" s="194">
        <f t="shared" si="52"/>
        <v>0</v>
      </c>
      <c r="L94" s="193">
        <f t="shared" si="40"/>
        <v>12</v>
      </c>
      <c r="M94" s="194">
        <f t="shared" si="41"/>
        <v>15</v>
      </c>
      <c r="N94" s="193">
        <f t="shared" si="42"/>
        <v>12</v>
      </c>
      <c r="O94" s="194">
        <f t="shared" si="43"/>
        <v>45</v>
      </c>
      <c r="P94" s="193">
        <f t="shared" si="44"/>
        <v>16</v>
      </c>
      <c r="Q94" s="194">
        <f t="shared" si="45"/>
        <v>0</v>
      </c>
      <c r="R94" s="195">
        <f t="shared" si="54"/>
        <v>0.29166666666666669</v>
      </c>
      <c r="S94" s="195">
        <f t="shared" si="55"/>
        <v>0.51041666666666663</v>
      </c>
      <c r="T94" s="195">
        <f t="shared" si="56"/>
        <v>0.53125</v>
      </c>
      <c r="U94" s="195">
        <f t="shared" si="57"/>
        <v>0.66666666666666663</v>
      </c>
      <c r="V94" s="196"/>
      <c r="W94" s="196">
        <f t="shared" si="58"/>
        <v>0.35416666666666669</v>
      </c>
      <c r="X94" s="196"/>
      <c r="Y94" s="196">
        <f t="shared" si="59"/>
        <v>0.35416666666666657</v>
      </c>
    </row>
    <row r="95" spans="2:25" ht="12.75" hidden="1" customHeight="1" outlineLevel="1" x14ac:dyDescent="0.2">
      <c r="B95" s="851"/>
      <c r="C95" s="851"/>
      <c r="D95" s="27" t="str">
        <f t="shared" si="46"/>
        <v/>
      </c>
      <c r="E95" s="191" t="str">
        <f t="shared" si="47"/>
        <v>Sa</v>
      </c>
      <c r="F95" s="191">
        <f t="shared" si="48"/>
        <v>2021</v>
      </c>
      <c r="G95" s="191">
        <f t="shared" si="49"/>
        <v>3</v>
      </c>
      <c r="H95" s="191">
        <f t="shared" si="53"/>
        <v>20</v>
      </c>
      <c r="I95" s="192">
        <f t="shared" si="50"/>
        <v>42813</v>
      </c>
      <c r="J95" s="193">
        <f t="shared" si="51"/>
        <v>7</v>
      </c>
      <c r="K95" s="194">
        <f t="shared" si="52"/>
        <v>0</v>
      </c>
      <c r="L95" s="193">
        <f t="shared" si="40"/>
        <v>12</v>
      </c>
      <c r="M95" s="194">
        <f t="shared" si="41"/>
        <v>15</v>
      </c>
      <c r="N95" s="193">
        <f t="shared" si="42"/>
        <v>12</v>
      </c>
      <c r="O95" s="194">
        <f t="shared" si="43"/>
        <v>45</v>
      </c>
      <c r="P95" s="193">
        <f t="shared" si="44"/>
        <v>16</v>
      </c>
      <c r="Q95" s="194">
        <f t="shared" si="45"/>
        <v>0</v>
      </c>
      <c r="R95" s="195">
        <f t="shared" si="54"/>
        <v>0.29166666666666669</v>
      </c>
      <c r="S95" s="195">
        <f t="shared" si="55"/>
        <v>0.51041666666666663</v>
      </c>
      <c r="T95" s="195">
        <f t="shared" si="56"/>
        <v>0.53125</v>
      </c>
      <c r="U95" s="195">
        <f t="shared" si="57"/>
        <v>0.66666666666666663</v>
      </c>
      <c r="V95" s="196"/>
      <c r="W95" s="196">
        <f t="shared" si="58"/>
        <v>0.35416666666666669</v>
      </c>
      <c r="X95" s="196"/>
      <c r="Y95" s="196">
        <f t="shared" si="59"/>
        <v>0.35416666666666657</v>
      </c>
    </row>
    <row r="96" spans="2:25" ht="12.75" hidden="1" customHeight="1" outlineLevel="1" x14ac:dyDescent="0.2">
      <c r="B96" s="851"/>
      <c r="C96" s="851"/>
      <c r="D96" s="27" t="str">
        <f t="shared" si="46"/>
        <v/>
      </c>
      <c r="E96" s="191" t="str">
        <f t="shared" si="47"/>
        <v>So</v>
      </c>
      <c r="F96" s="191">
        <f t="shared" si="48"/>
        <v>2021</v>
      </c>
      <c r="G96" s="191">
        <f t="shared" si="49"/>
        <v>3</v>
      </c>
      <c r="H96" s="191">
        <f t="shared" si="53"/>
        <v>21</v>
      </c>
      <c r="I96" s="192">
        <f t="shared" si="50"/>
        <v>42814</v>
      </c>
      <c r="J96" s="193">
        <f t="shared" si="51"/>
        <v>7</v>
      </c>
      <c r="K96" s="194">
        <f t="shared" si="52"/>
        <v>0</v>
      </c>
      <c r="L96" s="193">
        <f t="shared" si="40"/>
        <v>12</v>
      </c>
      <c r="M96" s="194">
        <f t="shared" si="41"/>
        <v>15</v>
      </c>
      <c r="N96" s="193">
        <f t="shared" si="42"/>
        <v>12</v>
      </c>
      <c r="O96" s="194">
        <f t="shared" si="43"/>
        <v>45</v>
      </c>
      <c r="P96" s="193">
        <f t="shared" si="44"/>
        <v>16</v>
      </c>
      <c r="Q96" s="194">
        <f t="shared" si="45"/>
        <v>0</v>
      </c>
      <c r="R96" s="195">
        <f t="shared" si="54"/>
        <v>0.29166666666666669</v>
      </c>
      <c r="S96" s="195">
        <f t="shared" si="55"/>
        <v>0.51041666666666663</v>
      </c>
      <c r="T96" s="195">
        <f t="shared" si="56"/>
        <v>0.53125</v>
      </c>
      <c r="U96" s="195">
        <f t="shared" si="57"/>
        <v>0.66666666666666663</v>
      </c>
      <c r="V96" s="196"/>
      <c r="W96" s="196">
        <f t="shared" si="58"/>
        <v>0.35416666666666669</v>
      </c>
      <c r="X96" s="196"/>
      <c r="Y96" s="196">
        <f t="shared" si="59"/>
        <v>0.35416666666666657</v>
      </c>
    </row>
    <row r="97" spans="1:30" ht="12.75" hidden="1" customHeight="1" outlineLevel="1" x14ac:dyDescent="0.2">
      <c r="B97" s="851"/>
      <c r="C97" s="851"/>
      <c r="D97" s="27">
        <f t="shared" si="46"/>
        <v>12</v>
      </c>
      <c r="E97" s="191" t="str">
        <f t="shared" si="47"/>
        <v>Mo</v>
      </c>
      <c r="F97" s="191">
        <f t="shared" si="48"/>
        <v>2021</v>
      </c>
      <c r="G97" s="191">
        <f t="shared" si="49"/>
        <v>3</v>
      </c>
      <c r="H97" s="191">
        <f t="shared" si="53"/>
        <v>22</v>
      </c>
      <c r="I97" s="192">
        <f t="shared" si="50"/>
        <v>42815</v>
      </c>
      <c r="J97" s="193">
        <f t="shared" si="51"/>
        <v>7</v>
      </c>
      <c r="K97" s="194">
        <f t="shared" si="52"/>
        <v>0</v>
      </c>
      <c r="L97" s="193">
        <f t="shared" si="40"/>
        <v>12</v>
      </c>
      <c r="M97" s="194">
        <f t="shared" si="41"/>
        <v>15</v>
      </c>
      <c r="N97" s="193">
        <f t="shared" si="42"/>
        <v>12</v>
      </c>
      <c r="O97" s="194">
        <f t="shared" si="43"/>
        <v>45</v>
      </c>
      <c r="P97" s="193">
        <f t="shared" si="44"/>
        <v>16</v>
      </c>
      <c r="Q97" s="194">
        <f t="shared" si="45"/>
        <v>0</v>
      </c>
      <c r="R97" s="195">
        <f t="shared" si="54"/>
        <v>0.29166666666666669</v>
      </c>
      <c r="S97" s="195">
        <f t="shared" si="55"/>
        <v>0.51041666666666663</v>
      </c>
      <c r="T97" s="195">
        <f t="shared" si="56"/>
        <v>0.53125</v>
      </c>
      <c r="U97" s="195">
        <f t="shared" si="57"/>
        <v>0.66666666666666663</v>
      </c>
      <c r="V97" s="196"/>
      <c r="W97" s="196">
        <f t="shared" si="58"/>
        <v>0.35416666666666669</v>
      </c>
      <c r="X97" s="196"/>
      <c r="Y97" s="196">
        <f t="shared" si="59"/>
        <v>0.35416666666666657</v>
      </c>
      <c r="Z97" s="196"/>
    </row>
    <row r="98" spans="1:30" ht="12.75" hidden="1" customHeight="1" outlineLevel="1" x14ac:dyDescent="0.2">
      <c r="B98" s="851"/>
      <c r="C98" s="851"/>
      <c r="D98" s="27" t="str">
        <f t="shared" si="46"/>
        <v/>
      </c>
      <c r="E98" s="191" t="str">
        <f t="shared" si="47"/>
        <v>Di</v>
      </c>
      <c r="F98" s="191">
        <f t="shared" si="48"/>
        <v>2021</v>
      </c>
      <c r="G98" s="191">
        <f t="shared" si="49"/>
        <v>3</v>
      </c>
      <c r="H98" s="191">
        <f t="shared" si="53"/>
        <v>23</v>
      </c>
      <c r="I98" s="192">
        <f t="shared" si="50"/>
        <v>42816</v>
      </c>
      <c r="J98" s="193">
        <f t="shared" si="51"/>
        <v>7</v>
      </c>
      <c r="K98" s="194">
        <f t="shared" si="52"/>
        <v>0</v>
      </c>
      <c r="L98" s="193">
        <f t="shared" si="40"/>
        <v>12</v>
      </c>
      <c r="M98" s="194">
        <f t="shared" si="41"/>
        <v>15</v>
      </c>
      <c r="N98" s="193">
        <f t="shared" si="42"/>
        <v>12</v>
      </c>
      <c r="O98" s="194">
        <f t="shared" si="43"/>
        <v>45</v>
      </c>
      <c r="P98" s="193">
        <f t="shared" si="44"/>
        <v>16</v>
      </c>
      <c r="Q98" s="194">
        <f t="shared" si="45"/>
        <v>0</v>
      </c>
      <c r="R98" s="195">
        <f t="shared" si="54"/>
        <v>0.29166666666666669</v>
      </c>
      <c r="S98" s="195">
        <f t="shared" si="55"/>
        <v>0.51041666666666663</v>
      </c>
      <c r="T98" s="195">
        <f t="shared" si="56"/>
        <v>0.53125</v>
      </c>
      <c r="U98" s="195">
        <f t="shared" si="57"/>
        <v>0.66666666666666663</v>
      </c>
      <c r="V98" s="196"/>
      <c r="W98" s="196">
        <f t="shared" si="58"/>
        <v>0.35416666666666669</v>
      </c>
      <c r="X98" s="196"/>
      <c r="Y98" s="196">
        <f t="shared" si="59"/>
        <v>0.35416666666666657</v>
      </c>
      <c r="Z98" s="196"/>
      <c r="AA98" s="150"/>
    </row>
    <row r="99" spans="1:30" ht="12.75" hidden="1" customHeight="1" outlineLevel="1" x14ac:dyDescent="0.2">
      <c r="B99" s="851"/>
      <c r="C99" s="851"/>
      <c r="D99" s="27" t="str">
        <f t="shared" si="46"/>
        <v/>
      </c>
      <c r="E99" s="191" t="str">
        <f t="shared" si="47"/>
        <v>Mi</v>
      </c>
      <c r="F99" s="191">
        <f t="shared" si="48"/>
        <v>2021</v>
      </c>
      <c r="G99" s="191">
        <f t="shared" si="49"/>
        <v>3</v>
      </c>
      <c r="H99" s="191">
        <f t="shared" si="53"/>
        <v>24</v>
      </c>
      <c r="I99" s="192">
        <f t="shared" si="50"/>
        <v>42817</v>
      </c>
      <c r="J99" s="193">
        <f t="shared" si="51"/>
        <v>7</v>
      </c>
      <c r="K99" s="194">
        <f t="shared" si="52"/>
        <v>0</v>
      </c>
      <c r="L99" s="193">
        <f t="shared" si="40"/>
        <v>12</v>
      </c>
      <c r="M99" s="194">
        <f t="shared" si="41"/>
        <v>15</v>
      </c>
      <c r="N99" s="193">
        <f t="shared" si="42"/>
        <v>12</v>
      </c>
      <c r="O99" s="194">
        <f t="shared" si="43"/>
        <v>45</v>
      </c>
      <c r="P99" s="193">
        <f t="shared" si="44"/>
        <v>16</v>
      </c>
      <c r="Q99" s="194">
        <f t="shared" si="45"/>
        <v>0</v>
      </c>
      <c r="R99" s="195">
        <f t="shared" si="54"/>
        <v>0.29166666666666669</v>
      </c>
      <c r="S99" s="195">
        <f t="shared" si="55"/>
        <v>0.51041666666666663</v>
      </c>
      <c r="T99" s="195">
        <f t="shared" si="56"/>
        <v>0.53125</v>
      </c>
      <c r="U99" s="195">
        <f t="shared" si="57"/>
        <v>0.66666666666666663</v>
      </c>
      <c r="V99" s="196"/>
      <c r="W99" s="196">
        <f t="shared" si="58"/>
        <v>0.35416666666666669</v>
      </c>
      <c r="X99" s="196"/>
      <c r="Y99" s="196">
        <f t="shared" si="59"/>
        <v>0.35416666666666657</v>
      </c>
      <c r="Z99" s="196"/>
      <c r="AA99" s="150"/>
    </row>
    <row r="100" spans="1:30" ht="12.75" hidden="1" customHeight="1" outlineLevel="1" x14ac:dyDescent="0.2">
      <c r="B100" s="851"/>
      <c r="C100" s="851"/>
      <c r="D100" s="27" t="str">
        <f t="shared" si="46"/>
        <v/>
      </c>
      <c r="E100" s="191" t="str">
        <f t="shared" si="47"/>
        <v>Do</v>
      </c>
      <c r="F100" s="191">
        <f t="shared" si="48"/>
        <v>2021</v>
      </c>
      <c r="G100" s="191">
        <f t="shared" si="49"/>
        <v>3</v>
      </c>
      <c r="H100" s="191">
        <f t="shared" si="53"/>
        <v>25</v>
      </c>
      <c r="I100" s="192">
        <f t="shared" si="50"/>
        <v>42818</v>
      </c>
      <c r="J100" s="193">
        <f t="shared" si="51"/>
        <v>7</v>
      </c>
      <c r="K100" s="194">
        <f t="shared" si="52"/>
        <v>0</v>
      </c>
      <c r="L100" s="193">
        <f t="shared" si="40"/>
        <v>12</v>
      </c>
      <c r="M100" s="194">
        <f t="shared" si="41"/>
        <v>15</v>
      </c>
      <c r="N100" s="193">
        <f t="shared" si="42"/>
        <v>12</v>
      </c>
      <c r="O100" s="194">
        <f t="shared" si="43"/>
        <v>45</v>
      </c>
      <c r="P100" s="193">
        <f t="shared" si="44"/>
        <v>16</v>
      </c>
      <c r="Q100" s="194">
        <f t="shared" si="45"/>
        <v>0</v>
      </c>
      <c r="R100" s="195">
        <f t="shared" si="54"/>
        <v>0.29166666666666669</v>
      </c>
      <c r="S100" s="195">
        <f t="shared" si="55"/>
        <v>0.51041666666666663</v>
      </c>
      <c r="T100" s="195">
        <f t="shared" si="56"/>
        <v>0.53125</v>
      </c>
      <c r="U100" s="195">
        <f t="shared" si="57"/>
        <v>0.66666666666666663</v>
      </c>
      <c r="V100" s="196"/>
      <c r="W100" s="196">
        <f t="shared" si="58"/>
        <v>0.35416666666666669</v>
      </c>
      <c r="X100" s="196"/>
      <c r="Y100" s="196">
        <f t="shared" si="59"/>
        <v>0.35416666666666657</v>
      </c>
      <c r="Z100" s="196"/>
      <c r="AA100" s="150"/>
    </row>
    <row r="101" spans="1:30" ht="12.75" hidden="1" customHeight="1" outlineLevel="1" x14ac:dyDescent="0.2">
      <c r="B101" s="851"/>
      <c r="C101" s="851"/>
      <c r="D101" s="27" t="str">
        <f t="shared" si="46"/>
        <v/>
      </c>
      <c r="E101" s="191" t="str">
        <f t="shared" si="47"/>
        <v>Fr</v>
      </c>
      <c r="F101" s="191">
        <f t="shared" si="48"/>
        <v>2021</v>
      </c>
      <c r="G101" s="191">
        <f t="shared" si="49"/>
        <v>3</v>
      </c>
      <c r="H101" s="191">
        <f t="shared" si="53"/>
        <v>26</v>
      </c>
      <c r="I101" s="192">
        <f t="shared" si="50"/>
        <v>42819</v>
      </c>
      <c r="J101" s="193">
        <f t="shared" si="51"/>
        <v>7</v>
      </c>
      <c r="K101" s="194">
        <f t="shared" si="52"/>
        <v>0</v>
      </c>
      <c r="L101" s="193">
        <f t="shared" si="40"/>
        <v>12</v>
      </c>
      <c r="M101" s="194">
        <f t="shared" si="41"/>
        <v>15</v>
      </c>
      <c r="N101" s="193">
        <f t="shared" si="42"/>
        <v>12</v>
      </c>
      <c r="O101" s="194">
        <f t="shared" si="43"/>
        <v>45</v>
      </c>
      <c r="P101" s="193">
        <f t="shared" si="44"/>
        <v>16</v>
      </c>
      <c r="Q101" s="194">
        <f t="shared" si="45"/>
        <v>0</v>
      </c>
      <c r="R101" s="195">
        <f t="shared" si="54"/>
        <v>0.29166666666666669</v>
      </c>
      <c r="S101" s="195">
        <f t="shared" si="55"/>
        <v>0.51041666666666663</v>
      </c>
      <c r="T101" s="195">
        <f t="shared" si="56"/>
        <v>0.53125</v>
      </c>
      <c r="U101" s="195">
        <f t="shared" si="57"/>
        <v>0.66666666666666663</v>
      </c>
      <c r="V101" s="196"/>
      <c r="W101" s="196">
        <f t="shared" si="58"/>
        <v>0.35416666666666669</v>
      </c>
      <c r="X101" s="196"/>
      <c r="Y101" s="196">
        <f t="shared" si="59"/>
        <v>0.35416666666666657</v>
      </c>
      <c r="Z101" s="196"/>
      <c r="AA101" s="150"/>
    </row>
    <row r="102" spans="1:30" ht="12.75" hidden="1" customHeight="1" outlineLevel="1" x14ac:dyDescent="0.2">
      <c r="B102" s="851"/>
      <c r="C102" s="851"/>
      <c r="D102" s="27" t="str">
        <f t="shared" si="46"/>
        <v/>
      </c>
      <c r="E102" s="191" t="str">
        <f t="shared" si="47"/>
        <v>Sa</v>
      </c>
      <c r="F102" s="191">
        <f t="shared" si="48"/>
        <v>2021</v>
      </c>
      <c r="G102" s="191">
        <f t="shared" si="49"/>
        <v>3</v>
      </c>
      <c r="H102" s="191">
        <f t="shared" si="53"/>
        <v>27</v>
      </c>
      <c r="I102" s="192">
        <f t="shared" si="50"/>
        <v>42820</v>
      </c>
      <c r="J102" s="193">
        <f t="shared" si="51"/>
        <v>7</v>
      </c>
      <c r="K102" s="194">
        <f t="shared" si="52"/>
        <v>0</v>
      </c>
      <c r="L102" s="193">
        <f t="shared" si="40"/>
        <v>12</v>
      </c>
      <c r="M102" s="194">
        <f t="shared" si="41"/>
        <v>15</v>
      </c>
      <c r="N102" s="193">
        <f t="shared" si="42"/>
        <v>12</v>
      </c>
      <c r="O102" s="194">
        <f t="shared" si="43"/>
        <v>45</v>
      </c>
      <c r="P102" s="193">
        <f t="shared" si="44"/>
        <v>16</v>
      </c>
      <c r="Q102" s="194">
        <f t="shared" si="45"/>
        <v>0</v>
      </c>
      <c r="R102" s="195">
        <f t="shared" si="54"/>
        <v>0.29166666666666669</v>
      </c>
      <c r="S102" s="195">
        <f t="shared" si="55"/>
        <v>0.51041666666666663</v>
      </c>
      <c r="T102" s="195">
        <f t="shared" si="56"/>
        <v>0.53125</v>
      </c>
      <c r="U102" s="195">
        <f t="shared" si="57"/>
        <v>0.66666666666666663</v>
      </c>
      <c r="V102" s="196"/>
      <c r="W102" s="196">
        <f t="shared" si="58"/>
        <v>0.35416666666666669</v>
      </c>
      <c r="X102" s="196"/>
      <c r="Y102" s="196">
        <f t="shared" si="59"/>
        <v>0.35416666666666657</v>
      </c>
      <c r="Z102" s="196"/>
      <c r="AA102" s="150"/>
    </row>
    <row r="103" spans="1:30" ht="12.75" hidden="1" customHeight="1" outlineLevel="1" x14ac:dyDescent="0.2">
      <c r="B103" s="851"/>
      <c r="C103" s="851"/>
      <c r="D103" s="27" t="str">
        <f t="shared" si="46"/>
        <v/>
      </c>
      <c r="E103" s="191" t="str">
        <f t="shared" si="47"/>
        <v>So</v>
      </c>
      <c r="F103" s="191">
        <f t="shared" si="48"/>
        <v>2021</v>
      </c>
      <c r="G103" s="191">
        <f t="shared" si="49"/>
        <v>3</v>
      </c>
      <c r="H103" s="191">
        <f t="shared" si="53"/>
        <v>28</v>
      </c>
      <c r="I103" s="192">
        <f t="shared" si="50"/>
        <v>42821</v>
      </c>
      <c r="J103" s="193">
        <f t="shared" si="51"/>
        <v>7</v>
      </c>
      <c r="K103" s="194">
        <f t="shared" si="52"/>
        <v>0</v>
      </c>
      <c r="L103" s="193">
        <f t="shared" si="40"/>
        <v>12</v>
      </c>
      <c r="M103" s="194">
        <f t="shared" si="41"/>
        <v>15</v>
      </c>
      <c r="N103" s="193">
        <f t="shared" si="42"/>
        <v>12</v>
      </c>
      <c r="O103" s="194">
        <f t="shared" si="43"/>
        <v>45</v>
      </c>
      <c r="P103" s="193">
        <f t="shared" si="44"/>
        <v>16</v>
      </c>
      <c r="Q103" s="194">
        <f t="shared" si="45"/>
        <v>0</v>
      </c>
      <c r="R103" s="195">
        <f>TIME(J103,K103,0)</f>
        <v>0.29166666666666669</v>
      </c>
      <c r="S103" s="195">
        <f>TIME(L103,M103,0)</f>
        <v>0.51041666666666663</v>
      </c>
      <c r="T103" s="195">
        <f>TIME(N103,O103,0)</f>
        <v>0.53125</v>
      </c>
      <c r="U103" s="195">
        <f>TIME(P103,Q103,0)</f>
        <v>0.66666666666666663</v>
      </c>
      <c r="V103" s="196"/>
      <c r="W103" s="196">
        <f>TIME($W$4,$X$4,0)</f>
        <v>0.35416666666666669</v>
      </c>
      <c r="X103" s="196"/>
      <c r="Y103" s="196">
        <f>U103-R103-(T103-S103)</f>
        <v>0.35416666666666657</v>
      </c>
      <c r="Z103" s="196"/>
    </row>
    <row r="104" spans="1:30" ht="12.75" hidden="1" customHeight="1" outlineLevel="1" x14ac:dyDescent="0.2">
      <c r="B104" s="851"/>
      <c r="C104" s="851"/>
      <c r="D104" s="27">
        <f t="shared" si="46"/>
        <v>13</v>
      </c>
      <c r="E104" s="191" t="str">
        <f t="shared" si="47"/>
        <v>Mo</v>
      </c>
      <c r="F104" s="191">
        <f t="shared" si="48"/>
        <v>2021</v>
      </c>
      <c r="G104" s="191">
        <f t="shared" si="49"/>
        <v>3</v>
      </c>
      <c r="H104" s="191">
        <f t="shared" si="53"/>
        <v>29</v>
      </c>
      <c r="I104" s="192">
        <f t="shared" si="50"/>
        <v>42822</v>
      </c>
      <c r="J104" s="193">
        <f t="shared" si="51"/>
        <v>7</v>
      </c>
      <c r="K104" s="194">
        <f t="shared" si="52"/>
        <v>0</v>
      </c>
      <c r="L104" s="193">
        <f t="shared" si="40"/>
        <v>12</v>
      </c>
      <c r="M104" s="194">
        <f t="shared" si="41"/>
        <v>15</v>
      </c>
      <c r="N104" s="193">
        <f t="shared" si="42"/>
        <v>12</v>
      </c>
      <c r="O104" s="194">
        <f t="shared" si="43"/>
        <v>45</v>
      </c>
      <c r="P104" s="193">
        <f t="shared" si="44"/>
        <v>16</v>
      </c>
      <c r="Q104" s="194">
        <f t="shared" si="45"/>
        <v>0</v>
      </c>
      <c r="R104" s="195">
        <f>TIME(J104,K104,0)</f>
        <v>0.29166666666666669</v>
      </c>
      <c r="S104" s="195">
        <f>TIME(L104,M104,0)</f>
        <v>0.51041666666666663</v>
      </c>
      <c r="T104" s="195">
        <f>TIME(N104,O104,0)</f>
        <v>0.53125</v>
      </c>
      <c r="U104" s="195">
        <f>TIME(P104,Q104,0)</f>
        <v>0.66666666666666663</v>
      </c>
      <c r="V104" s="196"/>
      <c r="W104" s="196">
        <f>TIME($W$4,$X$4,0)</f>
        <v>0.35416666666666669</v>
      </c>
      <c r="X104" s="196"/>
      <c r="Y104" s="196">
        <f>U104-R104-(T104-S104)</f>
        <v>0.35416666666666657</v>
      </c>
      <c r="Z104" s="196"/>
    </row>
    <row r="105" spans="1:30" ht="12.75" hidden="1" customHeight="1" outlineLevel="1" x14ac:dyDescent="0.2">
      <c r="B105" s="851"/>
      <c r="C105" s="851"/>
      <c r="D105" s="27" t="str">
        <f t="shared" si="46"/>
        <v/>
      </c>
      <c r="E105" s="191" t="str">
        <f t="shared" si="47"/>
        <v>Di</v>
      </c>
      <c r="F105" s="191">
        <f t="shared" si="48"/>
        <v>2021</v>
      </c>
      <c r="G105" s="191">
        <f t="shared" si="49"/>
        <v>3</v>
      </c>
      <c r="H105" s="191">
        <f t="shared" si="53"/>
        <v>30</v>
      </c>
      <c r="I105" s="192">
        <f t="shared" si="50"/>
        <v>42823</v>
      </c>
      <c r="J105" s="193">
        <f t="shared" si="51"/>
        <v>7</v>
      </c>
      <c r="K105" s="194">
        <f t="shared" si="52"/>
        <v>0</v>
      </c>
      <c r="L105" s="193">
        <f t="shared" si="40"/>
        <v>12</v>
      </c>
      <c r="M105" s="194">
        <f t="shared" si="41"/>
        <v>15</v>
      </c>
      <c r="N105" s="193">
        <f t="shared" si="42"/>
        <v>12</v>
      </c>
      <c r="O105" s="194">
        <f t="shared" si="43"/>
        <v>45</v>
      </c>
      <c r="P105" s="193">
        <f t="shared" si="44"/>
        <v>16</v>
      </c>
      <c r="Q105" s="194">
        <f t="shared" si="45"/>
        <v>0</v>
      </c>
      <c r="R105" s="195">
        <f>TIME(J105,K105,0)</f>
        <v>0.29166666666666669</v>
      </c>
      <c r="S105" s="195">
        <f>TIME(L105,M105,0)</f>
        <v>0.51041666666666663</v>
      </c>
      <c r="T105" s="195">
        <f>TIME(N105,O105,0)</f>
        <v>0.53125</v>
      </c>
      <c r="U105" s="195">
        <f>TIME(P105,Q105,0)</f>
        <v>0.66666666666666663</v>
      </c>
      <c r="V105" s="196"/>
      <c r="W105" s="196">
        <f>TIME($W$4,$X$4,0)</f>
        <v>0.35416666666666669</v>
      </c>
      <c r="X105" s="196"/>
      <c r="Y105" s="196">
        <f>U105-R105-(T105-S105)</f>
        <v>0.35416666666666657</v>
      </c>
      <c r="Z105" s="196"/>
      <c r="AA105" s="150"/>
    </row>
    <row r="106" spans="1:30" ht="12.75" hidden="1" customHeight="1" outlineLevel="1" x14ac:dyDescent="0.2">
      <c r="B106" s="851"/>
      <c r="C106" s="851"/>
      <c r="D106" s="27" t="str">
        <f t="shared" si="46"/>
        <v/>
      </c>
      <c r="E106" s="191" t="str">
        <f t="shared" si="47"/>
        <v>Mi</v>
      </c>
      <c r="F106" s="191">
        <f t="shared" si="48"/>
        <v>2021</v>
      </c>
      <c r="G106" s="191">
        <f t="shared" si="49"/>
        <v>3</v>
      </c>
      <c r="H106" s="191">
        <f t="shared" si="53"/>
        <v>31</v>
      </c>
      <c r="I106" s="192">
        <f t="shared" si="50"/>
        <v>42824</v>
      </c>
      <c r="J106" s="193">
        <f t="shared" si="51"/>
        <v>7</v>
      </c>
      <c r="K106" s="194">
        <f t="shared" si="52"/>
        <v>0</v>
      </c>
      <c r="L106" s="193">
        <f t="shared" si="40"/>
        <v>12</v>
      </c>
      <c r="M106" s="194">
        <f t="shared" si="41"/>
        <v>15</v>
      </c>
      <c r="N106" s="193">
        <f t="shared" si="42"/>
        <v>12</v>
      </c>
      <c r="O106" s="194">
        <f t="shared" si="43"/>
        <v>45</v>
      </c>
      <c r="P106" s="193">
        <f t="shared" si="44"/>
        <v>16</v>
      </c>
      <c r="Q106" s="194">
        <f t="shared" si="45"/>
        <v>0</v>
      </c>
      <c r="R106" s="195">
        <f>TIME(J106,K106,0)</f>
        <v>0.29166666666666669</v>
      </c>
      <c r="S106" s="195">
        <f>TIME(L106,M106,0)</f>
        <v>0.51041666666666663</v>
      </c>
      <c r="T106" s="195">
        <f>TIME(N106,O106,0)</f>
        <v>0.53125</v>
      </c>
      <c r="U106" s="195">
        <f>TIME(P106,Q106,0)</f>
        <v>0.66666666666666663</v>
      </c>
      <c r="V106" s="196"/>
      <c r="W106" s="196">
        <f>TIME($W$4,$X$4,0)</f>
        <v>0.35416666666666669</v>
      </c>
      <c r="X106" s="196"/>
      <c r="Y106" s="196">
        <f>U106-R106-(T106-S106)</f>
        <v>0.35416666666666657</v>
      </c>
      <c r="Z106" s="196"/>
      <c r="AA106" s="150"/>
    </row>
    <row r="107" spans="1:30" ht="12.75" hidden="1" customHeight="1" outlineLevel="1" x14ac:dyDescent="0.2">
      <c r="B107" s="851"/>
      <c r="C107" s="851"/>
      <c r="E107" s="9"/>
      <c r="F107" s="9"/>
      <c r="G107" s="9"/>
      <c r="H107" s="191"/>
      <c r="I107" s="13"/>
      <c r="P107" s="4" t="s">
        <v>21</v>
      </c>
      <c r="Q107" s="4"/>
      <c r="R107" s="4"/>
      <c r="S107" s="4"/>
      <c r="T107" s="4"/>
      <c r="U107" s="4"/>
      <c r="V107" s="18"/>
      <c r="W107" s="18">
        <f>SUM(W75:W106)</f>
        <v>10.979166666666664</v>
      </c>
      <c r="X107" s="18"/>
      <c r="Y107" s="18">
        <f>SUM(Y75:Y106)</f>
        <v>10.986111111111107</v>
      </c>
      <c r="Z107" s="18"/>
      <c r="AA107" s="190">
        <f>IF(Y107-W107&lt;0,W107-Y107,Y107-W107)</f>
        <v>6.9444444444428655E-3</v>
      </c>
      <c r="AB107" s="190">
        <f>8.5*SUM(AB75:AB106)/24</f>
        <v>0</v>
      </c>
      <c r="AC107" s="190">
        <f>8.5*SUM(AC75:AC106)/24</f>
        <v>0</v>
      </c>
      <c r="AD107" s="190">
        <f>8.5*SUM(AD75:AD106)/24</f>
        <v>0</v>
      </c>
    </row>
    <row r="108" spans="1:30" ht="12.75" customHeight="1" collapsed="1" x14ac:dyDescent="0.2">
      <c r="B108" s="852"/>
      <c r="C108" s="852"/>
      <c r="D108" s="49"/>
      <c r="E108" s="51"/>
      <c r="F108" s="51"/>
      <c r="G108" s="51"/>
      <c r="H108" s="51"/>
      <c r="I108" s="51"/>
      <c r="J108" s="52"/>
      <c r="K108" s="52"/>
      <c r="L108" s="52"/>
      <c r="M108" s="52"/>
      <c r="N108" s="52"/>
      <c r="O108" s="52"/>
      <c r="P108" s="52"/>
      <c r="Q108" s="52"/>
      <c r="R108" s="52"/>
      <c r="S108" s="52"/>
      <c r="T108" s="52"/>
      <c r="U108" s="52"/>
      <c r="V108" s="53"/>
      <c r="W108" s="53"/>
      <c r="X108" s="53"/>
      <c r="Y108" s="51"/>
      <c r="AA108" s="203">
        <f>AA74+AA107</f>
        <v>6.9444444444428655E-3</v>
      </c>
      <c r="AB108" s="202">
        <f>AB74+SUM(AB75:AB106)</f>
        <v>0</v>
      </c>
      <c r="AC108" s="202">
        <f>AC74+SUM(AC75:AC106)</f>
        <v>0</v>
      </c>
      <c r="AD108" s="202">
        <f>AD74+SUM(AD75:AD106)</f>
        <v>1</v>
      </c>
    </row>
    <row r="109" spans="1:30" ht="12.75" hidden="1" customHeight="1" outlineLevel="1" x14ac:dyDescent="0.2">
      <c r="B109" s="850">
        <f>$F$4</f>
        <v>2021</v>
      </c>
      <c r="C109" s="850" t="str">
        <f>TEXT(I110,"MMM")</f>
        <v>Apr</v>
      </c>
      <c r="D109" s="78"/>
      <c r="E109" s="42"/>
      <c r="F109" s="42"/>
      <c r="G109" s="42"/>
      <c r="H109" s="42"/>
      <c r="I109" s="42"/>
      <c r="J109" s="43"/>
      <c r="K109" s="43"/>
      <c r="L109" s="43"/>
      <c r="M109" s="43"/>
      <c r="N109" s="43"/>
      <c r="O109" s="43"/>
      <c r="P109" s="43"/>
      <c r="Q109" s="43"/>
      <c r="R109" s="43"/>
      <c r="S109" s="43"/>
      <c r="T109" s="43"/>
      <c r="U109" s="43"/>
      <c r="V109" s="63"/>
      <c r="W109" s="63"/>
      <c r="X109" s="63"/>
      <c r="Y109" s="42"/>
      <c r="Z109" s="42"/>
      <c r="AA109" s="148"/>
      <c r="AB109" s="148"/>
      <c r="AC109" s="148"/>
      <c r="AD109" s="148"/>
    </row>
    <row r="110" spans="1:30" ht="12.75" hidden="1" customHeight="1" outlineLevel="1" x14ac:dyDescent="0.2">
      <c r="A110" s="198">
        <f>A76+1</f>
        <v>4</v>
      </c>
      <c r="B110" s="851"/>
      <c r="C110" s="851"/>
      <c r="D110" s="27" t="str">
        <f>IF(E110="Mo",_xlfn.ISOWEEKNUM(I110),"")</f>
        <v/>
      </c>
      <c r="E110" s="191" t="str">
        <f>TEXT(I110,"TTT")</f>
        <v>Do</v>
      </c>
      <c r="F110" s="191">
        <f>$F$4</f>
        <v>2021</v>
      </c>
      <c r="G110" s="191">
        <f>$A$110</f>
        <v>4</v>
      </c>
      <c r="H110" s="191">
        <f>$H$4</f>
        <v>1</v>
      </c>
      <c r="I110" s="192">
        <f>DATE(F110,G110,H110)</f>
        <v>42825</v>
      </c>
      <c r="J110" s="193">
        <f t="shared" ref="J110:J139" si="60">$J$4</f>
        <v>7</v>
      </c>
      <c r="K110" s="194">
        <f t="shared" ref="K110:K139" si="61">$K$4</f>
        <v>0</v>
      </c>
      <c r="L110" s="193">
        <f t="shared" ref="L110:L139" si="62">$L$4</f>
        <v>12</v>
      </c>
      <c r="M110" s="194">
        <f t="shared" ref="M110:M139" si="63">$M$4</f>
        <v>15</v>
      </c>
      <c r="N110" s="193">
        <f t="shared" ref="N110:N139" si="64">$N$4</f>
        <v>12</v>
      </c>
      <c r="O110" s="194">
        <f t="shared" ref="O110:O139" si="65">$O$4</f>
        <v>45</v>
      </c>
      <c r="P110" s="193">
        <f t="shared" ref="P110:P139" si="66">$P$4</f>
        <v>16</v>
      </c>
      <c r="Q110" s="194">
        <f t="shared" ref="Q110:Q139" si="67">$Q$4</f>
        <v>0</v>
      </c>
      <c r="R110" s="195">
        <f>TIME(J110,K110,0)</f>
        <v>0.29166666666666669</v>
      </c>
      <c r="S110" s="195">
        <f>TIME(L110,M110,0)</f>
        <v>0.51041666666666663</v>
      </c>
      <c r="T110" s="195">
        <f>TIME(N110,O110,0)</f>
        <v>0.53125</v>
      </c>
      <c r="U110" s="195">
        <f>TIME(P110,Q110,0)</f>
        <v>0.66666666666666663</v>
      </c>
      <c r="V110" s="196"/>
      <c r="W110" s="196">
        <f>TIME($W$4,$X$4,0)</f>
        <v>0.35416666666666669</v>
      </c>
      <c r="X110" s="196"/>
      <c r="Y110" s="196">
        <f>U110-R110-(T110-S110)</f>
        <v>0.35416666666666657</v>
      </c>
      <c r="Z110" s="196"/>
    </row>
    <row r="111" spans="1:30" ht="12.75" hidden="1" customHeight="1" outlineLevel="1" x14ac:dyDescent="0.2">
      <c r="B111" s="851"/>
      <c r="C111" s="851"/>
      <c r="D111" s="27" t="str">
        <f t="shared" ref="D111:D140" si="68">IF(E111="Mo",_xlfn.ISOWEEKNUM(I111),"")</f>
        <v/>
      </c>
      <c r="E111" s="191" t="str">
        <f t="shared" ref="E111:E139" si="69">TEXT(I111,"TTT")</f>
        <v>Fr</v>
      </c>
      <c r="F111" s="191">
        <f t="shared" ref="F111:F139" si="70">$F$4</f>
        <v>2021</v>
      </c>
      <c r="G111" s="191">
        <f t="shared" ref="G111:G139" si="71">$A$110</f>
        <v>4</v>
      </c>
      <c r="H111" s="191">
        <f>H110+1</f>
        <v>2</v>
      </c>
      <c r="I111" s="192">
        <f t="shared" ref="I111:I139" si="72">DATE(F111,G111,H111)</f>
        <v>42826</v>
      </c>
      <c r="J111" s="193">
        <f t="shared" si="60"/>
        <v>7</v>
      </c>
      <c r="K111" s="194">
        <f t="shared" si="61"/>
        <v>0</v>
      </c>
      <c r="L111" s="193">
        <f t="shared" si="62"/>
        <v>12</v>
      </c>
      <c r="M111" s="194">
        <f t="shared" si="63"/>
        <v>15</v>
      </c>
      <c r="N111" s="193">
        <f t="shared" si="64"/>
        <v>12</v>
      </c>
      <c r="O111" s="194">
        <f t="shared" si="65"/>
        <v>45</v>
      </c>
      <c r="P111" s="193">
        <f t="shared" si="66"/>
        <v>16</v>
      </c>
      <c r="Q111" s="194">
        <f t="shared" si="67"/>
        <v>0</v>
      </c>
      <c r="R111" s="195">
        <f>TIME(J111,K111,0)</f>
        <v>0.29166666666666669</v>
      </c>
      <c r="S111" s="195">
        <f>TIME(L111,M111,0)</f>
        <v>0.51041666666666663</v>
      </c>
      <c r="T111" s="195">
        <f>TIME(N111,O111,0)</f>
        <v>0.53125</v>
      </c>
      <c r="U111" s="195">
        <f>TIME(P111,Q111,0)</f>
        <v>0.66666666666666663</v>
      </c>
      <c r="V111" s="196"/>
      <c r="W111" s="196">
        <f>TIME($W$4,$X$4,0)</f>
        <v>0.35416666666666669</v>
      </c>
      <c r="X111" s="196"/>
      <c r="Y111" s="196">
        <f>U111-R111-(T111-S111)</f>
        <v>0.35416666666666657</v>
      </c>
      <c r="Z111" s="196"/>
      <c r="AA111" s="150"/>
    </row>
    <row r="112" spans="1:30" ht="12.75" hidden="1" customHeight="1" outlineLevel="1" x14ac:dyDescent="0.2">
      <c r="B112" s="851"/>
      <c r="C112" s="851"/>
      <c r="D112" s="27" t="str">
        <f t="shared" si="68"/>
        <v/>
      </c>
      <c r="E112" s="191" t="str">
        <f t="shared" si="69"/>
        <v>Sa</v>
      </c>
      <c r="F112" s="191">
        <f t="shared" si="70"/>
        <v>2021</v>
      </c>
      <c r="G112" s="191">
        <f t="shared" si="71"/>
        <v>4</v>
      </c>
      <c r="H112" s="191">
        <f t="shared" ref="H112:H139" si="73">H111+1</f>
        <v>3</v>
      </c>
      <c r="I112" s="192">
        <f t="shared" si="72"/>
        <v>42827</v>
      </c>
      <c r="J112" s="193">
        <f t="shared" si="60"/>
        <v>7</v>
      </c>
      <c r="K112" s="194">
        <f t="shared" si="61"/>
        <v>0</v>
      </c>
      <c r="L112" s="193">
        <f t="shared" si="62"/>
        <v>12</v>
      </c>
      <c r="M112" s="194">
        <f t="shared" si="63"/>
        <v>15</v>
      </c>
      <c r="N112" s="193">
        <f t="shared" si="64"/>
        <v>12</v>
      </c>
      <c r="O112" s="194">
        <f t="shared" si="65"/>
        <v>45</v>
      </c>
      <c r="P112" s="193">
        <f t="shared" si="66"/>
        <v>16</v>
      </c>
      <c r="Q112" s="194">
        <f t="shared" si="67"/>
        <v>0</v>
      </c>
      <c r="R112" s="195">
        <f>TIME(J112,K112,0)</f>
        <v>0.29166666666666669</v>
      </c>
      <c r="S112" s="195">
        <f>TIME(L112,M112,0)</f>
        <v>0.51041666666666663</v>
      </c>
      <c r="T112" s="195">
        <f>TIME(N112,O112,0)</f>
        <v>0.53125</v>
      </c>
      <c r="U112" s="195">
        <f>TIME(P112,Q112,0)</f>
        <v>0.66666666666666663</v>
      </c>
      <c r="V112" s="196"/>
      <c r="W112" s="196">
        <f>TIME($W$4,$X$4,0)</f>
        <v>0.35416666666666669</v>
      </c>
      <c r="X112" s="196"/>
      <c r="Y112" s="196">
        <f>U112-R112-(T112-S112)</f>
        <v>0.35416666666666657</v>
      </c>
      <c r="Z112" s="196"/>
      <c r="AA112" s="150"/>
    </row>
    <row r="113" spans="2:25" ht="12.75" hidden="1" customHeight="1" outlineLevel="1" x14ac:dyDescent="0.2">
      <c r="B113" s="851"/>
      <c r="C113" s="851"/>
      <c r="D113" s="27" t="str">
        <f t="shared" si="68"/>
        <v/>
      </c>
      <c r="E113" s="191" t="str">
        <f t="shared" si="69"/>
        <v>So</v>
      </c>
      <c r="F113" s="191">
        <f t="shared" si="70"/>
        <v>2021</v>
      </c>
      <c r="G113" s="191">
        <f t="shared" si="71"/>
        <v>4</v>
      </c>
      <c r="H113" s="191">
        <f t="shared" si="73"/>
        <v>4</v>
      </c>
      <c r="I113" s="192">
        <f t="shared" si="72"/>
        <v>42828</v>
      </c>
      <c r="J113" s="193">
        <f t="shared" si="60"/>
        <v>7</v>
      </c>
      <c r="K113" s="194">
        <f t="shared" si="61"/>
        <v>0</v>
      </c>
      <c r="L113" s="193">
        <f t="shared" si="62"/>
        <v>12</v>
      </c>
      <c r="M113" s="194">
        <f t="shared" si="63"/>
        <v>15</v>
      </c>
      <c r="N113" s="193">
        <f t="shared" si="64"/>
        <v>12</v>
      </c>
      <c r="O113" s="194">
        <f t="shared" si="65"/>
        <v>45</v>
      </c>
      <c r="P113" s="193">
        <f t="shared" si="66"/>
        <v>16</v>
      </c>
      <c r="Q113" s="194">
        <f t="shared" si="67"/>
        <v>0</v>
      </c>
      <c r="R113" s="195">
        <f>TIME(J113,K113,0)</f>
        <v>0.29166666666666669</v>
      </c>
      <c r="S113" s="195">
        <f>TIME(L113,M113,0)</f>
        <v>0.51041666666666663</v>
      </c>
      <c r="T113" s="195">
        <f>TIME(N113,O113,0)</f>
        <v>0.53125</v>
      </c>
      <c r="U113" s="195">
        <f>TIME(P113,Q113,0)</f>
        <v>0.66666666666666663</v>
      </c>
      <c r="V113" s="196"/>
      <c r="W113" s="196">
        <f>TIME($W$4,$X$4,0)</f>
        <v>0.35416666666666669</v>
      </c>
      <c r="X113" s="196"/>
      <c r="Y113" s="196">
        <f>U113-R113-(T113-S113)</f>
        <v>0.35416666666666657</v>
      </c>
    </row>
    <row r="114" spans="2:25" ht="12.75" hidden="1" customHeight="1" outlineLevel="1" x14ac:dyDescent="0.2">
      <c r="B114" s="851"/>
      <c r="C114" s="851"/>
      <c r="D114" s="27">
        <f t="shared" si="68"/>
        <v>14</v>
      </c>
      <c r="E114" s="191" t="str">
        <f t="shared" si="69"/>
        <v>Mo</v>
      </c>
      <c r="F114" s="191">
        <f t="shared" si="70"/>
        <v>2021</v>
      </c>
      <c r="G114" s="191">
        <f t="shared" si="71"/>
        <v>4</v>
      </c>
      <c r="H114" s="191">
        <f t="shared" si="73"/>
        <v>5</v>
      </c>
      <c r="I114" s="192">
        <f t="shared" si="72"/>
        <v>42829</v>
      </c>
      <c r="J114" s="193">
        <f t="shared" si="60"/>
        <v>7</v>
      </c>
      <c r="K114" s="194">
        <f t="shared" si="61"/>
        <v>0</v>
      </c>
      <c r="L114" s="193">
        <f t="shared" si="62"/>
        <v>12</v>
      </c>
      <c r="M114" s="194">
        <f t="shared" si="63"/>
        <v>15</v>
      </c>
      <c r="N114" s="193">
        <f t="shared" si="64"/>
        <v>12</v>
      </c>
      <c r="O114" s="194">
        <f t="shared" si="65"/>
        <v>45</v>
      </c>
      <c r="P114" s="193">
        <f t="shared" si="66"/>
        <v>16</v>
      </c>
      <c r="Q114" s="194">
        <f t="shared" si="67"/>
        <v>0</v>
      </c>
      <c r="R114" s="195">
        <f t="shared" ref="R114:R136" si="74">TIME(J114,K114,0)</f>
        <v>0.29166666666666669</v>
      </c>
      <c r="S114" s="195">
        <f t="shared" ref="S114:S136" si="75">TIME(L114,M114,0)</f>
        <v>0.51041666666666663</v>
      </c>
      <c r="T114" s="195">
        <f t="shared" ref="T114:T136" si="76">TIME(N114,O114,0)</f>
        <v>0.53125</v>
      </c>
      <c r="U114" s="195">
        <f t="shared" ref="U114:U136" si="77">TIME(P114,Q114,0)</f>
        <v>0.66666666666666663</v>
      </c>
      <c r="V114" s="196"/>
      <c r="W114" s="196">
        <f t="shared" ref="W114:W136" si="78">TIME($W$4,$X$4,0)</f>
        <v>0.35416666666666669</v>
      </c>
      <c r="X114" s="196"/>
      <c r="Y114" s="196">
        <f t="shared" ref="Y114:Y136" si="79">U114-R114-(T114-S114)</f>
        <v>0.35416666666666657</v>
      </c>
    </row>
    <row r="115" spans="2:25" ht="12.75" hidden="1" customHeight="1" outlineLevel="1" x14ac:dyDescent="0.2">
      <c r="B115" s="851"/>
      <c r="C115" s="851"/>
      <c r="D115" s="27" t="str">
        <f t="shared" si="68"/>
        <v/>
      </c>
      <c r="E115" s="191" t="str">
        <f t="shared" si="69"/>
        <v>Di</v>
      </c>
      <c r="F115" s="191">
        <f t="shared" si="70"/>
        <v>2021</v>
      </c>
      <c r="G115" s="191">
        <f t="shared" si="71"/>
        <v>4</v>
      </c>
      <c r="H115" s="191">
        <f t="shared" si="73"/>
        <v>6</v>
      </c>
      <c r="I115" s="192">
        <f t="shared" si="72"/>
        <v>42830</v>
      </c>
      <c r="J115" s="193">
        <f t="shared" si="60"/>
        <v>7</v>
      </c>
      <c r="K115" s="194">
        <f t="shared" si="61"/>
        <v>0</v>
      </c>
      <c r="L115" s="193">
        <f t="shared" si="62"/>
        <v>12</v>
      </c>
      <c r="M115" s="194">
        <f t="shared" si="63"/>
        <v>15</v>
      </c>
      <c r="N115" s="193">
        <f t="shared" si="64"/>
        <v>12</v>
      </c>
      <c r="O115" s="194">
        <f t="shared" si="65"/>
        <v>45</v>
      </c>
      <c r="P115" s="193">
        <f t="shared" si="66"/>
        <v>16</v>
      </c>
      <c r="Q115" s="194">
        <f t="shared" si="67"/>
        <v>0</v>
      </c>
      <c r="R115" s="195">
        <f t="shared" si="74"/>
        <v>0.29166666666666669</v>
      </c>
      <c r="S115" s="195">
        <f t="shared" si="75"/>
        <v>0.51041666666666663</v>
      </c>
      <c r="T115" s="195">
        <f t="shared" si="76"/>
        <v>0.53125</v>
      </c>
      <c r="U115" s="195">
        <f t="shared" si="77"/>
        <v>0.66666666666666663</v>
      </c>
      <c r="V115" s="196"/>
      <c r="W115" s="196">
        <f t="shared" si="78"/>
        <v>0.35416666666666669</v>
      </c>
      <c r="X115" s="196"/>
      <c r="Y115" s="196">
        <f t="shared" si="79"/>
        <v>0.35416666666666657</v>
      </c>
    </row>
    <row r="116" spans="2:25" ht="12.75" hidden="1" customHeight="1" outlineLevel="1" x14ac:dyDescent="0.2">
      <c r="B116" s="851"/>
      <c r="C116" s="851"/>
      <c r="D116" s="27" t="str">
        <f t="shared" si="68"/>
        <v/>
      </c>
      <c r="E116" s="191" t="str">
        <f t="shared" si="69"/>
        <v>Mi</v>
      </c>
      <c r="F116" s="191">
        <f t="shared" si="70"/>
        <v>2021</v>
      </c>
      <c r="G116" s="191">
        <f t="shared" si="71"/>
        <v>4</v>
      </c>
      <c r="H116" s="191">
        <f t="shared" si="73"/>
        <v>7</v>
      </c>
      <c r="I116" s="192">
        <f t="shared" si="72"/>
        <v>42831</v>
      </c>
      <c r="J116" s="193">
        <f t="shared" si="60"/>
        <v>7</v>
      </c>
      <c r="K116" s="194">
        <f t="shared" si="61"/>
        <v>0</v>
      </c>
      <c r="L116" s="193">
        <f t="shared" si="62"/>
        <v>12</v>
      </c>
      <c r="M116" s="194">
        <f t="shared" si="63"/>
        <v>15</v>
      </c>
      <c r="N116" s="193">
        <f t="shared" si="64"/>
        <v>12</v>
      </c>
      <c r="O116" s="194">
        <f t="shared" si="65"/>
        <v>45</v>
      </c>
      <c r="P116" s="193">
        <f t="shared" si="66"/>
        <v>16</v>
      </c>
      <c r="Q116" s="194">
        <f t="shared" si="67"/>
        <v>0</v>
      </c>
      <c r="R116" s="195">
        <f t="shared" si="74"/>
        <v>0.29166666666666669</v>
      </c>
      <c r="S116" s="195">
        <f t="shared" si="75"/>
        <v>0.51041666666666663</v>
      </c>
      <c r="T116" s="195">
        <f t="shared" si="76"/>
        <v>0.53125</v>
      </c>
      <c r="U116" s="195">
        <f t="shared" si="77"/>
        <v>0.66666666666666663</v>
      </c>
      <c r="V116" s="196"/>
      <c r="W116" s="196">
        <f t="shared" si="78"/>
        <v>0.35416666666666669</v>
      </c>
      <c r="X116" s="196"/>
      <c r="Y116" s="196">
        <f t="shared" si="79"/>
        <v>0.35416666666666657</v>
      </c>
    </row>
    <row r="117" spans="2:25" ht="12.75" hidden="1" customHeight="1" outlineLevel="1" x14ac:dyDescent="0.2">
      <c r="B117" s="851"/>
      <c r="C117" s="851"/>
      <c r="D117" s="27" t="str">
        <f t="shared" si="68"/>
        <v/>
      </c>
      <c r="E117" s="191" t="str">
        <f t="shared" si="69"/>
        <v>Do</v>
      </c>
      <c r="F117" s="191">
        <f t="shared" si="70"/>
        <v>2021</v>
      </c>
      <c r="G117" s="191">
        <f t="shared" si="71"/>
        <v>4</v>
      </c>
      <c r="H117" s="191">
        <f t="shared" si="73"/>
        <v>8</v>
      </c>
      <c r="I117" s="192">
        <f t="shared" si="72"/>
        <v>42832</v>
      </c>
      <c r="J117" s="193">
        <f t="shared" si="60"/>
        <v>7</v>
      </c>
      <c r="K117" s="194">
        <f t="shared" si="61"/>
        <v>0</v>
      </c>
      <c r="L117" s="193">
        <f t="shared" si="62"/>
        <v>12</v>
      </c>
      <c r="M117" s="194">
        <f t="shared" si="63"/>
        <v>15</v>
      </c>
      <c r="N117" s="193">
        <f t="shared" si="64"/>
        <v>12</v>
      </c>
      <c r="O117" s="194">
        <f t="shared" si="65"/>
        <v>45</v>
      </c>
      <c r="P117" s="193">
        <f t="shared" si="66"/>
        <v>16</v>
      </c>
      <c r="Q117" s="194">
        <f t="shared" si="67"/>
        <v>0</v>
      </c>
      <c r="R117" s="195">
        <f t="shared" si="74"/>
        <v>0.29166666666666669</v>
      </c>
      <c r="S117" s="195">
        <f t="shared" si="75"/>
        <v>0.51041666666666663</v>
      </c>
      <c r="T117" s="195">
        <f t="shared" si="76"/>
        <v>0.53125</v>
      </c>
      <c r="U117" s="195">
        <f t="shared" si="77"/>
        <v>0.66666666666666663</v>
      </c>
      <c r="V117" s="196"/>
      <c r="W117" s="196">
        <f t="shared" si="78"/>
        <v>0.35416666666666669</v>
      </c>
      <c r="X117" s="196"/>
      <c r="Y117" s="196">
        <f t="shared" si="79"/>
        <v>0.35416666666666657</v>
      </c>
    </row>
    <row r="118" spans="2:25" ht="12.75" hidden="1" customHeight="1" outlineLevel="1" x14ac:dyDescent="0.2">
      <c r="B118" s="851"/>
      <c r="C118" s="851"/>
      <c r="D118" s="27" t="str">
        <f t="shared" si="68"/>
        <v/>
      </c>
      <c r="E118" s="191" t="str">
        <f t="shared" si="69"/>
        <v>Fr</v>
      </c>
      <c r="F118" s="191">
        <f t="shared" si="70"/>
        <v>2021</v>
      </c>
      <c r="G118" s="191">
        <f t="shared" si="71"/>
        <v>4</v>
      </c>
      <c r="H118" s="191">
        <f t="shared" si="73"/>
        <v>9</v>
      </c>
      <c r="I118" s="192">
        <f t="shared" si="72"/>
        <v>42833</v>
      </c>
      <c r="J118" s="193">
        <f t="shared" si="60"/>
        <v>7</v>
      </c>
      <c r="K118" s="194">
        <f t="shared" si="61"/>
        <v>0</v>
      </c>
      <c r="L118" s="193">
        <f t="shared" si="62"/>
        <v>12</v>
      </c>
      <c r="M118" s="194">
        <f t="shared" si="63"/>
        <v>15</v>
      </c>
      <c r="N118" s="193">
        <f t="shared" si="64"/>
        <v>12</v>
      </c>
      <c r="O118" s="194">
        <f t="shared" si="65"/>
        <v>45</v>
      </c>
      <c r="P118" s="193">
        <f t="shared" si="66"/>
        <v>16</v>
      </c>
      <c r="Q118" s="194">
        <f t="shared" si="67"/>
        <v>0</v>
      </c>
      <c r="R118" s="195">
        <f t="shared" si="74"/>
        <v>0.29166666666666669</v>
      </c>
      <c r="S118" s="195">
        <f t="shared" si="75"/>
        <v>0.51041666666666663</v>
      </c>
      <c r="T118" s="195">
        <f t="shared" si="76"/>
        <v>0.53125</v>
      </c>
      <c r="U118" s="195">
        <f t="shared" si="77"/>
        <v>0.66666666666666663</v>
      </c>
      <c r="V118" s="196"/>
      <c r="W118" s="196">
        <f t="shared" si="78"/>
        <v>0.35416666666666669</v>
      </c>
      <c r="X118" s="196"/>
      <c r="Y118" s="196">
        <f t="shared" si="79"/>
        <v>0.35416666666666657</v>
      </c>
    </row>
    <row r="119" spans="2:25" ht="12.75" hidden="1" customHeight="1" outlineLevel="1" x14ac:dyDescent="0.2">
      <c r="B119" s="851"/>
      <c r="C119" s="851"/>
      <c r="D119" s="27" t="str">
        <f t="shared" si="68"/>
        <v/>
      </c>
      <c r="E119" s="191" t="str">
        <f t="shared" si="69"/>
        <v>Sa</v>
      </c>
      <c r="F119" s="191">
        <f t="shared" si="70"/>
        <v>2021</v>
      </c>
      <c r="G119" s="191">
        <f t="shared" si="71"/>
        <v>4</v>
      </c>
      <c r="H119" s="191">
        <f t="shared" si="73"/>
        <v>10</v>
      </c>
      <c r="I119" s="192">
        <f t="shared" si="72"/>
        <v>42834</v>
      </c>
      <c r="J119" s="193">
        <f t="shared" si="60"/>
        <v>7</v>
      </c>
      <c r="K119" s="194">
        <f t="shared" si="61"/>
        <v>0</v>
      </c>
      <c r="L119" s="193">
        <f t="shared" si="62"/>
        <v>12</v>
      </c>
      <c r="M119" s="194">
        <f t="shared" si="63"/>
        <v>15</v>
      </c>
      <c r="N119" s="193">
        <f t="shared" si="64"/>
        <v>12</v>
      </c>
      <c r="O119" s="194">
        <f t="shared" si="65"/>
        <v>45</v>
      </c>
      <c r="P119" s="193">
        <f t="shared" si="66"/>
        <v>16</v>
      </c>
      <c r="Q119" s="194">
        <f t="shared" si="67"/>
        <v>0</v>
      </c>
      <c r="R119" s="195">
        <f t="shared" si="74"/>
        <v>0.29166666666666669</v>
      </c>
      <c r="S119" s="195">
        <f t="shared" si="75"/>
        <v>0.51041666666666663</v>
      </c>
      <c r="T119" s="195">
        <f t="shared" si="76"/>
        <v>0.53125</v>
      </c>
      <c r="U119" s="195">
        <f t="shared" si="77"/>
        <v>0.66666666666666663</v>
      </c>
      <c r="V119" s="196"/>
      <c r="W119" s="196">
        <f t="shared" si="78"/>
        <v>0.35416666666666669</v>
      </c>
      <c r="X119" s="196"/>
      <c r="Y119" s="196">
        <f t="shared" si="79"/>
        <v>0.35416666666666657</v>
      </c>
    </row>
    <row r="120" spans="2:25" ht="12.75" hidden="1" customHeight="1" outlineLevel="1" x14ac:dyDescent="0.2">
      <c r="B120" s="851"/>
      <c r="C120" s="851"/>
      <c r="D120" s="27" t="str">
        <f t="shared" si="68"/>
        <v/>
      </c>
      <c r="E120" s="191" t="str">
        <f t="shared" si="69"/>
        <v>So</v>
      </c>
      <c r="F120" s="191">
        <f t="shared" si="70"/>
        <v>2021</v>
      </c>
      <c r="G120" s="191">
        <f t="shared" si="71"/>
        <v>4</v>
      </c>
      <c r="H120" s="191">
        <f t="shared" si="73"/>
        <v>11</v>
      </c>
      <c r="I120" s="192">
        <f t="shared" si="72"/>
        <v>42835</v>
      </c>
      <c r="J120" s="193">
        <f t="shared" si="60"/>
        <v>7</v>
      </c>
      <c r="K120" s="194">
        <f t="shared" si="61"/>
        <v>0</v>
      </c>
      <c r="L120" s="193">
        <f t="shared" si="62"/>
        <v>12</v>
      </c>
      <c r="M120" s="194">
        <f t="shared" si="63"/>
        <v>15</v>
      </c>
      <c r="N120" s="193">
        <f t="shared" si="64"/>
        <v>12</v>
      </c>
      <c r="O120" s="194">
        <f t="shared" si="65"/>
        <v>45</v>
      </c>
      <c r="P120" s="193">
        <f t="shared" si="66"/>
        <v>16</v>
      </c>
      <c r="Q120" s="194">
        <f t="shared" si="67"/>
        <v>0</v>
      </c>
      <c r="R120" s="195">
        <f t="shared" si="74"/>
        <v>0.29166666666666669</v>
      </c>
      <c r="S120" s="195">
        <f t="shared" si="75"/>
        <v>0.51041666666666663</v>
      </c>
      <c r="T120" s="195">
        <f t="shared" si="76"/>
        <v>0.53125</v>
      </c>
      <c r="U120" s="195">
        <f t="shared" si="77"/>
        <v>0.66666666666666663</v>
      </c>
      <c r="V120" s="196"/>
      <c r="W120" s="196">
        <f t="shared" si="78"/>
        <v>0.35416666666666669</v>
      </c>
      <c r="X120" s="196"/>
      <c r="Y120" s="196">
        <f t="shared" si="79"/>
        <v>0.35416666666666657</v>
      </c>
    </row>
    <row r="121" spans="2:25" ht="12.75" hidden="1" customHeight="1" outlineLevel="1" x14ac:dyDescent="0.2">
      <c r="B121" s="851"/>
      <c r="C121" s="851"/>
      <c r="D121" s="27">
        <f t="shared" si="68"/>
        <v>15</v>
      </c>
      <c r="E121" s="191" t="str">
        <f t="shared" si="69"/>
        <v>Mo</v>
      </c>
      <c r="F121" s="191">
        <f t="shared" si="70"/>
        <v>2021</v>
      </c>
      <c r="G121" s="191">
        <f t="shared" si="71"/>
        <v>4</v>
      </c>
      <c r="H121" s="191">
        <f t="shared" si="73"/>
        <v>12</v>
      </c>
      <c r="I121" s="192">
        <f t="shared" si="72"/>
        <v>42836</v>
      </c>
      <c r="J121" s="193">
        <f t="shared" si="60"/>
        <v>7</v>
      </c>
      <c r="K121" s="194">
        <f t="shared" si="61"/>
        <v>0</v>
      </c>
      <c r="L121" s="193">
        <f t="shared" si="62"/>
        <v>12</v>
      </c>
      <c r="M121" s="194">
        <f t="shared" si="63"/>
        <v>15</v>
      </c>
      <c r="N121" s="193">
        <f t="shared" si="64"/>
        <v>12</v>
      </c>
      <c r="O121" s="194">
        <f t="shared" si="65"/>
        <v>45</v>
      </c>
      <c r="P121" s="193">
        <f t="shared" si="66"/>
        <v>16</v>
      </c>
      <c r="Q121" s="194">
        <f t="shared" si="67"/>
        <v>0</v>
      </c>
      <c r="R121" s="195">
        <f t="shared" si="74"/>
        <v>0.29166666666666669</v>
      </c>
      <c r="S121" s="195">
        <f t="shared" si="75"/>
        <v>0.51041666666666663</v>
      </c>
      <c r="T121" s="195">
        <f t="shared" si="76"/>
        <v>0.53125</v>
      </c>
      <c r="U121" s="195">
        <f t="shared" si="77"/>
        <v>0.66666666666666663</v>
      </c>
      <c r="V121" s="196"/>
      <c r="W121" s="196">
        <f t="shared" si="78"/>
        <v>0.35416666666666669</v>
      </c>
      <c r="X121" s="196"/>
      <c r="Y121" s="196">
        <f t="shared" si="79"/>
        <v>0.35416666666666657</v>
      </c>
    </row>
    <row r="122" spans="2:25" ht="12.75" hidden="1" customHeight="1" outlineLevel="1" x14ac:dyDescent="0.2">
      <c r="B122" s="851"/>
      <c r="C122" s="851"/>
      <c r="D122" s="27" t="str">
        <f t="shared" si="68"/>
        <v/>
      </c>
      <c r="E122" s="191" t="str">
        <f t="shared" si="69"/>
        <v>Di</v>
      </c>
      <c r="F122" s="191">
        <f t="shared" si="70"/>
        <v>2021</v>
      </c>
      <c r="G122" s="191">
        <f t="shared" si="71"/>
        <v>4</v>
      </c>
      <c r="H122" s="191">
        <f t="shared" si="73"/>
        <v>13</v>
      </c>
      <c r="I122" s="192">
        <f t="shared" si="72"/>
        <v>42837</v>
      </c>
      <c r="J122" s="193">
        <f t="shared" si="60"/>
        <v>7</v>
      </c>
      <c r="K122" s="194">
        <f t="shared" si="61"/>
        <v>0</v>
      </c>
      <c r="L122" s="193">
        <f t="shared" si="62"/>
        <v>12</v>
      </c>
      <c r="M122" s="194">
        <f t="shared" si="63"/>
        <v>15</v>
      </c>
      <c r="N122" s="193">
        <f t="shared" si="64"/>
        <v>12</v>
      </c>
      <c r="O122" s="194">
        <f t="shared" si="65"/>
        <v>45</v>
      </c>
      <c r="P122" s="193">
        <f t="shared" si="66"/>
        <v>16</v>
      </c>
      <c r="Q122" s="194">
        <f t="shared" si="67"/>
        <v>0</v>
      </c>
      <c r="R122" s="195">
        <f t="shared" si="74"/>
        <v>0.29166666666666669</v>
      </c>
      <c r="S122" s="195">
        <f t="shared" si="75"/>
        <v>0.51041666666666663</v>
      </c>
      <c r="T122" s="195">
        <f t="shared" si="76"/>
        <v>0.53125</v>
      </c>
      <c r="U122" s="195">
        <f t="shared" si="77"/>
        <v>0.66666666666666663</v>
      </c>
      <c r="V122" s="196"/>
      <c r="W122" s="196">
        <f t="shared" si="78"/>
        <v>0.35416666666666669</v>
      </c>
      <c r="X122" s="196"/>
      <c r="Y122" s="196">
        <f t="shared" si="79"/>
        <v>0.35416666666666657</v>
      </c>
    </row>
    <row r="123" spans="2:25" ht="12.75" hidden="1" customHeight="1" outlineLevel="1" x14ac:dyDescent="0.2">
      <c r="B123" s="851"/>
      <c r="C123" s="851"/>
      <c r="D123" s="27" t="str">
        <f t="shared" si="68"/>
        <v/>
      </c>
      <c r="E123" s="191" t="str">
        <f t="shared" si="69"/>
        <v>Mi</v>
      </c>
      <c r="F123" s="191">
        <f t="shared" si="70"/>
        <v>2021</v>
      </c>
      <c r="G123" s="191">
        <f t="shared" si="71"/>
        <v>4</v>
      </c>
      <c r="H123" s="191">
        <f t="shared" si="73"/>
        <v>14</v>
      </c>
      <c r="I123" s="192">
        <f t="shared" si="72"/>
        <v>42838</v>
      </c>
      <c r="J123" s="193">
        <f t="shared" si="60"/>
        <v>7</v>
      </c>
      <c r="K123" s="194">
        <f t="shared" si="61"/>
        <v>0</v>
      </c>
      <c r="L123" s="193">
        <f t="shared" si="62"/>
        <v>12</v>
      </c>
      <c r="M123" s="194">
        <f t="shared" si="63"/>
        <v>15</v>
      </c>
      <c r="N123" s="193">
        <f t="shared" si="64"/>
        <v>12</v>
      </c>
      <c r="O123" s="194">
        <f t="shared" si="65"/>
        <v>45</v>
      </c>
      <c r="P123" s="193">
        <f t="shared" si="66"/>
        <v>16</v>
      </c>
      <c r="Q123" s="194">
        <f t="shared" si="67"/>
        <v>0</v>
      </c>
      <c r="R123" s="195">
        <f t="shared" si="74"/>
        <v>0.29166666666666669</v>
      </c>
      <c r="S123" s="195">
        <f t="shared" si="75"/>
        <v>0.51041666666666663</v>
      </c>
      <c r="T123" s="195">
        <f t="shared" si="76"/>
        <v>0.53125</v>
      </c>
      <c r="U123" s="195">
        <f t="shared" si="77"/>
        <v>0.66666666666666663</v>
      </c>
      <c r="V123" s="196"/>
      <c r="W123" s="196">
        <f t="shared" si="78"/>
        <v>0.35416666666666669</v>
      </c>
      <c r="X123" s="196"/>
      <c r="Y123" s="196">
        <f t="shared" si="79"/>
        <v>0.35416666666666657</v>
      </c>
    </row>
    <row r="124" spans="2:25" ht="12.75" hidden="1" customHeight="1" outlineLevel="1" x14ac:dyDescent="0.2">
      <c r="B124" s="851"/>
      <c r="C124" s="851"/>
      <c r="D124" s="27" t="str">
        <f t="shared" si="68"/>
        <v/>
      </c>
      <c r="E124" s="191" t="str">
        <f t="shared" si="69"/>
        <v>Do</v>
      </c>
      <c r="F124" s="191">
        <f t="shared" si="70"/>
        <v>2021</v>
      </c>
      <c r="G124" s="191">
        <f t="shared" si="71"/>
        <v>4</v>
      </c>
      <c r="H124" s="191">
        <f t="shared" si="73"/>
        <v>15</v>
      </c>
      <c r="I124" s="192">
        <f t="shared" si="72"/>
        <v>42839</v>
      </c>
      <c r="J124" s="193">
        <f t="shared" si="60"/>
        <v>7</v>
      </c>
      <c r="K124" s="194">
        <f t="shared" si="61"/>
        <v>0</v>
      </c>
      <c r="L124" s="193">
        <f t="shared" si="62"/>
        <v>12</v>
      </c>
      <c r="M124" s="194">
        <f t="shared" si="63"/>
        <v>15</v>
      </c>
      <c r="N124" s="193">
        <f t="shared" si="64"/>
        <v>12</v>
      </c>
      <c r="O124" s="194">
        <f t="shared" si="65"/>
        <v>45</v>
      </c>
      <c r="P124" s="193">
        <f t="shared" si="66"/>
        <v>16</v>
      </c>
      <c r="Q124" s="194">
        <f t="shared" si="67"/>
        <v>0</v>
      </c>
      <c r="R124" s="195">
        <f t="shared" si="74"/>
        <v>0.29166666666666669</v>
      </c>
      <c r="S124" s="195">
        <f t="shared" si="75"/>
        <v>0.51041666666666663</v>
      </c>
      <c r="T124" s="195">
        <f t="shared" si="76"/>
        <v>0.53125</v>
      </c>
      <c r="U124" s="195">
        <f t="shared" si="77"/>
        <v>0.66666666666666663</v>
      </c>
      <c r="V124" s="196"/>
      <c r="W124" s="196">
        <f t="shared" si="78"/>
        <v>0.35416666666666669</v>
      </c>
      <c r="X124" s="196"/>
      <c r="Y124" s="196">
        <f t="shared" si="79"/>
        <v>0.35416666666666657</v>
      </c>
    </row>
    <row r="125" spans="2:25" ht="12.75" hidden="1" customHeight="1" outlineLevel="1" x14ac:dyDescent="0.2">
      <c r="B125" s="851"/>
      <c r="C125" s="851"/>
      <c r="D125" s="27" t="str">
        <f t="shared" si="68"/>
        <v/>
      </c>
      <c r="E125" s="191" t="str">
        <f t="shared" si="69"/>
        <v>Fr</v>
      </c>
      <c r="F125" s="191">
        <f t="shared" si="70"/>
        <v>2021</v>
      </c>
      <c r="G125" s="191">
        <f t="shared" si="71"/>
        <v>4</v>
      </c>
      <c r="H125" s="191">
        <f t="shared" si="73"/>
        <v>16</v>
      </c>
      <c r="I125" s="192">
        <f t="shared" si="72"/>
        <v>42840</v>
      </c>
      <c r="J125" s="193">
        <f t="shared" si="60"/>
        <v>7</v>
      </c>
      <c r="K125" s="194">
        <f t="shared" si="61"/>
        <v>0</v>
      </c>
      <c r="L125" s="193">
        <f t="shared" si="62"/>
        <v>12</v>
      </c>
      <c r="M125" s="194">
        <f t="shared" si="63"/>
        <v>15</v>
      </c>
      <c r="N125" s="193">
        <f t="shared" si="64"/>
        <v>12</v>
      </c>
      <c r="O125" s="194">
        <f t="shared" si="65"/>
        <v>45</v>
      </c>
      <c r="P125" s="193">
        <f t="shared" si="66"/>
        <v>16</v>
      </c>
      <c r="Q125" s="194">
        <f t="shared" si="67"/>
        <v>0</v>
      </c>
      <c r="R125" s="195">
        <f t="shared" si="74"/>
        <v>0.29166666666666669</v>
      </c>
      <c r="S125" s="195">
        <f t="shared" si="75"/>
        <v>0.51041666666666663</v>
      </c>
      <c r="T125" s="195">
        <f t="shared" si="76"/>
        <v>0.53125</v>
      </c>
      <c r="U125" s="195">
        <f t="shared" si="77"/>
        <v>0.66666666666666663</v>
      </c>
      <c r="V125" s="196"/>
      <c r="W125" s="196">
        <f t="shared" si="78"/>
        <v>0.35416666666666669</v>
      </c>
      <c r="X125" s="196"/>
      <c r="Y125" s="196">
        <f t="shared" si="79"/>
        <v>0.35416666666666657</v>
      </c>
    </row>
    <row r="126" spans="2:25" ht="12.75" hidden="1" customHeight="1" outlineLevel="1" x14ac:dyDescent="0.2">
      <c r="B126" s="851"/>
      <c r="C126" s="851"/>
      <c r="D126" s="27" t="str">
        <f t="shared" si="68"/>
        <v/>
      </c>
      <c r="E126" s="191" t="str">
        <f t="shared" si="69"/>
        <v>Sa</v>
      </c>
      <c r="F126" s="191">
        <f t="shared" si="70"/>
        <v>2021</v>
      </c>
      <c r="G126" s="191">
        <f t="shared" si="71"/>
        <v>4</v>
      </c>
      <c r="H126" s="191">
        <f t="shared" si="73"/>
        <v>17</v>
      </c>
      <c r="I126" s="192">
        <f t="shared" si="72"/>
        <v>42841</v>
      </c>
      <c r="J126" s="193">
        <f t="shared" si="60"/>
        <v>7</v>
      </c>
      <c r="K126" s="194">
        <f t="shared" si="61"/>
        <v>0</v>
      </c>
      <c r="L126" s="193">
        <f t="shared" si="62"/>
        <v>12</v>
      </c>
      <c r="M126" s="194">
        <f t="shared" si="63"/>
        <v>15</v>
      </c>
      <c r="N126" s="193">
        <f t="shared" si="64"/>
        <v>12</v>
      </c>
      <c r="O126" s="194">
        <f t="shared" si="65"/>
        <v>45</v>
      </c>
      <c r="P126" s="193">
        <f t="shared" si="66"/>
        <v>16</v>
      </c>
      <c r="Q126" s="194">
        <f t="shared" si="67"/>
        <v>0</v>
      </c>
      <c r="R126" s="195">
        <f t="shared" si="74"/>
        <v>0.29166666666666669</v>
      </c>
      <c r="S126" s="195">
        <f t="shared" si="75"/>
        <v>0.51041666666666663</v>
      </c>
      <c r="T126" s="195">
        <f t="shared" si="76"/>
        <v>0.53125</v>
      </c>
      <c r="U126" s="195">
        <f t="shared" si="77"/>
        <v>0.66666666666666663</v>
      </c>
      <c r="V126" s="196"/>
      <c r="W126" s="196">
        <f t="shared" si="78"/>
        <v>0.35416666666666669</v>
      </c>
      <c r="X126" s="196"/>
      <c r="Y126" s="196">
        <f t="shared" si="79"/>
        <v>0.35416666666666657</v>
      </c>
    </row>
    <row r="127" spans="2:25" ht="12.75" hidden="1" customHeight="1" outlineLevel="1" x14ac:dyDescent="0.2">
      <c r="B127" s="851"/>
      <c r="C127" s="851"/>
      <c r="D127" s="27" t="str">
        <f t="shared" si="68"/>
        <v/>
      </c>
      <c r="E127" s="191" t="str">
        <f t="shared" si="69"/>
        <v>So</v>
      </c>
      <c r="F127" s="191">
        <f t="shared" si="70"/>
        <v>2021</v>
      </c>
      <c r="G127" s="191">
        <f t="shared" si="71"/>
        <v>4</v>
      </c>
      <c r="H127" s="191">
        <f t="shared" si="73"/>
        <v>18</v>
      </c>
      <c r="I127" s="192">
        <f t="shared" si="72"/>
        <v>42842</v>
      </c>
      <c r="J127" s="193">
        <f t="shared" si="60"/>
        <v>7</v>
      </c>
      <c r="K127" s="194">
        <f t="shared" si="61"/>
        <v>0</v>
      </c>
      <c r="L127" s="193">
        <f t="shared" si="62"/>
        <v>12</v>
      </c>
      <c r="M127" s="194">
        <f t="shared" si="63"/>
        <v>15</v>
      </c>
      <c r="N127" s="193">
        <f t="shared" si="64"/>
        <v>12</v>
      </c>
      <c r="O127" s="194">
        <f t="shared" si="65"/>
        <v>45</v>
      </c>
      <c r="P127" s="193">
        <f t="shared" si="66"/>
        <v>16</v>
      </c>
      <c r="Q127" s="194">
        <f t="shared" si="67"/>
        <v>0</v>
      </c>
      <c r="R127" s="195">
        <f t="shared" si="74"/>
        <v>0.29166666666666669</v>
      </c>
      <c r="S127" s="195">
        <f t="shared" si="75"/>
        <v>0.51041666666666663</v>
      </c>
      <c r="T127" s="195">
        <f t="shared" si="76"/>
        <v>0.53125</v>
      </c>
      <c r="U127" s="195">
        <f t="shared" si="77"/>
        <v>0.66666666666666663</v>
      </c>
      <c r="V127" s="196"/>
      <c r="W127" s="196">
        <f t="shared" si="78"/>
        <v>0.35416666666666669</v>
      </c>
      <c r="X127" s="196"/>
      <c r="Y127" s="196">
        <f t="shared" si="79"/>
        <v>0.35416666666666657</v>
      </c>
    </row>
    <row r="128" spans="2:25" ht="12.75" hidden="1" customHeight="1" outlineLevel="1" x14ac:dyDescent="0.2">
      <c r="B128" s="851"/>
      <c r="C128" s="851"/>
      <c r="D128" s="27">
        <f t="shared" si="68"/>
        <v>16</v>
      </c>
      <c r="E128" s="191" t="str">
        <f t="shared" si="69"/>
        <v>Mo</v>
      </c>
      <c r="F128" s="191">
        <f t="shared" si="70"/>
        <v>2021</v>
      </c>
      <c r="G128" s="191">
        <f t="shared" si="71"/>
        <v>4</v>
      </c>
      <c r="H128" s="191">
        <f t="shared" si="73"/>
        <v>19</v>
      </c>
      <c r="I128" s="192">
        <f t="shared" si="72"/>
        <v>42843</v>
      </c>
      <c r="J128" s="193">
        <f t="shared" si="60"/>
        <v>7</v>
      </c>
      <c r="K128" s="194">
        <f t="shared" si="61"/>
        <v>0</v>
      </c>
      <c r="L128" s="193">
        <f t="shared" si="62"/>
        <v>12</v>
      </c>
      <c r="M128" s="194">
        <f t="shared" si="63"/>
        <v>15</v>
      </c>
      <c r="N128" s="193">
        <f t="shared" si="64"/>
        <v>12</v>
      </c>
      <c r="O128" s="194">
        <f t="shared" si="65"/>
        <v>45</v>
      </c>
      <c r="P128" s="193">
        <f t="shared" si="66"/>
        <v>16</v>
      </c>
      <c r="Q128" s="194">
        <f t="shared" si="67"/>
        <v>0</v>
      </c>
      <c r="R128" s="195">
        <f t="shared" si="74"/>
        <v>0.29166666666666669</v>
      </c>
      <c r="S128" s="195">
        <f t="shared" si="75"/>
        <v>0.51041666666666663</v>
      </c>
      <c r="T128" s="195">
        <f t="shared" si="76"/>
        <v>0.53125</v>
      </c>
      <c r="U128" s="195">
        <f t="shared" si="77"/>
        <v>0.66666666666666663</v>
      </c>
      <c r="V128" s="196"/>
      <c r="W128" s="196">
        <f t="shared" si="78"/>
        <v>0.35416666666666669</v>
      </c>
      <c r="X128" s="196"/>
      <c r="Y128" s="196">
        <f t="shared" si="79"/>
        <v>0.35416666666666657</v>
      </c>
    </row>
    <row r="129" spans="1:30" ht="12.75" hidden="1" customHeight="1" outlineLevel="1" x14ac:dyDescent="0.2">
      <c r="B129" s="851"/>
      <c r="C129" s="851"/>
      <c r="D129" s="27" t="str">
        <f t="shared" si="68"/>
        <v/>
      </c>
      <c r="E129" s="191" t="str">
        <f t="shared" si="69"/>
        <v>Di</v>
      </c>
      <c r="F129" s="191">
        <f t="shared" si="70"/>
        <v>2021</v>
      </c>
      <c r="G129" s="191">
        <f t="shared" si="71"/>
        <v>4</v>
      </c>
      <c r="H129" s="191">
        <f t="shared" si="73"/>
        <v>20</v>
      </c>
      <c r="I129" s="192">
        <f t="shared" si="72"/>
        <v>42844</v>
      </c>
      <c r="J129" s="193">
        <f t="shared" si="60"/>
        <v>7</v>
      </c>
      <c r="K129" s="194">
        <f t="shared" si="61"/>
        <v>0</v>
      </c>
      <c r="L129" s="193">
        <f t="shared" si="62"/>
        <v>12</v>
      </c>
      <c r="M129" s="194">
        <f t="shared" si="63"/>
        <v>15</v>
      </c>
      <c r="N129" s="193">
        <f t="shared" si="64"/>
        <v>12</v>
      </c>
      <c r="O129" s="194">
        <f t="shared" si="65"/>
        <v>45</v>
      </c>
      <c r="P129" s="193">
        <f t="shared" si="66"/>
        <v>16</v>
      </c>
      <c r="Q129" s="194">
        <f t="shared" si="67"/>
        <v>0</v>
      </c>
      <c r="R129" s="195">
        <f t="shared" si="74"/>
        <v>0.29166666666666669</v>
      </c>
      <c r="S129" s="195">
        <f t="shared" si="75"/>
        <v>0.51041666666666663</v>
      </c>
      <c r="T129" s="195">
        <f t="shared" si="76"/>
        <v>0.53125</v>
      </c>
      <c r="U129" s="195">
        <f t="shared" si="77"/>
        <v>0.66666666666666663</v>
      </c>
      <c r="V129" s="196"/>
      <c r="W129" s="196">
        <f t="shared" si="78"/>
        <v>0.35416666666666669</v>
      </c>
      <c r="X129" s="196"/>
      <c r="Y129" s="196">
        <f t="shared" si="79"/>
        <v>0.35416666666666657</v>
      </c>
      <c r="Z129" s="196"/>
      <c r="AA129" s="172"/>
    </row>
    <row r="130" spans="1:30" ht="12.75" hidden="1" customHeight="1" outlineLevel="1" x14ac:dyDescent="0.2">
      <c r="B130" s="851"/>
      <c r="C130" s="851"/>
      <c r="D130" s="27" t="str">
        <f t="shared" si="68"/>
        <v/>
      </c>
      <c r="E130" s="191" t="str">
        <f t="shared" si="69"/>
        <v>Mi</v>
      </c>
      <c r="F130" s="191">
        <f t="shared" si="70"/>
        <v>2021</v>
      </c>
      <c r="G130" s="191">
        <f t="shared" si="71"/>
        <v>4</v>
      </c>
      <c r="H130" s="191">
        <f t="shared" si="73"/>
        <v>21</v>
      </c>
      <c r="I130" s="192">
        <f t="shared" si="72"/>
        <v>42845</v>
      </c>
      <c r="J130" s="193">
        <f t="shared" si="60"/>
        <v>7</v>
      </c>
      <c r="K130" s="194">
        <f t="shared" si="61"/>
        <v>0</v>
      </c>
      <c r="L130" s="193">
        <f t="shared" si="62"/>
        <v>12</v>
      </c>
      <c r="M130" s="194">
        <f t="shared" si="63"/>
        <v>15</v>
      </c>
      <c r="N130" s="193">
        <f t="shared" si="64"/>
        <v>12</v>
      </c>
      <c r="O130" s="194">
        <f t="shared" si="65"/>
        <v>45</v>
      </c>
      <c r="P130" s="193">
        <f t="shared" si="66"/>
        <v>16</v>
      </c>
      <c r="Q130" s="194">
        <f t="shared" si="67"/>
        <v>0</v>
      </c>
      <c r="R130" s="195">
        <f t="shared" si="74"/>
        <v>0.29166666666666669</v>
      </c>
      <c r="S130" s="195">
        <f t="shared" si="75"/>
        <v>0.51041666666666663</v>
      </c>
      <c r="T130" s="195">
        <f t="shared" si="76"/>
        <v>0.53125</v>
      </c>
      <c r="U130" s="195">
        <f t="shared" si="77"/>
        <v>0.66666666666666663</v>
      </c>
      <c r="V130" s="196"/>
      <c r="W130" s="196">
        <f t="shared" si="78"/>
        <v>0.35416666666666669</v>
      </c>
      <c r="X130" s="196"/>
      <c r="Y130" s="196">
        <f t="shared" si="79"/>
        <v>0.35416666666666657</v>
      </c>
      <c r="Z130" s="196"/>
    </row>
    <row r="131" spans="1:30" ht="12.75" hidden="1" customHeight="1" outlineLevel="1" x14ac:dyDescent="0.2">
      <c r="B131" s="851"/>
      <c r="C131" s="851"/>
      <c r="D131" s="27" t="str">
        <f t="shared" si="68"/>
        <v/>
      </c>
      <c r="E131" s="191" t="str">
        <f t="shared" si="69"/>
        <v>Do</v>
      </c>
      <c r="F131" s="191">
        <f t="shared" si="70"/>
        <v>2021</v>
      </c>
      <c r="G131" s="191">
        <f t="shared" si="71"/>
        <v>4</v>
      </c>
      <c r="H131" s="191">
        <f t="shared" si="73"/>
        <v>22</v>
      </c>
      <c r="I131" s="192">
        <f t="shared" si="72"/>
        <v>42846</v>
      </c>
      <c r="J131" s="193">
        <f t="shared" si="60"/>
        <v>7</v>
      </c>
      <c r="K131" s="194">
        <f t="shared" si="61"/>
        <v>0</v>
      </c>
      <c r="L131" s="193">
        <f t="shared" si="62"/>
        <v>12</v>
      </c>
      <c r="M131" s="194">
        <f t="shared" si="63"/>
        <v>15</v>
      </c>
      <c r="N131" s="193">
        <f t="shared" si="64"/>
        <v>12</v>
      </c>
      <c r="O131" s="194">
        <f t="shared" si="65"/>
        <v>45</v>
      </c>
      <c r="P131" s="193">
        <f t="shared" si="66"/>
        <v>16</v>
      </c>
      <c r="Q131" s="194">
        <f t="shared" si="67"/>
        <v>0</v>
      </c>
      <c r="R131" s="195">
        <f t="shared" si="74"/>
        <v>0.29166666666666669</v>
      </c>
      <c r="S131" s="195">
        <f t="shared" si="75"/>
        <v>0.51041666666666663</v>
      </c>
      <c r="T131" s="195">
        <f t="shared" si="76"/>
        <v>0.53125</v>
      </c>
      <c r="U131" s="195">
        <f t="shared" si="77"/>
        <v>0.66666666666666663</v>
      </c>
      <c r="V131" s="196"/>
      <c r="W131" s="196">
        <f t="shared" si="78"/>
        <v>0.35416666666666669</v>
      </c>
      <c r="X131" s="196"/>
      <c r="Y131" s="196">
        <f t="shared" si="79"/>
        <v>0.35416666666666657</v>
      </c>
      <c r="Z131" s="196"/>
    </row>
    <row r="132" spans="1:30" ht="12.75" hidden="1" customHeight="1" outlineLevel="1" x14ac:dyDescent="0.2">
      <c r="B132" s="851"/>
      <c r="C132" s="851"/>
      <c r="D132" s="27" t="str">
        <f t="shared" si="68"/>
        <v/>
      </c>
      <c r="E132" s="191" t="str">
        <f t="shared" si="69"/>
        <v>Fr</v>
      </c>
      <c r="F132" s="191">
        <f t="shared" si="70"/>
        <v>2021</v>
      </c>
      <c r="G132" s="191">
        <f t="shared" si="71"/>
        <v>4</v>
      </c>
      <c r="H132" s="191">
        <f t="shared" si="73"/>
        <v>23</v>
      </c>
      <c r="I132" s="192">
        <f t="shared" si="72"/>
        <v>42847</v>
      </c>
      <c r="J132" s="193">
        <f t="shared" si="60"/>
        <v>7</v>
      </c>
      <c r="K132" s="194">
        <f t="shared" si="61"/>
        <v>0</v>
      </c>
      <c r="L132" s="193">
        <f t="shared" si="62"/>
        <v>12</v>
      </c>
      <c r="M132" s="194">
        <f t="shared" si="63"/>
        <v>15</v>
      </c>
      <c r="N132" s="193">
        <f t="shared" si="64"/>
        <v>12</v>
      </c>
      <c r="O132" s="194">
        <f t="shared" si="65"/>
        <v>45</v>
      </c>
      <c r="P132" s="193">
        <f t="shared" si="66"/>
        <v>16</v>
      </c>
      <c r="Q132" s="194">
        <f t="shared" si="67"/>
        <v>0</v>
      </c>
      <c r="R132" s="195">
        <f t="shared" si="74"/>
        <v>0.29166666666666669</v>
      </c>
      <c r="S132" s="195">
        <f t="shared" si="75"/>
        <v>0.51041666666666663</v>
      </c>
      <c r="T132" s="195">
        <f t="shared" si="76"/>
        <v>0.53125</v>
      </c>
      <c r="U132" s="195">
        <f t="shared" si="77"/>
        <v>0.66666666666666663</v>
      </c>
      <c r="V132" s="196"/>
      <c r="W132" s="196">
        <f t="shared" si="78"/>
        <v>0.35416666666666669</v>
      </c>
      <c r="X132" s="196"/>
      <c r="Y132" s="196">
        <f t="shared" si="79"/>
        <v>0.35416666666666657</v>
      </c>
      <c r="Z132" s="196"/>
      <c r="AA132" s="150"/>
    </row>
    <row r="133" spans="1:30" ht="12.75" hidden="1" customHeight="1" outlineLevel="1" x14ac:dyDescent="0.2">
      <c r="B133" s="851"/>
      <c r="C133" s="851"/>
      <c r="D133" s="27" t="str">
        <f t="shared" si="68"/>
        <v/>
      </c>
      <c r="E133" s="191" t="str">
        <f t="shared" si="69"/>
        <v>Sa</v>
      </c>
      <c r="F133" s="191">
        <f t="shared" si="70"/>
        <v>2021</v>
      </c>
      <c r="G133" s="191">
        <f t="shared" si="71"/>
        <v>4</v>
      </c>
      <c r="H133" s="191">
        <f t="shared" si="73"/>
        <v>24</v>
      </c>
      <c r="I133" s="192">
        <f t="shared" si="72"/>
        <v>42848</v>
      </c>
      <c r="J133" s="193">
        <f t="shared" si="60"/>
        <v>7</v>
      </c>
      <c r="K133" s="194">
        <f t="shared" si="61"/>
        <v>0</v>
      </c>
      <c r="L133" s="193">
        <f t="shared" si="62"/>
        <v>12</v>
      </c>
      <c r="M133" s="194">
        <f t="shared" si="63"/>
        <v>15</v>
      </c>
      <c r="N133" s="193">
        <f t="shared" si="64"/>
        <v>12</v>
      </c>
      <c r="O133" s="194">
        <f t="shared" si="65"/>
        <v>45</v>
      </c>
      <c r="P133" s="193">
        <f t="shared" si="66"/>
        <v>16</v>
      </c>
      <c r="Q133" s="194">
        <f t="shared" si="67"/>
        <v>0</v>
      </c>
      <c r="R133" s="195">
        <f t="shared" si="74"/>
        <v>0.29166666666666669</v>
      </c>
      <c r="S133" s="195">
        <f t="shared" si="75"/>
        <v>0.51041666666666663</v>
      </c>
      <c r="T133" s="195">
        <f t="shared" si="76"/>
        <v>0.53125</v>
      </c>
      <c r="U133" s="195">
        <f t="shared" si="77"/>
        <v>0.66666666666666663</v>
      </c>
      <c r="V133" s="196"/>
      <c r="W133" s="196">
        <f t="shared" si="78"/>
        <v>0.35416666666666669</v>
      </c>
      <c r="X133" s="196"/>
      <c r="Y133" s="196">
        <f t="shared" si="79"/>
        <v>0.35416666666666657</v>
      </c>
      <c r="Z133" s="196"/>
      <c r="AA133" s="150"/>
    </row>
    <row r="134" spans="1:30" ht="12.75" hidden="1" customHeight="1" outlineLevel="1" x14ac:dyDescent="0.2">
      <c r="B134" s="851"/>
      <c r="C134" s="851"/>
      <c r="D134" s="27" t="str">
        <f t="shared" si="68"/>
        <v/>
      </c>
      <c r="E134" s="191" t="str">
        <f t="shared" si="69"/>
        <v>So</v>
      </c>
      <c r="F134" s="191">
        <f t="shared" si="70"/>
        <v>2021</v>
      </c>
      <c r="G134" s="191">
        <f t="shared" si="71"/>
        <v>4</v>
      </c>
      <c r="H134" s="191">
        <f t="shared" si="73"/>
        <v>25</v>
      </c>
      <c r="I134" s="192">
        <f t="shared" si="72"/>
        <v>42849</v>
      </c>
      <c r="J134" s="193">
        <f t="shared" si="60"/>
        <v>7</v>
      </c>
      <c r="K134" s="194">
        <f t="shared" si="61"/>
        <v>0</v>
      </c>
      <c r="L134" s="193">
        <f t="shared" si="62"/>
        <v>12</v>
      </c>
      <c r="M134" s="194">
        <f t="shared" si="63"/>
        <v>15</v>
      </c>
      <c r="N134" s="193">
        <f t="shared" si="64"/>
        <v>12</v>
      </c>
      <c r="O134" s="194">
        <f t="shared" si="65"/>
        <v>45</v>
      </c>
      <c r="P134" s="193">
        <f t="shared" si="66"/>
        <v>16</v>
      </c>
      <c r="Q134" s="194">
        <f t="shared" si="67"/>
        <v>0</v>
      </c>
      <c r="R134" s="195">
        <f t="shared" si="74"/>
        <v>0.29166666666666669</v>
      </c>
      <c r="S134" s="195">
        <f t="shared" si="75"/>
        <v>0.51041666666666663</v>
      </c>
      <c r="T134" s="195">
        <f t="shared" si="76"/>
        <v>0.53125</v>
      </c>
      <c r="U134" s="195">
        <f t="shared" si="77"/>
        <v>0.66666666666666663</v>
      </c>
      <c r="V134" s="196"/>
      <c r="W134" s="196">
        <f t="shared" si="78"/>
        <v>0.35416666666666669</v>
      </c>
      <c r="X134" s="196"/>
      <c r="Y134" s="196">
        <f t="shared" si="79"/>
        <v>0.35416666666666657</v>
      </c>
      <c r="Z134" s="196"/>
      <c r="AA134" s="150"/>
    </row>
    <row r="135" spans="1:30" ht="12.75" hidden="1" customHeight="1" outlineLevel="1" x14ac:dyDescent="0.2">
      <c r="B135" s="851"/>
      <c r="C135" s="851"/>
      <c r="D135" s="27">
        <f t="shared" si="68"/>
        <v>17</v>
      </c>
      <c r="E135" s="2" t="str">
        <f t="shared" si="69"/>
        <v>Mo</v>
      </c>
      <c r="F135" s="2">
        <f t="shared" si="70"/>
        <v>2021</v>
      </c>
      <c r="G135" s="2">
        <f t="shared" si="71"/>
        <v>4</v>
      </c>
      <c r="H135" s="2">
        <f t="shared" si="73"/>
        <v>26</v>
      </c>
      <c r="I135" s="14">
        <f t="shared" si="72"/>
        <v>42850</v>
      </c>
      <c r="J135" s="3">
        <v>7</v>
      </c>
      <c r="K135" s="134">
        <v>0</v>
      </c>
      <c r="L135" s="3">
        <f t="shared" si="62"/>
        <v>12</v>
      </c>
      <c r="M135" s="134">
        <f t="shared" si="63"/>
        <v>15</v>
      </c>
      <c r="N135" s="3">
        <f t="shared" si="64"/>
        <v>12</v>
      </c>
      <c r="O135" s="134">
        <f t="shared" si="65"/>
        <v>45</v>
      </c>
      <c r="P135" s="3">
        <v>16</v>
      </c>
      <c r="Q135" s="134">
        <v>0</v>
      </c>
      <c r="R135" s="139">
        <f t="shared" si="74"/>
        <v>0.29166666666666669</v>
      </c>
      <c r="S135" s="139">
        <f t="shared" si="75"/>
        <v>0.51041666666666663</v>
      </c>
      <c r="T135" s="139">
        <f t="shared" si="76"/>
        <v>0.53125</v>
      </c>
      <c r="U135" s="139">
        <f t="shared" si="77"/>
        <v>0.66666666666666663</v>
      </c>
      <c r="V135" s="11"/>
      <c r="W135" s="11">
        <f t="shared" si="78"/>
        <v>0.35416666666666669</v>
      </c>
      <c r="X135" s="11"/>
      <c r="Y135" s="11">
        <f t="shared" si="79"/>
        <v>0.35416666666666657</v>
      </c>
      <c r="Z135" s="196"/>
      <c r="AA135" s="150"/>
    </row>
    <row r="136" spans="1:30" ht="12.75" hidden="1" customHeight="1" outlineLevel="1" x14ac:dyDescent="0.2">
      <c r="B136" s="851"/>
      <c r="C136" s="851"/>
      <c r="D136" s="27" t="str">
        <f t="shared" si="68"/>
        <v/>
      </c>
      <c r="E136" s="191" t="str">
        <f t="shared" si="69"/>
        <v>Di</v>
      </c>
      <c r="F136" s="191">
        <f t="shared" si="70"/>
        <v>2021</v>
      </c>
      <c r="G136" s="191">
        <f t="shared" si="71"/>
        <v>4</v>
      </c>
      <c r="H136" s="191">
        <f t="shared" si="73"/>
        <v>27</v>
      </c>
      <c r="I136" s="192">
        <f t="shared" si="72"/>
        <v>42851</v>
      </c>
      <c r="J136" s="193">
        <f t="shared" si="60"/>
        <v>7</v>
      </c>
      <c r="K136" s="194">
        <f t="shared" si="61"/>
        <v>0</v>
      </c>
      <c r="L136" s="193">
        <f t="shared" si="62"/>
        <v>12</v>
      </c>
      <c r="M136" s="194">
        <f t="shared" si="63"/>
        <v>15</v>
      </c>
      <c r="N136" s="193">
        <f t="shared" si="64"/>
        <v>12</v>
      </c>
      <c r="O136" s="194">
        <f t="shared" si="65"/>
        <v>45</v>
      </c>
      <c r="P136" s="193">
        <f t="shared" si="66"/>
        <v>16</v>
      </c>
      <c r="Q136" s="194">
        <f t="shared" si="67"/>
        <v>0</v>
      </c>
      <c r="R136" s="195">
        <f t="shared" si="74"/>
        <v>0.29166666666666669</v>
      </c>
      <c r="S136" s="195">
        <f t="shared" si="75"/>
        <v>0.51041666666666663</v>
      </c>
      <c r="T136" s="195">
        <f t="shared" si="76"/>
        <v>0.53125</v>
      </c>
      <c r="U136" s="195">
        <f t="shared" si="77"/>
        <v>0.66666666666666663</v>
      </c>
      <c r="V136" s="196"/>
      <c r="W136" s="196">
        <f t="shared" si="78"/>
        <v>0.35416666666666669</v>
      </c>
      <c r="X136" s="196"/>
      <c r="Y136" s="196">
        <f t="shared" si="79"/>
        <v>0.35416666666666657</v>
      </c>
      <c r="Z136" s="196"/>
      <c r="AA136" s="150"/>
    </row>
    <row r="137" spans="1:30" ht="12.75" hidden="1" customHeight="1" outlineLevel="1" x14ac:dyDescent="0.2">
      <c r="B137" s="851"/>
      <c r="C137" s="851"/>
      <c r="D137" s="27" t="str">
        <f t="shared" si="68"/>
        <v/>
      </c>
      <c r="E137" s="191" t="str">
        <f t="shared" si="69"/>
        <v>Mi</v>
      </c>
      <c r="F137" s="191">
        <f t="shared" si="70"/>
        <v>2021</v>
      </c>
      <c r="G137" s="191">
        <f t="shared" si="71"/>
        <v>4</v>
      </c>
      <c r="H137" s="191">
        <f t="shared" si="73"/>
        <v>28</v>
      </c>
      <c r="I137" s="192">
        <f t="shared" si="72"/>
        <v>42852</v>
      </c>
      <c r="J137" s="193">
        <f t="shared" si="60"/>
        <v>7</v>
      </c>
      <c r="K137" s="194">
        <f t="shared" si="61"/>
        <v>0</v>
      </c>
      <c r="L137" s="193">
        <f t="shared" si="62"/>
        <v>12</v>
      </c>
      <c r="M137" s="194">
        <f t="shared" si="63"/>
        <v>15</v>
      </c>
      <c r="N137" s="193">
        <f t="shared" si="64"/>
        <v>12</v>
      </c>
      <c r="O137" s="194">
        <f t="shared" si="65"/>
        <v>45</v>
      </c>
      <c r="P137" s="193">
        <f t="shared" si="66"/>
        <v>16</v>
      </c>
      <c r="Q137" s="194">
        <f t="shared" si="67"/>
        <v>0</v>
      </c>
      <c r="R137" s="195">
        <f>TIME(J137,K137,0)</f>
        <v>0.29166666666666669</v>
      </c>
      <c r="S137" s="195">
        <f>TIME(L137,M137,0)</f>
        <v>0.51041666666666663</v>
      </c>
      <c r="T137" s="195">
        <f>TIME(N137,O137,0)</f>
        <v>0.53125</v>
      </c>
      <c r="U137" s="195">
        <f>TIME(P137,Q137,0)</f>
        <v>0.66666666666666663</v>
      </c>
      <c r="V137" s="196"/>
      <c r="W137" s="196">
        <f>TIME($W$4,$X$4,0)</f>
        <v>0.35416666666666669</v>
      </c>
      <c r="X137" s="196"/>
      <c r="Y137" s="196">
        <f>U137-R137-(T137-S137)</f>
        <v>0.35416666666666657</v>
      </c>
      <c r="Z137" s="196"/>
    </row>
    <row r="138" spans="1:30" ht="12.75" hidden="1" customHeight="1" outlineLevel="1" x14ac:dyDescent="0.2">
      <c r="B138" s="851"/>
      <c r="C138" s="851"/>
      <c r="D138" s="27" t="str">
        <f t="shared" si="68"/>
        <v/>
      </c>
      <c r="E138" s="191" t="str">
        <f t="shared" si="69"/>
        <v>Do</v>
      </c>
      <c r="F138" s="191">
        <f t="shared" si="70"/>
        <v>2021</v>
      </c>
      <c r="G138" s="191">
        <f t="shared" si="71"/>
        <v>4</v>
      </c>
      <c r="H138" s="191">
        <f t="shared" si="73"/>
        <v>29</v>
      </c>
      <c r="I138" s="192">
        <f t="shared" si="72"/>
        <v>42853</v>
      </c>
      <c r="J138" s="193">
        <f t="shared" si="60"/>
        <v>7</v>
      </c>
      <c r="K138" s="194">
        <f t="shared" si="61"/>
        <v>0</v>
      </c>
      <c r="L138" s="193">
        <f t="shared" si="62"/>
        <v>12</v>
      </c>
      <c r="M138" s="194">
        <f t="shared" si="63"/>
        <v>15</v>
      </c>
      <c r="N138" s="193">
        <f t="shared" si="64"/>
        <v>12</v>
      </c>
      <c r="O138" s="194">
        <f t="shared" si="65"/>
        <v>45</v>
      </c>
      <c r="P138" s="193">
        <f t="shared" si="66"/>
        <v>16</v>
      </c>
      <c r="Q138" s="194">
        <f t="shared" si="67"/>
        <v>0</v>
      </c>
      <c r="R138" s="195">
        <f>TIME(J138,K138,0)</f>
        <v>0.29166666666666669</v>
      </c>
      <c r="S138" s="195">
        <f>TIME(L138,M138,0)</f>
        <v>0.51041666666666663</v>
      </c>
      <c r="T138" s="195">
        <f>TIME(N138,O138,0)</f>
        <v>0.53125</v>
      </c>
      <c r="U138" s="195">
        <f>TIME(P138,Q138,0)</f>
        <v>0.66666666666666663</v>
      </c>
      <c r="V138" s="196"/>
      <c r="W138" s="196">
        <f>TIME($W$4,$X$4,0)</f>
        <v>0.35416666666666669</v>
      </c>
      <c r="X138" s="196"/>
      <c r="Y138" s="196">
        <f>U138-R138-(T138-S138)</f>
        <v>0.35416666666666657</v>
      </c>
      <c r="Z138" s="196"/>
    </row>
    <row r="139" spans="1:30" ht="12.75" hidden="1" customHeight="1" outlineLevel="1" x14ac:dyDescent="0.2">
      <c r="B139" s="851"/>
      <c r="C139" s="851"/>
      <c r="D139" s="27" t="str">
        <f t="shared" si="68"/>
        <v/>
      </c>
      <c r="E139" s="191" t="str">
        <f t="shared" si="69"/>
        <v>Fr</v>
      </c>
      <c r="F139" s="191">
        <f t="shared" si="70"/>
        <v>2021</v>
      </c>
      <c r="G139" s="191">
        <f t="shared" si="71"/>
        <v>4</v>
      </c>
      <c r="H139" s="191">
        <f t="shared" si="73"/>
        <v>30</v>
      </c>
      <c r="I139" s="192">
        <f t="shared" si="72"/>
        <v>42854</v>
      </c>
      <c r="J139" s="193">
        <f t="shared" si="60"/>
        <v>7</v>
      </c>
      <c r="K139" s="194">
        <f t="shared" si="61"/>
        <v>0</v>
      </c>
      <c r="L139" s="193">
        <f t="shared" si="62"/>
        <v>12</v>
      </c>
      <c r="M139" s="194">
        <f t="shared" si="63"/>
        <v>15</v>
      </c>
      <c r="N139" s="193">
        <f t="shared" si="64"/>
        <v>12</v>
      </c>
      <c r="O139" s="194">
        <f t="shared" si="65"/>
        <v>45</v>
      </c>
      <c r="P139" s="193">
        <f t="shared" si="66"/>
        <v>16</v>
      </c>
      <c r="Q139" s="194">
        <f t="shared" si="67"/>
        <v>0</v>
      </c>
      <c r="R139" s="195">
        <f>TIME(J139,K139,0)</f>
        <v>0.29166666666666669</v>
      </c>
      <c r="S139" s="195">
        <f>TIME(L139,M139,0)</f>
        <v>0.51041666666666663</v>
      </c>
      <c r="T139" s="195">
        <f>TIME(N139,O139,0)</f>
        <v>0.53125</v>
      </c>
      <c r="U139" s="195">
        <f>TIME(P139,Q139,0)</f>
        <v>0.66666666666666663</v>
      </c>
      <c r="V139" s="196"/>
      <c r="W139" s="196">
        <f>TIME($W$4,$X$4,0)</f>
        <v>0.35416666666666669</v>
      </c>
      <c r="X139" s="196"/>
      <c r="Y139" s="196">
        <f>U139-R139-(T139-S139)</f>
        <v>0.35416666666666657</v>
      </c>
      <c r="Z139" s="196"/>
      <c r="AA139" s="150"/>
    </row>
    <row r="140" spans="1:30" ht="12.75" hidden="1" customHeight="1" outlineLevel="1" x14ac:dyDescent="0.2">
      <c r="B140" s="851"/>
      <c r="C140" s="851"/>
      <c r="D140" s="27" t="str">
        <f t="shared" si="68"/>
        <v/>
      </c>
      <c r="E140" s="191"/>
      <c r="F140" s="191"/>
      <c r="G140" s="191"/>
      <c r="H140" s="191"/>
      <c r="I140" s="192"/>
      <c r="J140" s="193"/>
      <c r="K140" s="194"/>
      <c r="L140" s="193"/>
      <c r="M140" s="194"/>
      <c r="N140" s="193"/>
      <c r="O140" s="194"/>
      <c r="P140" s="193"/>
      <c r="Q140" s="194"/>
      <c r="R140" s="195"/>
      <c r="S140" s="195"/>
      <c r="T140" s="195"/>
      <c r="U140" s="195"/>
      <c r="V140" s="196"/>
      <c r="W140" s="196"/>
      <c r="X140" s="196"/>
      <c r="Y140" s="196"/>
      <c r="Z140" s="196"/>
      <c r="AA140" s="150"/>
    </row>
    <row r="141" spans="1:30" ht="12.75" hidden="1" customHeight="1" outlineLevel="1" x14ac:dyDescent="0.2">
      <c r="B141" s="851"/>
      <c r="C141" s="851"/>
      <c r="E141" s="9"/>
      <c r="F141" s="9"/>
      <c r="G141" s="9"/>
      <c r="H141" s="191"/>
      <c r="I141" s="13"/>
      <c r="P141" s="4" t="s">
        <v>21</v>
      </c>
      <c r="Q141" s="4"/>
      <c r="R141" s="4"/>
      <c r="S141" s="4"/>
      <c r="T141" s="4"/>
      <c r="U141" s="4"/>
      <c r="V141" s="18"/>
      <c r="W141" s="18">
        <f>SUM(W109:W140)</f>
        <v>10.624999999999998</v>
      </c>
      <c r="X141" s="18"/>
      <c r="Y141" s="18">
        <f>SUM(Y109:Y140)</f>
        <v>10.624999999999998</v>
      </c>
      <c r="Z141" s="18"/>
      <c r="AA141" s="190">
        <f>IF(Y141-W141&lt;0,W141-Y141,Y141-W141)</f>
        <v>0</v>
      </c>
      <c r="AB141" s="190">
        <f>8.5*SUM(AB109:AB140)/24</f>
        <v>0</v>
      </c>
      <c r="AC141" s="190">
        <f>8.5*SUM(AC109:AC140)/24</f>
        <v>0</v>
      </c>
      <c r="AD141" s="190">
        <f>8.5*SUM(AD109:AD140)/24</f>
        <v>0</v>
      </c>
    </row>
    <row r="142" spans="1:30" ht="12.75" customHeight="1" collapsed="1" x14ac:dyDescent="0.2">
      <c r="B142" s="852"/>
      <c r="C142" s="852"/>
      <c r="D142" s="80"/>
      <c r="E142" s="51"/>
      <c r="F142" s="51"/>
      <c r="G142" s="51"/>
      <c r="H142" s="51"/>
      <c r="I142" s="51"/>
      <c r="J142" s="52"/>
      <c r="K142" s="52"/>
      <c r="L142" s="52"/>
      <c r="M142" s="52"/>
      <c r="N142" s="52"/>
      <c r="O142" s="52"/>
      <c r="P142" s="52"/>
      <c r="Q142" s="52"/>
      <c r="R142" s="52"/>
      <c r="S142" s="52"/>
      <c r="T142" s="52"/>
      <c r="U142" s="52"/>
      <c r="V142" s="61"/>
      <c r="W142" s="61"/>
      <c r="X142" s="61"/>
      <c r="Y142" s="51"/>
      <c r="AA142" s="203">
        <f>AA108+AA141</f>
        <v>6.9444444444428655E-3</v>
      </c>
      <c r="AB142" s="202">
        <f>AB108+SUM(AB109:AB140)</f>
        <v>0</v>
      </c>
      <c r="AC142" s="202">
        <f>AC108+SUM(AC109:AC140)</f>
        <v>0</v>
      </c>
      <c r="AD142" s="202">
        <f>AD108+SUM(AD109:AD140)</f>
        <v>1</v>
      </c>
    </row>
    <row r="143" spans="1:30" ht="12.75" hidden="1" customHeight="1" outlineLevel="1" x14ac:dyDescent="0.2">
      <c r="B143" s="850">
        <f>$F$4</f>
        <v>2021</v>
      </c>
      <c r="C143" s="850" t="str">
        <f>TEXT(I144,"MMM")</f>
        <v>Mai</v>
      </c>
      <c r="D143" s="41"/>
      <c r="E143" s="42"/>
      <c r="F143" s="42"/>
      <c r="G143" s="42"/>
      <c r="H143" s="42"/>
      <c r="I143" s="42"/>
      <c r="J143" s="43"/>
      <c r="K143" s="43"/>
      <c r="L143" s="43"/>
      <c r="M143" s="43"/>
      <c r="N143" s="43"/>
      <c r="O143" s="43"/>
      <c r="P143" s="43"/>
      <c r="Q143" s="43"/>
      <c r="R143" s="43"/>
      <c r="S143" s="43"/>
      <c r="T143" s="43"/>
      <c r="U143" s="43"/>
      <c r="V143" s="44"/>
      <c r="W143" s="44"/>
      <c r="X143" s="44"/>
      <c r="Y143" s="42"/>
      <c r="Z143" s="42"/>
      <c r="AA143" s="148"/>
      <c r="AB143" s="148"/>
      <c r="AC143" s="148"/>
      <c r="AD143" s="148"/>
    </row>
    <row r="144" spans="1:30" ht="12.75" hidden="1" customHeight="1" outlineLevel="1" x14ac:dyDescent="0.2">
      <c r="A144" s="198">
        <f>A110+1</f>
        <v>5</v>
      </c>
      <c r="B144" s="851"/>
      <c r="C144" s="851"/>
      <c r="D144" s="27" t="str">
        <f>IF(E144="Mo",_xlfn.ISOWEEKNUM(I144),"")</f>
        <v/>
      </c>
      <c r="E144" s="191" t="str">
        <f>TEXT(I144,"TTT")</f>
        <v>Sa</v>
      </c>
      <c r="F144" s="191">
        <f>$F$4</f>
        <v>2021</v>
      </c>
      <c r="G144" s="191">
        <f>$A$144</f>
        <v>5</v>
      </c>
      <c r="H144" s="191">
        <f>$H$4</f>
        <v>1</v>
      </c>
      <c r="I144" s="192">
        <f>DATE(F144,G144,H144)</f>
        <v>42855</v>
      </c>
      <c r="J144" s="193">
        <f t="shared" ref="J144:J174" si="80">$J$4</f>
        <v>7</v>
      </c>
      <c r="K144" s="194">
        <f t="shared" ref="K144:K174" si="81">$K$4</f>
        <v>0</v>
      </c>
      <c r="L144" s="193">
        <f t="shared" ref="L144:L174" si="82">$L$4</f>
        <v>12</v>
      </c>
      <c r="M144" s="194">
        <f t="shared" ref="M144:M174" si="83">$M$4</f>
        <v>15</v>
      </c>
      <c r="N144" s="193">
        <f t="shared" ref="N144:N174" si="84">$N$4</f>
        <v>12</v>
      </c>
      <c r="O144" s="194">
        <f t="shared" ref="O144:O174" si="85">$O$4</f>
        <v>45</v>
      </c>
      <c r="P144" s="193">
        <f t="shared" ref="P144:P174" si="86">$P$4</f>
        <v>16</v>
      </c>
      <c r="Q144" s="194">
        <f t="shared" ref="Q144:Q174" si="87">$Q$4</f>
        <v>0</v>
      </c>
      <c r="R144" s="195">
        <f>TIME(J144,K144,0)</f>
        <v>0.29166666666666669</v>
      </c>
      <c r="S144" s="195">
        <f>TIME(L144,M144,0)</f>
        <v>0.51041666666666663</v>
      </c>
      <c r="T144" s="195">
        <f>TIME(N144,O144,0)</f>
        <v>0.53125</v>
      </c>
      <c r="U144" s="195">
        <f>TIME(P144,Q144,0)</f>
        <v>0.66666666666666663</v>
      </c>
      <c r="V144" s="196"/>
      <c r="W144" s="196">
        <f>TIME($W$4,$X$4,0)</f>
        <v>0.35416666666666669</v>
      </c>
      <c r="X144" s="196"/>
      <c r="Y144" s="196">
        <f>U144-R144-(T144-S144)</f>
        <v>0.35416666666666657</v>
      </c>
      <c r="Z144" s="196"/>
    </row>
    <row r="145" spans="2:25" ht="12.75" hidden="1" customHeight="1" outlineLevel="1" x14ac:dyDescent="0.2">
      <c r="B145" s="851"/>
      <c r="C145" s="851"/>
      <c r="D145" s="27" t="str">
        <f t="shared" ref="D145:D174" si="88">IF(E145="Mo",_xlfn.ISOWEEKNUM(I145),"")</f>
        <v/>
      </c>
      <c r="E145" s="191" t="str">
        <f t="shared" ref="E145:E174" si="89">TEXT(I145,"TTT")</f>
        <v>So</v>
      </c>
      <c r="F145" s="191">
        <f t="shared" ref="F145:F174" si="90">$F$4</f>
        <v>2021</v>
      </c>
      <c r="G145" s="191">
        <f t="shared" ref="G145:G174" si="91">$A$144</f>
        <v>5</v>
      </c>
      <c r="H145" s="191">
        <f>H144+1</f>
        <v>2</v>
      </c>
      <c r="I145" s="192">
        <f t="shared" ref="I145:I174" si="92">DATE(F145,G145,H145)</f>
        <v>42856</v>
      </c>
      <c r="J145" s="193">
        <f t="shared" si="80"/>
        <v>7</v>
      </c>
      <c r="K145" s="194">
        <f t="shared" si="81"/>
        <v>0</v>
      </c>
      <c r="L145" s="193">
        <f t="shared" si="82"/>
        <v>12</v>
      </c>
      <c r="M145" s="194">
        <f t="shared" si="83"/>
        <v>15</v>
      </c>
      <c r="N145" s="193">
        <f t="shared" si="84"/>
        <v>12</v>
      </c>
      <c r="O145" s="194">
        <f t="shared" si="85"/>
        <v>45</v>
      </c>
      <c r="P145" s="193">
        <f t="shared" si="86"/>
        <v>16</v>
      </c>
      <c r="Q145" s="194">
        <f t="shared" si="87"/>
        <v>0</v>
      </c>
      <c r="R145" s="195">
        <f>TIME(J145,K145,0)</f>
        <v>0.29166666666666669</v>
      </c>
      <c r="S145" s="195">
        <f>TIME(L145,M145,0)</f>
        <v>0.51041666666666663</v>
      </c>
      <c r="T145" s="195">
        <f>TIME(N145,O145,0)</f>
        <v>0.53125</v>
      </c>
      <c r="U145" s="195">
        <f>TIME(P145,Q145,0)</f>
        <v>0.66666666666666663</v>
      </c>
      <c r="V145" s="196"/>
      <c r="W145" s="196">
        <f>TIME($W$4,$X$4,0)</f>
        <v>0.35416666666666669</v>
      </c>
      <c r="X145" s="196"/>
      <c r="Y145" s="196">
        <f>U145-R145-(T145-S145)</f>
        <v>0.35416666666666657</v>
      </c>
    </row>
    <row r="146" spans="2:25" ht="12.75" hidden="1" customHeight="1" outlineLevel="1" x14ac:dyDescent="0.2">
      <c r="B146" s="851"/>
      <c r="C146" s="851"/>
      <c r="D146" s="27">
        <f t="shared" si="88"/>
        <v>18</v>
      </c>
      <c r="E146" s="191" t="str">
        <f t="shared" si="89"/>
        <v>Mo</v>
      </c>
      <c r="F146" s="191">
        <f t="shared" si="90"/>
        <v>2021</v>
      </c>
      <c r="G146" s="191">
        <f t="shared" si="91"/>
        <v>5</v>
      </c>
      <c r="H146" s="191">
        <f t="shared" ref="H146:H174" si="93">H145+1</f>
        <v>3</v>
      </c>
      <c r="I146" s="192">
        <f t="shared" si="92"/>
        <v>42857</v>
      </c>
      <c r="J146" s="193">
        <f t="shared" si="80"/>
        <v>7</v>
      </c>
      <c r="K146" s="194">
        <f t="shared" si="81"/>
        <v>0</v>
      </c>
      <c r="L146" s="193">
        <f t="shared" si="82"/>
        <v>12</v>
      </c>
      <c r="M146" s="194">
        <f t="shared" si="83"/>
        <v>15</v>
      </c>
      <c r="N146" s="193">
        <f t="shared" si="84"/>
        <v>12</v>
      </c>
      <c r="O146" s="194">
        <f t="shared" si="85"/>
        <v>45</v>
      </c>
      <c r="P146" s="193">
        <f t="shared" si="86"/>
        <v>16</v>
      </c>
      <c r="Q146" s="194">
        <f t="shared" si="87"/>
        <v>0</v>
      </c>
      <c r="R146" s="195">
        <f>TIME(J146,K146,0)</f>
        <v>0.29166666666666669</v>
      </c>
      <c r="S146" s="195">
        <f>TIME(L146,M146,0)</f>
        <v>0.51041666666666663</v>
      </c>
      <c r="T146" s="195">
        <f>TIME(N146,O146,0)</f>
        <v>0.53125</v>
      </c>
      <c r="U146" s="195">
        <f>TIME(P146,Q146,0)</f>
        <v>0.66666666666666663</v>
      </c>
      <c r="V146" s="196"/>
      <c r="W146" s="196">
        <f>TIME($W$4,$X$4,0)</f>
        <v>0.35416666666666669</v>
      </c>
      <c r="X146" s="196"/>
      <c r="Y146" s="196">
        <f>U146-R146-(T146-S146)</f>
        <v>0.35416666666666657</v>
      </c>
    </row>
    <row r="147" spans="2:25" ht="12.75" hidden="1" customHeight="1" outlineLevel="1" x14ac:dyDescent="0.2">
      <c r="B147" s="851"/>
      <c r="C147" s="851"/>
      <c r="D147" s="27" t="str">
        <f t="shared" si="88"/>
        <v/>
      </c>
      <c r="E147" s="191" t="str">
        <f t="shared" si="89"/>
        <v>Di</v>
      </c>
      <c r="F147" s="191">
        <f t="shared" si="90"/>
        <v>2021</v>
      </c>
      <c r="G147" s="191">
        <f t="shared" si="91"/>
        <v>5</v>
      </c>
      <c r="H147" s="191">
        <f t="shared" si="93"/>
        <v>4</v>
      </c>
      <c r="I147" s="192">
        <f t="shared" si="92"/>
        <v>42858</v>
      </c>
      <c r="J147" s="193">
        <f t="shared" si="80"/>
        <v>7</v>
      </c>
      <c r="K147" s="194">
        <f t="shared" si="81"/>
        <v>0</v>
      </c>
      <c r="L147" s="193">
        <f t="shared" si="82"/>
        <v>12</v>
      </c>
      <c r="M147" s="194">
        <f t="shared" si="83"/>
        <v>15</v>
      </c>
      <c r="N147" s="193">
        <f t="shared" si="84"/>
        <v>12</v>
      </c>
      <c r="O147" s="194">
        <f t="shared" si="85"/>
        <v>45</v>
      </c>
      <c r="P147" s="193">
        <f t="shared" si="86"/>
        <v>16</v>
      </c>
      <c r="Q147" s="194">
        <f t="shared" si="87"/>
        <v>0</v>
      </c>
      <c r="R147" s="195">
        <f>TIME(J147,K147,0)</f>
        <v>0.29166666666666669</v>
      </c>
      <c r="S147" s="195">
        <f>TIME(L147,M147,0)</f>
        <v>0.51041666666666663</v>
      </c>
      <c r="T147" s="195">
        <f>TIME(N147,O147,0)</f>
        <v>0.53125</v>
      </c>
      <c r="U147" s="195">
        <f>TIME(P147,Q147,0)</f>
        <v>0.66666666666666663</v>
      </c>
      <c r="V147" s="196"/>
      <c r="W147" s="196">
        <f>TIME($W$4,$X$4,0)</f>
        <v>0.35416666666666669</v>
      </c>
      <c r="X147" s="196"/>
      <c r="Y147" s="196">
        <f>U147-R147-(T147-S147)</f>
        <v>0.35416666666666657</v>
      </c>
    </row>
    <row r="148" spans="2:25" ht="12.75" hidden="1" customHeight="1" outlineLevel="1" x14ac:dyDescent="0.2">
      <c r="B148" s="851"/>
      <c r="C148" s="851"/>
      <c r="D148" s="27" t="str">
        <f t="shared" si="88"/>
        <v/>
      </c>
      <c r="E148" s="191" t="str">
        <f t="shared" si="89"/>
        <v>Mi</v>
      </c>
      <c r="F148" s="191">
        <f t="shared" si="90"/>
        <v>2021</v>
      </c>
      <c r="G148" s="191">
        <f t="shared" si="91"/>
        <v>5</v>
      </c>
      <c r="H148" s="191">
        <f t="shared" si="93"/>
        <v>5</v>
      </c>
      <c r="I148" s="192">
        <f t="shared" si="92"/>
        <v>42859</v>
      </c>
      <c r="J148" s="193">
        <f t="shared" si="80"/>
        <v>7</v>
      </c>
      <c r="K148" s="194">
        <f t="shared" si="81"/>
        <v>0</v>
      </c>
      <c r="L148" s="193">
        <f t="shared" si="82"/>
        <v>12</v>
      </c>
      <c r="M148" s="194">
        <f t="shared" si="83"/>
        <v>15</v>
      </c>
      <c r="N148" s="193">
        <f t="shared" si="84"/>
        <v>12</v>
      </c>
      <c r="O148" s="194">
        <f t="shared" si="85"/>
        <v>45</v>
      </c>
      <c r="P148" s="193">
        <f t="shared" si="86"/>
        <v>16</v>
      </c>
      <c r="Q148" s="194">
        <f t="shared" si="87"/>
        <v>0</v>
      </c>
      <c r="R148" s="195">
        <f t="shared" ref="R148:R170" si="94">TIME(J148,K148,0)</f>
        <v>0.29166666666666669</v>
      </c>
      <c r="S148" s="195">
        <f t="shared" ref="S148:S170" si="95">TIME(L148,M148,0)</f>
        <v>0.51041666666666663</v>
      </c>
      <c r="T148" s="195">
        <f t="shared" ref="T148:T170" si="96">TIME(N148,O148,0)</f>
        <v>0.53125</v>
      </c>
      <c r="U148" s="195">
        <f t="shared" ref="U148:U170" si="97">TIME(P148,Q148,0)</f>
        <v>0.66666666666666663</v>
      </c>
      <c r="V148" s="196"/>
      <c r="W148" s="196">
        <f t="shared" ref="W148:W170" si="98">TIME($W$4,$X$4,0)</f>
        <v>0.35416666666666669</v>
      </c>
      <c r="X148" s="196"/>
      <c r="Y148" s="196">
        <f t="shared" ref="Y148:Y170" si="99">U148-R148-(T148-S148)</f>
        <v>0.35416666666666657</v>
      </c>
    </row>
    <row r="149" spans="2:25" ht="12.75" hidden="1" customHeight="1" outlineLevel="1" x14ac:dyDescent="0.2">
      <c r="B149" s="851"/>
      <c r="C149" s="851"/>
      <c r="D149" s="27" t="str">
        <f t="shared" si="88"/>
        <v/>
      </c>
      <c r="E149" s="191" t="str">
        <f t="shared" si="89"/>
        <v>Do</v>
      </c>
      <c r="F149" s="191">
        <f t="shared" si="90"/>
        <v>2021</v>
      </c>
      <c r="G149" s="191">
        <f t="shared" si="91"/>
        <v>5</v>
      </c>
      <c r="H149" s="191">
        <f t="shared" si="93"/>
        <v>6</v>
      </c>
      <c r="I149" s="192">
        <f t="shared" si="92"/>
        <v>42860</v>
      </c>
      <c r="J149" s="193">
        <f t="shared" si="80"/>
        <v>7</v>
      </c>
      <c r="K149" s="194">
        <f t="shared" si="81"/>
        <v>0</v>
      </c>
      <c r="L149" s="193">
        <f t="shared" si="82"/>
        <v>12</v>
      </c>
      <c r="M149" s="194">
        <f t="shared" si="83"/>
        <v>15</v>
      </c>
      <c r="N149" s="193">
        <f t="shared" si="84"/>
        <v>12</v>
      </c>
      <c r="O149" s="194">
        <f t="shared" si="85"/>
        <v>45</v>
      </c>
      <c r="P149" s="193">
        <f t="shared" si="86"/>
        <v>16</v>
      </c>
      <c r="Q149" s="194">
        <f t="shared" si="87"/>
        <v>0</v>
      </c>
      <c r="R149" s="195">
        <f t="shared" si="94"/>
        <v>0.29166666666666669</v>
      </c>
      <c r="S149" s="195">
        <f t="shared" si="95"/>
        <v>0.51041666666666663</v>
      </c>
      <c r="T149" s="195">
        <f t="shared" si="96"/>
        <v>0.53125</v>
      </c>
      <c r="U149" s="195">
        <f t="shared" si="97"/>
        <v>0.66666666666666663</v>
      </c>
      <c r="V149" s="196"/>
      <c r="W149" s="196">
        <f t="shared" si="98"/>
        <v>0.35416666666666669</v>
      </c>
      <c r="X149" s="196"/>
      <c r="Y149" s="196">
        <f t="shared" si="99"/>
        <v>0.35416666666666657</v>
      </c>
    </row>
    <row r="150" spans="2:25" ht="12.75" hidden="1" customHeight="1" outlineLevel="1" x14ac:dyDescent="0.2">
      <c r="B150" s="851"/>
      <c r="C150" s="851"/>
      <c r="D150" s="27" t="str">
        <f t="shared" si="88"/>
        <v/>
      </c>
      <c r="E150" s="191" t="str">
        <f t="shared" si="89"/>
        <v>Fr</v>
      </c>
      <c r="F150" s="191">
        <f t="shared" si="90"/>
        <v>2021</v>
      </c>
      <c r="G150" s="191">
        <f t="shared" si="91"/>
        <v>5</v>
      </c>
      <c r="H150" s="191">
        <f t="shared" si="93"/>
        <v>7</v>
      </c>
      <c r="I150" s="192">
        <f t="shared" si="92"/>
        <v>42861</v>
      </c>
      <c r="J150" s="193">
        <f t="shared" si="80"/>
        <v>7</v>
      </c>
      <c r="K150" s="194">
        <f t="shared" si="81"/>
        <v>0</v>
      </c>
      <c r="L150" s="193">
        <f t="shared" si="82"/>
        <v>12</v>
      </c>
      <c r="M150" s="194">
        <f t="shared" si="83"/>
        <v>15</v>
      </c>
      <c r="N150" s="193">
        <f t="shared" si="84"/>
        <v>12</v>
      </c>
      <c r="O150" s="194">
        <f t="shared" si="85"/>
        <v>45</v>
      </c>
      <c r="P150" s="193">
        <f t="shared" si="86"/>
        <v>16</v>
      </c>
      <c r="Q150" s="194">
        <f t="shared" si="87"/>
        <v>0</v>
      </c>
      <c r="R150" s="195">
        <f t="shared" si="94"/>
        <v>0.29166666666666669</v>
      </c>
      <c r="S150" s="195">
        <f t="shared" si="95"/>
        <v>0.51041666666666663</v>
      </c>
      <c r="T150" s="195">
        <f t="shared" si="96"/>
        <v>0.53125</v>
      </c>
      <c r="U150" s="195">
        <f t="shared" si="97"/>
        <v>0.66666666666666663</v>
      </c>
      <c r="V150" s="196"/>
      <c r="W150" s="196">
        <f t="shared" si="98"/>
        <v>0.35416666666666669</v>
      </c>
      <c r="X150" s="196"/>
      <c r="Y150" s="196">
        <f t="shared" si="99"/>
        <v>0.35416666666666657</v>
      </c>
    </row>
    <row r="151" spans="2:25" ht="12.75" hidden="1" customHeight="1" outlineLevel="1" x14ac:dyDescent="0.2">
      <c r="B151" s="851"/>
      <c r="C151" s="851"/>
      <c r="D151" s="27" t="str">
        <f t="shared" si="88"/>
        <v/>
      </c>
      <c r="E151" s="191" t="str">
        <f t="shared" si="89"/>
        <v>Sa</v>
      </c>
      <c r="F151" s="191">
        <f t="shared" si="90"/>
        <v>2021</v>
      </c>
      <c r="G151" s="191">
        <f t="shared" si="91"/>
        <v>5</v>
      </c>
      <c r="H151" s="191">
        <f t="shared" si="93"/>
        <v>8</v>
      </c>
      <c r="I151" s="192">
        <f t="shared" si="92"/>
        <v>42862</v>
      </c>
      <c r="J151" s="193">
        <f t="shared" si="80"/>
        <v>7</v>
      </c>
      <c r="K151" s="194">
        <f t="shared" si="81"/>
        <v>0</v>
      </c>
      <c r="L151" s="193">
        <f t="shared" si="82"/>
        <v>12</v>
      </c>
      <c r="M151" s="194">
        <f t="shared" si="83"/>
        <v>15</v>
      </c>
      <c r="N151" s="193">
        <f t="shared" si="84"/>
        <v>12</v>
      </c>
      <c r="O151" s="194">
        <f t="shared" si="85"/>
        <v>45</v>
      </c>
      <c r="P151" s="193">
        <f t="shared" si="86"/>
        <v>16</v>
      </c>
      <c r="Q151" s="194">
        <f t="shared" si="87"/>
        <v>0</v>
      </c>
      <c r="R151" s="195">
        <f t="shared" si="94"/>
        <v>0.29166666666666669</v>
      </c>
      <c r="S151" s="195">
        <f t="shared" si="95"/>
        <v>0.51041666666666663</v>
      </c>
      <c r="T151" s="195">
        <f t="shared" si="96"/>
        <v>0.53125</v>
      </c>
      <c r="U151" s="195">
        <f t="shared" si="97"/>
        <v>0.66666666666666663</v>
      </c>
      <c r="V151" s="196"/>
      <c r="W151" s="196">
        <f t="shared" si="98"/>
        <v>0.35416666666666669</v>
      </c>
      <c r="X151" s="196"/>
      <c r="Y151" s="196">
        <f t="shared" si="99"/>
        <v>0.35416666666666657</v>
      </c>
    </row>
    <row r="152" spans="2:25" ht="12.75" hidden="1" customHeight="1" outlineLevel="1" x14ac:dyDescent="0.2">
      <c r="B152" s="851"/>
      <c r="C152" s="851"/>
      <c r="D152" s="27" t="str">
        <f t="shared" si="88"/>
        <v/>
      </c>
      <c r="E152" s="191" t="str">
        <f t="shared" si="89"/>
        <v>So</v>
      </c>
      <c r="F152" s="191">
        <f t="shared" si="90"/>
        <v>2021</v>
      </c>
      <c r="G152" s="191">
        <f t="shared" si="91"/>
        <v>5</v>
      </c>
      <c r="H152" s="191">
        <f t="shared" si="93"/>
        <v>9</v>
      </c>
      <c r="I152" s="192">
        <f t="shared" si="92"/>
        <v>42863</v>
      </c>
      <c r="J152" s="193">
        <f t="shared" si="80"/>
        <v>7</v>
      </c>
      <c r="K152" s="194">
        <f t="shared" si="81"/>
        <v>0</v>
      </c>
      <c r="L152" s="193">
        <f t="shared" si="82"/>
        <v>12</v>
      </c>
      <c r="M152" s="194">
        <f t="shared" si="83"/>
        <v>15</v>
      </c>
      <c r="N152" s="193">
        <f t="shared" si="84"/>
        <v>12</v>
      </c>
      <c r="O152" s="194">
        <f t="shared" si="85"/>
        <v>45</v>
      </c>
      <c r="P152" s="193">
        <f t="shared" si="86"/>
        <v>16</v>
      </c>
      <c r="Q152" s="194">
        <f t="shared" si="87"/>
        <v>0</v>
      </c>
      <c r="R152" s="195">
        <f t="shared" si="94"/>
        <v>0.29166666666666669</v>
      </c>
      <c r="S152" s="195">
        <f t="shared" si="95"/>
        <v>0.51041666666666663</v>
      </c>
      <c r="T152" s="195">
        <f t="shared" si="96"/>
        <v>0.53125</v>
      </c>
      <c r="U152" s="195">
        <f t="shared" si="97"/>
        <v>0.66666666666666663</v>
      </c>
      <c r="V152" s="196"/>
      <c r="W152" s="196">
        <f t="shared" si="98"/>
        <v>0.35416666666666669</v>
      </c>
      <c r="X152" s="196"/>
      <c r="Y152" s="196">
        <f t="shared" si="99"/>
        <v>0.35416666666666657</v>
      </c>
    </row>
    <row r="153" spans="2:25" ht="12.75" hidden="1" customHeight="1" outlineLevel="1" x14ac:dyDescent="0.2">
      <c r="B153" s="851"/>
      <c r="C153" s="851"/>
      <c r="D153" s="27">
        <f t="shared" si="88"/>
        <v>19</v>
      </c>
      <c r="E153" s="191" t="str">
        <f t="shared" si="89"/>
        <v>Mo</v>
      </c>
      <c r="F153" s="191">
        <f t="shared" si="90"/>
        <v>2021</v>
      </c>
      <c r="G153" s="191">
        <f t="shared" si="91"/>
        <v>5</v>
      </c>
      <c r="H153" s="191">
        <f t="shared" si="93"/>
        <v>10</v>
      </c>
      <c r="I153" s="192">
        <f t="shared" si="92"/>
        <v>42864</v>
      </c>
      <c r="J153" s="193">
        <f t="shared" si="80"/>
        <v>7</v>
      </c>
      <c r="K153" s="194">
        <f t="shared" si="81"/>
        <v>0</v>
      </c>
      <c r="L153" s="193">
        <f t="shared" si="82"/>
        <v>12</v>
      </c>
      <c r="M153" s="194">
        <f t="shared" si="83"/>
        <v>15</v>
      </c>
      <c r="N153" s="193">
        <f t="shared" si="84"/>
        <v>12</v>
      </c>
      <c r="O153" s="194">
        <f t="shared" si="85"/>
        <v>45</v>
      </c>
      <c r="P153" s="193">
        <f t="shared" si="86"/>
        <v>16</v>
      </c>
      <c r="Q153" s="194">
        <f t="shared" si="87"/>
        <v>0</v>
      </c>
      <c r="R153" s="195">
        <f t="shared" si="94"/>
        <v>0.29166666666666669</v>
      </c>
      <c r="S153" s="195">
        <f t="shared" si="95"/>
        <v>0.51041666666666663</v>
      </c>
      <c r="T153" s="195">
        <f t="shared" si="96"/>
        <v>0.53125</v>
      </c>
      <c r="U153" s="195">
        <f t="shared" si="97"/>
        <v>0.66666666666666663</v>
      </c>
      <c r="V153" s="196"/>
      <c r="W153" s="196">
        <f t="shared" si="98"/>
        <v>0.35416666666666669</v>
      </c>
      <c r="X153" s="196"/>
      <c r="Y153" s="196">
        <f t="shared" si="99"/>
        <v>0.35416666666666657</v>
      </c>
    </row>
    <row r="154" spans="2:25" ht="12.75" hidden="1" customHeight="1" outlineLevel="1" x14ac:dyDescent="0.2">
      <c r="B154" s="851"/>
      <c r="C154" s="851"/>
      <c r="D154" s="27" t="str">
        <f t="shared" si="88"/>
        <v/>
      </c>
      <c r="E154" s="191" t="str">
        <f t="shared" si="89"/>
        <v>Di</v>
      </c>
      <c r="F154" s="191">
        <f t="shared" si="90"/>
        <v>2021</v>
      </c>
      <c r="G154" s="191">
        <f t="shared" si="91"/>
        <v>5</v>
      </c>
      <c r="H154" s="191">
        <f t="shared" si="93"/>
        <v>11</v>
      </c>
      <c r="I154" s="192">
        <f t="shared" si="92"/>
        <v>42865</v>
      </c>
      <c r="J154" s="193">
        <f t="shared" si="80"/>
        <v>7</v>
      </c>
      <c r="K154" s="194">
        <f t="shared" si="81"/>
        <v>0</v>
      </c>
      <c r="L154" s="193">
        <f t="shared" si="82"/>
        <v>12</v>
      </c>
      <c r="M154" s="194">
        <f t="shared" si="83"/>
        <v>15</v>
      </c>
      <c r="N154" s="193">
        <f t="shared" si="84"/>
        <v>12</v>
      </c>
      <c r="O154" s="194">
        <f t="shared" si="85"/>
        <v>45</v>
      </c>
      <c r="P154" s="193">
        <f t="shared" si="86"/>
        <v>16</v>
      </c>
      <c r="Q154" s="194">
        <f t="shared" si="87"/>
        <v>0</v>
      </c>
      <c r="R154" s="195">
        <f t="shared" si="94"/>
        <v>0.29166666666666669</v>
      </c>
      <c r="S154" s="195">
        <f t="shared" si="95"/>
        <v>0.51041666666666663</v>
      </c>
      <c r="T154" s="195">
        <f t="shared" si="96"/>
        <v>0.53125</v>
      </c>
      <c r="U154" s="195">
        <f t="shared" si="97"/>
        <v>0.66666666666666663</v>
      </c>
      <c r="V154" s="196"/>
      <c r="W154" s="196">
        <f t="shared" si="98"/>
        <v>0.35416666666666669</v>
      </c>
      <c r="X154" s="196"/>
      <c r="Y154" s="196">
        <f t="shared" si="99"/>
        <v>0.35416666666666657</v>
      </c>
    </row>
    <row r="155" spans="2:25" ht="12.75" hidden="1" customHeight="1" outlineLevel="1" x14ac:dyDescent="0.2">
      <c r="B155" s="851"/>
      <c r="C155" s="851"/>
      <c r="D155" s="27" t="str">
        <f t="shared" si="88"/>
        <v/>
      </c>
      <c r="E155" s="191" t="str">
        <f t="shared" si="89"/>
        <v>Mi</v>
      </c>
      <c r="F155" s="191">
        <f t="shared" si="90"/>
        <v>2021</v>
      </c>
      <c r="G155" s="191">
        <f t="shared" si="91"/>
        <v>5</v>
      </c>
      <c r="H155" s="191">
        <f t="shared" si="93"/>
        <v>12</v>
      </c>
      <c r="I155" s="192">
        <f t="shared" si="92"/>
        <v>42866</v>
      </c>
      <c r="J155" s="193">
        <f t="shared" si="80"/>
        <v>7</v>
      </c>
      <c r="K155" s="194">
        <f t="shared" si="81"/>
        <v>0</v>
      </c>
      <c r="L155" s="193">
        <f t="shared" si="82"/>
        <v>12</v>
      </c>
      <c r="M155" s="194">
        <f t="shared" si="83"/>
        <v>15</v>
      </c>
      <c r="N155" s="193">
        <f t="shared" si="84"/>
        <v>12</v>
      </c>
      <c r="O155" s="194">
        <f t="shared" si="85"/>
        <v>45</v>
      </c>
      <c r="P155" s="193">
        <f t="shared" si="86"/>
        <v>16</v>
      </c>
      <c r="Q155" s="194">
        <f t="shared" si="87"/>
        <v>0</v>
      </c>
      <c r="R155" s="195">
        <f t="shared" si="94"/>
        <v>0.29166666666666669</v>
      </c>
      <c r="S155" s="195">
        <f t="shared" si="95"/>
        <v>0.51041666666666663</v>
      </c>
      <c r="T155" s="195">
        <f t="shared" si="96"/>
        <v>0.53125</v>
      </c>
      <c r="U155" s="195">
        <f t="shared" si="97"/>
        <v>0.66666666666666663</v>
      </c>
      <c r="V155" s="196"/>
      <c r="W155" s="196">
        <f t="shared" si="98"/>
        <v>0.35416666666666669</v>
      </c>
      <c r="X155" s="196"/>
      <c r="Y155" s="196">
        <f t="shared" si="99"/>
        <v>0.35416666666666657</v>
      </c>
    </row>
    <row r="156" spans="2:25" ht="12.75" hidden="1" customHeight="1" outlineLevel="1" x14ac:dyDescent="0.2">
      <c r="B156" s="851"/>
      <c r="C156" s="851"/>
      <c r="D156" s="27" t="str">
        <f t="shared" si="88"/>
        <v/>
      </c>
      <c r="E156" s="191" t="str">
        <f t="shared" si="89"/>
        <v>Do</v>
      </c>
      <c r="F156" s="191">
        <f t="shared" si="90"/>
        <v>2021</v>
      </c>
      <c r="G156" s="191">
        <f t="shared" si="91"/>
        <v>5</v>
      </c>
      <c r="H156" s="191">
        <f t="shared" si="93"/>
        <v>13</v>
      </c>
      <c r="I156" s="192">
        <f t="shared" si="92"/>
        <v>42867</v>
      </c>
      <c r="J156" s="193">
        <f t="shared" si="80"/>
        <v>7</v>
      </c>
      <c r="K156" s="194">
        <f t="shared" si="81"/>
        <v>0</v>
      </c>
      <c r="L156" s="193">
        <f t="shared" si="82"/>
        <v>12</v>
      </c>
      <c r="M156" s="194">
        <f t="shared" si="83"/>
        <v>15</v>
      </c>
      <c r="N156" s="193">
        <f t="shared" si="84"/>
        <v>12</v>
      </c>
      <c r="O156" s="194">
        <f t="shared" si="85"/>
        <v>45</v>
      </c>
      <c r="P156" s="193">
        <f t="shared" si="86"/>
        <v>16</v>
      </c>
      <c r="Q156" s="194">
        <f t="shared" si="87"/>
        <v>0</v>
      </c>
      <c r="R156" s="195">
        <f t="shared" si="94"/>
        <v>0.29166666666666669</v>
      </c>
      <c r="S156" s="195">
        <f t="shared" si="95"/>
        <v>0.51041666666666663</v>
      </c>
      <c r="T156" s="195">
        <f t="shared" si="96"/>
        <v>0.53125</v>
      </c>
      <c r="U156" s="195">
        <f t="shared" si="97"/>
        <v>0.66666666666666663</v>
      </c>
      <c r="V156" s="196"/>
      <c r="W156" s="196">
        <f t="shared" si="98"/>
        <v>0.35416666666666669</v>
      </c>
      <c r="X156" s="196"/>
      <c r="Y156" s="196">
        <f t="shared" si="99"/>
        <v>0.35416666666666657</v>
      </c>
    </row>
    <row r="157" spans="2:25" ht="12.75" hidden="1" customHeight="1" outlineLevel="1" x14ac:dyDescent="0.2">
      <c r="B157" s="851"/>
      <c r="C157" s="851"/>
      <c r="D157" s="27" t="str">
        <f t="shared" si="88"/>
        <v/>
      </c>
      <c r="E157" s="191" t="str">
        <f t="shared" si="89"/>
        <v>Fr</v>
      </c>
      <c r="F157" s="191">
        <f t="shared" si="90"/>
        <v>2021</v>
      </c>
      <c r="G157" s="191">
        <f t="shared" si="91"/>
        <v>5</v>
      </c>
      <c r="H157" s="191">
        <f t="shared" si="93"/>
        <v>14</v>
      </c>
      <c r="I157" s="192">
        <f t="shared" si="92"/>
        <v>42868</v>
      </c>
      <c r="J157" s="193">
        <f t="shared" si="80"/>
        <v>7</v>
      </c>
      <c r="K157" s="194">
        <f t="shared" si="81"/>
        <v>0</v>
      </c>
      <c r="L157" s="193">
        <f t="shared" si="82"/>
        <v>12</v>
      </c>
      <c r="M157" s="194">
        <f t="shared" si="83"/>
        <v>15</v>
      </c>
      <c r="N157" s="193">
        <f t="shared" si="84"/>
        <v>12</v>
      </c>
      <c r="O157" s="194">
        <f t="shared" si="85"/>
        <v>45</v>
      </c>
      <c r="P157" s="193">
        <f t="shared" si="86"/>
        <v>16</v>
      </c>
      <c r="Q157" s="194">
        <f t="shared" si="87"/>
        <v>0</v>
      </c>
      <c r="R157" s="195">
        <f t="shared" si="94"/>
        <v>0.29166666666666669</v>
      </c>
      <c r="S157" s="195">
        <f t="shared" si="95"/>
        <v>0.51041666666666663</v>
      </c>
      <c r="T157" s="195">
        <f t="shared" si="96"/>
        <v>0.53125</v>
      </c>
      <c r="U157" s="195">
        <f t="shared" si="97"/>
        <v>0.66666666666666663</v>
      </c>
      <c r="V157" s="196"/>
      <c r="W157" s="196">
        <f t="shared" si="98"/>
        <v>0.35416666666666669</v>
      </c>
      <c r="X157" s="196"/>
      <c r="Y157" s="196">
        <f t="shared" si="99"/>
        <v>0.35416666666666657</v>
      </c>
    </row>
    <row r="158" spans="2:25" ht="12.75" hidden="1" customHeight="1" outlineLevel="1" x14ac:dyDescent="0.2">
      <c r="B158" s="851"/>
      <c r="C158" s="851"/>
      <c r="D158" s="27" t="str">
        <f t="shared" si="88"/>
        <v/>
      </c>
      <c r="E158" s="191" t="str">
        <f t="shared" si="89"/>
        <v>Sa</v>
      </c>
      <c r="F158" s="191">
        <f t="shared" si="90"/>
        <v>2021</v>
      </c>
      <c r="G158" s="191">
        <f t="shared" si="91"/>
        <v>5</v>
      </c>
      <c r="H158" s="191">
        <f t="shared" si="93"/>
        <v>15</v>
      </c>
      <c r="I158" s="192">
        <f t="shared" si="92"/>
        <v>42869</v>
      </c>
      <c r="J158" s="193">
        <f t="shared" si="80"/>
        <v>7</v>
      </c>
      <c r="K158" s="194">
        <f t="shared" si="81"/>
        <v>0</v>
      </c>
      <c r="L158" s="193">
        <f t="shared" si="82"/>
        <v>12</v>
      </c>
      <c r="M158" s="194">
        <f t="shared" si="83"/>
        <v>15</v>
      </c>
      <c r="N158" s="193">
        <f t="shared" si="84"/>
        <v>12</v>
      </c>
      <c r="O158" s="194">
        <f t="shared" si="85"/>
        <v>45</v>
      </c>
      <c r="P158" s="193">
        <f t="shared" si="86"/>
        <v>16</v>
      </c>
      <c r="Q158" s="194">
        <f t="shared" si="87"/>
        <v>0</v>
      </c>
      <c r="R158" s="195">
        <f t="shared" si="94"/>
        <v>0.29166666666666669</v>
      </c>
      <c r="S158" s="195">
        <f t="shared" si="95"/>
        <v>0.51041666666666663</v>
      </c>
      <c r="T158" s="195">
        <f t="shared" si="96"/>
        <v>0.53125</v>
      </c>
      <c r="U158" s="195">
        <f t="shared" si="97"/>
        <v>0.66666666666666663</v>
      </c>
      <c r="V158" s="196"/>
      <c r="W158" s="196">
        <f t="shared" si="98"/>
        <v>0.35416666666666669</v>
      </c>
      <c r="X158" s="196"/>
      <c r="Y158" s="196">
        <f t="shared" si="99"/>
        <v>0.35416666666666657</v>
      </c>
    </row>
    <row r="159" spans="2:25" ht="12.75" hidden="1" customHeight="1" outlineLevel="1" x14ac:dyDescent="0.2">
      <c r="B159" s="851"/>
      <c r="C159" s="851"/>
      <c r="D159" s="27" t="str">
        <f t="shared" si="88"/>
        <v/>
      </c>
      <c r="E159" s="191" t="str">
        <f t="shared" si="89"/>
        <v>So</v>
      </c>
      <c r="F159" s="191">
        <f t="shared" si="90"/>
        <v>2021</v>
      </c>
      <c r="G159" s="191">
        <f t="shared" si="91"/>
        <v>5</v>
      </c>
      <c r="H159" s="191">
        <f t="shared" si="93"/>
        <v>16</v>
      </c>
      <c r="I159" s="192">
        <f t="shared" si="92"/>
        <v>42870</v>
      </c>
      <c r="J159" s="193">
        <f t="shared" si="80"/>
        <v>7</v>
      </c>
      <c r="K159" s="194">
        <f t="shared" si="81"/>
        <v>0</v>
      </c>
      <c r="L159" s="193">
        <f t="shared" si="82"/>
        <v>12</v>
      </c>
      <c r="M159" s="194">
        <f t="shared" si="83"/>
        <v>15</v>
      </c>
      <c r="N159" s="193">
        <f t="shared" si="84"/>
        <v>12</v>
      </c>
      <c r="O159" s="194">
        <f t="shared" si="85"/>
        <v>45</v>
      </c>
      <c r="P159" s="193">
        <f t="shared" si="86"/>
        <v>16</v>
      </c>
      <c r="Q159" s="194">
        <f t="shared" si="87"/>
        <v>0</v>
      </c>
      <c r="R159" s="195">
        <f t="shared" si="94"/>
        <v>0.29166666666666669</v>
      </c>
      <c r="S159" s="195">
        <f t="shared" si="95"/>
        <v>0.51041666666666663</v>
      </c>
      <c r="T159" s="195">
        <f t="shared" si="96"/>
        <v>0.53125</v>
      </c>
      <c r="U159" s="195">
        <f t="shared" si="97"/>
        <v>0.66666666666666663</v>
      </c>
      <c r="V159" s="196"/>
      <c r="W159" s="196">
        <f t="shared" si="98"/>
        <v>0.35416666666666669</v>
      </c>
      <c r="X159" s="196"/>
      <c r="Y159" s="196">
        <f t="shared" si="99"/>
        <v>0.35416666666666657</v>
      </c>
    </row>
    <row r="160" spans="2:25" ht="12.75" hidden="1" customHeight="1" outlineLevel="1" x14ac:dyDescent="0.2">
      <c r="B160" s="851"/>
      <c r="C160" s="851"/>
      <c r="D160" s="27">
        <f t="shared" si="88"/>
        <v>20</v>
      </c>
      <c r="E160" s="191" t="str">
        <f t="shared" si="89"/>
        <v>Mo</v>
      </c>
      <c r="F160" s="191">
        <f t="shared" si="90"/>
        <v>2021</v>
      </c>
      <c r="G160" s="191">
        <f t="shared" si="91"/>
        <v>5</v>
      </c>
      <c r="H160" s="191">
        <f t="shared" si="93"/>
        <v>17</v>
      </c>
      <c r="I160" s="192">
        <f t="shared" si="92"/>
        <v>42871</v>
      </c>
      <c r="J160" s="193">
        <f t="shared" si="80"/>
        <v>7</v>
      </c>
      <c r="K160" s="194">
        <f t="shared" si="81"/>
        <v>0</v>
      </c>
      <c r="L160" s="193">
        <f t="shared" si="82"/>
        <v>12</v>
      </c>
      <c r="M160" s="194">
        <f t="shared" si="83"/>
        <v>15</v>
      </c>
      <c r="N160" s="193">
        <f t="shared" si="84"/>
        <v>12</v>
      </c>
      <c r="O160" s="194">
        <f t="shared" si="85"/>
        <v>45</v>
      </c>
      <c r="P160" s="193">
        <f t="shared" si="86"/>
        <v>16</v>
      </c>
      <c r="Q160" s="194">
        <f t="shared" si="87"/>
        <v>0</v>
      </c>
      <c r="R160" s="195">
        <f t="shared" si="94"/>
        <v>0.29166666666666669</v>
      </c>
      <c r="S160" s="195">
        <f t="shared" si="95"/>
        <v>0.51041666666666663</v>
      </c>
      <c r="T160" s="195">
        <f t="shared" si="96"/>
        <v>0.53125</v>
      </c>
      <c r="U160" s="195">
        <f t="shared" si="97"/>
        <v>0.66666666666666663</v>
      </c>
      <c r="V160" s="196"/>
      <c r="W160" s="196">
        <f t="shared" si="98"/>
        <v>0.35416666666666669</v>
      </c>
      <c r="X160" s="196"/>
      <c r="Y160" s="196">
        <f t="shared" si="99"/>
        <v>0.35416666666666657</v>
      </c>
    </row>
    <row r="161" spans="2:30" ht="12.75" hidden="1" customHeight="1" outlineLevel="1" x14ac:dyDescent="0.2">
      <c r="B161" s="851"/>
      <c r="C161" s="851"/>
      <c r="D161" s="27" t="str">
        <f t="shared" si="88"/>
        <v/>
      </c>
      <c r="E161" s="191" t="str">
        <f t="shared" si="89"/>
        <v>Di</v>
      </c>
      <c r="F161" s="191">
        <f t="shared" si="90"/>
        <v>2021</v>
      </c>
      <c r="G161" s="191">
        <f t="shared" si="91"/>
        <v>5</v>
      </c>
      <c r="H161" s="191">
        <f t="shared" si="93"/>
        <v>18</v>
      </c>
      <c r="I161" s="192">
        <f t="shared" si="92"/>
        <v>42872</v>
      </c>
      <c r="J161" s="193">
        <f t="shared" si="80"/>
        <v>7</v>
      </c>
      <c r="K161" s="194">
        <f t="shared" si="81"/>
        <v>0</v>
      </c>
      <c r="L161" s="193">
        <f t="shared" si="82"/>
        <v>12</v>
      </c>
      <c r="M161" s="194">
        <f t="shared" si="83"/>
        <v>15</v>
      </c>
      <c r="N161" s="193">
        <f t="shared" si="84"/>
        <v>12</v>
      </c>
      <c r="O161" s="194">
        <f t="shared" si="85"/>
        <v>45</v>
      </c>
      <c r="P161" s="193">
        <f t="shared" si="86"/>
        <v>16</v>
      </c>
      <c r="Q161" s="194">
        <f t="shared" si="87"/>
        <v>0</v>
      </c>
      <c r="R161" s="195">
        <f t="shared" si="94"/>
        <v>0.29166666666666669</v>
      </c>
      <c r="S161" s="195">
        <f t="shared" si="95"/>
        <v>0.51041666666666663</v>
      </c>
      <c r="T161" s="195">
        <f t="shared" si="96"/>
        <v>0.53125</v>
      </c>
      <c r="U161" s="195">
        <f t="shared" si="97"/>
        <v>0.66666666666666663</v>
      </c>
      <c r="V161" s="196"/>
      <c r="W161" s="196">
        <f t="shared" si="98"/>
        <v>0.35416666666666669</v>
      </c>
      <c r="X161" s="196"/>
      <c r="Y161" s="196">
        <f t="shared" si="99"/>
        <v>0.35416666666666657</v>
      </c>
      <c r="Z161" s="196"/>
      <c r="AA161" s="172"/>
    </row>
    <row r="162" spans="2:30" ht="12.75" hidden="1" customHeight="1" outlineLevel="1" x14ac:dyDescent="0.2">
      <c r="B162" s="851"/>
      <c r="C162" s="851"/>
      <c r="D162" s="27" t="str">
        <f t="shared" si="88"/>
        <v/>
      </c>
      <c r="E162" s="191" t="str">
        <f t="shared" si="89"/>
        <v>Mi</v>
      </c>
      <c r="F162" s="191">
        <f t="shared" si="90"/>
        <v>2021</v>
      </c>
      <c r="G162" s="191">
        <f t="shared" si="91"/>
        <v>5</v>
      </c>
      <c r="H162" s="191">
        <f t="shared" si="93"/>
        <v>19</v>
      </c>
      <c r="I162" s="192">
        <f t="shared" si="92"/>
        <v>42873</v>
      </c>
      <c r="J162" s="193">
        <f t="shared" si="80"/>
        <v>7</v>
      </c>
      <c r="K162" s="194">
        <f t="shared" si="81"/>
        <v>0</v>
      </c>
      <c r="L162" s="193">
        <f t="shared" si="82"/>
        <v>12</v>
      </c>
      <c r="M162" s="194">
        <f t="shared" si="83"/>
        <v>15</v>
      </c>
      <c r="N162" s="193">
        <f t="shared" si="84"/>
        <v>12</v>
      </c>
      <c r="O162" s="194">
        <f t="shared" si="85"/>
        <v>45</v>
      </c>
      <c r="P162" s="193">
        <f t="shared" si="86"/>
        <v>16</v>
      </c>
      <c r="Q162" s="194">
        <f t="shared" si="87"/>
        <v>0</v>
      </c>
      <c r="R162" s="195">
        <f t="shared" si="94"/>
        <v>0.29166666666666669</v>
      </c>
      <c r="S162" s="195">
        <f t="shared" si="95"/>
        <v>0.51041666666666663</v>
      </c>
      <c r="T162" s="195">
        <f t="shared" si="96"/>
        <v>0.53125</v>
      </c>
      <c r="U162" s="195">
        <f t="shared" si="97"/>
        <v>0.66666666666666663</v>
      </c>
      <c r="V162" s="196"/>
      <c r="W162" s="196">
        <f t="shared" si="98"/>
        <v>0.35416666666666669</v>
      </c>
      <c r="X162" s="196"/>
      <c r="Y162" s="196">
        <f t="shared" si="99"/>
        <v>0.35416666666666657</v>
      </c>
      <c r="Z162" s="196"/>
      <c r="AA162" s="172"/>
    </row>
    <row r="163" spans="2:30" ht="12.75" hidden="1" customHeight="1" outlineLevel="1" x14ac:dyDescent="0.2">
      <c r="B163" s="851"/>
      <c r="C163" s="851"/>
      <c r="D163" s="27" t="str">
        <f t="shared" si="88"/>
        <v/>
      </c>
      <c r="E163" s="191" t="str">
        <f t="shared" si="89"/>
        <v>Do</v>
      </c>
      <c r="F163" s="191">
        <f t="shared" si="90"/>
        <v>2021</v>
      </c>
      <c r="G163" s="191">
        <f t="shared" si="91"/>
        <v>5</v>
      </c>
      <c r="H163" s="191">
        <f t="shared" si="93"/>
        <v>20</v>
      </c>
      <c r="I163" s="192">
        <f t="shared" si="92"/>
        <v>42874</v>
      </c>
      <c r="J163" s="193">
        <f t="shared" si="80"/>
        <v>7</v>
      </c>
      <c r="K163" s="194">
        <f t="shared" si="81"/>
        <v>0</v>
      </c>
      <c r="L163" s="193">
        <f t="shared" si="82"/>
        <v>12</v>
      </c>
      <c r="M163" s="194">
        <f t="shared" si="83"/>
        <v>15</v>
      </c>
      <c r="N163" s="193">
        <f t="shared" si="84"/>
        <v>12</v>
      </c>
      <c r="O163" s="194">
        <f t="shared" si="85"/>
        <v>45</v>
      </c>
      <c r="P163" s="193">
        <f t="shared" si="86"/>
        <v>16</v>
      </c>
      <c r="Q163" s="194">
        <f t="shared" si="87"/>
        <v>0</v>
      </c>
      <c r="R163" s="195">
        <f t="shared" si="94"/>
        <v>0.29166666666666669</v>
      </c>
      <c r="S163" s="195">
        <f t="shared" si="95"/>
        <v>0.51041666666666663</v>
      </c>
      <c r="T163" s="195">
        <f t="shared" si="96"/>
        <v>0.53125</v>
      </c>
      <c r="U163" s="195">
        <f t="shared" si="97"/>
        <v>0.66666666666666663</v>
      </c>
      <c r="V163" s="196"/>
      <c r="W163" s="196">
        <f t="shared" si="98"/>
        <v>0.35416666666666669</v>
      </c>
      <c r="X163" s="196"/>
      <c r="Y163" s="196">
        <f t="shared" si="99"/>
        <v>0.35416666666666657</v>
      </c>
      <c r="Z163" s="196"/>
      <c r="AA163" s="172"/>
    </row>
    <row r="164" spans="2:30" ht="12.75" hidden="1" customHeight="1" outlineLevel="1" x14ac:dyDescent="0.2">
      <c r="B164" s="851"/>
      <c r="C164" s="851"/>
      <c r="D164" s="27" t="str">
        <f t="shared" si="88"/>
        <v/>
      </c>
      <c r="E164" s="191" t="str">
        <f t="shared" si="89"/>
        <v>Fr</v>
      </c>
      <c r="F164" s="191">
        <f t="shared" si="90"/>
        <v>2021</v>
      </c>
      <c r="G164" s="191">
        <f t="shared" si="91"/>
        <v>5</v>
      </c>
      <c r="H164" s="191">
        <f t="shared" si="93"/>
        <v>21</v>
      </c>
      <c r="I164" s="192">
        <f t="shared" si="92"/>
        <v>42875</v>
      </c>
      <c r="J164" s="193">
        <f t="shared" si="80"/>
        <v>7</v>
      </c>
      <c r="K164" s="194">
        <f t="shared" si="81"/>
        <v>0</v>
      </c>
      <c r="L164" s="193">
        <f t="shared" si="82"/>
        <v>12</v>
      </c>
      <c r="M164" s="194">
        <f t="shared" si="83"/>
        <v>15</v>
      </c>
      <c r="N164" s="193">
        <f t="shared" si="84"/>
        <v>12</v>
      </c>
      <c r="O164" s="194">
        <f t="shared" si="85"/>
        <v>45</v>
      </c>
      <c r="P164" s="193">
        <f t="shared" si="86"/>
        <v>16</v>
      </c>
      <c r="Q164" s="194">
        <f t="shared" si="87"/>
        <v>0</v>
      </c>
      <c r="R164" s="195">
        <f t="shared" si="94"/>
        <v>0.29166666666666669</v>
      </c>
      <c r="S164" s="195">
        <f t="shared" si="95"/>
        <v>0.51041666666666663</v>
      </c>
      <c r="T164" s="195">
        <f t="shared" si="96"/>
        <v>0.53125</v>
      </c>
      <c r="U164" s="195">
        <f t="shared" si="97"/>
        <v>0.66666666666666663</v>
      </c>
      <c r="V164" s="196"/>
      <c r="W164" s="196">
        <f t="shared" si="98"/>
        <v>0.35416666666666669</v>
      </c>
      <c r="X164" s="196"/>
      <c r="Y164" s="196">
        <f t="shared" si="99"/>
        <v>0.35416666666666657</v>
      </c>
      <c r="Z164" s="196"/>
    </row>
    <row r="165" spans="2:30" ht="12.75" hidden="1" customHeight="1" outlineLevel="1" x14ac:dyDescent="0.2">
      <c r="B165" s="851"/>
      <c r="C165" s="851"/>
      <c r="D165" s="27" t="str">
        <f t="shared" si="88"/>
        <v/>
      </c>
      <c r="E165" s="191" t="str">
        <f t="shared" si="89"/>
        <v>Sa</v>
      </c>
      <c r="F165" s="191">
        <f t="shared" si="90"/>
        <v>2021</v>
      </c>
      <c r="G165" s="191">
        <f t="shared" si="91"/>
        <v>5</v>
      </c>
      <c r="H165" s="191">
        <f t="shared" si="93"/>
        <v>22</v>
      </c>
      <c r="I165" s="192">
        <f t="shared" si="92"/>
        <v>42876</v>
      </c>
      <c r="J165" s="193">
        <f t="shared" si="80"/>
        <v>7</v>
      </c>
      <c r="K165" s="194">
        <f t="shared" si="81"/>
        <v>0</v>
      </c>
      <c r="L165" s="193">
        <f t="shared" si="82"/>
        <v>12</v>
      </c>
      <c r="M165" s="194">
        <f t="shared" si="83"/>
        <v>15</v>
      </c>
      <c r="N165" s="193">
        <f t="shared" si="84"/>
        <v>12</v>
      </c>
      <c r="O165" s="194">
        <f t="shared" si="85"/>
        <v>45</v>
      </c>
      <c r="P165" s="193">
        <f t="shared" si="86"/>
        <v>16</v>
      </c>
      <c r="Q165" s="194">
        <f t="shared" si="87"/>
        <v>0</v>
      </c>
      <c r="R165" s="195">
        <f t="shared" si="94"/>
        <v>0.29166666666666669</v>
      </c>
      <c r="S165" s="195">
        <f t="shared" si="95"/>
        <v>0.51041666666666663</v>
      </c>
      <c r="T165" s="195">
        <f t="shared" si="96"/>
        <v>0.53125</v>
      </c>
      <c r="U165" s="195">
        <f t="shared" si="97"/>
        <v>0.66666666666666663</v>
      </c>
      <c r="V165" s="196"/>
      <c r="W165" s="196">
        <f t="shared" si="98"/>
        <v>0.35416666666666669</v>
      </c>
      <c r="X165" s="196"/>
      <c r="Y165" s="196">
        <f t="shared" si="99"/>
        <v>0.35416666666666657</v>
      </c>
      <c r="Z165" s="196"/>
    </row>
    <row r="166" spans="2:30" ht="12.75" hidden="1" customHeight="1" outlineLevel="1" x14ac:dyDescent="0.2">
      <c r="B166" s="851"/>
      <c r="C166" s="851"/>
      <c r="D166" s="27" t="str">
        <f t="shared" si="88"/>
        <v/>
      </c>
      <c r="E166" s="191" t="str">
        <f t="shared" si="89"/>
        <v>So</v>
      </c>
      <c r="F166" s="191">
        <f t="shared" si="90"/>
        <v>2021</v>
      </c>
      <c r="G166" s="191">
        <f t="shared" si="91"/>
        <v>5</v>
      </c>
      <c r="H166" s="191">
        <f t="shared" si="93"/>
        <v>23</v>
      </c>
      <c r="I166" s="192">
        <f t="shared" si="92"/>
        <v>42877</v>
      </c>
      <c r="J166" s="193">
        <f t="shared" si="80"/>
        <v>7</v>
      </c>
      <c r="K166" s="194">
        <f t="shared" si="81"/>
        <v>0</v>
      </c>
      <c r="L166" s="193">
        <f t="shared" si="82"/>
        <v>12</v>
      </c>
      <c r="M166" s="194">
        <f t="shared" si="83"/>
        <v>15</v>
      </c>
      <c r="N166" s="193">
        <f t="shared" si="84"/>
        <v>12</v>
      </c>
      <c r="O166" s="194">
        <f t="shared" si="85"/>
        <v>45</v>
      </c>
      <c r="P166" s="193">
        <f t="shared" si="86"/>
        <v>16</v>
      </c>
      <c r="Q166" s="194">
        <f t="shared" si="87"/>
        <v>0</v>
      </c>
      <c r="R166" s="195">
        <f t="shared" si="94"/>
        <v>0.29166666666666669</v>
      </c>
      <c r="S166" s="195">
        <f t="shared" si="95"/>
        <v>0.51041666666666663</v>
      </c>
      <c r="T166" s="195">
        <f t="shared" si="96"/>
        <v>0.53125</v>
      </c>
      <c r="U166" s="195">
        <f t="shared" si="97"/>
        <v>0.66666666666666663</v>
      </c>
      <c r="V166" s="196"/>
      <c r="W166" s="196">
        <f t="shared" si="98"/>
        <v>0.35416666666666669</v>
      </c>
      <c r="X166" s="196"/>
      <c r="Y166" s="196">
        <f t="shared" si="99"/>
        <v>0.35416666666666657</v>
      </c>
      <c r="Z166" s="196"/>
      <c r="AA166" s="150"/>
    </row>
    <row r="167" spans="2:30" ht="12.75" hidden="1" customHeight="1" outlineLevel="1" x14ac:dyDescent="0.2">
      <c r="B167" s="851"/>
      <c r="C167" s="851"/>
      <c r="D167" s="27">
        <f t="shared" si="88"/>
        <v>21</v>
      </c>
      <c r="E167" s="191" t="str">
        <f t="shared" si="89"/>
        <v>Mo</v>
      </c>
      <c r="F167" s="191">
        <f t="shared" si="90"/>
        <v>2021</v>
      </c>
      <c r="G167" s="191">
        <f t="shared" si="91"/>
        <v>5</v>
      </c>
      <c r="H167" s="191">
        <f t="shared" si="93"/>
        <v>24</v>
      </c>
      <c r="I167" s="192">
        <f t="shared" si="92"/>
        <v>42878</v>
      </c>
      <c r="J167" s="193">
        <f t="shared" si="80"/>
        <v>7</v>
      </c>
      <c r="K167" s="194">
        <f t="shared" si="81"/>
        <v>0</v>
      </c>
      <c r="L167" s="193">
        <f t="shared" si="82"/>
        <v>12</v>
      </c>
      <c r="M167" s="194">
        <f t="shared" si="83"/>
        <v>15</v>
      </c>
      <c r="N167" s="193">
        <f t="shared" si="84"/>
        <v>12</v>
      </c>
      <c r="O167" s="194">
        <f t="shared" si="85"/>
        <v>45</v>
      </c>
      <c r="P167" s="193">
        <f t="shared" si="86"/>
        <v>16</v>
      </c>
      <c r="Q167" s="194">
        <f t="shared" si="87"/>
        <v>0</v>
      </c>
      <c r="R167" s="195">
        <f t="shared" si="94"/>
        <v>0.29166666666666669</v>
      </c>
      <c r="S167" s="195">
        <f t="shared" si="95"/>
        <v>0.51041666666666663</v>
      </c>
      <c r="T167" s="195">
        <f t="shared" si="96"/>
        <v>0.53125</v>
      </c>
      <c r="U167" s="195">
        <f t="shared" si="97"/>
        <v>0.66666666666666663</v>
      </c>
      <c r="V167" s="196"/>
      <c r="W167" s="196">
        <f t="shared" si="98"/>
        <v>0.35416666666666669</v>
      </c>
      <c r="X167" s="196"/>
      <c r="Y167" s="196">
        <f t="shared" si="99"/>
        <v>0.35416666666666657</v>
      </c>
      <c r="Z167" s="196"/>
      <c r="AA167" s="150"/>
    </row>
    <row r="168" spans="2:30" ht="12.75" hidden="1" customHeight="1" outlineLevel="1" x14ac:dyDescent="0.2">
      <c r="B168" s="851"/>
      <c r="C168" s="851"/>
      <c r="D168" s="27" t="str">
        <f t="shared" si="88"/>
        <v/>
      </c>
      <c r="E168" s="191" t="str">
        <f t="shared" si="89"/>
        <v>Di</v>
      </c>
      <c r="F168" s="191">
        <f t="shared" si="90"/>
        <v>2021</v>
      </c>
      <c r="G168" s="191">
        <f t="shared" si="91"/>
        <v>5</v>
      </c>
      <c r="H168" s="191">
        <f t="shared" si="93"/>
        <v>25</v>
      </c>
      <c r="I168" s="192">
        <f t="shared" si="92"/>
        <v>42879</v>
      </c>
      <c r="J168" s="193">
        <f t="shared" si="80"/>
        <v>7</v>
      </c>
      <c r="K168" s="194">
        <f t="shared" si="81"/>
        <v>0</v>
      </c>
      <c r="L168" s="193">
        <f t="shared" si="82"/>
        <v>12</v>
      </c>
      <c r="M168" s="194">
        <f t="shared" si="83"/>
        <v>15</v>
      </c>
      <c r="N168" s="193">
        <f t="shared" si="84"/>
        <v>12</v>
      </c>
      <c r="O168" s="194">
        <f t="shared" si="85"/>
        <v>45</v>
      </c>
      <c r="P168" s="193">
        <f t="shared" si="86"/>
        <v>16</v>
      </c>
      <c r="Q168" s="194">
        <f t="shared" si="87"/>
        <v>0</v>
      </c>
      <c r="R168" s="195">
        <f t="shared" si="94"/>
        <v>0.29166666666666669</v>
      </c>
      <c r="S168" s="195">
        <f t="shared" si="95"/>
        <v>0.51041666666666663</v>
      </c>
      <c r="T168" s="195">
        <f t="shared" si="96"/>
        <v>0.53125</v>
      </c>
      <c r="U168" s="195">
        <f t="shared" si="97"/>
        <v>0.66666666666666663</v>
      </c>
      <c r="V168" s="196"/>
      <c r="W168" s="196">
        <f t="shared" si="98"/>
        <v>0.35416666666666669</v>
      </c>
      <c r="X168" s="196"/>
      <c r="Y168" s="196">
        <f t="shared" si="99"/>
        <v>0.35416666666666657</v>
      </c>
      <c r="Z168" s="196"/>
      <c r="AA168" s="150"/>
    </row>
    <row r="169" spans="2:30" ht="12.75" hidden="1" customHeight="1" outlineLevel="1" x14ac:dyDescent="0.2">
      <c r="B169" s="851"/>
      <c r="C169" s="851"/>
      <c r="D169" s="27" t="str">
        <f t="shared" si="88"/>
        <v/>
      </c>
      <c r="E169" s="191" t="str">
        <f t="shared" si="89"/>
        <v>Mi</v>
      </c>
      <c r="F169" s="191">
        <f t="shared" si="90"/>
        <v>2021</v>
      </c>
      <c r="G169" s="191">
        <f t="shared" si="91"/>
        <v>5</v>
      </c>
      <c r="H169" s="191">
        <f t="shared" si="93"/>
        <v>26</v>
      </c>
      <c r="I169" s="192">
        <f t="shared" si="92"/>
        <v>42880</v>
      </c>
      <c r="J169" s="193">
        <f t="shared" si="80"/>
        <v>7</v>
      </c>
      <c r="K169" s="194">
        <f t="shared" si="81"/>
        <v>0</v>
      </c>
      <c r="L169" s="193">
        <f t="shared" si="82"/>
        <v>12</v>
      </c>
      <c r="M169" s="194">
        <f t="shared" si="83"/>
        <v>15</v>
      </c>
      <c r="N169" s="193">
        <f t="shared" si="84"/>
        <v>12</v>
      </c>
      <c r="O169" s="194">
        <f t="shared" si="85"/>
        <v>45</v>
      </c>
      <c r="P169" s="193">
        <f t="shared" si="86"/>
        <v>16</v>
      </c>
      <c r="Q169" s="194">
        <f t="shared" si="87"/>
        <v>0</v>
      </c>
      <c r="R169" s="195">
        <f t="shared" si="94"/>
        <v>0.29166666666666669</v>
      </c>
      <c r="S169" s="195">
        <f t="shared" si="95"/>
        <v>0.51041666666666663</v>
      </c>
      <c r="T169" s="195">
        <f t="shared" si="96"/>
        <v>0.53125</v>
      </c>
      <c r="U169" s="195">
        <f t="shared" si="97"/>
        <v>0.66666666666666663</v>
      </c>
      <c r="V169" s="196"/>
      <c r="W169" s="196">
        <f t="shared" si="98"/>
        <v>0.35416666666666669</v>
      </c>
      <c r="X169" s="196"/>
      <c r="Y169" s="196">
        <f t="shared" si="99"/>
        <v>0.35416666666666657</v>
      </c>
      <c r="Z169" s="196"/>
      <c r="AA169" s="150"/>
    </row>
    <row r="170" spans="2:30" ht="12.75" hidden="1" customHeight="1" outlineLevel="1" x14ac:dyDescent="0.2">
      <c r="B170" s="851"/>
      <c r="C170" s="851"/>
      <c r="D170" s="27" t="str">
        <f t="shared" si="88"/>
        <v/>
      </c>
      <c r="E170" s="191" t="str">
        <f t="shared" si="89"/>
        <v>Do</v>
      </c>
      <c r="F170" s="191">
        <f t="shared" si="90"/>
        <v>2021</v>
      </c>
      <c r="G170" s="191">
        <f t="shared" si="91"/>
        <v>5</v>
      </c>
      <c r="H170" s="191">
        <f t="shared" si="93"/>
        <v>27</v>
      </c>
      <c r="I170" s="192">
        <f t="shared" si="92"/>
        <v>42881</v>
      </c>
      <c r="J170" s="193">
        <f t="shared" si="80"/>
        <v>7</v>
      </c>
      <c r="K170" s="194">
        <f t="shared" si="81"/>
        <v>0</v>
      </c>
      <c r="L170" s="193">
        <f t="shared" si="82"/>
        <v>12</v>
      </c>
      <c r="M170" s="194">
        <f t="shared" si="83"/>
        <v>15</v>
      </c>
      <c r="N170" s="193">
        <f t="shared" si="84"/>
        <v>12</v>
      </c>
      <c r="O170" s="194">
        <f t="shared" si="85"/>
        <v>45</v>
      </c>
      <c r="P170" s="193">
        <f t="shared" si="86"/>
        <v>16</v>
      </c>
      <c r="Q170" s="194">
        <f t="shared" si="87"/>
        <v>0</v>
      </c>
      <c r="R170" s="195">
        <f t="shared" si="94"/>
        <v>0.29166666666666669</v>
      </c>
      <c r="S170" s="195">
        <f t="shared" si="95"/>
        <v>0.51041666666666663</v>
      </c>
      <c r="T170" s="195">
        <f t="shared" si="96"/>
        <v>0.53125</v>
      </c>
      <c r="U170" s="195">
        <f t="shared" si="97"/>
        <v>0.66666666666666663</v>
      </c>
      <c r="V170" s="196"/>
      <c r="W170" s="196">
        <f t="shared" si="98"/>
        <v>0.35416666666666669</v>
      </c>
      <c r="X170" s="196"/>
      <c r="Y170" s="196">
        <f t="shared" si="99"/>
        <v>0.35416666666666657</v>
      </c>
      <c r="Z170" s="196"/>
      <c r="AA170" s="150"/>
    </row>
    <row r="171" spans="2:30" ht="12.75" hidden="1" customHeight="1" outlineLevel="1" x14ac:dyDescent="0.2">
      <c r="B171" s="851"/>
      <c r="C171" s="851"/>
      <c r="D171" s="27" t="str">
        <f t="shared" si="88"/>
        <v/>
      </c>
      <c r="E171" s="191" t="str">
        <f t="shared" si="89"/>
        <v>Fr</v>
      </c>
      <c r="F171" s="191">
        <f t="shared" si="90"/>
        <v>2021</v>
      </c>
      <c r="G171" s="191">
        <f t="shared" si="91"/>
        <v>5</v>
      </c>
      <c r="H171" s="191">
        <f t="shared" si="93"/>
        <v>28</v>
      </c>
      <c r="I171" s="192">
        <f t="shared" si="92"/>
        <v>42882</v>
      </c>
      <c r="J171" s="193">
        <f t="shared" si="80"/>
        <v>7</v>
      </c>
      <c r="K171" s="194">
        <f t="shared" si="81"/>
        <v>0</v>
      </c>
      <c r="L171" s="193">
        <f t="shared" si="82"/>
        <v>12</v>
      </c>
      <c r="M171" s="194">
        <f t="shared" si="83"/>
        <v>15</v>
      </c>
      <c r="N171" s="193">
        <f t="shared" si="84"/>
        <v>12</v>
      </c>
      <c r="O171" s="194">
        <f t="shared" si="85"/>
        <v>45</v>
      </c>
      <c r="P171" s="193">
        <f t="shared" si="86"/>
        <v>16</v>
      </c>
      <c r="Q171" s="194">
        <f t="shared" si="87"/>
        <v>0</v>
      </c>
      <c r="R171" s="195">
        <f>TIME(J171,K171,0)</f>
        <v>0.29166666666666669</v>
      </c>
      <c r="S171" s="195">
        <f>TIME(L171,M171,0)</f>
        <v>0.51041666666666663</v>
      </c>
      <c r="T171" s="195">
        <f>TIME(N171,O171,0)</f>
        <v>0.53125</v>
      </c>
      <c r="U171" s="195">
        <f>TIME(P171,Q171,0)</f>
        <v>0.66666666666666663</v>
      </c>
      <c r="V171" s="196"/>
      <c r="W171" s="196">
        <f>TIME($W$4,$X$4,0)</f>
        <v>0.35416666666666669</v>
      </c>
      <c r="X171" s="196"/>
      <c r="Y171" s="196">
        <f>U171-R171-(T171-S171)</f>
        <v>0.35416666666666657</v>
      </c>
      <c r="Z171" s="196"/>
    </row>
    <row r="172" spans="2:30" ht="12.75" hidden="1" customHeight="1" outlineLevel="1" x14ac:dyDescent="0.2">
      <c r="B172" s="851"/>
      <c r="C172" s="851"/>
      <c r="D172" s="27" t="str">
        <f t="shared" si="88"/>
        <v/>
      </c>
      <c r="E172" s="191" t="str">
        <f t="shared" si="89"/>
        <v>Sa</v>
      </c>
      <c r="F172" s="191">
        <f t="shared" si="90"/>
        <v>2021</v>
      </c>
      <c r="G172" s="191">
        <f t="shared" si="91"/>
        <v>5</v>
      </c>
      <c r="H172" s="191">
        <f t="shared" si="93"/>
        <v>29</v>
      </c>
      <c r="I172" s="192">
        <f t="shared" si="92"/>
        <v>42883</v>
      </c>
      <c r="J172" s="193">
        <f t="shared" si="80"/>
        <v>7</v>
      </c>
      <c r="K172" s="194">
        <f t="shared" si="81"/>
        <v>0</v>
      </c>
      <c r="L172" s="193">
        <f t="shared" si="82"/>
        <v>12</v>
      </c>
      <c r="M172" s="194">
        <f t="shared" si="83"/>
        <v>15</v>
      </c>
      <c r="N172" s="193">
        <f t="shared" si="84"/>
        <v>12</v>
      </c>
      <c r="O172" s="194">
        <f t="shared" si="85"/>
        <v>45</v>
      </c>
      <c r="P172" s="193">
        <f t="shared" si="86"/>
        <v>16</v>
      </c>
      <c r="Q172" s="194">
        <f t="shared" si="87"/>
        <v>0</v>
      </c>
      <c r="R172" s="195">
        <f>TIME(J172,K172,0)</f>
        <v>0.29166666666666669</v>
      </c>
      <c r="S172" s="195">
        <f>TIME(L172,M172,0)</f>
        <v>0.51041666666666663</v>
      </c>
      <c r="T172" s="195">
        <f>TIME(N172,O172,0)</f>
        <v>0.53125</v>
      </c>
      <c r="U172" s="195">
        <f>TIME(P172,Q172,0)</f>
        <v>0.66666666666666663</v>
      </c>
      <c r="V172" s="196"/>
      <c r="W172" s="196">
        <f>TIME($W$4,$X$4,0)</f>
        <v>0.35416666666666669</v>
      </c>
      <c r="X172" s="196"/>
      <c r="Y172" s="196">
        <f>U172-R172-(T172-S172)</f>
        <v>0.35416666666666657</v>
      </c>
      <c r="Z172" s="196"/>
    </row>
    <row r="173" spans="2:30" ht="12.75" hidden="1" customHeight="1" outlineLevel="1" x14ac:dyDescent="0.2">
      <c r="B173" s="851"/>
      <c r="C173" s="851"/>
      <c r="D173" s="27" t="str">
        <f t="shared" si="88"/>
        <v/>
      </c>
      <c r="E173" s="191" t="str">
        <f t="shared" si="89"/>
        <v>So</v>
      </c>
      <c r="F173" s="191">
        <f t="shared" si="90"/>
        <v>2021</v>
      </c>
      <c r="G173" s="191">
        <f t="shared" si="91"/>
        <v>5</v>
      </c>
      <c r="H173" s="191">
        <f t="shared" si="93"/>
        <v>30</v>
      </c>
      <c r="I173" s="192">
        <f t="shared" si="92"/>
        <v>42884</v>
      </c>
      <c r="J173" s="193">
        <f t="shared" si="80"/>
        <v>7</v>
      </c>
      <c r="K173" s="194">
        <f t="shared" si="81"/>
        <v>0</v>
      </c>
      <c r="L173" s="193">
        <f t="shared" si="82"/>
        <v>12</v>
      </c>
      <c r="M173" s="194">
        <f t="shared" si="83"/>
        <v>15</v>
      </c>
      <c r="N173" s="193">
        <f t="shared" si="84"/>
        <v>12</v>
      </c>
      <c r="O173" s="194">
        <f t="shared" si="85"/>
        <v>45</v>
      </c>
      <c r="P173" s="193">
        <f t="shared" si="86"/>
        <v>16</v>
      </c>
      <c r="Q173" s="194">
        <f t="shared" si="87"/>
        <v>0</v>
      </c>
      <c r="R173" s="195">
        <f>TIME(J173,K173,0)</f>
        <v>0.29166666666666669</v>
      </c>
      <c r="S173" s="195">
        <f>TIME(L173,M173,0)</f>
        <v>0.51041666666666663</v>
      </c>
      <c r="T173" s="195">
        <f>TIME(N173,O173,0)</f>
        <v>0.53125</v>
      </c>
      <c r="U173" s="195">
        <f>TIME(P173,Q173,0)</f>
        <v>0.66666666666666663</v>
      </c>
      <c r="V173" s="196"/>
      <c r="W173" s="196">
        <f>TIME($W$4,$X$4,0)</f>
        <v>0.35416666666666669</v>
      </c>
      <c r="X173" s="196"/>
      <c r="Y173" s="196">
        <f>U173-R173-(T173-S173)</f>
        <v>0.35416666666666657</v>
      </c>
      <c r="Z173" s="196"/>
      <c r="AA173" s="150"/>
    </row>
    <row r="174" spans="2:30" ht="12.75" hidden="1" customHeight="1" outlineLevel="1" x14ac:dyDescent="0.2">
      <c r="B174" s="851"/>
      <c r="C174" s="851"/>
      <c r="D174" s="27">
        <f t="shared" si="88"/>
        <v>22</v>
      </c>
      <c r="E174" s="191" t="str">
        <f t="shared" si="89"/>
        <v>Mo</v>
      </c>
      <c r="F174" s="191">
        <f t="shared" si="90"/>
        <v>2021</v>
      </c>
      <c r="G174" s="191">
        <f t="shared" si="91"/>
        <v>5</v>
      </c>
      <c r="H174" s="191">
        <f t="shared" si="93"/>
        <v>31</v>
      </c>
      <c r="I174" s="192">
        <f t="shared" si="92"/>
        <v>42885</v>
      </c>
      <c r="J174" s="193">
        <f t="shared" si="80"/>
        <v>7</v>
      </c>
      <c r="K174" s="194">
        <f t="shared" si="81"/>
        <v>0</v>
      </c>
      <c r="L174" s="193">
        <f t="shared" si="82"/>
        <v>12</v>
      </c>
      <c r="M174" s="194">
        <f t="shared" si="83"/>
        <v>15</v>
      </c>
      <c r="N174" s="193">
        <f t="shared" si="84"/>
        <v>12</v>
      </c>
      <c r="O174" s="194">
        <f t="shared" si="85"/>
        <v>45</v>
      </c>
      <c r="P174" s="193">
        <f t="shared" si="86"/>
        <v>16</v>
      </c>
      <c r="Q174" s="194">
        <f t="shared" si="87"/>
        <v>0</v>
      </c>
      <c r="R174" s="195">
        <f>TIME(J174,K174,0)</f>
        <v>0.29166666666666669</v>
      </c>
      <c r="S174" s="195">
        <f>TIME(L174,M174,0)</f>
        <v>0.51041666666666663</v>
      </c>
      <c r="T174" s="195">
        <f>TIME(N174,O174,0)</f>
        <v>0.53125</v>
      </c>
      <c r="U174" s="195">
        <f>TIME(P174,Q174,0)</f>
        <v>0.66666666666666663</v>
      </c>
      <c r="V174" s="196"/>
      <c r="W174" s="196">
        <f>TIME($W$4,$X$4,0)</f>
        <v>0.35416666666666669</v>
      </c>
      <c r="X174" s="196"/>
      <c r="Y174" s="196">
        <f>U174-R174-(T174-S174)</f>
        <v>0.35416666666666657</v>
      </c>
      <c r="Z174" s="196"/>
      <c r="AA174" s="150"/>
    </row>
    <row r="175" spans="2:30" ht="12.75" hidden="1" customHeight="1" outlineLevel="1" x14ac:dyDescent="0.2">
      <c r="B175" s="851"/>
      <c r="C175" s="851"/>
      <c r="E175" s="9"/>
      <c r="F175" s="9"/>
      <c r="G175" s="9"/>
      <c r="H175" s="191"/>
      <c r="I175" s="13"/>
      <c r="P175" s="4" t="s">
        <v>21</v>
      </c>
      <c r="Q175" s="4"/>
      <c r="R175" s="4"/>
      <c r="S175" s="4"/>
      <c r="T175" s="4"/>
      <c r="U175" s="4"/>
      <c r="V175" s="18"/>
      <c r="W175" s="18">
        <f>SUM(W143:W174)</f>
        <v>10.979166666666664</v>
      </c>
      <c r="X175" s="18"/>
      <c r="Y175" s="18">
        <f>SUM(Y143:Y174)</f>
        <v>10.979166666666664</v>
      </c>
      <c r="Z175" s="18"/>
      <c r="AA175" s="190">
        <f>IF(Y175-W175&lt;0,W175-Y175,Y175-W175)</f>
        <v>0</v>
      </c>
      <c r="AB175" s="190">
        <f>8.5*SUM(AB143:AB174)/24</f>
        <v>0</v>
      </c>
      <c r="AC175" s="190">
        <f>8.5*SUM(AC143:AC174)/24</f>
        <v>0</v>
      </c>
      <c r="AD175" s="190">
        <f>8.5*SUM(AD143:AD174)/24</f>
        <v>0</v>
      </c>
    </row>
    <row r="176" spans="2:30" ht="12.75" customHeight="1" collapsed="1" x14ac:dyDescent="0.2">
      <c r="B176" s="852"/>
      <c r="C176" s="852"/>
      <c r="D176" s="49"/>
      <c r="E176" s="51"/>
      <c r="F176" s="51"/>
      <c r="G176" s="51"/>
      <c r="H176" s="51"/>
      <c r="I176" s="51"/>
      <c r="J176" s="52"/>
      <c r="K176" s="52"/>
      <c r="L176" s="52"/>
      <c r="M176" s="52"/>
      <c r="N176" s="52"/>
      <c r="O176" s="52"/>
      <c r="P176" s="52"/>
      <c r="Q176" s="52"/>
      <c r="R176" s="52"/>
      <c r="S176" s="52"/>
      <c r="T176" s="52"/>
      <c r="U176" s="52"/>
      <c r="V176" s="61"/>
      <c r="W176" s="61"/>
      <c r="X176" s="61"/>
      <c r="Y176" s="51"/>
      <c r="AA176" s="203">
        <f>AA142+AA175</f>
        <v>6.9444444444428655E-3</v>
      </c>
      <c r="AB176" s="202">
        <f>AB142+SUM(AB143:AB174)</f>
        <v>0</v>
      </c>
      <c r="AC176" s="202">
        <f>AC142+SUM(AC143:AC174)</f>
        <v>0</v>
      </c>
      <c r="AD176" s="202">
        <f>AD142+SUM(AD143:AD174)</f>
        <v>1</v>
      </c>
    </row>
    <row r="177" spans="1:25" ht="12.75" hidden="1" customHeight="1" outlineLevel="1" x14ac:dyDescent="0.2">
      <c r="B177" s="850">
        <f>$F$4</f>
        <v>2021</v>
      </c>
      <c r="C177" s="850" t="str">
        <f>TEXT(I178,"MMM")</f>
        <v>Jun</v>
      </c>
      <c r="D177" s="41"/>
      <c r="E177" s="42"/>
      <c r="F177" s="42"/>
      <c r="G177" s="42"/>
      <c r="H177" s="42"/>
      <c r="I177" s="42"/>
      <c r="J177" s="43"/>
      <c r="K177" s="43"/>
      <c r="L177" s="43"/>
      <c r="M177" s="43"/>
      <c r="N177" s="43"/>
      <c r="O177" s="43"/>
      <c r="P177" s="43"/>
      <c r="Q177" s="43"/>
      <c r="R177" s="43"/>
      <c r="S177" s="43"/>
      <c r="T177" s="43"/>
      <c r="U177" s="43"/>
      <c r="V177" s="44"/>
      <c r="W177" s="44"/>
      <c r="X177" s="44"/>
      <c r="Y177" s="42"/>
    </row>
    <row r="178" spans="1:25" ht="12.75" hidden="1" customHeight="1" outlineLevel="1" x14ac:dyDescent="0.2">
      <c r="A178" s="198">
        <f>A144+1</f>
        <v>6</v>
      </c>
      <c r="B178" s="851"/>
      <c r="C178" s="851"/>
      <c r="D178" s="27" t="str">
        <f>IF(E178="Mo",_xlfn.ISOWEEKNUM(I178),"")</f>
        <v/>
      </c>
      <c r="E178" s="191" t="str">
        <f>TEXT(I178,"TTT")</f>
        <v>Di</v>
      </c>
      <c r="F178" s="191">
        <f>$F$4</f>
        <v>2021</v>
      </c>
      <c r="G178" s="191">
        <f>$A$178</f>
        <v>6</v>
      </c>
      <c r="H178" s="191">
        <f>$H$4</f>
        <v>1</v>
      </c>
      <c r="I178" s="192">
        <f>DATE(F178,G178,H178)</f>
        <v>42886</v>
      </c>
      <c r="J178" s="193">
        <f t="shared" ref="J178:J207" si="100">$J$4</f>
        <v>7</v>
      </c>
      <c r="K178" s="194">
        <f t="shared" ref="K178:K207" si="101">$K$4</f>
        <v>0</v>
      </c>
      <c r="L178" s="193">
        <f t="shared" ref="L178:L207" si="102">$L$4</f>
        <v>12</v>
      </c>
      <c r="M178" s="194">
        <f t="shared" ref="M178:M207" si="103">$M$4</f>
        <v>15</v>
      </c>
      <c r="N178" s="193">
        <f t="shared" ref="N178:N207" si="104">$N$4</f>
        <v>12</v>
      </c>
      <c r="O178" s="194">
        <f t="shared" ref="O178:O207" si="105">$O$4</f>
        <v>45</v>
      </c>
      <c r="P178" s="193">
        <f t="shared" ref="P178:P207" si="106">$P$4</f>
        <v>16</v>
      </c>
      <c r="Q178" s="194">
        <f t="shared" ref="Q178:Q207" si="107">$Q$4</f>
        <v>0</v>
      </c>
      <c r="R178" s="195">
        <f>TIME(J178,K178,0)</f>
        <v>0.29166666666666669</v>
      </c>
      <c r="S178" s="195">
        <f>TIME(L178,M178,0)</f>
        <v>0.51041666666666663</v>
      </c>
      <c r="T178" s="195">
        <f>TIME(N178,O178,0)</f>
        <v>0.53125</v>
      </c>
      <c r="U178" s="195">
        <f>TIME(P178,Q178,0)</f>
        <v>0.66666666666666663</v>
      </c>
      <c r="V178" s="196"/>
      <c r="W178" s="196">
        <f>TIME($W$4,$X$4,0)</f>
        <v>0.35416666666666669</v>
      </c>
      <c r="X178" s="196"/>
      <c r="Y178" s="196">
        <f>U178-R178-(T178-S178)</f>
        <v>0.35416666666666657</v>
      </c>
    </row>
    <row r="179" spans="1:25" ht="12.75" hidden="1" customHeight="1" outlineLevel="1" x14ac:dyDescent="0.2">
      <c r="B179" s="851"/>
      <c r="C179" s="851"/>
      <c r="D179" s="27" t="str">
        <f t="shared" ref="D179:D208" si="108">IF(E179="Mo",_xlfn.ISOWEEKNUM(I179),"")</f>
        <v/>
      </c>
      <c r="E179" s="191" t="str">
        <f t="shared" ref="E179:E207" si="109">TEXT(I179,"TTT")</f>
        <v>Mi</v>
      </c>
      <c r="F179" s="191">
        <f t="shared" ref="F179:F207" si="110">$F$4</f>
        <v>2021</v>
      </c>
      <c r="G179" s="191">
        <f t="shared" ref="G179:G207" si="111">$A$178</f>
        <v>6</v>
      </c>
      <c r="H179" s="191">
        <f>H178+1</f>
        <v>2</v>
      </c>
      <c r="I179" s="192">
        <f t="shared" ref="I179:I207" si="112">DATE(F179,G179,H179)</f>
        <v>42887</v>
      </c>
      <c r="J179" s="193">
        <f t="shared" si="100"/>
        <v>7</v>
      </c>
      <c r="K179" s="194">
        <f t="shared" si="101"/>
        <v>0</v>
      </c>
      <c r="L179" s="193">
        <f t="shared" si="102"/>
        <v>12</v>
      </c>
      <c r="M179" s="194">
        <f t="shared" si="103"/>
        <v>15</v>
      </c>
      <c r="N179" s="193">
        <f t="shared" si="104"/>
        <v>12</v>
      </c>
      <c r="O179" s="194">
        <f t="shared" si="105"/>
        <v>45</v>
      </c>
      <c r="P179" s="193">
        <f t="shared" si="106"/>
        <v>16</v>
      </c>
      <c r="Q179" s="194">
        <f t="shared" si="107"/>
        <v>0</v>
      </c>
      <c r="R179" s="195">
        <f>TIME(J179,K179,0)</f>
        <v>0.29166666666666669</v>
      </c>
      <c r="S179" s="195">
        <f>TIME(L179,M179,0)</f>
        <v>0.51041666666666663</v>
      </c>
      <c r="T179" s="195">
        <f>TIME(N179,O179,0)</f>
        <v>0.53125</v>
      </c>
      <c r="U179" s="195">
        <f>TIME(P179,Q179,0)</f>
        <v>0.66666666666666663</v>
      </c>
      <c r="V179" s="196"/>
      <c r="W179" s="196">
        <f>TIME($W$4,$X$4,0)</f>
        <v>0.35416666666666669</v>
      </c>
      <c r="X179" s="196"/>
      <c r="Y179" s="196">
        <f>U179-R179-(T179-S179)</f>
        <v>0.35416666666666657</v>
      </c>
    </row>
    <row r="180" spans="1:25" ht="12.75" hidden="1" customHeight="1" outlineLevel="1" x14ac:dyDescent="0.2">
      <c r="B180" s="851"/>
      <c r="C180" s="851"/>
      <c r="D180" s="27" t="str">
        <f t="shared" si="108"/>
        <v/>
      </c>
      <c r="E180" s="191" t="str">
        <f t="shared" si="109"/>
        <v>Do</v>
      </c>
      <c r="F180" s="191">
        <f t="shared" si="110"/>
        <v>2021</v>
      </c>
      <c r="G180" s="191">
        <f t="shared" si="111"/>
        <v>6</v>
      </c>
      <c r="H180" s="191">
        <f t="shared" ref="H180:H207" si="113">H179+1</f>
        <v>3</v>
      </c>
      <c r="I180" s="192">
        <f t="shared" si="112"/>
        <v>42888</v>
      </c>
      <c r="J180" s="193">
        <f t="shared" si="100"/>
        <v>7</v>
      </c>
      <c r="K180" s="194">
        <f t="shared" si="101"/>
        <v>0</v>
      </c>
      <c r="L180" s="193">
        <f t="shared" si="102"/>
        <v>12</v>
      </c>
      <c r="M180" s="194">
        <f t="shared" si="103"/>
        <v>15</v>
      </c>
      <c r="N180" s="193">
        <f t="shared" si="104"/>
        <v>12</v>
      </c>
      <c r="O180" s="194">
        <f t="shared" si="105"/>
        <v>45</v>
      </c>
      <c r="P180" s="193">
        <f t="shared" si="106"/>
        <v>16</v>
      </c>
      <c r="Q180" s="194">
        <f t="shared" si="107"/>
        <v>0</v>
      </c>
      <c r="R180" s="195">
        <f>TIME(J180,K180,0)</f>
        <v>0.29166666666666669</v>
      </c>
      <c r="S180" s="195">
        <f>TIME(L180,M180,0)</f>
        <v>0.51041666666666663</v>
      </c>
      <c r="T180" s="195">
        <f>TIME(N180,O180,0)</f>
        <v>0.53125</v>
      </c>
      <c r="U180" s="195">
        <f>TIME(P180,Q180,0)</f>
        <v>0.66666666666666663</v>
      </c>
      <c r="V180" s="196"/>
      <c r="W180" s="196">
        <f>TIME($W$4,$X$4,0)</f>
        <v>0.35416666666666669</v>
      </c>
      <c r="X180" s="196"/>
      <c r="Y180" s="196">
        <f>U180-R180-(T180-S180)</f>
        <v>0.35416666666666657</v>
      </c>
    </row>
    <row r="181" spans="1:25" ht="12.75" hidden="1" customHeight="1" outlineLevel="1" x14ac:dyDescent="0.2">
      <c r="B181" s="851"/>
      <c r="C181" s="851"/>
      <c r="D181" s="27" t="str">
        <f t="shared" si="108"/>
        <v/>
      </c>
      <c r="E181" s="191" t="str">
        <f t="shared" si="109"/>
        <v>Fr</v>
      </c>
      <c r="F181" s="191">
        <f t="shared" si="110"/>
        <v>2021</v>
      </c>
      <c r="G181" s="191">
        <f t="shared" si="111"/>
        <v>6</v>
      </c>
      <c r="H181" s="191">
        <f t="shared" si="113"/>
        <v>4</v>
      </c>
      <c r="I181" s="192">
        <f t="shared" si="112"/>
        <v>42889</v>
      </c>
      <c r="J181" s="193">
        <f t="shared" si="100"/>
        <v>7</v>
      </c>
      <c r="K181" s="194">
        <f t="shared" si="101"/>
        <v>0</v>
      </c>
      <c r="L181" s="193">
        <f t="shared" si="102"/>
        <v>12</v>
      </c>
      <c r="M181" s="194">
        <f t="shared" si="103"/>
        <v>15</v>
      </c>
      <c r="N181" s="193">
        <f t="shared" si="104"/>
        <v>12</v>
      </c>
      <c r="O181" s="194">
        <f t="shared" si="105"/>
        <v>45</v>
      </c>
      <c r="P181" s="193">
        <f t="shared" si="106"/>
        <v>16</v>
      </c>
      <c r="Q181" s="194">
        <f t="shared" si="107"/>
        <v>0</v>
      </c>
      <c r="R181" s="195">
        <f>TIME(J181,K181,0)</f>
        <v>0.29166666666666669</v>
      </c>
      <c r="S181" s="195">
        <f>TIME(L181,M181,0)</f>
        <v>0.51041666666666663</v>
      </c>
      <c r="T181" s="195">
        <f>TIME(N181,O181,0)</f>
        <v>0.53125</v>
      </c>
      <c r="U181" s="195">
        <f>TIME(P181,Q181,0)</f>
        <v>0.66666666666666663</v>
      </c>
      <c r="V181" s="196"/>
      <c r="W181" s="196">
        <f>TIME($W$4,$X$4,0)</f>
        <v>0.35416666666666669</v>
      </c>
      <c r="X181" s="196"/>
      <c r="Y181" s="196">
        <f>U181-R181-(T181-S181)</f>
        <v>0.35416666666666657</v>
      </c>
    </row>
    <row r="182" spans="1:25" ht="12.75" hidden="1" customHeight="1" outlineLevel="1" x14ac:dyDescent="0.2">
      <c r="B182" s="851"/>
      <c r="C182" s="851"/>
      <c r="D182" s="27" t="str">
        <f t="shared" si="108"/>
        <v/>
      </c>
      <c r="E182" s="191" t="str">
        <f t="shared" si="109"/>
        <v>Sa</v>
      </c>
      <c r="F182" s="191">
        <f t="shared" si="110"/>
        <v>2021</v>
      </c>
      <c r="G182" s="191">
        <f t="shared" si="111"/>
        <v>6</v>
      </c>
      <c r="H182" s="191">
        <f t="shared" si="113"/>
        <v>5</v>
      </c>
      <c r="I182" s="192">
        <f t="shared" si="112"/>
        <v>42890</v>
      </c>
      <c r="J182" s="193">
        <f t="shared" si="100"/>
        <v>7</v>
      </c>
      <c r="K182" s="194">
        <f t="shared" si="101"/>
        <v>0</v>
      </c>
      <c r="L182" s="193">
        <f t="shared" si="102"/>
        <v>12</v>
      </c>
      <c r="M182" s="194">
        <f t="shared" si="103"/>
        <v>15</v>
      </c>
      <c r="N182" s="193">
        <f t="shared" si="104"/>
        <v>12</v>
      </c>
      <c r="O182" s="194">
        <f t="shared" si="105"/>
        <v>45</v>
      </c>
      <c r="P182" s="193">
        <f t="shared" si="106"/>
        <v>16</v>
      </c>
      <c r="Q182" s="194">
        <f t="shared" si="107"/>
        <v>0</v>
      </c>
      <c r="R182" s="195">
        <f t="shared" ref="R182:R204" si="114">TIME(J182,K182,0)</f>
        <v>0.29166666666666669</v>
      </c>
      <c r="S182" s="195">
        <f t="shared" ref="S182:S204" si="115">TIME(L182,M182,0)</f>
        <v>0.51041666666666663</v>
      </c>
      <c r="T182" s="195">
        <f t="shared" ref="T182:T204" si="116">TIME(N182,O182,0)</f>
        <v>0.53125</v>
      </c>
      <c r="U182" s="195">
        <f t="shared" ref="U182:U204" si="117">TIME(P182,Q182,0)</f>
        <v>0.66666666666666663</v>
      </c>
      <c r="V182" s="196"/>
      <c r="W182" s="196">
        <f t="shared" ref="W182:W204" si="118">TIME($W$4,$X$4,0)</f>
        <v>0.35416666666666669</v>
      </c>
      <c r="X182" s="196"/>
      <c r="Y182" s="196">
        <f t="shared" ref="Y182:Y204" si="119">U182-R182-(T182-S182)</f>
        <v>0.35416666666666657</v>
      </c>
    </row>
    <row r="183" spans="1:25" ht="12.75" hidden="1" customHeight="1" outlineLevel="1" x14ac:dyDescent="0.2">
      <c r="B183" s="851"/>
      <c r="C183" s="851"/>
      <c r="D183" s="27" t="str">
        <f t="shared" si="108"/>
        <v/>
      </c>
      <c r="E183" s="191" t="str">
        <f t="shared" si="109"/>
        <v>So</v>
      </c>
      <c r="F183" s="191">
        <f t="shared" si="110"/>
        <v>2021</v>
      </c>
      <c r="G183" s="191">
        <f t="shared" si="111"/>
        <v>6</v>
      </c>
      <c r="H183" s="191">
        <f t="shared" si="113"/>
        <v>6</v>
      </c>
      <c r="I183" s="192">
        <f t="shared" si="112"/>
        <v>42891</v>
      </c>
      <c r="J183" s="193">
        <f t="shared" si="100"/>
        <v>7</v>
      </c>
      <c r="K183" s="194">
        <f t="shared" si="101"/>
        <v>0</v>
      </c>
      <c r="L183" s="193">
        <f t="shared" si="102"/>
        <v>12</v>
      </c>
      <c r="M183" s="194">
        <f t="shared" si="103"/>
        <v>15</v>
      </c>
      <c r="N183" s="193">
        <f t="shared" si="104"/>
        <v>12</v>
      </c>
      <c r="O183" s="194">
        <f t="shared" si="105"/>
        <v>45</v>
      </c>
      <c r="P183" s="193">
        <f t="shared" si="106"/>
        <v>16</v>
      </c>
      <c r="Q183" s="194">
        <f t="shared" si="107"/>
        <v>0</v>
      </c>
      <c r="R183" s="195">
        <f t="shared" si="114"/>
        <v>0.29166666666666669</v>
      </c>
      <c r="S183" s="195">
        <f t="shared" si="115"/>
        <v>0.51041666666666663</v>
      </c>
      <c r="T183" s="195">
        <f t="shared" si="116"/>
        <v>0.53125</v>
      </c>
      <c r="U183" s="195">
        <f t="shared" si="117"/>
        <v>0.66666666666666663</v>
      </c>
      <c r="V183" s="196"/>
      <c r="W183" s="196">
        <f t="shared" si="118"/>
        <v>0.35416666666666669</v>
      </c>
      <c r="X183" s="196"/>
      <c r="Y183" s="196">
        <f t="shared" si="119"/>
        <v>0.35416666666666657</v>
      </c>
    </row>
    <row r="184" spans="1:25" ht="12.75" hidden="1" customHeight="1" outlineLevel="1" x14ac:dyDescent="0.2">
      <c r="B184" s="851"/>
      <c r="C184" s="851"/>
      <c r="D184" s="27">
        <f t="shared" si="108"/>
        <v>23</v>
      </c>
      <c r="E184" s="191" t="str">
        <f t="shared" si="109"/>
        <v>Mo</v>
      </c>
      <c r="F184" s="191">
        <f t="shared" si="110"/>
        <v>2021</v>
      </c>
      <c r="G184" s="191">
        <f t="shared" si="111"/>
        <v>6</v>
      </c>
      <c r="H184" s="191">
        <f t="shared" si="113"/>
        <v>7</v>
      </c>
      <c r="I184" s="192">
        <f t="shared" si="112"/>
        <v>42892</v>
      </c>
      <c r="J184" s="193">
        <f t="shared" si="100"/>
        <v>7</v>
      </c>
      <c r="K184" s="194">
        <f t="shared" si="101"/>
        <v>0</v>
      </c>
      <c r="L184" s="193">
        <f t="shared" si="102"/>
        <v>12</v>
      </c>
      <c r="M184" s="194">
        <f t="shared" si="103"/>
        <v>15</v>
      </c>
      <c r="N184" s="193">
        <f t="shared" si="104"/>
        <v>12</v>
      </c>
      <c r="O184" s="194">
        <f t="shared" si="105"/>
        <v>45</v>
      </c>
      <c r="P184" s="193">
        <f t="shared" si="106"/>
        <v>16</v>
      </c>
      <c r="Q184" s="194">
        <f t="shared" si="107"/>
        <v>0</v>
      </c>
      <c r="R184" s="195">
        <f t="shared" si="114"/>
        <v>0.29166666666666669</v>
      </c>
      <c r="S184" s="195">
        <f t="shared" si="115"/>
        <v>0.51041666666666663</v>
      </c>
      <c r="T184" s="195">
        <f t="shared" si="116"/>
        <v>0.53125</v>
      </c>
      <c r="U184" s="195">
        <f t="shared" si="117"/>
        <v>0.66666666666666663</v>
      </c>
      <c r="V184" s="196"/>
      <c r="W184" s="196">
        <f t="shared" si="118"/>
        <v>0.35416666666666669</v>
      </c>
      <c r="X184" s="196"/>
      <c r="Y184" s="196">
        <f t="shared" si="119"/>
        <v>0.35416666666666657</v>
      </c>
    </row>
    <row r="185" spans="1:25" ht="12.75" hidden="1" customHeight="1" outlineLevel="1" x14ac:dyDescent="0.2">
      <c r="B185" s="851"/>
      <c r="C185" s="851"/>
      <c r="D185" s="27" t="str">
        <f t="shared" si="108"/>
        <v/>
      </c>
      <c r="E185" s="191" t="str">
        <f t="shared" si="109"/>
        <v>Di</v>
      </c>
      <c r="F185" s="191">
        <f t="shared" si="110"/>
        <v>2021</v>
      </c>
      <c r="G185" s="191">
        <f t="shared" si="111"/>
        <v>6</v>
      </c>
      <c r="H185" s="191">
        <f t="shared" si="113"/>
        <v>8</v>
      </c>
      <c r="I185" s="192">
        <f t="shared" si="112"/>
        <v>42893</v>
      </c>
      <c r="J185" s="193">
        <f t="shared" si="100"/>
        <v>7</v>
      </c>
      <c r="K185" s="194">
        <f t="shared" si="101"/>
        <v>0</v>
      </c>
      <c r="L185" s="193">
        <f t="shared" si="102"/>
        <v>12</v>
      </c>
      <c r="M185" s="194">
        <f t="shared" si="103"/>
        <v>15</v>
      </c>
      <c r="N185" s="193">
        <f t="shared" si="104"/>
        <v>12</v>
      </c>
      <c r="O185" s="194">
        <f t="shared" si="105"/>
        <v>45</v>
      </c>
      <c r="P185" s="193">
        <f t="shared" si="106"/>
        <v>16</v>
      </c>
      <c r="Q185" s="194">
        <f t="shared" si="107"/>
        <v>0</v>
      </c>
      <c r="R185" s="195">
        <f t="shared" si="114"/>
        <v>0.29166666666666669</v>
      </c>
      <c r="S185" s="195">
        <f t="shared" si="115"/>
        <v>0.51041666666666663</v>
      </c>
      <c r="T185" s="195">
        <f t="shared" si="116"/>
        <v>0.53125</v>
      </c>
      <c r="U185" s="195">
        <f t="shared" si="117"/>
        <v>0.66666666666666663</v>
      </c>
      <c r="V185" s="196"/>
      <c r="W185" s="196">
        <f t="shared" si="118"/>
        <v>0.35416666666666669</v>
      </c>
      <c r="X185" s="196"/>
      <c r="Y185" s="196">
        <f t="shared" si="119"/>
        <v>0.35416666666666657</v>
      </c>
    </row>
    <row r="186" spans="1:25" ht="12.75" hidden="1" customHeight="1" outlineLevel="1" x14ac:dyDescent="0.2">
      <c r="B186" s="851"/>
      <c r="C186" s="851"/>
      <c r="D186" s="27" t="str">
        <f t="shared" si="108"/>
        <v/>
      </c>
      <c r="E186" s="191" t="str">
        <f t="shared" si="109"/>
        <v>Mi</v>
      </c>
      <c r="F186" s="191">
        <f t="shared" si="110"/>
        <v>2021</v>
      </c>
      <c r="G186" s="191">
        <f t="shared" si="111"/>
        <v>6</v>
      </c>
      <c r="H186" s="191">
        <f t="shared" si="113"/>
        <v>9</v>
      </c>
      <c r="I186" s="192">
        <f t="shared" si="112"/>
        <v>42894</v>
      </c>
      <c r="J186" s="193">
        <f t="shared" si="100"/>
        <v>7</v>
      </c>
      <c r="K186" s="194">
        <f t="shared" si="101"/>
        <v>0</v>
      </c>
      <c r="L186" s="193">
        <f t="shared" si="102"/>
        <v>12</v>
      </c>
      <c r="M186" s="194">
        <f t="shared" si="103"/>
        <v>15</v>
      </c>
      <c r="N186" s="193">
        <f t="shared" si="104"/>
        <v>12</v>
      </c>
      <c r="O186" s="194">
        <f t="shared" si="105"/>
        <v>45</v>
      </c>
      <c r="P186" s="193">
        <f t="shared" si="106"/>
        <v>16</v>
      </c>
      <c r="Q186" s="194">
        <f t="shared" si="107"/>
        <v>0</v>
      </c>
      <c r="R186" s="195">
        <f t="shared" si="114"/>
        <v>0.29166666666666669</v>
      </c>
      <c r="S186" s="195">
        <f t="shared" si="115"/>
        <v>0.51041666666666663</v>
      </c>
      <c r="T186" s="195">
        <f t="shared" si="116"/>
        <v>0.53125</v>
      </c>
      <c r="U186" s="195">
        <f t="shared" si="117"/>
        <v>0.66666666666666663</v>
      </c>
      <c r="V186" s="196"/>
      <c r="W186" s="196">
        <f t="shared" si="118"/>
        <v>0.35416666666666669</v>
      </c>
      <c r="X186" s="196"/>
      <c r="Y186" s="196">
        <f t="shared" si="119"/>
        <v>0.35416666666666657</v>
      </c>
    </row>
    <row r="187" spans="1:25" ht="12.75" hidden="1" customHeight="1" outlineLevel="1" x14ac:dyDescent="0.2">
      <c r="B187" s="851"/>
      <c r="C187" s="851"/>
      <c r="D187" s="27" t="str">
        <f t="shared" si="108"/>
        <v/>
      </c>
      <c r="E187" s="191" t="str">
        <f t="shared" si="109"/>
        <v>Do</v>
      </c>
      <c r="F187" s="191">
        <f t="shared" si="110"/>
        <v>2021</v>
      </c>
      <c r="G187" s="191">
        <f t="shared" si="111"/>
        <v>6</v>
      </c>
      <c r="H187" s="191">
        <f t="shared" si="113"/>
        <v>10</v>
      </c>
      <c r="I187" s="192">
        <f t="shared" si="112"/>
        <v>42895</v>
      </c>
      <c r="J187" s="193">
        <f t="shared" si="100"/>
        <v>7</v>
      </c>
      <c r="K187" s="194">
        <f t="shared" si="101"/>
        <v>0</v>
      </c>
      <c r="L187" s="193">
        <f t="shared" si="102"/>
        <v>12</v>
      </c>
      <c r="M187" s="194">
        <f t="shared" si="103"/>
        <v>15</v>
      </c>
      <c r="N187" s="193">
        <f t="shared" si="104"/>
        <v>12</v>
      </c>
      <c r="O187" s="194">
        <f t="shared" si="105"/>
        <v>45</v>
      </c>
      <c r="P187" s="193">
        <f t="shared" si="106"/>
        <v>16</v>
      </c>
      <c r="Q187" s="194">
        <f t="shared" si="107"/>
        <v>0</v>
      </c>
      <c r="R187" s="195">
        <f t="shared" si="114"/>
        <v>0.29166666666666669</v>
      </c>
      <c r="S187" s="195">
        <f t="shared" si="115"/>
        <v>0.51041666666666663</v>
      </c>
      <c r="T187" s="195">
        <f t="shared" si="116"/>
        <v>0.53125</v>
      </c>
      <c r="U187" s="195">
        <f t="shared" si="117"/>
        <v>0.66666666666666663</v>
      </c>
      <c r="V187" s="196"/>
      <c r="W187" s="196">
        <f t="shared" si="118"/>
        <v>0.35416666666666669</v>
      </c>
      <c r="X187" s="196"/>
      <c r="Y187" s="196">
        <f t="shared" si="119"/>
        <v>0.35416666666666657</v>
      </c>
    </row>
    <row r="188" spans="1:25" ht="12.75" hidden="1" customHeight="1" outlineLevel="1" x14ac:dyDescent="0.2">
      <c r="B188" s="851"/>
      <c r="C188" s="851"/>
      <c r="D188" s="27" t="str">
        <f t="shared" si="108"/>
        <v/>
      </c>
      <c r="E188" s="191" t="str">
        <f t="shared" si="109"/>
        <v>Fr</v>
      </c>
      <c r="F188" s="191">
        <f t="shared" si="110"/>
        <v>2021</v>
      </c>
      <c r="G188" s="191">
        <f t="shared" si="111"/>
        <v>6</v>
      </c>
      <c r="H188" s="191">
        <f t="shared" si="113"/>
        <v>11</v>
      </c>
      <c r="I188" s="192">
        <f t="shared" si="112"/>
        <v>42896</v>
      </c>
      <c r="J188" s="193">
        <f t="shared" si="100"/>
        <v>7</v>
      </c>
      <c r="K188" s="194">
        <f t="shared" si="101"/>
        <v>0</v>
      </c>
      <c r="L188" s="193">
        <f t="shared" si="102"/>
        <v>12</v>
      </c>
      <c r="M188" s="194">
        <f t="shared" si="103"/>
        <v>15</v>
      </c>
      <c r="N188" s="193">
        <f t="shared" si="104"/>
        <v>12</v>
      </c>
      <c r="O188" s="194">
        <f t="shared" si="105"/>
        <v>45</v>
      </c>
      <c r="P188" s="193">
        <f t="shared" si="106"/>
        <v>16</v>
      </c>
      <c r="Q188" s="194">
        <f t="shared" si="107"/>
        <v>0</v>
      </c>
      <c r="R188" s="195">
        <f t="shared" si="114"/>
        <v>0.29166666666666669</v>
      </c>
      <c r="S188" s="195">
        <f t="shared" si="115"/>
        <v>0.51041666666666663</v>
      </c>
      <c r="T188" s="195">
        <f t="shared" si="116"/>
        <v>0.53125</v>
      </c>
      <c r="U188" s="195">
        <f t="shared" si="117"/>
        <v>0.66666666666666663</v>
      </c>
      <c r="V188" s="196"/>
      <c r="W188" s="196">
        <f t="shared" si="118"/>
        <v>0.35416666666666669</v>
      </c>
      <c r="X188" s="196"/>
      <c r="Y188" s="196">
        <f t="shared" si="119"/>
        <v>0.35416666666666657</v>
      </c>
    </row>
    <row r="189" spans="1:25" ht="12.75" hidden="1" customHeight="1" outlineLevel="1" x14ac:dyDescent="0.2">
      <c r="B189" s="851"/>
      <c r="C189" s="851"/>
      <c r="D189" s="27" t="str">
        <f t="shared" si="108"/>
        <v/>
      </c>
      <c r="E189" s="191" t="str">
        <f t="shared" si="109"/>
        <v>Sa</v>
      </c>
      <c r="F189" s="191">
        <f t="shared" si="110"/>
        <v>2021</v>
      </c>
      <c r="G189" s="191">
        <f t="shared" si="111"/>
        <v>6</v>
      </c>
      <c r="H189" s="191">
        <f t="shared" si="113"/>
        <v>12</v>
      </c>
      <c r="I189" s="192">
        <f t="shared" si="112"/>
        <v>42897</v>
      </c>
      <c r="J189" s="193">
        <f t="shared" si="100"/>
        <v>7</v>
      </c>
      <c r="K189" s="194">
        <f t="shared" si="101"/>
        <v>0</v>
      </c>
      <c r="L189" s="193">
        <f t="shared" si="102"/>
        <v>12</v>
      </c>
      <c r="M189" s="194">
        <f t="shared" si="103"/>
        <v>15</v>
      </c>
      <c r="N189" s="193">
        <f t="shared" si="104"/>
        <v>12</v>
      </c>
      <c r="O189" s="194">
        <f t="shared" si="105"/>
        <v>45</v>
      </c>
      <c r="P189" s="193">
        <f t="shared" si="106"/>
        <v>16</v>
      </c>
      <c r="Q189" s="194">
        <f t="shared" si="107"/>
        <v>0</v>
      </c>
      <c r="R189" s="195">
        <f t="shared" si="114"/>
        <v>0.29166666666666669</v>
      </c>
      <c r="S189" s="195">
        <f t="shared" si="115"/>
        <v>0.51041666666666663</v>
      </c>
      <c r="T189" s="195">
        <f t="shared" si="116"/>
        <v>0.53125</v>
      </c>
      <c r="U189" s="195">
        <f t="shared" si="117"/>
        <v>0.66666666666666663</v>
      </c>
      <c r="V189" s="196"/>
      <c r="W189" s="196">
        <f t="shared" si="118"/>
        <v>0.35416666666666669</v>
      </c>
      <c r="X189" s="196"/>
      <c r="Y189" s="196">
        <f t="shared" si="119"/>
        <v>0.35416666666666657</v>
      </c>
    </row>
    <row r="190" spans="1:25" ht="12.75" hidden="1" customHeight="1" outlineLevel="1" x14ac:dyDescent="0.2">
      <c r="B190" s="851"/>
      <c r="C190" s="851"/>
      <c r="D190" s="27" t="str">
        <f t="shared" si="108"/>
        <v/>
      </c>
      <c r="E190" s="191" t="str">
        <f t="shared" si="109"/>
        <v>So</v>
      </c>
      <c r="F190" s="191">
        <f t="shared" si="110"/>
        <v>2021</v>
      </c>
      <c r="G190" s="191">
        <f t="shared" si="111"/>
        <v>6</v>
      </c>
      <c r="H190" s="191">
        <f t="shared" si="113"/>
        <v>13</v>
      </c>
      <c r="I190" s="192">
        <f t="shared" si="112"/>
        <v>42898</v>
      </c>
      <c r="J190" s="193">
        <f t="shared" si="100"/>
        <v>7</v>
      </c>
      <c r="K190" s="194">
        <f t="shared" si="101"/>
        <v>0</v>
      </c>
      <c r="L190" s="193">
        <f t="shared" si="102"/>
        <v>12</v>
      </c>
      <c r="M190" s="194">
        <f t="shared" si="103"/>
        <v>15</v>
      </c>
      <c r="N190" s="193">
        <f t="shared" si="104"/>
        <v>12</v>
      </c>
      <c r="O190" s="194">
        <f t="shared" si="105"/>
        <v>45</v>
      </c>
      <c r="P190" s="193">
        <f t="shared" si="106"/>
        <v>16</v>
      </c>
      <c r="Q190" s="194">
        <f t="shared" si="107"/>
        <v>0</v>
      </c>
      <c r="R190" s="195">
        <f t="shared" si="114"/>
        <v>0.29166666666666669</v>
      </c>
      <c r="S190" s="195">
        <f t="shared" si="115"/>
        <v>0.51041666666666663</v>
      </c>
      <c r="T190" s="195">
        <f t="shared" si="116"/>
        <v>0.53125</v>
      </c>
      <c r="U190" s="195">
        <f t="shared" si="117"/>
        <v>0.66666666666666663</v>
      </c>
      <c r="V190" s="196"/>
      <c r="W190" s="196">
        <f t="shared" si="118"/>
        <v>0.35416666666666669</v>
      </c>
      <c r="X190" s="196"/>
      <c r="Y190" s="196">
        <f t="shared" si="119"/>
        <v>0.35416666666666657</v>
      </c>
    </row>
    <row r="191" spans="1:25" ht="12.75" hidden="1" customHeight="1" outlineLevel="1" x14ac:dyDescent="0.2">
      <c r="B191" s="851"/>
      <c r="C191" s="851"/>
      <c r="D191" s="27">
        <f t="shared" si="108"/>
        <v>24</v>
      </c>
      <c r="E191" s="191" t="str">
        <f t="shared" si="109"/>
        <v>Mo</v>
      </c>
      <c r="F191" s="191">
        <f t="shared" si="110"/>
        <v>2021</v>
      </c>
      <c r="G191" s="191">
        <f t="shared" si="111"/>
        <v>6</v>
      </c>
      <c r="H191" s="191">
        <f t="shared" si="113"/>
        <v>14</v>
      </c>
      <c r="I191" s="192">
        <f t="shared" si="112"/>
        <v>42899</v>
      </c>
      <c r="J191" s="193">
        <f t="shared" si="100"/>
        <v>7</v>
      </c>
      <c r="K191" s="194">
        <f t="shared" si="101"/>
        <v>0</v>
      </c>
      <c r="L191" s="193">
        <f t="shared" si="102"/>
        <v>12</v>
      </c>
      <c r="M191" s="194">
        <f t="shared" si="103"/>
        <v>15</v>
      </c>
      <c r="N191" s="193">
        <f t="shared" si="104"/>
        <v>12</v>
      </c>
      <c r="O191" s="194">
        <f t="shared" si="105"/>
        <v>45</v>
      </c>
      <c r="P191" s="193">
        <f t="shared" si="106"/>
        <v>16</v>
      </c>
      <c r="Q191" s="194">
        <f t="shared" si="107"/>
        <v>0</v>
      </c>
      <c r="R191" s="195">
        <f t="shared" si="114"/>
        <v>0.29166666666666669</v>
      </c>
      <c r="S191" s="195">
        <f t="shared" si="115"/>
        <v>0.51041666666666663</v>
      </c>
      <c r="T191" s="195">
        <f t="shared" si="116"/>
        <v>0.53125</v>
      </c>
      <c r="U191" s="195">
        <f t="shared" si="117"/>
        <v>0.66666666666666663</v>
      </c>
      <c r="V191" s="196"/>
      <c r="W191" s="196">
        <f t="shared" si="118"/>
        <v>0.35416666666666669</v>
      </c>
      <c r="X191" s="196"/>
      <c r="Y191" s="196">
        <f t="shared" si="119"/>
        <v>0.35416666666666657</v>
      </c>
    </row>
    <row r="192" spans="1:25" ht="12.75" hidden="1" customHeight="1" outlineLevel="1" x14ac:dyDescent="0.2">
      <c r="B192" s="851"/>
      <c r="C192" s="851"/>
      <c r="D192" s="27" t="str">
        <f t="shared" si="108"/>
        <v/>
      </c>
      <c r="E192" s="191" t="str">
        <f t="shared" si="109"/>
        <v>Di</v>
      </c>
      <c r="F192" s="191">
        <f t="shared" si="110"/>
        <v>2021</v>
      </c>
      <c r="G192" s="191">
        <f t="shared" si="111"/>
        <v>6</v>
      </c>
      <c r="H192" s="191">
        <f t="shared" si="113"/>
        <v>15</v>
      </c>
      <c r="I192" s="192">
        <f t="shared" si="112"/>
        <v>42900</v>
      </c>
      <c r="J192" s="193">
        <f t="shared" si="100"/>
        <v>7</v>
      </c>
      <c r="K192" s="194">
        <f t="shared" si="101"/>
        <v>0</v>
      </c>
      <c r="L192" s="193">
        <f t="shared" si="102"/>
        <v>12</v>
      </c>
      <c r="M192" s="194">
        <f t="shared" si="103"/>
        <v>15</v>
      </c>
      <c r="N192" s="193">
        <f t="shared" si="104"/>
        <v>12</v>
      </c>
      <c r="O192" s="194">
        <f t="shared" si="105"/>
        <v>45</v>
      </c>
      <c r="P192" s="193">
        <f t="shared" si="106"/>
        <v>16</v>
      </c>
      <c r="Q192" s="194">
        <f t="shared" si="107"/>
        <v>0</v>
      </c>
      <c r="R192" s="195">
        <f t="shared" si="114"/>
        <v>0.29166666666666669</v>
      </c>
      <c r="S192" s="195">
        <f t="shared" si="115"/>
        <v>0.51041666666666663</v>
      </c>
      <c r="T192" s="195">
        <f t="shared" si="116"/>
        <v>0.53125</v>
      </c>
      <c r="U192" s="195">
        <f t="shared" si="117"/>
        <v>0.66666666666666663</v>
      </c>
      <c r="V192" s="196"/>
      <c r="W192" s="196">
        <f t="shared" si="118"/>
        <v>0.35416666666666669</v>
      </c>
      <c r="X192" s="196"/>
      <c r="Y192" s="196">
        <f t="shared" si="119"/>
        <v>0.35416666666666657</v>
      </c>
    </row>
    <row r="193" spans="2:25" ht="12.75" hidden="1" customHeight="1" outlineLevel="1" x14ac:dyDescent="0.2">
      <c r="B193" s="851"/>
      <c r="C193" s="851"/>
      <c r="D193" s="27" t="str">
        <f t="shared" si="108"/>
        <v/>
      </c>
      <c r="E193" s="191" t="str">
        <f t="shared" si="109"/>
        <v>Mi</v>
      </c>
      <c r="F193" s="191">
        <f t="shared" si="110"/>
        <v>2021</v>
      </c>
      <c r="G193" s="191">
        <f t="shared" si="111"/>
        <v>6</v>
      </c>
      <c r="H193" s="191">
        <f t="shared" si="113"/>
        <v>16</v>
      </c>
      <c r="I193" s="192">
        <f t="shared" si="112"/>
        <v>42901</v>
      </c>
      <c r="J193" s="193">
        <f t="shared" si="100"/>
        <v>7</v>
      </c>
      <c r="K193" s="194">
        <f t="shared" si="101"/>
        <v>0</v>
      </c>
      <c r="L193" s="193">
        <f t="shared" si="102"/>
        <v>12</v>
      </c>
      <c r="M193" s="194">
        <f t="shared" si="103"/>
        <v>15</v>
      </c>
      <c r="N193" s="193">
        <f t="shared" si="104"/>
        <v>12</v>
      </c>
      <c r="O193" s="194">
        <f t="shared" si="105"/>
        <v>45</v>
      </c>
      <c r="P193" s="193">
        <f t="shared" si="106"/>
        <v>16</v>
      </c>
      <c r="Q193" s="194">
        <f t="shared" si="107"/>
        <v>0</v>
      </c>
      <c r="R193" s="195">
        <f t="shared" si="114"/>
        <v>0.29166666666666669</v>
      </c>
      <c r="S193" s="195">
        <f t="shared" si="115"/>
        <v>0.51041666666666663</v>
      </c>
      <c r="T193" s="195">
        <f t="shared" si="116"/>
        <v>0.53125</v>
      </c>
      <c r="U193" s="195">
        <f t="shared" si="117"/>
        <v>0.66666666666666663</v>
      </c>
      <c r="V193" s="196"/>
      <c r="W193" s="196">
        <f t="shared" si="118"/>
        <v>0.35416666666666669</v>
      </c>
      <c r="X193" s="196"/>
      <c r="Y193" s="196">
        <f t="shared" si="119"/>
        <v>0.35416666666666657</v>
      </c>
    </row>
    <row r="194" spans="2:25" ht="12.75" hidden="1" customHeight="1" outlineLevel="1" x14ac:dyDescent="0.2">
      <c r="B194" s="851"/>
      <c r="C194" s="851"/>
      <c r="D194" s="27" t="str">
        <f t="shared" si="108"/>
        <v/>
      </c>
      <c r="E194" s="191" t="str">
        <f t="shared" si="109"/>
        <v>Do</v>
      </c>
      <c r="F194" s="191">
        <f t="shared" si="110"/>
        <v>2021</v>
      </c>
      <c r="G194" s="191">
        <f t="shared" si="111"/>
        <v>6</v>
      </c>
      <c r="H194" s="191">
        <f t="shared" si="113"/>
        <v>17</v>
      </c>
      <c r="I194" s="192">
        <f t="shared" si="112"/>
        <v>42902</v>
      </c>
      <c r="J194" s="193">
        <f t="shared" si="100"/>
        <v>7</v>
      </c>
      <c r="K194" s="194">
        <f t="shared" si="101"/>
        <v>0</v>
      </c>
      <c r="L194" s="193">
        <f t="shared" si="102"/>
        <v>12</v>
      </c>
      <c r="M194" s="194">
        <f t="shared" si="103"/>
        <v>15</v>
      </c>
      <c r="N194" s="193">
        <f t="shared" si="104"/>
        <v>12</v>
      </c>
      <c r="O194" s="194">
        <f t="shared" si="105"/>
        <v>45</v>
      </c>
      <c r="P194" s="193">
        <f t="shared" si="106"/>
        <v>16</v>
      </c>
      <c r="Q194" s="194">
        <f t="shared" si="107"/>
        <v>0</v>
      </c>
      <c r="R194" s="195">
        <f t="shared" si="114"/>
        <v>0.29166666666666669</v>
      </c>
      <c r="S194" s="195">
        <f t="shared" si="115"/>
        <v>0.51041666666666663</v>
      </c>
      <c r="T194" s="195">
        <f t="shared" si="116"/>
        <v>0.53125</v>
      </c>
      <c r="U194" s="195">
        <f t="shared" si="117"/>
        <v>0.66666666666666663</v>
      </c>
      <c r="V194" s="196"/>
      <c r="W194" s="196">
        <f t="shared" si="118"/>
        <v>0.35416666666666669</v>
      </c>
      <c r="X194" s="196"/>
      <c r="Y194" s="196">
        <f t="shared" si="119"/>
        <v>0.35416666666666657</v>
      </c>
    </row>
    <row r="195" spans="2:25" ht="12.75" hidden="1" customHeight="1" outlineLevel="1" x14ac:dyDescent="0.2">
      <c r="B195" s="851"/>
      <c r="C195" s="851"/>
      <c r="D195" s="27" t="str">
        <f t="shared" si="108"/>
        <v/>
      </c>
      <c r="E195" s="191" t="str">
        <f t="shared" si="109"/>
        <v>Fr</v>
      </c>
      <c r="F195" s="191">
        <f t="shared" si="110"/>
        <v>2021</v>
      </c>
      <c r="G195" s="191">
        <f t="shared" si="111"/>
        <v>6</v>
      </c>
      <c r="H195" s="191">
        <f t="shared" si="113"/>
        <v>18</v>
      </c>
      <c r="I195" s="192">
        <f t="shared" si="112"/>
        <v>42903</v>
      </c>
      <c r="J195" s="193">
        <f t="shared" si="100"/>
        <v>7</v>
      </c>
      <c r="K195" s="194">
        <f t="shared" si="101"/>
        <v>0</v>
      </c>
      <c r="L195" s="193">
        <f t="shared" si="102"/>
        <v>12</v>
      </c>
      <c r="M195" s="194">
        <f t="shared" si="103"/>
        <v>15</v>
      </c>
      <c r="N195" s="193">
        <f t="shared" si="104"/>
        <v>12</v>
      </c>
      <c r="O195" s="194">
        <f t="shared" si="105"/>
        <v>45</v>
      </c>
      <c r="P195" s="193">
        <f t="shared" si="106"/>
        <v>16</v>
      </c>
      <c r="Q195" s="194">
        <f t="shared" si="107"/>
        <v>0</v>
      </c>
      <c r="R195" s="195">
        <f t="shared" si="114"/>
        <v>0.29166666666666669</v>
      </c>
      <c r="S195" s="195">
        <f t="shared" si="115"/>
        <v>0.51041666666666663</v>
      </c>
      <c r="T195" s="195">
        <f t="shared" si="116"/>
        <v>0.53125</v>
      </c>
      <c r="U195" s="195">
        <f t="shared" si="117"/>
        <v>0.66666666666666663</v>
      </c>
      <c r="V195" s="196"/>
      <c r="W195" s="196">
        <f t="shared" si="118"/>
        <v>0.35416666666666669</v>
      </c>
      <c r="X195" s="196"/>
      <c r="Y195" s="196">
        <f t="shared" si="119"/>
        <v>0.35416666666666657</v>
      </c>
    </row>
    <row r="196" spans="2:25" ht="12.75" hidden="1" customHeight="1" outlineLevel="1" x14ac:dyDescent="0.2">
      <c r="B196" s="851"/>
      <c r="C196" s="851"/>
      <c r="D196" s="27" t="str">
        <f t="shared" si="108"/>
        <v/>
      </c>
      <c r="E196" s="191" t="str">
        <f t="shared" si="109"/>
        <v>Sa</v>
      </c>
      <c r="F196" s="191">
        <f t="shared" si="110"/>
        <v>2021</v>
      </c>
      <c r="G196" s="191">
        <f t="shared" si="111"/>
        <v>6</v>
      </c>
      <c r="H196" s="191">
        <f t="shared" si="113"/>
        <v>19</v>
      </c>
      <c r="I196" s="192">
        <f t="shared" si="112"/>
        <v>42904</v>
      </c>
      <c r="J196" s="193">
        <f t="shared" si="100"/>
        <v>7</v>
      </c>
      <c r="K196" s="194">
        <f t="shared" si="101"/>
        <v>0</v>
      </c>
      <c r="L196" s="193">
        <f t="shared" si="102"/>
        <v>12</v>
      </c>
      <c r="M196" s="194">
        <f t="shared" si="103"/>
        <v>15</v>
      </c>
      <c r="N196" s="193">
        <f t="shared" si="104"/>
        <v>12</v>
      </c>
      <c r="O196" s="194">
        <f t="shared" si="105"/>
        <v>45</v>
      </c>
      <c r="P196" s="193">
        <f t="shared" si="106"/>
        <v>16</v>
      </c>
      <c r="Q196" s="194">
        <f t="shared" si="107"/>
        <v>0</v>
      </c>
      <c r="R196" s="195">
        <f t="shared" si="114"/>
        <v>0.29166666666666669</v>
      </c>
      <c r="S196" s="195">
        <f t="shared" si="115"/>
        <v>0.51041666666666663</v>
      </c>
      <c r="T196" s="195">
        <f t="shared" si="116"/>
        <v>0.53125</v>
      </c>
      <c r="U196" s="195">
        <f t="shared" si="117"/>
        <v>0.66666666666666663</v>
      </c>
      <c r="V196" s="196"/>
      <c r="W196" s="196">
        <f t="shared" si="118"/>
        <v>0.35416666666666669</v>
      </c>
      <c r="X196" s="196"/>
      <c r="Y196" s="196">
        <f t="shared" si="119"/>
        <v>0.35416666666666657</v>
      </c>
    </row>
    <row r="197" spans="2:25" ht="12.75" hidden="1" customHeight="1" outlineLevel="1" x14ac:dyDescent="0.2">
      <c r="B197" s="851"/>
      <c r="C197" s="851"/>
      <c r="D197" s="27" t="str">
        <f t="shared" si="108"/>
        <v/>
      </c>
      <c r="E197" s="191" t="str">
        <f t="shared" si="109"/>
        <v>So</v>
      </c>
      <c r="F197" s="191">
        <f t="shared" si="110"/>
        <v>2021</v>
      </c>
      <c r="G197" s="191">
        <f t="shared" si="111"/>
        <v>6</v>
      </c>
      <c r="H197" s="191">
        <f t="shared" si="113"/>
        <v>20</v>
      </c>
      <c r="I197" s="192">
        <f t="shared" si="112"/>
        <v>42905</v>
      </c>
      <c r="J197" s="193">
        <f t="shared" si="100"/>
        <v>7</v>
      </c>
      <c r="K197" s="194">
        <f t="shared" si="101"/>
        <v>0</v>
      </c>
      <c r="L197" s="193">
        <f t="shared" si="102"/>
        <v>12</v>
      </c>
      <c r="M197" s="194">
        <f t="shared" si="103"/>
        <v>15</v>
      </c>
      <c r="N197" s="193">
        <f t="shared" si="104"/>
        <v>12</v>
      </c>
      <c r="O197" s="194">
        <f t="shared" si="105"/>
        <v>45</v>
      </c>
      <c r="P197" s="193">
        <f t="shared" si="106"/>
        <v>16</v>
      </c>
      <c r="Q197" s="194">
        <f t="shared" si="107"/>
        <v>0</v>
      </c>
      <c r="R197" s="195">
        <f t="shared" si="114"/>
        <v>0.29166666666666669</v>
      </c>
      <c r="S197" s="195">
        <f t="shared" si="115"/>
        <v>0.51041666666666663</v>
      </c>
      <c r="T197" s="195">
        <f t="shared" si="116"/>
        <v>0.53125</v>
      </c>
      <c r="U197" s="195">
        <f t="shared" si="117"/>
        <v>0.66666666666666663</v>
      </c>
      <c r="V197" s="196"/>
      <c r="W197" s="196">
        <f t="shared" si="118"/>
        <v>0.35416666666666669</v>
      </c>
      <c r="X197" s="196"/>
      <c r="Y197" s="196">
        <f t="shared" si="119"/>
        <v>0.35416666666666657</v>
      </c>
    </row>
    <row r="198" spans="2:25" ht="12.75" hidden="1" customHeight="1" outlineLevel="1" x14ac:dyDescent="0.2">
      <c r="B198" s="851"/>
      <c r="C198" s="851"/>
      <c r="D198" s="27">
        <f t="shared" si="108"/>
        <v>25</v>
      </c>
      <c r="E198" s="191" t="str">
        <f t="shared" si="109"/>
        <v>Mo</v>
      </c>
      <c r="F198" s="191">
        <f t="shared" si="110"/>
        <v>2021</v>
      </c>
      <c r="G198" s="191">
        <f t="shared" si="111"/>
        <v>6</v>
      </c>
      <c r="H198" s="191">
        <f t="shared" si="113"/>
        <v>21</v>
      </c>
      <c r="I198" s="192">
        <f t="shared" si="112"/>
        <v>42906</v>
      </c>
      <c r="J198" s="193">
        <f t="shared" si="100"/>
        <v>7</v>
      </c>
      <c r="K198" s="194">
        <f t="shared" si="101"/>
        <v>0</v>
      </c>
      <c r="L198" s="193">
        <f t="shared" si="102"/>
        <v>12</v>
      </c>
      <c r="M198" s="194">
        <f t="shared" si="103"/>
        <v>15</v>
      </c>
      <c r="N198" s="193">
        <f t="shared" si="104"/>
        <v>12</v>
      </c>
      <c r="O198" s="194">
        <f t="shared" si="105"/>
        <v>45</v>
      </c>
      <c r="P198" s="193">
        <f t="shared" si="106"/>
        <v>16</v>
      </c>
      <c r="Q198" s="194">
        <f t="shared" si="107"/>
        <v>0</v>
      </c>
      <c r="R198" s="195">
        <f t="shared" si="114"/>
        <v>0.29166666666666669</v>
      </c>
      <c r="S198" s="195">
        <f t="shared" si="115"/>
        <v>0.51041666666666663</v>
      </c>
      <c r="T198" s="195">
        <f t="shared" si="116"/>
        <v>0.53125</v>
      </c>
      <c r="U198" s="195">
        <f t="shared" si="117"/>
        <v>0.66666666666666663</v>
      </c>
      <c r="V198" s="196"/>
      <c r="W198" s="196">
        <f t="shared" si="118"/>
        <v>0.35416666666666669</v>
      </c>
      <c r="X198" s="196"/>
      <c r="Y198" s="196">
        <f t="shared" si="119"/>
        <v>0.35416666666666657</v>
      </c>
    </row>
    <row r="199" spans="2:25" ht="12.75" hidden="1" customHeight="1" outlineLevel="1" x14ac:dyDescent="0.2">
      <c r="B199" s="851"/>
      <c r="C199" s="851"/>
      <c r="D199" s="27" t="str">
        <f t="shared" si="108"/>
        <v/>
      </c>
      <c r="E199" s="191" t="str">
        <f t="shared" si="109"/>
        <v>Di</v>
      </c>
      <c r="F199" s="191">
        <f t="shared" si="110"/>
        <v>2021</v>
      </c>
      <c r="G199" s="191">
        <f t="shared" si="111"/>
        <v>6</v>
      </c>
      <c r="H199" s="191">
        <f t="shared" si="113"/>
        <v>22</v>
      </c>
      <c r="I199" s="192">
        <f t="shared" si="112"/>
        <v>42907</v>
      </c>
      <c r="J199" s="193">
        <f t="shared" si="100"/>
        <v>7</v>
      </c>
      <c r="K199" s="194">
        <f t="shared" si="101"/>
        <v>0</v>
      </c>
      <c r="L199" s="193">
        <f t="shared" si="102"/>
        <v>12</v>
      </c>
      <c r="M199" s="194">
        <f t="shared" si="103"/>
        <v>15</v>
      </c>
      <c r="N199" s="193">
        <f t="shared" si="104"/>
        <v>12</v>
      </c>
      <c r="O199" s="194">
        <f t="shared" si="105"/>
        <v>45</v>
      </c>
      <c r="P199" s="193">
        <f t="shared" si="106"/>
        <v>16</v>
      </c>
      <c r="Q199" s="194">
        <f t="shared" si="107"/>
        <v>0</v>
      </c>
      <c r="R199" s="195">
        <f t="shared" si="114"/>
        <v>0.29166666666666669</v>
      </c>
      <c r="S199" s="195">
        <f t="shared" si="115"/>
        <v>0.51041666666666663</v>
      </c>
      <c r="T199" s="195">
        <f t="shared" si="116"/>
        <v>0.53125</v>
      </c>
      <c r="U199" s="195">
        <f t="shared" si="117"/>
        <v>0.66666666666666663</v>
      </c>
      <c r="V199" s="196"/>
      <c r="W199" s="196">
        <f t="shared" si="118"/>
        <v>0.35416666666666669</v>
      </c>
      <c r="X199" s="196"/>
      <c r="Y199" s="196">
        <f t="shared" si="119"/>
        <v>0.35416666666666657</v>
      </c>
    </row>
    <row r="200" spans="2:25" ht="12.75" hidden="1" customHeight="1" outlineLevel="1" x14ac:dyDescent="0.2">
      <c r="B200" s="851"/>
      <c r="C200" s="851"/>
      <c r="D200" s="27" t="str">
        <f t="shared" si="108"/>
        <v/>
      </c>
      <c r="E200" s="191" t="str">
        <f t="shared" si="109"/>
        <v>Mi</v>
      </c>
      <c r="F200" s="191">
        <f t="shared" si="110"/>
        <v>2021</v>
      </c>
      <c r="G200" s="191">
        <f t="shared" si="111"/>
        <v>6</v>
      </c>
      <c r="H200" s="191">
        <f t="shared" si="113"/>
        <v>23</v>
      </c>
      <c r="I200" s="192">
        <f t="shared" si="112"/>
        <v>42908</v>
      </c>
      <c r="J200" s="193">
        <f t="shared" si="100"/>
        <v>7</v>
      </c>
      <c r="K200" s="194">
        <f t="shared" si="101"/>
        <v>0</v>
      </c>
      <c r="L200" s="193">
        <f t="shared" si="102"/>
        <v>12</v>
      </c>
      <c r="M200" s="194">
        <f t="shared" si="103"/>
        <v>15</v>
      </c>
      <c r="N200" s="193">
        <f t="shared" si="104"/>
        <v>12</v>
      </c>
      <c r="O200" s="194">
        <f t="shared" si="105"/>
        <v>45</v>
      </c>
      <c r="P200" s="193">
        <f t="shared" si="106"/>
        <v>16</v>
      </c>
      <c r="Q200" s="194">
        <f t="shared" si="107"/>
        <v>0</v>
      </c>
      <c r="R200" s="195">
        <f t="shared" si="114"/>
        <v>0.29166666666666669</v>
      </c>
      <c r="S200" s="195">
        <f t="shared" si="115"/>
        <v>0.51041666666666663</v>
      </c>
      <c r="T200" s="195">
        <f t="shared" si="116"/>
        <v>0.53125</v>
      </c>
      <c r="U200" s="195">
        <f t="shared" si="117"/>
        <v>0.66666666666666663</v>
      </c>
      <c r="V200" s="196"/>
      <c r="W200" s="196">
        <f t="shared" si="118"/>
        <v>0.35416666666666669</v>
      </c>
      <c r="X200" s="196"/>
      <c r="Y200" s="196">
        <f t="shared" si="119"/>
        <v>0.35416666666666657</v>
      </c>
    </row>
    <row r="201" spans="2:25" ht="12.75" hidden="1" customHeight="1" outlineLevel="1" x14ac:dyDescent="0.2">
      <c r="B201" s="851"/>
      <c r="C201" s="851"/>
      <c r="D201" s="27" t="str">
        <f t="shared" si="108"/>
        <v/>
      </c>
      <c r="E201" s="191" t="str">
        <f t="shared" si="109"/>
        <v>Do</v>
      </c>
      <c r="F201" s="191">
        <f t="shared" si="110"/>
        <v>2021</v>
      </c>
      <c r="G201" s="191">
        <f t="shared" si="111"/>
        <v>6</v>
      </c>
      <c r="H201" s="191">
        <f t="shared" si="113"/>
        <v>24</v>
      </c>
      <c r="I201" s="192">
        <f t="shared" si="112"/>
        <v>42909</v>
      </c>
      <c r="J201" s="193">
        <f t="shared" si="100"/>
        <v>7</v>
      </c>
      <c r="K201" s="194">
        <f t="shared" si="101"/>
        <v>0</v>
      </c>
      <c r="L201" s="193">
        <f t="shared" si="102"/>
        <v>12</v>
      </c>
      <c r="M201" s="194">
        <f t="shared" si="103"/>
        <v>15</v>
      </c>
      <c r="N201" s="193">
        <f t="shared" si="104"/>
        <v>12</v>
      </c>
      <c r="O201" s="194">
        <f t="shared" si="105"/>
        <v>45</v>
      </c>
      <c r="P201" s="193">
        <f t="shared" si="106"/>
        <v>16</v>
      </c>
      <c r="Q201" s="194">
        <f t="shared" si="107"/>
        <v>0</v>
      </c>
      <c r="R201" s="195">
        <f t="shared" si="114"/>
        <v>0.29166666666666669</v>
      </c>
      <c r="S201" s="195">
        <f t="shared" si="115"/>
        <v>0.51041666666666663</v>
      </c>
      <c r="T201" s="195">
        <f t="shared" si="116"/>
        <v>0.53125</v>
      </c>
      <c r="U201" s="195">
        <f t="shared" si="117"/>
        <v>0.66666666666666663</v>
      </c>
      <c r="V201" s="196"/>
      <c r="W201" s="196">
        <f t="shared" si="118"/>
        <v>0.35416666666666669</v>
      </c>
      <c r="X201" s="196"/>
      <c r="Y201" s="196">
        <f t="shared" si="119"/>
        <v>0.35416666666666657</v>
      </c>
    </row>
    <row r="202" spans="2:25" ht="12.75" hidden="1" customHeight="1" outlineLevel="1" x14ac:dyDescent="0.2">
      <c r="B202" s="851"/>
      <c r="C202" s="851"/>
      <c r="D202" s="27" t="str">
        <f t="shared" si="108"/>
        <v/>
      </c>
      <c r="E202" s="191" t="str">
        <f t="shared" si="109"/>
        <v>Fr</v>
      </c>
      <c r="F202" s="191">
        <f t="shared" si="110"/>
        <v>2021</v>
      </c>
      <c r="G202" s="191">
        <f t="shared" si="111"/>
        <v>6</v>
      </c>
      <c r="H202" s="191">
        <f t="shared" si="113"/>
        <v>25</v>
      </c>
      <c r="I202" s="192">
        <f t="shared" si="112"/>
        <v>42910</v>
      </c>
      <c r="J202" s="193">
        <f t="shared" si="100"/>
        <v>7</v>
      </c>
      <c r="K202" s="194">
        <f t="shared" si="101"/>
        <v>0</v>
      </c>
      <c r="L202" s="193">
        <f t="shared" si="102"/>
        <v>12</v>
      </c>
      <c r="M202" s="194">
        <f t="shared" si="103"/>
        <v>15</v>
      </c>
      <c r="N202" s="193">
        <f t="shared" si="104"/>
        <v>12</v>
      </c>
      <c r="O202" s="194">
        <f t="shared" si="105"/>
        <v>45</v>
      </c>
      <c r="P202" s="193">
        <f t="shared" si="106"/>
        <v>16</v>
      </c>
      <c r="Q202" s="194">
        <f t="shared" si="107"/>
        <v>0</v>
      </c>
      <c r="R202" s="195">
        <f t="shared" si="114"/>
        <v>0.29166666666666669</v>
      </c>
      <c r="S202" s="195">
        <f t="shared" si="115"/>
        <v>0.51041666666666663</v>
      </c>
      <c r="T202" s="195">
        <f t="shared" si="116"/>
        <v>0.53125</v>
      </c>
      <c r="U202" s="195">
        <f t="shared" si="117"/>
        <v>0.66666666666666663</v>
      </c>
      <c r="V202" s="196"/>
      <c r="W202" s="196">
        <f t="shared" si="118"/>
        <v>0.35416666666666669</v>
      </c>
      <c r="X202" s="196"/>
      <c r="Y202" s="196">
        <f t="shared" si="119"/>
        <v>0.35416666666666657</v>
      </c>
    </row>
    <row r="203" spans="2:25" ht="12.75" hidden="1" customHeight="1" outlineLevel="1" x14ac:dyDescent="0.2">
      <c r="B203" s="851"/>
      <c r="C203" s="851"/>
      <c r="D203" s="27" t="str">
        <f t="shared" si="108"/>
        <v/>
      </c>
      <c r="E203" s="191" t="str">
        <f t="shared" si="109"/>
        <v>Sa</v>
      </c>
      <c r="F203" s="191">
        <f t="shared" si="110"/>
        <v>2021</v>
      </c>
      <c r="G203" s="191">
        <f t="shared" si="111"/>
        <v>6</v>
      </c>
      <c r="H203" s="191">
        <f t="shared" si="113"/>
        <v>26</v>
      </c>
      <c r="I203" s="192">
        <f t="shared" si="112"/>
        <v>42911</v>
      </c>
      <c r="J203" s="193">
        <f t="shared" si="100"/>
        <v>7</v>
      </c>
      <c r="K203" s="194">
        <f t="shared" si="101"/>
        <v>0</v>
      </c>
      <c r="L203" s="193">
        <f t="shared" si="102"/>
        <v>12</v>
      </c>
      <c r="M203" s="194">
        <f t="shared" si="103"/>
        <v>15</v>
      </c>
      <c r="N203" s="193">
        <f t="shared" si="104"/>
        <v>12</v>
      </c>
      <c r="O203" s="194">
        <f t="shared" si="105"/>
        <v>45</v>
      </c>
      <c r="P203" s="193">
        <f t="shared" si="106"/>
        <v>16</v>
      </c>
      <c r="Q203" s="194">
        <f t="shared" si="107"/>
        <v>0</v>
      </c>
      <c r="R203" s="195">
        <f t="shared" si="114"/>
        <v>0.29166666666666669</v>
      </c>
      <c r="S203" s="195">
        <f t="shared" si="115"/>
        <v>0.51041666666666663</v>
      </c>
      <c r="T203" s="195">
        <f t="shared" si="116"/>
        <v>0.53125</v>
      </c>
      <c r="U203" s="195">
        <f t="shared" si="117"/>
        <v>0.66666666666666663</v>
      </c>
      <c r="V203" s="196"/>
      <c r="W203" s="196">
        <f t="shared" si="118"/>
        <v>0.35416666666666669</v>
      </c>
      <c r="X203" s="196"/>
      <c r="Y203" s="196">
        <f t="shared" si="119"/>
        <v>0.35416666666666657</v>
      </c>
    </row>
    <row r="204" spans="2:25" ht="12.75" hidden="1" customHeight="1" outlineLevel="1" x14ac:dyDescent="0.2">
      <c r="B204" s="851"/>
      <c r="C204" s="851"/>
      <c r="D204" s="27" t="str">
        <f t="shared" si="108"/>
        <v/>
      </c>
      <c r="E204" s="191" t="str">
        <f t="shared" si="109"/>
        <v>So</v>
      </c>
      <c r="F204" s="191">
        <f t="shared" si="110"/>
        <v>2021</v>
      </c>
      <c r="G204" s="191">
        <f t="shared" si="111"/>
        <v>6</v>
      </c>
      <c r="H204" s="191">
        <f t="shared" si="113"/>
        <v>27</v>
      </c>
      <c r="I204" s="192">
        <f t="shared" si="112"/>
        <v>42912</v>
      </c>
      <c r="J204" s="193">
        <f t="shared" si="100"/>
        <v>7</v>
      </c>
      <c r="K204" s="194">
        <f t="shared" si="101"/>
        <v>0</v>
      </c>
      <c r="L204" s="193">
        <f t="shared" si="102"/>
        <v>12</v>
      </c>
      <c r="M204" s="194">
        <f t="shared" si="103"/>
        <v>15</v>
      </c>
      <c r="N204" s="193">
        <f t="shared" si="104"/>
        <v>12</v>
      </c>
      <c r="O204" s="194">
        <f t="shared" si="105"/>
        <v>45</v>
      </c>
      <c r="P204" s="193">
        <f t="shared" si="106"/>
        <v>16</v>
      </c>
      <c r="Q204" s="194">
        <f t="shared" si="107"/>
        <v>0</v>
      </c>
      <c r="R204" s="195">
        <f t="shared" si="114"/>
        <v>0.29166666666666669</v>
      </c>
      <c r="S204" s="195">
        <f t="shared" si="115"/>
        <v>0.51041666666666663</v>
      </c>
      <c r="T204" s="195">
        <f t="shared" si="116"/>
        <v>0.53125</v>
      </c>
      <c r="U204" s="195">
        <f t="shared" si="117"/>
        <v>0.66666666666666663</v>
      </c>
      <c r="V204" s="196"/>
      <c r="W204" s="196">
        <f t="shared" si="118"/>
        <v>0.35416666666666669</v>
      </c>
      <c r="X204" s="196"/>
      <c r="Y204" s="196">
        <f t="shared" si="119"/>
        <v>0.35416666666666657</v>
      </c>
    </row>
    <row r="205" spans="2:25" ht="12.75" hidden="1" customHeight="1" outlineLevel="1" x14ac:dyDescent="0.2">
      <c r="B205" s="851"/>
      <c r="C205" s="851"/>
      <c r="D205" s="27">
        <f t="shared" si="108"/>
        <v>26</v>
      </c>
      <c r="E205" s="191" t="str">
        <f t="shared" si="109"/>
        <v>Mo</v>
      </c>
      <c r="F205" s="191">
        <f t="shared" si="110"/>
        <v>2021</v>
      </c>
      <c r="G205" s="191">
        <f t="shared" si="111"/>
        <v>6</v>
      </c>
      <c r="H205" s="191">
        <f t="shared" si="113"/>
        <v>28</v>
      </c>
      <c r="I205" s="192">
        <f t="shared" si="112"/>
        <v>42913</v>
      </c>
      <c r="J205" s="193">
        <f t="shared" si="100"/>
        <v>7</v>
      </c>
      <c r="K205" s="194">
        <f t="shared" si="101"/>
        <v>0</v>
      </c>
      <c r="L205" s="193">
        <f t="shared" si="102"/>
        <v>12</v>
      </c>
      <c r="M205" s="194">
        <f t="shared" si="103"/>
        <v>15</v>
      </c>
      <c r="N205" s="193">
        <f t="shared" si="104"/>
        <v>12</v>
      </c>
      <c r="O205" s="194">
        <f t="shared" si="105"/>
        <v>45</v>
      </c>
      <c r="P205" s="193">
        <f t="shared" si="106"/>
        <v>16</v>
      </c>
      <c r="Q205" s="194">
        <f t="shared" si="107"/>
        <v>0</v>
      </c>
      <c r="R205" s="195">
        <f>TIME(J205,K205,0)</f>
        <v>0.29166666666666669</v>
      </c>
      <c r="S205" s="195">
        <f>TIME(L205,M205,0)</f>
        <v>0.51041666666666663</v>
      </c>
      <c r="T205" s="195">
        <f>TIME(N205,O205,0)</f>
        <v>0.53125</v>
      </c>
      <c r="U205" s="195">
        <f>TIME(P205,Q205,0)</f>
        <v>0.66666666666666663</v>
      </c>
      <c r="V205" s="196"/>
      <c r="W205" s="196">
        <f>TIME($W$4,$X$4,0)</f>
        <v>0.35416666666666669</v>
      </c>
      <c r="X205" s="196"/>
      <c r="Y205" s="196">
        <f>U205-R205-(T205-S205)</f>
        <v>0.35416666666666657</v>
      </c>
    </row>
    <row r="206" spans="2:25" ht="12.75" hidden="1" customHeight="1" outlineLevel="1" x14ac:dyDescent="0.2">
      <c r="B206" s="851"/>
      <c r="C206" s="851"/>
      <c r="D206" s="27" t="str">
        <f t="shared" si="108"/>
        <v/>
      </c>
      <c r="E206" s="191" t="str">
        <f t="shared" si="109"/>
        <v>Di</v>
      </c>
      <c r="F206" s="191">
        <f t="shared" si="110"/>
        <v>2021</v>
      </c>
      <c r="G206" s="191">
        <f t="shared" si="111"/>
        <v>6</v>
      </c>
      <c r="H206" s="191">
        <f t="shared" si="113"/>
        <v>29</v>
      </c>
      <c r="I206" s="192">
        <f t="shared" si="112"/>
        <v>42914</v>
      </c>
      <c r="J206" s="193">
        <f t="shared" si="100"/>
        <v>7</v>
      </c>
      <c r="K206" s="194">
        <f t="shared" si="101"/>
        <v>0</v>
      </c>
      <c r="L206" s="193">
        <f t="shared" si="102"/>
        <v>12</v>
      </c>
      <c r="M206" s="194">
        <f t="shared" si="103"/>
        <v>15</v>
      </c>
      <c r="N206" s="193">
        <f t="shared" si="104"/>
        <v>12</v>
      </c>
      <c r="O206" s="194">
        <f t="shared" si="105"/>
        <v>45</v>
      </c>
      <c r="P206" s="193">
        <f t="shared" si="106"/>
        <v>16</v>
      </c>
      <c r="Q206" s="194">
        <f t="shared" si="107"/>
        <v>0</v>
      </c>
      <c r="R206" s="195">
        <f>TIME(J206,K206,0)</f>
        <v>0.29166666666666669</v>
      </c>
      <c r="S206" s="195">
        <f>TIME(L206,M206,0)</f>
        <v>0.51041666666666663</v>
      </c>
      <c r="T206" s="195">
        <f>TIME(N206,O206,0)</f>
        <v>0.53125</v>
      </c>
      <c r="U206" s="195">
        <f>TIME(P206,Q206,0)</f>
        <v>0.66666666666666663</v>
      </c>
      <c r="V206" s="196"/>
      <c r="W206" s="196">
        <f>TIME($W$4,$X$4,0)</f>
        <v>0.35416666666666669</v>
      </c>
      <c r="X206" s="196"/>
      <c r="Y206" s="196">
        <f>U206-R206-(T206-S206)</f>
        <v>0.35416666666666657</v>
      </c>
    </row>
    <row r="207" spans="2:25" ht="12.75" hidden="1" customHeight="1" outlineLevel="1" x14ac:dyDescent="0.2">
      <c r="B207" s="851"/>
      <c r="C207" s="851"/>
      <c r="D207" s="27" t="str">
        <f t="shared" si="108"/>
        <v/>
      </c>
      <c r="E207" s="191" t="str">
        <f t="shared" si="109"/>
        <v>Mi</v>
      </c>
      <c r="F207" s="191">
        <f t="shared" si="110"/>
        <v>2021</v>
      </c>
      <c r="G207" s="191">
        <f t="shared" si="111"/>
        <v>6</v>
      </c>
      <c r="H207" s="191">
        <f t="shared" si="113"/>
        <v>30</v>
      </c>
      <c r="I207" s="192">
        <f t="shared" si="112"/>
        <v>42915</v>
      </c>
      <c r="J207" s="193">
        <f t="shared" si="100"/>
        <v>7</v>
      </c>
      <c r="K207" s="194">
        <f t="shared" si="101"/>
        <v>0</v>
      </c>
      <c r="L207" s="193">
        <f t="shared" si="102"/>
        <v>12</v>
      </c>
      <c r="M207" s="194">
        <f t="shared" si="103"/>
        <v>15</v>
      </c>
      <c r="N207" s="193">
        <f t="shared" si="104"/>
        <v>12</v>
      </c>
      <c r="O207" s="194">
        <f t="shared" si="105"/>
        <v>45</v>
      </c>
      <c r="P207" s="193">
        <f t="shared" si="106"/>
        <v>16</v>
      </c>
      <c r="Q207" s="194">
        <f t="shared" si="107"/>
        <v>0</v>
      </c>
      <c r="R207" s="195">
        <f>TIME(J207,K207,0)</f>
        <v>0.29166666666666669</v>
      </c>
      <c r="S207" s="195">
        <f>TIME(L207,M207,0)</f>
        <v>0.51041666666666663</v>
      </c>
      <c r="T207" s="195">
        <f>TIME(N207,O207,0)</f>
        <v>0.53125</v>
      </c>
      <c r="U207" s="195">
        <f>TIME(P207,Q207,0)</f>
        <v>0.66666666666666663</v>
      </c>
      <c r="V207" s="196"/>
      <c r="W207" s="196">
        <f>TIME($W$4,$X$4,0)</f>
        <v>0.35416666666666669</v>
      </c>
      <c r="X207" s="196"/>
      <c r="Y207" s="196">
        <f>U207-R207-(T207-S207)</f>
        <v>0.35416666666666657</v>
      </c>
    </row>
    <row r="208" spans="2:25" ht="12.75" hidden="1" customHeight="1" outlineLevel="1" x14ac:dyDescent="0.2">
      <c r="B208" s="851"/>
      <c r="C208" s="851"/>
      <c r="D208" s="27" t="str">
        <f t="shared" si="108"/>
        <v/>
      </c>
      <c r="E208" s="191"/>
      <c r="F208" s="191"/>
      <c r="G208" s="191"/>
      <c r="H208" s="191"/>
      <c r="I208" s="192"/>
      <c r="J208" s="193"/>
      <c r="K208" s="194"/>
      <c r="L208" s="193"/>
      <c r="M208" s="194"/>
      <c r="N208" s="193"/>
      <c r="O208" s="194"/>
      <c r="P208" s="193"/>
      <c r="Q208" s="194"/>
      <c r="R208" s="195"/>
      <c r="S208" s="195"/>
      <c r="T208" s="195"/>
      <c r="U208" s="195"/>
      <c r="V208" s="196"/>
      <c r="W208" s="196"/>
      <c r="X208" s="196"/>
      <c r="Y208" s="196"/>
    </row>
    <row r="209" spans="1:30" ht="12.75" hidden="1" customHeight="1" outlineLevel="1" x14ac:dyDescent="0.2">
      <c r="B209" s="851"/>
      <c r="C209" s="851"/>
      <c r="E209" s="9"/>
      <c r="F209" s="9"/>
      <c r="G209" s="9"/>
      <c r="H209" s="191"/>
      <c r="I209" s="13"/>
      <c r="P209" s="4" t="s">
        <v>21</v>
      </c>
      <c r="Q209" s="4"/>
      <c r="R209" s="4"/>
      <c r="S209" s="4"/>
      <c r="T209" s="4"/>
      <c r="U209" s="4"/>
      <c r="V209" s="18"/>
      <c r="W209" s="18">
        <f>SUM(W177:W208)</f>
        <v>10.624999999999998</v>
      </c>
      <c r="X209" s="18"/>
      <c r="Y209" s="18">
        <f>SUM(Y177:Y208)</f>
        <v>10.624999999999998</v>
      </c>
      <c r="Z209" s="18"/>
      <c r="AA209" s="190">
        <f>IF(Y209-W209&lt;0,W209-Y209,Y209-W209)</f>
        <v>0</v>
      </c>
      <c r="AB209" s="190">
        <f>8.5*SUM(AB177:AB208)/24</f>
        <v>0</v>
      </c>
      <c r="AC209" s="190">
        <f>8.5*SUM(AC177:AC208)/24</f>
        <v>0</v>
      </c>
      <c r="AD209" s="190">
        <f>8.5*SUM(AD177:AD208)/24</f>
        <v>0</v>
      </c>
    </row>
    <row r="210" spans="1:30" ht="12.75" customHeight="1" collapsed="1" x14ac:dyDescent="0.2">
      <c r="B210" s="852"/>
      <c r="C210" s="852"/>
      <c r="D210" s="49"/>
      <c r="E210" s="51"/>
      <c r="F210" s="51"/>
      <c r="G210" s="51"/>
      <c r="H210" s="51"/>
      <c r="I210" s="51"/>
      <c r="J210" s="52"/>
      <c r="K210" s="52"/>
      <c r="L210" s="52"/>
      <c r="M210" s="52"/>
      <c r="N210" s="52"/>
      <c r="O210" s="52"/>
      <c r="P210" s="52"/>
      <c r="Q210" s="52"/>
      <c r="R210" s="52"/>
      <c r="S210" s="52"/>
      <c r="T210" s="52"/>
      <c r="U210" s="52"/>
      <c r="V210" s="61"/>
      <c r="W210" s="61"/>
      <c r="X210" s="61"/>
      <c r="Y210" s="51"/>
      <c r="AA210" s="203">
        <f>AA176+AA209</f>
        <v>6.9444444444428655E-3</v>
      </c>
      <c r="AB210" s="202">
        <f>AB176+SUM(AB177:AB208)</f>
        <v>0</v>
      </c>
      <c r="AC210" s="202">
        <f>AC176+SUM(AC177:AC208)</f>
        <v>0</v>
      </c>
      <c r="AD210" s="202">
        <f>AD176+SUM(AD177:AD208)</f>
        <v>1</v>
      </c>
    </row>
    <row r="211" spans="1:30" ht="12.75" hidden="1" customHeight="1" outlineLevel="1" x14ac:dyDescent="0.2">
      <c r="B211" s="850">
        <f>$F$4</f>
        <v>2021</v>
      </c>
      <c r="C211" s="850" t="str">
        <f>TEXT(I212,"MMM")</f>
        <v>Jul</v>
      </c>
      <c r="D211" s="41"/>
      <c r="E211" s="42"/>
      <c r="F211" s="42"/>
      <c r="G211" s="42"/>
      <c r="H211" s="42"/>
      <c r="I211" s="42"/>
      <c r="J211" s="43"/>
      <c r="K211" s="43"/>
      <c r="L211" s="43"/>
      <c r="M211" s="43"/>
      <c r="N211" s="43"/>
      <c r="O211" s="43"/>
      <c r="P211" s="43"/>
      <c r="Q211" s="43"/>
      <c r="R211" s="43"/>
      <c r="S211" s="43"/>
      <c r="T211" s="43"/>
      <c r="U211" s="43"/>
      <c r="V211" s="44"/>
      <c r="W211" s="44"/>
      <c r="X211" s="44"/>
      <c r="Y211" s="42"/>
      <c r="Z211" s="42"/>
      <c r="AA211" s="148"/>
      <c r="AB211" s="148"/>
      <c r="AC211" s="148"/>
      <c r="AD211" s="148"/>
    </row>
    <row r="212" spans="1:30" ht="12.75" hidden="1" customHeight="1" outlineLevel="1" x14ac:dyDescent="0.2">
      <c r="A212" s="198">
        <f>A178+1</f>
        <v>7</v>
      </c>
      <c r="B212" s="851"/>
      <c r="C212" s="851"/>
      <c r="D212" s="27" t="str">
        <f>IF(E212="Mo",_xlfn.ISOWEEKNUM(I212),"")</f>
        <v/>
      </c>
      <c r="E212" s="191" t="str">
        <f>TEXT(I212,"TTT")</f>
        <v>Do</v>
      </c>
      <c r="F212" s="191">
        <f>$F$4</f>
        <v>2021</v>
      </c>
      <c r="G212" s="191">
        <f>$A$212</f>
        <v>7</v>
      </c>
      <c r="H212" s="191">
        <f>$H$4</f>
        <v>1</v>
      </c>
      <c r="I212" s="192">
        <f>DATE(F212,G212,H212)</f>
        <v>42916</v>
      </c>
      <c r="J212" s="193">
        <f t="shared" ref="J212:J242" si="120">$J$4</f>
        <v>7</v>
      </c>
      <c r="K212" s="194">
        <f t="shared" ref="K212:K242" si="121">$K$4</f>
        <v>0</v>
      </c>
      <c r="L212" s="193">
        <f t="shared" ref="L212:L242" si="122">$L$4</f>
        <v>12</v>
      </c>
      <c r="M212" s="194">
        <f t="shared" ref="M212:M242" si="123">$M$4</f>
        <v>15</v>
      </c>
      <c r="N212" s="193">
        <f t="shared" ref="N212:N242" si="124">$N$4</f>
        <v>12</v>
      </c>
      <c r="O212" s="194">
        <f t="shared" ref="O212:O242" si="125">$O$4</f>
        <v>45</v>
      </c>
      <c r="P212" s="193">
        <f t="shared" ref="P212:P242" si="126">$P$4</f>
        <v>16</v>
      </c>
      <c r="Q212" s="194">
        <f t="shared" ref="Q212:Q242" si="127">$Q$4</f>
        <v>0</v>
      </c>
      <c r="R212" s="195">
        <f>TIME(J212,K212,0)</f>
        <v>0.29166666666666669</v>
      </c>
      <c r="S212" s="195">
        <f>TIME(L212,M212,0)</f>
        <v>0.51041666666666663</v>
      </c>
      <c r="T212" s="195">
        <f>TIME(N212,O212,0)</f>
        <v>0.53125</v>
      </c>
      <c r="U212" s="195">
        <f>TIME(P212,Q212,0)</f>
        <v>0.66666666666666663</v>
      </c>
      <c r="V212" s="196"/>
      <c r="W212" s="196">
        <f>TIME($W$4,$X$4,0)</f>
        <v>0.35416666666666669</v>
      </c>
      <c r="X212" s="196"/>
      <c r="Y212" s="196">
        <f>U212-R212-(T212-S212)</f>
        <v>0.35416666666666657</v>
      </c>
      <c r="Z212" s="196"/>
    </row>
    <row r="213" spans="1:30" ht="12.75" hidden="1" customHeight="1" outlineLevel="1" x14ac:dyDescent="0.2">
      <c r="B213" s="851"/>
      <c r="C213" s="851"/>
      <c r="D213" s="27" t="str">
        <f t="shared" ref="D213:D242" si="128">IF(E213="Mo",_xlfn.ISOWEEKNUM(I213),"")</f>
        <v/>
      </c>
      <c r="E213" s="191" t="str">
        <f t="shared" ref="E213:E242" si="129">TEXT(I213,"TTT")</f>
        <v>Fr</v>
      </c>
      <c r="F213" s="191">
        <f t="shared" ref="F213:F242" si="130">$F$4</f>
        <v>2021</v>
      </c>
      <c r="G213" s="191">
        <f t="shared" ref="G213:G242" si="131">$A$212</f>
        <v>7</v>
      </c>
      <c r="H213" s="191">
        <f>H212+1</f>
        <v>2</v>
      </c>
      <c r="I213" s="192">
        <f t="shared" ref="I213:I242" si="132">DATE(F213,G213,H213)</f>
        <v>42917</v>
      </c>
      <c r="J213" s="193">
        <f t="shared" si="120"/>
        <v>7</v>
      </c>
      <c r="K213" s="194">
        <f t="shared" si="121"/>
        <v>0</v>
      </c>
      <c r="L213" s="193">
        <f t="shared" si="122"/>
        <v>12</v>
      </c>
      <c r="M213" s="194">
        <f t="shared" si="123"/>
        <v>15</v>
      </c>
      <c r="N213" s="193">
        <f t="shared" si="124"/>
        <v>12</v>
      </c>
      <c r="O213" s="194">
        <f t="shared" si="125"/>
        <v>45</v>
      </c>
      <c r="P213" s="193">
        <f t="shared" si="126"/>
        <v>16</v>
      </c>
      <c r="Q213" s="194">
        <f t="shared" si="127"/>
        <v>0</v>
      </c>
      <c r="R213" s="195">
        <f>TIME(J213,K213,0)</f>
        <v>0.29166666666666669</v>
      </c>
      <c r="S213" s="195">
        <f>TIME(L213,M213,0)</f>
        <v>0.51041666666666663</v>
      </c>
      <c r="T213" s="195">
        <f>TIME(N213,O213,0)</f>
        <v>0.53125</v>
      </c>
      <c r="U213" s="195">
        <f>TIME(P213,Q213,0)</f>
        <v>0.66666666666666663</v>
      </c>
      <c r="V213" s="196"/>
      <c r="W213" s="196">
        <f>TIME($W$4,$X$4,0)</f>
        <v>0.35416666666666669</v>
      </c>
      <c r="X213" s="196"/>
      <c r="Y213" s="196">
        <f>U213-R213-(T213-S213)</f>
        <v>0.35416666666666657</v>
      </c>
      <c r="Z213" s="196"/>
      <c r="AA213" s="150"/>
    </row>
    <row r="214" spans="1:30" ht="12.75" hidden="1" customHeight="1" outlineLevel="1" x14ac:dyDescent="0.2">
      <c r="B214" s="851"/>
      <c r="C214" s="851"/>
      <c r="D214" s="27" t="str">
        <f t="shared" si="128"/>
        <v/>
      </c>
      <c r="E214" s="191" t="str">
        <f t="shared" si="129"/>
        <v>Sa</v>
      </c>
      <c r="F214" s="191">
        <f t="shared" si="130"/>
        <v>2021</v>
      </c>
      <c r="G214" s="191">
        <f t="shared" si="131"/>
        <v>7</v>
      </c>
      <c r="H214" s="191">
        <f t="shared" ref="H214:H242" si="133">H213+1</f>
        <v>3</v>
      </c>
      <c r="I214" s="192">
        <f t="shared" si="132"/>
        <v>42918</v>
      </c>
      <c r="J214" s="193">
        <f t="shared" si="120"/>
        <v>7</v>
      </c>
      <c r="K214" s="194">
        <f t="shared" si="121"/>
        <v>0</v>
      </c>
      <c r="L214" s="193">
        <f t="shared" si="122"/>
        <v>12</v>
      </c>
      <c r="M214" s="194">
        <f t="shared" si="123"/>
        <v>15</v>
      </c>
      <c r="N214" s="193">
        <f t="shared" si="124"/>
        <v>12</v>
      </c>
      <c r="O214" s="194">
        <f t="shared" si="125"/>
        <v>45</v>
      </c>
      <c r="P214" s="193">
        <f t="shared" si="126"/>
        <v>16</v>
      </c>
      <c r="Q214" s="194">
        <f t="shared" si="127"/>
        <v>0</v>
      </c>
      <c r="R214" s="195">
        <f>TIME(J214,K214,0)</f>
        <v>0.29166666666666669</v>
      </c>
      <c r="S214" s="195">
        <f>TIME(L214,M214,0)</f>
        <v>0.51041666666666663</v>
      </c>
      <c r="T214" s="195">
        <f>TIME(N214,O214,0)</f>
        <v>0.53125</v>
      </c>
      <c r="U214" s="195">
        <f>TIME(P214,Q214,0)</f>
        <v>0.66666666666666663</v>
      </c>
      <c r="V214" s="196"/>
      <c r="W214" s="196">
        <f>TIME($W$4,$X$4,0)</f>
        <v>0.35416666666666669</v>
      </c>
      <c r="X214" s="196"/>
      <c r="Y214" s="196">
        <f>U214-R214-(T214-S214)</f>
        <v>0.35416666666666657</v>
      </c>
      <c r="Z214" s="196"/>
      <c r="AA214" s="150"/>
    </row>
    <row r="215" spans="1:30" ht="12.75" hidden="1" customHeight="1" outlineLevel="1" x14ac:dyDescent="0.2">
      <c r="B215" s="851"/>
      <c r="C215" s="851"/>
      <c r="D215" s="27" t="str">
        <f t="shared" si="128"/>
        <v/>
      </c>
      <c r="E215" s="191" t="str">
        <f t="shared" si="129"/>
        <v>So</v>
      </c>
      <c r="F215" s="191">
        <f t="shared" si="130"/>
        <v>2021</v>
      </c>
      <c r="G215" s="191">
        <f t="shared" si="131"/>
        <v>7</v>
      </c>
      <c r="H215" s="191">
        <f t="shared" si="133"/>
        <v>4</v>
      </c>
      <c r="I215" s="192">
        <f t="shared" si="132"/>
        <v>42919</v>
      </c>
      <c r="J215" s="193">
        <f t="shared" si="120"/>
        <v>7</v>
      </c>
      <c r="K215" s="194">
        <f t="shared" si="121"/>
        <v>0</v>
      </c>
      <c r="L215" s="193">
        <f t="shared" si="122"/>
        <v>12</v>
      </c>
      <c r="M215" s="194">
        <f t="shared" si="123"/>
        <v>15</v>
      </c>
      <c r="N215" s="193">
        <f t="shared" si="124"/>
        <v>12</v>
      </c>
      <c r="O215" s="194">
        <f t="shared" si="125"/>
        <v>45</v>
      </c>
      <c r="P215" s="193">
        <f t="shared" si="126"/>
        <v>16</v>
      </c>
      <c r="Q215" s="194">
        <f t="shared" si="127"/>
        <v>0</v>
      </c>
      <c r="R215" s="195">
        <f>TIME(J215,K215,0)</f>
        <v>0.29166666666666669</v>
      </c>
      <c r="S215" s="195">
        <f>TIME(L215,M215,0)</f>
        <v>0.51041666666666663</v>
      </c>
      <c r="T215" s="195">
        <f>TIME(N215,O215,0)</f>
        <v>0.53125</v>
      </c>
      <c r="U215" s="195">
        <f>TIME(P215,Q215,0)</f>
        <v>0.66666666666666663</v>
      </c>
      <c r="V215" s="196"/>
      <c r="W215" s="196">
        <f>TIME($W$4,$X$4,0)</f>
        <v>0.35416666666666669</v>
      </c>
      <c r="X215" s="196"/>
      <c r="Y215" s="196">
        <f>U215-R215-(T215-S215)</f>
        <v>0.35416666666666657</v>
      </c>
      <c r="Z215" s="196"/>
      <c r="AA215" s="150"/>
    </row>
    <row r="216" spans="1:30" ht="12.75" hidden="1" customHeight="1" outlineLevel="1" x14ac:dyDescent="0.2">
      <c r="B216" s="851"/>
      <c r="C216" s="851"/>
      <c r="D216" s="27">
        <f t="shared" si="128"/>
        <v>27</v>
      </c>
      <c r="E216" s="191" t="str">
        <f t="shared" si="129"/>
        <v>Mo</v>
      </c>
      <c r="F216" s="191">
        <f t="shared" si="130"/>
        <v>2021</v>
      </c>
      <c r="G216" s="191">
        <f t="shared" si="131"/>
        <v>7</v>
      </c>
      <c r="H216" s="191">
        <f t="shared" si="133"/>
        <v>5</v>
      </c>
      <c r="I216" s="192">
        <f t="shared" si="132"/>
        <v>42920</v>
      </c>
      <c r="J216" s="193">
        <f t="shared" si="120"/>
        <v>7</v>
      </c>
      <c r="K216" s="194">
        <f t="shared" si="121"/>
        <v>0</v>
      </c>
      <c r="L216" s="193">
        <f t="shared" si="122"/>
        <v>12</v>
      </c>
      <c r="M216" s="194">
        <f t="shared" si="123"/>
        <v>15</v>
      </c>
      <c r="N216" s="193">
        <f t="shared" si="124"/>
        <v>12</v>
      </c>
      <c r="O216" s="194">
        <f t="shared" si="125"/>
        <v>45</v>
      </c>
      <c r="P216" s="193">
        <f t="shared" si="126"/>
        <v>16</v>
      </c>
      <c r="Q216" s="194">
        <f t="shared" si="127"/>
        <v>0</v>
      </c>
      <c r="R216" s="195">
        <f t="shared" ref="R216:R238" si="134">TIME(J216,K216,0)</f>
        <v>0.29166666666666669</v>
      </c>
      <c r="S216" s="195">
        <f t="shared" ref="S216:S238" si="135">TIME(L216,M216,0)</f>
        <v>0.51041666666666663</v>
      </c>
      <c r="T216" s="195">
        <f t="shared" ref="T216:T238" si="136">TIME(N216,O216,0)</f>
        <v>0.53125</v>
      </c>
      <c r="U216" s="195">
        <f t="shared" ref="U216:U238" si="137">TIME(P216,Q216,0)</f>
        <v>0.66666666666666663</v>
      </c>
      <c r="V216" s="196"/>
      <c r="W216" s="196">
        <f t="shared" ref="W216:W238" si="138">TIME($W$4,$X$4,0)</f>
        <v>0.35416666666666669</v>
      </c>
      <c r="X216" s="196"/>
      <c r="Y216" s="196">
        <f t="shared" ref="Y216:Y238" si="139">U216-R216-(T216-S216)</f>
        <v>0.35416666666666657</v>
      </c>
      <c r="Z216" s="196"/>
      <c r="AA216" s="150"/>
    </row>
    <row r="217" spans="1:30" ht="12.75" hidden="1" customHeight="1" outlineLevel="1" x14ac:dyDescent="0.2">
      <c r="B217" s="851"/>
      <c r="C217" s="851"/>
      <c r="D217" s="27" t="str">
        <f t="shared" si="128"/>
        <v/>
      </c>
      <c r="E217" s="191" t="str">
        <f t="shared" si="129"/>
        <v>Di</v>
      </c>
      <c r="F217" s="191">
        <f t="shared" si="130"/>
        <v>2021</v>
      </c>
      <c r="G217" s="191">
        <f t="shared" si="131"/>
        <v>7</v>
      </c>
      <c r="H217" s="191">
        <f t="shared" si="133"/>
        <v>6</v>
      </c>
      <c r="I217" s="192">
        <f t="shared" si="132"/>
        <v>42921</v>
      </c>
      <c r="J217" s="193">
        <f t="shared" si="120"/>
        <v>7</v>
      </c>
      <c r="K217" s="194">
        <f t="shared" si="121"/>
        <v>0</v>
      </c>
      <c r="L217" s="193">
        <f t="shared" si="122"/>
        <v>12</v>
      </c>
      <c r="M217" s="194">
        <f t="shared" si="123"/>
        <v>15</v>
      </c>
      <c r="N217" s="193">
        <f t="shared" si="124"/>
        <v>12</v>
      </c>
      <c r="O217" s="194">
        <f t="shared" si="125"/>
        <v>45</v>
      </c>
      <c r="P217" s="193">
        <f t="shared" si="126"/>
        <v>16</v>
      </c>
      <c r="Q217" s="194">
        <f t="shared" si="127"/>
        <v>0</v>
      </c>
      <c r="R217" s="195">
        <f t="shared" si="134"/>
        <v>0.29166666666666669</v>
      </c>
      <c r="S217" s="195">
        <f t="shared" si="135"/>
        <v>0.51041666666666663</v>
      </c>
      <c r="T217" s="195">
        <f t="shared" si="136"/>
        <v>0.53125</v>
      </c>
      <c r="U217" s="195">
        <f t="shared" si="137"/>
        <v>0.66666666666666663</v>
      </c>
      <c r="V217" s="196"/>
      <c r="W217" s="196">
        <f t="shared" si="138"/>
        <v>0.35416666666666669</v>
      </c>
      <c r="X217" s="196"/>
      <c r="Y217" s="196">
        <f t="shared" si="139"/>
        <v>0.35416666666666657</v>
      </c>
      <c r="Z217" s="196"/>
      <c r="AA217" s="150"/>
    </row>
    <row r="218" spans="1:30" ht="12.75" hidden="1" customHeight="1" outlineLevel="1" x14ac:dyDescent="0.2">
      <c r="B218" s="851"/>
      <c r="C218" s="851"/>
      <c r="D218" s="27" t="str">
        <f t="shared" si="128"/>
        <v/>
      </c>
      <c r="E218" s="191" t="str">
        <f t="shared" si="129"/>
        <v>Mi</v>
      </c>
      <c r="F218" s="191">
        <f t="shared" si="130"/>
        <v>2021</v>
      </c>
      <c r="G218" s="191">
        <f t="shared" si="131"/>
        <v>7</v>
      </c>
      <c r="H218" s="191">
        <f t="shared" si="133"/>
        <v>7</v>
      </c>
      <c r="I218" s="192">
        <f t="shared" si="132"/>
        <v>42922</v>
      </c>
      <c r="J218" s="193">
        <f t="shared" si="120"/>
        <v>7</v>
      </c>
      <c r="K218" s="194">
        <f t="shared" si="121"/>
        <v>0</v>
      </c>
      <c r="L218" s="193">
        <f t="shared" si="122"/>
        <v>12</v>
      </c>
      <c r="M218" s="194">
        <f t="shared" si="123"/>
        <v>15</v>
      </c>
      <c r="N218" s="193">
        <f t="shared" si="124"/>
        <v>12</v>
      </c>
      <c r="O218" s="194">
        <f t="shared" si="125"/>
        <v>45</v>
      </c>
      <c r="P218" s="193">
        <f t="shared" si="126"/>
        <v>16</v>
      </c>
      <c r="Q218" s="194">
        <f t="shared" si="127"/>
        <v>0</v>
      </c>
      <c r="R218" s="195">
        <f t="shared" si="134"/>
        <v>0.29166666666666669</v>
      </c>
      <c r="S218" s="195">
        <f t="shared" si="135"/>
        <v>0.51041666666666663</v>
      </c>
      <c r="T218" s="195">
        <f t="shared" si="136"/>
        <v>0.53125</v>
      </c>
      <c r="U218" s="195">
        <f t="shared" si="137"/>
        <v>0.66666666666666663</v>
      </c>
      <c r="V218" s="196"/>
      <c r="W218" s="196">
        <f t="shared" si="138"/>
        <v>0.35416666666666669</v>
      </c>
      <c r="X218" s="196"/>
      <c r="Y218" s="196">
        <f t="shared" si="139"/>
        <v>0.35416666666666657</v>
      </c>
      <c r="Z218" s="196"/>
      <c r="AA218" s="150"/>
    </row>
    <row r="219" spans="1:30" ht="12.75" hidden="1" customHeight="1" outlineLevel="1" x14ac:dyDescent="0.2">
      <c r="B219" s="851"/>
      <c r="C219" s="851"/>
      <c r="D219" s="27" t="str">
        <f t="shared" si="128"/>
        <v/>
      </c>
      <c r="E219" s="191" t="str">
        <f t="shared" si="129"/>
        <v>Do</v>
      </c>
      <c r="F219" s="191">
        <f t="shared" si="130"/>
        <v>2021</v>
      </c>
      <c r="G219" s="191">
        <f t="shared" si="131"/>
        <v>7</v>
      </c>
      <c r="H219" s="191">
        <f t="shared" si="133"/>
        <v>8</v>
      </c>
      <c r="I219" s="192">
        <f t="shared" si="132"/>
        <v>42923</v>
      </c>
      <c r="J219" s="193">
        <f t="shared" si="120"/>
        <v>7</v>
      </c>
      <c r="K219" s="194">
        <f t="shared" si="121"/>
        <v>0</v>
      </c>
      <c r="L219" s="193">
        <f t="shared" si="122"/>
        <v>12</v>
      </c>
      <c r="M219" s="194">
        <f t="shared" si="123"/>
        <v>15</v>
      </c>
      <c r="N219" s="193">
        <f t="shared" si="124"/>
        <v>12</v>
      </c>
      <c r="O219" s="194">
        <f t="shared" si="125"/>
        <v>45</v>
      </c>
      <c r="P219" s="193">
        <f t="shared" si="126"/>
        <v>16</v>
      </c>
      <c r="Q219" s="194">
        <f t="shared" si="127"/>
        <v>0</v>
      </c>
      <c r="R219" s="195">
        <f t="shared" si="134"/>
        <v>0.29166666666666669</v>
      </c>
      <c r="S219" s="195">
        <f t="shared" si="135"/>
        <v>0.51041666666666663</v>
      </c>
      <c r="T219" s="195">
        <f t="shared" si="136"/>
        <v>0.53125</v>
      </c>
      <c r="U219" s="195">
        <f t="shared" si="137"/>
        <v>0.66666666666666663</v>
      </c>
      <c r="V219" s="196"/>
      <c r="W219" s="196">
        <f t="shared" si="138"/>
        <v>0.35416666666666669</v>
      </c>
      <c r="X219" s="196"/>
      <c r="Y219" s="196">
        <f t="shared" si="139"/>
        <v>0.35416666666666657</v>
      </c>
      <c r="Z219" s="196"/>
      <c r="AA219" s="150"/>
    </row>
    <row r="220" spans="1:30" ht="12.75" hidden="1" customHeight="1" outlineLevel="1" x14ac:dyDescent="0.2">
      <c r="B220" s="851"/>
      <c r="C220" s="851"/>
      <c r="D220" s="27" t="str">
        <f t="shared" si="128"/>
        <v/>
      </c>
      <c r="E220" s="191" t="str">
        <f t="shared" si="129"/>
        <v>Fr</v>
      </c>
      <c r="F220" s="191">
        <f t="shared" si="130"/>
        <v>2021</v>
      </c>
      <c r="G220" s="191">
        <f t="shared" si="131"/>
        <v>7</v>
      </c>
      <c r="H220" s="191">
        <f t="shared" si="133"/>
        <v>9</v>
      </c>
      <c r="I220" s="192">
        <f t="shared" si="132"/>
        <v>42924</v>
      </c>
      <c r="J220" s="193">
        <f t="shared" si="120"/>
        <v>7</v>
      </c>
      <c r="K220" s="194">
        <f t="shared" si="121"/>
        <v>0</v>
      </c>
      <c r="L220" s="193">
        <f t="shared" si="122"/>
        <v>12</v>
      </c>
      <c r="M220" s="194">
        <f t="shared" si="123"/>
        <v>15</v>
      </c>
      <c r="N220" s="193">
        <f t="shared" si="124"/>
        <v>12</v>
      </c>
      <c r="O220" s="194">
        <f t="shared" si="125"/>
        <v>45</v>
      </c>
      <c r="P220" s="193">
        <f t="shared" si="126"/>
        <v>16</v>
      </c>
      <c r="Q220" s="194">
        <f t="shared" si="127"/>
        <v>0</v>
      </c>
      <c r="R220" s="195">
        <f t="shared" si="134"/>
        <v>0.29166666666666669</v>
      </c>
      <c r="S220" s="195">
        <f t="shared" si="135"/>
        <v>0.51041666666666663</v>
      </c>
      <c r="T220" s="195">
        <f t="shared" si="136"/>
        <v>0.53125</v>
      </c>
      <c r="U220" s="195">
        <f t="shared" si="137"/>
        <v>0.66666666666666663</v>
      </c>
      <c r="V220" s="196"/>
      <c r="W220" s="196">
        <f t="shared" si="138"/>
        <v>0.35416666666666669</v>
      </c>
      <c r="X220" s="196"/>
      <c r="Y220" s="196">
        <f t="shared" si="139"/>
        <v>0.35416666666666657</v>
      </c>
      <c r="Z220" s="196"/>
      <c r="AA220" s="150"/>
    </row>
    <row r="221" spans="1:30" ht="12.75" hidden="1" customHeight="1" outlineLevel="1" x14ac:dyDescent="0.2">
      <c r="B221" s="851"/>
      <c r="C221" s="851"/>
      <c r="D221" s="27" t="str">
        <f t="shared" si="128"/>
        <v/>
      </c>
      <c r="E221" s="191" t="str">
        <f t="shared" si="129"/>
        <v>Sa</v>
      </c>
      <c r="F221" s="191">
        <f t="shared" si="130"/>
        <v>2021</v>
      </c>
      <c r="G221" s="191">
        <f t="shared" si="131"/>
        <v>7</v>
      </c>
      <c r="H221" s="191">
        <f t="shared" si="133"/>
        <v>10</v>
      </c>
      <c r="I221" s="192">
        <f t="shared" si="132"/>
        <v>42925</v>
      </c>
      <c r="J221" s="193">
        <f t="shared" si="120"/>
        <v>7</v>
      </c>
      <c r="K221" s="194">
        <f t="shared" si="121"/>
        <v>0</v>
      </c>
      <c r="L221" s="193">
        <f t="shared" si="122"/>
        <v>12</v>
      </c>
      <c r="M221" s="194">
        <f t="shared" si="123"/>
        <v>15</v>
      </c>
      <c r="N221" s="193">
        <f t="shared" si="124"/>
        <v>12</v>
      </c>
      <c r="O221" s="194">
        <f t="shared" si="125"/>
        <v>45</v>
      </c>
      <c r="P221" s="193">
        <f t="shared" si="126"/>
        <v>16</v>
      </c>
      <c r="Q221" s="194">
        <f t="shared" si="127"/>
        <v>0</v>
      </c>
      <c r="R221" s="195">
        <f t="shared" si="134"/>
        <v>0.29166666666666669</v>
      </c>
      <c r="S221" s="195">
        <f t="shared" si="135"/>
        <v>0.51041666666666663</v>
      </c>
      <c r="T221" s="195">
        <f t="shared" si="136"/>
        <v>0.53125</v>
      </c>
      <c r="U221" s="195">
        <f t="shared" si="137"/>
        <v>0.66666666666666663</v>
      </c>
      <c r="V221" s="196"/>
      <c r="W221" s="196">
        <f t="shared" si="138"/>
        <v>0.35416666666666669</v>
      </c>
      <c r="X221" s="196"/>
      <c r="Y221" s="196">
        <f t="shared" si="139"/>
        <v>0.35416666666666657</v>
      </c>
      <c r="Z221" s="196"/>
      <c r="AA221" s="150"/>
    </row>
    <row r="222" spans="1:30" ht="12.75" hidden="1" customHeight="1" outlineLevel="1" x14ac:dyDescent="0.2">
      <c r="B222" s="851"/>
      <c r="C222" s="851"/>
      <c r="D222" s="27" t="str">
        <f t="shared" si="128"/>
        <v/>
      </c>
      <c r="E222" s="191" t="str">
        <f t="shared" si="129"/>
        <v>So</v>
      </c>
      <c r="F222" s="191">
        <f t="shared" si="130"/>
        <v>2021</v>
      </c>
      <c r="G222" s="191">
        <f t="shared" si="131"/>
        <v>7</v>
      </c>
      <c r="H222" s="191">
        <f t="shared" si="133"/>
        <v>11</v>
      </c>
      <c r="I222" s="192">
        <f t="shared" si="132"/>
        <v>42926</v>
      </c>
      <c r="J222" s="193">
        <f t="shared" si="120"/>
        <v>7</v>
      </c>
      <c r="K222" s="194">
        <f t="shared" si="121"/>
        <v>0</v>
      </c>
      <c r="L222" s="193">
        <f t="shared" si="122"/>
        <v>12</v>
      </c>
      <c r="M222" s="194">
        <f t="shared" si="123"/>
        <v>15</v>
      </c>
      <c r="N222" s="193">
        <f t="shared" si="124"/>
        <v>12</v>
      </c>
      <c r="O222" s="194">
        <f t="shared" si="125"/>
        <v>45</v>
      </c>
      <c r="P222" s="193">
        <f t="shared" si="126"/>
        <v>16</v>
      </c>
      <c r="Q222" s="194">
        <f t="shared" si="127"/>
        <v>0</v>
      </c>
      <c r="R222" s="195">
        <f t="shared" si="134"/>
        <v>0.29166666666666669</v>
      </c>
      <c r="S222" s="195">
        <f t="shared" si="135"/>
        <v>0.51041666666666663</v>
      </c>
      <c r="T222" s="195">
        <f t="shared" si="136"/>
        <v>0.53125</v>
      </c>
      <c r="U222" s="195">
        <f t="shared" si="137"/>
        <v>0.66666666666666663</v>
      </c>
      <c r="V222" s="196"/>
      <c r="W222" s="196">
        <f t="shared" si="138"/>
        <v>0.35416666666666669</v>
      </c>
      <c r="X222" s="196"/>
      <c r="Y222" s="196">
        <f t="shared" si="139"/>
        <v>0.35416666666666657</v>
      </c>
      <c r="Z222" s="196"/>
      <c r="AA222" s="150"/>
    </row>
    <row r="223" spans="1:30" ht="12.75" hidden="1" customHeight="1" outlineLevel="1" x14ac:dyDescent="0.2">
      <c r="B223" s="851"/>
      <c r="C223" s="851"/>
      <c r="D223" s="27">
        <f t="shared" si="128"/>
        <v>28</v>
      </c>
      <c r="E223" s="191" t="str">
        <f t="shared" si="129"/>
        <v>Mo</v>
      </c>
      <c r="F223" s="191">
        <f t="shared" si="130"/>
        <v>2021</v>
      </c>
      <c r="G223" s="191">
        <f t="shared" si="131"/>
        <v>7</v>
      </c>
      <c r="H223" s="191">
        <f t="shared" si="133"/>
        <v>12</v>
      </c>
      <c r="I223" s="192">
        <f t="shared" si="132"/>
        <v>42927</v>
      </c>
      <c r="J223" s="193">
        <f t="shared" si="120"/>
        <v>7</v>
      </c>
      <c r="K223" s="194">
        <f t="shared" si="121"/>
        <v>0</v>
      </c>
      <c r="L223" s="193">
        <f t="shared" si="122"/>
        <v>12</v>
      </c>
      <c r="M223" s="194">
        <f t="shared" si="123"/>
        <v>15</v>
      </c>
      <c r="N223" s="193">
        <f t="shared" si="124"/>
        <v>12</v>
      </c>
      <c r="O223" s="194">
        <f t="shared" si="125"/>
        <v>45</v>
      </c>
      <c r="P223" s="193">
        <f t="shared" si="126"/>
        <v>16</v>
      </c>
      <c r="Q223" s="194">
        <f t="shared" si="127"/>
        <v>0</v>
      </c>
      <c r="R223" s="195">
        <f t="shared" si="134"/>
        <v>0.29166666666666669</v>
      </c>
      <c r="S223" s="195">
        <f t="shared" si="135"/>
        <v>0.51041666666666663</v>
      </c>
      <c r="T223" s="195">
        <f t="shared" si="136"/>
        <v>0.53125</v>
      </c>
      <c r="U223" s="195">
        <f t="shared" si="137"/>
        <v>0.66666666666666663</v>
      </c>
      <c r="V223" s="196"/>
      <c r="W223" s="196">
        <f t="shared" si="138"/>
        <v>0.35416666666666669</v>
      </c>
      <c r="X223" s="196"/>
      <c r="Y223" s="196">
        <f t="shared" si="139"/>
        <v>0.35416666666666657</v>
      </c>
      <c r="Z223" s="196"/>
      <c r="AA223" s="150"/>
    </row>
    <row r="224" spans="1:30" ht="12.75" hidden="1" customHeight="1" outlineLevel="1" x14ac:dyDescent="0.2">
      <c r="B224" s="851"/>
      <c r="C224" s="851"/>
      <c r="D224" s="27" t="str">
        <f t="shared" si="128"/>
        <v/>
      </c>
      <c r="E224" s="191" t="str">
        <f t="shared" si="129"/>
        <v>Di</v>
      </c>
      <c r="F224" s="191">
        <f t="shared" si="130"/>
        <v>2021</v>
      </c>
      <c r="G224" s="191">
        <f t="shared" si="131"/>
        <v>7</v>
      </c>
      <c r="H224" s="191">
        <f t="shared" si="133"/>
        <v>13</v>
      </c>
      <c r="I224" s="192">
        <f t="shared" si="132"/>
        <v>42928</v>
      </c>
      <c r="J224" s="193">
        <f t="shared" si="120"/>
        <v>7</v>
      </c>
      <c r="K224" s="194">
        <f t="shared" si="121"/>
        <v>0</v>
      </c>
      <c r="L224" s="193">
        <f t="shared" si="122"/>
        <v>12</v>
      </c>
      <c r="M224" s="194">
        <f t="shared" si="123"/>
        <v>15</v>
      </c>
      <c r="N224" s="193">
        <f t="shared" si="124"/>
        <v>12</v>
      </c>
      <c r="O224" s="194">
        <f t="shared" si="125"/>
        <v>45</v>
      </c>
      <c r="P224" s="193">
        <f t="shared" si="126"/>
        <v>16</v>
      </c>
      <c r="Q224" s="194">
        <f t="shared" si="127"/>
        <v>0</v>
      </c>
      <c r="R224" s="195">
        <f t="shared" si="134"/>
        <v>0.29166666666666669</v>
      </c>
      <c r="S224" s="195">
        <f t="shared" si="135"/>
        <v>0.51041666666666663</v>
      </c>
      <c r="T224" s="195">
        <f t="shared" si="136"/>
        <v>0.53125</v>
      </c>
      <c r="U224" s="195">
        <f t="shared" si="137"/>
        <v>0.66666666666666663</v>
      </c>
      <c r="V224" s="196"/>
      <c r="W224" s="196">
        <f t="shared" si="138"/>
        <v>0.35416666666666669</v>
      </c>
      <c r="X224" s="196"/>
      <c r="Y224" s="196">
        <f t="shared" si="139"/>
        <v>0.35416666666666657</v>
      </c>
      <c r="Z224" s="196"/>
      <c r="AA224" s="150"/>
    </row>
    <row r="225" spans="2:25" ht="12.75" hidden="1" customHeight="1" outlineLevel="1" x14ac:dyDescent="0.2">
      <c r="B225" s="851"/>
      <c r="C225" s="851"/>
      <c r="D225" s="27" t="str">
        <f t="shared" si="128"/>
        <v/>
      </c>
      <c r="E225" s="191" t="str">
        <f t="shared" si="129"/>
        <v>Mi</v>
      </c>
      <c r="F225" s="191">
        <f t="shared" si="130"/>
        <v>2021</v>
      </c>
      <c r="G225" s="191">
        <f t="shared" si="131"/>
        <v>7</v>
      </c>
      <c r="H225" s="191">
        <f t="shared" si="133"/>
        <v>14</v>
      </c>
      <c r="I225" s="192">
        <f t="shared" si="132"/>
        <v>42929</v>
      </c>
      <c r="J225" s="193">
        <f t="shared" si="120"/>
        <v>7</v>
      </c>
      <c r="K225" s="194">
        <f t="shared" si="121"/>
        <v>0</v>
      </c>
      <c r="L225" s="193">
        <f t="shared" si="122"/>
        <v>12</v>
      </c>
      <c r="M225" s="194">
        <f t="shared" si="123"/>
        <v>15</v>
      </c>
      <c r="N225" s="193">
        <f t="shared" si="124"/>
        <v>12</v>
      </c>
      <c r="O225" s="194">
        <f t="shared" si="125"/>
        <v>45</v>
      </c>
      <c r="P225" s="193">
        <f t="shared" si="126"/>
        <v>16</v>
      </c>
      <c r="Q225" s="194">
        <f t="shared" si="127"/>
        <v>0</v>
      </c>
      <c r="R225" s="195">
        <f t="shared" si="134"/>
        <v>0.29166666666666669</v>
      </c>
      <c r="S225" s="195">
        <f t="shared" si="135"/>
        <v>0.51041666666666663</v>
      </c>
      <c r="T225" s="195">
        <f t="shared" si="136"/>
        <v>0.53125</v>
      </c>
      <c r="U225" s="195">
        <f t="shared" si="137"/>
        <v>0.66666666666666663</v>
      </c>
      <c r="V225" s="196"/>
      <c r="W225" s="196">
        <f t="shared" si="138"/>
        <v>0.35416666666666669</v>
      </c>
      <c r="X225" s="196"/>
      <c r="Y225" s="196">
        <f t="shared" si="139"/>
        <v>0.35416666666666657</v>
      </c>
    </row>
    <row r="226" spans="2:25" ht="12.75" hidden="1" customHeight="1" outlineLevel="1" x14ac:dyDescent="0.2">
      <c r="B226" s="851"/>
      <c r="C226" s="851"/>
      <c r="D226" s="27" t="str">
        <f t="shared" si="128"/>
        <v/>
      </c>
      <c r="E226" s="191" t="str">
        <f t="shared" si="129"/>
        <v>Do</v>
      </c>
      <c r="F226" s="191">
        <f t="shared" si="130"/>
        <v>2021</v>
      </c>
      <c r="G226" s="191">
        <f t="shared" si="131"/>
        <v>7</v>
      </c>
      <c r="H226" s="191">
        <f t="shared" si="133"/>
        <v>15</v>
      </c>
      <c r="I226" s="192">
        <f t="shared" si="132"/>
        <v>42930</v>
      </c>
      <c r="J226" s="193">
        <f t="shared" si="120"/>
        <v>7</v>
      </c>
      <c r="K226" s="194">
        <f t="shared" si="121"/>
        <v>0</v>
      </c>
      <c r="L226" s="193">
        <f t="shared" si="122"/>
        <v>12</v>
      </c>
      <c r="M226" s="194">
        <f t="shared" si="123"/>
        <v>15</v>
      </c>
      <c r="N226" s="193">
        <f t="shared" si="124"/>
        <v>12</v>
      </c>
      <c r="O226" s="194">
        <f t="shared" si="125"/>
        <v>45</v>
      </c>
      <c r="P226" s="193">
        <f t="shared" si="126"/>
        <v>16</v>
      </c>
      <c r="Q226" s="194">
        <f t="shared" si="127"/>
        <v>0</v>
      </c>
      <c r="R226" s="195">
        <f t="shared" si="134"/>
        <v>0.29166666666666669</v>
      </c>
      <c r="S226" s="195">
        <f t="shared" si="135"/>
        <v>0.51041666666666663</v>
      </c>
      <c r="T226" s="195">
        <f t="shared" si="136"/>
        <v>0.53125</v>
      </c>
      <c r="U226" s="195">
        <f t="shared" si="137"/>
        <v>0.66666666666666663</v>
      </c>
      <c r="V226" s="196"/>
      <c r="W226" s="196">
        <f t="shared" si="138"/>
        <v>0.35416666666666669</v>
      </c>
      <c r="X226" s="196"/>
      <c r="Y226" s="196">
        <f t="shared" si="139"/>
        <v>0.35416666666666657</v>
      </c>
    </row>
    <row r="227" spans="2:25" ht="12.75" hidden="1" customHeight="1" outlineLevel="1" x14ac:dyDescent="0.2">
      <c r="B227" s="851"/>
      <c r="C227" s="851"/>
      <c r="D227" s="27" t="str">
        <f t="shared" si="128"/>
        <v/>
      </c>
      <c r="E227" s="191" t="str">
        <f t="shared" si="129"/>
        <v>Fr</v>
      </c>
      <c r="F227" s="191">
        <f t="shared" si="130"/>
        <v>2021</v>
      </c>
      <c r="G227" s="191">
        <f t="shared" si="131"/>
        <v>7</v>
      </c>
      <c r="H227" s="191">
        <f t="shared" si="133"/>
        <v>16</v>
      </c>
      <c r="I227" s="192">
        <f t="shared" si="132"/>
        <v>42931</v>
      </c>
      <c r="J227" s="193">
        <f t="shared" si="120"/>
        <v>7</v>
      </c>
      <c r="K227" s="194">
        <f t="shared" si="121"/>
        <v>0</v>
      </c>
      <c r="L227" s="193">
        <f t="shared" si="122"/>
        <v>12</v>
      </c>
      <c r="M227" s="194">
        <f t="shared" si="123"/>
        <v>15</v>
      </c>
      <c r="N227" s="193">
        <f t="shared" si="124"/>
        <v>12</v>
      </c>
      <c r="O227" s="194">
        <f t="shared" si="125"/>
        <v>45</v>
      </c>
      <c r="P227" s="193">
        <f t="shared" si="126"/>
        <v>16</v>
      </c>
      <c r="Q227" s="194">
        <f t="shared" si="127"/>
        <v>0</v>
      </c>
      <c r="R227" s="195">
        <f t="shared" si="134"/>
        <v>0.29166666666666669</v>
      </c>
      <c r="S227" s="195">
        <f t="shared" si="135"/>
        <v>0.51041666666666663</v>
      </c>
      <c r="T227" s="195">
        <f t="shared" si="136"/>
        <v>0.53125</v>
      </c>
      <c r="U227" s="195">
        <f t="shared" si="137"/>
        <v>0.66666666666666663</v>
      </c>
      <c r="V227" s="196"/>
      <c r="W227" s="196">
        <f t="shared" si="138"/>
        <v>0.35416666666666669</v>
      </c>
      <c r="X227" s="196"/>
      <c r="Y227" s="196">
        <f t="shared" si="139"/>
        <v>0.35416666666666657</v>
      </c>
    </row>
    <row r="228" spans="2:25" ht="12.75" hidden="1" customHeight="1" outlineLevel="1" x14ac:dyDescent="0.2">
      <c r="B228" s="851"/>
      <c r="C228" s="851"/>
      <c r="D228" s="27" t="str">
        <f t="shared" si="128"/>
        <v/>
      </c>
      <c r="E228" s="191" t="str">
        <f t="shared" si="129"/>
        <v>Sa</v>
      </c>
      <c r="F228" s="191">
        <f t="shared" si="130"/>
        <v>2021</v>
      </c>
      <c r="G228" s="191">
        <f t="shared" si="131"/>
        <v>7</v>
      </c>
      <c r="H228" s="191">
        <f t="shared" si="133"/>
        <v>17</v>
      </c>
      <c r="I228" s="192">
        <f t="shared" si="132"/>
        <v>42932</v>
      </c>
      <c r="J228" s="193">
        <f t="shared" si="120"/>
        <v>7</v>
      </c>
      <c r="K228" s="194">
        <f t="shared" si="121"/>
        <v>0</v>
      </c>
      <c r="L228" s="193">
        <f t="shared" si="122"/>
        <v>12</v>
      </c>
      <c r="M228" s="194">
        <f t="shared" si="123"/>
        <v>15</v>
      </c>
      <c r="N228" s="193">
        <f t="shared" si="124"/>
        <v>12</v>
      </c>
      <c r="O228" s="194">
        <f t="shared" si="125"/>
        <v>45</v>
      </c>
      <c r="P228" s="193">
        <f t="shared" si="126"/>
        <v>16</v>
      </c>
      <c r="Q228" s="194">
        <f t="shared" si="127"/>
        <v>0</v>
      </c>
      <c r="R228" s="195">
        <f t="shared" si="134"/>
        <v>0.29166666666666669</v>
      </c>
      <c r="S228" s="195">
        <f t="shared" si="135"/>
        <v>0.51041666666666663</v>
      </c>
      <c r="T228" s="195">
        <f t="shared" si="136"/>
        <v>0.53125</v>
      </c>
      <c r="U228" s="195">
        <f t="shared" si="137"/>
        <v>0.66666666666666663</v>
      </c>
      <c r="V228" s="196"/>
      <c r="W228" s="196">
        <f t="shared" si="138"/>
        <v>0.35416666666666669</v>
      </c>
      <c r="X228" s="196"/>
      <c r="Y228" s="196">
        <f t="shared" si="139"/>
        <v>0.35416666666666657</v>
      </c>
    </row>
    <row r="229" spans="2:25" ht="12.75" hidden="1" customHeight="1" outlineLevel="1" x14ac:dyDescent="0.2">
      <c r="B229" s="851"/>
      <c r="C229" s="851"/>
      <c r="D229" s="27" t="str">
        <f t="shared" si="128"/>
        <v/>
      </c>
      <c r="E229" s="191" t="str">
        <f t="shared" si="129"/>
        <v>So</v>
      </c>
      <c r="F229" s="191">
        <f t="shared" si="130"/>
        <v>2021</v>
      </c>
      <c r="G229" s="191">
        <f t="shared" si="131"/>
        <v>7</v>
      </c>
      <c r="H229" s="191">
        <f t="shared" si="133"/>
        <v>18</v>
      </c>
      <c r="I229" s="192">
        <f t="shared" si="132"/>
        <v>42933</v>
      </c>
      <c r="J229" s="193">
        <f t="shared" si="120"/>
        <v>7</v>
      </c>
      <c r="K229" s="194">
        <f t="shared" si="121"/>
        <v>0</v>
      </c>
      <c r="L229" s="193">
        <f t="shared" si="122"/>
        <v>12</v>
      </c>
      <c r="M229" s="194">
        <f t="shared" si="123"/>
        <v>15</v>
      </c>
      <c r="N229" s="193">
        <f t="shared" si="124"/>
        <v>12</v>
      </c>
      <c r="O229" s="194">
        <f t="shared" si="125"/>
        <v>45</v>
      </c>
      <c r="P229" s="193">
        <f t="shared" si="126"/>
        <v>16</v>
      </c>
      <c r="Q229" s="194">
        <f t="shared" si="127"/>
        <v>0</v>
      </c>
      <c r="R229" s="195">
        <f t="shared" si="134"/>
        <v>0.29166666666666669</v>
      </c>
      <c r="S229" s="195">
        <f t="shared" si="135"/>
        <v>0.51041666666666663</v>
      </c>
      <c r="T229" s="195">
        <f t="shared" si="136"/>
        <v>0.53125</v>
      </c>
      <c r="U229" s="195">
        <f t="shared" si="137"/>
        <v>0.66666666666666663</v>
      </c>
      <c r="V229" s="196"/>
      <c r="W229" s="196">
        <f t="shared" si="138"/>
        <v>0.35416666666666669</v>
      </c>
      <c r="X229" s="196"/>
      <c r="Y229" s="196">
        <f t="shared" si="139"/>
        <v>0.35416666666666657</v>
      </c>
    </row>
    <row r="230" spans="2:25" ht="12.75" hidden="1" customHeight="1" outlineLevel="1" x14ac:dyDescent="0.2">
      <c r="B230" s="851"/>
      <c r="C230" s="851"/>
      <c r="D230" s="27">
        <f t="shared" si="128"/>
        <v>29</v>
      </c>
      <c r="E230" s="191" t="str">
        <f t="shared" si="129"/>
        <v>Mo</v>
      </c>
      <c r="F230" s="191">
        <f t="shared" si="130"/>
        <v>2021</v>
      </c>
      <c r="G230" s="191">
        <f t="shared" si="131"/>
        <v>7</v>
      </c>
      <c r="H230" s="191">
        <f t="shared" si="133"/>
        <v>19</v>
      </c>
      <c r="I230" s="192">
        <f t="shared" si="132"/>
        <v>42934</v>
      </c>
      <c r="J230" s="193">
        <f t="shared" si="120"/>
        <v>7</v>
      </c>
      <c r="K230" s="194">
        <f t="shared" si="121"/>
        <v>0</v>
      </c>
      <c r="L230" s="193">
        <f t="shared" si="122"/>
        <v>12</v>
      </c>
      <c r="M230" s="194">
        <f t="shared" si="123"/>
        <v>15</v>
      </c>
      <c r="N230" s="193">
        <f t="shared" si="124"/>
        <v>12</v>
      </c>
      <c r="O230" s="194">
        <f t="shared" si="125"/>
        <v>45</v>
      </c>
      <c r="P230" s="193">
        <f t="shared" si="126"/>
        <v>16</v>
      </c>
      <c r="Q230" s="194">
        <f t="shared" si="127"/>
        <v>0</v>
      </c>
      <c r="R230" s="195">
        <f t="shared" si="134"/>
        <v>0.29166666666666669</v>
      </c>
      <c r="S230" s="195">
        <f t="shared" si="135"/>
        <v>0.51041666666666663</v>
      </c>
      <c r="T230" s="195">
        <f t="shared" si="136"/>
        <v>0.53125</v>
      </c>
      <c r="U230" s="195">
        <f t="shared" si="137"/>
        <v>0.66666666666666663</v>
      </c>
      <c r="V230" s="196"/>
      <c r="W230" s="196">
        <f t="shared" si="138"/>
        <v>0.35416666666666669</v>
      </c>
      <c r="X230" s="196"/>
      <c r="Y230" s="196">
        <f t="shared" si="139"/>
        <v>0.35416666666666657</v>
      </c>
    </row>
    <row r="231" spans="2:25" ht="12.75" hidden="1" customHeight="1" outlineLevel="1" x14ac:dyDescent="0.2">
      <c r="B231" s="851"/>
      <c r="C231" s="851"/>
      <c r="D231" s="27" t="str">
        <f t="shared" si="128"/>
        <v/>
      </c>
      <c r="E231" s="191" t="str">
        <f t="shared" si="129"/>
        <v>Di</v>
      </c>
      <c r="F231" s="191">
        <f t="shared" si="130"/>
        <v>2021</v>
      </c>
      <c r="G231" s="191">
        <f t="shared" si="131"/>
        <v>7</v>
      </c>
      <c r="H231" s="191">
        <f t="shared" si="133"/>
        <v>20</v>
      </c>
      <c r="I231" s="192">
        <f t="shared" si="132"/>
        <v>42935</v>
      </c>
      <c r="J231" s="193">
        <f t="shared" si="120"/>
        <v>7</v>
      </c>
      <c r="K231" s="194">
        <f t="shared" si="121"/>
        <v>0</v>
      </c>
      <c r="L231" s="193">
        <f t="shared" si="122"/>
        <v>12</v>
      </c>
      <c r="M231" s="194">
        <f t="shared" si="123"/>
        <v>15</v>
      </c>
      <c r="N231" s="193">
        <f t="shared" si="124"/>
        <v>12</v>
      </c>
      <c r="O231" s="194">
        <f t="shared" si="125"/>
        <v>45</v>
      </c>
      <c r="P231" s="193">
        <f t="shared" si="126"/>
        <v>16</v>
      </c>
      <c r="Q231" s="194">
        <f t="shared" si="127"/>
        <v>0</v>
      </c>
      <c r="R231" s="195">
        <f t="shared" si="134"/>
        <v>0.29166666666666669</v>
      </c>
      <c r="S231" s="195">
        <f t="shared" si="135"/>
        <v>0.51041666666666663</v>
      </c>
      <c r="T231" s="195">
        <f t="shared" si="136"/>
        <v>0.53125</v>
      </c>
      <c r="U231" s="195">
        <f t="shared" si="137"/>
        <v>0.66666666666666663</v>
      </c>
      <c r="V231" s="196"/>
      <c r="W231" s="196">
        <f t="shared" si="138"/>
        <v>0.35416666666666669</v>
      </c>
      <c r="X231" s="196"/>
      <c r="Y231" s="196">
        <f t="shared" si="139"/>
        <v>0.35416666666666657</v>
      </c>
    </row>
    <row r="232" spans="2:25" ht="12.75" hidden="1" customHeight="1" outlineLevel="1" x14ac:dyDescent="0.2">
      <c r="B232" s="851"/>
      <c r="C232" s="851"/>
      <c r="D232" s="27" t="str">
        <f t="shared" si="128"/>
        <v/>
      </c>
      <c r="E232" s="191" t="str">
        <f t="shared" si="129"/>
        <v>Mi</v>
      </c>
      <c r="F232" s="191">
        <f t="shared" si="130"/>
        <v>2021</v>
      </c>
      <c r="G232" s="191">
        <f t="shared" si="131"/>
        <v>7</v>
      </c>
      <c r="H232" s="191">
        <f t="shared" si="133"/>
        <v>21</v>
      </c>
      <c r="I232" s="192">
        <f t="shared" si="132"/>
        <v>42936</v>
      </c>
      <c r="J232" s="193">
        <f t="shared" si="120"/>
        <v>7</v>
      </c>
      <c r="K232" s="194">
        <f t="shared" si="121"/>
        <v>0</v>
      </c>
      <c r="L232" s="193">
        <f t="shared" si="122"/>
        <v>12</v>
      </c>
      <c r="M232" s="194">
        <f t="shared" si="123"/>
        <v>15</v>
      </c>
      <c r="N232" s="193">
        <f t="shared" si="124"/>
        <v>12</v>
      </c>
      <c r="O232" s="194">
        <f t="shared" si="125"/>
        <v>45</v>
      </c>
      <c r="P232" s="193">
        <f t="shared" si="126"/>
        <v>16</v>
      </c>
      <c r="Q232" s="194">
        <f t="shared" si="127"/>
        <v>0</v>
      </c>
      <c r="R232" s="195">
        <f t="shared" si="134"/>
        <v>0.29166666666666669</v>
      </c>
      <c r="S232" s="195">
        <f t="shared" si="135"/>
        <v>0.51041666666666663</v>
      </c>
      <c r="T232" s="195">
        <f t="shared" si="136"/>
        <v>0.53125</v>
      </c>
      <c r="U232" s="195">
        <f t="shared" si="137"/>
        <v>0.66666666666666663</v>
      </c>
      <c r="V232" s="196"/>
      <c r="W232" s="196">
        <f t="shared" si="138"/>
        <v>0.35416666666666669</v>
      </c>
      <c r="X232" s="196"/>
      <c r="Y232" s="196">
        <f t="shared" si="139"/>
        <v>0.35416666666666657</v>
      </c>
    </row>
    <row r="233" spans="2:25" ht="12.75" hidden="1" customHeight="1" outlineLevel="1" x14ac:dyDescent="0.2">
      <c r="B233" s="851"/>
      <c r="C233" s="851"/>
      <c r="D233" s="27" t="str">
        <f t="shared" si="128"/>
        <v/>
      </c>
      <c r="E233" s="191" t="str">
        <f t="shared" si="129"/>
        <v>Do</v>
      </c>
      <c r="F233" s="191">
        <f t="shared" si="130"/>
        <v>2021</v>
      </c>
      <c r="G233" s="191">
        <f t="shared" si="131"/>
        <v>7</v>
      </c>
      <c r="H233" s="191">
        <f t="shared" si="133"/>
        <v>22</v>
      </c>
      <c r="I233" s="192">
        <f t="shared" si="132"/>
        <v>42937</v>
      </c>
      <c r="J233" s="193">
        <f t="shared" si="120"/>
        <v>7</v>
      </c>
      <c r="K233" s="194">
        <f t="shared" si="121"/>
        <v>0</v>
      </c>
      <c r="L233" s="193">
        <f t="shared" si="122"/>
        <v>12</v>
      </c>
      <c r="M233" s="194">
        <f t="shared" si="123"/>
        <v>15</v>
      </c>
      <c r="N233" s="193">
        <f t="shared" si="124"/>
        <v>12</v>
      </c>
      <c r="O233" s="194">
        <f t="shared" si="125"/>
        <v>45</v>
      </c>
      <c r="P233" s="193">
        <f t="shared" si="126"/>
        <v>16</v>
      </c>
      <c r="Q233" s="194">
        <f t="shared" si="127"/>
        <v>0</v>
      </c>
      <c r="R233" s="195">
        <f t="shared" si="134"/>
        <v>0.29166666666666669</v>
      </c>
      <c r="S233" s="195">
        <f t="shared" si="135"/>
        <v>0.51041666666666663</v>
      </c>
      <c r="T233" s="195">
        <f t="shared" si="136"/>
        <v>0.53125</v>
      </c>
      <c r="U233" s="195">
        <f t="shared" si="137"/>
        <v>0.66666666666666663</v>
      </c>
      <c r="V233" s="196"/>
      <c r="W233" s="196">
        <f t="shared" si="138"/>
        <v>0.35416666666666669</v>
      </c>
      <c r="X233" s="196"/>
      <c r="Y233" s="196">
        <f t="shared" si="139"/>
        <v>0.35416666666666657</v>
      </c>
    </row>
    <row r="234" spans="2:25" ht="12.75" hidden="1" customHeight="1" outlineLevel="1" x14ac:dyDescent="0.2">
      <c r="B234" s="851"/>
      <c r="C234" s="851"/>
      <c r="D234" s="27" t="str">
        <f t="shared" si="128"/>
        <v/>
      </c>
      <c r="E234" s="191" t="str">
        <f t="shared" si="129"/>
        <v>Fr</v>
      </c>
      <c r="F234" s="191">
        <f t="shared" si="130"/>
        <v>2021</v>
      </c>
      <c r="G234" s="191">
        <f t="shared" si="131"/>
        <v>7</v>
      </c>
      <c r="H234" s="191">
        <f t="shared" si="133"/>
        <v>23</v>
      </c>
      <c r="I234" s="192">
        <f t="shared" si="132"/>
        <v>42938</v>
      </c>
      <c r="J234" s="193">
        <f t="shared" si="120"/>
        <v>7</v>
      </c>
      <c r="K234" s="194">
        <f t="shared" si="121"/>
        <v>0</v>
      </c>
      <c r="L234" s="193">
        <f t="shared" si="122"/>
        <v>12</v>
      </c>
      <c r="M234" s="194">
        <f t="shared" si="123"/>
        <v>15</v>
      </c>
      <c r="N234" s="193">
        <f t="shared" si="124"/>
        <v>12</v>
      </c>
      <c r="O234" s="194">
        <f t="shared" si="125"/>
        <v>45</v>
      </c>
      <c r="P234" s="193">
        <f t="shared" si="126"/>
        <v>16</v>
      </c>
      <c r="Q234" s="194">
        <f t="shared" si="127"/>
        <v>0</v>
      </c>
      <c r="R234" s="195">
        <f t="shared" si="134"/>
        <v>0.29166666666666669</v>
      </c>
      <c r="S234" s="195">
        <f t="shared" si="135"/>
        <v>0.51041666666666663</v>
      </c>
      <c r="T234" s="195">
        <f t="shared" si="136"/>
        <v>0.53125</v>
      </c>
      <c r="U234" s="195">
        <f t="shared" si="137"/>
        <v>0.66666666666666663</v>
      </c>
      <c r="V234" s="196"/>
      <c r="W234" s="196">
        <f t="shared" si="138"/>
        <v>0.35416666666666669</v>
      </c>
      <c r="X234" s="196"/>
      <c r="Y234" s="196">
        <f t="shared" si="139"/>
        <v>0.35416666666666657</v>
      </c>
    </row>
    <row r="235" spans="2:25" ht="12.75" hidden="1" customHeight="1" outlineLevel="1" x14ac:dyDescent="0.2">
      <c r="B235" s="851"/>
      <c r="C235" s="851"/>
      <c r="D235" s="27" t="str">
        <f t="shared" si="128"/>
        <v/>
      </c>
      <c r="E235" s="191" t="str">
        <f t="shared" si="129"/>
        <v>Sa</v>
      </c>
      <c r="F235" s="191">
        <f t="shared" si="130"/>
        <v>2021</v>
      </c>
      <c r="G235" s="191">
        <f t="shared" si="131"/>
        <v>7</v>
      </c>
      <c r="H235" s="191">
        <f t="shared" si="133"/>
        <v>24</v>
      </c>
      <c r="I235" s="192">
        <f t="shared" si="132"/>
        <v>42939</v>
      </c>
      <c r="J235" s="193">
        <f t="shared" si="120"/>
        <v>7</v>
      </c>
      <c r="K235" s="194">
        <f t="shared" si="121"/>
        <v>0</v>
      </c>
      <c r="L235" s="193">
        <f t="shared" si="122"/>
        <v>12</v>
      </c>
      <c r="M235" s="194">
        <f t="shared" si="123"/>
        <v>15</v>
      </c>
      <c r="N235" s="193">
        <f t="shared" si="124"/>
        <v>12</v>
      </c>
      <c r="O235" s="194">
        <f t="shared" si="125"/>
        <v>45</v>
      </c>
      <c r="P235" s="193">
        <f t="shared" si="126"/>
        <v>16</v>
      </c>
      <c r="Q235" s="194">
        <f t="shared" si="127"/>
        <v>0</v>
      </c>
      <c r="R235" s="195">
        <f t="shared" si="134"/>
        <v>0.29166666666666669</v>
      </c>
      <c r="S235" s="195">
        <f t="shared" si="135"/>
        <v>0.51041666666666663</v>
      </c>
      <c r="T235" s="195">
        <f t="shared" si="136"/>
        <v>0.53125</v>
      </c>
      <c r="U235" s="195">
        <f t="shared" si="137"/>
        <v>0.66666666666666663</v>
      </c>
      <c r="V235" s="196"/>
      <c r="W235" s="196">
        <f t="shared" si="138"/>
        <v>0.35416666666666669</v>
      </c>
      <c r="X235" s="196"/>
      <c r="Y235" s="196">
        <f t="shared" si="139"/>
        <v>0.35416666666666657</v>
      </c>
    </row>
    <row r="236" spans="2:25" ht="12.75" hidden="1" customHeight="1" outlineLevel="1" x14ac:dyDescent="0.2">
      <c r="B236" s="851"/>
      <c r="C236" s="851"/>
      <c r="D236" s="27" t="str">
        <f t="shared" si="128"/>
        <v/>
      </c>
      <c r="E236" s="191" t="str">
        <f t="shared" si="129"/>
        <v>So</v>
      </c>
      <c r="F236" s="191">
        <f t="shared" si="130"/>
        <v>2021</v>
      </c>
      <c r="G236" s="191">
        <f t="shared" si="131"/>
        <v>7</v>
      </c>
      <c r="H236" s="191">
        <f t="shared" si="133"/>
        <v>25</v>
      </c>
      <c r="I236" s="192">
        <f t="shared" si="132"/>
        <v>42940</v>
      </c>
      <c r="J236" s="193">
        <f t="shared" si="120"/>
        <v>7</v>
      </c>
      <c r="K236" s="194">
        <f t="shared" si="121"/>
        <v>0</v>
      </c>
      <c r="L236" s="193">
        <f t="shared" si="122"/>
        <v>12</v>
      </c>
      <c r="M236" s="194">
        <f t="shared" si="123"/>
        <v>15</v>
      </c>
      <c r="N236" s="193">
        <f t="shared" si="124"/>
        <v>12</v>
      </c>
      <c r="O236" s="194">
        <f t="shared" si="125"/>
        <v>45</v>
      </c>
      <c r="P236" s="193">
        <f t="shared" si="126"/>
        <v>16</v>
      </c>
      <c r="Q236" s="194">
        <f t="shared" si="127"/>
        <v>0</v>
      </c>
      <c r="R236" s="195">
        <f t="shared" si="134"/>
        <v>0.29166666666666669</v>
      </c>
      <c r="S236" s="195">
        <f t="shared" si="135"/>
        <v>0.51041666666666663</v>
      </c>
      <c r="T236" s="195">
        <f t="shared" si="136"/>
        <v>0.53125</v>
      </c>
      <c r="U236" s="195">
        <f t="shared" si="137"/>
        <v>0.66666666666666663</v>
      </c>
      <c r="V236" s="196"/>
      <c r="W236" s="196">
        <f t="shared" si="138"/>
        <v>0.35416666666666669</v>
      </c>
      <c r="X236" s="196"/>
      <c r="Y236" s="196">
        <f t="shared" si="139"/>
        <v>0.35416666666666657</v>
      </c>
    </row>
    <row r="237" spans="2:25" ht="12.75" hidden="1" customHeight="1" outlineLevel="1" x14ac:dyDescent="0.2">
      <c r="B237" s="851"/>
      <c r="C237" s="851"/>
      <c r="D237" s="27">
        <f t="shared" si="128"/>
        <v>30</v>
      </c>
      <c r="E237" s="191" t="str">
        <f t="shared" si="129"/>
        <v>Mo</v>
      </c>
      <c r="F237" s="191">
        <f t="shared" si="130"/>
        <v>2021</v>
      </c>
      <c r="G237" s="191">
        <f t="shared" si="131"/>
        <v>7</v>
      </c>
      <c r="H237" s="191">
        <f t="shared" si="133"/>
        <v>26</v>
      </c>
      <c r="I237" s="192">
        <f t="shared" si="132"/>
        <v>42941</v>
      </c>
      <c r="J237" s="193">
        <f t="shared" si="120"/>
        <v>7</v>
      </c>
      <c r="K237" s="194">
        <f t="shared" si="121"/>
        <v>0</v>
      </c>
      <c r="L237" s="193">
        <f t="shared" si="122"/>
        <v>12</v>
      </c>
      <c r="M237" s="194">
        <f t="shared" si="123"/>
        <v>15</v>
      </c>
      <c r="N237" s="193">
        <f t="shared" si="124"/>
        <v>12</v>
      </c>
      <c r="O237" s="194">
        <f t="shared" si="125"/>
        <v>45</v>
      </c>
      <c r="P237" s="193">
        <f t="shared" si="126"/>
        <v>16</v>
      </c>
      <c r="Q237" s="194">
        <f t="shared" si="127"/>
        <v>0</v>
      </c>
      <c r="R237" s="195">
        <f t="shared" si="134"/>
        <v>0.29166666666666669</v>
      </c>
      <c r="S237" s="195">
        <f t="shared" si="135"/>
        <v>0.51041666666666663</v>
      </c>
      <c r="T237" s="195">
        <f t="shared" si="136"/>
        <v>0.53125</v>
      </c>
      <c r="U237" s="195">
        <f t="shared" si="137"/>
        <v>0.66666666666666663</v>
      </c>
      <c r="V237" s="196"/>
      <c r="W237" s="196">
        <f t="shared" si="138"/>
        <v>0.35416666666666669</v>
      </c>
      <c r="X237" s="196"/>
      <c r="Y237" s="196">
        <f t="shared" si="139"/>
        <v>0.35416666666666657</v>
      </c>
    </row>
    <row r="238" spans="2:25" ht="12.75" hidden="1" customHeight="1" outlineLevel="1" x14ac:dyDescent="0.2">
      <c r="B238" s="851"/>
      <c r="C238" s="851"/>
      <c r="D238" s="27" t="str">
        <f t="shared" si="128"/>
        <v/>
      </c>
      <c r="E238" s="191" t="str">
        <f t="shared" si="129"/>
        <v>Di</v>
      </c>
      <c r="F238" s="191">
        <f t="shared" si="130"/>
        <v>2021</v>
      </c>
      <c r="G238" s="191">
        <f t="shared" si="131"/>
        <v>7</v>
      </c>
      <c r="H238" s="191">
        <f t="shared" si="133"/>
        <v>27</v>
      </c>
      <c r="I238" s="192">
        <f t="shared" si="132"/>
        <v>42942</v>
      </c>
      <c r="J238" s="193">
        <f t="shared" si="120"/>
        <v>7</v>
      </c>
      <c r="K238" s="194">
        <f t="shared" si="121"/>
        <v>0</v>
      </c>
      <c r="L238" s="193">
        <f t="shared" si="122"/>
        <v>12</v>
      </c>
      <c r="M238" s="194">
        <f t="shared" si="123"/>
        <v>15</v>
      </c>
      <c r="N238" s="193">
        <f t="shared" si="124"/>
        <v>12</v>
      </c>
      <c r="O238" s="194">
        <f t="shared" si="125"/>
        <v>45</v>
      </c>
      <c r="P238" s="193">
        <f t="shared" si="126"/>
        <v>16</v>
      </c>
      <c r="Q238" s="194">
        <f t="shared" si="127"/>
        <v>0</v>
      </c>
      <c r="R238" s="195">
        <f t="shared" si="134"/>
        <v>0.29166666666666669</v>
      </c>
      <c r="S238" s="195">
        <f t="shared" si="135"/>
        <v>0.51041666666666663</v>
      </c>
      <c r="T238" s="195">
        <f t="shared" si="136"/>
        <v>0.53125</v>
      </c>
      <c r="U238" s="195">
        <f t="shared" si="137"/>
        <v>0.66666666666666663</v>
      </c>
      <c r="V238" s="196"/>
      <c r="W238" s="196">
        <f t="shared" si="138"/>
        <v>0.35416666666666669</v>
      </c>
      <c r="X238" s="196"/>
      <c r="Y238" s="196">
        <f t="shared" si="139"/>
        <v>0.35416666666666657</v>
      </c>
    </row>
    <row r="239" spans="2:25" ht="12.75" hidden="1" customHeight="1" outlineLevel="1" x14ac:dyDescent="0.2">
      <c r="B239" s="851"/>
      <c r="C239" s="851"/>
      <c r="D239" s="27" t="str">
        <f t="shared" si="128"/>
        <v/>
      </c>
      <c r="E239" s="191" t="str">
        <f t="shared" si="129"/>
        <v>Mi</v>
      </c>
      <c r="F239" s="191">
        <f t="shared" si="130"/>
        <v>2021</v>
      </c>
      <c r="G239" s="191">
        <f t="shared" si="131"/>
        <v>7</v>
      </c>
      <c r="H239" s="191">
        <f t="shared" si="133"/>
        <v>28</v>
      </c>
      <c r="I239" s="192">
        <f t="shared" si="132"/>
        <v>42943</v>
      </c>
      <c r="J239" s="193">
        <f t="shared" si="120"/>
        <v>7</v>
      </c>
      <c r="K239" s="194">
        <f t="shared" si="121"/>
        <v>0</v>
      </c>
      <c r="L239" s="193">
        <f t="shared" si="122"/>
        <v>12</v>
      </c>
      <c r="M239" s="194">
        <f t="shared" si="123"/>
        <v>15</v>
      </c>
      <c r="N239" s="193">
        <f t="shared" si="124"/>
        <v>12</v>
      </c>
      <c r="O239" s="194">
        <f t="shared" si="125"/>
        <v>45</v>
      </c>
      <c r="P239" s="193">
        <f t="shared" si="126"/>
        <v>16</v>
      </c>
      <c r="Q239" s="194">
        <f t="shared" si="127"/>
        <v>0</v>
      </c>
      <c r="R239" s="195">
        <f>TIME(J239,K239,0)</f>
        <v>0.29166666666666669</v>
      </c>
      <c r="S239" s="195">
        <f>TIME(L239,M239,0)</f>
        <v>0.51041666666666663</v>
      </c>
      <c r="T239" s="195">
        <f>TIME(N239,O239,0)</f>
        <v>0.53125</v>
      </c>
      <c r="U239" s="195">
        <f>TIME(P239,Q239,0)</f>
        <v>0.66666666666666663</v>
      </c>
      <c r="V239" s="196"/>
      <c r="W239" s="196">
        <f>TIME($W$4,$X$4,0)</f>
        <v>0.35416666666666669</v>
      </c>
      <c r="X239" s="196"/>
      <c r="Y239" s="196">
        <f>U239-R239-(T239-S239)</f>
        <v>0.35416666666666657</v>
      </c>
    </row>
    <row r="240" spans="2:25" ht="12.75" hidden="1" customHeight="1" outlineLevel="1" x14ac:dyDescent="0.2">
      <c r="B240" s="851"/>
      <c r="C240" s="851"/>
      <c r="D240" s="27" t="str">
        <f t="shared" si="128"/>
        <v/>
      </c>
      <c r="E240" s="191" t="str">
        <f t="shared" si="129"/>
        <v>Do</v>
      </c>
      <c r="F240" s="191">
        <f t="shared" si="130"/>
        <v>2021</v>
      </c>
      <c r="G240" s="191">
        <f t="shared" si="131"/>
        <v>7</v>
      </c>
      <c r="H240" s="191">
        <f t="shared" si="133"/>
        <v>29</v>
      </c>
      <c r="I240" s="192">
        <f t="shared" si="132"/>
        <v>42944</v>
      </c>
      <c r="J240" s="193">
        <f t="shared" si="120"/>
        <v>7</v>
      </c>
      <c r="K240" s="194">
        <f t="shared" si="121"/>
        <v>0</v>
      </c>
      <c r="L240" s="193">
        <f t="shared" si="122"/>
        <v>12</v>
      </c>
      <c r="M240" s="194">
        <f t="shared" si="123"/>
        <v>15</v>
      </c>
      <c r="N240" s="193">
        <f t="shared" si="124"/>
        <v>12</v>
      </c>
      <c r="O240" s="194">
        <f t="shared" si="125"/>
        <v>45</v>
      </c>
      <c r="P240" s="193">
        <f t="shared" si="126"/>
        <v>16</v>
      </c>
      <c r="Q240" s="194">
        <f t="shared" si="127"/>
        <v>0</v>
      </c>
      <c r="R240" s="195">
        <f>TIME(J240,K240,0)</f>
        <v>0.29166666666666669</v>
      </c>
      <c r="S240" s="195">
        <f>TIME(L240,M240,0)</f>
        <v>0.51041666666666663</v>
      </c>
      <c r="T240" s="195">
        <f>TIME(N240,O240,0)</f>
        <v>0.53125</v>
      </c>
      <c r="U240" s="195">
        <f>TIME(P240,Q240,0)</f>
        <v>0.66666666666666663</v>
      </c>
      <c r="V240" s="196"/>
      <c r="W240" s="196">
        <f>TIME($W$4,$X$4,0)</f>
        <v>0.35416666666666669</v>
      </c>
      <c r="X240" s="196"/>
      <c r="Y240" s="196">
        <f>U240-R240-(T240-S240)</f>
        <v>0.35416666666666657</v>
      </c>
    </row>
    <row r="241" spans="1:30" ht="12.75" hidden="1" customHeight="1" outlineLevel="1" x14ac:dyDescent="0.2">
      <c r="B241" s="851"/>
      <c r="C241" s="851"/>
      <c r="D241" s="27" t="str">
        <f t="shared" si="128"/>
        <v/>
      </c>
      <c r="E241" s="191" t="str">
        <f t="shared" si="129"/>
        <v>Fr</v>
      </c>
      <c r="F241" s="191">
        <f t="shared" si="130"/>
        <v>2021</v>
      </c>
      <c r="G241" s="191">
        <f t="shared" si="131"/>
        <v>7</v>
      </c>
      <c r="H241" s="191">
        <f t="shared" si="133"/>
        <v>30</v>
      </c>
      <c r="I241" s="192">
        <f t="shared" si="132"/>
        <v>42945</v>
      </c>
      <c r="J241" s="193">
        <f t="shared" si="120"/>
        <v>7</v>
      </c>
      <c r="K241" s="194">
        <f t="shared" si="121"/>
        <v>0</v>
      </c>
      <c r="L241" s="193">
        <f t="shared" si="122"/>
        <v>12</v>
      </c>
      <c r="M241" s="194">
        <f t="shared" si="123"/>
        <v>15</v>
      </c>
      <c r="N241" s="193">
        <f t="shared" si="124"/>
        <v>12</v>
      </c>
      <c r="O241" s="194">
        <f t="shared" si="125"/>
        <v>45</v>
      </c>
      <c r="P241" s="193">
        <f t="shared" si="126"/>
        <v>16</v>
      </c>
      <c r="Q241" s="194">
        <f t="shared" si="127"/>
        <v>0</v>
      </c>
      <c r="R241" s="195">
        <f>TIME(J241,K241,0)</f>
        <v>0.29166666666666669</v>
      </c>
      <c r="S241" s="195">
        <f>TIME(L241,M241,0)</f>
        <v>0.51041666666666663</v>
      </c>
      <c r="T241" s="195">
        <f>TIME(N241,O241,0)</f>
        <v>0.53125</v>
      </c>
      <c r="U241" s="195">
        <f>TIME(P241,Q241,0)</f>
        <v>0.66666666666666663</v>
      </c>
      <c r="V241" s="196"/>
      <c r="W241" s="196">
        <f>TIME($W$4,$X$4,0)</f>
        <v>0.35416666666666669</v>
      </c>
      <c r="X241" s="196"/>
      <c r="Y241" s="196">
        <f>U241-R241-(T241-S241)</f>
        <v>0.35416666666666657</v>
      </c>
      <c r="Z241" s="196"/>
      <c r="AA241" s="150"/>
    </row>
    <row r="242" spans="1:30" ht="12.75" hidden="1" customHeight="1" outlineLevel="1" x14ac:dyDescent="0.2">
      <c r="B242" s="851"/>
      <c r="C242" s="851"/>
      <c r="D242" s="27" t="str">
        <f t="shared" si="128"/>
        <v/>
      </c>
      <c r="E242" s="191" t="str">
        <f t="shared" si="129"/>
        <v>Sa</v>
      </c>
      <c r="F242" s="191">
        <f t="shared" si="130"/>
        <v>2021</v>
      </c>
      <c r="G242" s="191">
        <f t="shared" si="131"/>
        <v>7</v>
      </c>
      <c r="H242" s="191">
        <f t="shared" si="133"/>
        <v>31</v>
      </c>
      <c r="I242" s="192">
        <f t="shared" si="132"/>
        <v>42946</v>
      </c>
      <c r="J242" s="193">
        <f t="shared" si="120"/>
        <v>7</v>
      </c>
      <c r="K242" s="194">
        <f t="shared" si="121"/>
        <v>0</v>
      </c>
      <c r="L242" s="193">
        <f t="shared" si="122"/>
        <v>12</v>
      </c>
      <c r="M242" s="194">
        <f t="shared" si="123"/>
        <v>15</v>
      </c>
      <c r="N242" s="193">
        <f t="shared" si="124"/>
        <v>12</v>
      </c>
      <c r="O242" s="194">
        <f t="shared" si="125"/>
        <v>45</v>
      </c>
      <c r="P242" s="193">
        <f t="shared" si="126"/>
        <v>16</v>
      </c>
      <c r="Q242" s="194">
        <f t="shared" si="127"/>
        <v>0</v>
      </c>
      <c r="R242" s="195">
        <f>TIME(J242,K242,0)</f>
        <v>0.29166666666666669</v>
      </c>
      <c r="S242" s="195">
        <f>TIME(L242,M242,0)</f>
        <v>0.51041666666666663</v>
      </c>
      <c r="T242" s="195">
        <f>TIME(N242,O242,0)</f>
        <v>0.53125</v>
      </c>
      <c r="U242" s="195">
        <f>TIME(P242,Q242,0)</f>
        <v>0.66666666666666663</v>
      </c>
      <c r="V242" s="196"/>
      <c r="W242" s="196">
        <f>TIME($W$4,$X$4,0)</f>
        <v>0.35416666666666669</v>
      </c>
      <c r="X242" s="196"/>
      <c r="Y242" s="196">
        <f>U242-R242-(T242-S242)</f>
        <v>0.35416666666666657</v>
      </c>
      <c r="Z242" s="196"/>
      <c r="AA242" s="150"/>
    </row>
    <row r="243" spans="1:30" ht="12.75" hidden="1" customHeight="1" outlineLevel="1" x14ac:dyDescent="0.2">
      <c r="B243" s="851"/>
      <c r="C243" s="851"/>
      <c r="E243" s="9"/>
      <c r="F243" s="9"/>
      <c r="G243" s="9"/>
      <c r="H243" s="191"/>
      <c r="I243" s="13"/>
      <c r="P243" s="4" t="s">
        <v>21</v>
      </c>
      <c r="Q243" s="4"/>
      <c r="R243" s="4"/>
      <c r="S243" s="4"/>
      <c r="T243" s="4"/>
      <c r="U243" s="4"/>
      <c r="V243" s="18"/>
      <c r="W243" s="18">
        <f>SUM(W211:W242)</f>
        <v>10.979166666666664</v>
      </c>
      <c r="X243" s="18"/>
      <c r="Y243" s="18">
        <f>SUM(Y211:Y242)</f>
        <v>10.979166666666664</v>
      </c>
      <c r="Z243" s="18"/>
      <c r="AA243" s="190">
        <f>IF(Y243-W243&lt;0,W243-Y243,Y243-W243)</f>
        <v>0</v>
      </c>
      <c r="AB243" s="190">
        <f>8.5*SUM(AB211:AB242)/24</f>
        <v>0</v>
      </c>
      <c r="AC243" s="190">
        <f>8.5*SUM(AC211:AC242)/24</f>
        <v>0</v>
      </c>
      <c r="AD243" s="190">
        <f>8.5*SUM(AD211:AD242)/24</f>
        <v>0</v>
      </c>
    </row>
    <row r="244" spans="1:30" ht="12.75" customHeight="1" collapsed="1" x14ac:dyDescent="0.2">
      <c r="B244" s="852"/>
      <c r="C244" s="852"/>
      <c r="D244" s="49"/>
      <c r="E244" s="51"/>
      <c r="F244" s="51"/>
      <c r="G244" s="51"/>
      <c r="H244" s="51"/>
      <c r="I244" s="51"/>
      <c r="J244" s="52"/>
      <c r="K244" s="52"/>
      <c r="L244" s="52"/>
      <c r="M244" s="52"/>
      <c r="N244" s="52"/>
      <c r="O244" s="52"/>
      <c r="P244" s="52"/>
      <c r="Q244" s="52"/>
      <c r="R244" s="52"/>
      <c r="S244" s="52"/>
      <c r="T244" s="52"/>
      <c r="U244" s="52"/>
      <c r="V244" s="61"/>
      <c r="W244" s="61"/>
      <c r="X244" s="61"/>
      <c r="Y244" s="51"/>
      <c r="AA244" s="203">
        <f>AA210+AA243</f>
        <v>6.9444444444428655E-3</v>
      </c>
      <c r="AB244" s="202">
        <f>AB210+SUM(AB211:AB242)</f>
        <v>0</v>
      </c>
      <c r="AC244" s="202">
        <f>AC210+SUM(AC211:AC242)</f>
        <v>0</v>
      </c>
      <c r="AD244" s="202">
        <f>AD210+SUM(AD211:AD242)</f>
        <v>1</v>
      </c>
    </row>
    <row r="245" spans="1:30" ht="12.75" hidden="1" customHeight="1" outlineLevel="1" x14ac:dyDescent="0.2">
      <c r="B245" s="850">
        <f>$F$4</f>
        <v>2021</v>
      </c>
      <c r="C245" s="850" t="str">
        <f>TEXT(I246,"MMM")</f>
        <v>Aug</v>
      </c>
      <c r="D245" s="41"/>
      <c r="E245" s="59"/>
      <c r="F245" s="59"/>
      <c r="G245" s="59"/>
      <c r="H245" s="59"/>
      <c r="I245" s="65"/>
      <c r="J245" s="60"/>
      <c r="K245" s="60"/>
      <c r="L245" s="60"/>
      <c r="M245" s="60"/>
      <c r="N245" s="60"/>
      <c r="O245" s="60"/>
      <c r="P245" s="60"/>
      <c r="Q245" s="60"/>
      <c r="R245" s="60"/>
      <c r="S245" s="60"/>
      <c r="T245" s="60"/>
      <c r="U245" s="60"/>
      <c r="V245" s="44"/>
      <c r="W245" s="44"/>
      <c r="X245" s="44"/>
      <c r="Y245" s="59"/>
      <c r="Z245" s="59"/>
      <c r="AA245" s="148"/>
      <c r="AB245" s="148"/>
      <c r="AC245" s="148"/>
      <c r="AD245" s="148"/>
    </row>
    <row r="246" spans="1:30" ht="12.75" hidden="1" customHeight="1" outlineLevel="1" x14ac:dyDescent="0.2">
      <c r="A246" s="198">
        <f>A212+1</f>
        <v>8</v>
      </c>
      <c r="B246" s="851"/>
      <c r="C246" s="851"/>
      <c r="D246" s="27" t="str">
        <f>IF(E246="Mo",_xlfn.ISOWEEKNUM(I246),"")</f>
        <v/>
      </c>
      <c r="E246" s="191" t="str">
        <f>TEXT(I246,"TTT")</f>
        <v>So</v>
      </c>
      <c r="F246" s="191">
        <f>$F$4</f>
        <v>2021</v>
      </c>
      <c r="G246" s="191">
        <f>$A$246</f>
        <v>8</v>
      </c>
      <c r="H246" s="191">
        <f>$H$4</f>
        <v>1</v>
      </c>
      <c r="I246" s="192">
        <f>DATE(F246,G246,H246)</f>
        <v>42947</v>
      </c>
      <c r="J246" s="193">
        <f t="shared" ref="J246:J276" si="140">$J$4</f>
        <v>7</v>
      </c>
      <c r="K246" s="194">
        <f t="shared" ref="K246:K276" si="141">$K$4</f>
        <v>0</v>
      </c>
      <c r="L246" s="193">
        <f t="shared" ref="L246:L276" si="142">$L$4</f>
        <v>12</v>
      </c>
      <c r="M246" s="194">
        <f t="shared" ref="M246:M276" si="143">$M$4</f>
        <v>15</v>
      </c>
      <c r="N246" s="193">
        <f t="shared" ref="N246:N276" si="144">$N$4</f>
        <v>12</v>
      </c>
      <c r="O246" s="194">
        <f t="shared" ref="O246:O276" si="145">$O$4</f>
        <v>45</v>
      </c>
      <c r="P246" s="193">
        <f t="shared" ref="P246:P276" si="146">$P$4</f>
        <v>16</v>
      </c>
      <c r="Q246" s="194">
        <f t="shared" ref="Q246:Q276" si="147">$Q$4</f>
        <v>0</v>
      </c>
      <c r="R246" s="195">
        <f>TIME(J246,K246,0)</f>
        <v>0.29166666666666669</v>
      </c>
      <c r="S246" s="195">
        <f>TIME(L246,M246,0)</f>
        <v>0.51041666666666663</v>
      </c>
      <c r="T246" s="195">
        <f>TIME(N246,O246,0)</f>
        <v>0.53125</v>
      </c>
      <c r="U246" s="195">
        <f>TIME(P246,Q246,0)</f>
        <v>0.66666666666666663</v>
      </c>
      <c r="V246" s="196"/>
      <c r="W246" s="196">
        <f>TIME($W$4,$X$4,0)</f>
        <v>0.35416666666666669</v>
      </c>
      <c r="X246" s="196"/>
      <c r="Y246" s="196">
        <f>U246-R246-(T246-S246)</f>
        <v>0.35416666666666657</v>
      </c>
      <c r="Z246" s="196"/>
    </row>
    <row r="247" spans="1:30" ht="12.75" hidden="1" customHeight="1" outlineLevel="1" x14ac:dyDescent="0.2">
      <c r="B247" s="851"/>
      <c r="C247" s="851"/>
      <c r="D247" s="27">
        <f t="shared" ref="D247:D276" si="148">IF(E247="Mo",_xlfn.ISOWEEKNUM(I247),"")</f>
        <v>31</v>
      </c>
      <c r="E247" s="191" t="str">
        <f t="shared" ref="E247:E276" si="149">TEXT(I247,"TTT")</f>
        <v>Mo</v>
      </c>
      <c r="F247" s="191">
        <f t="shared" ref="F247:F276" si="150">$F$4</f>
        <v>2021</v>
      </c>
      <c r="G247" s="191">
        <f t="shared" ref="G247:G276" si="151">$A$246</f>
        <v>8</v>
      </c>
      <c r="H247" s="191">
        <f>H246+1</f>
        <v>2</v>
      </c>
      <c r="I247" s="192">
        <f t="shared" ref="I247:I276" si="152">DATE(F247,G247,H247)</f>
        <v>42948</v>
      </c>
      <c r="J247" s="193">
        <f t="shared" si="140"/>
        <v>7</v>
      </c>
      <c r="K247" s="194">
        <f t="shared" si="141"/>
        <v>0</v>
      </c>
      <c r="L247" s="193">
        <f t="shared" si="142"/>
        <v>12</v>
      </c>
      <c r="M247" s="194">
        <f t="shared" si="143"/>
        <v>15</v>
      </c>
      <c r="N247" s="193">
        <f t="shared" si="144"/>
        <v>12</v>
      </c>
      <c r="O247" s="194">
        <f t="shared" si="145"/>
        <v>45</v>
      </c>
      <c r="P247" s="193">
        <f t="shared" si="146"/>
        <v>16</v>
      </c>
      <c r="Q247" s="194">
        <f t="shared" si="147"/>
        <v>0</v>
      </c>
      <c r="R247" s="195">
        <f>TIME(J247,K247,0)</f>
        <v>0.29166666666666669</v>
      </c>
      <c r="S247" s="195">
        <f>TIME(L247,M247,0)</f>
        <v>0.51041666666666663</v>
      </c>
      <c r="T247" s="195">
        <f>TIME(N247,O247,0)</f>
        <v>0.53125</v>
      </c>
      <c r="U247" s="195">
        <f>TIME(P247,Q247,0)</f>
        <v>0.66666666666666663</v>
      </c>
      <c r="V247" s="196"/>
      <c r="W247" s="196">
        <f>TIME($W$4,$X$4,0)</f>
        <v>0.35416666666666669</v>
      </c>
      <c r="X247" s="196"/>
      <c r="Y247" s="196">
        <f>U247-R247-(T247-S247)</f>
        <v>0.35416666666666657</v>
      </c>
      <c r="Z247" s="196"/>
      <c r="AA247" s="150"/>
    </row>
    <row r="248" spans="1:30" ht="12.75" hidden="1" customHeight="1" outlineLevel="1" x14ac:dyDescent="0.2">
      <c r="B248" s="851"/>
      <c r="C248" s="851"/>
      <c r="D248" s="27" t="str">
        <f t="shared" si="148"/>
        <v/>
      </c>
      <c r="E248" s="191" t="str">
        <f t="shared" si="149"/>
        <v>Di</v>
      </c>
      <c r="F248" s="191">
        <f t="shared" si="150"/>
        <v>2021</v>
      </c>
      <c r="G248" s="191">
        <f t="shared" si="151"/>
        <v>8</v>
      </c>
      <c r="H248" s="191">
        <f t="shared" ref="H248:H276" si="153">H247+1</f>
        <v>3</v>
      </c>
      <c r="I248" s="192">
        <f t="shared" si="152"/>
        <v>42949</v>
      </c>
      <c r="J248" s="193">
        <f t="shared" si="140"/>
        <v>7</v>
      </c>
      <c r="K248" s="194">
        <f t="shared" si="141"/>
        <v>0</v>
      </c>
      <c r="L248" s="193">
        <f t="shared" si="142"/>
        <v>12</v>
      </c>
      <c r="M248" s="194">
        <f t="shared" si="143"/>
        <v>15</v>
      </c>
      <c r="N248" s="193">
        <f t="shared" si="144"/>
        <v>12</v>
      </c>
      <c r="O248" s="194">
        <f t="shared" si="145"/>
        <v>45</v>
      </c>
      <c r="P248" s="193">
        <f t="shared" si="146"/>
        <v>16</v>
      </c>
      <c r="Q248" s="194">
        <f t="shared" si="147"/>
        <v>0</v>
      </c>
      <c r="R248" s="195">
        <f>TIME(J248,K248,0)</f>
        <v>0.29166666666666669</v>
      </c>
      <c r="S248" s="195">
        <f>TIME(L248,M248,0)</f>
        <v>0.51041666666666663</v>
      </c>
      <c r="T248" s="195">
        <f>TIME(N248,O248,0)</f>
        <v>0.53125</v>
      </c>
      <c r="U248" s="195">
        <f>TIME(P248,Q248,0)</f>
        <v>0.66666666666666663</v>
      </c>
      <c r="V248" s="196"/>
      <c r="W248" s="196">
        <f>TIME($W$4,$X$4,0)</f>
        <v>0.35416666666666669</v>
      </c>
      <c r="X248" s="196"/>
      <c r="Y248" s="196">
        <f>U248-R248-(T248-S248)</f>
        <v>0.35416666666666657</v>
      </c>
      <c r="Z248" s="196"/>
      <c r="AA248" s="150"/>
    </row>
    <row r="249" spans="1:30" ht="12.75" hidden="1" customHeight="1" outlineLevel="1" x14ac:dyDescent="0.2">
      <c r="B249" s="851"/>
      <c r="C249" s="851"/>
      <c r="D249" s="27" t="str">
        <f t="shared" si="148"/>
        <v/>
      </c>
      <c r="E249" s="191" t="str">
        <f t="shared" si="149"/>
        <v>Mi</v>
      </c>
      <c r="F249" s="191">
        <f t="shared" si="150"/>
        <v>2021</v>
      </c>
      <c r="G249" s="191">
        <f t="shared" si="151"/>
        <v>8</v>
      </c>
      <c r="H249" s="191">
        <f t="shared" si="153"/>
        <v>4</v>
      </c>
      <c r="I249" s="192">
        <f t="shared" si="152"/>
        <v>42950</v>
      </c>
      <c r="J249" s="193">
        <f t="shared" si="140"/>
        <v>7</v>
      </c>
      <c r="K249" s="194">
        <f t="shared" si="141"/>
        <v>0</v>
      </c>
      <c r="L249" s="193">
        <f t="shared" si="142"/>
        <v>12</v>
      </c>
      <c r="M249" s="194">
        <f t="shared" si="143"/>
        <v>15</v>
      </c>
      <c r="N249" s="193">
        <f t="shared" si="144"/>
        <v>12</v>
      </c>
      <c r="O249" s="194">
        <f t="shared" si="145"/>
        <v>45</v>
      </c>
      <c r="P249" s="193">
        <f t="shared" si="146"/>
        <v>16</v>
      </c>
      <c r="Q249" s="194">
        <f t="shared" si="147"/>
        <v>0</v>
      </c>
      <c r="R249" s="195">
        <f>TIME(J249,K249,0)</f>
        <v>0.29166666666666669</v>
      </c>
      <c r="S249" s="195">
        <f>TIME(L249,M249,0)</f>
        <v>0.51041666666666663</v>
      </c>
      <c r="T249" s="195">
        <f>TIME(N249,O249,0)</f>
        <v>0.53125</v>
      </c>
      <c r="U249" s="195">
        <f>TIME(P249,Q249,0)</f>
        <v>0.66666666666666663</v>
      </c>
      <c r="V249" s="196"/>
      <c r="W249" s="196">
        <f>TIME($W$4,$X$4,0)</f>
        <v>0.35416666666666669</v>
      </c>
      <c r="X249" s="196"/>
      <c r="Y249" s="196">
        <f>U249-R249-(T249-S249)</f>
        <v>0.35416666666666657</v>
      </c>
      <c r="Z249" s="196"/>
      <c r="AA249" s="150"/>
    </row>
    <row r="250" spans="1:30" ht="12.75" hidden="1" customHeight="1" outlineLevel="1" x14ac:dyDescent="0.2">
      <c r="B250" s="851"/>
      <c r="C250" s="851"/>
      <c r="D250" s="27" t="str">
        <f t="shared" si="148"/>
        <v/>
      </c>
      <c r="E250" s="191" t="str">
        <f t="shared" si="149"/>
        <v>Do</v>
      </c>
      <c r="F250" s="191">
        <f t="shared" si="150"/>
        <v>2021</v>
      </c>
      <c r="G250" s="191">
        <f t="shared" si="151"/>
        <v>8</v>
      </c>
      <c r="H250" s="191">
        <f t="shared" si="153"/>
        <v>5</v>
      </c>
      <c r="I250" s="192">
        <f t="shared" si="152"/>
        <v>42951</v>
      </c>
      <c r="J250" s="193">
        <f t="shared" si="140"/>
        <v>7</v>
      </c>
      <c r="K250" s="194">
        <f t="shared" si="141"/>
        <v>0</v>
      </c>
      <c r="L250" s="193">
        <f t="shared" si="142"/>
        <v>12</v>
      </c>
      <c r="M250" s="194">
        <f t="shared" si="143"/>
        <v>15</v>
      </c>
      <c r="N250" s="193">
        <f t="shared" si="144"/>
        <v>12</v>
      </c>
      <c r="O250" s="194">
        <f t="shared" si="145"/>
        <v>45</v>
      </c>
      <c r="P250" s="193">
        <f t="shared" si="146"/>
        <v>16</v>
      </c>
      <c r="Q250" s="194">
        <f t="shared" si="147"/>
        <v>0</v>
      </c>
      <c r="R250" s="195">
        <f t="shared" ref="R250:R272" si="154">TIME(J250,K250,0)</f>
        <v>0.29166666666666669</v>
      </c>
      <c r="S250" s="195">
        <f t="shared" ref="S250:S272" si="155">TIME(L250,M250,0)</f>
        <v>0.51041666666666663</v>
      </c>
      <c r="T250" s="195">
        <f t="shared" ref="T250:T272" si="156">TIME(N250,O250,0)</f>
        <v>0.53125</v>
      </c>
      <c r="U250" s="195">
        <f t="shared" ref="U250:U272" si="157">TIME(P250,Q250,0)</f>
        <v>0.66666666666666663</v>
      </c>
      <c r="V250" s="196"/>
      <c r="W250" s="196">
        <f t="shared" ref="W250:W272" si="158">TIME($W$4,$X$4,0)</f>
        <v>0.35416666666666669</v>
      </c>
      <c r="X250" s="196"/>
      <c r="Y250" s="196">
        <f t="shared" ref="Y250:Y272" si="159">U250-R250-(T250-S250)</f>
        <v>0.35416666666666657</v>
      </c>
      <c r="Z250" s="196"/>
      <c r="AA250" s="150"/>
    </row>
    <row r="251" spans="1:30" ht="12.75" hidden="1" customHeight="1" outlineLevel="1" x14ac:dyDescent="0.2">
      <c r="B251" s="851"/>
      <c r="C251" s="851"/>
      <c r="D251" s="27" t="str">
        <f t="shared" si="148"/>
        <v/>
      </c>
      <c r="E251" s="191" t="str">
        <f t="shared" si="149"/>
        <v>Fr</v>
      </c>
      <c r="F251" s="191">
        <f t="shared" si="150"/>
        <v>2021</v>
      </c>
      <c r="G251" s="191">
        <f t="shared" si="151"/>
        <v>8</v>
      </c>
      <c r="H251" s="191">
        <f t="shared" si="153"/>
        <v>6</v>
      </c>
      <c r="I251" s="192">
        <f t="shared" si="152"/>
        <v>42952</v>
      </c>
      <c r="J251" s="193">
        <f t="shared" si="140"/>
        <v>7</v>
      </c>
      <c r="K251" s="194">
        <f t="shared" si="141"/>
        <v>0</v>
      </c>
      <c r="L251" s="193">
        <f t="shared" si="142"/>
        <v>12</v>
      </c>
      <c r="M251" s="194">
        <f t="shared" si="143"/>
        <v>15</v>
      </c>
      <c r="N251" s="193">
        <f t="shared" si="144"/>
        <v>12</v>
      </c>
      <c r="O251" s="194">
        <f t="shared" si="145"/>
        <v>45</v>
      </c>
      <c r="P251" s="193">
        <f t="shared" si="146"/>
        <v>16</v>
      </c>
      <c r="Q251" s="194">
        <f t="shared" si="147"/>
        <v>0</v>
      </c>
      <c r="R251" s="195">
        <f t="shared" si="154"/>
        <v>0.29166666666666669</v>
      </c>
      <c r="S251" s="195">
        <f t="shared" si="155"/>
        <v>0.51041666666666663</v>
      </c>
      <c r="T251" s="195">
        <f t="shared" si="156"/>
        <v>0.53125</v>
      </c>
      <c r="U251" s="195">
        <f t="shared" si="157"/>
        <v>0.66666666666666663</v>
      </c>
      <c r="V251" s="196"/>
      <c r="W251" s="196">
        <f t="shared" si="158"/>
        <v>0.35416666666666669</v>
      </c>
      <c r="X251" s="196"/>
      <c r="Y251" s="196">
        <f t="shared" si="159"/>
        <v>0.35416666666666657</v>
      </c>
      <c r="Z251" s="196"/>
      <c r="AA251" s="150"/>
    </row>
    <row r="252" spans="1:30" ht="12.75" hidden="1" customHeight="1" outlineLevel="1" x14ac:dyDescent="0.2">
      <c r="B252" s="851"/>
      <c r="C252" s="851"/>
      <c r="D252" s="27" t="str">
        <f t="shared" si="148"/>
        <v/>
      </c>
      <c r="E252" s="191" t="str">
        <f t="shared" si="149"/>
        <v>Sa</v>
      </c>
      <c r="F252" s="191">
        <f t="shared" si="150"/>
        <v>2021</v>
      </c>
      <c r="G252" s="191">
        <f t="shared" si="151"/>
        <v>8</v>
      </c>
      <c r="H252" s="191">
        <f t="shared" si="153"/>
        <v>7</v>
      </c>
      <c r="I252" s="192">
        <f t="shared" si="152"/>
        <v>42953</v>
      </c>
      <c r="J252" s="193">
        <f t="shared" si="140"/>
        <v>7</v>
      </c>
      <c r="K252" s="194">
        <f t="shared" si="141"/>
        <v>0</v>
      </c>
      <c r="L252" s="193">
        <f t="shared" si="142"/>
        <v>12</v>
      </c>
      <c r="M252" s="194">
        <f t="shared" si="143"/>
        <v>15</v>
      </c>
      <c r="N252" s="193">
        <f t="shared" si="144"/>
        <v>12</v>
      </c>
      <c r="O252" s="194">
        <f t="shared" si="145"/>
        <v>45</v>
      </c>
      <c r="P252" s="193">
        <f t="shared" si="146"/>
        <v>16</v>
      </c>
      <c r="Q252" s="194">
        <f t="shared" si="147"/>
        <v>0</v>
      </c>
      <c r="R252" s="195">
        <f t="shared" si="154"/>
        <v>0.29166666666666669</v>
      </c>
      <c r="S252" s="195">
        <f t="shared" si="155"/>
        <v>0.51041666666666663</v>
      </c>
      <c r="T252" s="195">
        <f t="shared" si="156"/>
        <v>0.53125</v>
      </c>
      <c r="U252" s="195">
        <f t="shared" si="157"/>
        <v>0.66666666666666663</v>
      </c>
      <c r="V252" s="196"/>
      <c r="W252" s="196">
        <f t="shared" si="158"/>
        <v>0.35416666666666669</v>
      </c>
      <c r="X252" s="196"/>
      <c r="Y252" s="196">
        <f t="shared" si="159"/>
        <v>0.35416666666666657</v>
      </c>
      <c r="Z252" s="196"/>
      <c r="AA252" s="150"/>
    </row>
    <row r="253" spans="1:30" ht="12.75" hidden="1" customHeight="1" outlineLevel="1" x14ac:dyDescent="0.2">
      <c r="B253" s="851"/>
      <c r="C253" s="851"/>
      <c r="D253" s="27" t="str">
        <f t="shared" si="148"/>
        <v/>
      </c>
      <c r="E253" s="191" t="str">
        <f t="shared" si="149"/>
        <v>So</v>
      </c>
      <c r="F253" s="191">
        <f t="shared" si="150"/>
        <v>2021</v>
      </c>
      <c r="G253" s="191">
        <f t="shared" si="151"/>
        <v>8</v>
      </c>
      <c r="H253" s="191">
        <f t="shared" si="153"/>
        <v>8</v>
      </c>
      <c r="I253" s="192">
        <f t="shared" si="152"/>
        <v>42954</v>
      </c>
      <c r="J253" s="193">
        <f t="shared" si="140"/>
        <v>7</v>
      </c>
      <c r="K253" s="194">
        <f t="shared" si="141"/>
        <v>0</v>
      </c>
      <c r="L253" s="193">
        <f t="shared" si="142"/>
        <v>12</v>
      </c>
      <c r="M253" s="194">
        <f t="shared" si="143"/>
        <v>15</v>
      </c>
      <c r="N253" s="193">
        <f t="shared" si="144"/>
        <v>12</v>
      </c>
      <c r="O253" s="194">
        <f t="shared" si="145"/>
        <v>45</v>
      </c>
      <c r="P253" s="193">
        <f t="shared" si="146"/>
        <v>16</v>
      </c>
      <c r="Q253" s="194">
        <f t="shared" si="147"/>
        <v>0</v>
      </c>
      <c r="R253" s="195">
        <f t="shared" si="154"/>
        <v>0.29166666666666669</v>
      </c>
      <c r="S253" s="195">
        <f t="shared" si="155"/>
        <v>0.51041666666666663</v>
      </c>
      <c r="T253" s="195">
        <f t="shared" si="156"/>
        <v>0.53125</v>
      </c>
      <c r="U253" s="195">
        <f t="shared" si="157"/>
        <v>0.66666666666666663</v>
      </c>
      <c r="V253" s="196"/>
      <c r="W253" s="196">
        <f t="shared" si="158"/>
        <v>0.35416666666666669</v>
      </c>
      <c r="X253" s="196"/>
      <c r="Y253" s="196">
        <f t="shared" si="159"/>
        <v>0.35416666666666657</v>
      </c>
      <c r="Z253" s="196"/>
      <c r="AA253" s="150"/>
    </row>
    <row r="254" spans="1:30" ht="12.75" hidden="1" customHeight="1" outlineLevel="1" x14ac:dyDescent="0.2">
      <c r="B254" s="851"/>
      <c r="C254" s="851"/>
      <c r="D254" s="27">
        <f t="shared" si="148"/>
        <v>32</v>
      </c>
      <c r="E254" s="191" t="str">
        <f t="shared" si="149"/>
        <v>Mo</v>
      </c>
      <c r="F254" s="191">
        <f t="shared" si="150"/>
        <v>2021</v>
      </c>
      <c r="G254" s="191">
        <f t="shared" si="151"/>
        <v>8</v>
      </c>
      <c r="H254" s="191">
        <f t="shared" si="153"/>
        <v>9</v>
      </c>
      <c r="I254" s="192">
        <f t="shared" si="152"/>
        <v>42955</v>
      </c>
      <c r="J254" s="193">
        <f t="shared" si="140"/>
        <v>7</v>
      </c>
      <c r="K254" s="194">
        <f t="shared" si="141"/>
        <v>0</v>
      </c>
      <c r="L254" s="193">
        <f t="shared" si="142"/>
        <v>12</v>
      </c>
      <c r="M254" s="194">
        <f t="shared" si="143"/>
        <v>15</v>
      </c>
      <c r="N254" s="193">
        <f t="shared" si="144"/>
        <v>12</v>
      </c>
      <c r="O254" s="194">
        <f t="shared" si="145"/>
        <v>45</v>
      </c>
      <c r="P254" s="193">
        <f t="shared" si="146"/>
        <v>16</v>
      </c>
      <c r="Q254" s="194">
        <f t="shared" si="147"/>
        <v>0</v>
      </c>
      <c r="R254" s="195">
        <f t="shared" si="154"/>
        <v>0.29166666666666669</v>
      </c>
      <c r="S254" s="195">
        <f t="shared" si="155"/>
        <v>0.51041666666666663</v>
      </c>
      <c r="T254" s="195">
        <f t="shared" si="156"/>
        <v>0.53125</v>
      </c>
      <c r="U254" s="195">
        <f t="shared" si="157"/>
        <v>0.66666666666666663</v>
      </c>
      <c r="V254" s="196"/>
      <c r="W254" s="196">
        <f t="shared" si="158"/>
        <v>0.35416666666666669</v>
      </c>
      <c r="X254" s="196"/>
      <c r="Y254" s="196">
        <f t="shared" si="159"/>
        <v>0.35416666666666657</v>
      </c>
      <c r="Z254" s="196"/>
      <c r="AA254" s="150"/>
    </row>
    <row r="255" spans="1:30" ht="12.75" hidden="1" customHeight="1" outlineLevel="1" x14ac:dyDescent="0.2">
      <c r="B255" s="851"/>
      <c r="C255" s="851"/>
      <c r="D255" s="27" t="str">
        <f t="shared" si="148"/>
        <v/>
      </c>
      <c r="E255" s="191" t="str">
        <f t="shared" si="149"/>
        <v>Di</v>
      </c>
      <c r="F255" s="191">
        <f t="shared" si="150"/>
        <v>2021</v>
      </c>
      <c r="G255" s="191">
        <f t="shared" si="151"/>
        <v>8</v>
      </c>
      <c r="H255" s="191">
        <f t="shared" si="153"/>
        <v>10</v>
      </c>
      <c r="I255" s="192">
        <f t="shared" si="152"/>
        <v>42956</v>
      </c>
      <c r="J255" s="193">
        <f t="shared" si="140"/>
        <v>7</v>
      </c>
      <c r="K255" s="194">
        <f t="shared" si="141"/>
        <v>0</v>
      </c>
      <c r="L255" s="193">
        <f t="shared" si="142"/>
        <v>12</v>
      </c>
      <c r="M255" s="194">
        <f t="shared" si="143"/>
        <v>15</v>
      </c>
      <c r="N255" s="193">
        <f t="shared" si="144"/>
        <v>12</v>
      </c>
      <c r="O255" s="194">
        <f t="shared" si="145"/>
        <v>45</v>
      </c>
      <c r="P255" s="193">
        <f t="shared" si="146"/>
        <v>16</v>
      </c>
      <c r="Q255" s="194">
        <f t="shared" si="147"/>
        <v>0</v>
      </c>
      <c r="R255" s="195">
        <f t="shared" si="154"/>
        <v>0.29166666666666669</v>
      </c>
      <c r="S255" s="195">
        <f t="shared" si="155"/>
        <v>0.51041666666666663</v>
      </c>
      <c r="T255" s="195">
        <f t="shared" si="156"/>
        <v>0.53125</v>
      </c>
      <c r="U255" s="195">
        <f t="shared" si="157"/>
        <v>0.66666666666666663</v>
      </c>
      <c r="V255" s="196"/>
      <c r="W255" s="196">
        <f t="shared" si="158"/>
        <v>0.35416666666666669</v>
      </c>
      <c r="X255" s="196"/>
      <c r="Y255" s="196">
        <f t="shared" si="159"/>
        <v>0.35416666666666657</v>
      </c>
      <c r="Z255" s="196"/>
      <c r="AA255" s="150"/>
    </row>
    <row r="256" spans="1:30" ht="12.75" hidden="1" customHeight="1" outlineLevel="1" x14ac:dyDescent="0.2">
      <c r="B256" s="851"/>
      <c r="C256" s="851"/>
      <c r="D256" s="27" t="str">
        <f t="shared" si="148"/>
        <v/>
      </c>
      <c r="E256" s="191" t="str">
        <f t="shared" si="149"/>
        <v>Mi</v>
      </c>
      <c r="F256" s="191">
        <f t="shared" si="150"/>
        <v>2021</v>
      </c>
      <c r="G256" s="191">
        <f t="shared" si="151"/>
        <v>8</v>
      </c>
      <c r="H256" s="191">
        <f t="shared" si="153"/>
        <v>11</v>
      </c>
      <c r="I256" s="192">
        <f t="shared" si="152"/>
        <v>42957</v>
      </c>
      <c r="J256" s="193">
        <f t="shared" si="140"/>
        <v>7</v>
      </c>
      <c r="K256" s="194">
        <f t="shared" si="141"/>
        <v>0</v>
      </c>
      <c r="L256" s="193">
        <f t="shared" si="142"/>
        <v>12</v>
      </c>
      <c r="M256" s="194">
        <f t="shared" si="143"/>
        <v>15</v>
      </c>
      <c r="N256" s="193">
        <f t="shared" si="144"/>
        <v>12</v>
      </c>
      <c r="O256" s="194">
        <f t="shared" si="145"/>
        <v>45</v>
      </c>
      <c r="P256" s="193">
        <f t="shared" si="146"/>
        <v>16</v>
      </c>
      <c r="Q256" s="194">
        <f t="shared" si="147"/>
        <v>0</v>
      </c>
      <c r="R256" s="195">
        <f t="shared" si="154"/>
        <v>0.29166666666666669</v>
      </c>
      <c r="S256" s="195">
        <f t="shared" si="155"/>
        <v>0.51041666666666663</v>
      </c>
      <c r="T256" s="195">
        <f t="shared" si="156"/>
        <v>0.53125</v>
      </c>
      <c r="U256" s="195">
        <f t="shared" si="157"/>
        <v>0.66666666666666663</v>
      </c>
      <c r="V256" s="196"/>
      <c r="W256" s="196">
        <f t="shared" si="158"/>
        <v>0.35416666666666669</v>
      </c>
      <c r="X256" s="196"/>
      <c r="Y256" s="196">
        <f t="shared" si="159"/>
        <v>0.35416666666666657</v>
      </c>
      <c r="Z256" s="196"/>
      <c r="AA256" s="150"/>
    </row>
    <row r="257" spans="2:25" ht="12.75" hidden="1" customHeight="1" outlineLevel="1" x14ac:dyDescent="0.2">
      <c r="B257" s="851"/>
      <c r="C257" s="851"/>
      <c r="D257" s="27" t="str">
        <f t="shared" si="148"/>
        <v/>
      </c>
      <c r="E257" s="191" t="str">
        <f t="shared" si="149"/>
        <v>Do</v>
      </c>
      <c r="F257" s="191">
        <f t="shared" si="150"/>
        <v>2021</v>
      </c>
      <c r="G257" s="191">
        <f t="shared" si="151"/>
        <v>8</v>
      </c>
      <c r="H257" s="191">
        <f t="shared" si="153"/>
        <v>12</v>
      </c>
      <c r="I257" s="192">
        <f t="shared" si="152"/>
        <v>42958</v>
      </c>
      <c r="J257" s="193">
        <f t="shared" si="140"/>
        <v>7</v>
      </c>
      <c r="K257" s="194">
        <f t="shared" si="141"/>
        <v>0</v>
      </c>
      <c r="L257" s="193">
        <f t="shared" si="142"/>
        <v>12</v>
      </c>
      <c r="M257" s="194">
        <f t="shared" si="143"/>
        <v>15</v>
      </c>
      <c r="N257" s="193">
        <f t="shared" si="144"/>
        <v>12</v>
      </c>
      <c r="O257" s="194">
        <f t="shared" si="145"/>
        <v>45</v>
      </c>
      <c r="P257" s="193">
        <f t="shared" si="146"/>
        <v>16</v>
      </c>
      <c r="Q257" s="194">
        <f t="shared" si="147"/>
        <v>0</v>
      </c>
      <c r="R257" s="195">
        <f t="shared" si="154"/>
        <v>0.29166666666666669</v>
      </c>
      <c r="S257" s="195">
        <f t="shared" si="155"/>
        <v>0.51041666666666663</v>
      </c>
      <c r="T257" s="195">
        <f t="shared" si="156"/>
        <v>0.53125</v>
      </c>
      <c r="U257" s="195">
        <f t="shared" si="157"/>
        <v>0.66666666666666663</v>
      </c>
      <c r="V257" s="196"/>
      <c r="W257" s="196">
        <f t="shared" si="158"/>
        <v>0.35416666666666669</v>
      </c>
      <c r="X257" s="196"/>
      <c r="Y257" s="196">
        <f t="shared" si="159"/>
        <v>0.35416666666666657</v>
      </c>
    </row>
    <row r="258" spans="2:25" ht="12.75" hidden="1" customHeight="1" outlineLevel="1" x14ac:dyDescent="0.2">
      <c r="B258" s="851"/>
      <c r="C258" s="851"/>
      <c r="D258" s="27" t="str">
        <f t="shared" si="148"/>
        <v/>
      </c>
      <c r="E258" s="191" t="str">
        <f t="shared" si="149"/>
        <v>Fr</v>
      </c>
      <c r="F258" s="191">
        <f t="shared" si="150"/>
        <v>2021</v>
      </c>
      <c r="G258" s="191">
        <f t="shared" si="151"/>
        <v>8</v>
      </c>
      <c r="H258" s="191">
        <f t="shared" si="153"/>
        <v>13</v>
      </c>
      <c r="I258" s="192">
        <f t="shared" si="152"/>
        <v>42959</v>
      </c>
      <c r="J258" s="193">
        <f t="shared" si="140"/>
        <v>7</v>
      </c>
      <c r="K258" s="194">
        <f t="shared" si="141"/>
        <v>0</v>
      </c>
      <c r="L258" s="193">
        <f t="shared" si="142"/>
        <v>12</v>
      </c>
      <c r="M258" s="194">
        <f t="shared" si="143"/>
        <v>15</v>
      </c>
      <c r="N258" s="193">
        <f t="shared" si="144"/>
        <v>12</v>
      </c>
      <c r="O258" s="194">
        <f t="shared" si="145"/>
        <v>45</v>
      </c>
      <c r="P258" s="193">
        <f t="shared" si="146"/>
        <v>16</v>
      </c>
      <c r="Q258" s="194">
        <f t="shared" si="147"/>
        <v>0</v>
      </c>
      <c r="R258" s="195">
        <f t="shared" si="154"/>
        <v>0.29166666666666669</v>
      </c>
      <c r="S258" s="195">
        <f t="shared" si="155"/>
        <v>0.51041666666666663</v>
      </c>
      <c r="T258" s="195">
        <f t="shared" si="156"/>
        <v>0.53125</v>
      </c>
      <c r="U258" s="195">
        <f t="shared" si="157"/>
        <v>0.66666666666666663</v>
      </c>
      <c r="V258" s="196"/>
      <c r="W258" s="196">
        <f t="shared" si="158"/>
        <v>0.35416666666666669</v>
      </c>
      <c r="X258" s="196"/>
      <c r="Y258" s="196">
        <f t="shared" si="159"/>
        <v>0.35416666666666657</v>
      </c>
    </row>
    <row r="259" spans="2:25" ht="12.75" hidden="1" customHeight="1" outlineLevel="1" x14ac:dyDescent="0.2">
      <c r="B259" s="851"/>
      <c r="C259" s="851"/>
      <c r="D259" s="27" t="str">
        <f t="shared" si="148"/>
        <v/>
      </c>
      <c r="E259" s="191" t="str">
        <f t="shared" si="149"/>
        <v>Sa</v>
      </c>
      <c r="F259" s="191">
        <f t="shared" si="150"/>
        <v>2021</v>
      </c>
      <c r="G259" s="191">
        <f t="shared" si="151"/>
        <v>8</v>
      </c>
      <c r="H259" s="191">
        <f t="shared" si="153"/>
        <v>14</v>
      </c>
      <c r="I259" s="192">
        <f t="shared" si="152"/>
        <v>42960</v>
      </c>
      <c r="J259" s="193">
        <f t="shared" si="140"/>
        <v>7</v>
      </c>
      <c r="K259" s="194">
        <f t="shared" si="141"/>
        <v>0</v>
      </c>
      <c r="L259" s="193">
        <f t="shared" si="142"/>
        <v>12</v>
      </c>
      <c r="M259" s="194">
        <f t="shared" si="143"/>
        <v>15</v>
      </c>
      <c r="N259" s="193">
        <f t="shared" si="144"/>
        <v>12</v>
      </c>
      <c r="O259" s="194">
        <f t="shared" si="145"/>
        <v>45</v>
      </c>
      <c r="P259" s="193">
        <f t="shared" si="146"/>
        <v>16</v>
      </c>
      <c r="Q259" s="194">
        <f t="shared" si="147"/>
        <v>0</v>
      </c>
      <c r="R259" s="195">
        <f t="shared" si="154"/>
        <v>0.29166666666666669</v>
      </c>
      <c r="S259" s="195">
        <f t="shared" si="155"/>
        <v>0.51041666666666663</v>
      </c>
      <c r="T259" s="195">
        <f t="shared" si="156"/>
        <v>0.53125</v>
      </c>
      <c r="U259" s="195">
        <f t="shared" si="157"/>
        <v>0.66666666666666663</v>
      </c>
      <c r="V259" s="196"/>
      <c r="W259" s="196">
        <f t="shared" si="158"/>
        <v>0.35416666666666669</v>
      </c>
      <c r="X259" s="196"/>
      <c r="Y259" s="196">
        <f t="shared" si="159"/>
        <v>0.35416666666666657</v>
      </c>
    </row>
    <row r="260" spans="2:25" ht="12.75" hidden="1" customHeight="1" outlineLevel="1" x14ac:dyDescent="0.2">
      <c r="B260" s="851"/>
      <c r="C260" s="851"/>
      <c r="D260" s="27" t="str">
        <f t="shared" si="148"/>
        <v/>
      </c>
      <c r="E260" s="191" t="str">
        <f t="shared" si="149"/>
        <v>So</v>
      </c>
      <c r="F260" s="191">
        <f t="shared" si="150"/>
        <v>2021</v>
      </c>
      <c r="G260" s="191">
        <f t="shared" si="151"/>
        <v>8</v>
      </c>
      <c r="H260" s="191">
        <f t="shared" si="153"/>
        <v>15</v>
      </c>
      <c r="I260" s="192">
        <f t="shared" si="152"/>
        <v>42961</v>
      </c>
      <c r="J260" s="193">
        <f t="shared" si="140"/>
        <v>7</v>
      </c>
      <c r="K260" s="194">
        <f t="shared" si="141"/>
        <v>0</v>
      </c>
      <c r="L260" s="193">
        <f t="shared" si="142"/>
        <v>12</v>
      </c>
      <c r="M260" s="194">
        <f t="shared" si="143"/>
        <v>15</v>
      </c>
      <c r="N260" s="193">
        <f t="shared" si="144"/>
        <v>12</v>
      </c>
      <c r="O260" s="194">
        <f t="shared" si="145"/>
        <v>45</v>
      </c>
      <c r="P260" s="193">
        <f t="shared" si="146"/>
        <v>16</v>
      </c>
      <c r="Q260" s="194">
        <f t="shared" si="147"/>
        <v>0</v>
      </c>
      <c r="R260" s="195">
        <f t="shared" si="154"/>
        <v>0.29166666666666669</v>
      </c>
      <c r="S260" s="195">
        <f t="shared" si="155"/>
        <v>0.51041666666666663</v>
      </c>
      <c r="T260" s="195">
        <f t="shared" si="156"/>
        <v>0.53125</v>
      </c>
      <c r="U260" s="195">
        <f t="shared" si="157"/>
        <v>0.66666666666666663</v>
      </c>
      <c r="V260" s="196"/>
      <c r="W260" s="196">
        <f t="shared" si="158"/>
        <v>0.35416666666666669</v>
      </c>
      <c r="X260" s="196"/>
      <c r="Y260" s="196">
        <f t="shared" si="159"/>
        <v>0.35416666666666657</v>
      </c>
    </row>
    <row r="261" spans="2:25" ht="12.75" hidden="1" customHeight="1" outlineLevel="1" x14ac:dyDescent="0.2">
      <c r="B261" s="851"/>
      <c r="C261" s="851"/>
      <c r="D261" s="27">
        <f t="shared" si="148"/>
        <v>33</v>
      </c>
      <c r="E261" s="191" t="str">
        <f t="shared" si="149"/>
        <v>Mo</v>
      </c>
      <c r="F261" s="191">
        <f t="shared" si="150"/>
        <v>2021</v>
      </c>
      <c r="G261" s="191">
        <f t="shared" si="151"/>
        <v>8</v>
      </c>
      <c r="H261" s="191">
        <f t="shared" si="153"/>
        <v>16</v>
      </c>
      <c r="I261" s="192">
        <f t="shared" si="152"/>
        <v>42962</v>
      </c>
      <c r="J261" s="193">
        <f t="shared" si="140"/>
        <v>7</v>
      </c>
      <c r="K261" s="194">
        <f t="shared" si="141"/>
        <v>0</v>
      </c>
      <c r="L261" s="193">
        <f t="shared" si="142"/>
        <v>12</v>
      </c>
      <c r="M261" s="194">
        <f t="shared" si="143"/>
        <v>15</v>
      </c>
      <c r="N261" s="193">
        <f t="shared" si="144"/>
        <v>12</v>
      </c>
      <c r="O261" s="194">
        <f t="shared" si="145"/>
        <v>45</v>
      </c>
      <c r="P261" s="193">
        <f t="shared" si="146"/>
        <v>16</v>
      </c>
      <c r="Q261" s="194">
        <f t="shared" si="147"/>
        <v>0</v>
      </c>
      <c r="R261" s="195">
        <f t="shared" si="154"/>
        <v>0.29166666666666669</v>
      </c>
      <c r="S261" s="195">
        <f t="shared" si="155"/>
        <v>0.51041666666666663</v>
      </c>
      <c r="T261" s="195">
        <f t="shared" si="156"/>
        <v>0.53125</v>
      </c>
      <c r="U261" s="195">
        <f t="shared" si="157"/>
        <v>0.66666666666666663</v>
      </c>
      <c r="V261" s="196"/>
      <c r="W261" s="196">
        <f t="shared" si="158"/>
        <v>0.35416666666666669</v>
      </c>
      <c r="X261" s="196"/>
      <c r="Y261" s="196">
        <f t="shared" si="159"/>
        <v>0.35416666666666657</v>
      </c>
    </row>
    <row r="262" spans="2:25" ht="12.75" hidden="1" customHeight="1" outlineLevel="1" x14ac:dyDescent="0.2">
      <c r="B262" s="851"/>
      <c r="C262" s="851"/>
      <c r="D262" s="27" t="str">
        <f t="shared" si="148"/>
        <v/>
      </c>
      <c r="E262" s="191" t="str">
        <f t="shared" si="149"/>
        <v>Di</v>
      </c>
      <c r="F262" s="191">
        <f t="shared" si="150"/>
        <v>2021</v>
      </c>
      <c r="G262" s="191">
        <f t="shared" si="151"/>
        <v>8</v>
      </c>
      <c r="H262" s="191">
        <f t="shared" si="153"/>
        <v>17</v>
      </c>
      <c r="I262" s="192">
        <f t="shared" si="152"/>
        <v>42963</v>
      </c>
      <c r="J262" s="193">
        <f t="shared" si="140"/>
        <v>7</v>
      </c>
      <c r="K262" s="194">
        <f t="shared" si="141"/>
        <v>0</v>
      </c>
      <c r="L262" s="193">
        <f t="shared" si="142"/>
        <v>12</v>
      </c>
      <c r="M262" s="194">
        <f t="shared" si="143"/>
        <v>15</v>
      </c>
      <c r="N262" s="193">
        <f t="shared" si="144"/>
        <v>12</v>
      </c>
      <c r="O262" s="194">
        <f t="shared" si="145"/>
        <v>45</v>
      </c>
      <c r="P262" s="193">
        <f t="shared" si="146"/>
        <v>16</v>
      </c>
      <c r="Q262" s="194">
        <f t="shared" si="147"/>
        <v>0</v>
      </c>
      <c r="R262" s="195">
        <f t="shared" si="154"/>
        <v>0.29166666666666669</v>
      </c>
      <c r="S262" s="195">
        <f t="shared" si="155"/>
        <v>0.51041666666666663</v>
      </c>
      <c r="T262" s="195">
        <f t="shared" si="156"/>
        <v>0.53125</v>
      </c>
      <c r="U262" s="195">
        <f t="shared" si="157"/>
        <v>0.66666666666666663</v>
      </c>
      <c r="V262" s="196"/>
      <c r="W262" s="196">
        <f t="shared" si="158"/>
        <v>0.35416666666666669</v>
      </c>
      <c r="X262" s="196"/>
      <c r="Y262" s="196">
        <f t="shared" si="159"/>
        <v>0.35416666666666657</v>
      </c>
    </row>
    <row r="263" spans="2:25" ht="12.75" hidden="1" customHeight="1" outlineLevel="1" x14ac:dyDescent="0.2">
      <c r="B263" s="851"/>
      <c r="C263" s="851"/>
      <c r="D263" s="27" t="str">
        <f t="shared" si="148"/>
        <v/>
      </c>
      <c r="E263" s="191" t="str">
        <f t="shared" si="149"/>
        <v>Mi</v>
      </c>
      <c r="F263" s="191">
        <f t="shared" si="150"/>
        <v>2021</v>
      </c>
      <c r="G263" s="191">
        <f t="shared" si="151"/>
        <v>8</v>
      </c>
      <c r="H263" s="191">
        <f t="shared" si="153"/>
        <v>18</v>
      </c>
      <c r="I263" s="192">
        <f t="shared" si="152"/>
        <v>42964</v>
      </c>
      <c r="J263" s="193">
        <f t="shared" si="140"/>
        <v>7</v>
      </c>
      <c r="K263" s="194">
        <f t="shared" si="141"/>
        <v>0</v>
      </c>
      <c r="L263" s="193">
        <f t="shared" si="142"/>
        <v>12</v>
      </c>
      <c r="M263" s="194">
        <f t="shared" si="143"/>
        <v>15</v>
      </c>
      <c r="N263" s="193">
        <f t="shared" si="144"/>
        <v>12</v>
      </c>
      <c r="O263" s="194">
        <f t="shared" si="145"/>
        <v>45</v>
      </c>
      <c r="P263" s="193">
        <f t="shared" si="146"/>
        <v>16</v>
      </c>
      <c r="Q263" s="194">
        <f t="shared" si="147"/>
        <v>0</v>
      </c>
      <c r="R263" s="195">
        <f t="shared" si="154"/>
        <v>0.29166666666666669</v>
      </c>
      <c r="S263" s="195">
        <f t="shared" si="155"/>
        <v>0.51041666666666663</v>
      </c>
      <c r="T263" s="195">
        <f t="shared" si="156"/>
        <v>0.53125</v>
      </c>
      <c r="U263" s="195">
        <f t="shared" si="157"/>
        <v>0.66666666666666663</v>
      </c>
      <c r="V263" s="196"/>
      <c r="W263" s="196">
        <f t="shared" si="158"/>
        <v>0.35416666666666669</v>
      </c>
      <c r="X263" s="196"/>
      <c r="Y263" s="196">
        <f t="shared" si="159"/>
        <v>0.35416666666666657</v>
      </c>
    </row>
    <row r="264" spans="2:25" ht="12.75" hidden="1" customHeight="1" outlineLevel="1" x14ac:dyDescent="0.2">
      <c r="B264" s="851"/>
      <c r="C264" s="851"/>
      <c r="D264" s="27" t="str">
        <f t="shared" si="148"/>
        <v/>
      </c>
      <c r="E264" s="191" t="str">
        <f t="shared" si="149"/>
        <v>Do</v>
      </c>
      <c r="F264" s="191">
        <f t="shared" si="150"/>
        <v>2021</v>
      </c>
      <c r="G264" s="191">
        <f t="shared" si="151"/>
        <v>8</v>
      </c>
      <c r="H264" s="191">
        <f t="shared" si="153"/>
        <v>19</v>
      </c>
      <c r="I264" s="192">
        <f t="shared" si="152"/>
        <v>42965</v>
      </c>
      <c r="J264" s="193">
        <f t="shared" si="140"/>
        <v>7</v>
      </c>
      <c r="K264" s="194">
        <f t="shared" si="141"/>
        <v>0</v>
      </c>
      <c r="L264" s="193">
        <f t="shared" si="142"/>
        <v>12</v>
      </c>
      <c r="M264" s="194">
        <f t="shared" si="143"/>
        <v>15</v>
      </c>
      <c r="N264" s="193">
        <f t="shared" si="144"/>
        <v>12</v>
      </c>
      <c r="O264" s="194">
        <f t="shared" si="145"/>
        <v>45</v>
      </c>
      <c r="P264" s="193">
        <f t="shared" si="146"/>
        <v>16</v>
      </c>
      <c r="Q264" s="194">
        <f t="shared" si="147"/>
        <v>0</v>
      </c>
      <c r="R264" s="195">
        <f t="shared" si="154"/>
        <v>0.29166666666666669</v>
      </c>
      <c r="S264" s="195">
        <f t="shared" si="155"/>
        <v>0.51041666666666663</v>
      </c>
      <c r="T264" s="195">
        <f t="shared" si="156"/>
        <v>0.53125</v>
      </c>
      <c r="U264" s="195">
        <f t="shared" si="157"/>
        <v>0.66666666666666663</v>
      </c>
      <c r="V264" s="196"/>
      <c r="W264" s="196">
        <f t="shared" si="158"/>
        <v>0.35416666666666669</v>
      </c>
      <c r="X264" s="196"/>
      <c r="Y264" s="196">
        <f t="shared" si="159"/>
        <v>0.35416666666666657</v>
      </c>
    </row>
    <row r="265" spans="2:25" ht="12.75" hidden="1" customHeight="1" outlineLevel="1" x14ac:dyDescent="0.2">
      <c r="B265" s="851"/>
      <c r="C265" s="851"/>
      <c r="D265" s="27" t="str">
        <f t="shared" si="148"/>
        <v/>
      </c>
      <c r="E265" s="191" t="str">
        <f t="shared" si="149"/>
        <v>Fr</v>
      </c>
      <c r="F265" s="191">
        <f t="shared" si="150"/>
        <v>2021</v>
      </c>
      <c r="G265" s="191">
        <f t="shared" si="151"/>
        <v>8</v>
      </c>
      <c r="H265" s="191">
        <f t="shared" si="153"/>
        <v>20</v>
      </c>
      <c r="I265" s="192">
        <f t="shared" si="152"/>
        <v>42966</v>
      </c>
      <c r="J265" s="193">
        <f t="shared" si="140"/>
        <v>7</v>
      </c>
      <c r="K265" s="194">
        <f t="shared" si="141"/>
        <v>0</v>
      </c>
      <c r="L265" s="193">
        <f t="shared" si="142"/>
        <v>12</v>
      </c>
      <c r="M265" s="194">
        <f t="shared" si="143"/>
        <v>15</v>
      </c>
      <c r="N265" s="193">
        <f t="shared" si="144"/>
        <v>12</v>
      </c>
      <c r="O265" s="194">
        <f t="shared" si="145"/>
        <v>45</v>
      </c>
      <c r="P265" s="193">
        <f t="shared" si="146"/>
        <v>16</v>
      </c>
      <c r="Q265" s="194">
        <f t="shared" si="147"/>
        <v>0</v>
      </c>
      <c r="R265" s="195">
        <f t="shared" si="154"/>
        <v>0.29166666666666669</v>
      </c>
      <c r="S265" s="195">
        <f t="shared" si="155"/>
        <v>0.51041666666666663</v>
      </c>
      <c r="T265" s="195">
        <f t="shared" si="156"/>
        <v>0.53125</v>
      </c>
      <c r="U265" s="195">
        <f t="shared" si="157"/>
        <v>0.66666666666666663</v>
      </c>
      <c r="V265" s="196"/>
      <c r="W265" s="196">
        <f t="shared" si="158"/>
        <v>0.35416666666666669</v>
      </c>
      <c r="X265" s="196"/>
      <c r="Y265" s="196">
        <f t="shared" si="159"/>
        <v>0.35416666666666657</v>
      </c>
    </row>
    <row r="266" spans="2:25" ht="12.75" hidden="1" customHeight="1" outlineLevel="1" x14ac:dyDescent="0.2">
      <c r="B266" s="851"/>
      <c r="C266" s="851"/>
      <c r="D266" s="27" t="str">
        <f t="shared" si="148"/>
        <v/>
      </c>
      <c r="E266" s="191" t="str">
        <f t="shared" si="149"/>
        <v>Sa</v>
      </c>
      <c r="F266" s="191">
        <f t="shared" si="150"/>
        <v>2021</v>
      </c>
      <c r="G266" s="191">
        <f t="shared" si="151"/>
        <v>8</v>
      </c>
      <c r="H266" s="191">
        <f t="shared" si="153"/>
        <v>21</v>
      </c>
      <c r="I266" s="192">
        <f t="shared" si="152"/>
        <v>42967</v>
      </c>
      <c r="J266" s="193">
        <f t="shared" si="140"/>
        <v>7</v>
      </c>
      <c r="K266" s="194">
        <f t="shared" si="141"/>
        <v>0</v>
      </c>
      <c r="L266" s="193">
        <f t="shared" si="142"/>
        <v>12</v>
      </c>
      <c r="M266" s="194">
        <f t="shared" si="143"/>
        <v>15</v>
      </c>
      <c r="N266" s="193">
        <f t="shared" si="144"/>
        <v>12</v>
      </c>
      <c r="O266" s="194">
        <f t="shared" si="145"/>
        <v>45</v>
      </c>
      <c r="P266" s="193">
        <f t="shared" si="146"/>
        <v>16</v>
      </c>
      <c r="Q266" s="194">
        <f t="shared" si="147"/>
        <v>0</v>
      </c>
      <c r="R266" s="195">
        <f t="shared" si="154"/>
        <v>0.29166666666666669</v>
      </c>
      <c r="S266" s="195">
        <f t="shared" si="155"/>
        <v>0.51041666666666663</v>
      </c>
      <c r="T266" s="195">
        <f t="shared" si="156"/>
        <v>0.53125</v>
      </c>
      <c r="U266" s="195">
        <f t="shared" si="157"/>
        <v>0.66666666666666663</v>
      </c>
      <c r="V266" s="196"/>
      <c r="W266" s="196">
        <f t="shared" si="158"/>
        <v>0.35416666666666669</v>
      </c>
      <c r="X266" s="196"/>
      <c r="Y266" s="196">
        <f t="shared" si="159"/>
        <v>0.35416666666666657</v>
      </c>
    </row>
    <row r="267" spans="2:25" ht="12.75" hidden="1" customHeight="1" outlineLevel="1" x14ac:dyDescent="0.2">
      <c r="B267" s="851"/>
      <c r="C267" s="851"/>
      <c r="D267" s="27" t="str">
        <f t="shared" si="148"/>
        <v/>
      </c>
      <c r="E267" s="191" t="str">
        <f t="shared" si="149"/>
        <v>So</v>
      </c>
      <c r="F267" s="191">
        <f t="shared" si="150"/>
        <v>2021</v>
      </c>
      <c r="G267" s="191">
        <f t="shared" si="151"/>
        <v>8</v>
      </c>
      <c r="H267" s="191">
        <f t="shared" si="153"/>
        <v>22</v>
      </c>
      <c r="I267" s="192">
        <f t="shared" si="152"/>
        <v>42968</v>
      </c>
      <c r="J267" s="193">
        <f t="shared" si="140"/>
        <v>7</v>
      </c>
      <c r="K267" s="194">
        <f t="shared" si="141"/>
        <v>0</v>
      </c>
      <c r="L267" s="193">
        <f t="shared" si="142"/>
        <v>12</v>
      </c>
      <c r="M267" s="194">
        <f t="shared" si="143"/>
        <v>15</v>
      </c>
      <c r="N267" s="193">
        <f t="shared" si="144"/>
        <v>12</v>
      </c>
      <c r="O267" s="194">
        <f t="shared" si="145"/>
        <v>45</v>
      </c>
      <c r="P267" s="193">
        <f t="shared" si="146"/>
        <v>16</v>
      </c>
      <c r="Q267" s="194">
        <f t="shared" si="147"/>
        <v>0</v>
      </c>
      <c r="R267" s="195">
        <f t="shared" si="154"/>
        <v>0.29166666666666669</v>
      </c>
      <c r="S267" s="195">
        <f t="shared" si="155"/>
        <v>0.51041666666666663</v>
      </c>
      <c r="T267" s="195">
        <f t="shared" si="156"/>
        <v>0.53125</v>
      </c>
      <c r="U267" s="195">
        <f t="shared" si="157"/>
        <v>0.66666666666666663</v>
      </c>
      <c r="V267" s="196"/>
      <c r="W267" s="196">
        <f t="shared" si="158"/>
        <v>0.35416666666666669</v>
      </c>
      <c r="X267" s="196"/>
      <c r="Y267" s="196">
        <f t="shared" si="159"/>
        <v>0.35416666666666657</v>
      </c>
    </row>
    <row r="268" spans="2:25" ht="12.75" hidden="1" customHeight="1" outlineLevel="1" x14ac:dyDescent="0.2">
      <c r="B268" s="851"/>
      <c r="C268" s="851"/>
      <c r="D268" s="27">
        <f t="shared" si="148"/>
        <v>34</v>
      </c>
      <c r="E268" s="191" t="str">
        <f t="shared" si="149"/>
        <v>Mo</v>
      </c>
      <c r="F268" s="191">
        <f t="shared" si="150"/>
        <v>2021</v>
      </c>
      <c r="G268" s="191">
        <f t="shared" si="151"/>
        <v>8</v>
      </c>
      <c r="H268" s="191">
        <f t="shared" si="153"/>
        <v>23</v>
      </c>
      <c r="I268" s="192">
        <f t="shared" si="152"/>
        <v>42969</v>
      </c>
      <c r="J268" s="193">
        <f t="shared" si="140"/>
        <v>7</v>
      </c>
      <c r="K268" s="194">
        <f t="shared" si="141"/>
        <v>0</v>
      </c>
      <c r="L268" s="193">
        <f t="shared" si="142"/>
        <v>12</v>
      </c>
      <c r="M268" s="194">
        <f t="shared" si="143"/>
        <v>15</v>
      </c>
      <c r="N268" s="193">
        <f t="shared" si="144"/>
        <v>12</v>
      </c>
      <c r="O268" s="194">
        <f t="shared" si="145"/>
        <v>45</v>
      </c>
      <c r="P268" s="193">
        <f t="shared" si="146"/>
        <v>16</v>
      </c>
      <c r="Q268" s="194">
        <f t="shared" si="147"/>
        <v>0</v>
      </c>
      <c r="R268" s="195">
        <f t="shared" si="154"/>
        <v>0.29166666666666669</v>
      </c>
      <c r="S268" s="195">
        <f t="shared" si="155"/>
        <v>0.51041666666666663</v>
      </c>
      <c r="T268" s="195">
        <f t="shared" si="156"/>
        <v>0.53125</v>
      </c>
      <c r="U268" s="195">
        <f t="shared" si="157"/>
        <v>0.66666666666666663</v>
      </c>
      <c r="V268" s="196"/>
      <c r="W268" s="196">
        <f t="shared" si="158"/>
        <v>0.35416666666666669</v>
      </c>
      <c r="X268" s="196"/>
      <c r="Y268" s="196">
        <f t="shared" si="159"/>
        <v>0.35416666666666657</v>
      </c>
    </row>
    <row r="269" spans="2:25" ht="12.75" hidden="1" customHeight="1" outlineLevel="1" x14ac:dyDescent="0.2">
      <c r="B269" s="851"/>
      <c r="C269" s="851"/>
      <c r="D269" s="27" t="str">
        <f t="shared" si="148"/>
        <v/>
      </c>
      <c r="E269" s="191" t="str">
        <f t="shared" si="149"/>
        <v>Di</v>
      </c>
      <c r="F269" s="191">
        <f t="shared" si="150"/>
        <v>2021</v>
      </c>
      <c r="G269" s="191">
        <f t="shared" si="151"/>
        <v>8</v>
      </c>
      <c r="H269" s="191">
        <f t="shared" si="153"/>
        <v>24</v>
      </c>
      <c r="I269" s="192">
        <f t="shared" si="152"/>
        <v>42970</v>
      </c>
      <c r="J269" s="193">
        <f t="shared" si="140"/>
        <v>7</v>
      </c>
      <c r="K269" s="194">
        <f t="shared" si="141"/>
        <v>0</v>
      </c>
      <c r="L269" s="193">
        <f t="shared" si="142"/>
        <v>12</v>
      </c>
      <c r="M269" s="194">
        <f t="shared" si="143"/>
        <v>15</v>
      </c>
      <c r="N269" s="193">
        <f t="shared" si="144"/>
        <v>12</v>
      </c>
      <c r="O269" s="194">
        <f t="shared" si="145"/>
        <v>45</v>
      </c>
      <c r="P269" s="193">
        <f t="shared" si="146"/>
        <v>16</v>
      </c>
      <c r="Q269" s="194">
        <f t="shared" si="147"/>
        <v>0</v>
      </c>
      <c r="R269" s="195">
        <f t="shared" si="154"/>
        <v>0.29166666666666669</v>
      </c>
      <c r="S269" s="195">
        <f t="shared" si="155"/>
        <v>0.51041666666666663</v>
      </c>
      <c r="T269" s="195">
        <f t="shared" si="156"/>
        <v>0.53125</v>
      </c>
      <c r="U269" s="195">
        <f t="shared" si="157"/>
        <v>0.66666666666666663</v>
      </c>
      <c r="V269" s="196"/>
      <c r="W269" s="196">
        <f t="shared" si="158"/>
        <v>0.35416666666666669</v>
      </c>
      <c r="X269" s="196"/>
      <c r="Y269" s="196">
        <f t="shared" si="159"/>
        <v>0.35416666666666657</v>
      </c>
    </row>
    <row r="270" spans="2:25" ht="12.75" hidden="1" customHeight="1" outlineLevel="1" x14ac:dyDescent="0.2">
      <c r="B270" s="851"/>
      <c r="C270" s="851"/>
      <c r="D270" s="27" t="str">
        <f t="shared" si="148"/>
        <v/>
      </c>
      <c r="E270" s="191" t="str">
        <f t="shared" si="149"/>
        <v>Mi</v>
      </c>
      <c r="F270" s="191">
        <f t="shared" si="150"/>
        <v>2021</v>
      </c>
      <c r="G270" s="191">
        <f t="shared" si="151"/>
        <v>8</v>
      </c>
      <c r="H270" s="191">
        <f t="shared" si="153"/>
        <v>25</v>
      </c>
      <c r="I270" s="192">
        <f t="shared" si="152"/>
        <v>42971</v>
      </c>
      <c r="J270" s="193">
        <f t="shared" si="140"/>
        <v>7</v>
      </c>
      <c r="K270" s="194">
        <f t="shared" si="141"/>
        <v>0</v>
      </c>
      <c r="L270" s="193">
        <f t="shared" si="142"/>
        <v>12</v>
      </c>
      <c r="M270" s="194">
        <f t="shared" si="143"/>
        <v>15</v>
      </c>
      <c r="N270" s="193">
        <f t="shared" si="144"/>
        <v>12</v>
      </c>
      <c r="O270" s="194">
        <f t="shared" si="145"/>
        <v>45</v>
      </c>
      <c r="P270" s="193">
        <f t="shared" si="146"/>
        <v>16</v>
      </c>
      <c r="Q270" s="194">
        <f t="shared" si="147"/>
        <v>0</v>
      </c>
      <c r="R270" s="195">
        <f t="shared" si="154"/>
        <v>0.29166666666666669</v>
      </c>
      <c r="S270" s="195">
        <f t="shared" si="155"/>
        <v>0.51041666666666663</v>
      </c>
      <c r="T270" s="195">
        <f t="shared" si="156"/>
        <v>0.53125</v>
      </c>
      <c r="U270" s="195">
        <f t="shared" si="157"/>
        <v>0.66666666666666663</v>
      </c>
      <c r="V270" s="196"/>
      <c r="W270" s="196">
        <f t="shared" si="158"/>
        <v>0.35416666666666669</v>
      </c>
      <c r="X270" s="196"/>
      <c r="Y270" s="196">
        <f t="shared" si="159"/>
        <v>0.35416666666666657</v>
      </c>
    </row>
    <row r="271" spans="2:25" ht="12.75" hidden="1" customHeight="1" outlineLevel="1" x14ac:dyDescent="0.2">
      <c r="B271" s="851"/>
      <c r="C271" s="851"/>
      <c r="D271" s="27" t="str">
        <f t="shared" si="148"/>
        <v/>
      </c>
      <c r="E271" s="191" t="str">
        <f t="shared" si="149"/>
        <v>Do</v>
      </c>
      <c r="F271" s="191">
        <f t="shared" si="150"/>
        <v>2021</v>
      </c>
      <c r="G271" s="191">
        <f t="shared" si="151"/>
        <v>8</v>
      </c>
      <c r="H271" s="191">
        <f t="shared" si="153"/>
        <v>26</v>
      </c>
      <c r="I271" s="192">
        <f t="shared" si="152"/>
        <v>42972</v>
      </c>
      <c r="J271" s="193">
        <f t="shared" si="140"/>
        <v>7</v>
      </c>
      <c r="K271" s="194">
        <f t="shared" si="141"/>
        <v>0</v>
      </c>
      <c r="L271" s="193">
        <f t="shared" si="142"/>
        <v>12</v>
      </c>
      <c r="M271" s="194">
        <f t="shared" si="143"/>
        <v>15</v>
      </c>
      <c r="N271" s="193">
        <f t="shared" si="144"/>
        <v>12</v>
      </c>
      <c r="O271" s="194">
        <f t="shared" si="145"/>
        <v>45</v>
      </c>
      <c r="P271" s="193">
        <f t="shared" si="146"/>
        <v>16</v>
      </c>
      <c r="Q271" s="194">
        <f t="shared" si="147"/>
        <v>0</v>
      </c>
      <c r="R271" s="195">
        <f t="shared" si="154"/>
        <v>0.29166666666666669</v>
      </c>
      <c r="S271" s="195">
        <f t="shared" si="155"/>
        <v>0.51041666666666663</v>
      </c>
      <c r="T271" s="195">
        <f t="shared" si="156"/>
        <v>0.53125</v>
      </c>
      <c r="U271" s="195">
        <f t="shared" si="157"/>
        <v>0.66666666666666663</v>
      </c>
      <c r="V271" s="196"/>
      <c r="W271" s="196">
        <f t="shared" si="158"/>
        <v>0.35416666666666669</v>
      </c>
      <c r="X271" s="196"/>
      <c r="Y271" s="196">
        <f t="shared" si="159"/>
        <v>0.35416666666666657</v>
      </c>
    </row>
    <row r="272" spans="2:25" ht="12.75" hidden="1" customHeight="1" outlineLevel="1" x14ac:dyDescent="0.2">
      <c r="B272" s="851"/>
      <c r="C272" s="851"/>
      <c r="D272" s="27" t="str">
        <f t="shared" si="148"/>
        <v/>
      </c>
      <c r="E272" s="191" t="str">
        <f t="shared" si="149"/>
        <v>Fr</v>
      </c>
      <c r="F272" s="191">
        <f t="shared" si="150"/>
        <v>2021</v>
      </c>
      <c r="G272" s="191">
        <f t="shared" si="151"/>
        <v>8</v>
      </c>
      <c r="H272" s="191">
        <f t="shared" si="153"/>
        <v>27</v>
      </c>
      <c r="I272" s="192">
        <f t="shared" si="152"/>
        <v>42973</v>
      </c>
      <c r="J272" s="193">
        <f t="shared" si="140"/>
        <v>7</v>
      </c>
      <c r="K272" s="194">
        <f t="shared" si="141"/>
        <v>0</v>
      </c>
      <c r="L272" s="193">
        <f t="shared" si="142"/>
        <v>12</v>
      </c>
      <c r="M272" s="194">
        <f t="shared" si="143"/>
        <v>15</v>
      </c>
      <c r="N272" s="193">
        <f t="shared" si="144"/>
        <v>12</v>
      </c>
      <c r="O272" s="194">
        <f t="shared" si="145"/>
        <v>45</v>
      </c>
      <c r="P272" s="193">
        <f t="shared" si="146"/>
        <v>16</v>
      </c>
      <c r="Q272" s="194">
        <f t="shared" si="147"/>
        <v>0</v>
      </c>
      <c r="R272" s="195">
        <f t="shared" si="154"/>
        <v>0.29166666666666669</v>
      </c>
      <c r="S272" s="195">
        <f t="shared" si="155"/>
        <v>0.51041666666666663</v>
      </c>
      <c r="T272" s="195">
        <f t="shared" si="156"/>
        <v>0.53125</v>
      </c>
      <c r="U272" s="195">
        <f t="shared" si="157"/>
        <v>0.66666666666666663</v>
      </c>
      <c r="V272" s="196"/>
      <c r="W272" s="196">
        <f t="shared" si="158"/>
        <v>0.35416666666666669</v>
      </c>
      <c r="X272" s="196"/>
      <c r="Y272" s="196">
        <f t="shared" si="159"/>
        <v>0.35416666666666657</v>
      </c>
    </row>
    <row r="273" spans="1:30" ht="12.75" hidden="1" customHeight="1" outlineLevel="1" x14ac:dyDescent="0.2">
      <c r="B273" s="851"/>
      <c r="C273" s="851"/>
      <c r="D273" s="27" t="str">
        <f t="shared" si="148"/>
        <v/>
      </c>
      <c r="E273" s="191" t="str">
        <f t="shared" si="149"/>
        <v>Sa</v>
      </c>
      <c r="F273" s="191">
        <f t="shared" si="150"/>
        <v>2021</v>
      </c>
      <c r="G273" s="191">
        <f t="shared" si="151"/>
        <v>8</v>
      </c>
      <c r="H273" s="191">
        <f t="shared" si="153"/>
        <v>28</v>
      </c>
      <c r="I273" s="192">
        <f t="shared" si="152"/>
        <v>42974</v>
      </c>
      <c r="J273" s="193">
        <f t="shared" si="140"/>
        <v>7</v>
      </c>
      <c r="K273" s="194">
        <f t="shared" si="141"/>
        <v>0</v>
      </c>
      <c r="L273" s="193">
        <f t="shared" si="142"/>
        <v>12</v>
      </c>
      <c r="M273" s="194">
        <f t="shared" si="143"/>
        <v>15</v>
      </c>
      <c r="N273" s="193">
        <f t="shared" si="144"/>
        <v>12</v>
      </c>
      <c r="O273" s="194">
        <f t="shared" si="145"/>
        <v>45</v>
      </c>
      <c r="P273" s="193">
        <f t="shared" si="146"/>
        <v>16</v>
      </c>
      <c r="Q273" s="194">
        <f t="shared" si="147"/>
        <v>0</v>
      </c>
      <c r="R273" s="195">
        <f>TIME(J273,K273,0)</f>
        <v>0.29166666666666669</v>
      </c>
      <c r="S273" s="195">
        <f>TIME(L273,M273,0)</f>
        <v>0.51041666666666663</v>
      </c>
      <c r="T273" s="195">
        <f>TIME(N273,O273,0)</f>
        <v>0.53125</v>
      </c>
      <c r="U273" s="195">
        <f>TIME(P273,Q273,0)</f>
        <v>0.66666666666666663</v>
      </c>
      <c r="V273" s="196"/>
      <c r="W273" s="196">
        <f>TIME($W$4,$X$4,0)</f>
        <v>0.35416666666666669</v>
      </c>
      <c r="X273" s="196"/>
      <c r="Y273" s="196">
        <f>U273-R273-(T273-S273)</f>
        <v>0.35416666666666657</v>
      </c>
      <c r="Z273" s="196"/>
    </row>
    <row r="274" spans="1:30" ht="12.75" hidden="1" customHeight="1" outlineLevel="1" x14ac:dyDescent="0.2">
      <c r="B274" s="851"/>
      <c r="C274" s="851"/>
      <c r="D274" s="27" t="str">
        <f t="shared" si="148"/>
        <v/>
      </c>
      <c r="E274" s="191" t="str">
        <f t="shared" si="149"/>
        <v>So</v>
      </c>
      <c r="F274" s="191">
        <f t="shared" si="150"/>
        <v>2021</v>
      </c>
      <c r="G274" s="191">
        <f t="shared" si="151"/>
        <v>8</v>
      </c>
      <c r="H274" s="191">
        <f t="shared" si="153"/>
        <v>29</v>
      </c>
      <c r="I274" s="192">
        <f t="shared" si="152"/>
        <v>42975</v>
      </c>
      <c r="J274" s="193">
        <f t="shared" si="140"/>
        <v>7</v>
      </c>
      <c r="K274" s="194">
        <f t="shared" si="141"/>
        <v>0</v>
      </c>
      <c r="L274" s="193">
        <f t="shared" si="142"/>
        <v>12</v>
      </c>
      <c r="M274" s="194">
        <f t="shared" si="143"/>
        <v>15</v>
      </c>
      <c r="N274" s="193">
        <f t="shared" si="144"/>
        <v>12</v>
      </c>
      <c r="O274" s="194">
        <f t="shared" si="145"/>
        <v>45</v>
      </c>
      <c r="P274" s="193">
        <f t="shared" si="146"/>
        <v>16</v>
      </c>
      <c r="Q274" s="194">
        <f t="shared" si="147"/>
        <v>0</v>
      </c>
      <c r="R274" s="195">
        <f>TIME(J274,K274,0)</f>
        <v>0.29166666666666669</v>
      </c>
      <c r="S274" s="195">
        <f>TIME(L274,M274,0)</f>
        <v>0.51041666666666663</v>
      </c>
      <c r="T274" s="195">
        <f>TIME(N274,O274,0)</f>
        <v>0.53125</v>
      </c>
      <c r="U274" s="195">
        <f>TIME(P274,Q274,0)</f>
        <v>0.66666666666666663</v>
      </c>
      <c r="V274" s="196"/>
      <c r="W274" s="196">
        <f>TIME($W$4,$X$4,0)</f>
        <v>0.35416666666666669</v>
      </c>
      <c r="X274" s="196"/>
      <c r="Y274" s="196">
        <f>U274-R274-(T274-S274)</f>
        <v>0.35416666666666657</v>
      </c>
      <c r="Z274" s="196"/>
    </row>
    <row r="275" spans="1:30" ht="12.75" hidden="1" customHeight="1" outlineLevel="1" x14ac:dyDescent="0.2">
      <c r="B275" s="851"/>
      <c r="C275" s="851"/>
      <c r="D275" s="27">
        <f t="shared" si="148"/>
        <v>35</v>
      </c>
      <c r="E275" s="191" t="str">
        <f t="shared" si="149"/>
        <v>Mo</v>
      </c>
      <c r="F275" s="191">
        <f t="shared" si="150"/>
        <v>2021</v>
      </c>
      <c r="G275" s="191">
        <f t="shared" si="151"/>
        <v>8</v>
      </c>
      <c r="H275" s="191">
        <f t="shared" si="153"/>
        <v>30</v>
      </c>
      <c r="I275" s="192">
        <f t="shared" si="152"/>
        <v>42976</v>
      </c>
      <c r="J275" s="193">
        <f t="shared" si="140"/>
        <v>7</v>
      </c>
      <c r="K275" s="194">
        <f t="shared" si="141"/>
        <v>0</v>
      </c>
      <c r="L275" s="193">
        <f t="shared" si="142"/>
        <v>12</v>
      </c>
      <c r="M275" s="194">
        <f t="shared" si="143"/>
        <v>15</v>
      </c>
      <c r="N275" s="193">
        <f t="shared" si="144"/>
        <v>12</v>
      </c>
      <c r="O275" s="194">
        <f t="shared" si="145"/>
        <v>45</v>
      </c>
      <c r="P275" s="193">
        <f t="shared" si="146"/>
        <v>16</v>
      </c>
      <c r="Q275" s="194">
        <f t="shared" si="147"/>
        <v>0</v>
      </c>
      <c r="R275" s="195">
        <f>TIME(J275,K275,0)</f>
        <v>0.29166666666666669</v>
      </c>
      <c r="S275" s="195">
        <f>TIME(L275,M275,0)</f>
        <v>0.51041666666666663</v>
      </c>
      <c r="T275" s="195">
        <f>TIME(N275,O275,0)</f>
        <v>0.53125</v>
      </c>
      <c r="U275" s="195">
        <f>TIME(P275,Q275,0)</f>
        <v>0.66666666666666663</v>
      </c>
      <c r="V275" s="196"/>
      <c r="W275" s="196">
        <f>TIME($W$4,$X$4,0)</f>
        <v>0.35416666666666669</v>
      </c>
      <c r="X275" s="196"/>
      <c r="Y275" s="196">
        <f>U275-R275-(T275-S275)</f>
        <v>0.35416666666666657</v>
      </c>
      <c r="Z275" s="196"/>
      <c r="AA275" s="150"/>
    </row>
    <row r="276" spans="1:30" ht="12.75" hidden="1" customHeight="1" outlineLevel="1" x14ac:dyDescent="0.2">
      <c r="B276" s="851"/>
      <c r="C276" s="851"/>
      <c r="D276" s="27" t="str">
        <f t="shared" si="148"/>
        <v/>
      </c>
      <c r="E276" s="191" t="str">
        <f t="shared" si="149"/>
        <v>Di</v>
      </c>
      <c r="F276" s="191">
        <f t="shared" si="150"/>
        <v>2021</v>
      </c>
      <c r="G276" s="191">
        <f t="shared" si="151"/>
        <v>8</v>
      </c>
      <c r="H276" s="191">
        <f t="shared" si="153"/>
        <v>31</v>
      </c>
      <c r="I276" s="192">
        <f t="shared" si="152"/>
        <v>42977</v>
      </c>
      <c r="J276" s="193">
        <f t="shared" si="140"/>
        <v>7</v>
      </c>
      <c r="K276" s="194">
        <f t="shared" si="141"/>
        <v>0</v>
      </c>
      <c r="L276" s="193">
        <f t="shared" si="142"/>
        <v>12</v>
      </c>
      <c r="M276" s="194">
        <f t="shared" si="143"/>
        <v>15</v>
      </c>
      <c r="N276" s="193">
        <f t="shared" si="144"/>
        <v>12</v>
      </c>
      <c r="O276" s="194">
        <f t="shared" si="145"/>
        <v>45</v>
      </c>
      <c r="P276" s="193">
        <f t="shared" si="146"/>
        <v>16</v>
      </c>
      <c r="Q276" s="194">
        <f t="shared" si="147"/>
        <v>0</v>
      </c>
      <c r="R276" s="195">
        <f>TIME(J276,K276,0)</f>
        <v>0.29166666666666669</v>
      </c>
      <c r="S276" s="195">
        <f>TIME(L276,M276,0)</f>
        <v>0.51041666666666663</v>
      </c>
      <c r="T276" s="195">
        <f>TIME(N276,O276,0)</f>
        <v>0.53125</v>
      </c>
      <c r="U276" s="195">
        <f>TIME(P276,Q276,0)</f>
        <v>0.66666666666666663</v>
      </c>
      <c r="V276" s="196"/>
      <c r="W276" s="196">
        <f>TIME($W$4,$X$4,0)</f>
        <v>0.35416666666666669</v>
      </c>
      <c r="X276" s="196"/>
      <c r="Y276" s="196">
        <f>U276-R276-(T276-S276)</f>
        <v>0.35416666666666657</v>
      </c>
      <c r="Z276" s="196"/>
      <c r="AA276" s="150"/>
    </row>
    <row r="277" spans="1:30" ht="12.75" hidden="1" customHeight="1" outlineLevel="1" x14ac:dyDescent="0.2">
      <c r="B277" s="851"/>
      <c r="C277" s="851"/>
      <c r="E277" s="9"/>
      <c r="F277" s="9"/>
      <c r="G277" s="9"/>
      <c r="H277" s="191"/>
      <c r="I277" s="13"/>
      <c r="P277" s="4" t="s">
        <v>21</v>
      </c>
      <c r="Q277" s="4"/>
      <c r="R277" s="4"/>
      <c r="S277" s="4"/>
      <c r="T277" s="4"/>
      <c r="U277" s="4"/>
      <c r="V277" s="18"/>
      <c r="W277" s="18">
        <f>SUM(W245:W276)</f>
        <v>10.979166666666664</v>
      </c>
      <c r="X277" s="18"/>
      <c r="Y277" s="18">
        <f>SUM(Y245:Y276)</f>
        <v>10.979166666666664</v>
      </c>
      <c r="Z277" s="18"/>
      <c r="AA277" s="190">
        <f>IF(Y277-W277&lt;0,W277-Y277,Y277-W277)</f>
        <v>0</v>
      </c>
      <c r="AB277" s="190">
        <f>8.5*SUM(AB245:AB276)/24</f>
        <v>0</v>
      </c>
      <c r="AC277" s="190">
        <f>8.5*SUM(AC245:AC276)/24</f>
        <v>0</v>
      </c>
      <c r="AD277" s="190">
        <f>8.5*SUM(AD245:AD276)/24</f>
        <v>0</v>
      </c>
    </row>
    <row r="278" spans="1:30" ht="12.75" customHeight="1" collapsed="1" x14ac:dyDescent="0.2">
      <c r="B278" s="852"/>
      <c r="C278" s="852"/>
      <c r="D278" s="49"/>
      <c r="E278" s="51"/>
      <c r="F278" s="51"/>
      <c r="G278" s="51"/>
      <c r="H278" s="51"/>
      <c r="I278" s="51"/>
      <c r="J278" s="52"/>
      <c r="K278" s="52"/>
      <c r="L278" s="52"/>
      <c r="M278" s="52"/>
      <c r="N278" s="52"/>
      <c r="O278" s="52"/>
      <c r="P278" s="52"/>
      <c r="Q278" s="52"/>
      <c r="R278" s="52"/>
      <c r="S278" s="52"/>
      <c r="T278" s="52"/>
      <c r="U278" s="52"/>
      <c r="V278" s="61"/>
      <c r="W278" s="61"/>
      <c r="X278" s="61"/>
      <c r="Y278" s="51"/>
      <c r="AA278" s="203">
        <f>AA244+AA277</f>
        <v>6.9444444444428655E-3</v>
      </c>
      <c r="AB278" s="202">
        <f>AB244+SUM(AB245:AB276)</f>
        <v>0</v>
      </c>
      <c r="AC278" s="202">
        <f>AC244+SUM(AC245:AC276)</f>
        <v>0</v>
      </c>
      <c r="AD278" s="202">
        <f>AD244+SUM(AD245:AD276)</f>
        <v>1</v>
      </c>
    </row>
    <row r="279" spans="1:30" ht="12.75" hidden="1" customHeight="1" outlineLevel="1" x14ac:dyDescent="0.2">
      <c r="B279" s="850">
        <f>$F$4</f>
        <v>2021</v>
      </c>
      <c r="C279" s="850" t="str">
        <f>TEXT(I280,"MMM")</f>
        <v>Sep</v>
      </c>
      <c r="D279" s="41"/>
      <c r="E279" s="42"/>
      <c r="F279" s="42"/>
      <c r="G279" s="42"/>
      <c r="H279" s="42"/>
      <c r="I279" s="42"/>
      <c r="J279" s="43"/>
      <c r="K279" s="43"/>
      <c r="L279" s="43"/>
      <c r="M279" s="43"/>
      <c r="N279" s="43"/>
      <c r="O279" s="43"/>
      <c r="P279" s="43"/>
      <c r="Q279" s="43"/>
      <c r="R279" s="43"/>
      <c r="S279" s="43"/>
      <c r="T279" s="43"/>
      <c r="U279" s="43"/>
      <c r="V279" s="44"/>
      <c r="W279" s="44"/>
      <c r="X279" s="44"/>
      <c r="Y279" s="42"/>
      <c r="Z279" s="42"/>
      <c r="AA279" s="148"/>
      <c r="AB279" s="148"/>
      <c r="AC279" s="148"/>
      <c r="AD279" s="148"/>
    </row>
    <row r="280" spans="1:30" ht="12.75" hidden="1" customHeight="1" outlineLevel="1" x14ac:dyDescent="0.2">
      <c r="A280" s="198">
        <f>A246+1</f>
        <v>9</v>
      </c>
      <c r="B280" s="851"/>
      <c r="C280" s="851"/>
      <c r="D280" s="27" t="str">
        <f>IF(E280="Mo",_xlfn.ISOWEEKNUM(I280),"")</f>
        <v/>
      </c>
      <c r="E280" s="191" t="str">
        <f>TEXT(I280,"TTT")</f>
        <v>Mi</v>
      </c>
      <c r="F280" s="191">
        <f>$F$4</f>
        <v>2021</v>
      </c>
      <c r="G280" s="191">
        <f>$A$280</f>
        <v>9</v>
      </c>
      <c r="H280" s="191">
        <f>$H$4</f>
        <v>1</v>
      </c>
      <c r="I280" s="192">
        <f>DATE(F280,G280,H280)</f>
        <v>42978</v>
      </c>
      <c r="J280" s="193">
        <f t="shared" ref="J280:J309" si="160">$J$4</f>
        <v>7</v>
      </c>
      <c r="K280" s="194">
        <f t="shared" ref="K280:K309" si="161">$K$4</f>
        <v>0</v>
      </c>
      <c r="L280" s="193">
        <f t="shared" ref="L280:L309" si="162">$L$4</f>
        <v>12</v>
      </c>
      <c r="M280" s="194">
        <f t="shared" ref="M280:M309" si="163">$M$4</f>
        <v>15</v>
      </c>
      <c r="N280" s="193">
        <f t="shared" ref="N280:N309" si="164">$N$4</f>
        <v>12</v>
      </c>
      <c r="O280" s="194">
        <f t="shared" ref="O280:O309" si="165">$O$4</f>
        <v>45</v>
      </c>
      <c r="P280" s="193">
        <f t="shared" ref="P280:P309" si="166">$P$4</f>
        <v>16</v>
      </c>
      <c r="Q280" s="194">
        <f t="shared" ref="Q280:Q309" si="167">$Q$4</f>
        <v>0</v>
      </c>
      <c r="R280" s="195">
        <f>TIME(J280,K280,0)</f>
        <v>0.29166666666666669</v>
      </c>
      <c r="S280" s="195">
        <f>TIME(L280,M280,0)</f>
        <v>0.51041666666666663</v>
      </c>
      <c r="T280" s="195">
        <f>TIME(N280,O280,0)</f>
        <v>0.53125</v>
      </c>
      <c r="U280" s="195">
        <f>TIME(P280,Q280,0)</f>
        <v>0.66666666666666663</v>
      </c>
      <c r="V280" s="196"/>
      <c r="W280" s="196">
        <f>TIME($W$4,$X$4,0)</f>
        <v>0.35416666666666669</v>
      </c>
      <c r="X280" s="196"/>
      <c r="Y280" s="196">
        <f>U280-R280-(T280-S280)</f>
        <v>0.35416666666666657</v>
      </c>
      <c r="Z280" s="196"/>
    </row>
    <row r="281" spans="1:30" ht="12.75" hidden="1" customHeight="1" outlineLevel="1" x14ac:dyDescent="0.2">
      <c r="B281" s="851"/>
      <c r="C281" s="851"/>
      <c r="D281" s="27" t="str">
        <f t="shared" ref="D281:D310" si="168">IF(E281="Mo",_xlfn.ISOWEEKNUM(I281),"")</f>
        <v/>
      </c>
      <c r="E281" s="191" t="str">
        <f t="shared" ref="E281:E309" si="169">TEXT(I281,"TTT")</f>
        <v>Do</v>
      </c>
      <c r="F281" s="191">
        <f t="shared" ref="F281:F309" si="170">$F$4</f>
        <v>2021</v>
      </c>
      <c r="G281" s="191">
        <f t="shared" ref="G281:G309" si="171">$A$280</f>
        <v>9</v>
      </c>
      <c r="H281" s="191">
        <f>H280+1</f>
        <v>2</v>
      </c>
      <c r="I281" s="192">
        <f t="shared" ref="I281:I309" si="172">DATE(F281,G281,H281)</f>
        <v>42979</v>
      </c>
      <c r="J281" s="193">
        <f t="shared" si="160"/>
        <v>7</v>
      </c>
      <c r="K281" s="194">
        <f t="shared" si="161"/>
        <v>0</v>
      </c>
      <c r="L281" s="193">
        <f t="shared" si="162"/>
        <v>12</v>
      </c>
      <c r="M281" s="194">
        <f t="shared" si="163"/>
        <v>15</v>
      </c>
      <c r="N281" s="193">
        <f t="shared" si="164"/>
        <v>12</v>
      </c>
      <c r="O281" s="194">
        <f t="shared" si="165"/>
        <v>45</v>
      </c>
      <c r="P281" s="193">
        <f t="shared" si="166"/>
        <v>16</v>
      </c>
      <c r="Q281" s="194">
        <f t="shared" si="167"/>
        <v>0</v>
      </c>
      <c r="R281" s="195">
        <f>TIME(J281,K281,0)</f>
        <v>0.29166666666666669</v>
      </c>
      <c r="S281" s="195">
        <f>TIME(L281,M281,0)</f>
        <v>0.51041666666666663</v>
      </c>
      <c r="T281" s="195">
        <f>TIME(N281,O281,0)</f>
        <v>0.53125</v>
      </c>
      <c r="U281" s="195">
        <f>TIME(P281,Q281,0)</f>
        <v>0.66666666666666663</v>
      </c>
      <c r="V281" s="196"/>
      <c r="W281" s="196">
        <f>TIME($W$4,$X$4,0)</f>
        <v>0.35416666666666669</v>
      </c>
      <c r="X281" s="196"/>
      <c r="Y281" s="196">
        <f>U281-R281-(T281-S281)</f>
        <v>0.35416666666666657</v>
      </c>
      <c r="Z281" s="196"/>
      <c r="AA281" s="150"/>
    </row>
    <row r="282" spans="1:30" ht="12.75" hidden="1" customHeight="1" outlineLevel="1" x14ac:dyDescent="0.2">
      <c r="B282" s="851"/>
      <c r="C282" s="851"/>
      <c r="D282" s="27" t="str">
        <f t="shared" si="168"/>
        <v/>
      </c>
      <c r="E282" s="191" t="str">
        <f t="shared" si="169"/>
        <v>Fr</v>
      </c>
      <c r="F282" s="191">
        <f t="shared" si="170"/>
        <v>2021</v>
      </c>
      <c r="G282" s="191">
        <f t="shared" si="171"/>
        <v>9</v>
      </c>
      <c r="H282" s="191">
        <f t="shared" ref="H282:H309" si="173">H281+1</f>
        <v>3</v>
      </c>
      <c r="I282" s="192">
        <f t="shared" si="172"/>
        <v>42980</v>
      </c>
      <c r="J282" s="193">
        <f t="shared" si="160"/>
        <v>7</v>
      </c>
      <c r="K282" s="194">
        <f t="shared" si="161"/>
        <v>0</v>
      </c>
      <c r="L282" s="193">
        <f t="shared" si="162"/>
        <v>12</v>
      </c>
      <c r="M282" s="194">
        <f t="shared" si="163"/>
        <v>15</v>
      </c>
      <c r="N282" s="193">
        <f t="shared" si="164"/>
        <v>12</v>
      </c>
      <c r="O282" s="194">
        <f t="shared" si="165"/>
        <v>45</v>
      </c>
      <c r="P282" s="193">
        <f t="shared" si="166"/>
        <v>16</v>
      </c>
      <c r="Q282" s="194">
        <f t="shared" si="167"/>
        <v>0</v>
      </c>
      <c r="R282" s="195">
        <f>TIME(J282,K282,0)</f>
        <v>0.29166666666666669</v>
      </c>
      <c r="S282" s="195">
        <f>TIME(L282,M282,0)</f>
        <v>0.51041666666666663</v>
      </c>
      <c r="T282" s="195">
        <f>TIME(N282,O282,0)</f>
        <v>0.53125</v>
      </c>
      <c r="U282" s="195">
        <f>TIME(P282,Q282,0)</f>
        <v>0.66666666666666663</v>
      </c>
      <c r="V282" s="196"/>
      <c r="W282" s="196">
        <f>TIME($W$4,$X$4,0)</f>
        <v>0.35416666666666669</v>
      </c>
      <c r="X282" s="196"/>
      <c r="Y282" s="196">
        <f>U282-R282-(T282-S282)</f>
        <v>0.35416666666666657</v>
      </c>
      <c r="Z282" s="196"/>
      <c r="AA282" s="150"/>
    </row>
    <row r="283" spans="1:30" ht="12.75" hidden="1" customHeight="1" outlineLevel="1" x14ac:dyDescent="0.2">
      <c r="B283" s="851"/>
      <c r="C283" s="851"/>
      <c r="D283" s="27" t="str">
        <f t="shared" si="168"/>
        <v/>
      </c>
      <c r="E283" s="191" t="str">
        <f t="shared" si="169"/>
        <v>Sa</v>
      </c>
      <c r="F283" s="191">
        <f t="shared" si="170"/>
        <v>2021</v>
      </c>
      <c r="G283" s="191">
        <f t="shared" si="171"/>
        <v>9</v>
      </c>
      <c r="H283" s="191">
        <f t="shared" si="173"/>
        <v>4</v>
      </c>
      <c r="I283" s="192">
        <f t="shared" si="172"/>
        <v>42981</v>
      </c>
      <c r="J283" s="193">
        <f t="shared" si="160"/>
        <v>7</v>
      </c>
      <c r="K283" s="194">
        <f t="shared" si="161"/>
        <v>0</v>
      </c>
      <c r="L283" s="193">
        <f t="shared" si="162"/>
        <v>12</v>
      </c>
      <c r="M283" s="194">
        <f t="shared" si="163"/>
        <v>15</v>
      </c>
      <c r="N283" s="193">
        <f t="shared" si="164"/>
        <v>12</v>
      </c>
      <c r="O283" s="194">
        <f t="shared" si="165"/>
        <v>45</v>
      </c>
      <c r="P283" s="193">
        <f t="shared" si="166"/>
        <v>16</v>
      </c>
      <c r="Q283" s="194">
        <f t="shared" si="167"/>
        <v>0</v>
      </c>
      <c r="R283" s="195">
        <f>TIME(J283,K283,0)</f>
        <v>0.29166666666666669</v>
      </c>
      <c r="S283" s="195">
        <f>TIME(L283,M283,0)</f>
        <v>0.51041666666666663</v>
      </c>
      <c r="T283" s="195">
        <f>TIME(N283,O283,0)</f>
        <v>0.53125</v>
      </c>
      <c r="U283" s="195">
        <f>TIME(P283,Q283,0)</f>
        <v>0.66666666666666663</v>
      </c>
      <c r="V283" s="196"/>
      <c r="W283" s="196">
        <f>TIME($W$4,$X$4,0)</f>
        <v>0.35416666666666669</v>
      </c>
      <c r="X283" s="196"/>
      <c r="Y283" s="196">
        <f>U283-R283-(T283-S283)</f>
        <v>0.35416666666666657</v>
      </c>
      <c r="Z283" s="196"/>
      <c r="AA283" s="150"/>
    </row>
    <row r="284" spans="1:30" ht="12.75" hidden="1" customHeight="1" outlineLevel="1" x14ac:dyDescent="0.2">
      <c r="B284" s="851"/>
      <c r="C284" s="851"/>
      <c r="D284" s="27" t="str">
        <f t="shared" si="168"/>
        <v/>
      </c>
      <c r="E284" s="191" t="str">
        <f t="shared" si="169"/>
        <v>So</v>
      </c>
      <c r="F284" s="191">
        <f t="shared" si="170"/>
        <v>2021</v>
      </c>
      <c r="G284" s="191">
        <f t="shared" si="171"/>
        <v>9</v>
      </c>
      <c r="H284" s="191">
        <f t="shared" si="173"/>
        <v>5</v>
      </c>
      <c r="I284" s="192">
        <f t="shared" si="172"/>
        <v>42982</v>
      </c>
      <c r="J284" s="193">
        <f t="shared" si="160"/>
        <v>7</v>
      </c>
      <c r="K284" s="194">
        <f t="shared" si="161"/>
        <v>0</v>
      </c>
      <c r="L284" s="193">
        <f t="shared" si="162"/>
        <v>12</v>
      </c>
      <c r="M284" s="194">
        <f t="shared" si="163"/>
        <v>15</v>
      </c>
      <c r="N284" s="193">
        <f t="shared" si="164"/>
        <v>12</v>
      </c>
      <c r="O284" s="194">
        <f t="shared" si="165"/>
        <v>45</v>
      </c>
      <c r="P284" s="193">
        <f t="shared" si="166"/>
        <v>16</v>
      </c>
      <c r="Q284" s="194">
        <f t="shared" si="167"/>
        <v>0</v>
      </c>
      <c r="R284" s="195">
        <f t="shared" ref="R284:R306" si="174">TIME(J284,K284,0)</f>
        <v>0.29166666666666669</v>
      </c>
      <c r="S284" s="195">
        <f t="shared" ref="S284:S306" si="175">TIME(L284,M284,0)</f>
        <v>0.51041666666666663</v>
      </c>
      <c r="T284" s="195">
        <f t="shared" ref="T284:T306" si="176">TIME(N284,O284,0)</f>
        <v>0.53125</v>
      </c>
      <c r="U284" s="195">
        <f t="shared" ref="U284:U306" si="177">TIME(P284,Q284,0)</f>
        <v>0.66666666666666663</v>
      </c>
      <c r="V284" s="196"/>
      <c r="W284" s="196">
        <f t="shared" ref="W284:W306" si="178">TIME($W$4,$X$4,0)</f>
        <v>0.35416666666666669</v>
      </c>
      <c r="X284" s="196"/>
      <c r="Y284" s="196">
        <f t="shared" ref="Y284:Y306" si="179">U284-R284-(T284-S284)</f>
        <v>0.35416666666666657</v>
      </c>
      <c r="Z284" s="196"/>
      <c r="AA284" s="150"/>
    </row>
    <row r="285" spans="1:30" ht="12.75" hidden="1" customHeight="1" outlineLevel="1" x14ac:dyDescent="0.2">
      <c r="B285" s="851"/>
      <c r="C285" s="851"/>
      <c r="D285" s="27">
        <f t="shared" si="168"/>
        <v>36</v>
      </c>
      <c r="E285" s="191" t="str">
        <f t="shared" si="169"/>
        <v>Mo</v>
      </c>
      <c r="F285" s="191">
        <f t="shared" si="170"/>
        <v>2021</v>
      </c>
      <c r="G285" s="191">
        <f t="shared" si="171"/>
        <v>9</v>
      </c>
      <c r="H285" s="191">
        <f t="shared" si="173"/>
        <v>6</v>
      </c>
      <c r="I285" s="192">
        <f t="shared" si="172"/>
        <v>42983</v>
      </c>
      <c r="J285" s="193">
        <f t="shared" si="160"/>
        <v>7</v>
      </c>
      <c r="K285" s="194">
        <f t="shared" si="161"/>
        <v>0</v>
      </c>
      <c r="L285" s="193">
        <f t="shared" si="162"/>
        <v>12</v>
      </c>
      <c r="M285" s="194">
        <f t="shared" si="163"/>
        <v>15</v>
      </c>
      <c r="N285" s="193">
        <f t="shared" si="164"/>
        <v>12</v>
      </c>
      <c r="O285" s="194">
        <f t="shared" si="165"/>
        <v>45</v>
      </c>
      <c r="P285" s="193">
        <f t="shared" si="166"/>
        <v>16</v>
      </c>
      <c r="Q285" s="194">
        <f t="shared" si="167"/>
        <v>0</v>
      </c>
      <c r="R285" s="195">
        <f t="shared" si="174"/>
        <v>0.29166666666666669</v>
      </c>
      <c r="S285" s="195">
        <f t="shared" si="175"/>
        <v>0.51041666666666663</v>
      </c>
      <c r="T285" s="195">
        <f t="shared" si="176"/>
        <v>0.53125</v>
      </c>
      <c r="U285" s="195">
        <f t="shared" si="177"/>
        <v>0.66666666666666663</v>
      </c>
      <c r="V285" s="196"/>
      <c r="W285" s="196">
        <f t="shared" si="178"/>
        <v>0.35416666666666669</v>
      </c>
      <c r="X285" s="196"/>
      <c r="Y285" s="196">
        <f t="shared" si="179"/>
        <v>0.35416666666666657</v>
      </c>
      <c r="Z285" s="196"/>
      <c r="AA285" s="150"/>
    </row>
    <row r="286" spans="1:30" ht="12.75" hidden="1" customHeight="1" outlineLevel="1" x14ac:dyDescent="0.2">
      <c r="B286" s="851"/>
      <c r="C286" s="851"/>
      <c r="D286" s="27" t="str">
        <f t="shared" si="168"/>
        <v/>
      </c>
      <c r="E286" s="191" t="str">
        <f t="shared" si="169"/>
        <v>Di</v>
      </c>
      <c r="F286" s="191">
        <f t="shared" si="170"/>
        <v>2021</v>
      </c>
      <c r="G286" s="191">
        <f t="shared" si="171"/>
        <v>9</v>
      </c>
      <c r="H286" s="191">
        <f t="shared" si="173"/>
        <v>7</v>
      </c>
      <c r="I286" s="192">
        <f t="shared" si="172"/>
        <v>42984</v>
      </c>
      <c r="J286" s="193">
        <f t="shared" si="160"/>
        <v>7</v>
      </c>
      <c r="K286" s="194">
        <f t="shared" si="161"/>
        <v>0</v>
      </c>
      <c r="L286" s="193">
        <f t="shared" si="162"/>
        <v>12</v>
      </c>
      <c r="M286" s="194">
        <f t="shared" si="163"/>
        <v>15</v>
      </c>
      <c r="N286" s="193">
        <f t="shared" si="164"/>
        <v>12</v>
      </c>
      <c r="O286" s="194">
        <f t="shared" si="165"/>
        <v>45</v>
      </c>
      <c r="P286" s="193">
        <f t="shared" si="166"/>
        <v>16</v>
      </c>
      <c r="Q286" s="194">
        <f t="shared" si="167"/>
        <v>0</v>
      </c>
      <c r="R286" s="195">
        <f t="shared" si="174"/>
        <v>0.29166666666666669</v>
      </c>
      <c r="S286" s="195">
        <f t="shared" si="175"/>
        <v>0.51041666666666663</v>
      </c>
      <c r="T286" s="195">
        <f t="shared" si="176"/>
        <v>0.53125</v>
      </c>
      <c r="U286" s="195">
        <f t="shared" si="177"/>
        <v>0.66666666666666663</v>
      </c>
      <c r="V286" s="196"/>
      <c r="W286" s="196">
        <f t="shared" si="178"/>
        <v>0.35416666666666669</v>
      </c>
      <c r="X286" s="196"/>
      <c r="Y286" s="196">
        <f t="shared" si="179"/>
        <v>0.35416666666666657</v>
      </c>
      <c r="Z286" s="196"/>
      <c r="AA286" s="150"/>
    </row>
    <row r="287" spans="1:30" ht="12.75" hidden="1" customHeight="1" outlineLevel="1" x14ac:dyDescent="0.2">
      <c r="B287" s="851"/>
      <c r="C287" s="851"/>
      <c r="D287" s="27" t="str">
        <f t="shared" si="168"/>
        <v/>
      </c>
      <c r="E287" s="191" t="str">
        <f t="shared" si="169"/>
        <v>Mi</v>
      </c>
      <c r="F287" s="191">
        <f t="shared" si="170"/>
        <v>2021</v>
      </c>
      <c r="G287" s="191">
        <f t="shared" si="171"/>
        <v>9</v>
      </c>
      <c r="H287" s="191">
        <f t="shared" si="173"/>
        <v>8</v>
      </c>
      <c r="I287" s="192">
        <f t="shared" si="172"/>
        <v>42985</v>
      </c>
      <c r="J287" s="193">
        <f t="shared" si="160"/>
        <v>7</v>
      </c>
      <c r="K287" s="194">
        <f t="shared" si="161"/>
        <v>0</v>
      </c>
      <c r="L287" s="193">
        <f t="shared" si="162"/>
        <v>12</v>
      </c>
      <c r="M287" s="194">
        <f t="shared" si="163"/>
        <v>15</v>
      </c>
      <c r="N287" s="193">
        <f t="shared" si="164"/>
        <v>12</v>
      </c>
      <c r="O287" s="194">
        <f t="shared" si="165"/>
        <v>45</v>
      </c>
      <c r="P287" s="193">
        <f t="shared" si="166"/>
        <v>16</v>
      </c>
      <c r="Q287" s="194">
        <f t="shared" si="167"/>
        <v>0</v>
      </c>
      <c r="R287" s="195">
        <f t="shared" si="174"/>
        <v>0.29166666666666669</v>
      </c>
      <c r="S287" s="195">
        <f t="shared" si="175"/>
        <v>0.51041666666666663</v>
      </c>
      <c r="T287" s="195">
        <f t="shared" si="176"/>
        <v>0.53125</v>
      </c>
      <c r="U287" s="195">
        <f t="shared" si="177"/>
        <v>0.66666666666666663</v>
      </c>
      <c r="V287" s="196"/>
      <c r="W287" s="196">
        <f t="shared" si="178"/>
        <v>0.35416666666666669</v>
      </c>
      <c r="X287" s="196"/>
      <c r="Y287" s="196">
        <f t="shared" si="179"/>
        <v>0.35416666666666657</v>
      </c>
      <c r="Z287" s="196"/>
      <c r="AA287" s="150"/>
    </row>
    <row r="288" spans="1:30" ht="12.75" hidden="1" customHeight="1" outlineLevel="1" x14ac:dyDescent="0.2">
      <c r="B288" s="851"/>
      <c r="C288" s="851"/>
      <c r="D288" s="27" t="str">
        <f t="shared" si="168"/>
        <v/>
      </c>
      <c r="E288" s="191" t="str">
        <f t="shared" si="169"/>
        <v>Do</v>
      </c>
      <c r="F288" s="191">
        <f t="shared" si="170"/>
        <v>2021</v>
      </c>
      <c r="G288" s="191">
        <f t="shared" si="171"/>
        <v>9</v>
      </c>
      <c r="H288" s="191">
        <f t="shared" si="173"/>
        <v>9</v>
      </c>
      <c r="I288" s="192">
        <f t="shared" si="172"/>
        <v>42986</v>
      </c>
      <c r="J288" s="193">
        <f t="shared" si="160"/>
        <v>7</v>
      </c>
      <c r="K288" s="194">
        <f t="shared" si="161"/>
        <v>0</v>
      </c>
      <c r="L288" s="193">
        <f t="shared" si="162"/>
        <v>12</v>
      </c>
      <c r="M288" s="194">
        <f t="shared" si="163"/>
        <v>15</v>
      </c>
      <c r="N288" s="193">
        <f t="shared" si="164"/>
        <v>12</v>
      </c>
      <c r="O288" s="194">
        <f t="shared" si="165"/>
        <v>45</v>
      </c>
      <c r="P288" s="193">
        <f t="shared" si="166"/>
        <v>16</v>
      </c>
      <c r="Q288" s="194">
        <f t="shared" si="167"/>
        <v>0</v>
      </c>
      <c r="R288" s="195">
        <f t="shared" si="174"/>
        <v>0.29166666666666669</v>
      </c>
      <c r="S288" s="195">
        <f t="shared" si="175"/>
        <v>0.51041666666666663</v>
      </c>
      <c r="T288" s="195">
        <f t="shared" si="176"/>
        <v>0.53125</v>
      </c>
      <c r="U288" s="195">
        <f t="shared" si="177"/>
        <v>0.66666666666666663</v>
      </c>
      <c r="V288" s="196"/>
      <c r="W288" s="196">
        <f t="shared" si="178"/>
        <v>0.35416666666666669</v>
      </c>
      <c r="X288" s="196"/>
      <c r="Y288" s="196">
        <f t="shared" si="179"/>
        <v>0.35416666666666657</v>
      </c>
      <c r="Z288" s="196"/>
      <c r="AA288" s="150"/>
    </row>
    <row r="289" spans="2:25" ht="12.75" hidden="1" customHeight="1" outlineLevel="1" x14ac:dyDescent="0.2">
      <c r="B289" s="851"/>
      <c r="C289" s="851"/>
      <c r="D289" s="27" t="str">
        <f t="shared" si="168"/>
        <v/>
      </c>
      <c r="E289" s="191" t="str">
        <f t="shared" si="169"/>
        <v>Fr</v>
      </c>
      <c r="F289" s="191">
        <f t="shared" si="170"/>
        <v>2021</v>
      </c>
      <c r="G289" s="191">
        <f t="shared" si="171"/>
        <v>9</v>
      </c>
      <c r="H289" s="191">
        <f t="shared" si="173"/>
        <v>10</v>
      </c>
      <c r="I289" s="192">
        <f t="shared" si="172"/>
        <v>42987</v>
      </c>
      <c r="J289" s="193">
        <f t="shared" si="160"/>
        <v>7</v>
      </c>
      <c r="K289" s="194">
        <f t="shared" si="161"/>
        <v>0</v>
      </c>
      <c r="L289" s="193">
        <f t="shared" si="162"/>
        <v>12</v>
      </c>
      <c r="M289" s="194">
        <f t="shared" si="163"/>
        <v>15</v>
      </c>
      <c r="N289" s="193">
        <f t="shared" si="164"/>
        <v>12</v>
      </c>
      <c r="O289" s="194">
        <f t="shared" si="165"/>
        <v>45</v>
      </c>
      <c r="P289" s="193">
        <f t="shared" si="166"/>
        <v>16</v>
      </c>
      <c r="Q289" s="194">
        <f t="shared" si="167"/>
        <v>0</v>
      </c>
      <c r="R289" s="195">
        <f t="shared" si="174"/>
        <v>0.29166666666666669</v>
      </c>
      <c r="S289" s="195">
        <f t="shared" si="175"/>
        <v>0.51041666666666663</v>
      </c>
      <c r="T289" s="195">
        <f t="shared" si="176"/>
        <v>0.53125</v>
      </c>
      <c r="U289" s="195">
        <f t="shared" si="177"/>
        <v>0.66666666666666663</v>
      </c>
      <c r="V289" s="196"/>
      <c r="W289" s="196">
        <f t="shared" si="178"/>
        <v>0.35416666666666669</v>
      </c>
      <c r="X289" s="196"/>
      <c r="Y289" s="196">
        <f t="shared" si="179"/>
        <v>0.35416666666666657</v>
      </c>
    </row>
    <row r="290" spans="2:25" ht="12.75" hidden="1" customHeight="1" outlineLevel="1" x14ac:dyDescent="0.2">
      <c r="B290" s="851"/>
      <c r="C290" s="851"/>
      <c r="D290" s="27" t="str">
        <f t="shared" si="168"/>
        <v/>
      </c>
      <c r="E290" s="191" t="str">
        <f t="shared" si="169"/>
        <v>Sa</v>
      </c>
      <c r="F290" s="191">
        <f t="shared" si="170"/>
        <v>2021</v>
      </c>
      <c r="G290" s="191">
        <f t="shared" si="171"/>
        <v>9</v>
      </c>
      <c r="H290" s="191">
        <f t="shared" si="173"/>
        <v>11</v>
      </c>
      <c r="I290" s="192">
        <f t="shared" si="172"/>
        <v>42988</v>
      </c>
      <c r="J290" s="193">
        <f t="shared" si="160"/>
        <v>7</v>
      </c>
      <c r="K290" s="194">
        <f t="shared" si="161"/>
        <v>0</v>
      </c>
      <c r="L290" s="193">
        <f t="shared" si="162"/>
        <v>12</v>
      </c>
      <c r="M290" s="194">
        <f t="shared" si="163"/>
        <v>15</v>
      </c>
      <c r="N290" s="193">
        <f t="shared" si="164"/>
        <v>12</v>
      </c>
      <c r="O290" s="194">
        <f t="shared" si="165"/>
        <v>45</v>
      </c>
      <c r="P290" s="193">
        <f t="shared" si="166"/>
        <v>16</v>
      </c>
      <c r="Q290" s="194">
        <f t="shared" si="167"/>
        <v>0</v>
      </c>
      <c r="R290" s="195">
        <f t="shared" si="174"/>
        <v>0.29166666666666669</v>
      </c>
      <c r="S290" s="195">
        <f t="shared" si="175"/>
        <v>0.51041666666666663</v>
      </c>
      <c r="T290" s="195">
        <f t="shared" si="176"/>
        <v>0.53125</v>
      </c>
      <c r="U290" s="195">
        <f t="shared" si="177"/>
        <v>0.66666666666666663</v>
      </c>
      <c r="V290" s="196"/>
      <c r="W290" s="196">
        <f t="shared" si="178"/>
        <v>0.35416666666666669</v>
      </c>
      <c r="X290" s="196"/>
      <c r="Y290" s="196">
        <f t="shared" si="179"/>
        <v>0.35416666666666657</v>
      </c>
    </row>
    <row r="291" spans="2:25" ht="12.75" hidden="1" customHeight="1" outlineLevel="1" x14ac:dyDescent="0.2">
      <c r="B291" s="851"/>
      <c r="C291" s="851"/>
      <c r="D291" s="27" t="str">
        <f t="shared" si="168"/>
        <v/>
      </c>
      <c r="E291" s="191" t="str">
        <f t="shared" si="169"/>
        <v>So</v>
      </c>
      <c r="F291" s="191">
        <f t="shared" si="170"/>
        <v>2021</v>
      </c>
      <c r="G291" s="191">
        <f t="shared" si="171"/>
        <v>9</v>
      </c>
      <c r="H291" s="191">
        <f t="shared" si="173"/>
        <v>12</v>
      </c>
      <c r="I291" s="192">
        <f t="shared" si="172"/>
        <v>42989</v>
      </c>
      <c r="J291" s="193">
        <f t="shared" si="160"/>
        <v>7</v>
      </c>
      <c r="K291" s="194">
        <f t="shared" si="161"/>
        <v>0</v>
      </c>
      <c r="L291" s="193">
        <f t="shared" si="162"/>
        <v>12</v>
      </c>
      <c r="M291" s="194">
        <f t="shared" si="163"/>
        <v>15</v>
      </c>
      <c r="N291" s="193">
        <f t="shared" si="164"/>
        <v>12</v>
      </c>
      <c r="O291" s="194">
        <f t="shared" si="165"/>
        <v>45</v>
      </c>
      <c r="P291" s="193">
        <f t="shared" si="166"/>
        <v>16</v>
      </c>
      <c r="Q291" s="194">
        <f t="shared" si="167"/>
        <v>0</v>
      </c>
      <c r="R291" s="195">
        <f t="shared" si="174"/>
        <v>0.29166666666666669</v>
      </c>
      <c r="S291" s="195">
        <f t="shared" si="175"/>
        <v>0.51041666666666663</v>
      </c>
      <c r="T291" s="195">
        <f t="shared" si="176"/>
        <v>0.53125</v>
      </c>
      <c r="U291" s="195">
        <f t="shared" si="177"/>
        <v>0.66666666666666663</v>
      </c>
      <c r="V291" s="196"/>
      <c r="W291" s="196">
        <f t="shared" si="178"/>
        <v>0.35416666666666669</v>
      </c>
      <c r="X291" s="196"/>
      <c r="Y291" s="196">
        <f t="shared" si="179"/>
        <v>0.35416666666666657</v>
      </c>
    </row>
    <row r="292" spans="2:25" ht="12.75" hidden="1" customHeight="1" outlineLevel="1" x14ac:dyDescent="0.2">
      <c r="B292" s="851"/>
      <c r="C292" s="851"/>
      <c r="D292" s="27">
        <f t="shared" si="168"/>
        <v>37</v>
      </c>
      <c r="E292" s="191" t="str">
        <f t="shared" si="169"/>
        <v>Mo</v>
      </c>
      <c r="F292" s="191">
        <f t="shared" si="170"/>
        <v>2021</v>
      </c>
      <c r="G292" s="191">
        <f t="shared" si="171"/>
        <v>9</v>
      </c>
      <c r="H292" s="191">
        <f t="shared" si="173"/>
        <v>13</v>
      </c>
      <c r="I292" s="192">
        <f t="shared" si="172"/>
        <v>42990</v>
      </c>
      <c r="J292" s="193">
        <f t="shared" si="160"/>
        <v>7</v>
      </c>
      <c r="K292" s="194">
        <f t="shared" si="161"/>
        <v>0</v>
      </c>
      <c r="L292" s="193">
        <f t="shared" si="162"/>
        <v>12</v>
      </c>
      <c r="M292" s="194">
        <f t="shared" si="163"/>
        <v>15</v>
      </c>
      <c r="N292" s="193">
        <f t="shared" si="164"/>
        <v>12</v>
      </c>
      <c r="O292" s="194">
        <f t="shared" si="165"/>
        <v>45</v>
      </c>
      <c r="P292" s="193">
        <f t="shared" si="166"/>
        <v>16</v>
      </c>
      <c r="Q292" s="194">
        <f t="shared" si="167"/>
        <v>0</v>
      </c>
      <c r="R292" s="195">
        <f t="shared" si="174"/>
        <v>0.29166666666666669</v>
      </c>
      <c r="S292" s="195">
        <f t="shared" si="175"/>
        <v>0.51041666666666663</v>
      </c>
      <c r="T292" s="195">
        <f t="shared" si="176"/>
        <v>0.53125</v>
      </c>
      <c r="U292" s="195">
        <f t="shared" si="177"/>
        <v>0.66666666666666663</v>
      </c>
      <c r="V292" s="196"/>
      <c r="W292" s="196">
        <f t="shared" si="178"/>
        <v>0.35416666666666669</v>
      </c>
      <c r="X292" s="196"/>
      <c r="Y292" s="196">
        <f t="shared" si="179"/>
        <v>0.35416666666666657</v>
      </c>
    </row>
    <row r="293" spans="2:25" ht="12.75" hidden="1" customHeight="1" outlineLevel="1" x14ac:dyDescent="0.2">
      <c r="B293" s="851"/>
      <c r="C293" s="851"/>
      <c r="D293" s="27" t="str">
        <f t="shared" si="168"/>
        <v/>
      </c>
      <c r="E293" s="191" t="str">
        <f t="shared" si="169"/>
        <v>Di</v>
      </c>
      <c r="F293" s="191">
        <f t="shared" si="170"/>
        <v>2021</v>
      </c>
      <c r="G293" s="191">
        <f t="shared" si="171"/>
        <v>9</v>
      </c>
      <c r="H293" s="191">
        <f t="shared" si="173"/>
        <v>14</v>
      </c>
      <c r="I293" s="192">
        <f t="shared" si="172"/>
        <v>42991</v>
      </c>
      <c r="J293" s="193">
        <f t="shared" si="160"/>
        <v>7</v>
      </c>
      <c r="K293" s="194">
        <f t="shared" si="161"/>
        <v>0</v>
      </c>
      <c r="L293" s="193">
        <f t="shared" si="162"/>
        <v>12</v>
      </c>
      <c r="M293" s="194">
        <f t="shared" si="163"/>
        <v>15</v>
      </c>
      <c r="N293" s="193">
        <f t="shared" si="164"/>
        <v>12</v>
      </c>
      <c r="O293" s="194">
        <f t="shared" si="165"/>
        <v>45</v>
      </c>
      <c r="P293" s="193">
        <f t="shared" si="166"/>
        <v>16</v>
      </c>
      <c r="Q293" s="194">
        <f t="shared" si="167"/>
        <v>0</v>
      </c>
      <c r="R293" s="195">
        <f t="shared" si="174"/>
        <v>0.29166666666666669</v>
      </c>
      <c r="S293" s="195">
        <f t="shared" si="175"/>
        <v>0.51041666666666663</v>
      </c>
      <c r="T293" s="195">
        <f t="shared" si="176"/>
        <v>0.53125</v>
      </c>
      <c r="U293" s="195">
        <f t="shared" si="177"/>
        <v>0.66666666666666663</v>
      </c>
      <c r="V293" s="196"/>
      <c r="W293" s="196">
        <f t="shared" si="178"/>
        <v>0.35416666666666669</v>
      </c>
      <c r="X293" s="196"/>
      <c r="Y293" s="196">
        <f t="shared" si="179"/>
        <v>0.35416666666666657</v>
      </c>
    </row>
    <row r="294" spans="2:25" ht="12.75" hidden="1" customHeight="1" outlineLevel="1" x14ac:dyDescent="0.2">
      <c r="B294" s="851"/>
      <c r="C294" s="851"/>
      <c r="D294" s="27" t="str">
        <f t="shared" si="168"/>
        <v/>
      </c>
      <c r="E294" s="191" t="str">
        <f t="shared" si="169"/>
        <v>Mi</v>
      </c>
      <c r="F294" s="191">
        <f t="shared" si="170"/>
        <v>2021</v>
      </c>
      <c r="G294" s="191">
        <f t="shared" si="171"/>
        <v>9</v>
      </c>
      <c r="H294" s="191">
        <f t="shared" si="173"/>
        <v>15</v>
      </c>
      <c r="I294" s="192">
        <f t="shared" si="172"/>
        <v>42992</v>
      </c>
      <c r="J294" s="193">
        <f t="shared" si="160"/>
        <v>7</v>
      </c>
      <c r="K294" s="194">
        <f t="shared" si="161"/>
        <v>0</v>
      </c>
      <c r="L294" s="193">
        <f t="shared" si="162"/>
        <v>12</v>
      </c>
      <c r="M294" s="194">
        <f t="shared" si="163"/>
        <v>15</v>
      </c>
      <c r="N294" s="193">
        <f t="shared" si="164"/>
        <v>12</v>
      </c>
      <c r="O294" s="194">
        <f t="shared" si="165"/>
        <v>45</v>
      </c>
      <c r="P294" s="193">
        <f t="shared" si="166"/>
        <v>16</v>
      </c>
      <c r="Q294" s="194">
        <f t="shared" si="167"/>
        <v>0</v>
      </c>
      <c r="R294" s="195">
        <f t="shared" si="174"/>
        <v>0.29166666666666669</v>
      </c>
      <c r="S294" s="195">
        <f t="shared" si="175"/>
        <v>0.51041666666666663</v>
      </c>
      <c r="T294" s="195">
        <f t="shared" si="176"/>
        <v>0.53125</v>
      </c>
      <c r="U294" s="195">
        <f t="shared" si="177"/>
        <v>0.66666666666666663</v>
      </c>
      <c r="V294" s="196"/>
      <c r="W294" s="196">
        <f t="shared" si="178"/>
        <v>0.35416666666666669</v>
      </c>
      <c r="X294" s="196"/>
      <c r="Y294" s="196">
        <f t="shared" si="179"/>
        <v>0.35416666666666657</v>
      </c>
    </row>
    <row r="295" spans="2:25" ht="12.75" hidden="1" customHeight="1" outlineLevel="1" x14ac:dyDescent="0.2">
      <c r="B295" s="851"/>
      <c r="C295" s="851"/>
      <c r="D295" s="27" t="str">
        <f t="shared" si="168"/>
        <v/>
      </c>
      <c r="E295" s="191" t="str">
        <f t="shared" si="169"/>
        <v>Do</v>
      </c>
      <c r="F295" s="191">
        <f t="shared" si="170"/>
        <v>2021</v>
      </c>
      <c r="G295" s="191">
        <f t="shared" si="171"/>
        <v>9</v>
      </c>
      <c r="H295" s="191">
        <f t="shared" si="173"/>
        <v>16</v>
      </c>
      <c r="I295" s="192">
        <f t="shared" si="172"/>
        <v>42993</v>
      </c>
      <c r="J295" s="193">
        <f t="shared" si="160"/>
        <v>7</v>
      </c>
      <c r="K295" s="194">
        <f t="shared" si="161"/>
        <v>0</v>
      </c>
      <c r="L295" s="193">
        <f t="shared" si="162"/>
        <v>12</v>
      </c>
      <c r="M295" s="194">
        <f t="shared" si="163"/>
        <v>15</v>
      </c>
      <c r="N295" s="193">
        <f t="shared" si="164"/>
        <v>12</v>
      </c>
      <c r="O295" s="194">
        <f t="shared" si="165"/>
        <v>45</v>
      </c>
      <c r="P295" s="193">
        <f t="shared" si="166"/>
        <v>16</v>
      </c>
      <c r="Q295" s="194">
        <f t="shared" si="167"/>
        <v>0</v>
      </c>
      <c r="R295" s="195">
        <f t="shared" si="174"/>
        <v>0.29166666666666669</v>
      </c>
      <c r="S295" s="195">
        <f t="shared" si="175"/>
        <v>0.51041666666666663</v>
      </c>
      <c r="T295" s="195">
        <f t="shared" si="176"/>
        <v>0.53125</v>
      </c>
      <c r="U295" s="195">
        <f t="shared" si="177"/>
        <v>0.66666666666666663</v>
      </c>
      <c r="V295" s="196"/>
      <c r="W295" s="196">
        <f t="shared" si="178"/>
        <v>0.35416666666666669</v>
      </c>
      <c r="X295" s="196"/>
      <c r="Y295" s="196">
        <f t="shared" si="179"/>
        <v>0.35416666666666657</v>
      </c>
    </row>
    <row r="296" spans="2:25" ht="12.75" hidden="1" customHeight="1" outlineLevel="1" x14ac:dyDescent="0.2">
      <c r="B296" s="851"/>
      <c r="C296" s="851"/>
      <c r="D296" s="27" t="str">
        <f t="shared" si="168"/>
        <v/>
      </c>
      <c r="E296" s="191" t="str">
        <f t="shared" si="169"/>
        <v>Fr</v>
      </c>
      <c r="F296" s="191">
        <f t="shared" si="170"/>
        <v>2021</v>
      </c>
      <c r="G296" s="191">
        <f t="shared" si="171"/>
        <v>9</v>
      </c>
      <c r="H296" s="191">
        <f t="shared" si="173"/>
        <v>17</v>
      </c>
      <c r="I296" s="192">
        <f t="shared" si="172"/>
        <v>42994</v>
      </c>
      <c r="J296" s="193">
        <f t="shared" si="160"/>
        <v>7</v>
      </c>
      <c r="K296" s="194">
        <f t="shared" si="161"/>
        <v>0</v>
      </c>
      <c r="L296" s="193">
        <f t="shared" si="162"/>
        <v>12</v>
      </c>
      <c r="M296" s="194">
        <f t="shared" si="163"/>
        <v>15</v>
      </c>
      <c r="N296" s="193">
        <f t="shared" si="164"/>
        <v>12</v>
      </c>
      <c r="O296" s="194">
        <f t="shared" si="165"/>
        <v>45</v>
      </c>
      <c r="P296" s="193">
        <f t="shared" si="166"/>
        <v>16</v>
      </c>
      <c r="Q296" s="194">
        <f t="shared" si="167"/>
        <v>0</v>
      </c>
      <c r="R296" s="195">
        <f t="shared" si="174"/>
        <v>0.29166666666666669</v>
      </c>
      <c r="S296" s="195">
        <f t="shared" si="175"/>
        <v>0.51041666666666663</v>
      </c>
      <c r="T296" s="195">
        <f t="shared" si="176"/>
        <v>0.53125</v>
      </c>
      <c r="U296" s="195">
        <f t="shared" si="177"/>
        <v>0.66666666666666663</v>
      </c>
      <c r="V296" s="196"/>
      <c r="W296" s="196">
        <f t="shared" si="178"/>
        <v>0.35416666666666669</v>
      </c>
      <c r="X296" s="196"/>
      <c r="Y296" s="196">
        <f t="shared" si="179"/>
        <v>0.35416666666666657</v>
      </c>
    </row>
    <row r="297" spans="2:25" ht="12.75" hidden="1" customHeight="1" outlineLevel="1" x14ac:dyDescent="0.2">
      <c r="B297" s="851"/>
      <c r="C297" s="851"/>
      <c r="D297" s="27" t="str">
        <f t="shared" si="168"/>
        <v/>
      </c>
      <c r="E297" s="191" t="str">
        <f t="shared" si="169"/>
        <v>Sa</v>
      </c>
      <c r="F297" s="191">
        <f t="shared" si="170"/>
        <v>2021</v>
      </c>
      <c r="G297" s="191">
        <f t="shared" si="171"/>
        <v>9</v>
      </c>
      <c r="H297" s="191">
        <f t="shared" si="173"/>
        <v>18</v>
      </c>
      <c r="I297" s="192">
        <f t="shared" si="172"/>
        <v>42995</v>
      </c>
      <c r="J297" s="193">
        <f t="shared" si="160"/>
        <v>7</v>
      </c>
      <c r="K297" s="194">
        <f t="shared" si="161"/>
        <v>0</v>
      </c>
      <c r="L297" s="193">
        <f t="shared" si="162"/>
        <v>12</v>
      </c>
      <c r="M297" s="194">
        <f t="shared" si="163"/>
        <v>15</v>
      </c>
      <c r="N297" s="193">
        <f t="shared" si="164"/>
        <v>12</v>
      </c>
      <c r="O297" s="194">
        <f t="shared" si="165"/>
        <v>45</v>
      </c>
      <c r="P297" s="193">
        <f t="shared" si="166"/>
        <v>16</v>
      </c>
      <c r="Q297" s="194">
        <f t="shared" si="167"/>
        <v>0</v>
      </c>
      <c r="R297" s="195">
        <f t="shared" si="174"/>
        <v>0.29166666666666669</v>
      </c>
      <c r="S297" s="195">
        <f t="shared" si="175"/>
        <v>0.51041666666666663</v>
      </c>
      <c r="T297" s="195">
        <f t="shared" si="176"/>
        <v>0.53125</v>
      </c>
      <c r="U297" s="195">
        <f t="shared" si="177"/>
        <v>0.66666666666666663</v>
      </c>
      <c r="V297" s="196"/>
      <c r="W297" s="196">
        <f t="shared" si="178"/>
        <v>0.35416666666666669</v>
      </c>
      <c r="X297" s="196"/>
      <c r="Y297" s="196">
        <f t="shared" si="179"/>
        <v>0.35416666666666657</v>
      </c>
    </row>
    <row r="298" spans="2:25" ht="12.75" hidden="1" customHeight="1" outlineLevel="1" x14ac:dyDescent="0.2">
      <c r="B298" s="851"/>
      <c r="C298" s="851"/>
      <c r="D298" s="27" t="str">
        <f t="shared" si="168"/>
        <v/>
      </c>
      <c r="E298" s="191" t="str">
        <f t="shared" si="169"/>
        <v>So</v>
      </c>
      <c r="F298" s="191">
        <f t="shared" si="170"/>
        <v>2021</v>
      </c>
      <c r="G298" s="191">
        <f t="shared" si="171"/>
        <v>9</v>
      </c>
      <c r="H298" s="191">
        <f t="shared" si="173"/>
        <v>19</v>
      </c>
      <c r="I298" s="192">
        <f t="shared" si="172"/>
        <v>42996</v>
      </c>
      <c r="J298" s="193">
        <f t="shared" si="160"/>
        <v>7</v>
      </c>
      <c r="K298" s="194">
        <f t="shared" si="161"/>
        <v>0</v>
      </c>
      <c r="L298" s="193">
        <f t="shared" si="162"/>
        <v>12</v>
      </c>
      <c r="M298" s="194">
        <f t="shared" si="163"/>
        <v>15</v>
      </c>
      <c r="N298" s="193">
        <f t="shared" si="164"/>
        <v>12</v>
      </c>
      <c r="O298" s="194">
        <f t="shared" si="165"/>
        <v>45</v>
      </c>
      <c r="P298" s="193">
        <f t="shared" si="166"/>
        <v>16</v>
      </c>
      <c r="Q298" s="194">
        <f t="shared" si="167"/>
        <v>0</v>
      </c>
      <c r="R298" s="195">
        <f t="shared" si="174"/>
        <v>0.29166666666666669</v>
      </c>
      <c r="S298" s="195">
        <f t="shared" si="175"/>
        <v>0.51041666666666663</v>
      </c>
      <c r="T298" s="195">
        <f t="shared" si="176"/>
        <v>0.53125</v>
      </c>
      <c r="U298" s="195">
        <f t="shared" si="177"/>
        <v>0.66666666666666663</v>
      </c>
      <c r="V298" s="196"/>
      <c r="W298" s="196">
        <f t="shared" si="178"/>
        <v>0.35416666666666669</v>
      </c>
      <c r="X298" s="196"/>
      <c r="Y298" s="196">
        <f t="shared" si="179"/>
        <v>0.35416666666666657</v>
      </c>
    </row>
    <row r="299" spans="2:25" ht="12.75" hidden="1" customHeight="1" outlineLevel="1" x14ac:dyDescent="0.2">
      <c r="B299" s="851"/>
      <c r="C299" s="851"/>
      <c r="D299" s="27">
        <f t="shared" si="168"/>
        <v>38</v>
      </c>
      <c r="E299" s="191" t="str">
        <f t="shared" si="169"/>
        <v>Mo</v>
      </c>
      <c r="F299" s="191">
        <f t="shared" si="170"/>
        <v>2021</v>
      </c>
      <c r="G299" s="191">
        <f t="shared" si="171"/>
        <v>9</v>
      </c>
      <c r="H299" s="191">
        <f t="shared" si="173"/>
        <v>20</v>
      </c>
      <c r="I299" s="192">
        <f t="shared" si="172"/>
        <v>42997</v>
      </c>
      <c r="J299" s="193">
        <f t="shared" si="160"/>
        <v>7</v>
      </c>
      <c r="K299" s="194">
        <f t="shared" si="161"/>
        <v>0</v>
      </c>
      <c r="L299" s="193">
        <f t="shared" si="162"/>
        <v>12</v>
      </c>
      <c r="M299" s="194">
        <f t="shared" si="163"/>
        <v>15</v>
      </c>
      <c r="N299" s="193">
        <f t="shared" si="164"/>
        <v>12</v>
      </c>
      <c r="O299" s="194">
        <f t="shared" si="165"/>
        <v>45</v>
      </c>
      <c r="P299" s="193">
        <f t="shared" si="166"/>
        <v>16</v>
      </c>
      <c r="Q299" s="194">
        <f t="shared" si="167"/>
        <v>0</v>
      </c>
      <c r="R299" s="195">
        <f t="shared" si="174"/>
        <v>0.29166666666666669</v>
      </c>
      <c r="S299" s="195">
        <f t="shared" si="175"/>
        <v>0.51041666666666663</v>
      </c>
      <c r="T299" s="195">
        <f t="shared" si="176"/>
        <v>0.53125</v>
      </c>
      <c r="U299" s="195">
        <f t="shared" si="177"/>
        <v>0.66666666666666663</v>
      </c>
      <c r="V299" s="196"/>
      <c r="W299" s="196">
        <f t="shared" si="178"/>
        <v>0.35416666666666669</v>
      </c>
      <c r="X299" s="196"/>
      <c r="Y299" s="196">
        <f t="shared" si="179"/>
        <v>0.35416666666666657</v>
      </c>
    </row>
    <row r="300" spans="2:25" ht="12.75" hidden="1" customHeight="1" outlineLevel="1" x14ac:dyDescent="0.2">
      <c r="B300" s="851"/>
      <c r="C300" s="851"/>
      <c r="D300" s="27" t="str">
        <f t="shared" si="168"/>
        <v/>
      </c>
      <c r="E300" s="191" t="str">
        <f t="shared" si="169"/>
        <v>Di</v>
      </c>
      <c r="F300" s="191">
        <f t="shared" si="170"/>
        <v>2021</v>
      </c>
      <c r="G300" s="191">
        <f t="shared" si="171"/>
        <v>9</v>
      </c>
      <c r="H300" s="191">
        <f t="shared" si="173"/>
        <v>21</v>
      </c>
      <c r="I300" s="192">
        <f t="shared" si="172"/>
        <v>42998</v>
      </c>
      <c r="J300" s="193">
        <f t="shared" si="160"/>
        <v>7</v>
      </c>
      <c r="K300" s="194">
        <f t="shared" si="161"/>
        <v>0</v>
      </c>
      <c r="L300" s="193">
        <f t="shared" si="162"/>
        <v>12</v>
      </c>
      <c r="M300" s="194">
        <f t="shared" si="163"/>
        <v>15</v>
      </c>
      <c r="N300" s="193">
        <f t="shared" si="164"/>
        <v>12</v>
      </c>
      <c r="O300" s="194">
        <f t="shared" si="165"/>
        <v>45</v>
      </c>
      <c r="P300" s="193">
        <f t="shared" si="166"/>
        <v>16</v>
      </c>
      <c r="Q300" s="194">
        <f t="shared" si="167"/>
        <v>0</v>
      </c>
      <c r="R300" s="195">
        <f t="shared" si="174"/>
        <v>0.29166666666666669</v>
      </c>
      <c r="S300" s="195">
        <f t="shared" si="175"/>
        <v>0.51041666666666663</v>
      </c>
      <c r="T300" s="195">
        <f t="shared" si="176"/>
        <v>0.53125</v>
      </c>
      <c r="U300" s="195">
        <f t="shared" si="177"/>
        <v>0.66666666666666663</v>
      </c>
      <c r="V300" s="196"/>
      <c r="W300" s="196">
        <f t="shared" si="178"/>
        <v>0.35416666666666669</v>
      </c>
      <c r="X300" s="196"/>
      <c r="Y300" s="196">
        <f t="shared" si="179"/>
        <v>0.35416666666666657</v>
      </c>
    </row>
    <row r="301" spans="2:25" ht="12.75" hidden="1" customHeight="1" outlineLevel="1" x14ac:dyDescent="0.2">
      <c r="B301" s="851"/>
      <c r="C301" s="851"/>
      <c r="D301" s="27" t="str">
        <f t="shared" si="168"/>
        <v/>
      </c>
      <c r="E301" s="191" t="str">
        <f t="shared" si="169"/>
        <v>Mi</v>
      </c>
      <c r="F301" s="191">
        <f t="shared" si="170"/>
        <v>2021</v>
      </c>
      <c r="G301" s="191">
        <f t="shared" si="171"/>
        <v>9</v>
      </c>
      <c r="H301" s="191">
        <f t="shared" si="173"/>
        <v>22</v>
      </c>
      <c r="I301" s="192">
        <f t="shared" si="172"/>
        <v>42999</v>
      </c>
      <c r="J301" s="193">
        <f t="shared" si="160"/>
        <v>7</v>
      </c>
      <c r="K301" s="194">
        <f t="shared" si="161"/>
        <v>0</v>
      </c>
      <c r="L301" s="193">
        <f t="shared" si="162"/>
        <v>12</v>
      </c>
      <c r="M301" s="194">
        <f t="shared" si="163"/>
        <v>15</v>
      </c>
      <c r="N301" s="193">
        <f t="shared" si="164"/>
        <v>12</v>
      </c>
      <c r="O301" s="194">
        <f t="shared" si="165"/>
        <v>45</v>
      </c>
      <c r="P301" s="193">
        <f t="shared" si="166"/>
        <v>16</v>
      </c>
      <c r="Q301" s="194">
        <f t="shared" si="167"/>
        <v>0</v>
      </c>
      <c r="R301" s="195">
        <f t="shared" si="174"/>
        <v>0.29166666666666669</v>
      </c>
      <c r="S301" s="195">
        <f t="shared" si="175"/>
        <v>0.51041666666666663</v>
      </c>
      <c r="T301" s="195">
        <f t="shared" si="176"/>
        <v>0.53125</v>
      </c>
      <c r="U301" s="195">
        <f t="shared" si="177"/>
        <v>0.66666666666666663</v>
      </c>
      <c r="V301" s="196"/>
      <c r="W301" s="196">
        <f t="shared" si="178"/>
        <v>0.35416666666666669</v>
      </c>
      <c r="X301" s="196"/>
      <c r="Y301" s="196">
        <f t="shared" si="179"/>
        <v>0.35416666666666657</v>
      </c>
    </row>
    <row r="302" spans="2:25" ht="12.75" hidden="1" customHeight="1" outlineLevel="1" x14ac:dyDescent="0.2">
      <c r="B302" s="851"/>
      <c r="C302" s="851"/>
      <c r="D302" s="27" t="str">
        <f t="shared" si="168"/>
        <v/>
      </c>
      <c r="E302" s="191" t="str">
        <f t="shared" si="169"/>
        <v>Do</v>
      </c>
      <c r="F302" s="191">
        <f t="shared" si="170"/>
        <v>2021</v>
      </c>
      <c r="G302" s="191">
        <f t="shared" si="171"/>
        <v>9</v>
      </c>
      <c r="H302" s="191">
        <f t="shared" si="173"/>
        <v>23</v>
      </c>
      <c r="I302" s="192">
        <f t="shared" si="172"/>
        <v>43000</v>
      </c>
      <c r="J302" s="193">
        <f t="shared" si="160"/>
        <v>7</v>
      </c>
      <c r="K302" s="194">
        <f t="shared" si="161"/>
        <v>0</v>
      </c>
      <c r="L302" s="193">
        <f t="shared" si="162"/>
        <v>12</v>
      </c>
      <c r="M302" s="194">
        <f t="shared" si="163"/>
        <v>15</v>
      </c>
      <c r="N302" s="193">
        <f t="shared" si="164"/>
        <v>12</v>
      </c>
      <c r="O302" s="194">
        <f t="shared" si="165"/>
        <v>45</v>
      </c>
      <c r="P302" s="193">
        <f t="shared" si="166"/>
        <v>16</v>
      </c>
      <c r="Q302" s="194">
        <f t="shared" si="167"/>
        <v>0</v>
      </c>
      <c r="R302" s="195">
        <f t="shared" si="174"/>
        <v>0.29166666666666669</v>
      </c>
      <c r="S302" s="195">
        <f t="shared" si="175"/>
        <v>0.51041666666666663</v>
      </c>
      <c r="T302" s="195">
        <f t="shared" si="176"/>
        <v>0.53125</v>
      </c>
      <c r="U302" s="195">
        <f t="shared" si="177"/>
        <v>0.66666666666666663</v>
      </c>
      <c r="V302" s="196"/>
      <c r="W302" s="196">
        <f t="shared" si="178"/>
        <v>0.35416666666666669</v>
      </c>
      <c r="X302" s="196"/>
      <c r="Y302" s="196">
        <f t="shared" si="179"/>
        <v>0.35416666666666657</v>
      </c>
    </row>
    <row r="303" spans="2:25" ht="12.75" hidden="1" customHeight="1" outlineLevel="1" x14ac:dyDescent="0.2">
      <c r="B303" s="851"/>
      <c r="C303" s="851"/>
      <c r="D303" s="27" t="str">
        <f t="shared" si="168"/>
        <v/>
      </c>
      <c r="E303" s="191" t="str">
        <f t="shared" si="169"/>
        <v>Fr</v>
      </c>
      <c r="F303" s="191">
        <f t="shared" si="170"/>
        <v>2021</v>
      </c>
      <c r="G303" s="191">
        <f t="shared" si="171"/>
        <v>9</v>
      </c>
      <c r="H303" s="191">
        <f t="shared" si="173"/>
        <v>24</v>
      </c>
      <c r="I303" s="192">
        <f t="shared" si="172"/>
        <v>43001</v>
      </c>
      <c r="J303" s="193">
        <f t="shared" si="160"/>
        <v>7</v>
      </c>
      <c r="K303" s="194">
        <f t="shared" si="161"/>
        <v>0</v>
      </c>
      <c r="L303" s="193">
        <f t="shared" si="162"/>
        <v>12</v>
      </c>
      <c r="M303" s="194">
        <f t="shared" si="163"/>
        <v>15</v>
      </c>
      <c r="N303" s="193">
        <f t="shared" si="164"/>
        <v>12</v>
      </c>
      <c r="O303" s="194">
        <f t="shared" si="165"/>
        <v>45</v>
      </c>
      <c r="P303" s="193">
        <f t="shared" si="166"/>
        <v>16</v>
      </c>
      <c r="Q303" s="194">
        <f t="shared" si="167"/>
        <v>0</v>
      </c>
      <c r="R303" s="195">
        <f t="shared" si="174"/>
        <v>0.29166666666666669</v>
      </c>
      <c r="S303" s="195">
        <f t="shared" si="175"/>
        <v>0.51041666666666663</v>
      </c>
      <c r="T303" s="195">
        <f t="shared" si="176"/>
        <v>0.53125</v>
      </c>
      <c r="U303" s="195">
        <f t="shared" si="177"/>
        <v>0.66666666666666663</v>
      </c>
      <c r="V303" s="196"/>
      <c r="W303" s="196">
        <f t="shared" si="178"/>
        <v>0.35416666666666669</v>
      </c>
      <c r="X303" s="196"/>
      <c r="Y303" s="196">
        <f t="shared" si="179"/>
        <v>0.35416666666666657</v>
      </c>
    </row>
    <row r="304" spans="2:25" ht="12.75" hidden="1" customHeight="1" outlineLevel="1" x14ac:dyDescent="0.2">
      <c r="B304" s="851"/>
      <c r="C304" s="851"/>
      <c r="D304" s="27" t="str">
        <f t="shared" si="168"/>
        <v/>
      </c>
      <c r="E304" s="191" t="str">
        <f t="shared" si="169"/>
        <v>Sa</v>
      </c>
      <c r="F304" s="191">
        <f t="shared" si="170"/>
        <v>2021</v>
      </c>
      <c r="G304" s="191">
        <f t="shared" si="171"/>
        <v>9</v>
      </c>
      <c r="H304" s="191">
        <f t="shared" si="173"/>
        <v>25</v>
      </c>
      <c r="I304" s="192">
        <f t="shared" si="172"/>
        <v>43002</v>
      </c>
      <c r="J304" s="193">
        <f t="shared" si="160"/>
        <v>7</v>
      </c>
      <c r="K304" s="194">
        <f t="shared" si="161"/>
        <v>0</v>
      </c>
      <c r="L304" s="193">
        <f t="shared" si="162"/>
        <v>12</v>
      </c>
      <c r="M304" s="194">
        <f t="shared" si="163"/>
        <v>15</v>
      </c>
      <c r="N304" s="193">
        <f t="shared" si="164"/>
        <v>12</v>
      </c>
      <c r="O304" s="194">
        <f t="shared" si="165"/>
        <v>45</v>
      </c>
      <c r="P304" s="193">
        <f t="shared" si="166"/>
        <v>16</v>
      </c>
      <c r="Q304" s="194">
        <f t="shared" si="167"/>
        <v>0</v>
      </c>
      <c r="R304" s="195">
        <f t="shared" si="174"/>
        <v>0.29166666666666669</v>
      </c>
      <c r="S304" s="195">
        <f t="shared" si="175"/>
        <v>0.51041666666666663</v>
      </c>
      <c r="T304" s="195">
        <f t="shared" si="176"/>
        <v>0.53125</v>
      </c>
      <c r="U304" s="195">
        <f t="shared" si="177"/>
        <v>0.66666666666666663</v>
      </c>
      <c r="V304" s="196"/>
      <c r="W304" s="196">
        <f t="shared" si="178"/>
        <v>0.35416666666666669</v>
      </c>
      <c r="X304" s="196"/>
      <c r="Y304" s="196">
        <f t="shared" si="179"/>
        <v>0.35416666666666657</v>
      </c>
    </row>
    <row r="305" spans="1:30" ht="12.75" hidden="1" customHeight="1" outlineLevel="1" x14ac:dyDescent="0.2">
      <c r="B305" s="851"/>
      <c r="C305" s="851"/>
      <c r="D305" s="27" t="str">
        <f t="shared" si="168"/>
        <v/>
      </c>
      <c r="E305" s="191" t="str">
        <f t="shared" si="169"/>
        <v>So</v>
      </c>
      <c r="F305" s="191">
        <f t="shared" si="170"/>
        <v>2021</v>
      </c>
      <c r="G305" s="191">
        <f t="shared" si="171"/>
        <v>9</v>
      </c>
      <c r="H305" s="191">
        <f t="shared" si="173"/>
        <v>26</v>
      </c>
      <c r="I305" s="192">
        <f t="shared" si="172"/>
        <v>43003</v>
      </c>
      <c r="J305" s="193">
        <f t="shared" si="160"/>
        <v>7</v>
      </c>
      <c r="K305" s="194">
        <f t="shared" si="161"/>
        <v>0</v>
      </c>
      <c r="L305" s="193">
        <f t="shared" si="162"/>
        <v>12</v>
      </c>
      <c r="M305" s="194">
        <f t="shared" si="163"/>
        <v>15</v>
      </c>
      <c r="N305" s="193">
        <f t="shared" si="164"/>
        <v>12</v>
      </c>
      <c r="O305" s="194">
        <f t="shared" si="165"/>
        <v>45</v>
      </c>
      <c r="P305" s="193">
        <f t="shared" si="166"/>
        <v>16</v>
      </c>
      <c r="Q305" s="194">
        <f t="shared" si="167"/>
        <v>0</v>
      </c>
      <c r="R305" s="195">
        <f t="shared" si="174"/>
        <v>0.29166666666666669</v>
      </c>
      <c r="S305" s="195">
        <f t="shared" si="175"/>
        <v>0.51041666666666663</v>
      </c>
      <c r="T305" s="195">
        <f t="shared" si="176"/>
        <v>0.53125</v>
      </c>
      <c r="U305" s="195">
        <f t="shared" si="177"/>
        <v>0.66666666666666663</v>
      </c>
      <c r="V305" s="196"/>
      <c r="W305" s="196">
        <f t="shared" si="178"/>
        <v>0.35416666666666669</v>
      </c>
      <c r="X305" s="196"/>
      <c r="Y305" s="196">
        <f t="shared" si="179"/>
        <v>0.35416666666666657</v>
      </c>
      <c r="Z305" s="196"/>
      <c r="AA305" s="150"/>
    </row>
    <row r="306" spans="1:30" ht="12.75" hidden="1" customHeight="1" outlineLevel="1" x14ac:dyDescent="0.2">
      <c r="B306" s="851"/>
      <c r="C306" s="851"/>
      <c r="D306" s="27">
        <f t="shared" si="168"/>
        <v>39</v>
      </c>
      <c r="E306" s="191" t="str">
        <f t="shared" si="169"/>
        <v>Mo</v>
      </c>
      <c r="F306" s="191">
        <f t="shared" si="170"/>
        <v>2021</v>
      </c>
      <c r="G306" s="191">
        <f t="shared" si="171"/>
        <v>9</v>
      </c>
      <c r="H306" s="191">
        <f t="shared" si="173"/>
        <v>27</v>
      </c>
      <c r="I306" s="192">
        <f t="shared" si="172"/>
        <v>43004</v>
      </c>
      <c r="J306" s="193">
        <f t="shared" si="160"/>
        <v>7</v>
      </c>
      <c r="K306" s="194">
        <f t="shared" si="161"/>
        <v>0</v>
      </c>
      <c r="L306" s="193">
        <f t="shared" si="162"/>
        <v>12</v>
      </c>
      <c r="M306" s="194">
        <f t="shared" si="163"/>
        <v>15</v>
      </c>
      <c r="N306" s="193">
        <f t="shared" si="164"/>
        <v>12</v>
      </c>
      <c r="O306" s="194">
        <f t="shared" si="165"/>
        <v>45</v>
      </c>
      <c r="P306" s="193">
        <f t="shared" si="166"/>
        <v>16</v>
      </c>
      <c r="Q306" s="194">
        <f t="shared" si="167"/>
        <v>0</v>
      </c>
      <c r="R306" s="195">
        <f t="shared" si="174"/>
        <v>0.29166666666666669</v>
      </c>
      <c r="S306" s="195">
        <f t="shared" si="175"/>
        <v>0.51041666666666663</v>
      </c>
      <c r="T306" s="195">
        <f t="shared" si="176"/>
        <v>0.53125</v>
      </c>
      <c r="U306" s="195">
        <f t="shared" si="177"/>
        <v>0.66666666666666663</v>
      </c>
      <c r="V306" s="196"/>
      <c r="W306" s="196">
        <f t="shared" si="178"/>
        <v>0.35416666666666669</v>
      </c>
      <c r="X306" s="196"/>
      <c r="Y306" s="196">
        <f t="shared" si="179"/>
        <v>0.35416666666666657</v>
      </c>
      <c r="Z306" s="196"/>
      <c r="AA306" s="150"/>
    </row>
    <row r="307" spans="1:30" ht="12.75" hidden="1" customHeight="1" outlineLevel="1" x14ac:dyDescent="0.2">
      <c r="B307" s="851"/>
      <c r="C307" s="851"/>
      <c r="D307" s="27" t="str">
        <f t="shared" si="168"/>
        <v/>
      </c>
      <c r="E307" s="191" t="str">
        <f t="shared" si="169"/>
        <v>Di</v>
      </c>
      <c r="F307" s="191">
        <f t="shared" si="170"/>
        <v>2021</v>
      </c>
      <c r="G307" s="191">
        <f t="shared" si="171"/>
        <v>9</v>
      </c>
      <c r="H307" s="191">
        <f t="shared" si="173"/>
        <v>28</v>
      </c>
      <c r="I307" s="192">
        <f t="shared" si="172"/>
        <v>43005</v>
      </c>
      <c r="J307" s="193">
        <f t="shared" si="160"/>
        <v>7</v>
      </c>
      <c r="K307" s="194">
        <f t="shared" si="161"/>
        <v>0</v>
      </c>
      <c r="L307" s="193">
        <f t="shared" si="162"/>
        <v>12</v>
      </c>
      <c r="M307" s="194">
        <f t="shared" si="163"/>
        <v>15</v>
      </c>
      <c r="N307" s="193">
        <f t="shared" si="164"/>
        <v>12</v>
      </c>
      <c r="O307" s="194">
        <f t="shared" si="165"/>
        <v>45</v>
      </c>
      <c r="P307" s="193">
        <f t="shared" si="166"/>
        <v>16</v>
      </c>
      <c r="Q307" s="194">
        <f t="shared" si="167"/>
        <v>0</v>
      </c>
      <c r="R307" s="195">
        <f>TIME(J307,K307,0)</f>
        <v>0.29166666666666669</v>
      </c>
      <c r="S307" s="195">
        <f>TIME(L307,M307,0)</f>
        <v>0.51041666666666663</v>
      </c>
      <c r="T307" s="195">
        <f>TIME(N307,O307,0)</f>
        <v>0.53125</v>
      </c>
      <c r="U307" s="195">
        <f>TIME(P307,Q307,0)</f>
        <v>0.66666666666666663</v>
      </c>
      <c r="V307" s="196"/>
      <c r="W307" s="196">
        <f>TIME($W$4,$X$4,0)</f>
        <v>0.35416666666666669</v>
      </c>
      <c r="X307" s="196"/>
      <c r="Y307" s="196">
        <f>U307-R307-(T307-S307)</f>
        <v>0.35416666666666657</v>
      </c>
      <c r="Z307" s="196"/>
    </row>
    <row r="308" spans="1:30" ht="12.75" hidden="1" customHeight="1" outlineLevel="1" x14ac:dyDescent="0.2">
      <c r="B308" s="851"/>
      <c r="C308" s="851"/>
      <c r="D308" s="27" t="str">
        <f t="shared" si="168"/>
        <v/>
      </c>
      <c r="E308" s="191" t="str">
        <f t="shared" si="169"/>
        <v>Mi</v>
      </c>
      <c r="F308" s="191">
        <f t="shared" si="170"/>
        <v>2021</v>
      </c>
      <c r="G308" s="191">
        <f t="shared" si="171"/>
        <v>9</v>
      </c>
      <c r="H308" s="191">
        <f t="shared" si="173"/>
        <v>29</v>
      </c>
      <c r="I308" s="192">
        <f t="shared" si="172"/>
        <v>43006</v>
      </c>
      <c r="J308" s="193">
        <f t="shared" si="160"/>
        <v>7</v>
      </c>
      <c r="K308" s="194">
        <f t="shared" si="161"/>
        <v>0</v>
      </c>
      <c r="L308" s="193">
        <f t="shared" si="162"/>
        <v>12</v>
      </c>
      <c r="M308" s="194">
        <f t="shared" si="163"/>
        <v>15</v>
      </c>
      <c r="N308" s="193">
        <f t="shared" si="164"/>
        <v>12</v>
      </c>
      <c r="O308" s="194">
        <f t="shared" si="165"/>
        <v>45</v>
      </c>
      <c r="P308" s="193">
        <f t="shared" si="166"/>
        <v>16</v>
      </c>
      <c r="Q308" s="194">
        <f t="shared" si="167"/>
        <v>0</v>
      </c>
      <c r="R308" s="195">
        <f>TIME(J308,K308,0)</f>
        <v>0.29166666666666669</v>
      </c>
      <c r="S308" s="195">
        <f>TIME(L308,M308,0)</f>
        <v>0.51041666666666663</v>
      </c>
      <c r="T308" s="195">
        <f>TIME(N308,O308,0)</f>
        <v>0.53125</v>
      </c>
      <c r="U308" s="195">
        <f>TIME(P308,Q308,0)</f>
        <v>0.66666666666666663</v>
      </c>
      <c r="V308" s="196"/>
      <c r="W308" s="196">
        <f>TIME($W$4,$X$4,0)</f>
        <v>0.35416666666666669</v>
      </c>
      <c r="X308" s="196"/>
      <c r="Y308" s="196">
        <f>U308-R308-(T308-S308)</f>
        <v>0.35416666666666657</v>
      </c>
      <c r="Z308" s="196"/>
    </row>
    <row r="309" spans="1:30" ht="12.75" hidden="1" customHeight="1" outlineLevel="1" x14ac:dyDescent="0.2">
      <c r="B309" s="851"/>
      <c r="C309" s="851"/>
      <c r="D309" s="27" t="str">
        <f t="shared" si="168"/>
        <v/>
      </c>
      <c r="E309" s="191" t="str">
        <f t="shared" si="169"/>
        <v>Do</v>
      </c>
      <c r="F309" s="191">
        <f t="shared" si="170"/>
        <v>2021</v>
      </c>
      <c r="G309" s="191">
        <f t="shared" si="171"/>
        <v>9</v>
      </c>
      <c r="H309" s="191">
        <f t="shared" si="173"/>
        <v>30</v>
      </c>
      <c r="I309" s="192">
        <f t="shared" si="172"/>
        <v>43007</v>
      </c>
      <c r="J309" s="193">
        <f t="shared" si="160"/>
        <v>7</v>
      </c>
      <c r="K309" s="194">
        <f t="shared" si="161"/>
        <v>0</v>
      </c>
      <c r="L309" s="193">
        <f t="shared" si="162"/>
        <v>12</v>
      </c>
      <c r="M309" s="194">
        <f t="shared" si="163"/>
        <v>15</v>
      </c>
      <c r="N309" s="193">
        <f t="shared" si="164"/>
        <v>12</v>
      </c>
      <c r="O309" s="194">
        <f t="shared" si="165"/>
        <v>45</v>
      </c>
      <c r="P309" s="193">
        <f t="shared" si="166"/>
        <v>16</v>
      </c>
      <c r="Q309" s="194">
        <f t="shared" si="167"/>
        <v>0</v>
      </c>
      <c r="R309" s="195">
        <f>TIME(J309,K309,0)</f>
        <v>0.29166666666666669</v>
      </c>
      <c r="S309" s="195">
        <f>TIME(L309,M309,0)</f>
        <v>0.51041666666666663</v>
      </c>
      <c r="T309" s="195">
        <f>TIME(N309,O309,0)</f>
        <v>0.53125</v>
      </c>
      <c r="U309" s="195">
        <f>TIME(P309,Q309,0)</f>
        <v>0.66666666666666663</v>
      </c>
      <c r="V309" s="196"/>
      <c r="W309" s="196">
        <f>TIME($W$4,$X$4,0)</f>
        <v>0.35416666666666669</v>
      </c>
      <c r="X309" s="196"/>
      <c r="Y309" s="196">
        <f>U309-R309-(T309-S309)</f>
        <v>0.35416666666666657</v>
      </c>
      <c r="Z309" s="196"/>
      <c r="AA309" s="150"/>
    </row>
    <row r="310" spans="1:30" ht="12.75" hidden="1" customHeight="1" outlineLevel="1" x14ac:dyDescent="0.2">
      <c r="B310" s="851"/>
      <c r="C310" s="851"/>
      <c r="D310" s="27" t="str">
        <f t="shared" si="168"/>
        <v/>
      </c>
      <c r="E310" s="191"/>
      <c r="F310" s="191"/>
      <c r="G310" s="191"/>
      <c r="H310" s="191"/>
      <c r="I310" s="192"/>
      <c r="J310" s="193"/>
      <c r="K310" s="194"/>
      <c r="L310" s="193"/>
      <c r="M310" s="194"/>
      <c r="N310" s="193"/>
      <c r="O310" s="194"/>
      <c r="P310" s="193"/>
      <c r="Q310" s="194"/>
      <c r="R310" s="195"/>
      <c r="S310" s="195"/>
      <c r="T310" s="195"/>
      <c r="U310" s="195"/>
      <c r="V310" s="196"/>
      <c r="W310" s="196"/>
      <c r="X310" s="196"/>
      <c r="Y310" s="196"/>
      <c r="Z310" s="196"/>
      <c r="AA310" s="150"/>
    </row>
    <row r="311" spans="1:30" ht="12.75" hidden="1" customHeight="1" outlineLevel="1" x14ac:dyDescent="0.2">
      <c r="B311" s="851"/>
      <c r="C311" s="851"/>
      <c r="E311" s="9"/>
      <c r="F311" s="9"/>
      <c r="G311" s="9"/>
      <c r="H311" s="191"/>
      <c r="I311" s="13"/>
      <c r="P311" s="4" t="s">
        <v>21</v>
      </c>
      <c r="Q311" s="4"/>
      <c r="R311" s="4"/>
      <c r="S311" s="4"/>
      <c r="T311" s="4"/>
      <c r="U311" s="4"/>
      <c r="V311" s="18"/>
      <c r="W311" s="18">
        <f>SUM(W279:W310)</f>
        <v>10.624999999999998</v>
      </c>
      <c r="X311" s="18"/>
      <c r="Y311" s="18">
        <f>SUM(Y279:Y310)</f>
        <v>10.624999999999998</v>
      </c>
      <c r="Z311" s="18"/>
      <c r="AA311" s="190">
        <f>IF(Y311-W311&lt;0,W311-Y311,Y311-W311)</f>
        <v>0</v>
      </c>
      <c r="AB311" s="190">
        <f>8.5*SUM(AB279:AB310)/24</f>
        <v>0</v>
      </c>
      <c r="AC311" s="190">
        <f>8.5*SUM(AC279:AC310)/24</f>
        <v>0</v>
      </c>
      <c r="AD311" s="190">
        <f>8.5*SUM(AD279:AD310)/24</f>
        <v>0</v>
      </c>
    </row>
    <row r="312" spans="1:30" ht="12.75" customHeight="1" collapsed="1" x14ac:dyDescent="0.2">
      <c r="B312" s="852"/>
      <c r="C312" s="852"/>
      <c r="D312" s="49"/>
      <c r="E312" s="51"/>
      <c r="F312" s="51"/>
      <c r="G312" s="51"/>
      <c r="H312" s="51"/>
      <c r="I312" s="51"/>
      <c r="J312" s="52"/>
      <c r="K312" s="52"/>
      <c r="L312" s="52"/>
      <c r="M312" s="52"/>
      <c r="N312" s="52"/>
      <c r="O312" s="52"/>
      <c r="P312" s="52"/>
      <c r="Q312" s="52"/>
      <c r="R312" s="52"/>
      <c r="S312" s="52"/>
      <c r="T312" s="52"/>
      <c r="U312" s="52"/>
      <c r="V312" s="61"/>
      <c r="W312" s="61"/>
      <c r="X312" s="61"/>
      <c r="Y312" s="51"/>
      <c r="AA312" s="203">
        <f>AA278+AA311</f>
        <v>6.9444444444428655E-3</v>
      </c>
      <c r="AB312" s="202">
        <f>AB278+SUM(AB279:AB310)</f>
        <v>0</v>
      </c>
      <c r="AC312" s="202">
        <f>AC278+SUM(AC279:AC310)</f>
        <v>0</v>
      </c>
      <c r="AD312" s="202">
        <f>AD278+SUM(AD279:AD310)</f>
        <v>1</v>
      </c>
    </row>
    <row r="313" spans="1:30" ht="12.75" hidden="1" customHeight="1" outlineLevel="1" x14ac:dyDescent="0.2">
      <c r="B313" s="850">
        <f>$F$4</f>
        <v>2021</v>
      </c>
      <c r="C313" s="850" t="str">
        <f>TEXT(I314,"MMM")</f>
        <v>Okt</v>
      </c>
      <c r="D313" s="41"/>
      <c r="E313" s="42"/>
      <c r="F313" s="42"/>
      <c r="G313" s="42"/>
      <c r="H313" s="42"/>
      <c r="I313" s="42"/>
      <c r="J313" s="43"/>
      <c r="K313" s="43"/>
      <c r="L313" s="43"/>
      <c r="M313" s="43"/>
      <c r="N313" s="43"/>
      <c r="O313" s="43"/>
      <c r="P313" s="43"/>
      <c r="Q313" s="43"/>
      <c r="R313" s="43"/>
      <c r="S313" s="43"/>
      <c r="T313" s="43"/>
      <c r="U313" s="43"/>
      <c r="V313" s="44"/>
      <c r="W313" s="44"/>
      <c r="X313" s="44"/>
      <c r="Y313" s="42"/>
      <c r="Z313" s="42"/>
      <c r="AA313" s="148"/>
      <c r="AB313" s="148"/>
      <c r="AC313" s="148"/>
      <c r="AD313" s="148"/>
    </row>
    <row r="314" spans="1:30" ht="12.75" hidden="1" customHeight="1" outlineLevel="1" x14ac:dyDescent="0.2">
      <c r="A314" s="198">
        <f>A280+1</f>
        <v>10</v>
      </c>
      <c r="B314" s="851"/>
      <c r="C314" s="851"/>
      <c r="D314" s="27" t="str">
        <f>IF(E314="Mo",_xlfn.ISOWEEKNUM(I314),"")</f>
        <v/>
      </c>
      <c r="E314" s="191" t="str">
        <f>TEXT(I314,"TTT")</f>
        <v>Fr</v>
      </c>
      <c r="F314" s="191">
        <f>$F$4</f>
        <v>2021</v>
      </c>
      <c r="G314" s="191">
        <f>$A$314</f>
        <v>10</v>
      </c>
      <c r="H314" s="191">
        <f>$H$4</f>
        <v>1</v>
      </c>
      <c r="I314" s="192">
        <f>DATE(F314,G314,H314)</f>
        <v>43008</v>
      </c>
      <c r="J314" s="193">
        <f t="shared" ref="J314:J344" si="180">$J$4</f>
        <v>7</v>
      </c>
      <c r="K314" s="194">
        <f t="shared" ref="K314:K344" si="181">$K$4</f>
        <v>0</v>
      </c>
      <c r="L314" s="193">
        <f t="shared" ref="L314:L344" si="182">$L$4</f>
        <v>12</v>
      </c>
      <c r="M314" s="194">
        <f t="shared" ref="M314:M344" si="183">$M$4</f>
        <v>15</v>
      </c>
      <c r="N314" s="193">
        <f t="shared" ref="N314:N344" si="184">$N$4</f>
        <v>12</v>
      </c>
      <c r="O314" s="194">
        <f t="shared" ref="O314:O344" si="185">$O$4</f>
        <v>45</v>
      </c>
      <c r="P314" s="193">
        <f t="shared" ref="P314:P344" si="186">$P$4</f>
        <v>16</v>
      </c>
      <c r="Q314" s="194">
        <f t="shared" ref="Q314:Q344" si="187">$Q$4</f>
        <v>0</v>
      </c>
      <c r="R314" s="195">
        <f>TIME(J314,K314,0)</f>
        <v>0.29166666666666669</v>
      </c>
      <c r="S314" s="195">
        <f>TIME(L314,M314,0)</f>
        <v>0.51041666666666663</v>
      </c>
      <c r="T314" s="195">
        <f>TIME(N314,O314,0)</f>
        <v>0.53125</v>
      </c>
      <c r="U314" s="195">
        <f>TIME(P314,Q314,0)</f>
        <v>0.66666666666666663</v>
      </c>
      <c r="V314" s="196"/>
      <c r="W314" s="196">
        <f>TIME($W$4,$X$4,0)</f>
        <v>0.35416666666666669</v>
      </c>
      <c r="X314" s="196"/>
      <c r="Y314" s="196">
        <f>U314-R314-(T314-S314)</f>
        <v>0.35416666666666657</v>
      </c>
      <c r="Z314" s="196"/>
    </row>
    <row r="315" spans="1:30" ht="12.75" hidden="1" customHeight="1" outlineLevel="1" x14ac:dyDescent="0.2">
      <c r="B315" s="851"/>
      <c r="C315" s="851"/>
      <c r="D315" s="27" t="str">
        <f t="shared" ref="D315:D344" si="188">IF(E315="Mo",_xlfn.ISOWEEKNUM(I315),"")</f>
        <v/>
      </c>
      <c r="E315" s="191" t="str">
        <f t="shared" ref="E315:E344" si="189">TEXT(I315,"TTT")</f>
        <v>Sa</v>
      </c>
      <c r="F315" s="191">
        <f t="shared" ref="F315:F344" si="190">$F$4</f>
        <v>2021</v>
      </c>
      <c r="G315" s="191">
        <f t="shared" ref="G315:G344" si="191">$A$314</f>
        <v>10</v>
      </c>
      <c r="H315" s="191">
        <f>H314+1</f>
        <v>2</v>
      </c>
      <c r="I315" s="192">
        <f t="shared" ref="I315:I344" si="192">DATE(F315,G315,H315)</f>
        <v>43009</v>
      </c>
      <c r="J315" s="193">
        <f t="shared" si="180"/>
        <v>7</v>
      </c>
      <c r="K315" s="194">
        <f t="shared" si="181"/>
        <v>0</v>
      </c>
      <c r="L315" s="193">
        <f t="shared" si="182"/>
        <v>12</v>
      </c>
      <c r="M315" s="194">
        <f t="shared" si="183"/>
        <v>15</v>
      </c>
      <c r="N315" s="193">
        <f t="shared" si="184"/>
        <v>12</v>
      </c>
      <c r="O315" s="194">
        <f t="shared" si="185"/>
        <v>45</v>
      </c>
      <c r="P315" s="193">
        <f t="shared" si="186"/>
        <v>16</v>
      </c>
      <c r="Q315" s="194">
        <f t="shared" si="187"/>
        <v>0</v>
      </c>
      <c r="R315" s="195">
        <f>TIME(J315,K315,0)</f>
        <v>0.29166666666666669</v>
      </c>
      <c r="S315" s="195">
        <f>TIME(L315,M315,0)</f>
        <v>0.51041666666666663</v>
      </c>
      <c r="T315" s="195">
        <f>TIME(N315,O315,0)</f>
        <v>0.53125</v>
      </c>
      <c r="U315" s="195">
        <f>TIME(P315,Q315,0)</f>
        <v>0.66666666666666663</v>
      </c>
      <c r="V315" s="196"/>
      <c r="W315" s="196">
        <f>TIME($W$4,$X$4,0)</f>
        <v>0.35416666666666669</v>
      </c>
      <c r="X315" s="196"/>
      <c r="Y315" s="196">
        <f>U315-R315-(T315-S315)</f>
        <v>0.35416666666666657</v>
      </c>
      <c r="Z315" s="196"/>
      <c r="AA315" s="150"/>
    </row>
    <row r="316" spans="1:30" ht="12.75" hidden="1" customHeight="1" outlineLevel="1" x14ac:dyDescent="0.2">
      <c r="B316" s="851"/>
      <c r="C316" s="851"/>
      <c r="D316" s="27" t="str">
        <f t="shared" si="188"/>
        <v/>
      </c>
      <c r="E316" s="191" t="str">
        <f t="shared" si="189"/>
        <v>So</v>
      </c>
      <c r="F316" s="191">
        <f t="shared" si="190"/>
        <v>2021</v>
      </c>
      <c r="G316" s="191">
        <f t="shared" si="191"/>
        <v>10</v>
      </c>
      <c r="H316" s="191">
        <f t="shared" ref="H316:H344" si="193">H315+1</f>
        <v>3</v>
      </c>
      <c r="I316" s="192">
        <f t="shared" si="192"/>
        <v>43010</v>
      </c>
      <c r="J316" s="193">
        <f t="shared" si="180"/>
        <v>7</v>
      </c>
      <c r="K316" s="194">
        <f t="shared" si="181"/>
        <v>0</v>
      </c>
      <c r="L316" s="193">
        <f t="shared" si="182"/>
        <v>12</v>
      </c>
      <c r="M316" s="194">
        <f t="shared" si="183"/>
        <v>15</v>
      </c>
      <c r="N316" s="193">
        <f t="shared" si="184"/>
        <v>12</v>
      </c>
      <c r="O316" s="194">
        <f t="shared" si="185"/>
        <v>45</v>
      </c>
      <c r="P316" s="193">
        <f t="shared" si="186"/>
        <v>16</v>
      </c>
      <c r="Q316" s="194">
        <f t="shared" si="187"/>
        <v>0</v>
      </c>
      <c r="R316" s="195">
        <f>TIME(J316,K316,0)</f>
        <v>0.29166666666666669</v>
      </c>
      <c r="S316" s="195">
        <f>TIME(L316,M316,0)</f>
        <v>0.51041666666666663</v>
      </c>
      <c r="T316" s="195">
        <f>TIME(N316,O316,0)</f>
        <v>0.53125</v>
      </c>
      <c r="U316" s="195">
        <f>TIME(P316,Q316,0)</f>
        <v>0.66666666666666663</v>
      </c>
      <c r="V316" s="196"/>
      <c r="W316" s="196">
        <f>TIME($W$4,$X$4,0)</f>
        <v>0.35416666666666669</v>
      </c>
      <c r="X316" s="196"/>
      <c r="Y316" s="196">
        <f>U316-R316-(T316-S316)</f>
        <v>0.35416666666666657</v>
      </c>
      <c r="Z316" s="196"/>
      <c r="AA316" s="150"/>
    </row>
    <row r="317" spans="1:30" ht="12.75" hidden="1" customHeight="1" outlineLevel="1" x14ac:dyDescent="0.2">
      <c r="B317" s="851"/>
      <c r="C317" s="851"/>
      <c r="D317" s="27">
        <f t="shared" si="188"/>
        <v>40</v>
      </c>
      <c r="E317" s="191" t="str">
        <f t="shared" si="189"/>
        <v>Mo</v>
      </c>
      <c r="F317" s="191">
        <f t="shared" si="190"/>
        <v>2021</v>
      </c>
      <c r="G317" s="191">
        <f t="shared" si="191"/>
        <v>10</v>
      </c>
      <c r="H317" s="191">
        <f t="shared" si="193"/>
        <v>4</v>
      </c>
      <c r="I317" s="192">
        <f t="shared" si="192"/>
        <v>43011</v>
      </c>
      <c r="J317" s="193">
        <f t="shared" si="180"/>
        <v>7</v>
      </c>
      <c r="K317" s="194">
        <f t="shared" si="181"/>
        <v>0</v>
      </c>
      <c r="L317" s="193">
        <f t="shared" si="182"/>
        <v>12</v>
      </c>
      <c r="M317" s="194">
        <f t="shared" si="183"/>
        <v>15</v>
      </c>
      <c r="N317" s="193">
        <f t="shared" si="184"/>
        <v>12</v>
      </c>
      <c r="O317" s="194">
        <f t="shared" si="185"/>
        <v>45</v>
      </c>
      <c r="P317" s="193">
        <f t="shared" si="186"/>
        <v>16</v>
      </c>
      <c r="Q317" s="194">
        <f t="shared" si="187"/>
        <v>0</v>
      </c>
      <c r="R317" s="195">
        <f>TIME(J317,K317,0)</f>
        <v>0.29166666666666669</v>
      </c>
      <c r="S317" s="195">
        <f>TIME(L317,M317,0)</f>
        <v>0.51041666666666663</v>
      </c>
      <c r="T317" s="195">
        <f>TIME(N317,O317,0)</f>
        <v>0.53125</v>
      </c>
      <c r="U317" s="195">
        <f>TIME(P317,Q317,0)</f>
        <v>0.66666666666666663</v>
      </c>
      <c r="V317" s="196"/>
      <c r="W317" s="196">
        <f>TIME($W$4,$X$4,0)</f>
        <v>0.35416666666666669</v>
      </c>
      <c r="X317" s="196"/>
      <c r="Y317" s="196">
        <f>U317-R317-(T317-S317)</f>
        <v>0.35416666666666657</v>
      </c>
      <c r="Z317" s="196"/>
      <c r="AA317" s="150"/>
    </row>
    <row r="318" spans="1:30" ht="12.75" hidden="1" customHeight="1" outlineLevel="1" x14ac:dyDescent="0.2">
      <c r="B318" s="851"/>
      <c r="C318" s="851"/>
      <c r="D318" s="27" t="str">
        <f t="shared" si="188"/>
        <v/>
      </c>
      <c r="E318" s="191" t="str">
        <f t="shared" si="189"/>
        <v>Di</v>
      </c>
      <c r="F318" s="191">
        <f t="shared" si="190"/>
        <v>2021</v>
      </c>
      <c r="G318" s="191">
        <f t="shared" si="191"/>
        <v>10</v>
      </c>
      <c r="H318" s="191">
        <f t="shared" si="193"/>
        <v>5</v>
      </c>
      <c r="I318" s="192">
        <f t="shared" si="192"/>
        <v>43012</v>
      </c>
      <c r="J318" s="193">
        <f t="shared" si="180"/>
        <v>7</v>
      </c>
      <c r="K318" s="194">
        <f t="shared" si="181"/>
        <v>0</v>
      </c>
      <c r="L318" s="193">
        <f t="shared" si="182"/>
        <v>12</v>
      </c>
      <c r="M318" s="194">
        <f t="shared" si="183"/>
        <v>15</v>
      </c>
      <c r="N318" s="193">
        <f t="shared" si="184"/>
        <v>12</v>
      </c>
      <c r="O318" s="194">
        <f t="shared" si="185"/>
        <v>45</v>
      </c>
      <c r="P318" s="193">
        <f t="shared" si="186"/>
        <v>16</v>
      </c>
      <c r="Q318" s="194">
        <f t="shared" si="187"/>
        <v>0</v>
      </c>
      <c r="R318" s="195">
        <f t="shared" ref="R318:R340" si="194">TIME(J318,K318,0)</f>
        <v>0.29166666666666669</v>
      </c>
      <c r="S318" s="195">
        <f t="shared" ref="S318:S340" si="195">TIME(L318,M318,0)</f>
        <v>0.51041666666666663</v>
      </c>
      <c r="T318" s="195">
        <f t="shared" ref="T318:T340" si="196">TIME(N318,O318,0)</f>
        <v>0.53125</v>
      </c>
      <c r="U318" s="195">
        <f t="shared" ref="U318:U340" si="197">TIME(P318,Q318,0)</f>
        <v>0.66666666666666663</v>
      </c>
      <c r="V318" s="196"/>
      <c r="W318" s="196">
        <f t="shared" ref="W318:W340" si="198">TIME($W$4,$X$4,0)</f>
        <v>0.35416666666666669</v>
      </c>
      <c r="X318" s="196"/>
      <c r="Y318" s="196">
        <f t="shared" ref="Y318:Y340" si="199">U318-R318-(T318-S318)</f>
        <v>0.35416666666666657</v>
      </c>
      <c r="Z318" s="196"/>
      <c r="AA318" s="150"/>
    </row>
    <row r="319" spans="1:30" ht="12.75" hidden="1" customHeight="1" outlineLevel="1" x14ac:dyDescent="0.2">
      <c r="B319" s="851"/>
      <c r="C319" s="851"/>
      <c r="D319" s="27" t="str">
        <f t="shared" si="188"/>
        <v/>
      </c>
      <c r="E319" s="191" t="str">
        <f t="shared" si="189"/>
        <v>Mi</v>
      </c>
      <c r="F319" s="191">
        <f t="shared" si="190"/>
        <v>2021</v>
      </c>
      <c r="G319" s="191">
        <f t="shared" si="191"/>
        <v>10</v>
      </c>
      <c r="H319" s="191">
        <f t="shared" si="193"/>
        <v>6</v>
      </c>
      <c r="I319" s="192">
        <f t="shared" si="192"/>
        <v>43013</v>
      </c>
      <c r="J319" s="193">
        <f t="shared" si="180"/>
        <v>7</v>
      </c>
      <c r="K319" s="194">
        <f t="shared" si="181"/>
        <v>0</v>
      </c>
      <c r="L319" s="193">
        <f t="shared" si="182"/>
        <v>12</v>
      </c>
      <c r="M319" s="194">
        <f t="shared" si="183"/>
        <v>15</v>
      </c>
      <c r="N319" s="193">
        <f t="shared" si="184"/>
        <v>12</v>
      </c>
      <c r="O319" s="194">
        <f t="shared" si="185"/>
        <v>45</v>
      </c>
      <c r="P319" s="193">
        <f t="shared" si="186"/>
        <v>16</v>
      </c>
      <c r="Q319" s="194">
        <f t="shared" si="187"/>
        <v>0</v>
      </c>
      <c r="R319" s="195">
        <f t="shared" si="194"/>
        <v>0.29166666666666669</v>
      </c>
      <c r="S319" s="195">
        <f t="shared" si="195"/>
        <v>0.51041666666666663</v>
      </c>
      <c r="T319" s="195">
        <f t="shared" si="196"/>
        <v>0.53125</v>
      </c>
      <c r="U319" s="195">
        <f t="shared" si="197"/>
        <v>0.66666666666666663</v>
      </c>
      <c r="V319" s="196"/>
      <c r="W319" s="196">
        <f t="shared" si="198"/>
        <v>0.35416666666666669</v>
      </c>
      <c r="X319" s="196"/>
      <c r="Y319" s="196">
        <f t="shared" si="199"/>
        <v>0.35416666666666657</v>
      </c>
      <c r="Z319" s="196"/>
      <c r="AA319" s="150"/>
    </row>
    <row r="320" spans="1:30" ht="12.75" hidden="1" customHeight="1" outlineLevel="1" x14ac:dyDescent="0.2">
      <c r="B320" s="851"/>
      <c r="C320" s="851"/>
      <c r="D320" s="27" t="str">
        <f t="shared" si="188"/>
        <v/>
      </c>
      <c r="E320" s="191" t="str">
        <f t="shared" si="189"/>
        <v>Do</v>
      </c>
      <c r="F320" s="191">
        <f t="shared" si="190"/>
        <v>2021</v>
      </c>
      <c r="G320" s="191">
        <f t="shared" si="191"/>
        <v>10</v>
      </c>
      <c r="H320" s="191">
        <f t="shared" si="193"/>
        <v>7</v>
      </c>
      <c r="I320" s="192">
        <f t="shared" si="192"/>
        <v>43014</v>
      </c>
      <c r="J320" s="193">
        <f t="shared" si="180"/>
        <v>7</v>
      </c>
      <c r="K320" s="194">
        <f t="shared" si="181"/>
        <v>0</v>
      </c>
      <c r="L320" s="193">
        <f t="shared" si="182"/>
        <v>12</v>
      </c>
      <c r="M320" s="194">
        <f t="shared" si="183"/>
        <v>15</v>
      </c>
      <c r="N320" s="193">
        <f t="shared" si="184"/>
        <v>12</v>
      </c>
      <c r="O320" s="194">
        <f t="shared" si="185"/>
        <v>45</v>
      </c>
      <c r="P320" s="193">
        <f t="shared" si="186"/>
        <v>16</v>
      </c>
      <c r="Q320" s="194">
        <f t="shared" si="187"/>
        <v>0</v>
      </c>
      <c r="R320" s="195">
        <f t="shared" si="194"/>
        <v>0.29166666666666669</v>
      </c>
      <c r="S320" s="195">
        <f t="shared" si="195"/>
        <v>0.51041666666666663</v>
      </c>
      <c r="T320" s="195">
        <f t="shared" si="196"/>
        <v>0.53125</v>
      </c>
      <c r="U320" s="195">
        <f t="shared" si="197"/>
        <v>0.66666666666666663</v>
      </c>
      <c r="V320" s="196"/>
      <c r="W320" s="196">
        <f t="shared" si="198"/>
        <v>0.35416666666666669</v>
      </c>
      <c r="X320" s="196"/>
      <c r="Y320" s="196">
        <f t="shared" si="199"/>
        <v>0.35416666666666657</v>
      </c>
      <c r="Z320" s="196"/>
      <c r="AA320" s="150"/>
    </row>
    <row r="321" spans="2:25" ht="12.75" hidden="1" customHeight="1" outlineLevel="1" x14ac:dyDescent="0.2">
      <c r="B321" s="851"/>
      <c r="C321" s="851"/>
      <c r="D321" s="27" t="str">
        <f t="shared" si="188"/>
        <v/>
      </c>
      <c r="E321" s="191" t="str">
        <f t="shared" si="189"/>
        <v>Fr</v>
      </c>
      <c r="F321" s="191">
        <f t="shared" si="190"/>
        <v>2021</v>
      </c>
      <c r="G321" s="191">
        <f t="shared" si="191"/>
        <v>10</v>
      </c>
      <c r="H321" s="191">
        <f t="shared" si="193"/>
        <v>8</v>
      </c>
      <c r="I321" s="192">
        <f t="shared" si="192"/>
        <v>43015</v>
      </c>
      <c r="J321" s="193">
        <f t="shared" si="180"/>
        <v>7</v>
      </c>
      <c r="K321" s="194">
        <f t="shared" si="181"/>
        <v>0</v>
      </c>
      <c r="L321" s="193">
        <f t="shared" si="182"/>
        <v>12</v>
      </c>
      <c r="M321" s="194">
        <f t="shared" si="183"/>
        <v>15</v>
      </c>
      <c r="N321" s="193">
        <f t="shared" si="184"/>
        <v>12</v>
      </c>
      <c r="O321" s="194">
        <f t="shared" si="185"/>
        <v>45</v>
      </c>
      <c r="P321" s="193">
        <f t="shared" si="186"/>
        <v>16</v>
      </c>
      <c r="Q321" s="194">
        <f t="shared" si="187"/>
        <v>0</v>
      </c>
      <c r="R321" s="195">
        <f t="shared" si="194"/>
        <v>0.29166666666666669</v>
      </c>
      <c r="S321" s="195">
        <f t="shared" si="195"/>
        <v>0.51041666666666663</v>
      </c>
      <c r="T321" s="195">
        <f t="shared" si="196"/>
        <v>0.53125</v>
      </c>
      <c r="U321" s="195">
        <f t="shared" si="197"/>
        <v>0.66666666666666663</v>
      </c>
      <c r="V321" s="196"/>
      <c r="W321" s="196">
        <f t="shared" si="198"/>
        <v>0.35416666666666669</v>
      </c>
      <c r="X321" s="196"/>
      <c r="Y321" s="196">
        <f t="shared" si="199"/>
        <v>0.35416666666666657</v>
      </c>
    </row>
    <row r="322" spans="2:25" ht="12.75" hidden="1" customHeight="1" outlineLevel="1" x14ac:dyDescent="0.2">
      <c r="B322" s="851"/>
      <c r="C322" s="851"/>
      <c r="D322" s="27" t="str">
        <f t="shared" si="188"/>
        <v/>
      </c>
      <c r="E322" s="191" t="str">
        <f t="shared" si="189"/>
        <v>Sa</v>
      </c>
      <c r="F322" s="191">
        <f t="shared" si="190"/>
        <v>2021</v>
      </c>
      <c r="G322" s="191">
        <f t="shared" si="191"/>
        <v>10</v>
      </c>
      <c r="H322" s="191">
        <f t="shared" si="193"/>
        <v>9</v>
      </c>
      <c r="I322" s="192">
        <f t="shared" si="192"/>
        <v>43016</v>
      </c>
      <c r="J322" s="193">
        <f t="shared" si="180"/>
        <v>7</v>
      </c>
      <c r="K322" s="194">
        <f t="shared" si="181"/>
        <v>0</v>
      </c>
      <c r="L322" s="193">
        <f t="shared" si="182"/>
        <v>12</v>
      </c>
      <c r="M322" s="194">
        <f t="shared" si="183"/>
        <v>15</v>
      </c>
      <c r="N322" s="193">
        <f t="shared" si="184"/>
        <v>12</v>
      </c>
      <c r="O322" s="194">
        <f t="shared" si="185"/>
        <v>45</v>
      </c>
      <c r="P322" s="193">
        <f t="shared" si="186"/>
        <v>16</v>
      </c>
      <c r="Q322" s="194">
        <f t="shared" si="187"/>
        <v>0</v>
      </c>
      <c r="R322" s="195">
        <f t="shared" si="194"/>
        <v>0.29166666666666669</v>
      </c>
      <c r="S322" s="195">
        <f t="shared" si="195"/>
        <v>0.51041666666666663</v>
      </c>
      <c r="T322" s="195">
        <f t="shared" si="196"/>
        <v>0.53125</v>
      </c>
      <c r="U322" s="195">
        <f t="shared" si="197"/>
        <v>0.66666666666666663</v>
      </c>
      <c r="V322" s="196"/>
      <c r="W322" s="196">
        <f t="shared" si="198"/>
        <v>0.35416666666666669</v>
      </c>
      <c r="X322" s="196"/>
      <c r="Y322" s="196">
        <f t="shared" si="199"/>
        <v>0.35416666666666657</v>
      </c>
    </row>
    <row r="323" spans="2:25" ht="12.75" hidden="1" customHeight="1" outlineLevel="1" x14ac:dyDescent="0.2">
      <c r="B323" s="851"/>
      <c r="C323" s="851"/>
      <c r="D323" s="27" t="str">
        <f t="shared" si="188"/>
        <v/>
      </c>
      <c r="E323" s="191" t="str">
        <f t="shared" si="189"/>
        <v>So</v>
      </c>
      <c r="F323" s="191">
        <f t="shared" si="190"/>
        <v>2021</v>
      </c>
      <c r="G323" s="191">
        <f t="shared" si="191"/>
        <v>10</v>
      </c>
      <c r="H323" s="191">
        <f t="shared" si="193"/>
        <v>10</v>
      </c>
      <c r="I323" s="192">
        <f t="shared" si="192"/>
        <v>43017</v>
      </c>
      <c r="J323" s="193">
        <f t="shared" si="180"/>
        <v>7</v>
      </c>
      <c r="K323" s="194">
        <f t="shared" si="181"/>
        <v>0</v>
      </c>
      <c r="L323" s="193">
        <f t="shared" si="182"/>
        <v>12</v>
      </c>
      <c r="M323" s="194">
        <f t="shared" si="183"/>
        <v>15</v>
      </c>
      <c r="N323" s="193">
        <f t="shared" si="184"/>
        <v>12</v>
      </c>
      <c r="O323" s="194">
        <f t="shared" si="185"/>
        <v>45</v>
      </c>
      <c r="P323" s="193">
        <f t="shared" si="186"/>
        <v>16</v>
      </c>
      <c r="Q323" s="194">
        <f t="shared" si="187"/>
        <v>0</v>
      </c>
      <c r="R323" s="195">
        <f t="shared" si="194"/>
        <v>0.29166666666666669</v>
      </c>
      <c r="S323" s="195">
        <f t="shared" si="195"/>
        <v>0.51041666666666663</v>
      </c>
      <c r="T323" s="195">
        <f t="shared" si="196"/>
        <v>0.53125</v>
      </c>
      <c r="U323" s="195">
        <f t="shared" si="197"/>
        <v>0.66666666666666663</v>
      </c>
      <c r="V323" s="196"/>
      <c r="W323" s="196">
        <f t="shared" si="198"/>
        <v>0.35416666666666669</v>
      </c>
      <c r="X323" s="196"/>
      <c r="Y323" s="196">
        <f t="shared" si="199"/>
        <v>0.35416666666666657</v>
      </c>
    </row>
    <row r="324" spans="2:25" ht="12.75" hidden="1" customHeight="1" outlineLevel="1" x14ac:dyDescent="0.2">
      <c r="B324" s="851"/>
      <c r="C324" s="851"/>
      <c r="D324" s="27">
        <f t="shared" si="188"/>
        <v>41</v>
      </c>
      <c r="E324" s="191" t="str">
        <f t="shared" si="189"/>
        <v>Mo</v>
      </c>
      <c r="F324" s="191">
        <f t="shared" si="190"/>
        <v>2021</v>
      </c>
      <c r="G324" s="191">
        <f t="shared" si="191"/>
        <v>10</v>
      </c>
      <c r="H324" s="191">
        <f t="shared" si="193"/>
        <v>11</v>
      </c>
      <c r="I324" s="192">
        <f t="shared" si="192"/>
        <v>43018</v>
      </c>
      <c r="J324" s="193">
        <f t="shared" si="180"/>
        <v>7</v>
      </c>
      <c r="K324" s="194">
        <f t="shared" si="181"/>
        <v>0</v>
      </c>
      <c r="L324" s="193">
        <f t="shared" si="182"/>
        <v>12</v>
      </c>
      <c r="M324" s="194">
        <f t="shared" si="183"/>
        <v>15</v>
      </c>
      <c r="N324" s="193">
        <f t="shared" si="184"/>
        <v>12</v>
      </c>
      <c r="O324" s="194">
        <f t="shared" si="185"/>
        <v>45</v>
      </c>
      <c r="P324" s="193">
        <f t="shared" si="186"/>
        <v>16</v>
      </c>
      <c r="Q324" s="194">
        <f t="shared" si="187"/>
        <v>0</v>
      </c>
      <c r="R324" s="195">
        <f t="shared" si="194"/>
        <v>0.29166666666666669</v>
      </c>
      <c r="S324" s="195">
        <f t="shared" si="195"/>
        <v>0.51041666666666663</v>
      </c>
      <c r="T324" s="195">
        <f t="shared" si="196"/>
        <v>0.53125</v>
      </c>
      <c r="U324" s="195">
        <f t="shared" si="197"/>
        <v>0.66666666666666663</v>
      </c>
      <c r="V324" s="196"/>
      <c r="W324" s="196">
        <f t="shared" si="198"/>
        <v>0.35416666666666669</v>
      </c>
      <c r="X324" s="196"/>
      <c r="Y324" s="196">
        <f t="shared" si="199"/>
        <v>0.35416666666666657</v>
      </c>
    </row>
    <row r="325" spans="2:25" ht="12.75" hidden="1" customHeight="1" outlineLevel="1" x14ac:dyDescent="0.2">
      <c r="B325" s="851"/>
      <c r="C325" s="851"/>
      <c r="D325" s="27" t="str">
        <f t="shared" si="188"/>
        <v/>
      </c>
      <c r="E325" s="191" t="str">
        <f t="shared" si="189"/>
        <v>Di</v>
      </c>
      <c r="F325" s="191">
        <f t="shared" si="190"/>
        <v>2021</v>
      </c>
      <c r="G325" s="191">
        <f t="shared" si="191"/>
        <v>10</v>
      </c>
      <c r="H325" s="191">
        <f t="shared" si="193"/>
        <v>12</v>
      </c>
      <c r="I325" s="192">
        <f t="shared" si="192"/>
        <v>43019</v>
      </c>
      <c r="J325" s="193">
        <f t="shared" si="180"/>
        <v>7</v>
      </c>
      <c r="K325" s="194">
        <f t="shared" si="181"/>
        <v>0</v>
      </c>
      <c r="L325" s="193">
        <f t="shared" si="182"/>
        <v>12</v>
      </c>
      <c r="M325" s="194">
        <f t="shared" si="183"/>
        <v>15</v>
      </c>
      <c r="N325" s="193">
        <f t="shared" si="184"/>
        <v>12</v>
      </c>
      <c r="O325" s="194">
        <f t="shared" si="185"/>
        <v>45</v>
      </c>
      <c r="P325" s="193">
        <f t="shared" si="186"/>
        <v>16</v>
      </c>
      <c r="Q325" s="194">
        <f t="shared" si="187"/>
        <v>0</v>
      </c>
      <c r="R325" s="195">
        <f t="shared" si="194"/>
        <v>0.29166666666666669</v>
      </c>
      <c r="S325" s="195">
        <f t="shared" si="195"/>
        <v>0.51041666666666663</v>
      </c>
      <c r="T325" s="195">
        <f t="shared" si="196"/>
        <v>0.53125</v>
      </c>
      <c r="U325" s="195">
        <f t="shared" si="197"/>
        <v>0.66666666666666663</v>
      </c>
      <c r="V325" s="196"/>
      <c r="W325" s="196">
        <f t="shared" si="198"/>
        <v>0.35416666666666669</v>
      </c>
      <c r="X325" s="196"/>
      <c r="Y325" s="196">
        <f t="shared" si="199"/>
        <v>0.35416666666666657</v>
      </c>
    </row>
    <row r="326" spans="2:25" ht="12.75" hidden="1" customHeight="1" outlineLevel="1" x14ac:dyDescent="0.2">
      <c r="B326" s="851"/>
      <c r="C326" s="851"/>
      <c r="D326" s="27" t="str">
        <f t="shared" si="188"/>
        <v/>
      </c>
      <c r="E326" s="191" t="str">
        <f t="shared" si="189"/>
        <v>Mi</v>
      </c>
      <c r="F326" s="191">
        <f t="shared" si="190"/>
        <v>2021</v>
      </c>
      <c r="G326" s="191">
        <f t="shared" si="191"/>
        <v>10</v>
      </c>
      <c r="H326" s="191">
        <f t="shared" si="193"/>
        <v>13</v>
      </c>
      <c r="I326" s="192">
        <f t="shared" si="192"/>
        <v>43020</v>
      </c>
      <c r="J326" s="193">
        <f t="shared" si="180"/>
        <v>7</v>
      </c>
      <c r="K326" s="194">
        <f t="shared" si="181"/>
        <v>0</v>
      </c>
      <c r="L326" s="193">
        <f t="shared" si="182"/>
        <v>12</v>
      </c>
      <c r="M326" s="194">
        <f t="shared" si="183"/>
        <v>15</v>
      </c>
      <c r="N326" s="193">
        <f t="shared" si="184"/>
        <v>12</v>
      </c>
      <c r="O326" s="194">
        <f t="shared" si="185"/>
        <v>45</v>
      </c>
      <c r="P326" s="193">
        <f t="shared" si="186"/>
        <v>16</v>
      </c>
      <c r="Q326" s="194">
        <f t="shared" si="187"/>
        <v>0</v>
      </c>
      <c r="R326" s="195">
        <f t="shared" si="194"/>
        <v>0.29166666666666669</v>
      </c>
      <c r="S326" s="195">
        <f t="shared" si="195"/>
        <v>0.51041666666666663</v>
      </c>
      <c r="T326" s="195">
        <f t="shared" si="196"/>
        <v>0.53125</v>
      </c>
      <c r="U326" s="195">
        <f t="shared" si="197"/>
        <v>0.66666666666666663</v>
      </c>
      <c r="V326" s="196"/>
      <c r="W326" s="196">
        <f t="shared" si="198"/>
        <v>0.35416666666666669</v>
      </c>
      <c r="X326" s="196"/>
      <c r="Y326" s="196">
        <f t="shared" si="199"/>
        <v>0.35416666666666657</v>
      </c>
    </row>
    <row r="327" spans="2:25" ht="12.75" hidden="1" customHeight="1" outlineLevel="1" x14ac:dyDescent="0.2">
      <c r="B327" s="851"/>
      <c r="C327" s="851"/>
      <c r="D327" s="27" t="str">
        <f t="shared" si="188"/>
        <v/>
      </c>
      <c r="E327" s="191" t="str">
        <f t="shared" si="189"/>
        <v>Do</v>
      </c>
      <c r="F327" s="191">
        <f t="shared" si="190"/>
        <v>2021</v>
      </c>
      <c r="G327" s="191">
        <f t="shared" si="191"/>
        <v>10</v>
      </c>
      <c r="H327" s="191">
        <f t="shared" si="193"/>
        <v>14</v>
      </c>
      <c r="I327" s="192">
        <f t="shared" si="192"/>
        <v>43021</v>
      </c>
      <c r="J327" s="193">
        <f t="shared" si="180"/>
        <v>7</v>
      </c>
      <c r="K327" s="194">
        <f t="shared" si="181"/>
        <v>0</v>
      </c>
      <c r="L327" s="193">
        <f t="shared" si="182"/>
        <v>12</v>
      </c>
      <c r="M327" s="194">
        <f t="shared" si="183"/>
        <v>15</v>
      </c>
      <c r="N327" s="193">
        <f t="shared" si="184"/>
        <v>12</v>
      </c>
      <c r="O327" s="194">
        <f t="shared" si="185"/>
        <v>45</v>
      </c>
      <c r="P327" s="193">
        <f t="shared" si="186"/>
        <v>16</v>
      </c>
      <c r="Q327" s="194">
        <f t="shared" si="187"/>
        <v>0</v>
      </c>
      <c r="R327" s="195">
        <f t="shared" si="194"/>
        <v>0.29166666666666669</v>
      </c>
      <c r="S327" s="195">
        <f t="shared" si="195"/>
        <v>0.51041666666666663</v>
      </c>
      <c r="T327" s="195">
        <f t="shared" si="196"/>
        <v>0.53125</v>
      </c>
      <c r="U327" s="195">
        <f t="shared" si="197"/>
        <v>0.66666666666666663</v>
      </c>
      <c r="V327" s="196"/>
      <c r="W327" s="196">
        <f t="shared" si="198"/>
        <v>0.35416666666666669</v>
      </c>
      <c r="X327" s="196"/>
      <c r="Y327" s="196">
        <f t="shared" si="199"/>
        <v>0.35416666666666657</v>
      </c>
    </row>
    <row r="328" spans="2:25" ht="12.75" hidden="1" customHeight="1" outlineLevel="1" x14ac:dyDescent="0.2">
      <c r="B328" s="851"/>
      <c r="C328" s="851"/>
      <c r="D328" s="27" t="str">
        <f t="shared" si="188"/>
        <v/>
      </c>
      <c r="E328" s="191" t="str">
        <f t="shared" si="189"/>
        <v>Fr</v>
      </c>
      <c r="F328" s="191">
        <f t="shared" si="190"/>
        <v>2021</v>
      </c>
      <c r="G328" s="191">
        <f t="shared" si="191"/>
        <v>10</v>
      </c>
      <c r="H328" s="191">
        <f t="shared" si="193"/>
        <v>15</v>
      </c>
      <c r="I328" s="192">
        <f t="shared" si="192"/>
        <v>43022</v>
      </c>
      <c r="J328" s="193">
        <f t="shared" si="180"/>
        <v>7</v>
      </c>
      <c r="K328" s="194">
        <f t="shared" si="181"/>
        <v>0</v>
      </c>
      <c r="L328" s="193">
        <f t="shared" si="182"/>
        <v>12</v>
      </c>
      <c r="M328" s="194">
        <f t="shared" si="183"/>
        <v>15</v>
      </c>
      <c r="N328" s="193">
        <f t="shared" si="184"/>
        <v>12</v>
      </c>
      <c r="O328" s="194">
        <f t="shared" si="185"/>
        <v>45</v>
      </c>
      <c r="P328" s="193">
        <f t="shared" si="186"/>
        <v>16</v>
      </c>
      <c r="Q328" s="194">
        <f t="shared" si="187"/>
        <v>0</v>
      </c>
      <c r="R328" s="195">
        <f t="shared" si="194"/>
        <v>0.29166666666666669</v>
      </c>
      <c r="S328" s="195">
        <f t="shared" si="195"/>
        <v>0.51041666666666663</v>
      </c>
      <c r="T328" s="195">
        <f t="shared" si="196"/>
        <v>0.53125</v>
      </c>
      <c r="U328" s="195">
        <f t="shared" si="197"/>
        <v>0.66666666666666663</v>
      </c>
      <c r="V328" s="196"/>
      <c r="W328" s="196">
        <f t="shared" si="198"/>
        <v>0.35416666666666669</v>
      </c>
      <c r="X328" s="196"/>
      <c r="Y328" s="196">
        <f t="shared" si="199"/>
        <v>0.35416666666666657</v>
      </c>
    </row>
    <row r="329" spans="2:25" ht="12.75" hidden="1" customHeight="1" outlineLevel="1" x14ac:dyDescent="0.2">
      <c r="B329" s="851"/>
      <c r="C329" s="851"/>
      <c r="D329" s="27" t="str">
        <f t="shared" si="188"/>
        <v/>
      </c>
      <c r="E329" s="191" t="str">
        <f t="shared" si="189"/>
        <v>Sa</v>
      </c>
      <c r="F329" s="191">
        <f t="shared" si="190"/>
        <v>2021</v>
      </c>
      <c r="G329" s="191">
        <f t="shared" si="191"/>
        <v>10</v>
      </c>
      <c r="H329" s="191">
        <f t="shared" si="193"/>
        <v>16</v>
      </c>
      <c r="I329" s="192">
        <f t="shared" si="192"/>
        <v>43023</v>
      </c>
      <c r="J329" s="193">
        <f t="shared" si="180"/>
        <v>7</v>
      </c>
      <c r="K329" s="194">
        <f t="shared" si="181"/>
        <v>0</v>
      </c>
      <c r="L329" s="193">
        <f t="shared" si="182"/>
        <v>12</v>
      </c>
      <c r="M329" s="194">
        <f t="shared" si="183"/>
        <v>15</v>
      </c>
      <c r="N329" s="193">
        <f t="shared" si="184"/>
        <v>12</v>
      </c>
      <c r="O329" s="194">
        <f t="shared" si="185"/>
        <v>45</v>
      </c>
      <c r="P329" s="193">
        <f t="shared" si="186"/>
        <v>16</v>
      </c>
      <c r="Q329" s="194">
        <f t="shared" si="187"/>
        <v>0</v>
      </c>
      <c r="R329" s="195">
        <f t="shared" si="194"/>
        <v>0.29166666666666669</v>
      </c>
      <c r="S329" s="195">
        <f t="shared" si="195"/>
        <v>0.51041666666666663</v>
      </c>
      <c r="T329" s="195">
        <f t="shared" si="196"/>
        <v>0.53125</v>
      </c>
      <c r="U329" s="195">
        <f t="shared" si="197"/>
        <v>0.66666666666666663</v>
      </c>
      <c r="V329" s="196"/>
      <c r="W329" s="196">
        <f t="shared" si="198"/>
        <v>0.35416666666666669</v>
      </c>
      <c r="X329" s="196"/>
      <c r="Y329" s="196">
        <f t="shared" si="199"/>
        <v>0.35416666666666657</v>
      </c>
    </row>
    <row r="330" spans="2:25" ht="12.75" hidden="1" customHeight="1" outlineLevel="1" x14ac:dyDescent="0.2">
      <c r="B330" s="851"/>
      <c r="C330" s="851"/>
      <c r="D330" s="27" t="str">
        <f t="shared" si="188"/>
        <v/>
      </c>
      <c r="E330" s="191" t="str">
        <f t="shared" si="189"/>
        <v>So</v>
      </c>
      <c r="F330" s="191">
        <f t="shared" si="190"/>
        <v>2021</v>
      </c>
      <c r="G330" s="191">
        <f t="shared" si="191"/>
        <v>10</v>
      </c>
      <c r="H330" s="191">
        <f t="shared" si="193"/>
        <v>17</v>
      </c>
      <c r="I330" s="192">
        <f t="shared" si="192"/>
        <v>43024</v>
      </c>
      <c r="J330" s="193">
        <f t="shared" si="180"/>
        <v>7</v>
      </c>
      <c r="K330" s="194">
        <f t="shared" si="181"/>
        <v>0</v>
      </c>
      <c r="L330" s="193">
        <f t="shared" si="182"/>
        <v>12</v>
      </c>
      <c r="M330" s="194">
        <f t="shared" si="183"/>
        <v>15</v>
      </c>
      <c r="N330" s="193">
        <f t="shared" si="184"/>
        <v>12</v>
      </c>
      <c r="O330" s="194">
        <f t="shared" si="185"/>
        <v>45</v>
      </c>
      <c r="P330" s="193">
        <f t="shared" si="186"/>
        <v>16</v>
      </c>
      <c r="Q330" s="194">
        <f t="shared" si="187"/>
        <v>0</v>
      </c>
      <c r="R330" s="195">
        <f t="shared" si="194"/>
        <v>0.29166666666666669</v>
      </c>
      <c r="S330" s="195">
        <f t="shared" si="195"/>
        <v>0.51041666666666663</v>
      </c>
      <c r="T330" s="195">
        <f t="shared" si="196"/>
        <v>0.53125</v>
      </c>
      <c r="U330" s="195">
        <f t="shared" si="197"/>
        <v>0.66666666666666663</v>
      </c>
      <c r="V330" s="196"/>
      <c r="W330" s="196">
        <f t="shared" si="198"/>
        <v>0.35416666666666669</v>
      </c>
      <c r="X330" s="196"/>
      <c r="Y330" s="196">
        <f t="shared" si="199"/>
        <v>0.35416666666666657</v>
      </c>
    </row>
    <row r="331" spans="2:25" ht="12.75" hidden="1" customHeight="1" outlineLevel="1" x14ac:dyDescent="0.2">
      <c r="B331" s="851"/>
      <c r="C331" s="851"/>
      <c r="D331" s="27">
        <f t="shared" si="188"/>
        <v>42</v>
      </c>
      <c r="E331" s="191" t="str">
        <f t="shared" si="189"/>
        <v>Mo</v>
      </c>
      <c r="F331" s="191">
        <f t="shared" si="190"/>
        <v>2021</v>
      </c>
      <c r="G331" s="191">
        <f t="shared" si="191"/>
        <v>10</v>
      </c>
      <c r="H331" s="191">
        <f t="shared" si="193"/>
        <v>18</v>
      </c>
      <c r="I331" s="192">
        <f t="shared" si="192"/>
        <v>43025</v>
      </c>
      <c r="J331" s="193">
        <f t="shared" si="180"/>
        <v>7</v>
      </c>
      <c r="K331" s="194">
        <f t="shared" si="181"/>
        <v>0</v>
      </c>
      <c r="L331" s="193">
        <f t="shared" si="182"/>
        <v>12</v>
      </c>
      <c r="M331" s="194">
        <f t="shared" si="183"/>
        <v>15</v>
      </c>
      <c r="N331" s="193">
        <f t="shared" si="184"/>
        <v>12</v>
      </c>
      <c r="O331" s="194">
        <f t="shared" si="185"/>
        <v>45</v>
      </c>
      <c r="P331" s="193">
        <f t="shared" si="186"/>
        <v>16</v>
      </c>
      <c r="Q331" s="194">
        <f t="shared" si="187"/>
        <v>0</v>
      </c>
      <c r="R331" s="195">
        <f t="shared" si="194"/>
        <v>0.29166666666666669</v>
      </c>
      <c r="S331" s="195">
        <f t="shared" si="195"/>
        <v>0.51041666666666663</v>
      </c>
      <c r="T331" s="195">
        <f t="shared" si="196"/>
        <v>0.53125</v>
      </c>
      <c r="U331" s="195">
        <f t="shared" si="197"/>
        <v>0.66666666666666663</v>
      </c>
      <c r="V331" s="196"/>
      <c r="W331" s="196">
        <f t="shared" si="198"/>
        <v>0.35416666666666669</v>
      </c>
      <c r="X331" s="196"/>
      <c r="Y331" s="196">
        <f t="shared" si="199"/>
        <v>0.35416666666666657</v>
      </c>
    </row>
    <row r="332" spans="2:25" ht="12.75" hidden="1" customHeight="1" outlineLevel="1" x14ac:dyDescent="0.2">
      <c r="B332" s="851"/>
      <c r="C332" s="851"/>
      <c r="D332" s="27" t="str">
        <f t="shared" si="188"/>
        <v/>
      </c>
      <c r="E332" s="191" t="str">
        <f t="shared" si="189"/>
        <v>Di</v>
      </c>
      <c r="F332" s="191">
        <f t="shared" si="190"/>
        <v>2021</v>
      </c>
      <c r="G332" s="191">
        <f t="shared" si="191"/>
        <v>10</v>
      </c>
      <c r="H332" s="191">
        <f t="shared" si="193"/>
        <v>19</v>
      </c>
      <c r="I332" s="192">
        <f t="shared" si="192"/>
        <v>43026</v>
      </c>
      <c r="J332" s="193">
        <f t="shared" si="180"/>
        <v>7</v>
      </c>
      <c r="K332" s="194">
        <f t="shared" si="181"/>
        <v>0</v>
      </c>
      <c r="L332" s="193">
        <f t="shared" si="182"/>
        <v>12</v>
      </c>
      <c r="M332" s="194">
        <f t="shared" si="183"/>
        <v>15</v>
      </c>
      <c r="N332" s="193">
        <f t="shared" si="184"/>
        <v>12</v>
      </c>
      <c r="O332" s="194">
        <f t="shared" si="185"/>
        <v>45</v>
      </c>
      <c r="P332" s="193">
        <f t="shared" si="186"/>
        <v>16</v>
      </c>
      <c r="Q332" s="194">
        <f t="shared" si="187"/>
        <v>0</v>
      </c>
      <c r="R332" s="195">
        <f t="shared" si="194"/>
        <v>0.29166666666666669</v>
      </c>
      <c r="S332" s="195">
        <f t="shared" si="195"/>
        <v>0.51041666666666663</v>
      </c>
      <c r="T332" s="195">
        <f t="shared" si="196"/>
        <v>0.53125</v>
      </c>
      <c r="U332" s="195">
        <f t="shared" si="197"/>
        <v>0.66666666666666663</v>
      </c>
      <c r="V332" s="196"/>
      <c r="W332" s="196">
        <f t="shared" si="198"/>
        <v>0.35416666666666669</v>
      </c>
      <c r="X332" s="196"/>
      <c r="Y332" s="196">
        <f t="shared" si="199"/>
        <v>0.35416666666666657</v>
      </c>
    </row>
    <row r="333" spans="2:25" ht="12.75" hidden="1" customHeight="1" outlineLevel="1" x14ac:dyDescent="0.2">
      <c r="B333" s="851"/>
      <c r="C333" s="851"/>
      <c r="D333" s="27" t="str">
        <f t="shared" si="188"/>
        <v/>
      </c>
      <c r="E333" s="191" t="str">
        <f t="shared" si="189"/>
        <v>Mi</v>
      </c>
      <c r="F333" s="191">
        <f t="shared" si="190"/>
        <v>2021</v>
      </c>
      <c r="G333" s="191">
        <f t="shared" si="191"/>
        <v>10</v>
      </c>
      <c r="H333" s="191">
        <f t="shared" si="193"/>
        <v>20</v>
      </c>
      <c r="I333" s="192">
        <f t="shared" si="192"/>
        <v>43027</v>
      </c>
      <c r="J333" s="193">
        <f t="shared" si="180"/>
        <v>7</v>
      </c>
      <c r="K333" s="194">
        <f t="shared" si="181"/>
        <v>0</v>
      </c>
      <c r="L333" s="193">
        <f t="shared" si="182"/>
        <v>12</v>
      </c>
      <c r="M333" s="194">
        <f t="shared" si="183"/>
        <v>15</v>
      </c>
      <c r="N333" s="193">
        <f t="shared" si="184"/>
        <v>12</v>
      </c>
      <c r="O333" s="194">
        <f t="shared" si="185"/>
        <v>45</v>
      </c>
      <c r="P333" s="193">
        <f t="shared" si="186"/>
        <v>16</v>
      </c>
      <c r="Q333" s="194">
        <f t="shared" si="187"/>
        <v>0</v>
      </c>
      <c r="R333" s="195">
        <f t="shared" si="194"/>
        <v>0.29166666666666669</v>
      </c>
      <c r="S333" s="195">
        <f t="shared" si="195"/>
        <v>0.51041666666666663</v>
      </c>
      <c r="T333" s="195">
        <f t="shared" si="196"/>
        <v>0.53125</v>
      </c>
      <c r="U333" s="195">
        <f t="shared" si="197"/>
        <v>0.66666666666666663</v>
      </c>
      <c r="V333" s="196"/>
      <c r="W333" s="196">
        <f t="shared" si="198"/>
        <v>0.35416666666666669</v>
      </c>
      <c r="X333" s="196"/>
      <c r="Y333" s="196">
        <f t="shared" si="199"/>
        <v>0.35416666666666657</v>
      </c>
    </row>
    <row r="334" spans="2:25" ht="12.75" hidden="1" customHeight="1" outlineLevel="1" x14ac:dyDescent="0.2">
      <c r="B334" s="851"/>
      <c r="C334" s="851"/>
      <c r="D334" s="27" t="str">
        <f t="shared" si="188"/>
        <v/>
      </c>
      <c r="E334" s="191" t="str">
        <f t="shared" si="189"/>
        <v>Do</v>
      </c>
      <c r="F334" s="191">
        <f t="shared" si="190"/>
        <v>2021</v>
      </c>
      <c r="G334" s="191">
        <f t="shared" si="191"/>
        <v>10</v>
      </c>
      <c r="H334" s="191">
        <f t="shared" si="193"/>
        <v>21</v>
      </c>
      <c r="I334" s="192">
        <f t="shared" si="192"/>
        <v>43028</v>
      </c>
      <c r="J334" s="193">
        <f t="shared" si="180"/>
        <v>7</v>
      </c>
      <c r="K334" s="194">
        <f t="shared" si="181"/>
        <v>0</v>
      </c>
      <c r="L334" s="193">
        <f t="shared" si="182"/>
        <v>12</v>
      </c>
      <c r="M334" s="194">
        <f t="shared" si="183"/>
        <v>15</v>
      </c>
      <c r="N334" s="193">
        <f t="shared" si="184"/>
        <v>12</v>
      </c>
      <c r="O334" s="194">
        <f t="shared" si="185"/>
        <v>45</v>
      </c>
      <c r="P334" s="193">
        <f t="shared" si="186"/>
        <v>16</v>
      </c>
      <c r="Q334" s="194">
        <f t="shared" si="187"/>
        <v>0</v>
      </c>
      <c r="R334" s="195">
        <f t="shared" si="194"/>
        <v>0.29166666666666669</v>
      </c>
      <c r="S334" s="195">
        <f t="shared" si="195"/>
        <v>0.51041666666666663</v>
      </c>
      <c r="T334" s="195">
        <f t="shared" si="196"/>
        <v>0.53125</v>
      </c>
      <c r="U334" s="195">
        <f t="shared" si="197"/>
        <v>0.66666666666666663</v>
      </c>
      <c r="V334" s="196"/>
      <c r="W334" s="196">
        <f t="shared" si="198"/>
        <v>0.35416666666666669</v>
      </c>
      <c r="X334" s="196"/>
      <c r="Y334" s="196">
        <f t="shared" si="199"/>
        <v>0.35416666666666657</v>
      </c>
    </row>
    <row r="335" spans="2:25" ht="12.75" hidden="1" customHeight="1" outlineLevel="1" x14ac:dyDescent="0.2">
      <c r="B335" s="851"/>
      <c r="C335" s="851"/>
      <c r="D335" s="27" t="str">
        <f t="shared" si="188"/>
        <v/>
      </c>
      <c r="E335" s="191" t="str">
        <f t="shared" si="189"/>
        <v>Fr</v>
      </c>
      <c r="F335" s="191">
        <f t="shared" si="190"/>
        <v>2021</v>
      </c>
      <c r="G335" s="191">
        <f t="shared" si="191"/>
        <v>10</v>
      </c>
      <c r="H335" s="191">
        <f t="shared" si="193"/>
        <v>22</v>
      </c>
      <c r="I335" s="192">
        <f t="shared" si="192"/>
        <v>43029</v>
      </c>
      <c r="J335" s="193">
        <f t="shared" si="180"/>
        <v>7</v>
      </c>
      <c r="K335" s="194">
        <f t="shared" si="181"/>
        <v>0</v>
      </c>
      <c r="L335" s="193">
        <f t="shared" si="182"/>
        <v>12</v>
      </c>
      <c r="M335" s="194">
        <f t="shared" si="183"/>
        <v>15</v>
      </c>
      <c r="N335" s="193">
        <f t="shared" si="184"/>
        <v>12</v>
      </c>
      <c r="O335" s="194">
        <f t="shared" si="185"/>
        <v>45</v>
      </c>
      <c r="P335" s="193">
        <f t="shared" si="186"/>
        <v>16</v>
      </c>
      <c r="Q335" s="194">
        <f t="shared" si="187"/>
        <v>0</v>
      </c>
      <c r="R335" s="195">
        <f t="shared" si="194"/>
        <v>0.29166666666666669</v>
      </c>
      <c r="S335" s="195">
        <f t="shared" si="195"/>
        <v>0.51041666666666663</v>
      </c>
      <c r="T335" s="195">
        <f t="shared" si="196"/>
        <v>0.53125</v>
      </c>
      <c r="U335" s="195">
        <f t="shared" si="197"/>
        <v>0.66666666666666663</v>
      </c>
      <c r="V335" s="196"/>
      <c r="W335" s="196">
        <f t="shared" si="198"/>
        <v>0.35416666666666669</v>
      </c>
      <c r="X335" s="196"/>
      <c r="Y335" s="196">
        <f t="shared" si="199"/>
        <v>0.35416666666666657</v>
      </c>
    </row>
    <row r="336" spans="2:25" ht="12.75" hidden="1" customHeight="1" outlineLevel="1" x14ac:dyDescent="0.2">
      <c r="B336" s="851"/>
      <c r="C336" s="851"/>
      <c r="D336" s="27" t="str">
        <f t="shared" si="188"/>
        <v/>
      </c>
      <c r="E336" s="191" t="str">
        <f t="shared" si="189"/>
        <v>Sa</v>
      </c>
      <c r="F336" s="191">
        <f t="shared" si="190"/>
        <v>2021</v>
      </c>
      <c r="G336" s="191">
        <f t="shared" si="191"/>
        <v>10</v>
      </c>
      <c r="H336" s="191">
        <f t="shared" si="193"/>
        <v>23</v>
      </c>
      <c r="I336" s="192">
        <f t="shared" si="192"/>
        <v>43030</v>
      </c>
      <c r="J336" s="193">
        <f t="shared" si="180"/>
        <v>7</v>
      </c>
      <c r="K336" s="194">
        <f t="shared" si="181"/>
        <v>0</v>
      </c>
      <c r="L336" s="193">
        <f t="shared" si="182"/>
        <v>12</v>
      </c>
      <c r="M336" s="194">
        <f t="shared" si="183"/>
        <v>15</v>
      </c>
      <c r="N336" s="193">
        <f t="shared" si="184"/>
        <v>12</v>
      </c>
      <c r="O336" s="194">
        <f t="shared" si="185"/>
        <v>45</v>
      </c>
      <c r="P336" s="193">
        <f t="shared" si="186"/>
        <v>16</v>
      </c>
      <c r="Q336" s="194">
        <f t="shared" si="187"/>
        <v>0</v>
      </c>
      <c r="R336" s="195">
        <f t="shared" si="194"/>
        <v>0.29166666666666669</v>
      </c>
      <c r="S336" s="195">
        <f t="shared" si="195"/>
        <v>0.51041666666666663</v>
      </c>
      <c r="T336" s="195">
        <f t="shared" si="196"/>
        <v>0.53125</v>
      </c>
      <c r="U336" s="195">
        <f t="shared" si="197"/>
        <v>0.66666666666666663</v>
      </c>
      <c r="V336" s="196"/>
      <c r="W336" s="196">
        <f t="shared" si="198"/>
        <v>0.35416666666666669</v>
      </c>
      <c r="X336" s="196"/>
      <c r="Y336" s="196">
        <f t="shared" si="199"/>
        <v>0.35416666666666657</v>
      </c>
    </row>
    <row r="337" spans="1:30" ht="12.75" hidden="1" customHeight="1" outlineLevel="1" x14ac:dyDescent="0.2">
      <c r="B337" s="851"/>
      <c r="C337" s="851"/>
      <c r="D337" s="27" t="str">
        <f t="shared" si="188"/>
        <v/>
      </c>
      <c r="E337" s="191" t="str">
        <f t="shared" si="189"/>
        <v>So</v>
      </c>
      <c r="F337" s="191">
        <f t="shared" si="190"/>
        <v>2021</v>
      </c>
      <c r="G337" s="191">
        <f t="shared" si="191"/>
        <v>10</v>
      </c>
      <c r="H337" s="191">
        <f t="shared" si="193"/>
        <v>24</v>
      </c>
      <c r="I337" s="192">
        <f t="shared" si="192"/>
        <v>43031</v>
      </c>
      <c r="J337" s="193">
        <f t="shared" si="180"/>
        <v>7</v>
      </c>
      <c r="K337" s="194">
        <f t="shared" si="181"/>
        <v>0</v>
      </c>
      <c r="L337" s="193">
        <f t="shared" si="182"/>
        <v>12</v>
      </c>
      <c r="M337" s="194">
        <f t="shared" si="183"/>
        <v>15</v>
      </c>
      <c r="N337" s="193">
        <f t="shared" si="184"/>
        <v>12</v>
      </c>
      <c r="O337" s="194">
        <f t="shared" si="185"/>
        <v>45</v>
      </c>
      <c r="P337" s="193">
        <f t="shared" si="186"/>
        <v>16</v>
      </c>
      <c r="Q337" s="194">
        <f t="shared" si="187"/>
        <v>0</v>
      </c>
      <c r="R337" s="195">
        <f t="shared" si="194"/>
        <v>0.29166666666666669</v>
      </c>
      <c r="S337" s="195">
        <f t="shared" si="195"/>
        <v>0.51041666666666663</v>
      </c>
      <c r="T337" s="195">
        <f t="shared" si="196"/>
        <v>0.53125</v>
      </c>
      <c r="U337" s="195">
        <f t="shared" si="197"/>
        <v>0.66666666666666663</v>
      </c>
      <c r="V337" s="196"/>
      <c r="W337" s="196">
        <f t="shared" si="198"/>
        <v>0.35416666666666669</v>
      </c>
      <c r="X337" s="196"/>
      <c r="Y337" s="196">
        <f t="shared" si="199"/>
        <v>0.35416666666666657</v>
      </c>
      <c r="Z337" s="196"/>
      <c r="AA337" s="150"/>
    </row>
    <row r="338" spans="1:30" ht="12.75" hidden="1" customHeight="1" outlineLevel="1" x14ac:dyDescent="0.2">
      <c r="B338" s="851"/>
      <c r="C338" s="851"/>
      <c r="D338" s="27">
        <f t="shared" si="188"/>
        <v>43</v>
      </c>
      <c r="E338" s="191" t="str">
        <f t="shared" si="189"/>
        <v>Mo</v>
      </c>
      <c r="F338" s="191">
        <f t="shared" si="190"/>
        <v>2021</v>
      </c>
      <c r="G338" s="191">
        <f t="shared" si="191"/>
        <v>10</v>
      </c>
      <c r="H338" s="191">
        <f t="shared" si="193"/>
        <v>25</v>
      </c>
      <c r="I338" s="192">
        <f t="shared" si="192"/>
        <v>43032</v>
      </c>
      <c r="J338" s="193">
        <f t="shared" si="180"/>
        <v>7</v>
      </c>
      <c r="K338" s="194">
        <f t="shared" si="181"/>
        <v>0</v>
      </c>
      <c r="L338" s="193">
        <f t="shared" si="182"/>
        <v>12</v>
      </c>
      <c r="M338" s="194">
        <f t="shared" si="183"/>
        <v>15</v>
      </c>
      <c r="N338" s="193">
        <f t="shared" si="184"/>
        <v>12</v>
      </c>
      <c r="O338" s="194">
        <f t="shared" si="185"/>
        <v>45</v>
      </c>
      <c r="P338" s="193">
        <f t="shared" si="186"/>
        <v>16</v>
      </c>
      <c r="Q338" s="194">
        <f t="shared" si="187"/>
        <v>0</v>
      </c>
      <c r="R338" s="195">
        <f t="shared" si="194"/>
        <v>0.29166666666666669</v>
      </c>
      <c r="S338" s="195">
        <f t="shared" si="195"/>
        <v>0.51041666666666663</v>
      </c>
      <c r="T338" s="195">
        <f t="shared" si="196"/>
        <v>0.53125</v>
      </c>
      <c r="U338" s="195">
        <f t="shared" si="197"/>
        <v>0.66666666666666663</v>
      </c>
      <c r="V338" s="196"/>
      <c r="W338" s="196">
        <f t="shared" si="198"/>
        <v>0.35416666666666669</v>
      </c>
      <c r="X338" s="196"/>
      <c r="Y338" s="196">
        <f t="shared" si="199"/>
        <v>0.35416666666666657</v>
      </c>
      <c r="Z338" s="196"/>
      <c r="AA338" s="150"/>
    </row>
    <row r="339" spans="1:30" ht="12.75" hidden="1" customHeight="1" outlineLevel="1" x14ac:dyDescent="0.2">
      <c r="B339" s="851"/>
      <c r="C339" s="851"/>
      <c r="D339" s="27" t="str">
        <f t="shared" si="188"/>
        <v/>
      </c>
      <c r="E339" s="191" t="str">
        <f t="shared" si="189"/>
        <v>Di</v>
      </c>
      <c r="F339" s="191">
        <f t="shared" si="190"/>
        <v>2021</v>
      </c>
      <c r="G339" s="191">
        <f t="shared" si="191"/>
        <v>10</v>
      </c>
      <c r="H339" s="191">
        <f t="shared" si="193"/>
        <v>26</v>
      </c>
      <c r="I339" s="192">
        <f t="shared" si="192"/>
        <v>43033</v>
      </c>
      <c r="J339" s="193">
        <f t="shared" si="180"/>
        <v>7</v>
      </c>
      <c r="K339" s="194">
        <f t="shared" si="181"/>
        <v>0</v>
      </c>
      <c r="L339" s="193">
        <f t="shared" si="182"/>
        <v>12</v>
      </c>
      <c r="M339" s="194">
        <f t="shared" si="183"/>
        <v>15</v>
      </c>
      <c r="N339" s="193">
        <f t="shared" si="184"/>
        <v>12</v>
      </c>
      <c r="O339" s="194">
        <f t="shared" si="185"/>
        <v>45</v>
      </c>
      <c r="P339" s="193">
        <f t="shared" si="186"/>
        <v>16</v>
      </c>
      <c r="Q339" s="194">
        <f t="shared" si="187"/>
        <v>0</v>
      </c>
      <c r="R339" s="195">
        <f t="shared" si="194"/>
        <v>0.29166666666666669</v>
      </c>
      <c r="S339" s="195">
        <f t="shared" si="195"/>
        <v>0.51041666666666663</v>
      </c>
      <c r="T339" s="195">
        <f t="shared" si="196"/>
        <v>0.53125</v>
      </c>
      <c r="U339" s="195">
        <f t="shared" si="197"/>
        <v>0.66666666666666663</v>
      </c>
      <c r="V339" s="196"/>
      <c r="W339" s="196">
        <f t="shared" si="198"/>
        <v>0.35416666666666669</v>
      </c>
      <c r="X339" s="196"/>
      <c r="Y339" s="196">
        <f t="shared" si="199"/>
        <v>0.35416666666666657</v>
      </c>
      <c r="Z339" s="196"/>
      <c r="AA339" s="150"/>
    </row>
    <row r="340" spans="1:30" ht="12.75" hidden="1" customHeight="1" outlineLevel="1" x14ac:dyDescent="0.2">
      <c r="B340" s="851"/>
      <c r="C340" s="851"/>
      <c r="D340" s="27" t="str">
        <f t="shared" si="188"/>
        <v/>
      </c>
      <c r="E340" s="191" t="str">
        <f t="shared" si="189"/>
        <v>Mi</v>
      </c>
      <c r="F340" s="191">
        <f t="shared" si="190"/>
        <v>2021</v>
      </c>
      <c r="G340" s="191">
        <f t="shared" si="191"/>
        <v>10</v>
      </c>
      <c r="H340" s="191">
        <f t="shared" si="193"/>
        <v>27</v>
      </c>
      <c r="I340" s="192">
        <f t="shared" si="192"/>
        <v>43034</v>
      </c>
      <c r="J340" s="193">
        <f t="shared" si="180"/>
        <v>7</v>
      </c>
      <c r="K340" s="194">
        <f t="shared" si="181"/>
        <v>0</v>
      </c>
      <c r="L340" s="193">
        <f t="shared" si="182"/>
        <v>12</v>
      </c>
      <c r="M340" s="194">
        <f t="shared" si="183"/>
        <v>15</v>
      </c>
      <c r="N340" s="193">
        <f t="shared" si="184"/>
        <v>12</v>
      </c>
      <c r="O340" s="194">
        <f t="shared" si="185"/>
        <v>45</v>
      </c>
      <c r="P340" s="193">
        <f t="shared" si="186"/>
        <v>16</v>
      </c>
      <c r="Q340" s="194">
        <f t="shared" si="187"/>
        <v>0</v>
      </c>
      <c r="R340" s="195">
        <f t="shared" si="194"/>
        <v>0.29166666666666669</v>
      </c>
      <c r="S340" s="195">
        <f t="shared" si="195"/>
        <v>0.51041666666666663</v>
      </c>
      <c r="T340" s="195">
        <f t="shared" si="196"/>
        <v>0.53125</v>
      </c>
      <c r="U340" s="195">
        <f t="shared" si="197"/>
        <v>0.66666666666666663</v>
      </c>
      <c r="V340" s="196"/>
      <c r="W340" s="196">
        <f t="shared" si="198"/>
        <v>0.35416666666666669</v>
      </c>
      <c r="X340" s="196"/>
      <c r="Y340" s="196">
        <f t="shared" si="199"/>
        <v>0.35416666666666657</v>
      </c>
      <c r="Z340" s="196"/>
      <c r="AA340" s="150"/>
    </row>
    <row r="341" spans="1:30" ht="12.75" hidden="1" customHeight="1" outlineLevel="1" x14ac:dyDescent="0.2">
      <c r="B341" s="851"/>
      <c r="C341" s="851"/>
      <c r="D341" s="27" t="str">
        <f t="shared" si="188"/>
        <v/>
      </c>
      <c r="E341" s="191" t="str">
        <f t="shared" si="189"/>
        <v>Do</v>
      </c>
      <c r="F341" s="191">
        <f t="shared" si="190"/>
        <v>2021</v>
      </c>
      <c r="G341" s="191">
        <f t="shared" si="191"/>
        <v>10</v>
      </c>
      <c r="H341" s="191">
        <f t="shared" si="193"/>
        <v>28</v>
      </c>
      <c r="I341" s="192">
        <f t="shared" si="192"/>
        <v>43035</v>
      </c>
      <c r="J341" s="193">
        <f t="shared" si="180"/>
        <v>7</v>
      </c>
      <c r="K341" s="194">
        <f t="shared" si="181"/>
        <v>0</v>
      </c>
      <c r="L341" s="193">
        <f t="shared" si="182"/>
        <v>12</v>
      </c>
      <c r="M341" s="194">
        <f t="shared" si="183"/>
        <v>15</v>
      </c>
      <c r="N341" s="193">
        <f t="shared" si="184"/>
        <v>12</v>
      </c>
      <c r="O341" s="194">
        <f t="shared" si="185"/>
        <v>45</v>
      </c>
      <c r="P341" s="193">
        <f t="shared" si="186"/>
        <v>16</v>
      </c>
      <c r="Q341" s="194">
        <f t="shared" si="187"/>
        <v>0</v>
      </c>
      <c r="R341" s="195">
        <f>TIME(J341,K341,0)</f>
        <v>0.29166666666666669</v>
      </c>
      <c r="S341" s="195">
        <f>TIME(L341,M341,0)</f>
        <v>0.51041666666666663</v>
      </c>
      <c r="T341" s="195">
        <f>TIME(N341,O341,0)</f>
        <v>0.53125</v>
      </c>
      <c r="U341" s="195">
        <f>TIME(P341,Q341,0)</f>
        <v>0.66666666666666663</v>
      </c>
      <c r="V341" s="196"/>
      <c r="W341" s="196">
        <f>TIME($W$4,$X$4,0)</f>
        <v>0.35416666666666669</v>
      </c>
      <c r="X341" s="196"/>
      <c r="Y341" s="196">
        <f>U341-R341-(T341-S341)</f>
        <v>0.35416666666666657</v>
      </c>
      <c r="Z341" s="196"/>
    </row>
    <row r="342" spans="1:30" ht="12.75" hidden="1" customHeight="1" outlineLevel="1" x14ac:dyDescent="0.2">
      <c r="B342" s="851"/>
      <c r="C342" s="851"/>
      <c r="D342" s="27" t="str">
        <f t="shared" si="188"/>
        <v/>
      </c>
      <c r="E342" s="191" t="str">
        <f t="shared" si="189"/>
        <v>Fr</v>
      </c>
      <c r="F342" s="191">
        <f t="shared" si="190"/>
        <v>2021</v>
      </c>
      <c r="G342" s="191">
        <f t="shared" si="191"/>
        <v>10</v>
      </c>
      <c r="H342" s="191">
        <f t="shared" si="193"/>
        <v>29</v>
      </c>
      <c r="I342" s="192">
        <f t="shared" si="192"/>
        <v>43036</v>
      </c>
      <c r="J342" s="193">
        <f t="shared" si="180"/>
        <v>7</v>
      </c>
      <c r="K342" s="194">
        <f t="shared" si="181"/>
        <v>0</v>
      </c>
      <c r="L342" s="193">
        <f t="shared" si="182"/>
        <v>12</v>
      </c>
      <c r="M342" s="194">
        <f t="shared" si="183"/>
        <v>15</v>
      </c>
      <c r="N342" s="193">
        <f t="shared" si="184"/>
        <v>12</v>
      </c>
      <c r="O342" s="194">
        <f t="shared" si="185"/>
        <v>45</v>
      </c>
      <c r="P342" s="193">
        <f t="shared" si="186"/>
        <v>16</v>
      </c>
      <c r="Q342" s="194">
        <f t="shared" si="187"/>
        <v>0</v>
      </c>
      <c r="R342" s="195">
        <f>TIME(J342,K342,0)</f>
        <v>0.29166666666666669</v>
      </c>
      <c r="S342" s="195">
        <f>TIME(L342,M342,0)</f>
        <v>0.51041666666666663</v>
      </c>
      <c r="T342" s="195">
        <f>TIME(N342,O342,0)</f>
        <v>0.53125</v>
      </c>
      <c r="U342" s="195">
        <f>TIME(P342,Q342,0)</f>
        <v>0.66666666666666663</v>
      </c>
      <c r="V342" s="196"/>
      <c r="W342" s="196">
        <f>TIME($W$4,$X$4,0)</f>
        <v>0.35416666666666669</v>
      </c>
      <c r="X342" s="196"/>
      <c r="Y342" s="196">
        <f>U342-R342-(T342-S342)</f>
        <v>0.35416666666666657</v>
      </c>
      <c r="Z342" s="196"/>
    </row>
    <row r="343" spans="1:30" ht="12.75" hidden="1" customHeight="1" outlineLevel="1" x14ac:dyDescent="0.2">
      <c r="B343" s="851"/>
      <c r="C343" s="851"/>
      <c r="D343" s="27" t="str">
        <f t="shared" si="188"/>
        <v/>
      </c>
      <c r="E343" s="191" t="str">
        <f t="shared" si="189"/>
        <v>Sa</v>
      </c>
      <c r="F343" s="191">
        <f t="shared" si="190"/>
        <v>2021</v>
      </c>
      <c r="G343" s="191">
        <f t="shared" si="191"/>
        <v>10</v>
      </c>
      <c r="H343" s="191">
        <f t="shared" si="193"/>
        <v>30</v>
      </c>
      <c r="I343" s="192">
        <f t="shared" si="192"/>
        <v>43037</v>
      </c>
      <c r="J343" s="193">
        <f t="shared" si="180"/>
        <v>7</v>
      </c>
      <c r="K343" s="194">
        <f t="shared" si="181"/>
        <v>0</v>
      </c>
      <c r="L343" s="193">
        <f t="shared" si="182"/>
        <v>12</v>
      </c>
      <c r="M343" s="194">
        <f t="shared" si="183"/>
        <v>15</v>
      </c>
      <c r="N343" s="193">
        <f t="shared" si="184"/>
        <v>12</v>
      </c>
      <c r="O343" s="194">
        <f t="shared" si="185"/>
        <v>45</v>
      </c>
      <c r="P343" s="193">
        <f t="shared" si="186"/>
        <v>16</v>
      </c>
      <c r="Q343" s="194">
        <f t="shared" si="187"/>
        <v>0</v>
      </c>
      <c r="R343" s="195">
        <f>TIME(J343,K343,0)</f>
        <v>0.29166666666666669</v>
      </c>
      <c r="S343" s="195">
        <f>TIME(L343,M343,0)</f>
        <v>0.51041666666666663</v>
      </c>
      <c r="T343" s="195">
        <f>TIME(N343,O343,0)</f>
        <v>0.53125</v>
      </c>
      <c r="U343" s="195">
        <f>TIME(P343,Q343,0)</f>
        <v>0.66666666666666663</v>
      </c>
      <c r="V343" s="196"/>
      <c r="W343" s="196">
        <f>TIME($W$4,$X$4,0)</f>
        <v>0.35416666666666669</v>
      </c>
      <c r="X343" s="196"/>
      <c r="Y343" s="196">
        <f>U343-R343-(T343-S343)</f>
        <v>0.35416666666666657</v>
      </c>
      <c r="Z343" s="196"/>
      <c r="AA343" s="150"/>
    </row>
    <row r="344" spans="1:30" ht="12.75" hidden="1" customHeight="1" outlineLevel="1" x14ac:dyDescent="0.2">
      <c r="B344" s="851"/>
      <c r="C344" s="851"/>
      <c r="D344" s="27" t="str">
        <f t="shared" si="188"/>
        <v/>
      </c>
      <c r="E344" s="191" t="str">
        <f t="shared" si="189"/>
        <v>So</v>
      </c>
      <c r="F344" s="191">
        <f t="shared" si="190"/>
        <v>2021</v>
      </c>
      <c r="G344" s="191">
        <f t="shared" si="191"/>
        <v>10</v>
      </c>
      <c r="H344" s="191">
        <f t="shared" si="193"/>
        <v>31</v>
      </c>
      <c r="I344" s="192">
        <f t="shared" si="192"/>
        <v>43038</v>
      </c>
      <c r="J344" s="193">
        <f t="shared" si="180"/>
        <v>7</v>
      </c>
      <c r="K344" s="194">
        <f t="shared" si="181"/>
        <v>0</v>
      </c>
      <c r="L344" s="193">
        <f t="shared" si="182"/>
        <v>12</v>
      </c>
      <c r="M344" s="194">
        <f t="shared" si="183"/>
        <v>15</v>
      </c>
      <c r="N344" s="193">
        <f t="shared" si="184"/>
        <v>12</v>
      </c>
      <c r="O344" s="194">
        <f t="shared" si="185"/>
        <v>45</v>
      </c>
      <c r="P344" s="193">
        <f t="shared" si="186"/>
        <v>16</v>
      </c>
      <c r="Q344" s="194">
        <f t="shared" si="187"/>
        <v>0</v>
      </c>
      <c r="R344" s="195">
        <f>TIME(J344,K344,0)</f>
        <v>0.29166666666666669</v>
      </c>
      <c r="S344" s="195">
        <f>TIME(L344,M344,0)</f>
        <v>0.51041666666666663</v>
      </c>
      <c r="T344" s="195">
        <f>TIME(N344,O344,0)</f>
        <v>0.53125</v>
      </c>
      <c r="U344" s="195">
        <f>TIME(P344,Q344,0)</f>
        <v>0.66666666666666663</v>
      </c>
      <c r="V344" s="196"/>
      <c r="W344" s="196">
        <f>TIME($W$4,$X$4,0)</f>
        <v>0.35416666666666669</v>
      </c>
      <c r="X344" s="196"/>
      <c r="Y344" s="196">
        <f>U344-R344-(T344-S344)</f>
        <v>0.35416666666666657</v>
      </c>
      <c r="Z344" s="196"/>
      <c r="AA344" s="150"/>
    </row>
    <row r="345" spans="1:30" ht="12.75" hidden="1" customHeight="1" outlineLevel="1" x14ac:dyDescent="0.2">
      <c r="B345" s="851"/>
      <c r="C345" s="851"/>
      <c r="E345" s="9"/>
      <c r="F345" s="9"/>
      <c r="G345" s="9"/>
      <c r="H345" s="191"/>
      <c r="I345" s="13"/>
      <c r="P345" s="4" t="s">
        <v>21</v>
      </c>
      <c r="Q345" s="4"/>
      <c r="R345" s="4"/>
      <c r="S345" s="4"/>
      <c r="T345" s="4"/>
      <c r="U345" s="4"/>
      <c r="V345" s="18"/>
      <c r="W345" s="18">
        <f>SUM(W313:W344)</f>
        <v>10.979166666666664</v>
      </c>
      <c r="X345" s="18"/>
      <c r="Y345" s="18">
        <f>SUM(Y313:Y344)</f>
        <v>10.979166666666664</v>
      </c>
      <c r="Z345" s="18"/>
      <c r="AA345" s="190">
        <f>IF(Y345-W345&lt;0,W345-Y345,Y345-W345)</f>
        <v>0</v>
      </c>
      <c r="AB345" s="190">
        <f>8.5*SUM(AB313:AB344)/24</f>
        <v>0</v>
      </c>
      <c r="AC345" s="190">
        <f>8.5*SUM(AC313:AC344)/24</f>
        <v>0</v>
      </c>
      <c r="AD345" s="190">
        <f>8.5*SUM(AD313:AD344)/24</f>
        <v>0</v>
      </c>
    </row>
    <row r="346" spans="1:30" ht="12.75" customHeight="1" collapsed="1" x14ac:dyDescent="0.2">
      <c r="B346" s="852"/>
      <c r="C346" s="852"/>
      <c r="D346" s="49"/>
      <c r="E346" s="51"/>
      <c r="F346" s="51"/>
      <c r="G346" s="51"/>
      <c r="H346" s="51"/>
      <c r="I346" s="51"/>
      <c r="J346" s="52"/>
      <c r="K346" s="52"/>
      <c r="L346" s="52"/>
      <c r="M346" s="52"/>
      <c r="N346" s="52"/>
      <c r="O346" s="52"/>
      <c r="P346" s="52"/>
      <c r="Q346" s="52"/>
      <c r="R346" s="52"/>
      <c r="S346" s="52"/>
      <c r="T346" s="52"/>
      <c r="U346" s="52"/>
      <c r="V346" s="61"/>
      <c r="W346" s="61"/>
      <c r="X346" s="61"/>
      <c r="Y346" s="51"/>
      <c r="AA346" s="203">
        <f>AA312+AA345</f>
        <v>6.9444444444428655E-3</v>
      </c>
      <c r="AB346" s="202">
        <f>AB312+SUM(AB313:AB344)</f>
        <v>0</v>
      </c>
      <c r="AC346" s="202">
        <f>AC312+SUM(AC313:AC344)</f>
        <v>0</v>
      </c>
      <c r="AD346" s="202">
        <f>AD312+SUM(AD313:AD344)</f>
        <v>1</v>
      </c>
    </row>
    <row r="347" spans="1:30" ht="12.75" hidden="1" customHeight="1" outlineLevel="1" x14ac:dyDescent="0.2">
      <c r="B347" s="850">
        <f>$F$4</f>
        <v>2021</v>
      </c>
      <c r="C347" s="850" t="str">
        <f>TEXT(I348,"MMM")</f>
        <v>Nov</v>
      </c>
      <c r="D347" s="41"/>
      <c r="E347" s="42"/>
      <c r="F347" s="42"/>
      <c r="G347" s="42"/>
      <c r="H347" s="42"/>
      <c r="I347" s="42"/>
      <c r="J347" s="43"/>
      <c r="K347" s="43"/>
      <c r="L347" s="43"/>
      <c r="M347" s="43"/>
      <c r="N347" s="43"/>
      <c r="O347" s="43"/>
      <c r="P347" s="43"/>
      <c r="Q347" s="43"/>
      <c r="R347" s="43"/>
      <c r="S347" s="43"/>
      <c r="T347" s="43"/>
      <c r="U347" s="43"/>
      <c r="V347" s="44"/>
      <c r="W347" s="44"/>
      <c r="X347" s="44"/>
      <c r="Y347" s="42"/>
      <c r="Z347" s="42"/>
      <c r="AA347" s="148"/>
      <c r="AB347" s="148"/>
      <c r="AC347" s="148"/>
      <c r="AD347" s="148"/>
    </row>
    <row r="348" spans="1:30" ht="12.75" hidden="1" customHeight="1" outlineLevel="1" x14ac:dyDescent="0.2">
      <c r="A348" s="198">
        <f>A314+1</f>
        <v>11</v>
      </c>
      <c r="B348" s="851"/>
      <c r="C348" s="851"/>
      <c r="D348" s="27">
        <f>IF(E348="Mo",_xlfn.ISOWEEKNUM(I348),"")</f>
        <v>44</v>
      </c>
      <c r="E348" s="191" t="str">
        <f>TEXT(I348,"TTT")</f>
        <v>Mo</v>
      </c>
      <c r="F348" s="191">
        <f>$F$4</f>
        <v>2021</v>
      </c>
      <c r="G348" s="191">
        <f>$A$348</f>
        <v>11</v>
      </c>
      <c r="H348" s="191">
        <f>$H$4</f>
        <v>1</v>
      </c>
      <c r="I348" s="192">
        <f>DATE(F348,G348,H348)</f>
        <v>43039</v>
      </c>
      <c r="J348" s="193">
        <f t="shared" ref="J348:J377" si="200">$J$4</f>
        <v>7</v>
      </c>
      <c r="K348" s="194">
        <f t="shared" ref="K348:K377" si="201">$K$4</f>
        <v>0</v>
      </c>
      <c r="L348" s="193">
        <f t="shared" ref="L348:L377" si="202">$L$4</f>
        <v>12</v>
      </c>
      <c r="M348" s="194">
        <f t="shared" ref="M348:M377" si="203">$M$4</f>
        <v>15</v>
      </c>
      <c r="N348" s="193">
        <f t="shared" ref="N348:N377" si="204">$N$4</f>
        <v>12</v>
      </c>
      <c r="O348" s="194">
        <f t="shared" ref="O348:O377" si="205">$O$4</f>
        <v>45</v>
      </c>
      <c r="P348" s="193">
        <f t="shared" ref="P348:P377" si="206">$P$4</f>
        <v>16</v>
      </c>
      <c r="Q348" s="194">
        <f t="shared" ref="Q348:Q377" si="207">$Q$4</f>
        <v>0</v>
      </c>
      <c r="R348" s="195">
        <f>TIME(J348,K348,0)</f>
        <v>0.29166666666666669</v>
      </c>
      <c r="S348" s="195">
        <f>TIME(L348,M348,0)</f>
        <v>0.51041666666666663</v>
      </c>
      <c r="T348" s="195">
        <f>TIME(N348,O348,0)</f>
        <v>0.53125</v>
      </c>
      <c r="U348" s="195">
        <f>TIME(P348,Q348,0)</f>
        <v>0.66666666666666663</v>
      </c>
      <c r="V348" s="196"/>
      <c r="W348" s="196">
        <f>TIME($W$4,$X$4,0)</f>
        <v>0.35416666666666669</v>
      </c>
      <c r="X348" s="196"/>
      <c r="Y348" s="196">
        <f>U348-R348-(T348-S348)</f>
        <v>0.35416666666666657</v>
      </c>
      <c r="Z348" s="196"/>
    </row>
    <row r="349" spans="1:30" ht="12.75" hidden="1" customHeight="1" outlineLevel="1" x14ac:dyDescent="0.2">
      <c r="B349" s="851"/>
      <c r="C349" s="851"/>
      <c r="D349" s="27" t="str">
        <f t="shared" ref="D349:D378" si="208">IF(E349="Mo",_xlfn.ISOWEEKNUM(I349),"")</f>
        <v/>
      </c>
      <c r="E349" s="191" t="str">
        <f t="shared" ref="E349:E377" si="209">TEXT(I349,"TTT")</f>
        <v>Di</v>
      </c>
      <c r="F349" s="191">
        <f t="shared" ref="F349:F377" si="210">$F$4</f>
        <v>2021</v>
      </c>
      <c r="G349" s="191">
        <f t="shared" ref="G349:G377" si="211">$A$348</f>
        <v>11</v>
      </c>
      <c r="H349" s="191">
        <f>H348+1</f>
        <v>2</v>
      </c>
      <c r="I349" s="192">
        <f t="shared" ref="I349:I377" si="212">DATE(F349,G349,H349)</f>
        <v>43040</v>
      </c>
      <c r="J349" s="193">
        <f t="shared" si="200"/>
        <v>7</v>
      </c>
      <c r="K349" s="194">
        <f t="shared" si="201"/>
        <v>0</v>
      </c>
      <c r="L349" s="193">
        <f t="shared" si="202"/>
        <v>12</v>
      </c>
      <c r="M349" s="194">
        <f t="shared" si="203"/>
        <v>15</v>
      </c>
      <c r="N349" s="193">
        <f t="shared" si="204"/>
        <v>12</v>
      </c>
      <c r="O349" s="194">
        <f t="shared" si="205"/>
        <v>45</v>
      </c>
      <c r="P349" s="193">
        <f t="shared" si="206"/>
        <v>16</v>
      </c>
      <c r="Q349" s="194">
        <f t="shared" si="207"/>
        <v>0</v>
      </c>
      <c r="R349" s="195">
        <f>TIME(J349,K349,0)</f>
        <v>0.29166666666666669</v>
      </c>
      <c r="S349" s="195">
        <f>TIME(L349,M349,0)</f>
        <v>0.51041666666666663</v>
      </c>
      <c r="T349" s="195">
        <f>TIME(N349,O349,0)</f>
        <v>0.53125</v>
      </c>
      <c r="U349" s="195">
        <f>TIME(P349,Q349,0)</f>
        <v>0.66666666666666663</v>
      </c>
      <c r="V349" s="196"/>
      <c r="W349" s="196">
        <f>TIME($W$4,$X$4,0)</f>
        <v>0.35416666666666669</v>
      </c>
      <c r="X349" s="196"/>
      <c r="Y349" s="196">
        <f>U349-R349-(T349-S349)</f>
        <v>0.35416666666666657</v>
      </c>
      <c r="Z349" s="196"/>
      <c r="AA349" s="150"/>
    </row>
    <row r="350" spans="1:30" ht="12.75" hidden="1" customHeight="1" outlineLevel="1" x14ac:dyDescent="0.2">
      <c r="B350" s="851"/>
      <c r="C350" s="851"/>
      <c r="D350" s="27" t="str">
        <f t="shared" si="208"/>
        <v/>
      </c>
      <c r="E350" s="191" t="str">
        <f t="shared" si="209"/>
        <v>Mi</v>
      </c>
      <c r="F350" s="191">
        <f t="shared" si="210"/>
        <v>2021</v>
      </c>
      <c r="G350" s="191">
        <f t="shared" si="211"/>
        <v>11</v>
      </c>
      <c r="H350" s="191">
        <f t="shared" ref="H350:H377" si="213">H349+1</f>
        <v>3</v>
      </c>
      <c r="I350" s="192">
        <f t="shared" si="212"/>
        <v>43041</v>
      </c>
      <c r="J350" s="193">
        <f t="shared" si="200"/>
        <v>7</v>
      </c>
      <c r="K350" s="194">
        <f t="shared" si="201"/>
        <v>0</v>
      </c>
      <c r="L350" s="193">
        <f t="shared" si="202"/>
        <v>12</v>
      </c>
      <c r="M350" s="194">
        <f t="shared" si="203"/>
        <v>15</v>
      </c>
      <c r="N350" s="193">
        <f t="shared" si="204"/>
        <v>12</v>
      </c>
      <c r="O350" s="194">
        <f t="shared" si="205"/>
        <v>45</v>
      </c>
      <c r="P350" s="193">
        <f t="shared" si="206"/>
        <v>16</v>
      </c>
      <c r="Q350" s="194">
        <f t="shared" si="207"/>
        <v>0</v>
      </c>
      <c r="R350" s="195">
        <f>TIME(J350,K350,0)</f>
        <v>0.29166666666666669</v>
      </c>
      <c r="S350" s="195">
        <f>TIME(L350,M350,0)</f>
        <v>0.51041666666666663</v>
      </c>
      <c r="T350" s="195">
        <f>TIME(N350,O350,0)</f>
        <v>0.53125</v>
      </c>
      <c r="U350" s="195">
        <f>TIME(P350,Q350,0)</f>
        <v>0.66666666666666663</v>
      </c>
      <c r="V350" s="196"/>
      <c r="W350" s="196">
        <f>TIME($W$4,$X$4,0)</f>
        <v>0.35416666666666669</v>
      </c>
      <c r="X350" s="196"/>
      <c r="Y350" s="196">
        <f>U350-R350-(T350-S350)</f>
        <v>0.35416666666666657</v>
      </c>
      <c r="Z350" s="196"/>
      <c r="AA350" s="150"/>
    </row>
    <row r="351" spans="1:30" ht="12.75" hidden="1" customHeight="1" outlineLevel="1" x14ac:dyDescent="0.2">
      <c r="B351" s="851"/>
      <c r="C351" s="851"/>
      <c r="D351" s="27" t="str">
        <f t="shared" si="208"/>
        <v/>
      </c>
      <c r="E351" s="191" t="str">
        <f t="shared" si="209"/>
        <v>Do</v>
      </c>
      <c r="F351" s="191">
        <f t="shared" si="210"/>
        <v>2021</v>
      </c>
      <c r="G351" s="191">
        <f t="shared" si="211"/>
        <v>11</v>
      </c>
      <c r="H351" s="191">
        <f t="shared" si="213"/>
        <v>4</v>
      </c>
      <c r="I351" s="192">
        <f t="shared" si="212"/>
        <v>43042</v>
      </c>
      <c r="J351" s="193">
        <f t="shared" si="200"/>
        <v>7</v>
      </c>
      <c r="K351" s="194">
        <f t="shared" si="201"/>
        <v>0</v>
      </c>
      <c r="L351" s="193">
        <f t="shared" si="202"/>
        <v>12</v>
      </c>
      <c r="M351" s="194">
        <f t="shared" si="203"/>
        <v>15</v>
      </c>
      <c r="N351" s="193">
        <f t="shared" si="204"/>
        <v>12</v>
      </c>
      <c r="O351" s="194">
        <f t="shared" si="205"/>
        <v>45</v>
      </c>
      <c r="P351" s="193">
        <f t="shared" si="206"/>
        <v>16</v>
      </c>
      <c r="Q351" s="194">
        <f t="shared" si="207"/>
        <v>0</v>
      </c>
      <c r="R351" s="195">
        <f>TIME(J351,K351,0)</f>
        <v>0.29166666666666669</v>
      </c>
      <c r="S351" s="195">
        <f>TIME(L351,M351,0)</f>
        <v>0.51041666666666663</v>
      </c>
      <c r="T351" s="195">
        <f>TIME(N351,O351,0)</f>
        <v>0.53125</v>
      </c>
      <c r="U351" s="195">
        <f>TIME(P351,Q351,0)</f>
        <v>0.66666666666666663</v>
      </c>
      <c r="V351" s="196"/>
      <c r="W351" s="196">
        <f>TIME($W$4,$X$4,0)</f>
        <v>0.35416666666666669</v>
      </c>
      <c r="X351" s="196"/>
      <c r="Y351" s="196">
        <f>U351-R351-(T351-S351)</f>
        <v>0.35416666666666657</v>
      </c>
      <c r="Z351" s="196"/>
      <c r="AA351" s="150"/>
    </row>
    <row r="352" spans="1:30" ht="12.75" hidden="1" customHeight="1" outlineLevel="1" x14ac:dyDescent="0.2">
      <c r="B352" s="851"/>
      <c r="C352" s="851"/>
      <c r="D352" s="27" t="str">
        <f t="shared" si="208"/>
        <v/>
      </c>
      <c r="E352" s="191" t="str">
        <f t="shared" si="209"/>
        <v>Fr</v>
      </c>
      <c r="F352" s="191">
        <f t="shared" si="210"/>
        <v>2021</v>
      </c>
      <c r="G352" s="191">
        <f t="shared" si="211"/>
        <v>11</v>
      </c>
      <c r="H352" s="191">
        <f t="shared" si="213"/>
        <v>5</v>
      </c>
      <c r="I352" s="192">
        <f t="shared" si="212"/>
        <v>43043</v>
      </c>
      <c r="J352" s="193">
        <f t="shared" si="200"/>
        <v>7</v>
      </c>
      <c r="K352" s="194">
        <f t="shared" si="201"/>
        <v>0</v>
      </c>
      <c r="L352" s="193">
        <f t="shared" si="202"/>
        <v>12</v>
      </c>
      <c r="M352" s="194">
        <f t="shared" si="203"/>
        <v>15</v>
      </c>
      <c r="N352" s="193">
        <f t="shared" si="204"/>
        <v>12</v>
      </c>
      <c r="O352" s="194">
        <f t="shared" si="205"/>
        <v>45</v>
      </c>
      <c r="P352" s="193">
        <f t="shared" si="206"/>
        <v>16</v>
      </c>
      <c r="Q352" s="194">
        <f t="shared" si="207"/>
        <v>0</v>
      </c>
      <c r="R352" s="195">
        <f t="shared" ref="R352:R374" si="214">TIME(J352,K352,0)</f>
        <v>0.29166666666666669</v>
      </c>
      <c r="S352" s="195">
        <f t="shared" ref="S352:S374" si="215">TIME(L352,M352,0)</f>
        <v>0.51041666666666663</v>
      </c>
      <c r="T352" s="195">
        <f t="shared" ref="T352:T374" si="216">TIME(N352,O352,0)</f>
        <v>0.53125</v>
      </c>
      <c r="U352" s="195">
        <f t="shared" ref="U352:U374" si="217">TIME(P352,Q352,0)</f>
        <v>0.66666666666666663</v>
      </c>
      <c r="V352" s="196"/>
      <c r="W352" s="196">
        <f t="shared" ref="W352:W374" si="218">TIME($W$4,$X$4,0)</f>
        <v>0.35416666666666669</v>
      </c>
      <c r="X352" s="196"/>
      <c r="Y352" s="196">
        <f t="shared" ref="Y352:Y374" si="219">U352-R352-(T352-S352)</f>
        <v>0.35416666666666657</v>
      </c>
      <c r="Z352" s="196"/>
      <c r="AA352" s="150"/>
    </row>
    <row r="353" spans="2:25" ht="12.75" hidden="1" customHeight="1" outlineLevel="1" x14ac:dyDescent="0.2">
      <c r="B353" s="851"/>
      <c r="C353" s="851"/>
      <c r="D353" s="27" t="str">
        <f t="shared" si="208"/>
        <v/>
      </c>
      <c r="E353" s="191" t="str">
        <f t="shared" si="209"/>
        <v>Sa</v>
      </c>
      <c r="F353" s="191">
        <f t="shared" si="210"/>
        <v>2021</v>
      </c>
      <c r="G353" s="191">
        <f t="shared" si="211"/>
        <v>11</v>
      </c>
      <c r="H353" s="191">
        <f t="shared" si="213"/>
        <v>6</v>
      </c>
      <c r="I353" s="192">
        <f t="shared" si="212"/>
        <v>43044</v>
      </c>
      <c r="J353" s="193">
        <f t="shared" si="200"/>
        <v>7</v>
      </c>
      <c r="K353" s="194">
        <f t="shared" si="201"/>
        <v>0</v>
      </c>
      <c r="L353" s="193">
        <f t="shared" si="202"/>
        <v>12</v>
      </c>
      <c r="M353" s="194">
        <f t="shared" si="203"/>
        <v>15</v>
      </c>
      <c r="N353" s="193">
        <f t="shared" si="204"/>
        <v>12</v>
      </c>
      <c r="O353" s="194">
        <f t="shared" si="205"/>
        <v>45</v>
      </c>
      <c r="P353" s="193">
        <f t="shared" si="206"/>
        <v>16</v>
      </c>
      <c r="Q353" s="194">
        <f t="shared" si="207"/>
        <v>0</v>
      </c>
      <c r="R353" s="195">
        <f t="shared" si="214"/>
        <v>0.29166666666666669</v>
      </c>
      <c r="S353" s="195">
        <f t="shared" si="215"/>
        <v>0.51041666666666663</v>
      </c>
      <c r="T353" s="195">
        <f t="shared" si="216"/>
        <v>0.53125</v>
      </c>
      <c r="U353" s="195">
        <f t="shared" si="217"/>
        <v>0.66666666666666663</v>
      </c>
      <c r="V353" s="196"/>
      <c r="W353" s="196">
        <f t="shared" si="218"/>
        <v>0.35416666666666669</v>
      </c>
      <c r="X353" s="196"/>
      <c r="Y353" s="196">
        <f t="shared" si="219"/>
        <v>0.35416666666666657</v>
      </c>
    </row>
    <row r="354" spans="2:25" ht="12.75" hidden="1" customHeight="1" outlineLevel="1" x14ac:dyDescent="0.2">
      <c r="B354" s="851"/>
      <c r="C354" s="851"/>
      <c r="D354" s="27" t="str">
        <f t="shared" si="208"/>
        <v/>
      </c>
      <c r="E354" s="191" t="str">
        <f t="shared" si="209"/>
        <v>So</v>
      </c>
      <c r="F354" s="191">
        <f t="shared" si="210"/>
        <v>2021</v>
      </c>
      <c r="G354" s="191">
        <f t="shared" si="211"/>
        <v>11</v>
      </c>
      <c r="H354" s="191">
        <f t="shared" si="213"/>
        <v>7</v>
      </c>
      <c r="I354" s="192">
        <f t="shared" si="212"/>
        <v>43045</v>
      </c>
      <c r="J354" s="193">
        <f t="shared" si="200"/>
        <v>7</v>
      </c>
      <c r="K354" s="194">
        <f t="shared" si="201"/>
        <v>0</v>
      </c>
      <c r="L354" s="193">
        <f t="shared" si="202"/>
        <v>12</v>
      </c>
      <c r="M354" s="194">
        <f t="shared" si="203"/>
        <v>15</v>
      </c>
      <c r="N354" s="193">
        <f t="shared" si="204"/>
        <v>12</v>
      </c>
      <c r="O354" s="194">
        <f t="shared" si="205"/>
        <v>45</v>
      </c>
      <c r="P354" s="193">
        <f t="shared" si="206"/>
        <v>16</v>
      </c>
      <c r="Q354" s="194">
        <f t="shared" si="207"/>
        <v>0</v>
      </c>
      <c r="R354" s="195">
        <f t="shared" si="214"/>
        <v>0.29166666666666669</v>
      </c>
      <c r="S354" s="195">
        <f t="shared" si="215"/>
        <v>0.51041666666666663</v>
      </c>
      <c r="T354" s="195">
        <f t="shared" si="216"/>
        <v>0.53125</v>
      </c>
      <c r="U354" s="195">
        <f t="shared" si="217"/>
        <v>0.66666666666666663</v>
      </c>
      <c r="V354" s="196"/>
      <c r="W354" s="196">
        <f t="shared" si="218"/>
        <v>0.35416666666666669</v>
      </c>
      <c r="X354" s="196"/>
      <c r="Y354" s="196">
        <f t="shared" si="219"/>
        <v>0.35416666666666657</v>
      </c>
    </row>
    <row r="355" spans="2:25" ht="12.75" hidden="1" customHeight="1" outlineLevel="1" x14ac:dyDescent="0.2">
      <c r="B355" s="851"/>
      <c r="C355" s="851"/>
      <c r="D355" s="27">
        <f t="shared" si="208"/>
        <v>45</v>
      </c>
      <c r="E355" s="191" t="str">
        <f t="shared" si="209"/>
        <v>Mo</v>
      </c>
      <c r="F355" s="191">
        <f t="shared" si="210"/>
        <v>2021</v>
      </c>
      <c r="G355" s="191">
        <f t="shared" si="211"/>
        <v>11</v>
      </c>
      <c r="H355" s="191">
        <f t="shared" si="213"/>
        <v>8</v>
      </c>
      <c r="I355" s="192">
        <f t="shared" si="212"/>
        <v>43046</v>
      </c>
      <c r="J355" s="193">
        <f t="shared" si="200"/>
        <v>7</v>
      </c>
      <c r="K355" s="194">
        <f t="shared" si="201"/>
        <v>0</v>
      </c>
      <c r="L355" s="193">
        <f t="shared" si="202"/>
        <v>12</v>
      </c>
      <c r="M355" s="194">
        <f t="shared" si="203"/>
        <v>15</v>
      </c>
      <c r="N355" s="193">
        <f t="shared" si="204"/>
        <v>12</v>
      </c>
      <c r="O355" s="194">
        <f t="shared" si="205"/>
        <v>45</v>
      </c>
      <c r="P355" s="193">
        <f t="shared" si="206"/>
        <v>16</v>
      </c>
      <c r="Q355" s="194">
        <f t="shared" si="207"/>
        <v>0</v>
      </c>
      <c r="R355" s="195">
        <f t="shared" si="214"/>
        <v>0.29166666666666669</v>
      </c>
      <c r="S355" s="195">
        <f t="shared" si="215"/>
        <v>0.51041666666666663</v>
      </c>
      <c r="T355" s="195">
        <f t="shared" si="216"/>
        <v>0.53125</v>
      </c>
      <c r="U355" s="195">
        <f t="shared" si="217"/>
        <v>0.66666666666666663</v>
      </c>
      <c r="V355" s="196"/>
      <c r="W355" s="196">
        <f t="shared" si="218"/>
        <v>0.35416666666666669</v>
      </c>
      <c r="X355" s="196"/>
      <c r="Y355" s="196">
        <f t="shared" si="219"/>
        <v>0.35416666666666657</v>
      </c>
    </row>
    <row r="356" spans="2:25" ht="12.75" hidden="1" customHeight="1" outlineLevel="1" x14ac:dyDescent="0.2">
      <c r="B356" s="851"/>
      <c r="C356" s="851"/>
      <c r="D356" s="27" t="str">
        <f t="shared" si="208"/>
        <v/>
      </c>
      <c r="E356" s="191" t="str">
        <f t="shared" si="209"/>
        <v>Di</v>
      </c>
      <c r="F356" s="191">
        <f t="shared" si="210"/>
        <v>2021</v>
      </c>
      <c r="G356" s="191">
        <f t="shared" si="211"/>
        <v>11</v>
      </c>
      <c r="H356" s="191">
        <f t="shared" si="213"/>
        <v>9</v>
      </c>
      <c r="I356" s="192">
        <f t="shared" si="212"/>
        <v>43047</v>
      </c>
      <c r="J356" s="193">
        <f t="shared" si="200"/>
        <v>7</v>
      </c>
      <c r="K356" s="194">
        <f t="shared" si="201"/>
        <v>0</v>
      </c>
      <c r="L356" s="193">
        <f t="shared" si="202"/>
        <v>12</v>
      </c>
      <c r="M356" s="194">
        <f t="shared" si="203"/>
        <v>15</v>
      </c>
      <c r="N356" s="193">
        <f t="shared" si="204"/>
        <v>12</v>
      </c>
      <c r="O356" s="194">
        <f t="shared" si="205"/>
        <v>45</v>
      </c>
      <c r="P356" s="193">
        <f t="shared" si="206"/>
        <v>16</v>
      </c>
      <c r="Q356" s="194">
        <f t="shared" si="207"/>
        <v>0</v>
      </c>
      <c r="R356" s="195">
        <f t="shared" si="214"/>
        <v>0.29166666666666669</v>
      </c>
      <c r="S356" s="195">
        <f t="shared" si="215"/>
        <v>0.51041666666666663</v>
      </c>
      <c r="T356" s="195">
        <f t="shared" si="216"/>
        <v>0.53125</v>
      </c>
      <c r="U356" s="195">
        <f t="shared" si="217"/>
        <v>0.66666666666666663</v>
      </c>
      <c r="V356" s="196"/>
      <c r="W356" s="196">
        <f t="shared" si="218"/>
        <v>0.35416666666666669</v>
      </c>
      <c r="X356" s="196"/>
      <c r="Y356" s="196">
        <f t="shared" si="219"/>
        <v>0.35416666666666657</v>
      </c>
    </row>
    <row r="357" spans="2:25" ht="12.75" hidden="1" customHeight="1" outlineLevel="1" x14ac:dyDescent="0.2">
      <c r="B357" s="851"/>
      <c r="C357" s="851"/>
      <c r="D357" s="27" t="str">
        <f t="shared" si="208"/>
        <v/>
      </c>
      <c r="E357" s="191" t="str">
        <f t="shared" si="209"/>
        <v>Mi</v>
      </c>
      <c r="F357" s="191">
        <f t="shared" si="210"/>
        <v>2021</v>
      </c>
      <c r="G357" s="191">
        <f t="shared" si="211"/>
        <v>11</v>
      </c>
      <c r="H357" s="191">
        <f t="shared" si="213"/>
        <v>10</v>
      </c>
      <c r="I357" s="192">
        <f t="shared" si="212"/>
        <v>43048</v>
      </c>
      <c r="J357" s="193">
        <f t="shared" si="200"/>
        <v>7</v>
      </c>
      <c r="K357" s="194">
        <f t="shared" si="201"/>
        <v>0</v>
      </c>
      <c r="L357" s="193">
        <f t="shared" si="202"/>
        <v>12</v>
      </c>
      <c r="M357" s="194">
        <f t="shared" si="203"/>
        <v>15</v>
      </c>
      <c r="N357" s="193">
        <f t="shared" si="204"/>
        <v>12</v>
      </c>
      <c r="O357" s="194">
        <f t="shared" si="205"/>
        <v>45</v>
      </c>
      <c r="P357" s="193">
        <f t="shared" si="206"/>
        <v>16</v>
      </c>
      <c r="Q357" s="194">
        <f t="shared" si="207"/>
        <v>0</v>
      </c>
      <c r="R357" s="195">
        <f t="shared" si="214"/>
        <v>0.29166666666666669</v>
      </c>
      <c r="S357" s="195">
        <f t="shared" si="215"/>
        <v>0.51041666666666663</v>
      </c>
      <c r="T357" s="195">
        <f t="shared" si="216"/>
        <v>0.53125</v>
      </c>
      <c r="U357" s="195">
        <f t="shared" si="217"/>
        <v>0.66666666666666663</v>
      </c>
      <c r="V357" s="196"/>
      <c r="W357" s="196">
        <f t="shared" si="218"/>
        <v>0.35416666666666669</v>
      </c>
      <c r="X357" s="196"/>
      <c r="Y357" s="196">
        <f t="shared" si="219"/>
        <v>0.35416666666666657</v>
      </c>
    </row>
    <row r="358" spans="2:25" ht="12.75" hidden="1" customHeight="1" outlineLevel="1" x14ac:dyDescent="0.2">
      <c r="B358" s="851"/>
      <c r="C358" s="851"/>
      <c r="D358" s="27" t="str">
        <f t="shared" si="208"/>
        <v/>
      </c>
      <c r="E358" s="191" t="str">
        <f t="shared" si="209"/>
        <v>Do</v>
      </c>
      <c r="F358" s="191">
        <f t="shared" si="210"/>
        <v>2021</v>
      </c>
      <c r="G358" s="191">
        <f t="shared" si="211"/>
        <v>11</v>
      </c>
      <c r="H358" s="191">
        <f t="shared" si="213"/>
        <v>11</v>
      </c>
      <c r="I358" s="192">
        <f t="shared" si="212"/>
        <v>43049</v>
      </c>
      <c r="J358" s="193">
        <f t="shared" si="200"/>
        <v>7</v>
      </c>
      <c r="K358" s="194">
        <f t="shared" si="201"/>
        <v>0</v>
      </c>
      <c r="L358" s="193">
        <f t="shared" si="202"/>
        <v>12</v>
      </c>
      <c r="M358" s="194">
        <f t="shared" si="203"/>
        <v>15</v>
      </c>
      <c r="N358" s="193">
        <f t="shared" si="204"/>
        <v>12</v>
      </c>
      <c r="O358" s="194">
        <f t="shared" si="205"/>
        <v>45</v>
      </c>
      <c r="P358" s="193">
        <f t="shared" si="206"/>
        <v>16</v>
      </c>
      <c r="Q358" s="194">
        <f t="shared" si="207"/>
        <v>0</v>
      </c>
      <c r="R358" s="195">
        <f t="shared" si="214"/>
        <v>0.29166666666666669</v>
      </c>
      <c r="S358" s="195">
        <f t="shared" si="215"/>
        <v>0.51041666666666663</v>
      </c>
      <c r="T358" s="195">
        <f t="shared" si="216"/>
        <v>0.53125</v>
      </c>
      <c r="U358" s="195">
        <f t="shared" si="217"/>
        <v>0.66666666666666663</v>
      </c>
      <c r="V358" s="196"/>
      <c r="W358" s="196">
        <f t="shared" si="218"/>
        <v>0.35416666666666669</v>
      </c>
      <c r="X358" s="196"/>
      <c r="Y358" s="196">
        <f t="shared" si="219"/>
        <v>0.35416666666666657</v>
      </c>
    </row>
    <row r="359" spans="2:25" ht="12.75" hidden="1" customHeight="1" outlineLevel="1" x14ac:dyDescent="0.2">
      <c r="B359" s="851"/>
      <c r="C359" s="851"/>
      <c r="D359" s="27" t="str">
        <f t="shared" si="208"/>
        <v/>
      </c>
      <c r="E359" s="191" t="str">
        <f t="shared" si="209"/>
        <v>Fr</v>
      </c>
      <c r="F359" s="191">
        <f t="shared" si="210"/>
        <v>2021</v>
      </c>
      <c r="G359" s="191">
        <f t="shared" si="211"/>
        <v>11</v>
      </c>
      <c r="H359" s="191">
        <f t="shared" si="213"/>
        <v>12</v>
      </c>
      <c r="I359" s="192">
        <f t="shared" si="212"/>
        <v>43050</v>
      </c>
      <c r="J359" s="193">
        <f t="shared" si="200"/>
        <v>7</v>
      </c>
      <c r="K359" s="194">
        <f t="shared" si="201"/>
        <v>0</v>
      </c>
      <c r="L359" s="193">
        <f t="shared" si="202"/>
        <v>12</v>
      </c>
      <c r="M359" s="194">
        <f t="shared" si="203"/>
        <v>15</v>
      </c>
      <c r="N359" s="193">
        <f t="shared" si="204"/>
        <v>12</v>
      </c>
      <c r="O359" s="194">
        <f t="shared" si="205"/>
        <v>45</v>
      </c>
      <c r="P359" s="193">
        <f t="shared" si="206"/>
        <v>16</v>
      </c>
      <c r="Q359" s="194">
        <f t="shared" si="207"/>
        <v>0</v>
      </c>
      <c r="R359" s="195">
        <f t="shared" si="214"/>
        <v>0.29166666666666669</v>
      </c>
      <c r="S359" s="195">
        <f t="shared" si="215"/>
        <v>0.51041666666666663</v>
      </c>
      <c r="T359" s="195">
        <f t="shared" si="216"/>
        <v>0.53125</v>
      </c>
      <c r="U359" s="195">
        <f t="shared" si="217"/>
        <v>0.66666666666666663</v>
      </c>
      <c r="V359" s="196"/>
      <c r="W359" s="196">
        <f t="shared" si="218"/>
        <v>0.35416666666666669</v>
      </c>
      <c r="X359" s="196"/>
      <c r="Y359" s="196">
        <f t="shared" si="219"/>
        <v>0.35416666666666657</v>
      </c>
    </row>
    <row r="360" spans="2:25" ht="12.75" hidden="1" customHeight="1" outlineLevel="1" x14ac:dyDescent="0.2">
      <c r="B360" s="851"/>
      <c r="C360" s="851"/>
      <c r="D360" s="27" t="str">
        <f t="shared" si="208"/>
        <v/>
      </c>
      <c r="E360" s="191" t="str">
        <f t="shared" si="209"/>
        <v>Sa</v>
      </c>
      <c r="F360" s="191">
        <f t="shared" si="210"/>
        <v>2021</v>
      </c>
      <c r="G360" s="191">
        <f t="shared" si="211"/>
        <v>11</v>
      </c>
      <c r="H360" s="191">
        <f t="shared" si="213"/>
        <v>13</v>
      </c>
      <c r="I360" s="192">
        <f t="shared" si="212"/>
        <v>43051</v>
      </c>
      <c r="J360" s="193">
        <f t="shared" si="200"/>
        <v>7</v>
      </c>
      <c r="K360" s="194">
        <f t="shared" si="201"/>
        <v>0</v>
      </c>
      <c r="L360" s="193">
        <f t="shared" si="202"/>
        <v>12</v>
      </c>
      <c r="M360" s="194">
        <f t="shared" si="203"/>
        <v>15</v>
      </c>
      <c r="N360" s="193">
        <f t="shared" si="204"/>
        <v>12</v>
      </c>
      <c r="O360" s="194">
        <f t="shared" si="205"/>
        <v>45</v>
      </c>
      <c r="P360" s="193">
        <f t="shared" si="206"/>
        <v>16</v>
      </c>
      <c r="Q360" s="194">
        <f t="shared" si="207"/>
        <v>0</v>
      </c>
      <c r="R360" s="195">
        <f t="shared" si="214"/>
        <v>0.29166666666666669</v>
      </c>
      <c r="S360" s="195">
        <f t="shared" si="215"/>
        <v>0.51041666666666663</v>
      </c>
      <c r="T360" s="195">
        <f t="shared" si="216"/>
        <v>0.53125</v>
      </c>
      <c r="U360" s="195">
        <f t="shared" si="217"/>
        <v>0.66666666666666663</v>
      </c>
      <c r="V360" s="196"/>
      <c r="W360" s="196">
        <f t="shared" si="218"/>
        <v>0.35416666666666669</v>
      </c>
      <c r="X360" s="196"/>
      <c r="Y360" s="196">
        <f t="shared" si="219"/>
        <v>0.35416666666666657</v>
      </c>
    </row>
    <row r="361" spans="2:25" ht="12.75" hidden="1" customHeight="1" outlineLevel="1" x14ac:dyDescent="0.2">
      <c r="B361" s="851"/>
      <c r="C361" s="851"/>
      <c r="D361" s="27" t="str">
        <f t="shared" si="208"/>
        <v/>
      </c>
      <c r="E361" s="191" t="str">
        <f t="shared" si="209"/>
        <v>So</v>
      </c>
      <c r="F361" s="191">
        <f t="shared" si="210"/>
        <v>2021</v>
      </c>
      <c r="G361" s="191">
        <f t="shared" si="211"/>
        <v>11</v>
      </c>
      <c r="H361" s="191">
        <f t="shared" si="213"/>
        <v>14</v>
      </c>
      <c r="I361" s="192">
        <f t="shared" si="212"/>
        <v>43052</v>
      </c>
      <c r="J361" s="193">
        <f t="shared" si="200"/>
        <v>7</v>
      </c>
      <c r="K361" s="194">
        <f t="shared" si="201"/>
        <v>0</v>
      </c>
      <c r="L361" s="193">
        <f t="shared" si="202"/>
        <v>12</v>
      </c>
      <c r="M361" s="194">
        <f t="shared" si="203"/>
        <v>15</v>
      </c>
      <c r="N361" s="193">
        <f t="shared" si="204"/>
        <v>12</v>
      </c>
      <c r="O361" s="194">
        <f t="shared" si="205"/>
        <v>45</v>
      </c>
      <c r="P361" s="193">
        <f t="shared" si="206"/>
        <v>16</v>
      </c>
      <c r="Q361" s="194">
        <f t="shared" si="207"/>
        <v>0</v>
      </c>
      <c r="R361" s="195">
        <f t="shared" si="214"/>
        <v>0.29166666666666669</v>
      </c>
      <c r="S361" s="195">
        <f t="shared" si="215"/>
        <v>0.51041666666666663</v>
      </c>
      <c r="T361" s="195">
        <f t="shared" si="216"/>
        <v>0.53125</v>
      </c>
      <c r="U361" s="195">
        <f t="shared" si="217"/>
        <v>0.66666666666666663</v>
      </c>
      <c r="V361" s="196"/>
      <c r="W361" s="196">
        <f t="shared" si="218"/>
        <v>0.35416666666666669</v>
      </c>
      <c r="X361" s="196"/>
      <c r="Y361" s="196">
        <f t="shared" si="219"/>
        <v>0.35416666666666657</v>
      </c>
    </row>
    <row r="362" spans="2:25" ht="12.75" hidden="1" customHeight="1" outlineLevel="1" x14ac:dyDescent="0.2">
      <c r="B362" s="851"/>
      <c r="C362" s="851"/>
      <c r="D362" s="27">
        <f t="shared" si="208"/>
        <v>46</v>
      </c>
      <c r="E362" s="191" t="str">
        <f t="shared" si="209"/>
        <v>Mo</v>
      </c>
      <c r="F362" s="191">
        <f t="shared" si="210"/>
        <v>2021</v>
      </c>
      <c r="G362" s="191">
        <f t="shared" si="211"/>
        <v>11</v>
      </c>
      <c r="H362" s="191">
        <f t="shared" si="213"/>
        <v>15</v>
      </c>
      <c r="I362" s="192">
        <f t="shared" si="212"/>
        <v>43053</v>
      </c>
      <c r="J362" s="193">
        <f t="shared" si="200"/>
        <v>7</v>
      </c>
      <c r="K362" s="194">
        <f t="shared" si="201"/>
        <v>0</v>
      </c>
      <c r="L362" s="193">
        <f t="shared" si="202"/>
        <v>12</v>
      </c>
      <c r="M362" s="194">
        <f t="shared" si="203"/>
        <v>15</v>
      </c>
      <c r="N362" s="193">
        <f t="shared" si="204"/>
        <v>12</v>
      </c>
      <c r="O362" s="194">
        <f t="shared" si="205"/>
        <v>45</v>
      </c>
      <c r="P362" s="193">
        <f t="shared" si="206"/>
        <v>16</v>
      </c>
      <c r="Q362" s="194">
        <f t="shared" si="207"/>
        <v>0</v>
      </c>
      <c r="R362" s="195">
        <f t="shared" si="214"/>
        <v>0.29166666666666669</v>
      </c>
      <c r="S362" s="195">
        <f t="shared" si="215"/>
        <v>0.51041666666666663</v>
      </c>
      <c r="T362" s="195">
        <f t="shared" si="216"/>
        <v>0.53125</v>
      </c>
      <c r="U362" s="195">
        <f t="shared" si="217"/>
        <v>0.66666666666666663</v>
      </c>
      <c r="V362" s="196"/>
      <c r="W362" s="196">
        <f t="shared" si="218"/>
        <v>0.35416666666666669</v>
      </c>
      <c r="X362" s="196"/>
      <c r="Y362" s="196">
        <f t="shared" si="219"/>
        <v>0.35416666666666657</v>
      </c>
    </row>
    <row r="363" spans="2:25" ht="12.75" hidden="1" customHeight="1" outlineLevel="1" x14ac:dyDescent="0.2">
      <c r="B363" s="851"/>
      <c r="C363" s="851"/>
      <c r="D363" s="27" t="str">
        <f t="shared" si="208"/>
        <v/>
      </c>
      <c r="E363" s="191" t="str">
        <f t="shared" si="209"/>
        <v>Di</v>
      </c>
      <c r="F363" s="191">
        <f t="shared" si="210"/>
        <v>2021</v>
      </c>
      <c r="G363" s="191">
        <f t="shared" si="211"/>
        <v>11</v>
      </c>
      <c r="H363" s="191">
        <f t="shared" si="213"/>
        <v>16</v>
      </c>
      <c r="I363" s="192">
        <f t="shared" si="212"/>
        <v>43054</v>
      </c>
      <c r="J363" s="193">
        <f t="shared" si="200"/>
        <v>7</v>
      </c>
      <c r="K363" s="194">
        <f t="shared" si="201"/>
        <v>0</v>
      </c>
      <c r="L363" s="193">
        <f t="shared" si="202"/>
        <v>12</v>
      </c>
      <c r="M363" s="194">
        <f t="shared" si="203"/>
        <v>15</v>
      </c>
      <c r="N363" s="193">
        <f t="shared" si="204"/>
        <v>12</v>
      </c>
      <c r="O363" s="194">
        <f t="shared" si="205"/>
        <v>45</v>
      </c>
      <c r="P363" s="193">
        <f t="shared" si="206"/>
        <v>16</v>
      </c>
      <c r="Q363" s="194">
        <f t="shared" si="207"/>
        <v>0</v>
      </c>
      <c r="R363" s="195">
        <f t="shared" si="214"/>
        <v>0.29166666666666669</v>
      </c>
      <c r="S363" s="195">
        <f t="shared" si="215"/>
        <v>0.51041666666666663</v>
      </c>
      <c r="T363" s="195">
        <f t="shared" si="216"/>
        <v>0.53125</v>
      </c>
      <c r="U363" s="195">
        <f t="shared" si="217"/>
        <v>0.66666666666666663</v>
      </c>
      <c r="V363" s="196"/>
      <c r="W363" s="196">
        <f t="shared" si="218"/>
        <v>0.35416666666666669</v>
      </c>
      <c r="X363" s="196"/>
      <c r="Y363" s="196">
        <f t="shared" si="219"/>
        <v>0.35416666666666657</v>
      </c>
    </row>
    <row r="364" spans="2:25" ht="12.75" hidden="1" customHeight="1" outlineLevel="1" x14ac:dyDescent="0.2">
      <c r="B364" s="851"/>
      <c r="C364" s="851"/>
      <c r="D364" s="27" t="str">
        <f t="shared" si="208"/>
        <v/>
      </c>
      <c r="E364" s="191" t="str">
        <f t="shared" si="209"/>
        <v>Mi</v>
      </c>
      <c r="F364" s="191">
        <f t="shared" si="210"/>
        <v>2021</v>
      </c>
      <c r="G364" s="191">
        <f t="shared" si="211"/>
        <v>11</v>
      </c>
      <c r="H364" s="191">
        <f t="shared" si="213"/>
        <v>17</v>
      </c>
      <c r="I364" s="192">
        <f t="shared" si="212"/>
        <v>43055</v>
      </c>
      <c r="J364" s="193">
        <f t="shared" si="200"/>
        <v>7</v>
      </c>
      <c r="K364" s="194">
        <f t="shared" si="201"/>
        <v>0</v>
      </c>
      <c r="L364" s="193">
        <f t="shared" si="202"/>
        <v>12</v>
      </c>
      <c r="M364" s="194">
        <f t="shared" si="203"/>
        <v>15</v>
      </c>
      <c r="N364" s="193">
        <f t="shared" si="204"/>
        <v>12</v>
      </c>
      <c r="O364" s="194">
        <f t="shared" si="205"/>
        <v>45</v>
      </c>
      <c r="P364" s="193">
        <f t="shared" si="206"/>
        <v>16</v>
      </c>
      <c r="Q364" s="194">
        <f t="shared" si="207"/>
        <v>0</v>
      </c>
      <c r="R364" s="195">
        <f t="shared" si="214"/>
        <v>0.29166666666666669</v>
      </c>
      <c r="S364" s="195">
        <f t="shared" si="215"/>
        <v>0.51041666666666663</v>
      </c>
      <c r="T364" s="195">
        <f t="shared" si="216"/>
        <v>0.53125</v>
      </c>
      <c r="U364" s="195">
        <f t="shared" si="217"/>
        <v>0.66666666666666663</v>
      </c>
      <c r="V364" s="196"/>
      <c r="W364" s="196">
        <f t="shared" si="218"/>
        <v>0.35416666666666669</v>
      </c>
      <c r="X364" s="196"/>
      <c r="Y364" s="196">
        <f t="shared" si="219"/>
        <v>0.35416666666666657</v>
      </c>
    </row>
    <row r="365" spans="2:25" ht="12.75" hidden="1" customHeight="1" outlineLevel="1" x14ac:dyDescent="0.2">
      <c r="B365" s="851"/>
      <c r="C365" s="851"/>
      <c r="D365" s="27" t="str">
        <f t="shared" si="208"/>
        <v/>
      </c>
      <c r="E365" s="191" t="str">
        <f t="shared" si="209"/>
        <v>Do</v>
      </c>
      <c r="F365" s="191">
        <f t="shared" si="210"/>
        <v>2021</v>
      </c>
      <c r="G365" s="191">
        <f t="shared" si="211"/>
        <v>11</v>
      </c>
      <c r="H365" s="191">
        <f t="shared" si="213"/>
        <v>18</v>
      </c>
      <c r="I365" s="192">
        <f t="shared" si="212"/>
        <v>43056</v>
      </c>
      <c r="J365" s="193">
        <f t="shared" si="200"/>
        <v>7</v>
      </c>
      <c r="K365" s="194">
        <f t="shared" si="201"/>
        <v>0</v>
      </c>
      <c r="L365" s="193">
        <f t="shared" si="202"/>
        <v>12</v>
      </c>
      <c r="M365" s="194">
        <f t="shared" si="203"/>
        <v>15</v>
      </c>
      <c r="N365" s="193">
        <f t="shared" si="204"/>
        <v>12</v>
      </c>
      <c r="O365" s="194">
        <f t="shared" si="205"/>
        <v>45</v>
      </c>
      <c r="P365" s="193">
        <f t="shared" si="206"/>
        <v>16</v>
      </c>
      <c r="Q365" s="194">
        <f t="shared" si="207"/>
        <v>0</v>
      </c>
      <c r="R365" s="195">
        <f t="shared" si="214"/>
        <v>0.29166666666666669</v>
      </c>
      <c r="S365" s="195">
        <f t="shared" si="215"/>
        <v>0.51041666666666663</v>
      </c>
      <c r="T365" s="195">
        <f t="shared" si="216"/>
        <v>0.53125</v>
      </c>
      <c r="U365" s="195">
        <f t="shared" si="217"/>
        <v>0.66666666666666663</v>
      </c>
      <c r="V365" s="196"/>
      <c r="W365" s="196">
        <f t="shared" si="218"/>
        <v>0.35416666666666669</v>
      </c>
      <c r="X365" s="196"/>
      <c r="Y365" s="196">
        <f t="shared" si="219"/>
        <v>0.35416666666666657</v>
      </c>
    </row>
    <row r="366" spans="2:25" ht="12.75" hidden="1" customHeight="1" outlineLevel="1" x14ac:dyDescent="0.2">
      <c r="B366" s="851"/>
      <c r="C366" s="851"/>
      <c r="D366" s="27" t="str">
        <f t="shared" si="208"/>
        <v/>
      </c>
      <c r="E366" s="191" t="str">
        <f t="shared" si="209"/>
        <v>Fr</v>
      </c>
      <c r="F366" s="191">
        <f t="shared" si="210"/>
        <v>2021</v>
      </c>
      <c r="G366" s="191">
        <f t="shared" si="211"/>
        <v>11</v>
      </c>
      <c r="H366" s="191">
        <f t="shared" si="213"/>
        <v>19</v>
      </c>
      <c r="I366" s="192">
        <f t="shared" si="212"/>
        <v>43057</v>
      </c>
      <c r="J366" s="193">
        <f t="shared" si="200"/>
        <v>7</v>
      </c>
      <c r="K366" s="194">
        <f t="shared" si="201"/>
        <v>0</v>
      </c>
      <c r="L366" s="193">
        <f t="shared" si="202"/>
        <v>12</v>
      </c>
      <c r="M366" s="194">
        <f t="shared" si="203"/>
        <v>15</v>
      </c>
      <c r="N366" s="193">
        <f t="shared" si="204"/>
        <v>12</v>
      </c>
      <c r="O366" s="194">
        <f t="shared" si="205"/>
        <v>45</v>
      </c>
      <c r="P366" s="193">
        <f t="shared" si="206"/>
        <v>16</v>
      </c>
      <c r="Q366" s="194">
        <f t="shared" si="207"/>
        <v>0</v>
      </c>
      <c r="R366" s="195">
        <f t="shared" si="214"/>
        <v>0.29166666666666669</v>
      </c>
      <c r="S366" s="195">
        <f t="shared" si="215"/>
        <v>0.51041666666666663</v>
      </c>
      <c r="T366" s="195">
        <f t="shared" si="216"/>
        <v>0.53125</v>
      </c>
      <c r="U366" s="195">
        <f t="shared" si="217"/>
        <v>0.66666666666666663</v>
      </c>
      <c r="V366" s="196"/>
      <c r="W366" s="196">
        <f t="shared" si="218"/>
        <v>0.35416666666666669</v>
      </c>
      <c r="X366" s="196"/>
      <c r="Y366" s="196">
        <f t="shared" si="219"/>
        <v>0.35416666666666657</v>
      </c>
    </row>
    <row r="367" spans="2:25" ht="12.75" hidden="1" customHeight="1" outlineLevel="1" x14ac:dyDescent="0.2">
      <c r="B367" s="851"/>
      <c r="C367" s="851"/>
      <c r="D367" s="27" t="str">
        <f t="shared" si="208"/>
        <v/>
      </c>
      <c r="E367" s="191" t="str">
        <f t="shared" si="209"/>
        <v>Sa</v>
      </c>
      <c r="F367" s="191">
        <f t="shared" si="210"/>
        <v>2021</v>
      </c>
      <c r="G367" s="191">
        <f t="shared" si="211"/>
        <v>11</v>
      </c>
      <c r="H367" s="191">
        <f t="shared" si="213"/>
        <v>20</v>
      </c>
      <c r="I367" s="192">
        <f t="shared" si="212"/>
        <v>43058</v>
      </c>
      <c r="J367" s="193">
        <f t="shared" si="200"/>
        <v>7</v>
      </c>
      <c r="K367" s="194">
        <f t="shared" si="201"/>
        <v>0</v>
      </c>
      <c r="L367" s="193">
        <f t="shared" si="202"/>
        <v>12</v>
      </c>
      <c r="M367" s="194">
        <f t="shared" si="203"/>
        <v>15</v>
      </c>
      <c r="N367" s="193">
        <f t="shared" si="204"/>
        <v>12</v>
      </c>
      <c r="O367" s="194">
        <f t="shared" si="205"/>
        <v>45</v>
      </c>
      <c r="P367" s="193">
        <f t="shared" si="206"/>
        <v>16</v>
      </c>
      <c r="Q367" s="194">
        <f t="shared" si="207"/>
        <v>0</v>
      </c>
      <c r="R367" s="195">
        <f t="shared" si="214"/>
        <v>0.29166666666666669</v>
      </c>
      <c r="S367" s="195">
        <f t="shared" si="215"/>
        <v>0.51041666666666663</v>
      </c>
      <c r="T367" s="195">
        <f t="shared" si="216"/>
        <v>0.53125</v>
      </c>
      <c r="U367" s="195">
        <f t="shared" si="217"/>
        <v>0.66666666666666663</v>
      </c>
      <c r="V367" s="196"/>
      <c r="W367" s="196">
        <f t="shared" si="218"/>
        <v>0.35416666666666669</v>
      </c>
      <c r="X367" s="196"/>
      <c r="Y367" s="196">
        <f t="shared" si="219"/>
        <v>0.35416666666666657</v>
      </c>
    </row>
    <row r="368" spans="2:25" ht="12.75" hidden="1" customHeight="1" outlineLevel="1" x14ac:dyDescent="0.2">
      <c r="B368" s="851"/>
      <c r="C368" s="851"/>
      <c r="D368" s="27" t="str">
        <f t="shared" si="208"/>
        <v/>
      </c>
      <c r="E368" s="191" t="str">
        <f t="shared" si="209"/>
        <v>So</v>
      </c>
      <c r="F368" s="191">
        <f t="shared" si="210"/>
        <v>2021</v>
      </c>
      <c r="G368" s="191">
        <f t="shared" si="211"/>
        <v>11</v>
      </c>
      <c r="H368" s="191">
        <f t="shared" si="213"/>
        <v>21</v>
      </c>
      <c r="I368" s="192">
        <f t="shared" si="212"/>
        <v>43059</v>
      </c>
      <c r="J368" s="193">
        <f t="shared" si="200"/>
        <v>7</v>
      </c>
      <c r="K368" s="194">
        <f t="shared" si="201"/>
        <v>0</v>
      </c>
      <c r="L368" s="193">
        <f t="shared" si="202"/>
        <v>12</v>
      </c>
      <c r="M368" s="194">
        <f t="shared" si="203"/>
        <v>15</v>
      </c>
      <c r="N368" s="193">
        <f t="shared" si="204"/>
        <v>12</v>
      </c>
      <c r="O368" s="194">
        <f t="shared" si="205"/>
        <v>45</v>
      </c>
      <c r="P368" s="193">
        <f t="shared" si="206"/>
        <v>16</v>
      </c>
      <c r="Q368" s="194">
        <f t="shared" si="207"/>
        <v>0</v>
      </c>
      <c r="R368" s="195">
        <f t="shared" si="214"/>
        <v>0.29166666666666669</v>
      </c>
      <c r="S368" s="195">
        <f t="shared" si="215"/>
        <v>0.51041666666666663</v>
      </c>
      <c r="T368" s="195">
        <f t="shared" si="216"/>
        <v>0.53125</v>
      </c>
      <c r="U368" s="195">
        <f t="shared" si="217"/>
        <v>0.66666666666666663</v>
      </c>
      <c r="V368" s="196"/>
      <c r="W368" s="196">
        <f t="shared" si="218"/>
        <v>0.35416666666666669</v>
      </c>
      <c r="X368" s="196"/>
      <c r="Y368" s="196">
        <f t="shared" si="219"/>
        <v>0.35416666666666657</v>
      </c>
    </row>
    <row r="369" spans="1:30" ht="12.75" hidden="1" customHeight="1" outlineLevel="1" x14ac:dyDescent="0.2">
      <c r="B369" s="851"/>
      <c r="C369" s="851"/>
      <c r="D369" s="27">
        <f t="shared" si="208"/>
        <v>47</v>
      </c>
      <c r="E369" s="191" t="str">
        <f t="shared" si="209"/>
        <v>Mo</v>
      </c>
      <c r="F369" s="191">
        <f t="shared" si="210"/>
        <v>2021</v>
      </c>
      <c r="G369" s="191">
        <f t="shared" si="211"/>
        <v>11</v>
      </c>
      <c r="H369" s="191">
        <f t="shared" si="213"/>
        <v>22</v>
      </c>
      <c r="I369" s="192">
        <f t="shared" si="212"/>
        <v>43060</v>
      </c>
      <c r="J369" s="193">
        <f t="shared" si="200"/>
        <v>7</v>
      </c>
      <c r="K369" s="194">
        <f t="shared" si="201"/>
        <v>0</v>
      </c>
      <c r="L369" s="193">
        <f t="shared" si="202"/>
        <v>12</v>
      </c>
      <c r="M369" s="194">
        <f t="shared" si="203"/>
        <v>15</v>
      </c>
      <c r="N369" s="193">
        <f t="shared" si="204"/>
        <v>12</v>
      </c>
      <c r="O369" s="194">
        <f t="shared" si="205"/>
        <v>45</v>
      </c>
      <c r="P369" s="193">
        <f t="shared" si="206"/>
        <v>16</v>
      </c>
      <c r="Q369" s="194">
        <f t="shared" si="207"/>
        <v>0</v>
      </c>
      <c r="R369" s="195">
        <f t="shared" si="214"/>
        <v>0.29166666666666669</v>
      </c>
      <c r="S369" s="195">
        <f t="shared" si="215"/>
        <v>0.51041666666666663</v>
      </c>
      <c r="T369" s="195">
        <f t="shared" si="216"/>
        <v>0.53125</v>
      </c>
      <c r="U369" s="195">
        <f t="shared" si="217"/>
        <v>0.66666666666666663</v>
      </c>
      <c r="V369" s="196"/>
      <c r="W369" s="196">
        <f t="shared" si="218"/>
        <v>0.35416666666666669</v>
      </c>
      <c r="X369" s="196"/>
      <c r="Y369" s="196">
        <f t="shared" si="219"/>
        <v>0.35416666666666657</v>
      </c>
      <c r="Z369" s="196"/>
    </row>
    <row r="370" spans="1:30" ht="12.75" hidden="1" customHeight="1" outlineLevel="1" x14ac:dyDescent="0.2">
      <c r="B370" s="851"/>
      <c r="C370" s="851"/>
      <c r="D370" s="27" t="str">
        <f t="shared" si="208"/>
        <v/>
      </c>
      <c r="E370" s="191" t="str">
        <f t="shared" si="209"/>
        <v>Di</v>
      </c>
      <c r="F370" s="191">
        <f t="shared" si="210"/>
        <v>2021</v>
      </c>
      <c r="G370" s="191">
        <f t="shared" si="211"/>
        <v>11</v>
      </c>
      <c r="H370" s="191">
        <f t="shared" si="213"/>
        <v>23</v>
      </c>
      <c r="I370" s="192">
        <f t="shared" si="212"/>
        <v>43061</v>
      </c>
      <c r="J370" s="193">
        <f t="shared" si="200"/>
        <v>7</v>
      </c>
      <c r="K370" s="194">
        <f t="shared" si="201"/>
        <v>0</v>
      </c>
      <c r="L370" s="193">
        <f t="shared" si="202"/>
        <v>12</v>
      </c>
      <c r="M370" s="194">
        <f t="shared" si="203"/>
        <v>15</v>
      </c>
      <c r="N370" s="193">
        <f t="shared" si="204"/>
        <v>12</v>
      </c>
      <c r="O370" s="194">
        <f t="shared" si="205"/>
        <v>45</v>
      </c>
      <c r="P370" s="193">
        <f t="shared" si="206"/>
        <v>16</v>
      </c>
      <c r="Q370" s="194">
        <f t="shared" si="207"/>
        <v>0</v>
      </c>
      <c r="R370" s="195">
        <f t="shared" si="214"/>
        <v>0.29166666666666669</v>
      </c>
      <c r="S370" s="195">
        <f t="shared" si="215"/>
        <v>0.51041666666666663</v>
      </c>
      <c r="T370" s="195">
        <f t="shared" si="216"/>
        <v>0.53125</v>
      </c>
      <c r="U370" s="195">
        <f t="shared" si="217"/>
        <v>0.66666666666666663</v>
      </c>
      <c r="V370" s="196"/>
      <c r="W370" s="196">
        <f t="shared" si="218"/>
        <v>0.35416666666666669</v>
      </c>
      <c r="X370" s="196"/>
      <c r="Y370" s="196">
        <f t="shared" si="219"/>
        <v>0.35416666666666657</v>
      </c>
      <c r="Z370" s="196"/>
      <c r="AA370" s="150"/>
    </row>
    <row r="371" spans="1:30" ht="12.75" hidden="1" customHeight="1" outlineLevel="1" x14ac:dyDescent="0.2">
      <c r="B371" s="851"/>
      <c r="C371" s="851"/>
      <c r="D371" s="27" t="str">
        <f t="shared" si="208"/>
        <v/>
      </c>
      <c r="E371" s="191" t="str">
        <f t="shared" si="209"/>
        <v>Mi</v>
      </c>
      <c r="F371" s="191">
        <f t="shared" si="210"/>
        <v>2021</v>
      </c>
      <c r="G371" s="191">
        <f t="shared" si="211"/>
        <v>11</v>
      </c>
      <c r="H371" s="191">
        <f t="shared" si="213"/>
        <v>24</v>
      </c>
      <c r="I371" s="192">
        <f t="shared" si="212"/>
        <v>43062</v>
      </c>
      <c r="J371" s="193">
        <f t="shared" si="200"/>
        <v>7</v>
      </c>
      <c r="K371" s="194">
        <f t="shared" si="201"/>
        <v>0</v>
      </c>
      <c r="L371" s="193">
        <f t="shared" si="202"/>
        <v>12</v>
      </c>
      <c r="M371" s="194">
        <f t="shared" si="203"/>
        <v>15</v>
      </c>
      <c r="N371" s="193">
        <f t="shared" si="204"/>
        <v>12</v>
      </c>
      <c r="O371" s="194">
        <f t="shared" si="205"/>
        <v>45</v>
      </c>
      <c r="P371" s="193">
        <f t="shared" si="206"/>
        <v>16</v>
      </c>
      <c r="Q371" s="194">
        <f t="shared" si="207"/>
        <v>0</v>
      </c>
      <c r="R371" s="195">
        <f t="shared" si="214"/>
        <v>0.29166666666666669</v>
      </c>
      <c r="S371" s="195">
        <f t="shared" si="215"/>
        <v>0.51041666666666663</v>
      </c>
      <c r="T371" s="195">
        <f t="shared" si="216"/>
        <v>0.53125</v>
      </c>
      <c r="U371" s="195">
        <f t="shared" si="217"/>
        <v>0.66666666666666663</v>
      </c>
      <c r="V371" s="196"/>
      <c r="W371" s="196">
        <f t="shared" si="218"/>
        <v>0.35416666666666669</v>
      </c>
      <c r="X371" s="196"/>
      <c r="Y371" s="196">
        <f t="shared" si="219"/>
        <v>0.35416666666666657</v>
      </c>
      <c r="Z371" s="196"/>
      <c r="AA371" s="150"/>
    </row>
    <row r="372" spans="1:30" ht="12.75" hidden="1" customHeight="1" outlineLevel="1" x14ac:dyDescent="0.2">
      <c r="B372" s="851"/>
      <c r="C372" s="851"/>
      <c r="D372" s="27" t="str">
        <f t="shared" si="208"/>
        <v/>
      </c>
      <c r="E372" s="191" t="str">
        <f t="shared" si="209"/>
        <v>Do</v>
      </c>
      <c r="F372" s="191">
        <f t="shared" si="210"/>
        <v>2021</v>
      </c>
      <c r="G372" s="191">
        <f t="shared" si="211"/>
        <v>11</v>
      </c>
      <c r="H372" s="191">
        <f t="shared" si="213"/>
        <v>25</v>
      </c>
      <c r="I372" s="192">
        <f t="shared" si="212"/>
        <v>43063</v>
      </c>
      <c r="J372" s="193">
        <f t="shared" si="200"/>
        <v>7</v>
      </c>
      <c r="K372" s="194">
        <f t="shared" si="201"/>
        <v>0</v>
      </c>
      <c r="L372" s="193">
        <f t="shared" si="202"/>
        <v>12</v>
      </c>
      <c r="M372" s="194">
        <f t="shared" si="203"/>
        <v>15</v>
      </c>
      <c r="N372" s="193">
        <f t="shared" si="204"/>
        <v>12</v>
      </c>
      <c r="O372" s="194">
        <f t="shared" si="205"/>
        <v>45</v>
      </c>
      <c r="P372" s="193">
        <f t="shared" si="206"/>
        <v>16</v>
      </c>
      <c r="Q372" s="194">
        <f t="shared" si="207"/>
        <v>0</v>
      </c>
      <c r="R372" s="195">
        <f t="shared" si="214"/>
        <v>0.29166666666666669</v>
      </c>
      <c r="S372" s="195">
        <f t="shared" si="215"/>
        <v>0.51041666666666663</v>
      </c>
      <c r="T372" s="195">
        <f t="shared" si="216"/>
        <v>0.53125</v>
      </c>
      <c r="U372" s="195">
        <f t="shared" si="217"/>
        <v>0.66666666666666663</v>
      </c>
      <c r="V372" s="196"/>
      <c r="W372" s="196">
        <f t="shared" si="218"/>
        <v>0.35416666666666669</v>
      </c>
      <c r="X372" s="196"/>
      <c r="Y372" s="196">
        <f t="shared" si="219"/>
        <v>0.35416666666666657</v>
      </c>
      <c r="Z372" s="196"/>
      <c r="AA372" s="150"/>
    </row>
    <row r="373" spans="1:30" ht="12.75" hidden="1" customHeight="1" outlineLevel="1" x14ac:dyDescent="0.2">
      <c r="B373" s="851"/>
      <c r="C373" s="851"/>
      <c r="D373" s="27" t="str">
        <f t="shared" si="208"/>
        <v/>
      </c>
      <c r="E373" s="191" t="str">
        <f t="shared" si="209"/>
        <v>Fr</v>
      </c>
      <c r="F373" s="191">
        <f t="shared" si="210"/>
        <v>2021</v>
      </c>
      <c r="G373" s="191">
        <f t="shared" si="211"/>
        <v>11</v>
      </c>
      <c r="H373" s="191">
        <f t="shared" si="213"/>
        <v>26</v>
      </c>
      <c r="I373" s="192">
        <f t="shared" si="212"/>
        <v>43064</v>
      </c>
      <c r="J373" s="193">
        <f t="shared" si="200"/>
        <v>7</v>
      </c>
      <c r="K373" s="194">
        <f t="shared" si="201"/>
        <v>0</v>
      </c>
      <c r="L373" s="193">
        <f t="shared" si="202"/>
        <v>12</v>
      </c>
      <c r="M373" s="194">
        <f t="shared" si="203"/>
        <v>15</v>
      </c>
      <c r="N373" s="193">
        <f t="shared" si="204"/>
        <v>12</v>
      </c>
      <c r="O373" s="194">
        <f t="shared" si="205"/>
        <v>45</v>
      </c>
      <c r="P373" s="193">
        <f t="shared" si="206"/>
        <v>16</v>
      </c>
      <c r="Q373" s="194">
        <f t="shared" si="207"/>
        <v>0</v>
      </c>
      <c r="R373" s="195">
        <f t="shared" si="214"/>
        <v>0.29166666666666669</v>
      </c>
      <c r="S373" s="195">
        <f t="shared" si="215"/>
        <v>0.51041666666666663</v>
      </c>
      <c r="T373" s="195">
        <f t="shared" si="216"/>
        <v>0.53125</v>
      </c>
      <c r="U373" s="195">
        <f t="shared" si="217"/>
        <v>0.66666666666666663</v>
      </c>
      <c r="V373" s="196"/>
      <c r="W373" s="196">
        <f t="shared" si="218"/>
        <v>0.35416666666666669</v>
      </c>
      <c r="X373" s="196"/>
      <c r="Y373" s="196">
        <f t="shared" si="219"/>
        <v>0.35416666666666657</v>
      </c>
      <c r="Z373" s="196"/>
      <c r="AA373" s="150"/>
    </row>
    <row r="374" spans="1:30" ht="12.75" hidden="1" customHeight="1" outlineLevel="1" x14ac:dyDescent="0.2">
      <c r="B374" s="851"/>
      <c r="C374" s="851"/>
      <c r="D374" s="27" t="str">
        <f t="shared" si="208"/>
        <v/>
      </c>
      <c r="E374" s="191" t="str">
        <f t="shared" si="209"/>
        <v>Sa</v>
      </c>
      <c r="F374" s="191">
        <f t="shared" si="210"/>
        <v>2021</v>
      </c>
      <c r="G374" s="191">
        <f t="shared" si="211"/>
        <v>11</v>
      </c>
      <c r="H374" s="191">
        <f t="shared" si="213"/>
        <v>27</v>
      </c>
      <c r="I374" s="192">
        <f t="shared" si="212"/>
        <v>43065</v>
      </c>
      <c r="J374" s="193">
        <f t="shared" si="200"/>
        <v>7</v>
      </c>
      <c r="K374" s="194">
        <f t="shared" si="201"/>
        <v>0</v>
      </c>
      <c r="L374" s="193">
        <f t="shared" si="202"/>
        <v>12</v>
      </c>
      <c r="M374" s="194">
        <f t="shared" si="203"/>
        <v>15</v>
      </c>
      <c r="N374" s="193">
        <f t="shared" si="204"/>
        <v>12</v>
      </c>
      <c r="O374" s="194">
        <f t="shared" si="205"/>
        <v>45</v>
      </c>
      <c r="P374" s="193">
        <f t="shared" si="206"/>
        <v>16</v>
      </c>
      <c r="Q374" s="194">
        <f t="shared" si="207"/>
        <v>0</v>
      </c>
      <c r="R374" s="195">
        <f t="shared" si="214"/>
        <v>0.29166666666666669</v>
      </c>
      <c r="S374" s="195">
        <f t="shared" si="215"/>
        <v>0.51041666666666663</v>
      </c>
      <c r="T374" s="195">
        <f t="shared" si="216"/>
        <v>0.53125</v>
      </c>
      <c r="U374" s="195">
        <f t="shared" si="217"/>
        <v>0.66666666666666663</v>
      </c>
      <c r="V374" s="196"/>
      <c r="W374" s="196">
        <f t="shared" si="218"/>
        <v>0.35416666666666669</v>
      </c>
      <c r="X374" s="196"/>
      <c r="Y374" s="196">
        <f t="shared" si="219"/>
        <v>0.35416666666666657</v>
      </c>
      <c r="Z374" s="196"/>
      <c r="AA374" s="150"/>
    </row>
    <row r="375" spans="1:30" ht="12.75" hidden="1" customHeight="1" outlineLevel="1" x14ac:dyDescent="0.2">
      <c r="B375" s="851"/>
      <c r="C375" s="851"/>
      <c r="D375" s="27" t="str">
        <f t="shared" si="208"/>
        <v/>
      </c>
      <c r="E375" s="191" t="str">
        <f t="shared" si="209"/>
        <v>So</v>
      </c>
      <c r="F375" s="191">
        <f t="shared" si="210"/>
        <v>2021</v>
      </c>
      <c r="G375" s="191">
        <f t="shared" si="211"/>
        <v>11</v>
      </c>
      <c r="H375" s="191">
        <f t="shared" si="213"/>
        <v>28</v>
      </c>
      <c r="I375" s="192">
        <f t="shared" si="212"/>
        <v>43066</v>
      </c>
      <c r="J375" s="193">
        <f t="shared" si="200"/>
        <v>7</v>
      </c>
      <c r="K375" s="194">
        <f t="shared" si="201"/>
        <v>0</v>
      </c>
      <c r="L375" s="193">
        <f t="shared" si="202"/>
        <v>12</v>
      </c>
      <c r="M375" s="194">
        <f t="shared" si="203"/>
        <v>15</v>
      </c>
      <c r="N375" s="193">
        <f t="shared" si="204"/>
        <v>12</v>
      </c>
      <c r="O375" s="194">
        <f t="shared" si="205"/>
        <v>45</v>
      </c>
      <c r="P375" s="193">
        <f t="shared" si="206"/>
        <v>16</v>
      </c>
      <c r="Q375" s="194">
        <f t="shared" si="207"/>
        <v>0</v>
      </c>
      <c r="R375" s="195">
        <f>TIME(J375,K375,0)</f>
        <v>0.29166666666666669</v>
      </c>
      <c r="S375" s="195">
        <f>TIME(L375,M375,0)</f>
        <v>0.51041666666666663</v>
      </c>
      <c r="T375" s="195">
        <f>TIME(N375,O375,0)</f>
        <v>0.53125</v>
      </c>
      <c r="U375" s="195">
        <f>TIME(P375,Q375,0)</f>
        <v>0.66666666666666663</v>
      </c>
      <c r="V375" s="196"/>
      <c r="W375" s="196">
        <f>TIME($W$4,$X$4,0)</f>
        <v>0.35416666666666669</v>
      </c>
      <c r="X375" s="196"/>
      <c r="Y375" s="196">
        <f>U375-R375-(T375-S375)</f>
        <v>0.35416666666666657</v>
      </c>
      <c r="Z375" s="196"/>
    </row>
    <row r="376" spans="1:30" ht="12.75" hidden="1" customHeight="1" outlineLevel="1" x14ac:dyDescent="0.2">
      <c r="B376" s="851"/>
      <c r="C376" s="851"/>
      <c r="D376" s="27">
        <f t="shared" si="208"/>
        <v>48</v>
      </c>
      <c r="E376" s="191" t="str">
        <f t="shared" si="209"/>
        <v>Mo</v>
      </c>
      <c r="F376" s="191">
        <f t="shared" si="210"/>
        <v>2021</v>
      </c>
      <c r="G376" s="191">
        <f t="shared" si="211"/>
        <v>11</v>
      </c>
      <c r="H376" s="191">
        <f t="shared" si="213"/>
        <v>29</v>
      </c>
      <c r="I376" s="192">
        <f t="shared" si="212"/>
        <v>43067</v>
      </c>
      <c r="J376" s="193">
        <f t="shared" si="200"/>
        <v>7</v>
      </c>
      <c r="K376" s="194">
        <f t="shared" si="201"/>
        <v>0</v>
      </c>
      <c r="L376" s="193">
        <f t="shared" si="202"/>
        <v>12</v>
      </c>
      <c r="M376" s="194">
        <f t="shared" si="203"/>
        <v>15</v>
      </c>
      <c r="N376" s="193">
        <f t="shared" si="204"/>
        <v>12</v>
      </c>
      <c r="O376" s="194">
        <f t="shared" si="205"/>
        <v>45</v>
      </c>
      <c r="P376" s="193">
        <f t="shared" si="206"/>
        <v>16</v>
      </c>
      <c r="Q376" s="194">
        <f t="shared" si="207"/>
        <v>0</v>
      </c>
      <c r="R376" s="195">
        <f>TIME(J376,K376,0)</f>
        <v>0.29166666666666669</v>
      </c>
      <c r="S376" s="195">
        <f>TIME(L376,M376,0)</f>
        <v>0.51041666666666663</v>
      </c>
      <c r="T376" s="195">
        <f>TIME(N376,O376,0)</f>
        <v>0.53125</v>
      </c>
      <c r="U376" s="195">
        <f>TIME(P376,Q376,0)</f>
        <v>0.66666666666666663</v>
      </c>
      <c r="V376" s="196"/>
      <c r="W376" s="196">
        <f>TIME($W$4,$X$4,0)</f>
        <v>0.35416666666666669</v>
      </c>
      <c r="X376" s="196"/>
      <c r="Y376" s="196">
        <f>U376-R376-(T376-S376)</f>
        <v>0.35416666666666657</v>
      </c>
      <c r="Z376" s="196"/>
    </row>
    <row r="377" spans="1:30" ht="12.75" hidden="1" customHeight="1" outlineLevel="1" x14ac:dyDescent="0.2">
      <c r="B377" s="851"/>
      <c r="C377" s="851"/>
      <c r="D377" s="27" t="str">
        <f t="shared" si="208"/>
        <v/>
      </c>
      <c r="E377" s="191" t="str">
        <f t="shared" si="209"/>
        <v>Di</v>
      </c>
      <c r="F377" s="191">
        <f t="shared" si="210"/>
        <v>2021</v>
      </c>
      <c r="G377" s="191">
        <f t="shared" si="211"/>
        <v>11</v>
      </c>
      <c r="H377" s="191">
        <f t="shared" si="213"/>
        <v>30</v>
      </c>
      <c r="I377" s="192">
        <f t="shared" si="212"/>
        <v>43068</v>
      </c>
      <c r="J377" s="193">
        <f t="shared" si="200"/>
        <v>7</v>
      </c>
      <c r="K377" s="194">
        <f t="shared" si="201"/>
        <v>0</v>
      </c>
      <c r="L377" s="193">
        <f t="shared" si="202"/>
        <v>12</v>
      </c>
      <c r="M377" s="194">
        <f t="shared" si="203"/>
        <v>15</v>
      </c>
      <c r="N377" s="193">
        <f t="shared" si="204"/>
        <v>12</v>
      </c>
      <c r="O377" s="194">
        <f t="shared" si="205"/>
        <v>45</v>
      </c>
      <c r="P377" s="193">
        <f t="shared" si="206"/>
        <v>16</v>
      </c>
      <c r="Q377" s="194">
        <f t="shared" si="207"/>
        <v>0</v>
      </c>
      <c r="R377" s="195">
        <f>TIME(J377,K377,0)</f>
        <v>0.29166666666666669</v>
      </c>
      <c r="S377" s="195">
        <f>TIME(L377,M377,0)</f>
        <v>0.51041666666666663</v>
      </c>
      <c r="T377" s="195">
        <f>TIME(N377,O377,0)</f>
        <v>0.53125</v>
      </c>
      <c r="U377" s="195">
        <f>TIME(P377,Q377,0)</f>
        <v>0.66666666666666663</v>
      </c>
      <c r="V377" s="196"/>
      <c r="W377" s="196">
        <f>TIME($W$4,$X$4,0)</f>
        <v>0.35416666666666669</v>
      </c>
      <c r="X377" s="196"/>
      <c r="Y377" s="196">
        <f>U377-R377-(T377-S377)</f>
        <v>0.35416666666666657</v>
      </c>
      <c r="Z377" s="196"/>
      <c r="AA377" s="150"/>
    </row>
    <row r="378" spans="1:30" ht="12.75" hidden="1" customHeight="1" outlineLevel="1" x14ac:dyDescent="0.2">
      <c r="B378" s="851"/>
      <c r="C378" s="851"/>
      <c r="D378" s="27" t="str">
        <f t="shared" si="208"/>
        <v/>
      </c>
      <c r="E378" s="191"/>
      <c r="F378" s="191"/>
      <c r="G378" s="191"/>
      <c r="H378" s="191"/>
      <c r="I378" s="192"/>
      <c r="J378" s="193"/>
      <c r="K378" s="194"/>
      <c r="L378" s="193"/>
      <c r="M378" s="194"/>
      <c r="N378" s="193"/>
      <c r="O378" s="194"/>
      <c r="P378" s="193"/>
      <c r="Q378" s="194"/>
      <c r="R378" s="195"/>
      <c r="S378" s="195"/>
      <c r="T378" s="195"/>
      <c r="U378" s="195"/>
      <c r="V378" s="196"/>
      <c r="W378" s="196"/>
      <c r="X378" s="196"/>
      <c r="Y378" s="196"/>
      <c r="Z378" s="196"/>
      <c r="AA378" s="150"/>
    </row>
    <row r="379" spans="1:30" ht="12.75" hidden="1" customHeight="1" outlineLevel="1" x14ac:dyDescent="0.2">
      <c r="B379" s="851"/>
      <c r="C379" s="851"/>
      <c r="E379" s="9"/>
      <c r="F379" s="9"/>
      <c r="G379" s="9"/>
      <c r="H379" s="191"/>
      <c r="I379" s="13"/>
      <c r="P379" s="4" t="s">
        <v>21</v>
      </c>
      <c r="Q379" s="4"/>
      <c r="R379" s="4"/>
      <c r="S379" s="4"/>
      <c r="T379" s="4"/>
      <c r="U379" s="4"/>
      <c r="V379" s="18"/>
      <c r="W379" s="18">
        <f>SUM(W347:W378)</f>
        <v>10.624999999999998</v>
      </c>
      <c r="X379" s="18"/>
      <c r="Y379" s="18">
        <f>SUM(Y347:Y378)</f>
        <v>10.624999999999998</v>
      </c>
      <c r="Z379" s="18"/>
      <c r="AA379" s="190">
        <f>IF(Y379-W379&lt;0,W379-Y379,Y379-W379)</f>
        <v>0</v>
      </c>
      <c r="AB379" s="190">
        <f>8.5*SUM(AB347:AB378)/24</f>
        <v>0</v>
      </c>
      <c r="AC379" s="190">
        <f>8.5*SUM(AC347:AC378)/24</f>
        <v>0</v>
      </c>
      <c r="AD379" s="190">
        <f>8.5*SUM(AD347:AD378)/24</f>
        <v>0</v>
      </c>
    </row>
    <row r="380" spans="1:30" ht="12.75" customHeight="1" collapsed="1" x14ac:dyDescent="0.2">
      <c r="B380" s="852"/>
      <c r="C380" s="852"/>
      <c r="D380" s="49"/>
      <c r="E380" s="51"/>
      <c r="F380" s="51"/>
      <c r="G380" s="51"/>
      <c r="H380" s="51"/>
      <c r="I380" s="51"/>
      <c r="J380" s="52"/>
      <c r="K380" s="52"/>
      <c r="L380" s="52"/>
      <c r="M380" s="52"/>
      <c r="N380" s="52"/>
      <c r="O380" s="52"/>
      <c r="P380" s="52"/>
      <c r="Q380" s="52"/>
      <c r="R380" s="52"/>
      <c r="S380" s="52"/>
      <c r="T380" s="52"/>
      <c r="U380" s="52"/>
      <c r="V380" s="61"/>
      <c r="W380" s="61"/>
      <c r="X380" s="61"/>
      <c r="Y380" s="51"/>
      <c r="AA380" s="203">
        <f>AA346+AA379</f>
        <v>6.9444444444428655E-3</v>
      </c>
      <c r="AB380" s="202">
        <f>AB346+SUM(AB347:AB378)</f>
        <v>0</v>
      </c>
      <c r="AC380" s="202">
        <f>AC346+SUM(AC347:AC378)</f>
        <v>0</v>
      </c>
      <c r="AD380" s="202">
        <f>AD346+SUM(AD347:AD378)</f>
        <v>1</v>
      </c>
    </row>
    <row r="381" spans="1:30" ht="12.75" hidden="1" customHeight="1" outlineLevel="1" x14ac:dyDescent="0.2">
      <c r="B381" s="850">
        <f>$F$4</f>
        <v>2021</v>
      </c>
      <c r="C381" s="850" t="str">
        <f>TEXT(I382,"MMM")</f>
        <v>Dez</v>
      </c>
      <c r="D381" s="41"/>
      <c r="E381" s="59"/>
      <c r="F381" s="59"/>
      <c r="G381" s="59"/>
      <c r="H381" s="59"/>
      <c r="I381" s="65"/>
      <c r="J381" s="66"/>
      <c r="K381" s="66"/>
      <c r="L381" s="66"/>
      <c r="M381" s="66"/>
      <c r="N381" s="66"/>
      <c r="O381" s="66"/>
      <c r="P381" s="66"/>
      <c r="Q381" s="66"/>
      <c r="R381" s="66"/>
      <c r="S381" s="66"/>
      <c r="T381" s="66"/>
      <c r="U381" s="66"/>
      <c r="V381" s="67"/>
      <c r="W381" s="67"/>
      <c r="X381" s="67"/>
      <c r="Y381" s="68"/>
      <c r="Z381" s="68"/>
      <c r="AA381" s="148"/>
      <c r="AB381" s="148"/>
      <c r="AC381" s="148"/>
      <c r="AD381" s="148"/>
    </row>
    <row r="382" spans="1:30" ht="12.75" hidden="1" customHeight="1" outlineLevel="1" x14ac:dyDescent="0.2">
      <c r="A382" s="198">
        <f>A348+1</f>
        <v>12</v>
      </c>
      <c r="B382" s="851"/>
      <c r="C382" s="851"/>
      <c r="D382" s="27" t="str">
        <f>IF(E382="Mo",_xlfn.ISOWEEKNUM(I382),"")</f>
        <v/>
      </c>
      <c r="E382" s="191" t="str">
        <f>TEXT(I382,"TTT")</f>
        <v>Mi</v>
      </c>
      <c r="F382" s="191">
        <f>$F$4</f>
        <v>2021</v>
      </c>
      <c r="G382" s="191">
        <f>$A$382</f>
        <v>12</v>
      </c>
      <c r="H382" s="191">
        <f>$H$4</f>
        <v>1</v>
      </c>
      <c r="I382" s="192">
        <f>DATE(F382,G382,H382)</f>
        <v>43069</v>
      </c>
      <c r="J382" s="193">
        <f t="shared" ref="J382:J412" si="220">$J$4</f>
        <v>7</v>
      </c>
      <c r="K382" s="194">
        <f t="shared" ref="K382:K412" si="221">$K$4</f>
        <v>0</v>
      </c>
      <c r="L382" s="193">
        <f t="shared" ref="L382:L412" si="222">$L$4</f>
        <v>12</v>
      </c>
      <c r="M382" s="194">
        <f t="shared" ref="M382:M412" si="223">$M$4</f>
        <v>15</v>
      </c>
      <c r="N382" s="193">
        <f t="shared" ref="N382:N412" si="224">$N$4</f>
        <v>12</v>
      </c>
      <c r="O382" s="194">
        <f t="shared" ref="O382:O412" si="225">$O$4</f>
        <v>45</v>
      </c>
      <c r="P382" s="193">
        <f t="shared" ref="P382:P412" si="226">$P$4</f>
        <v>16</v>
      </c>
      <c r="Q382" s="194">
        <f t="shared" ref="Q382:Q412" si="227">$Q$4</f>
        <v>0</v>
      </c>
      <c r="R382" s="195">
        <f>TIME(J382,K382,0)</f>
        <v>0.29166666666666669</v>
      </c>
      <c r="S382" s="195">
        <f>TIME(L382,M382,0)</f>
        <v>0.51041666666666663</v>
      </c>
      <c r="T382" s="195">
        <f>TIME(N382,O382,0)</f>
        <v>0.53125</v>
      </c>
      <c r="U382" s="195">
        <f>TIME(P382,Q382,0)</f>
        <v>0.66666666666666663</v>
      </c>
      <c r="V382" s="196"/>
      <c r="W382" s="196">
        <f>TIME($W$4,$X$4,0)</f>
        <v>0.35416666666666669</v>
      </c>
      <c r="X382" s="196"/>
      <c r="Y382" s="196">
        <f>U382-R382-(T382-S382)</f>
        <v>0.35416666666666657</v>
      </c>
      <c r="Z382" s="196"/>
    </row>
    <row r="383" spans="1:30" ht="12.75" hidden="1" customHeight="1" outlineLevel="1" x14ac:dyDescent="0.2">
      <c r="B383" s="851"/>
      <c r="C383" s="851"/>
      <c r="D383" s="27" t="str">
        <f t="shared" ref="D383:D412" si="228">IF(E383="Mo",_xlfn.ISOWEEKNUM(I383),"")</f>
        <v/>
      </c>
      <c r="E383" s="191" t="str">
        <f t="shared" ref="E383:E412" si="229">TEXT(I383,"TTT")</f>
        <v>Do</v>
      </c>
      <c r="F383" s="191">
        <f t="shared" ref="F383:F412" si="230">$F$4</f>
        <v>2021</v>
      </c>
      <c r="G383" s="191">
        <f t="shared" ref="G383:G412" si="231">$A$382</f>
        <v>12</v>
      </c>
      <c r="H383" s="191">
        <f>H382+1</f>
        <v>2</v>
      </c>
      <c r="I383" s="192">
        <f t="shared" ref="I383:I412" si="232">DATE(F383,G383,H383)</f>
        <v>43070</v>
      </c>
      <c r="J383" s="193">
        <f t="shared" si="220"/>
        <v>7</v>
      </c>
      <c r="K383" s="194">
        <f t="shared" si="221"/>
        <v>0</v>
      </c>
      <c r="L383" s="193">
        <f t="shared" si="222"/>
        <v>12</v>
      </c>
      <c r="M383" s="194">
        <f t="shared" si="223"/>
        <v>15</v>
      </c>
      <c r="N383" s="193">
        <f t="shared" si="224"/>
        <v>12</v>
      </c>
      <c r="O383" s="194">
        <f t="shared" si="225"/>
        <v>45</v>
      </c>
      <c r="P383" s="193">
        <f t="shared" si="226"/>
        <v>16</v>
      </c>
      <c r="Q383" s="194">
        <f t="shared" si="227"/>
        <v>0</v>
      </c>
      <c r="R383" s="195">
        <f>TIME(J383,K383,0)</f>
        <v>0.29166666666666669</v>
      </c>
      <c r="S383" s="195">
        <f>TIME(L383,M383,0)</f>
        <v>0.51041666666666663</v>
      </c>
      <c r="T383" s="195">
        <f>TIME(N383,O383,0)</f>
        <v>0.53125</v>
      </c>
      <c r="U383" s="195">
        <f>TIME(P383,Q383,0)</f>
        <v>0.66666666666666663</v>
      </c>
      <c r="V383" s="196"/>
      <c r="W383" s="196">
        <f>TIME($W$4,$X$4,0)</f>
        <v>0.35416666666666669</v>
      </c>
      <c r="X383" s="196"/>
      <c r="Y383" s="196">
        <f>U383-R383-(T383-S383)</f>
        <v>0.35416666666666657</v>
      </c>
      <c r="Z383" s="196"/>
      <c r="AA383" s="150"/>
    </row>
    <row r="384" spans="1:30" ht="12.75" hidden="1" customHeight="1" outlineLevel="1" x14ac:dyDescent="0.2">
      <c r="B384" s="851"/>
      <c r="C384" s="851"/>
      <c r="D384" s="27" t="str">
        <f t="shared" si="228"/>
        <v/>
      </c>
      <c r="E384" s="191" t="str">
        <f t="shared" si="229"/>
        <v>Fr</v>
      </c>
      <c r="F384" s="191">
        <f t="shared" si="230"/>
        <v>2021</v>
      </c>
      <c r="G384" s="191">
        <f t="shared" si="231"/>
        <v>12</v>
      </c>
      <c r="H384" s="191">
        <f t="shared" ref="H384:H412" si="233">H383+1</f>
        <v>3</v>
      </c>
      <c r="I384" s="192">
        <f t="shared" si="232"/>
        <v>43071</v>
      </c>
      <c r="J384" s="193">
        <f t="shared" si="220"/>
        <v>7</v>
      </c>
      <c r="K384" s="194">
        <f t="shared" si="221"/>
        <v>0</v>
      </c>
      <c r="L384" s="193">
        <f t="shared" si="222"/>
        <v>12</v>
      </c>
      <c r="M384" s="194">
        <f t="shared" si="223"/>
        <v>15</v>
      </c>
      <c r="N384" s="193">
        <f t="shared" si="224"/>
        <v>12</v>
      </c>
      <c r="O384" s="194">
        <f t="shared" si="225"/>
        <v>45</v>
      </c>
      <c r="P384" s="193">
        <f t="shared" si="226"/>
        <v>16</v>
      </c>
      <c r="Q384" s="194">
        <f t="shared" si="227"/>
        <v>0</v>
      </c>
      <c r="R384" s="195">
        <f>TIME(J384,K384,0)</f>
        <v>0.29166666666666669</v>
      </c>
      <c r="S384" s="195">
        <f>TIME(L384,M384,0)</f>
        <v>0.51041666666666663</v>
      </c>
      <c r="T384" s="195">
        <f>TIME(N384,O384,0)</f>
        <v>0.53125</v>
      </c>
      <c r="U384" s="195">
        <f>TIME(P384,Q384,0)</f>
        <v>0.66666666666666663</v>
      </c>
      <c r="V384" s="196"/>
      <c r="W384" s="196">
        <f>TIME($W$4,$X$4,0)</f>
        <v>0.35416666666666669</v>
      </c>
      <c r="X384" s="196"/>
      <c r="Y384" s="196">
        <f>U384-R384-(T384-S384)</f>
        <v>0.35416666666666657</v>
      </c>
      <c r="Z384" s="196"/>
      <c r="AA384" s="150"/>
    </row>
    <row r="385" spans="2:25" ht="12.75" hidden="1" customHeight="1" outlineLevel="1" x14ac:dyDescent="0.2">
      <c r="B385" s="851"/>
      <c r="C385" s="851"/>
      <c r="D385" s="27" t="str">
        <f t="shared" si="228"/>
        <v/>
      </c>
      <c r="E385" s="191" t="str">
        <f t="shared" si="229"/>
        <v>Sa</v>
      </c>
      <c r="F385" s="191">
        <f t="shared" si="230"/>
        <v>2021</v>
      </c>
      <c r="G385" s="191">
        <f t="shared" si="231"/>
        <v>12</v>
      </c>
      <c r="H385" s="191">
        <f t="shared" si="233"/>
        <v>4</v>
      </c>
      <c r="I385" s="192">
        <f t="shared" si="232"/>
        <v>43072</v>
      </c>
      <c r="J385" s="193">
        <f t="shared" si="220"/>
        <v>7</v>
      </c>
      <c r="K385" s="194">
        <f t="shared" si="221"/>
        <v>0</v>
      </c>
      <c r="L385" s="193">
        <f t="shared" si="222"/>
        <v>12</v>
      </c>
      <c r="M385" s="194">
        <f t="shared" si="223"/>
        <v>15</v>
      </c>
      <c r="N385" s="193">
        <f t="shared" si="224"/>
        <v>12</v>
      </c>
      <c r="O385" s="194">
        <f t="shared" si="225"/>
        <v>45</v>
      </c>
      <c r="P385" s="193">
        <f t="shared" si="226"/>
        <v>16</v>
      </c>
      <c r="Q385" s="194">
        <f t="shared" si="227"/>
        <v>0</v>
      </c>
      <c r="R385" s="195">
        <f>TIME(J385,K385,0)</f>
        <v>0.29166666666666669</v>
      </c>
      <c r="S385" s="195">
        <f>TIME(L385,M385,0)</f>
        <v>0.51041666666666663</v>
      </c>
      <c r="T385" s="195">
        <f>TIME(N385,O385,0)</f>
        <v>0.53125</v>
      </c>
      <c r="U385" s="195">
        <f>TIME(P385,Q385,0)</f>
        <v>0.66666666666666663</v>
      </c>
      <c r="V385" s="196"/>
      <c r="W385" s="196">
        <f>TIME($W$4,$X$4,0)</f>
        <v>0.35416666666666669</v>
      </c>
      <c r="X385" s="196"/>
      <c r="Y385" s="196">
        <f>U385-R385-(T385-S385)</f>
        <v>0.35416666666666657</v>
      </c>
    </row>
    <row r="386" spans="2:25" ht="12.75" hidden="1" customHeight="1" outlineLevel="1" x14ac:dyDescent="0.2">
      <c r="B386" s="851"/>
      <c r="C386" s="851"/>
      <c r="D386" s="27" t="str">
        <f t="shared" si="228"/>
        <v/>
      </c>
      <c r="E386" s="191" t="str">
        <f t="shared" si="229"/>
        <v>So</v>
      </c>
      <c r="F386" s="191">
        <f t="shared" si="230"/>
        <v>2021</v>
      </c>
      <c r="G386" s="191">
        <f t="shared" si="231"/>
        <v>12</v>
      </c>
      <c r="H386" s="191">
        <f t="shared" si="233"/>
        <v>5</v>
      </c>
      <c r="I386" s="192">
        <f t="shared" si="232"/>
        <v>43073</v>
      </c>
      <c r="J386" s="193">
        <f t="shared" si="220"/>
        <v>7</v>
      </c>
      <c r="K386" s="194">
        <f t="shared" si="221"/>
        <v>0</v>
      </c>
      <c r="L386" s="193">
        <f t="shared" si="222"/>
        <v>12</v>
      </c>
      <c r="M386" s="194">
        <f t="shared" si="223"/>
        <v>15</v>
      </c>
      <c r="N386" s="193">
        <f t="shared" si="224"/>
        <v>12</v>
      </c>
      <c r="O386" s="194">
        <f t="shared" si="225"/>
        <v>45</v>
      </c>
      <c r="P386" s="193">
        <f t="shared" si="226"/>
        <v>16</v>
      </c>
      <c r="Q386" s="194">
        <f t="shared" si="227"/>
        <v>0</v>
      </c>
      <c r="R386" s="195">
        <f t="shared" ref="R386:R408" si="234">TIME(J386,K386,0)</f>
        <v>0.29166666666666669</v>
      </c>
      <c r="S386" s="195">
        <f t="shared" ref="S386:S408" si="235">TIME(L386,M386,0)</f>
        <v>0.51041666666666663</v>
      </c>
      <c r="T386" s="195">
        <f t="shared" ref="T386:T408" si="236">TIME(N386,O386,0)</f>
        <v>0.53125</v>
      </c>
      <c r="U386" s="195">
        <f t="shared" ref="U386:U408" si="237">TIME(P386,Q386,0)</f>
        <v>0.66666666666666663</v>
      </c>
      <c r="V386" s="196"/>
      <c r="W386" s="196">
        <f t="shared" ref="W386:W408" si="238">TIME($W$4,$X$4,0)</f>
        <v>0.35416666666666669</v>
      </c>
      <c r="X386" s="196"/>
      <c r="Y386" s="196">
        <f t="shared" ref="Y386:Y408" si="239">U386-R386-(T386-S386)</f>
        <v>0.35416666666666657</v>
      </c>
    </row>
    <row r="387" spans="2:25" ht="12.75" hidden="1" customHeight="1" outlineLevel="1" x14ac:dyDescent="0.2">
      <c r="B387" s="851"/>
      <c r="C387" s="851"/>
      <c r="D387" s="27">
        <f t="shared" si="228"/>
        <v>49</v>
      </c>
      <c r="E387" s="191" t="str">
        <f t="shared" si="229"/>
        <v>Mo</v>
      </c>
      <c r="F387" s="191">
        <f t="shared" si="230"/>
        <v>2021</v>
      </c>
      <c r="G387" s="191">
        <f t="shared" si="231"/>
        <v>12</v>
      </c>
      <c r="H387" s="191">
        <f t="shared" si="233"/>
        <v>6</v>
      </c>
      <c r="I387" s="192">
        <f t="shared" si="232"/>
        <v>43074</v>
      </c>
      <c r="J387" s="193">
        <f t="shared" si="220"/>
        <v>7</v>
      </c>
      <c r="K387" s="194">
        <f t="shared" si="221"/>
        <v>0</v>
      </c>
      <c r="L387" s="193">
        <f t="shared" si="222"/>
        <v>12</v>
      </c>
      <c r="M387" s="194">
        <f t="shared" si="223"/>
        <v>15</v>
      </c>
      <c r="N387" s="193">
        <f t="shared" si="224"/>
        <v>12</v>
      </c>
      <c r="O387" s="194">
        <f t="shared" si="225"/>
        <v>45</v>
      </c>
      <c r="P387" s="193">
        <f t="shared" si="226"/>
        <v>16</v>
      </c>
      <c r="Q387" s="194">
        <f t="shared" si="227"/>
        <v>0</v>
      </c>
      <c r="R387" s="195">
        <f t="shared" si="234"/>
        <v>0.29166666666666669</v>
      </c>
      <c r="S387" s="195">
        <f t="shared" si="235"/>
        <v>0.51041666666666663</v>
      </c>
      <c r="T387" s="195">
        <f t="shared" si="236"/>
        <v>0.53125</v>
      </c>
      <c r="U387" s="195">
        <f t="shared" si="237"/>
        <v>0.66666666666666663</v>
      </c>
      <c r="V387" s="196"/>
      <c r="W387" s="196">
        <f t="shared" si="238"/>
        <v>0.35416666666666669</v>
      </c>
      <c r="X387" s="196"/>
      <c r="Y387" s="196">
        <f t="shared" si="239"/>
        <v>0.35416666666666657</v>
      </c>
    </row>
    <row r="388" spans="2:25" ht="12.75" hidden="1" customHeight="1" outlineLevel="1" x14ac:dyDescent="0.2">
      <c r="B388" s="851"/>
      <c r="C388" s="851"/>
      <c r="D388" s="27" t="str">
        <f t="shared" si="228"/>
        <v/>
      </c>
      <c r="E388" s="191" t="str">
        <f t="shared" si="229"/>
        <v>Di</v>
      </c>
      <c r="F388" s="191">
        <f t="shared" si="230"/>
        <v>2021</v>
      </c>
      <c r="G388" s="191">
        <f t="shared" si="231"/>
        <v>12</v>
      </c>
      <c r="H388" s="191">
        <f t="shared" si="233"/>
        <v>7</v>
      </c>
      <c r="I388" s="192">
        <f t="shared" si="232"/>
        <v>43075</v>
      </c>
      <c r="J388" s="193">
        <f t="shared" si="220"/>
        <v>7</v>
      </c>
      <c r="K388" s="194">
        <f t="shared" si="221"/>
        <v>0</v>
      </c>
      <c r="L388" s="193">
        <f t="shared" si="222"/>
        <v>12</v>
      </c>
      <c r="M388" s="194">
        <f t="shared" si="223"/>
        <v>15</v>
      </c>
      <c r="N388" s="193">
        <f t="shared" si="224"/>
        <v>12</v>
      </c>
      <c r="O388" s="194">
        <f t="shared" si="225"/>
        <v>45</v>
      </c>
      <c r="P388" s="193">
        <f t="shared" si="226"/>
        <v>16</v>
      </c>
      <c r="Q388" s="194">
        <f t="shared" si="227"/>
        <v>0</v>
      </c>
      <c r="R388" s="195">
        <f t="shared" si="234"/>
        <v>0.29166666666666669</v>
      </c>
      <c r="S388" s="195">
        <f t="shared" si="235"/>
        <v>0.51041666666666663</v>
      </c>
      <c r="T388" s="195">
        <f t="shared" si="236"/>
        <v>0.53125</v>
      </c>
      <c r="U388" s="195">
        <f t="shared" si="237"/>
        <v>0.66666666666666663</v>
      </c>
      <c r="V388" s="196"/>
      <c r="W388" s="196">
        <f t="shared" si="238"/>
        <v>0.35416666666666669</v>
      </c>
      <c r="X388" s="196"/>
      <c r="Y388" s="196">
        <f t="shared" si="239"/>
        <v>0.35416666666666657</v>
      </c>
    </row>
    <row r="389" spans="2:25" ht="12.75" hidden="1" customHeight="1" outlineLevel="1" x14ac:dyDescent="0.2">
      <c r="B389" s="851"/>
      <c r="C389" s="851"/>
      <c r="D389" s="27" t="str">
        <f t="shared" si="228"/>
        <v/>
      </c>
      <c r="E389" s="191" t="str">
        <f t="shared" si="229"/>
        <v>Mi</v>
      </c>
      <c r="F389" s="191">
        <f t="shared" si="230"/>
        <v>2021</v>
      </c>
      <c r="G389" s="191">
        <f t="shared" si="231"/>
        <v>12</v>
      </c>
      <c r="H389" s="191">
        <f t="shared" si="233"/>
        <v>8</v>
      </c>
      <c r="I389" s="192">
        <f t="shared" si="232"/>
        <v>43076</v>
      </c>
      <c r="J389" s="193">
        <f t="shared" si="220"/>
        <v>7</v>
      </c>
      <c r="K389" s="194">
        <f t="shared" si="221"/>
        <v>0</v>
      </c>
      <c r="L389" s="193">
        <f t="shared" si="222"/>
        <v>12</v>
      </c>
      <c r="M389" s="194">
        <f t="shared" si="223"/>
        <v>15</v>
      </c>
      <c r="N389" s="193">
        <f t="shared" si="224"/>
        <v>12</v>
      </c>
      <c r="O389" s="194">
        <f t="shared" si="225"/>
        <v>45</v>
      </c>
      <c r="P389" s="193">
        <f t="shared" si="226"/>
        <v>16</v>
      </c>
      <c r="Q389" s="194">
        <f t="shared" si="227"/>
        <v>0</v>
      </c>
      <c r="R389" s="195">
        <f t="shared" si="234"/>
        <v>0.29166666666666669</v>
      </c>
      <c r="S389" s="195">
        <f t="shared" si="235"/>
        <v>0.51041666666666663</v>
      </c>
      <c r="T389" s="195">
        <f t="shared" si="236"/>
        <v>0.53125</v>
      </c>
      <c r="U389" s="195">
        <f t="shared" si="237"/>
        <v>0.66666666666666663</v>
      </c>
      <c r="V389" s="196"/>
      <c r="W389" s="196">
        <f t="shared" si="238"/>
        <v>0.35416666666666669</v>
      </c>
      <c r="X389" s="196"/>
      <c r="Y389" s="196">
        <f t="shared" si="239"/>
        <v>0.35416666666666657</v>
      </c>
    </row>
    <row r="390" spans="2:25" ht="12.75" hidden="1" customHeight="1" outlineLevel="1" x14ac:dyDescent="0.2">
      <c r="B390" s="851"/>
      <c r="C390" s="851"/>
      <c r="D390" s="27" t="str">
        <f t="shared" si="228"/>
        <v/>
      </c>
      <c r="E390" s="191" t="str">
        <f t="shared" si="229"/>
        <v>Do</v>
      </c>
      <c r="F390" s="191">
        <f t="shared" si="230"/>
        <v>2021</v>
      </c>
      <c r="G390" s="191">
        <f t="shared" si="231"/>
        <v>12</v>
      </c>
      <c r="H390" s="191">
        <f t="shared" si="233"/>
        <v>9</v>
      </c>
      <c r="I390" s="192">
        <f t="shared" si="232"/>
        <v>43077</v>
      </c>
      <c r="J390" s="193">
        <f t="shared" si="220"/>
        <v>7</v>
      </c>
      <c r="K390" s="194">
        <f t="shared" si="221"/>
        <v>0</v>
      </c>
      <c r="L390" s="193">
        <f t="shared" si="222"/>
        <v>12</v>
      </c>
      <c r="M390" s="194">
        <f t="shared" si="223"/>
        <v>15</v>
      </c>
      <c r="N390" s="193">
        <f t="shared" si="224"/>
        <v>12</v>
      </c>
      <c r="O390" s="194">
        <f t="shared" si="225"/>
        <v>45</v>
      </c>
      <c r="P390" s="193">
        <f t="shared" si="226"/>
        <v>16</v>
      </c>
      <c r="Q390" s="194">
        <f t="shared" si="227"/>
        <v>0</v>
      </c>
      <c r="R390" s="195">
        <f t="shared" si="234"/>
        <v>0.29166666666666669</v>
      </c>
      <c r="S390" s="195">
        <f t="shared" si="235"/>
        <v>0.51041666666666663</v>
      </c>
      <c r="T390" s="195">
        <f t="shared" si="236"/>
        <v>0.53125</v>
      </c>
      <c r="U390" s="195">
        <f t="shared" si="237"/>
        <v>0.66666666666666663</v>
      </c>
      <c r="V390" s="196"/>
      <c r="W390" s="196">
        <f t="shared" si="238"/>
        <v>0.35416666666666669</v>
      </c>
      <c r="X390" s="196"/>
      <c r="Y390" s="196">
        <f t="shared" si="239"/>
        <v>0.35416666666666657</v>
      </c>
    </row>
    <row r="391" spans="2:25" ht="12.75" hidden="1" customHeight="1" outlineLevel="1" x14ac:dyDescent="0.2">
      <c r="B391" s="851"/>
      <c r="C391" s="851"/>
      <c r="D391" s="27" t="str">
        <f t="shared" si="228"/>
        <v/>
      </c>
      <c r="E391" s="191" t="str">
        <f t="shared" si="229"/>
        <v>Fr</v>
      </c>
      <c r="F391" s="191">
        <f t="shared" si="230"/>
        <v>2021</v>
      </c>
      <c r="G391" s="191">
        <f t="shared" si="231"/>
        <v>12</v>
      </c>
      <c r="H391" s="191">
        <f t="shared" si="233"/>
        <v>10</v>
      </c>
      <c r="I391" s="192">
        <f t="shared" si="232"/>
        <v>43078</v>
      </c>
      <c r="J391" s="193">
        <f t="shared" si="220"/>
        <v>7</v>
      </c>
      <c r="K391" s="194">
        <f t="shared" si="221"/>
        <v>0</v>
      </c>
      <c r="L391" s="193">
        <f t="shared" si="222"/>
        <v>12</v>
      </c>
      <c r="M391" s="194">
        <f t="shared" si="223"/>
        <v>15</v>
      </c>
      <c r="N391" s="193">
        <f t="shared" si="224"/>
        <v>12</v>
      </c>
      <c r="O391" s="194">
        <f t="shared" si="225"/>
        <v>45</v>
      </c>
      <c r="P391" s="193">
        <f t="shared" si="226"/>
        <v>16</v>
      </c>
      <c r="Q391" s="194">
        <f t="shared" si="227"/>
        <v>0</v>
      </c>
      <c r="R391" s="195">
        <f t="shared" si="234"/>
        <v>0.29166666666666669</v>
      </c>
      <c r="S391" s="195">
        <f t="shared" si="235"/>
        <v>0.51041666666666663</v>
      </c>
      <c r="T391" s="195">
        <f t="shared" si="236"/>
        <v>0.53125</v>
      </c>
      <c r="U391" s="195">
        <f t="shared" si="237"/>
        <v>0.66666666666666663</v>
      </c>
      <c r="V391" s="196"/>
      <c r="W391" s="196">
        <f t="shared" si="238"/>
        <v>0.35416666666666669</v>
      </c>
      <c r="X391" s="196"/>
      <c r="Y391" s="196">
        <f t="shared" si="239"/>
        <v>0.35416666666666657</v>
      </c>
    </row>
    <row r="392" spans="2:25" ht="12.75" hidden="1" customHeight="1" outlineLevel="1" x14ac:dyDescent="0.2">
      <c r="B392" s="851"/>
      <c r="C392" s="851"/>
      <c r="D392" s="27" t="str">
        <f t="shared" si="228"/>
        <v/>
      </c>
      <c r="E392" s="191" t="str">
        <f t="shared" si="229"/>
        <v>Sa</v>
      </c>
      <c r="F392" s="191">
        <f t="shared" si="230"/>
        <v>2021</v>
      </c>
      <c r="G392" s="191">
        <f t="shared" si="231"/>
        <v>12</v>
      </c>
      <c r="H392" s="191">
        <f t="shared" si="233"/>
        <v>11</v>
      </c>
      <c r="I392" s="192">
        <f t="shared" si="232"/>
        <v>43079</v>
      </c>
      <c r="J392" s="193">
        <f t="shared" si="220"/>
        <v>7</v>
      </c>
      <c r="K392" s="194">
        <f t="shared" si="221"/>
        <v>0</v>
      </c>
      <c r="L392" s="193">
        <f t="shared" si="222"/>
        <v>12</v>
      </c>
      <c r="M392" s="194">
        <f t="shared" si="223"/>
        <v>15</v>
      </c>
      <c r="N392" s="193">
        <f t="shared" si="224"/>
        <v>12</v>
      </c>
      <c r="O392" s="194">
        <f t="shared" si="225"/>
        <v>45</v>
      </c>
      <c r="P392" s="193">
        <f t="shared" si="226"/>
        <v>16</v>
      </c>
      <c r="Q392" s="194">
        <f t="shared" si="227"/>
        <v>0</v>
      </c>
      <c r="R392" s="195">
        <f t="shared" si="234"/>
        <v>0.29166666666666669</v>
      </c>
      <c r="S392" s="195">
        <f t="shared" si="235"/>
        <v>0.51041666666666663</v>
      </c>
      <c r="T392" s="195">
        <f t="shared" si="236"/>
        <v>0.53125</v>
      </c>
      <c r="U392" s="195">
        <f t="shared" si="237"/>
        <v>0.66666666666666663</v>
      </c>
      <c r="V392" s="196"/>
      <c r="W392" s="196">
        <f t="shared" si="238"/>
        <v>0.35416666666666669</v>
      </c>
      <c r="X392" s="196"/>
      <c r="Y392" s="196">
        <f t="shared" si="239"/>
        <v>0.35416666666666657</v>
      </c>
    </row>
    <row r="393" spans="2:25" ht="12.75" hidden="1" customHeight="1" outlineLevel="1" x14ac:dyDescent="0.2">
      <c r="B393" s="851"/>
      <c r="C393" s="851"/>
      <c r="D393" s="27" t="str">
        <f t="shared" si="228"/>
        <v/>
      </c>
      <c r="E393" s="191" t="str">
        <f t="shared" si="229"/>
        <v>So</v>
      </c>
      <c r="F393" s="191">
        <f t="shared" si="230"/>
        <v>2021</v>
      </c>
      <c r="G393" s="191">
        <f t="shared" si="231"/>
        <v>12</v>
      </c>
      <c r="H393" s="191">
        <f t="shared" si="233"/>
        <v>12</v>
      </c>
      <c r="I393" s="192">
        <f t="shared" si="232"/>
        <v>43080</v>
      </c>
      <c r="J393" s="193">
        <f t="shared" si="220"/>
        <v>7</v>
      </c>
      <c r="K393" s="194">
        <f t="shared" si="221"/>
        <v>0</v>
      </c>
      <c r="L393" s="193">
        <f t="shared" si="222"/>
        <v>12</v>
      </c>
      <c r="M393" s="194">
        <f t="shared" si="223"/>
        <v>15</v>
      </c>
      <c r="N393" s="193">
        <f t="shared" si="224"/>
        <v>12</v>
      </c>
      <c r="O393" s="194">
        <f t="shared" si="225"/>
        <v>45</v>
      </c>
      <c r="P393" s="193">
        <f t="shared" si="226"/>
        <v>16</v>
      </c>
      <c r="Q393" s="194">
        <f t="shared" si="227"/>
        <v>0</v>
      </c>
      <c r="R393" s="195">
        <f t="shared" si="234"/>
        <v>0.29166666666666669</v>
      </c>
      <c r="S393" s="195">
        <f t="shared" si="235"/>
        <v>0.51041666666666663</v>
      </c>
      <c r="T393" s="195">
        <f t="shared" si="236"/>
        <v>0.53125</v>
      </c>
      <c r="U393" s="195">
        <f t="shared" si="237"/>
        <v>0.66666666666666663</v>
      </c>
      <c r="V393" s="196"/>
      <c r="W393" s="196">
        <f t="shared" si="238"/>
        <v>0.35416666666666669</v>
      </c>
      <c r="X393" s="196"/>
      <c r="Y393" s="196">
        <f t="shared" si="239"/>
        <v>0.35416666666666657</v>
      </c>
    </row>
    <row r="394" spans="2:25" ht="12.75" hidden="1" customHeight="1" outlineLevel="1" x14ac:dyDescent="0.2">
      <c r="B394" s="851"/>
      <c r="C394" s="851"/>
      <c r="D394" s="27">
        <f t="shared" si="228"/>
        <v>50</v>
      </c>
      <c r="E394" s="191" t="str">
        <f t="shared" si="229"/>
        <v>Mo</v>
      </c>
      <c r="F394" s="191">
        <f t="shared" si="230"/>
        <v>2021</v>
      </c>
      <c r="G394" s="191">
        <f t="shared" si="231"/>
        <v>12</v>
      </c>
      <c r="H394" s="191">
        <f t="shared" si="233"/>
        <v>13</v>
      </c>
      <c r="I394" s="192">
        <f t="shared" si="232"/>
        <v>43081</v>
      </c>
      <c r="J394" s="193">
        <f t="shared" si="220"/>
        <v>7</v>
      </c>
      <c r="K394" s="194">
        <f t="shared" si="221"/>
        <v>0</v>
      </c>
      <c r="L394" s="193">
        <f t="shared" si="222"/>
        <v>12</v>
      </c>
      <c r="M394" s="194">
        <f t="shared" si="223"/>
        <v>15</v>
      </c>
      <c r="N394" s="193">
        <f t="shared" si="224"/>
        <v>12</v>
      </c>
      <c r="O394" s="194">
        <f t="shared" si="225"/>
        <v>45</v>
      </c>
      <c r="P394" s="193">
        <f t="shared" si="226"/>
        <v>16</v>
      </c>
      <c r="Q394" s="194">
        <f t="shared" si="227"/>
        <v>0</v>
      </c>
      <c r="R394" s="195">
        <f t="shared" si="234"/>
        <v>0.29166666666666669</v>
      </c>
      <c r="S394" s="195">
        <f t="shared" si="235"/>
        <v>0.51041666666666663</v>
      </c>
      <c r="T394" s="195">
        <f t="shared" si="236"/>
        <v>0.53125</v>
      </c>
      <c r="U394" s="195">
        <f t="shared" si="237"/>
        <v>0.66666666666666663</v>
      </c>
      <c r="V394" s="196"/>
      <c r="W394" s="196">
        <f t="shared" si="238"/>
        <v>0.35416666666666669</v>
      </c>
      <c r="X394" s="196"/>
      <c r="Y394" s="196">
        <f t="shared" si="239"/>
        <v>0.35416666666666657</v>
      </c>
    </row>
    <row r="395" spans="2:25" ht="12.75" hidden="1" customHeight="1" outlineLevel="1" x14ac:dyDescent="0.2">
      <c r="B395" s="851"/>
      <c r="C395" s="851"/>
      <c r="D395" s="27" t="str">
        <f t="shared" si="228"/>
        <v/>
      </c>
      <c r="E395" s="191" t="str">
        <f t="shared" si="229"/>
        <v>Di</v>
      </c>
      <c r="F395" s="191">
        <f t="shared" si="230"/>
        <v>2021</v>
      </c>
      <c r="G395" s="191">
        <f t="shared" si="231"/>
        <v>12</v>
      </c>
      <c r="H395" s="191">
        <f t="shared" si="233"/>
        <v>14</v>
      </c>
      <c r="I395" s="192">
        <f t="shared" si="232"/>
        <v>43082</v>
      </c>
      <c r="J395" s="193">
        <f t="shared" si="220"/>
        <v>7</v>
      </c>
      <c r="K395" s="194">
        <f t="shared" si="221"/>
        <v>0</v>
      </c>
      <c r="L395" s="193">
        <f t="shared" si="222"/>
        <v>12</v>
      </c>
      <c r="M395" s="194">
        <f t="shared" si="223"/>
        <v>15</v>
      </c>
      <c r="N395" s="193">
        <f t="shared" si="224"/>
        <v>12</v>
      </c>
      <c r="O395" s="194">
        <f t="shared" si="225"/>
        <v>45</v>
      </c>
      <c r="P395" s="193">
        <f t="shared" si="226"/>
        <v>16</v>
      </c>
      <c r="Q395" s="194">
        <f t="shared" si="227"/>
        <v>0</v>
      </c>
      <c r="R395" s="195">
        <f t="shared" si="234"/>
        <v>0.29166666666666669</v>
      </c>
      <c r="S395" s="195">
        <f t="shared" si="235"/>
        <v>0.51041666666666663</v>
      </c>
      <c r="T395" s="195">
        <f t="shared" si="236"/>
        <v>0.53125</v>
      </c>
      <c r="U395" s="195">
        <f t="shared" si="237"/>
        <v>0.66666666666666663</v>
      </c>
      <c r="V395" s="196"/>
      <c r="W395" s="196">
        <f t="shared" si="238"/>
        <v>0.35416666666666669</v>
      </c>
      <c r="X395" s="196"/>
      <c r="Y395" s="196">
        <f t="shared" si="239"/>
        <v>0.35416666666666657</v>
      </c>
    </row>
    <row r="396" spans="2:25" ht="12.75" hidden="1" customHeight="1" outlineLevel="1" x14ac:dyDescent="0.2">
      <c r="B396" s="851"/>
      <c r="C396" s="851"/>
      <c r="D396" s="27" t="str">
        <f t="shared" si="228"/>
        <v/>
      </c>
      <c r="E396" s="191" t="str">
        <f t="shared" si="229"/>
        <v>Mi</v>
      </c>
      <c r="F396" s="191">
        <f t="shared" si="230"/>
        <v>2021</v>
      </c>
      <c r="G396" s="191">
        <f t="shared" si="231"/>
        <v>12</v>
      </c>
      <c r="H396" s="191">
        <f t="shared" si="233"/>
        <v>15</v>
      </c>
      <c r="I396" s="192">
        <f t="shared" si="232"/>
        <v>43083</v>
      </c>
      <c r="J396" s="193">
        <f t="shared" si="220"/>
        <v>7</v>
      </c>
      <c r="K396" s="194">
        <f t="shared" si="221"/>
        <v>0</v>
      </c>
      <c r="L396" s="193">
        <f t="shared" si="222"/>
        <v>12</v>
      </c>
      <c r="M396" s="194">
        <f t="shared" si="223"/>
        <v>15</v>
      </c>
      <c r="N396" s="193">
        <f t="shared" si="224"/>
        <v>12</v>
      </c>
      <c r="O396" s="194">
        <f t="shared" si="225"/>
        <v>45</v>
      </c>
      <c r="P396" s="193">
        <f t="shared" si="226"/>
        <v>16</v>
      </c>
      <c r="Q396" s="194">
        <f t="shared" si="227"/>
        <v>0</v>
      </c>
      <c r="R396" s="195">
        <f t="shared" si="234"/>
        <v>0.29166666666666669</v>
      </c>
      <c r="S396" s="195">
        <f t="shared" si="235"/>
        <v>0.51041666666666663</v>
      </c>
      <c r="T396" s="195">
        <f t="shared" si="236"/>
        <v>0.53125</v>
      </c>
      <c r="U396" s="195">
        <f t="shared" si="237"/>
        <v>0.66666666666666663</v>
      </c>
      <c r="V396" s="196"/>
      <c r="W396" s="196">
        <f t="shared" si="238"/>
        <v>0.35416666666666669</v>
      </c>
      <c r="X396" s="196"/>
      <c r="Y396" s="196">
        <f t="shared" si="239"/>
        <v>0.35416666666666657</v>
      </c>
    </row>
    <row r="397" spans="2:25" ht="12.75" hidden="1" customHeight="1" outlineLevel="1" x14ac:dyDescent="0.2">
      <c r="B397" s="851"/>
      <c r="C397" s="851"/>
      <c r="D397" s="27" t="str">
        <f t="shared" si="228"/>
        <v/>
      </c>
      <c r="E397" s="191" t="str">
        <f t="shared" si="229"/>
        <v>Do</v>
      </c>
      <c r="F397" s="191">
        <f t="shared" si="230"/>
        <v>2021</v>
      </c>
      <c r="G397" s="191">
        <f t="shared" si="231"/>
        <v>12</v>
      </c>
      <c r="H397" s="191">
        <f t="shared" si="233"/>
        <v>16</v>
      </c>
      <c r="I397" s="192">
        <f t="shared" si="232"/>
        <v>43084</v>
      </c>
      <c r="J397" s="193">
        <f t="shared" si="220"/>
        <v>7</v>
      </c>
      <c r="K397" s="194">
        <f t="shared" si="221"/>
        <v>0</v>
      </c>
      <c r="L397" s="193">
        <f t="shared" si="222"/>
        <v>12</v>
      </c>
      <c r="M397" s="194">
        <f t="shared" si="223"/>
        <v>15</v>
      </c>
      <c r="N397" s="193">
        <f t="shared" si="224"/>
        <v>12</v>
      </c>
      <c r="O397" s="194">
        <f t="shared" si="225"/>
        <v>45</v>
      </c>
      <c r="P397" s="193">
        <f t="shared" si="226"/>
        <v>16</v>
      </c>
      <c r="Q397" s="194">
        <f t="shared" si="227"/>
        <v>0</v>
      </c>
      <c r="R397" s="195">
        <f t="shared" si="234"/>
        <v>0.29166666666666669</v>
      </c>
      <c r="S397" s="195">
        <f t="shared" si="235"/>
        <v>0.51041666666666663</v>
      </c>
      <c r="T397" s="195">
        <f t="shared" si="236"/>
        <v>0.53125</v>
      </c>
      <c r="U397" s="195">
        <f t="shared" si="237"/>
        <v>0.66666666666666663</v>
      </c>
      <c r="V397" s="196"/>
      <c r="W397" s="196">
        <f t="shared" si="238"/>
        <v>0.35416666666666669</v>
      </c>
      <c r="X397" s="196"/>
      <c r="Y397" s="196">
        <f t="shared" si="239"/>
        <v>0.35416666666666657</v>
      </c>
    </row>
    <row r="398" spans="2:25" ht="12.75" hidden="1" customHeight="1" outlineLevel="1" x14ac:dyDescent="0.2">
      <c r="B398" s="851"/>
      <c r="C398" s="851"/>
      <c r="D398" s="27" t="str">
        <f t="shared" si="228"/>
        <v/>
      </c>
      <c r="E398" s="191" t="str">
        <f t="shared" si="229"/>
        <v>Fr</v>
      </c>
      <c r="F398" s="191">
        <f t="shared" si="230"/>
        <v>2021</v>
      </c>
      <c r="G398" s="191">
        <f t="shared" si="231"/>
        <v>12</v>
      </c>
      <c r="H398" s="191">
        <f t="shared" si="233"/>
        <v>17</v>
      </c>
      <c r="I398" s="192">
        <f t="shared" si="232"/>
        <v>43085</v>
      </c>
      <c r="J398" s="193">
        <f t="shared" si="220"/>
        <v>7</v>
      </c>
      <c r="K398" s="194">
        <f t="shared" si="221"/>
        <v>0</v>
      </c>
      <c r="L398" s="193">
        <f t="shared" si="222"/>
        <v>12</v>
      </c>
      <c r="M398" s="194">
        <f t="shared" si="223"/>
        <v>15</v>
      </c>
      <c r="N398" s="193">
        <f t="shared" si="224"/>
        <v>12</v>
      </c>
      <c r="O398" s="194">
        <f t="shared" si="225"/>
        <v>45</v>
      </c>
      <c r="P398" s="193">
        <f t="shared" si="226"/>
        <v>16</v>
      </c>
      <c r="Q398" s="194">
        <f t="shared" si="227"/>
        <v>0</v>
      </c>
      <c r="R398" s="195">
        <f t="shared" si="234"/>
        <v>0.29166666666666669</v>
      </c>
      <c r="S398" s="195">
        <f t="shared" si="235"/>
        <v>0.51041666666666663</v>
      </c>
      <c r="T398" s="195">
        <f t="shared" si="236"/>
        <v>0.53125</v>
      </c>
      <c r="U398" s="195">
        <f t="shared" si="237"/>
        <v>0.66666666666666663</v>
      </c>
      <c r="V398" s="196"/>
      <c r="W398" s="196">
        <f t="shared" si="238"/>
        <v>0.35416666666666669</v>
      </c>
      <c r="X398" s="196"/>
      <c r="Y398" s="196">
        <f t="shared" si="239"/>
        <v>0.35416666666666657</v>
      </c>
    </row>
    <row r="399" spans="2:25" ht="12.75" hidden="1" customHeight="1" outlineLevel="1" x14ac:dyDescent="0.2">
      <c r="B399" s="851"/>
      <c r="C399" s="851"/>
      <c r="D399" s="27" t="str">
        <f t="shared" si="228"/>
        <v/>
      </c>
      <c r="E399" s="191" t="str">
        <f t="shared" si="229"/>
        <v>Sa</v>
      </c>
      <c r="F399" s="191">
        <f t="shared" si="230"/>
        <v>2021</v>
      </c>
      <c r="G399" s="191">
        <f t="shared" si="231"/>
        <v>12</v>
      </c>
      <c r="H399" s="191">
        <f t="shared" si="233"/>
        <v>18</v>
      </c>
      <c r="I399" s="192">
        <f t="shared" si="232"/>
        <v>43086</v>
      </c>
      <c r="J399" s="193">
        <f t="shared" si="220"/>
        <v>7</v>
      </c>
      <c r="K399" s="194">
        <f t="shared" si="221"/>
        <v>0</v>
      </c>
      <c r="L399" s="193">
        <f t="shared" si="222"/>
        <v>12</v>
      </c>
      <c r="M399" s="194">
        <f t="shared" si="223"/>
        <v>15</v>
      </c>
      <c r="N399" s="193">
        <f t="shared" si="224"/>
        <v>12</v>
      </c>
      <c r="O399" s="194">
        <f t="shared" si="225"/>
        <v>45</v>
      </c>
      <c r="P399" s="193">
        <f t="shared" si="226"/>
        <v>16</v>
      </c>
      <c r="Q399" s="194">
        <f t="shared" si="227"/>
        <v>0</v>
      </c>
      <c r="R399" s="195">
        <f t="shared" si="234"/>
        <v>0.29166666666666669</v>
      </c>
      <c r="S399" s="195">
        <f t="shared" si="235"/>
        <v>0.51041666666666663</v>
      </c>
      <c r="T399" s="195">
        <f t="shared" si="236"/>
        <v>0.53125</v>
      </c>
      <c r="U399" s="195">
        <f t="shared" si="237"/>
        <v>0.66666666666666663</v>
      </c>
      <c r="V399" s="196"/>
      <c r="W399" s="196">
        <f t="shared" si="238"/>
        <v>0.35416666666666669</v>
      </c>
      <c r="X399" s="196"/>
      <c r="Y399" s="196">
        <f t="shared" si="239"/>
        <v>0.35416666666666657</v>
      </c>
    </row>
    <row r="400" spans="2:25" ht="12.75" hidden="1" customHeight="1" outlineLevel="1" x14ac:dyDescent="0.2">
      <c r="B400" s="851"/>
      <c r="C400" s="851"/>
      <c r="D400" s="27" t="str">
        <f t="shared" si="228"/>
        <v/>
      </c>
      <c r="E400" s="191" t="str">
        <f t="shared" si="229"/>
        <v>So</v>
      </c>
      <c r="F400" s="191">
        <f t="shared" si="230"/>
        <v>2021</v>
      </c>
      <c r="G400" s="191">
        <f t="shared" si="231"/>
        <v>12</v>
      </c>
      <c r="H400" s="191">
        <f t="shared" si="233"/>
        <v>19</v>
      </c>
      <c r="I400" s="192">
        <f t="shared" si="232"/>
        <v>43087</v>
      </c>
      <c r="J400" s="193">
        <f t="shared" si="220"/>
        <v>7</v>
      </c>
      <c r="K400" s="194">
        <f t="shared" si="221"/>
        <v>0</v>
      </c>
      <c r="L400" s="193">
        <f t="shared" si="222"/>
        <v>12</v>
      </c>
      <c r="M400" s="194">
        <f t="shared" si="223"/>
        <v>15</v>
      </c>
      <c r="N400" s="193">
        <f t="shared" si="224"/>
        <v>12</v>
      </c>
      <c r="O400" s="194">
        <f t="shared" si="225"/>
        <v>45</v>
      </c>
      <c r="P400" s="193">
        <f t="shared" si="226"/>
        <v>16</v>
      </c>
      <c r="Q400" s="194">
        <f t="shared" si="227"/>
        <v>0</v>
      </c>
      <c r="R400" s="195">
        <f t="shared" si="234"/>
        <v>0.29166666666666669</v>
      </c>
      <c r="S400" s="195">
        <f t="shared" si="235"/>
        <v>0.51041666666666663</v>
      </c>
      <c r="T400" s="195">
        <f t="shared" si="236"/>
        <v>0.53125</v>
      </c>
      <c r="U400" s="195">
        <f t="shared" si="237"/>
        <v>0.66666666666666663</v>
      </c>
      <c r="V400" s="196"/>
      <c r="W400" s="196">
        <f t="shared" si="238"/>
        <v>0.35416666666666669</v>
      </c>
      <c r="X400" s="196"/>
      <c r="Y400" s="196">
        <f t="shared" si="239"/>
        <v>0.35416666666666657</v>
      </c>
    </row>
    <row r="401" spans="2:30" ht="12.75" hidden="1" customHeight="1" outlineLevel="1" x14ac:dyDescent="0.2">
      <c r="B401" s="851"/>
      <c r="C401" s="851"/>
      <c r="D401" s="27">
        <f t="shared" si="228"/>
        <v>51</v>
      </c>
      <c r="E401" s="191" t="str">
        <f t="shared" si="229"/>
        <v>Mo</v>
      </c>
      <c r="F401" s="191">
        <f t="shared" si="230"/>
        <v>2021</v>
      </c>
      <c r="G401" s="191">
        <f t="shared" si="231"/>
        <v>12</v>
      </c>
      <c r="H401" s="191">
        <f t="shared" si="233"/>
        <v>20</v>
      </c>
      <c r="I401" s="192">
        <f t="shared" si="232"/>
        <v>43088</v>
      </c>
      <c r="J401" s="193">
        <f t="shared" si="220"/>
        <v>7</v>
      </c>
      <c r="K401" s="194">
        <f t="shared" si="221"/>
        <v>0</v>
      </c>
      <c r="L401" s="193">
        <f t="shared" si="222"/>
        <v>12</v>
      </c>
      <c r="M401" s="194">
        <f t="shared" si="223"/>
        <v>15</v>
      </c>
      <c r="N401" s="193">
        <f t="shared" si="224"/>
        <v>12</v>
      </c>
      <c r="O401" s="194">
        <f t="shared" si="225"/>
        <v>45</v>
      </c>
      <c r="P401" s="193">
        <f t="shared" si="226"/>
        <v>16</v>
      </c>
      <c r="Q401" s="194">
        <f t="shared" si="227"/>
        <v>0</v>
      </c>
      <c r="R401" s="195">
        <f t="shared" si="234"/>
        <v>0.29166666666666669</v>
      </c>
      <c r="S401" s="195">
        <f t="shared" si="235"/>
        <v>0.51041666666666663</v>
      </c>
      <c r="T401" s="195">
        <f t="shared" si="236"/>
        <v>0.53125</v>
      </c>
      <c r="U401" s="195">
        <f t="shared" si="237"/>
        <v>0.66666666666666663</v>
      </c>
      <c r="V401" s="196"/>
      <c r="W401" s="196">
        <f t="shared" si="238"/>
        <v>0.35416666666666669</v>
      </c>
      <c r="X401" s="196"/>
      <c r="Y401" s="196">
        <f t="shared" si="239"/>
        <v>0.35416666666666657</v>
      </c>
      <c r="Z401" s="196"/>
      <c r="AA401" s="172"/>
    </row>
    <row r="402" spans="2:30" ht="12.75" hidden="1" customHeight="1" outlineLevel="1" x14ac:dyDescent="0.2">
      <c r="B402" s="851"/>
      <c r="C402" s="851"/>
      <c r="D402" s="27" t="str">
        <f t="shared" si="228"/>
        <v/>
      </c>
      <c r="E402" s="191" t="str">
        <f t="shared" si="229"/>
        <v>Di</v>
      </c>
      <c r="F402" s="191">
        <f t="shared" si="230"/>
        <v>2021</v>
      </c>
      <c r="G402" s="191">
        <f t="shared" si="231"/>
        <v>12</v>
      </c>
      <c r="H402" s="191">
        <f t="shared" si="233"/>
        <v>21</v>
      </c>
      <c r="I402" s="192">
        <f t="shared" si="232"/>
        <v>43089</v>
      </c>
      <c r="J402" s="193">
        <f t="shared" si="220"/>
        <v>7</v>
      </c>
      <c r="K402" s="194">
        <f t="shared" si="221"/>
        <v>0</v>
      </c>
      <c r="L402" s="193">
        <f t="shared" si="222"/>
        <v>12</v>
      </c>
      <c r="M402" s="194">
        <f t="shared" si="223"/>
        <v>15</v>
      </c>
      <c r="N402" s="193">
        <f t="shared" si="224"/>
        <v>12</v>
      </c>
      <c r="O402" s="194">
        <f t="shared" si="225"/>
        <v>45</v>
      </c>
      <c r="P402" s="193">
        <f t="shared" si="226"/>
        <v>16</v>
      </c>
      <c r="Q402" s="194">
        <f t="shared" si="227"/>
        <v>0</v>
      </c>
      <c r="R402" s="195">
        <f t="shared" si="234"/>
        <v>0.29166666666666669</v>
      </c>
      <c r="S402" s="195">
        <f t="shared" si="235"/>
        <v>0.51041666666666663</v>
      </c>
      <c r="T402" s="195">
        <f t="shared" si="236"/>
        <v>0.53125</v>
      </c>
      <c r="U402" s="195">
        <f t="shared" si="237"/>
        <v>0.66666666666666663</v>
      </c>
      <c r="V402" s="196"/>
      <c r="W402" s="196">
        <f t="shared" si="238"/>
        <v>0.35416666666666669</v>
      </c>
      <c r="X402" s="196"/>
      <c r="Y402" s="196">
        <f t="shared" si="239"/>
        <v>0.35416666666666657</v>
      </c>
      <c r="Z402" s="196"/>
    </row>
    <row r="403" spans="2:30" ht="12.75" hidden="1" customHeight="1" outlineLevel="1" x14ac:dyDescent="0.2">
      <c r="B403" s="851"/>
      <c r="C403" s="851"/>
      <c r="D403" s="27" t="str">
        <f t="shared" si="228"/>
        <v/>
      </c>
      <c r="E403" s="191" t="str">
        <f t="shared" si="229"/>
        <v>Mi</v>
      </c>
      <c r="F403" s="191">
        <f t="shared" si="230"/>
        <v>2021</v>
      </c>
      <c r="G403" s="191">
        <f t="shared" si="231"/>
        <v>12</v>
      </c>
      <c r="H403" s="191">
        <f t="shared" si="233"/>
        <v>22</v>
      </c>
      <c r="I403" s="192">
        <f t="shared" si="232"/>
        <v>43090</v>
      </c>
      <c r="J403" s="193">
        <f t="shared" si="220"/>
        <v>7</v>
      </c>
      <c r="K403" s="194">
        <f t="shared" si="221"/>
        <v>0</v>
      </c>
      <c r="L403" s="193">
        <f t="shared" si="222"/>
        <v>12</v>
      </c>
      <c r="M403" s="194">
        <f t="shared" si="223"/>
        <v>15</v>
      </c>
      <c r="N403" s="193">
        <f t="shared" si="224"/>
        <v>12</v>
      </c>
      <c r="O403" s="194">
        <f t="shared" si="225"/>
        <v>45</v>
      </c>
      <c r="P403" s="193">
        <f t="shared" si="226"/>
        <v>16</v>
      </c>
      <c r="Q403" s="194">
        <f t="shared" si="227"/>
        <v>0</v>
      </c>
      <c r="R403" s="195">
        <f t="shared" si="234"/>
        <v>0.29166666666666669</v>
      </c>
      <c r="S403" s="195">
        <f t="shared" si="235"/>
        <v>0.51041666666666663</v>
      </c>
      <c r="T403" s="195">
        <f t="shared" si="236"/>
        <v>0.53125</v>
      </c>
      <c r="U403" s="195">
        <f t="shared" si="237"/>
        <v>0.66666666666666663</v>
      </c>
      <c r="V403" s="196"/>
      <c r="W403" s="196">
        <f t="shared" si="238"/>
        <v>0.35416666666666669</v>
      </c>
      <c r="X403" s="196"/>
      <c r="Y403" s="196">
        <f t="shared" si="239"/>
        <v>0.35416666666666657</v>
      </c>
      <c r="Z403" s="196"/>
    </row>
    <row r="404" spans="2:30" ht="12.75" hidden="1" customHeight="1" outlineLevel="1" x14ac:dyDescent="0.2">
      <c r="B404" s="851"/>
      <c r="C404" s="851"/>
      <c r="D404" s="27" t="str">
        <f t="shared" si="228"/>
        <v/>
      </c>
      <c r="E404" s="191" t="str">
        <f t="shared" si="229"/>
        <v>Do</v>
      </c>
      <c r="F404" s="191">
        <f t="shared" si="230"/>
        <v>2021</v>
      </c>
      <c r="G404" s="191">
        <f t="shared" si="231"/>
        <v>12</v>
      </c>
      <c r="H404" s="191">
        <f t="shared" si="233"/>
        <v>23</v>
      </c>
      <c r="I404" s="192">
        <f t="shared" si="232"/>
        <v>43091</v>
      </c>
      <c r="J404" s="193">
        <f t="shared" si="220"/>
        <v>7</v>
      </c>
      <c r="K404" s="194">
        <f t="shared" si="221"/>
        <v>0</v>
      </c>
      <c r="L404" s="193">
        <f t="shared" si="222"/>
        <v>12</v>
      </c>
      <c r="M404" s="194">
        <f t="shared" si="223"/>
        <v>15</v>
      </c>
      <c r="N404" s="193">
        <f t="shared" si="224"/>
        <v>12</v>
      </c>
      <c r="O404" s="194">
        <f t="shared" si="225"/>
        <v>45</v>
      </c>
      <c r="P404" s="193">
        <f t="shared" si="226"/>
        <v>16</v>
      </c>
      <c r="Q404" s="194">
        <f t="shared" si="227"/>
        <v>0</v>
      </c>
      <c r="R404" s="195">
        <f t="shared" si="234"/>
        <v>0.29166666666666669</v>
      </c>
      <c r="S404" s="195">
        <f t="shared" si="235"/>
        <v>0.51041666666666663</v>
      </c>
      <c r="T404" s="195">
        <f t="shared" si="236"/>
        <v>0.53125</v>
      </c>
      <c r="U404" s="195">
        <f t="shared" si="237"/>
        <v>0.66666666666666663</v>
      </c>
      <c r="V404" s="196"/>
      <c r="W404" s="196">
        <f t="shared" si="238"/>
        <v>0.35416666666666669</v>
      </c>
      <c r="X404" s="196"/>
      <c r="Y404" s="196">
        <f t="shared" si="239"/>
        <v>0.35416666666666657</v>
      </c>
      <c r="Z404" s="196"/>
      <c r="AA404" s="150"/>
    </row>
    <row r="405" spans="2:30" ht="12.75" hidden="1" customHeight="1" outlineLevel="1" x14ac:dyDescent="0.2">
      <c r="B405" s="851"/>
      <c r="C405" s="851"/>
      <c r="D405" s="27" t="str">
        <f t="shared" si="228"/>
        <v/>
      </c>
      <c r="E405" s="191" t="str">
        <f t="shared" si="229"/>
        <v>Fr</v>
      </c>
      <c r="F405" s="191">
        <f t="shared" si="230"/>
        <v>2021</v>
      </c>
      <c r="G405" s="191">
        <f t="shared" si="231"/>
        <v>12</v>
      </c>
      <c r="H405" s="191">
        <f t="shared" si="233"/>
        <v>24</v>
      </c>
      <c r="I405" s="192">
        <f t="shared" si="232"/>
        <v>43092</v>
      </c>
      <c r="J405" s="193">
        <f t="shared" si="220"/>
        <v>7</v>
      </c>
      <c r="K405" s="194">
        <f t="shared" si="221"/>
        <v>0</v>
      </c>
      <c r="L405" s="193">
        <f t="shared" si="222"/>
        <v>12</v>
      </c>
      <c r="M405" s="194">
        <f t="shared" si="223"/>
        <v>15</v>
      </c>
      <c r="N405" s="193">
        <f t="shared" si="224"/>
        <v>12</v>
      </c>
      <c r="O405" s="194">
        <f t="shared" si="225"/>
        <v>45</v>
      </c>
      <c r="P405" s="193">
        <f t="shared" si="226"/>
        <v>16</v>
      </c>
      <c r="Q405" s="194">
        <f t="shared" si="227"/>
        <v>0</v>
      </c>
      <c r="R405" s="195">
        <f t="shared" si="234"/>
        <v>0.29166666666666669</v>
      </c>
      <c r="S405" s="195">
        <f t="shared" si="235"/>
        <v>0.51041666666666663</v>
      </c>
      <c r="T405" s="195">
        <f t="shared" si="236"/>
        <v>0.53125</v>
      </c>
      <c r="U405" s="195">
        <f t="shared" si="237"/>
        <v>0.66666666666666663</v>
      </c>
      <c r="V405" s="196"/>
      <c r="W405" s="196">
        <f t="shared" si="238"/>
        <v>0.35416666666666669</v>
      </c>
      <c r="X405" s="196"/>
      <c r="Y405" s="196">
        <f t="shared" si="239"/>
        <v>0.35416666666666657</v>
      </c>
      <c r="Z405" s="196"/>
      <c r="AA405" s="150"/>
    </row>
    <row r="406" spans="2:30" ht="12.75" hidden="1" customHeight="1" outlineLevel="1" x14ac:dyDescent="0.2">
      <c r="B406" s="851"/>
      <c r="C406" s="851"/>
      <c r="D406" s="27" t="str">
        <f t="shared" si="228"/>
        <v/>
      </c>
      <c r="E406" s="191" t="str">
        <f t="shared" si="229"/>
        <v>Sa</v>
      </c>
      <c r="F406" s="191">
        <f t="shared" si="230"/>
        <v>2021</v>
      </c>
      <c r="G406" s="191">
        <f t="shared" si="231"/>
        <v>12</v>
      </c>
      <c r="H406" s="191">
        <f t="shared" si="233"/>
        <v>25</v>
      </c>
      <c r="I406" s="192">
        <f t="shared" si="232"/>
        <v>43093</v>
      </c>
      <c r="J406" s="193">
        <f t="shared" si="220"/>
        <v>7</v>
      </c>
      <c r="K406" s="194">
        <f t="shared" si="221"/>
        <v>0</v>
      </c>
      <c r="L406" s="193">
        <f t="shared" si="222"/>
        <v>12</v>
      </c>
      <c r="M406" s="194">
        <f t="shared" si="223"/>
        <v>15</v>
      </c>
      <c r="N406" s="193">
        <f t="shared" si="224"/>
        <v>12</v>
      </c>
      <c r="O406" s="194">
        <f t="shared" si="225"/>
        <v>45</v>
      </c>
      <c r="P406" s="193">
        <f t="shared" si="226"/>
        <v>16</v>
      </c>
      <c r="Q406" s="194">
        <f t="shared" si="227"/>
        <v>0</v>
      </c>
      <c r="R406" s="195">
        <f t="shared" si="234"/>
        <v>0.29166666666666669</v>
      </c>
      <c r="S406" s="195">
        <f t="shared" si="235"/>
        <v>0.51041666666666663</v>
      </c>
      <c r="T406" s="195">
        <f t="shared" si="236"/>
        <v>0.53125</v>
      </c>
      <c r="U406" s="195">
        <f t="shared" si="237"/>
        <v>0.66666666666666663</v>
      </c>
      <c r="V406" s="196"/>
      <c r="W406" s="196">
        <f t="shared" si="238"/>
        <v>0.35416666666666669</v>
      </c>
      <c r="X406" s="196"/>
      <c r="Y406" s="196">
        <f t="shared" si="239"/>
        <v>0.35416666666666657</v>
      </c>
      <c r="Z406" s="196"/>
      <c r="AA406" s="150"/>
    </row>
    <row r="407" spans="2:30" ht="12.75" hidden="1" customHeight="1" outlineLevel="1" x14ac:dyDescent="0.2">
      <c r="B407" s="851"/>
      <c r="C407" s="851"/>
      <c r="D407" s="27" t="str">
        <f t="shared" si="228"/>
        <v/>
      </c>
      <c r="E407" s="191" t="str">
        <f t="shared" si="229"/>
        <v>So</v>
      </c>
      <c r="F407" s="191">
        <f t="shared" si="230"/>
        <v>2021</v>
      </c>
      <c r="G407" s="191">
        <f t="shared" si="231"/>
        <v>12</v>
      </c>
      <c r="H407" s="191">
        <f t="shared" si="233"/>
        <v>26</v>
      </c>
      <c r="I407" s="192">
        <f t="shared" si="232"/>
        <v>43094</v>
      </c>
      <c r="J407" s="193">
        <f t="shared" si="220"/>
        <v>7</v>
      </c>
      <c r="K407" s="194">
        <f t="shared" si="221"/>
        <v>0</v>
      </c>
      <c r="L407" s="193">
        <f t="shared" si="222"/>
        <v>12</v>
      </c>
      <c r="M407" s="194">
        <f t="shared" si="223"/>
        <v>15</v>
      </c>
      <c r="N407" s="193">
        <f t="shared" si="224"/>
        <v>12</v>
      </c>
      <c r="O407" s="194">
        <f t="shared" si="225"/>
        <v>45</v>
      </c>
      <c r="P407" s="193">
        <f t="shared" si="226"/>
        <v>16</v>
      </c>
      <c r="Q407" s="194">
        <f t="shared" si="227"/>
        <v>0</v>
      </c>
      <c r="R407" s="195">
        <f t="shared" si="234"/>
        <v>0.29166666666666669</v>
      </c>
      <c r="S407" s="195">
        <f t="shared" si="235"/>
        <v>0.51041666666666663</v>
      </c>
      <c r="T407" s="195">
        <f t="shared" si="236"/>
        <v>0.53125</v>
      </c>
      <c r="U407" s="195">
        <f t="shared" si="237"/>
        <v>0.66666666666666663</v>
      </c>
      <c r="V407" s="196"/>
      <c r="W407" s="196">
        <f t="shared" si="238"/>
        <v>0.35416666666666669</v>
      </c>
      <c r="X407" s="196"/>
      <c r="Y407" s="196">
        <f t="shared" si="239"/>
        <v>0.35416666666666657</v>
      </c>
      <c r="Z407" s="196"/>
      <c r="AA407" s="150"/>
    </row>
    <row r="408" spans="2:30" ht="12.75" hidden="1" customHeight="1" outlineLevel="1" x14ac:dyDescent="0.2">
      <c r="B408" s="851"/>
      <c r="C408" s="851"/>
      <c r="D408" s="27">
        <f t="shared" si="228"/>
        <v>52</v>
      </c>
      <c r="E408" s="191" t="str">
        <f t="shared" si="229"/>
        <v>Mo</v>
      </c>
      <c r="F408" s="191">
        <f t="shared" si="230"/>
        <v>2021</v>
      </c>
      <c r="G408" s="191">
        <f t="shared" si="231"/>
        <v>12</v>
      </c>
      <c r="H408" s="191">
        <f t="shared" si="233"/>
        <v>27</v>
      </c>
      <c r="I408" s="192">
        <f t="shared" si="232"/>
        <v>43095</v>
      </c>
      <c r="J408" s="193">
        <f t="shared" si="220"/>
        <v>7</v>
      </c>
      <c r="K408" s="194">
        <f t="shared" si="221"/>
        <v>0</v>
      </c>
      <c r="L408" s="193">
        <f t="shared" si="222"/>
        <v>12</v>
      </c>
      <c r="M408" s="194">
        <f t="shared" si="223"/>
        <v>15</v>
      </c>
      <c r="N408" s="193">
        <f t="shared" si="224"/>
        <v>12</v>
      </c>
      <c r="O408" s="194">
        <f t="shared" si="225"/>
        <v>45</v>
      </c>
      <c r="P408" s="193">
        <f t="shared" si="226"/>
        <v>16</v>
      </c>
      <c r="Q408" s="194">
        <f t="shared" si="227"/>
        <v>0</v>
      </c>
      <c r="R408" s="195">
        <f t="shared" si="234"/>
        <v>0.29166666666666669</v>
      </c>
      <c r="S408" s="195">
        <f t="shared" si="235"/>
        <v>0.51041666666666663</v>
      </c>
      <c r="T408" s="195">
        <f t="shared" si="236"/>
        <v>0.53125</v>
      </c>
      <c r="U408" s="195">
        <f t="shared" si="237"/>
        <v>0.66666666666666663</v>
      </c>
      <c r="V408" s="196"/>
      <c r="W408" s="196">
        <f t="shared" si="238"/>
        <v>0.35416666666666669</v>
      </c>
      <c r="X408" s="196"/>
      <c r="Y408" s="196">
        <f t="shared" si="239"/>
        <v>0.35416666666666657</v>
      </c>
      <c r="Z408" s="196"/>
      <c r="AA408" s="150"/>
    </row>
    <row r="409" spans="2:30" ht="12.75" hidden="1" customHeight="1" outlineLevel="1" x14ac:dyDescent="0.2">
      <c r="B409" s="851"/>
      <c r="C409" s="851"/>
      <c r="D409" s="27" t="str">
        <f t="shared" si="228"/>
        <v/>
      </c>
      <c r="E409" s="191" t="str">
        <f t="shared" si="229"/>
        <v>Di</v>
      </c>
      <c r="F409" s="191">
        <f t="shared" si="230"/>
        <v>2021</v>
      </c>
      <c r="G409" s="191">
        <f t="shared" si="231"/>
        <v>12</v>
      </c>
      <c r="H409" s="191">
        <f t="shared" si="233"/>
        <v>28</v>
      </c>
      <c r="I409" s="192">
        <f t="shared" si="232"/>
        <v>43096</v>
      </c>
      <c r="J409" s="193">
        <f t="shared" si="220"/>
        <v>7</v>
      </c>
      <c r="K409" s="194">
        <f t="shared" si="221"/>
        <v>0</v>
      </c>
      <c r="L409" s="193">
        <f t="shared" si="222"/>
        <v>12</v>
      </c>
      <c r="M409" s="194">
        <f t="shared" si="223"/>
        <v>15</v>
      </c>
      <c r="N409" s="193">
        <f t="shared" si="224"/>
        <v>12</v>
      </c>
      <c r="O409" s="194">
        <f t="shared" si="225"/>
        <v>45</v>
      </c>
      <c r="P409" s="193">
        <f t="shared" si="226"/>
        <v>16</v>
      </c>
      <c r="Q409" s="194">
        <f t="shared" si="227"/>
        <v>0</v>
      </c>
      <c r="R409" s="195">
        <f>TIME(J409,K409,0)</f>
        <v>0.29166666666666669</v>
      </c>
      <c r="S409" s="195">
        <f>TIME(L409,M409,0)</f>
        <v>0.51041666666666663</v>
      </c>
      <c r="T409" s="195">
        <f>TIME(N409,O409,0)</f>
        <v>0.53125</v>
      </c>
      <c r="U409" s="195">
        <f>TIME(P409,Q409,0)</f>
        <v>0.66666666666666663</v>
      </c>
      <c r="V409" s="196"/>
      <c r="W409" s="196">
        <f>TIME($W$4,$X$4,0)</f>
        <v>0.35416666666666669</v>
      </c>
      <c r="X409" s="196"/>
      <c r="Y409" s="196">
        <f>U409-R409-(T409-S409)</f>
        <v>0.35416666666666657</v>
      </c>
      <c r="Z409" s="196"/>
    </row>
    <row r="410" spans="2:30" ht="12.75" hidden="1" customHeight="1" outlineLevel="1" x14ac:dyDescent="0.2">
      <c r="B410" s="851"/>
      <c r="C410" s="851"/>
      <c r="D410" s="27" t="str">
        <f t="shared" si="228"/>
        <v/>
      </c>
      <c r="E410" s="191" t="str">
        <f t="shared" si="229"/>
        <v>Mi</v>
      </c>
      <c r="F410" s="191">
        <f t="shared" si="230"/>
        <v>2021</v>
      </c>
      <c r="G410" s="191">
        <f t="shared" si="231"/>
        <v>12</v>
      </c>
      <c r="H410" s="191">
        <f t="shared" si="233"/>
        <v>29</v>
      </c>
      <c r="I410" s="192">
        <f t="shared" si="232"/>
        <v>43097</v>
      </c>
      <c r="J410" s="193">
        <f t="shared" si="220"/>
        <v>7</v>
      </c>
      <c r="K410" s="194">
        <f t="shared" si="221"/>
        <v>0</v>
      </c>
      <c r="L410" s="193">
        <f t="shared" si="222"/>
        <v>12</v>
      </c>
      <c r="M410" s="194">
        <f t="shared" si="223"/>
        <v>15</v>
      </c>
      <c r="N410" s="193">
        <f t="shared" si="224"/>
        <v>12</v>
      </c>
      <c r="O410" s="194">
        <f t="shared" si="225"/>
        <v>45</v>
      </c>
      <c r="P410" s="193">
        <f t="shared" si="226"/>
        <v>16</v>
      </c>
      <c r="Q410" s="194">
        <f t="shared" si="227"/>
        <v>0</v>
      </c>
      <c r="R410" s="195">
        <f>TIME(J410,K410,0)</f>
        <v>0.29166666666666669</v>
      </c>
      <c r="S410" s="195">
        <f>TIME(L410,M410,0)</f>
        <v>0.51041666666666663</v>
      </c>
      <c r="T410" s="195">
        <f>TIME(N410,O410,0)</f>
        <v>0.53125</v>
      </c>
      <c r="U410" s="195">
        <f>TIME(P410,Q410,0)</f>
        <v>0.66666666666666663</v>
      </c>
      <c r="V410" s="196"/>
      <c r="W410" s="196">
        <f>TIME($W$4,$X$4,0)</f>
        <v>0.35416666666666669</v>
      </c>
      <c r="X410" s="196"/>
      <c r="Y410" s="196">
        <f>U410-R410-(T410-S410)</f>
        <v>0.35416666666666657</v>
      </c>
      <c r="Z410" s="196"/>
    </row>
    <row r="411" spans="2:30" ht="12.75" hidden="1" customHeight="1" outlineLevel="1" x14ac:dyDescent="0.2">
      <c r="B411" s="851"/>
      <c r="C411" s="851"/>
      <c r="D411" s="27" t="str">
        <f t="shared" si="228"/>
        <v/>
      </c>
      <c r="E411" s="191" t="str">
        <f t="shared" si="229"/>
        <v>Do</v>
      </c>
      <c r="F411" s="191">
        <f t="shared" si="230"/>
        <v>2021</v>
      </c>
      <c r="G411" s="191">
        <f t="shared" si="231"/>
        <v>12</v>
      </c>
      <c r="H411" s="191">
        <f t="shared" si="233"/>
        <v>30</v>
      </c>
      <c r="I411" s="192">
        <f t="shared" si="232"/>
        <v>43098</v>
      </c>
      <c r="J411" s="193">
        <f t="shared" si="220"/>
        <v>7</v>
      </c>
      <c r="K411" s="194">
        <f t="shared" si="221"/>
        <v>0</v>
      </c>
      <c r="L411" s="193">
        <f t="shared" si="222"/>
        <v>12</v>
      </c>
      <c r="M411" s="194">
        <f t="shared" si="223"/>
        <v>15</v>
      </c>
      <c r="N411" s="193">
        <f t="shared" si="224"/>
        <v>12</v>
      </c>
      <c r="O411" s="194">
        <f t="shared" si="225"/>
        <v>45</v>
      </c>
      <c r="P411" s="193">
        <f t="shared" si="226"/>
        <v>16</v>
      </c>
      <c r="Q411" s="194">
        <f t="shared" si="227"/>
        <v>0</v>
      </c>
      <c r="R411" s="195">
        <f>TIME(J411,K411,0)</f>
        <v>0.29166666666666669</v>
      </c>
      <c r="S411" s="195">
        <f>TIME(L411,M411,0)</f>
        <v>0.51041666666666663</v>
      </c>
      <c r="T411" s="195">
        <f>TIME(N411,O411,0)</f>
        <v>0.53125</v>
      </c>
      <c r="U411" s="195">
        <f>TIME(P411,Q411,0)</f>
        <v>0.66666666666666663</v>
      </c>
      <c r="V411" s="196"/>
      <c r="W411" s="196">
        <f>TIME($W$4,$X$4,0)</f>
        <v>0.35416666666666669</v>
      </c>
      <c r="X411" s="196"/>
      <c r="Y411" s="196">
        <f>U411-R411-(T411-S411)</f>
        <v>0.35416666666666657</v>
      </c>
      <c r="Z411" s="196"/>
      <c r="AA411" s="150"/>
    </row>
    <row r="412" spans="2:30" ht="12.75" hidden="1" customHeight="1" outlineLevel="1" x14ac:dyDescent="0.2">
      <c r="B412" s="851"/>
      <c r="C412" s="851"/>
      <c r="D412" s="27" t="str">
        <f t="shared" si="228"/>
        <v/>
      </c>
      <c r="E412" s="191" t="str">
        <f t="shared" si="229"/>
        <v>Fr</v>
      </c>
      <c r="F412" s="191">
        <f t="shared" si="230"/>
        <v>2021</v>
      </c>
      <c r="G412" s="191">
        <f t="shared" si="231"/>
        <v>12</v>
      </c>
      <c r="H412" s="191">
        <f t="shared" si="233"/>
        <v>31</v>
      </c>
      <c r="I412" s="192">
        <f t="shared" si="232"/>
        <v>43099</v>
      </c>
      <c r="J412" s="193">
        <f t="shared" si="220"/>
        <v>7</v>
      </c>
      <c r="K412" s="194">
        <f t="shared" si="221"/>
        <v>0</v>
      </c>
      <c r="L412" s="193">
        <f t="shared" si="222"/>
        <v>12</v>
      </c>
      <c r="M412" s="194">
        <f t="shared" si="223"/>
        <v>15</v>
      </c>
      <c r="N412" s="193">
        <f t="shared" si="224"/>
        <v>12</v>
      </c>
      <c r="O412" s="194">
        <f t="shared" si="225"/>
        <v>45</v>
      </c>
      <c r="P412" s="193">
        <f t="shared" si="226"/>
        <v>16</v>
      </c>
      <c r="Q412" s="194">
        <f t="shared" si="227"/>
        <v>0</v>
      </c>
      <c r="R412" s="195">
        <f>TIME(J412,K412,0)</f>
        <v>0.29166666666666669</v>
      </c>
      <c r="S412" s="195">
        <f>TIME(L412,M412,0)</f>
        <v>0.51041666666666663</v>
      </c>
      <c r="T412" s="195">
        <f>TIME(N412,O412,0)</f>
        <v>0.53125</v>
      </c>
      <c r="U412" s="195">
        <f>TIME(P412,Q412,0)</f>
        <v>0.66666666666666663</v>
      </c>
      <c r="V412" s="196"/>
      <c r="W412" s="196">
        <f>TIME($W$4,$X$4,0)</f>
        <v>0.35416666666666669</v>
      </c>
      <c r="X412" s="196"/>
      <c r="Y412" s="196">
        <f>U412-R412-(T412-S412)</f>
        <v>0.35416666666666657</v>
      </c>
      <c r="Z412" s="196"/>
      <c r="AA412" s="150"/>
    </row>
    <row r="413" spans="2:30" ht="12.75" hidden="1" customHeight="1" outlineLevel="1" x14ac:dyDescent="0.2">
      <c r="B413" s="851"/>
      <c r="C413" s="851"/>
      <c r="E413" s="9"/>
      <c r="F413" s="9"/>
      <c r="G413" s="9"/>
      <c r="H413" s="191"/>
      <c r="I413" s="13"/>
      <c r="P413" s="4" t="s">
        <v>21</v>
      </c>
      <c r="Q413" s="4"/>
      <c r="R413" s="4"/>
      <c r="S413" s="4"/>
      <c r="T413" s="4"/>
      <c r="U413" s="4"/>
      <c r="V413" s="18"/>
      <c r="W413" s="18">
        <f>SUM(W381:W412)</f>
        <v>10.979166666666664</v>
      </c>
      <c r="X413" s="18"/>
      <c r="Y413" s="18">
        <f>SUM(Y381:Y412)</f>
        <v>10.979166666666664</v>
      </c>
      <c r="Z413" s="18"/>
      <c r="AA413" s="190">
        <f>IF(Y413-W413&lt;0,W413-Y413,Y413-W413)</f>
        <v>0</v>
      </c>
      <c r="AB413" s="190">
        <f>8.5*SUM(AB381:AB412)/24</f>
        <v>0</v>
      </c>
      <c r="AC413" s="190">
        <f>8.5*SUM(AC381:AC412)/24</f>
        <v>0</v>
      </c>
      <c r="AD413" s="190">
        <f>8.5*SUM(AD381:AD412)/24</f>
        <v>0</v>
      </c>
    </row>
    <row r="414" spans="2:30" ht="12.75" hidden="1" customHeight="1" outlineLevel="1" x14ac:dyDescent="0.2">
      <c r="B414" s="852"/>
      <c r="C414" s="852"/>
      <c r="D414" s="49"/>
      <c r="E414" s="51"/>
      <c r="F414" s="51"/>
      <c r="G414" s="51"/>
      <c r="H414" s="51"/>
      <c r="I414" s="51"/>
      <c r="J414" s="52"/>
      <c r="K414" s="52"/>
      <c r="L414" s="52"/>
      <c r="M414" s="52"/>
      <c r="N414" s="52"/>
      <c r="O414" s="52"/>
      <c r="P414" s="52"/>
      <c r="Q414" s="52"/>
      <c r="R414" s="52"/>
      <c r="S414" s="52"/>
      <c r="T414" s="52"/>
      <c r="U414" s="52"/>
      <c r="V414" s="61"/>
      <c r="W414" s="61"/>
      <c r="X414" s="61"/>
      <c r="Y414" s="51"/>
      <c r="Z414" s="51"/>
      <c r="AA414" s="204">
        <f>AA380+AA413</f>
        <v>6.9444444444428655E-3</v>
      </c>
      <c r="AB414" s="205">
        <f>AB380+SUM(AB381:AB412)</f>
        <v>0</v>
      </c>
      <c r="AC414" s="205">
        <f>AC380+SUM(AC381:AC412)</f>
        <v>0</v>
      </c>
      <c r="AD414" s="205">
        <f>AD380+SUM(AD381:AD412)</f>
        <v>1</v>
      </c>
    </row>
    <row r="415" spans="2:30" collapsed="1" x14ac:dyDescent="0.2"/>
  </sheetData>
  <mergeCells count="31">
    <mergeCell ref="B381:B414"/>
    <mergeCell ref="C381:C414"/>
    <mergeCell ref="B279:B312"/>
    <mergeCell ref="C279:C312"/>
    <mergeCell ref="B313:B346"/>
    <mergeCell ref="C313:C346"/>
    <mergeCell ref="B347:B380"/>
    <mergeCell ref="C347:C380"/>
    <mergeCell ref="B177:B210"/>
    <mergeCell ref="C177:C210"/>
    <mergeCell ref="B211:B244"/>
    <mergeCell ref="C211:C244"/>
    <mergeCell ref="B245:B278"/>
    <mergeCell ref="C245:C278"/>
    <mergeCell ref="B75:B108"/>
    <mergeCell ref="C75:C108"/>
    <mergeCell ref="B109:B142"/>
    <mergeCell ref="C109:C142"/>
    <mergeCell ref="B143:B176"/>
    <mergeCell ref="C143:C176"/>
    <mergeCell ref="B41:B74"/>
    <mergeCell ref="C41:C74"/>
    <mergeCell ref="B2:B5"/>
    <mergeCell ref="C2:C5"/>
    <mergeCell ref="J2:P2"/>
    <mergeCell ref="AD2:AD5"/>
    <mergeCell ref="AC2:AC5"/>
    <mergeCell ref="AB2:AB5"/>
    <mergeCell ref="B7:B40"/>
    <mergeCell ref="C7:C40"/>
    <mergeCell ref="AA2:AA5"/>
  </mergeCells>
  <conditionalFormatting sqref="AA39:AA40">
    <cfRule type="expression" dxfId="237" priority="24">
      <formula>(Y39-W39)&lt;0</formula>
    </cfRule>
    <cfRule type="expression" dxfId="236" priority="23">
      <formula>(Y39-W39)&gt;0</formula>
    </cfRule>
  </conditionalFormatting>
  <conditionalFormatting sqref="AA73:AA74">
    <cfRule type="expression" dxfId="235" priority="22">
      <formula>(Y73-W73)&lt;0</formula>
    </cfRule>
    <cfRule type="expression" dxfId="234" priority="21">
      <formula>(Y73-W73)&gt;0</formula>
    </cfRule>
  </conditionalFormatting>
  <conditionalFormatting sqref="AA107:AA108">
    <cfRule type="expression" dxfId="233" priority="20">
      <formula>(Y107-W107)&lt;0</formula>
    </cfRule>
    <cfRule type="expression" dxfId="232" priority="19">
      <formula>(Y107-W107)&gt;0</formula>
    </cfRule>
  </conditionalFormatting>
  <conditionalFormatting sqref="AA141:AA142">
    <cfRule type="expression" dxfId="231" priority="18">
      <formula>(Y141-W141)&lt;0</formula>
    </cfRule>
    <cfRule type="expression" dxfId="230" priority="17">
      <formula>(Y141-W141)&gt;0</formula>
    </cfRule>
  </conditionalFormatting>
  <conditionalFormatting sqref="AA175:AA176">
    <cfRule type="expression" dxfId="229" priority="16">
      <formula>(Y175-W175)&lt;0</formula>
    </cfRule>
    <cfRule type="expression" dxfId="228" priority="15">
      <formula>(Y175-W175)&gt;0</formula>
    </cfRule>
  </conditionalFormatting>
  <conditionalFormatting sqref="AA209:AA210">
    <cfRule type="expression" dxfId="227" priority="13">
      <formula>(Y209-W209)&gt;0</formula>
    </cfRule>
    <cfRule type="expression" dxfId="226" priority="14">
      <formula>(Y209-W209)&lt;0</formula>
    </cfRule>
  </conditionalFormatting>
  <conditionalFormatting sqref="AA243:AA244">
    <cfRule type="expression" dxfId="225" priority="12">
      <formula>(Y243-W243)&lt;0</formula>
    </cfRule>
    <cfRule type="expression" dxfId="224" priority="11">
      <formula>(Y243-W243)&gt;0</formula>
    </cfRule>
  </conditionalFormatting>
  <conditionalFormatting sqref="AA277:AA278">
    <cfRule type="expression" dxfId="223" priority="10">
      <formula>(Y277-W277)&lt;0</formula>
    </cfRule>
    <cfRule type="expression" dxfId="222" priority="9">
      <formula>(Y277-W277)&gt;0</formula>
    </cfRule>
  </conditionalFormatting>
  <conditionalFormatting sqref="AA311:AA312">
    <cfRule type="expression" dxfId="221" priority="8">
      <formula>(Y311-W311)&lt;0</formula>
    </cfRule>
    <cfRule type="expression" dxfId="220" priority="7">
      <formula>(Y311-W311)&gt;0</formula>
    </cfRule>
  </conditionalFormatting>
  <conditionalFormatting sqref="AA345:AA346">
    <cfRule type="expression" dxfId="219" priority="6">
      <formula>(Y345-W345)&lt;0</formula>
    </cfRule>
    <cfRule type="expression" dxfId="218" priority="5">
      <formula>(Y345-W345)&gt;0</formula>
    </cfRule>
  </conditionalFormatting>
  <conditionalFormatting sqref="AA379:AA380">
    <cfRule type="expression" dxfId="217" priority="4">
      <formula>(Y379-W379)&lt;0</formula>
    </cfRule>
    <cfRule type="expression" dxfId="216" priority="3">
      <formula>(Y379-W379)&gt;0</formula>
    </cfRule>
  </conditionalFormatting>
  <conditionalFormatting sqref="AA413:AA414">
    <cfRule type="expression" dxfId="215" priority="2">
      <formula>(Y413-W413)&lt;0</formula>
    </cfRule>
    <cfRule type="expression" dxfId="214" priority="1">
      <formula>(Y413-W413)&gt;0</formula>
    </cfRule>
  </conditionalFormatting>
  <pageMargins left="0.70866141732283472" right="0.70866141732283472" top="0.74803149606299213" bottom="0.74803149606299213" header="0.31496062992125984" footer="0.31496062992125984"/>
  <pageSetup paperSize="9" scale="90" orientation="landscape" r:id="rId1"/>
  <rowBreaks count="3" manualBreakCount="3">
    <brk id="5" max="16383" man="1"/>
    <brk id="39" max="16383" man="1"/>
    <brk id="7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dimension ref="A1:AU415"/>
  <sheetViews>
    <sheetView zoomScale="80" zoomScaleNormal="80" workbookViewId="0">
      <pane ySplit="6" topLeftCell="A7" activePane="bottomLeft" state="frozen"/>
      <selection pane="bottomLeft"/>
    </sheetView>
  </sheetViews>
  <sheetFormatPr baseColWidth="10" defaultColWidth="9.1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customWidth="1" outlineLevel="1"/>
    <col min="9" max="9" width="11.6640625" style="6" customWidth="1"/>
    <col min="10" max="17" width="3.6640625" style="1" customWidth="1"/>
    <col min="18" max="21" width="8.6640625" style="1" hidden="1" customWidth="1" outlineLevel="1"/>
    <col min="22" max="22" width="1.6640625" style="16" customWidth="1" collapsed="1"/>
    <col min="23" max="23" width="7.6640625" style="16" customWidth="1"/>
    <col min="24" max="24" width="1.6640625" style="16" customWidth="1"/>
    <col min="25" max="25" width="7.6640625" style="6" customWidth="1"/>
    <col min="26" max="26" width="2.6640625" style="6" customWidth="1"/>
    <col min="27" max="27" width="5.6640625" style="151" customWidth="1" outlineLevel="1"/>
    <col min="28" max="28" width="8.6640625" style="151" customWidth="1" outlineLevel="1"/>
    <col min="29" max="30" width="5.6640625" style="151" customWidth="1" outlineLevel="1"/>
    <col min="31" max="31" width="1.6640625" style="151" customWidth="1"/>
    <col min="32" max="32" width="3.6640625" style="151" customWidth="1" outlineLevel="1"/>
    <col min="33" max="34" width="3.6640625" style="172" customWidth="1" outlineLevel="1"/>
    <col min="35" max="35" width="8.6640625" style="151" customWidth="1" outlineLevel="1"/>
    <col min="36" max="36" width="5.6640625" style="151" customWidth="1" outlineLevel="1"/>
    <col min="37" max="37" width="34.6640625" style="172" customWidth="1" outlineLevel="1"/>
    <col min="38" max="38" width="1.6640625" style="172" customWidth="1"/>
    <col min="39" max="39" width="3.6640625" style="27" hidden="1" customWidth="1" outlineLevel="1"/>
    <col min="40" max="41" width="3.6640625" style="28" hidden="1" customWidth="1" outlineLevel="1"/>
    <col min="42" max="42" width="8.6640625" style="28" hidden="1" customWidth="1" outlineLevel="1"/>
    <col min="43" max="43" width="5.6640625" style="27" hidden="1" customWidth="1" outlineLevel="1"/>
    <col min="44" max="44" width="34.6640625" style="28" hidden="1" customWidth="1" outlineLevel="1"/>
    <col min="45" max="45" width="1.6640625" style="172" customWidth="1" collapsed="1"/>
    <col min="46" max="46" width="3.6640625" style="1" customWidth="1"/>
    <col min="47" max="47" width="8.6640625" style="3" customWidth="1"/>
    <col min="48" max="16384" width="9.1640625" style="1"/>
  </cols>
  <sheetData>
    <row r="1" spans="1:44" s="4" customFormat="1" x14ac:dyDescent="0.2">
      <c r="A1" s="202"/>
      <c r="B1" s="9"/>
      <c r="C1" s="9"/>
      <c r="D1" s="9"/>
      <c r="E1" s="9"/>
      <c r="F1" s="9"/>
      <c r="G1" s="9"/>
      <c r="H1" s="9"/>
      <c r="I1" s="9">
        <v>1</v>
      </c>
      <c r="J1" s="9">
        <v>2</v>
      </c>
      <c r="K1" s="9">
        <v>3</v>
      </c>
      <c r="L1" s="9">
        <v>4</v>
      </c>
      <c r="M1" s="9">
        <v>5</v>
      </c>
      <c r="N1" s="9">
        <v>6</v>
      </c>
      <c r="O1" s="9">
        <v>7</v>
      </c>
      <c r="P1" s="9">
        <v>8</v>
      </c>
      <c r="Q1" s="9">
        <v>9</v>
      </c>
      <c r="R1" s="9">
        <v>10</v>
      </c>
      <c r="S1" s="9">
        <v>11</v>
      </c>
      <c r="T1" s="9">
        <v>12</v>
      </c>
      <c r="U1" s="9">
        <v>13</v>
      </c>
      <c r="V1" s="9">
        <v>14</v>
      </c>
      <c r="W1" s="9">
        <v>15</v>
      </c>
      <c r="X1" s="9">
        <v>16</v>
      </c>
      <c r="Y1" s="9">
        <v>17</v>
      </c>
      <c r="Z1" s="9">
        <v>18</v>
      </c>
      <c r="AA1" s="9">
        <v>19</v>
      </c>
      <c r="AB1" s="9">
        <v>20</v>
      </c>
      <c r="AC1" s="9">
        <v>21</v>
      </c>
      <c r="AD1" s="9">
        <v>22</v>
      </c>
      <c r="AE1" s="9"/>
      <c r="AF1" s="9"/>
      <c r="AI1" s="9"/>
      <c r="AJ1" s="9"/>
      <c r="AM1" s="9"/>
      <c r="AQ1" s="9"/>
    </row>
    <row r="2" spans="1:44" ht="15" customHeight="1" x14ac:dyDescent="0.2">
      <c r="B2" s="867" t="s">
        <v>39</v>
      </c>
      <c r="C2" s="867" t="s">
        <v>23</v>
      </c>
      <c r="D2" s="31"/>
      <c r="E2" s="32"/>
      <c r="F2" s="32"/>
      <c r="G2" s="32"/>
      <c r="H2" s="32"/>
      <c r="I2" s="32"/>
      <c r="J2" s="870" t="s">
        <v>43</v>
      </c>
      <c r="K2" s="870"/>
      <c r="L2" s="871"/>
      <c r="M2" s="871"/>
      <c r="N2" s="871"/>
      <c r="O2" s="871"/>
      <c r="P2" s="871"/>
      <c r="Q2" s="130"/>
      <c r="R2" s="130"/>
      <c r="S2" s="130"/>
      <c r="T2" s="130"/>
      <c r="U2" s="130"/>
      <c r="V2" s="137"/>
      <c r="W2" s="32" t="s">
        <v>21</v>
      </c>
      <c r="X2" s="137"/>
      <c r="Y2" s="32" t="s">
        <v>21</v>
      </c>
      <c r="Z2" s="32"/>
      <c r="AA2" s="864" t="s">
        <v>45</v>
      </c>
      <c r="AB2" s="864" t="s">
        <v>190</v>
      </c>
      <c r="AC2" s="864" t="s">
        <v>189</v>
      </c>
      <c r="AD2" s="864" t="s">
        <v>200</v>
      </c>
      <c r="AE2" s="214"/>
      <c r="AF2" s="167"/>
      <c r="AG2" s="179"/>
      <c r="AH2" s="179"/>
      <c r="AI2" s="179"/>
      <c r="AJ2" s="179"/>
      <c r="AK2" s="179" t="s">
        <v>175</v>
      </c>
      <c r="AL2" s="210"/>
      <c r="AM2" s="159"/>
      <c r="AN2" s="159"/>
      <c r="AO2" s="159"/>
      <c r="AP2" s="159"/>
      <c r="AQ2" s="180"/>
      <c r="AR2" s="181" t="s">
        <v>195</v>
      </c>
    </row>
    <row r="3" spans="1:44" x14ac:dyDescent="0.2">
      <c r="B3" s="868"/>
      <c r="C3" s="868"/>
      <c r="D3" s="35" t="s">
        <v>0</v>
      </c>
      <c r="E3" s="36" t="s">
        <v>24</v>
      </c>
      <c r="F3" s="36" t="s">
        <v>39</v>
      </c>
      <c r="G3" s="36" t="s">
        <v>197</v>
      </c>
      <c r="H3" s="36" t="s">
        <v>24</v>
      </c>
      <c r="I3" s="36" t="s">
        <v>25</v>
      </c>
      <c r="J3" s="36" t="s">
        <v>40</v>
      </c>
      <c r="K3" s="36"/>
      <c r="L3" s="36" t="s">
        <v>42</v>
      </c>
      <c r="M3" s="36"/>
      <c r="N3" s="36" t="s">
        <v>42</v>
      </c>
      <c r="O3" s="36"/>
      <c r="P3" s="36" t="s">
        <v>41</v>
      </c>
      <c r="Q3" s="36"/>
      <c r="R3" s="36"/>
      <c r="S3" s="36"/>
      <c r="T3" s="36"/>
      <c r="U3" s="36"/>
      <c r="V3" s="136"/>
      <c r="W3" s="36" t="s">
        <v>169</v>
      </c>
      <c r="X3" s="136"/>
      <c r="Y3" s="36" t="s">
        <v>44</v>
      </c>
      <c r="Z3" s="36"/>
      <c r="AA3" s="865"/>
      <c r="AB3" s="865"/>
      <c r="AC3" s="865"/>
      <c r="AD3" s="865"/>
      <c r="AE3" s="215"/>
      <c r="AF3" s="162" t="s">
        <v>24</v>
      </c>
      <c r="AG3" s="168"/>
      <c r="AH3" s="168"/>
      <c r="AI3" s="168" t="s">
        <v>191</v>
      </c>
      <c r="AJ3" s="168" t="s">
        <v>176</v>
      </c>
      <c r="AK3" s="168" t="s">
        <v>177</v>
      </c>
      <c r="AL3" s="211"/>
      <c r="AM3" s="161" t="s">
        <v>24</v>
      </c>
      <c r="AN3" s="161"/>
      <c r="AO3" s="161"/>
      <c r="AP3" s="161" t="s">
        <v>191</v>
      </c>
      <c r="AQ3" s="161" t="s">
        <v>176</v>
      </c>
      <c r="AR3" s="154" t="s">
        <v>177</v>
      </c>
    </row>
    <row r="4" spans="1:44" x14ac:dyDescent="0.2">
      <c r="B4" s="868"/>
      <c r="C4" s="868"/>
      <c r="D4" s="35"/>
      <c r="E4" s="408" t="s">
        <v>699</v>
      </c>
      <c r="F4" s="35">
        <v>2020</v>
      </c>
      <c r="G4" s="35">
        <v>1</v>
      </c>
      <c r="H4" s="35">
        <v>1</v>
      </c>
      <c r="I4" s="36"/>
      <c r="J4" s="35">
        <v>7</v>
      </c>
      <c r="K4" s="166">
        <v>0</v>
      </c>
      <c r="L4" s="35">
        <v>12</v>
      </c>
      <c r="M4" s="166">
        <v>15</v>
      </c>
      <c r="N4" s="35">
        <v>12</v>
      </c>
      <c r="O4" s="166">
        <v>45</v>
      </c>
      <c r="P4" s="35">
        <v>16</v>
      </c>
      <c r="Q4" s="166">
        <v>0</v>
      </c>
      <c r="R4" s="35"/>
      <c r="S4" s="35"/>
      <c r="T4" s="35"/>
      <c r="U4" s="35"/>
      <c r="V4" s="35"/>
      <c r="W4" s="35">
        <v>8</v>
      </c>
      <c r="X4" s="35">
        <v>30</v>
      </c>
      <c r="Y4" s="36"/>
      <c r="Z4" s="36"/>
      <c r="AA4" s="865"/>
      <c r="AB4" s="865"/>
      <c r="AC4" s="865"/>
      <c r="AD4" s="865"/>
      <c r="AE4" s="215"/>
      <c r="AF4" s="162"/>
      <c r="AG4" s="168"/>
      <c r="AH4" s="168"/>
      <c r="AI4" s="168"/>
      <c r="AJ4" s="168"/>
      <c r="AK4" s="168"/>
      <c r="AL4" s="211"/>
      <c r="AM4" s="161"/>
      <c r="AN4" s="161"/>
      <c r="AO4" s="161"/>
      <c r="AP4" s="161"/>
      <c r="AQ4" s="161"/>
      <c r="AR4" s="154"/>
    </row>
    <row r="5" spans="1:44" x14ac:dyDescent="0.2">
      <c r="B5" s="869"/>
      <c r="C5" s="869"/>
      <c r="D5" s="38" t="s">
        <v>26</v>
      </c>
      <c r="E5" s="39" t="s">
        <v>26</v>
      </c>
      <c r="F5" s="39" t="s">
        <v>26</v>
      </c>
      <c r="G5" s="39" t="s">
        <v>26</v>
      </c>
      <c r="H5" s="39" t="s">
        <v>26</v>
      </c>
      <c r="I5" s="39" t="s">
        <v>26</v>
      </c>
      <c r="J5" s="39" t="s">
        <v>192</v>
      </c>
      <c r="K5" s="39" t="s">
        <v>193</v>
      </c>
      <c r="L5" s="39" t="s">
        <v>192</v>
      </c>
      <c r="M5" s="39" t="s">
        <v>193</v>
      </c>
      <c r="N5" s="39" t="s">
        <v>192</v>
      </c>
      <c r="O5" s="39" t="s">
        <v>193</v>
      </c>
      <c r="P5" s="39" t="s">
        <v>192</v>
      </c>
      <c r="Q5" s="39" t="s">
        <v>193</v>
      </c>
      <c r="R5" s="39"/>
      <c r="S5" s="39"/>
      <c r="T5" s="39"/>
      <c r="U5" s="39"/>
      <c r="V5" s="39"/>
      <c r="W5" s="39" t="s">
        <v>192</v>
      </c>
      <c r="X5" s="39" t="s">
        <v>193</v>
      </c>
      <c r="Y5" s="39" t="s">
        <v>28</v>
      </c>
      <c r="Z5" s="39"/>
      <c r="AA5" s="866"/>
      <c r="AB5" s="866"/>
      <c r="AC5" s="866"/>
      <c r="AD5" s="866"/>
      <c r="AE5" s="216"/>
      <c r="AF5" s="163" t="s">
        <v>26</v>
      </c>
      <c r="AG5" s="169" t="s">
        <v>192</v>
      </c>
      <c r="AH5" s="169" t="s">
        <v>193</v>
      </c>
      <c r="AI5" s="169" t="s">
        <v>26</v>
      </c>
      <c r="AJ5" s="169" t="s">
        <v>26</v>
      </c>
      <c r="AK5" s="169" t="s">
        <v>26</v>
      </c>
      <c r="AL5" s="212"/>
      <c r="AM5" s="156" t="s">
        <v>26</v>
      </c>
      <c r="AN5" s="156" t="s">
        <v>192</v>
      </c>
      <c r="AO5" s="156" t="s">
        <v>193</v>
      </c>
      <c r="AP5" s="156" t="s">
        <v>26</v>
      </c>
      <c r="AQ5" s="156" t="s">
        <v>26</v>
      </c>
      <c r="AR5" s="157" t="s">
        <v>26</v>
      </c>
    </row>
    <row r="6" spans="1:44" x14ac:dyDescent="0.2">
      <c r="B6" s="186"/>
      <c r="C6" s="186"/>
      <c r="J6" s="6"/>
      <c r="K6" s="6"/>
      <c r="L6" s="6"/>
      <c r="M6" s="6"/>
      <c r="N6" s="6"/>
      <c r="O6" s="6"/>
      <c r="P6" s="6"/>
      <c r="Q6" s="6"/>
      <c r="R6" s="6"/>
      <c r="S6" s="6"/>
      <c r="T6" s="6"/>
      <c r="U6" s="6"/>
      <c r="V6" s="6"/>
      <c r="W6" s="6"/>
      <c r="X6" s="6"/>
      <c r="AA6" s="199">
        <v>0</v>
      </c>
      <c r="AB6" s="200">
        <v>0</v>
      </c>
      <c r="AC6" s="201">
        <v>0</v>
      </c>
      <c r="AD6" s="206">
        <v>0</v>
      </c>
      <c r="AE6" s="217"/>
      <c r="AG6" s="151"/>
      <c r="AH6" s="151"/>
      <c r="AK6" s="151"/>
      <c r="AL6" s="213"/>
      <c r="AN6" s="27"/>
      <c r="AO6" s="27"/>
      <c r="AP6" s="27"/>
      <c r="AR6" s="187"/>
    </row>
    <row r="7" spans="1:44" ht="12.75" hidden="1" customHeight="1" outlineLevel="1" x14ac:dyDescent="0.2">
      <c r="B7" s="850">
        <f>$F$4</f>
        <v>2020</v>
      </c>
      <c r="C7" s="850" t="str">
        <f>TEXT(I8,"MMM")</f>
        <v>Jan</v>
      </c>
      <c r="D7" s="41"/>
      <c r="E7" s="42"/>
      <c r="F7" s="42"/>
      <c r="G7" s="197"/>
      <c r="H7" s="197"/>
      <c r="I7" s="42"/>
      <c r="J7" s="43"/>
      <c r="K7" s="43"/>
      <c r="L7" s="43"/>
      <c r="M7" s="43"/>
      <c r="N7" s="43"/>
      <c r="O7" s="43"/>
      <c r="P7" s="43"/>
      <c r="Q7" s="43"/>
      <c r="R7" s="43"/>
      <c r="S7" s="43"/>
      <c r="T7" s="43"/>
      <c r="U7" s="43"/>
      <c r="V7" s="44"/>
      <c r="W7" s="44"/>
      <c r="X7" s="44"/>
      <c r="Y7" s="42"/>
      <c r="Z7" s="42"/>
      <c r="AA7" s="148"/>
      <c r="AB7" s="148"/>
      <c r="AC7" s="148"/>
      <c r="AD7" s="148"/>
      <c r="AE7" s="148"/>
      <c r="AF7" s="148"/>
      <c r="AG7" s="170"/>
      <c r="AH7" s="182"/>
      <c r="AI7" s="148"/>
      <c r="AJ7" s="148"/>
      <c r="AK7" s="170"/>
      <c r="AL7" s="224"/>
      <c r="AM7" s="78"/>
      <c r="AN7" s="45"/>
      <c r="AO7" s="177"/>
      <c r="AP7" s="45"/>
      <c r="AQ7" s="41"/>
      <c r="AR7" s="45"/>
    </row>
    <row r="8" spans="1:44" ht="12.75" hidden="1" customHeight="1" outlineLevel="1" x14ac:dyDescent="0.2">
      <c r="A8" s="198">
        <f>$G$4</f>
        <v>1</v>
      </c>
      <c r="B8" s="851"/>
      <c r="C8" s="851"/>
      <c r="D8" s="27" t="str">
        <f>IF(E8="Mo",WEEKNUM(I8),"")</f>
        <v/>
      </c>
      <c r="E8" s="191" t="str">
        <f>TEXT(I8,$E$4)</f>
        <v>Mi</v>
      </c>
      <c r="F8" s="191">
        <f>$F$4</f>
        <v>2020</v>
      </c>
      <c r="G8" s="191">
        <f>$A$8</f>
        <v>1</v>
      </c>
      <c r="H8" s="191">
        <f>$H$4</f>
        <v>1</v>
      </c>
      <c r="I8" s="192">
        <f>DATE(F8,G8,H8)</f>
        <v>42369</v>
      </c>
      <c r="J8" s="193">
        <f>$J$4</f>
        <v>7</v>
      </c>
      <c r="K8" s="194">
        <f>$K$4</f>
        <v>0</v>
      </c>
      <c r="L8" s="193">
        <f>$L$4</f>
        <v>12</v>
      </c>
      <c r="M8" s="194">
        <f>$M$4</f>
        <v>15</v>
      </c>
      <c r="N8" s="193">
        <f>$N$4</f>
        <v>12</v>
      </c>
      <c r="O8" s="194">
        <f>$O$4</f>
        <v>45</v>
      </c>
      <c r="P8" s="193">
        <f>$P$4</f>
        <v>16</v>
      </c>
      <c r="Q8" s="194">
        <f>$Q$4</f>
        <v>0</v>
      </c>
      <c r="R8" s="195">
        <f>TIME(J8,K8,0)</f>
        <v>0.29166666666666669</v>
      </c>
      <c r="S8" s="195">
        <f>TIME(L8,M8,0)</f>
        <v>0.51041666666666663</v>
      </c>
      <c r="T8" s="195">
        <f>TIME(N8,O8,0)</f>
        <v>0.53125</v>
      </c>
      <c r="U8" s="195">
        <f>TIME(P8,Q8,0)</f>
        <v>0.66666666666666663</v>
      </c>
      <c r="V8" s="196"/>
      <c r="W8" s="196">
        <f>TIME($W$4,$X$4,0)</f>
        <v>0.35416666666666669</v>
      </c>
      <c r="X8" s="196"/>
      <c r="Y8" s="196">
        <f>U8-R8-(T8-S8)</f>
        <v>0.35416666666666657</v>
      </c>
      <c r="Z8" s="191">
        <f>AB8+AC8</f>
        <v>0</v>
      </c>
      <c r="AD8" s="207">
        <v>0</v>
      </c>
      <c r="AH8" s="184"/>
      <c r="AL8" s="225"/>
      <c r="AM8" s="79"/>
      <c r="AO8" s="176"/>
    </row>
    <row r="9" spans="1:44" ht="12.75" hidden="1" customHeight="1" outlineLevel="1" x14ac:dyDescent="0.2">
      <c r="B9" s="851"/>
      <c r="C9" s="851"/>
      <c r="D9" s="27" t="str">
        <f t="shared" ref="D9:D38" si="0">IF(E9="Mo",WEEKNUM(I9),"")</f>
        <v/>
      </c>
      <c r="E9" s="191" t="str">
        <f t="shared" ref="E9:E38" si="1">TEXT(I9,$E$4)</f>
        <v>Do</v>
      </c>
      <c r="F9" s="191">
        <f t="shared" ref="F9:F38" si="2">$F$4</f>
        <v>2020</v>
      </c>
      <c r="G9" s="191">
        <f t="shared" ref="G9:G38" si="3">$A$8</f>
        <v>1</v>
      </c>
      <c r="H9" s="191">
        <f>H8+1</f>
        <v>2</v>
      </c>
      <c r="I9" s="192">
        <f t="shared" ref="I9:I38" si="4">DATE(F9,G9,H9)</f>
        <v>42370</v>
      </c>
      <c r="J9" s="193">
        <f>$J$4</f>
        <v>7</v>
      </c>
      <c r="K9" s="194">
        <f>$K$4</f>
        <v>0</v>
      </c>
      <c r="L9" s="193">
        <f>$L$4</f>
        <v>12</v>
      </c>
      <c r="M9" s="194">
        <f>$M$4</f>
        <v>15</v>
      </c>
      <c r="N9" s="193">
        <f>$N$4</f>
        <v>12</v>
      </c>
      <c r="O9" s="194">
        <f>$O$4</f>
        <v>45</v>
      </c>
      <c r="P9" s="193">
        <f>$P$4</f>
        <v>16</v>
      </c>
      <c r="Q9" s="194">
        <f>$Q$4</f>
        <v>0</v>
      </c>
      <c r="R9" s="195">
        <f>TIME(J9,K9,0)</f>
        <v>0.29166666666666669</v>
      </c>
      <c r="S9" s="195">
        <f>TIME(L9,M9,0)</f>
        <v>0.51041666666666663</v>
      </c>
      <c r="T9" s="195">
        <f>TIME(N9,O9,0)</f>
        <v>0.53125</v>
      </c>
      <c r="U9" s="195">
        <f>TIME(P9,Q9,0)</f>
        <v>0.66666666666666663</v>
      </c>
      <c r="V9" s="196"/>
      <c r="W9" s="196">
        <f>TIME($W$4,$X$4,0)</f>
        <v>0.35416666666666669</v>
      </c>
      <c r="X9" s="196"/>
      <c r="Y9" s="196">
        <f>U9-R9-(T9-S9)</f>
        <v>0.35416666666666657</v>
      </c>
      <c r="Z9" s="191">
        <f t="shared" ref="Z9:Z38" si="5">AB9+AC9</f>
        <v>0</v>
      </c>
      <c r="AA9" s="150"/>
      <c r="AH9" s="184"/>
      <c r="AL9" s="225"/>
      <c r="AM9" s="79"/>
      <c r="AO9" s="176"/>
    </row>
    <row r="10" spans="1:44" ht="12.75" hidden="1" customHeight="1" outlineLevel="1" x14ac:dyDescent="0.2">
      <c r="B10" s="851"/>
      <c r="C10" s="851"/>
      <c r="D10" s="27" t="str">
        <f t="shared" si="0"/>
        <v/>
      </c>
      <c r="E10" s="191" t="str">
        <f t="shared" si="1"/>
        <v>Fr</v>
      </c>
      <c r="F10" s="191">
        <f t="shared" si="2"/>
        <v>2020</v>
      </c>
      <c r="G10" s="191">
        <f t="shared" si="3"/>
        <v>1</v>
      </c>
      <c r="H10" s="191">
        <f t="shared" ref="H10:H38" si="6">H9+1</f>
        <v>3</v>
      </c>
      <c r="I10" s="192">
        <f t="shared" si="4"/>
        <v>42371</v>
      </c>
      <c r="J10" s="193">
        <f>$J$4</f>
        <v>7</v>
      </c>
      <c r="K10" s="194">
        <f>$K$4</f>
        <v>0</v>
      </c>
      <c r="L10" s="193">
        <f>$L$4</f>
        <v>12</v>
      </c>
      <c r="M10" s="194">
        <f>$M$4</f>
        <v>15</v>
      </c>
      <c r="N10" s="193">
        <f>$N$4</f>
        <v>12</v>
      </c>
      <c r="O10" s="194">
        <f>$O$4</f>
        <v>45</v>
      </c>
      <c r="P10" s="193">
        <f>$P$4</f>
        <v>16</v>
      </c>
      <c r="Q10" s="194">
        <f>$Q$4</f>
        <v>0</v>
      </c>
      <c r="R10" s="195">
        <f>TIME(J10,K10,0)</f>
        <v>0.29166666666666669</v>
      </c>
      <c r="S10" s="195">
        <f>TIME(L10,M10,0)</f>
        <v>0.51041666666666663</v>
      </c>
      <c r="T10" s="195">
        <f>TIME(N10,O10,0)</f>
        <v>0.53125</v>
      </c>
      <c r="U10" s="195">
        <f>TIME(P10,Q10,0)</f>
        <v>0.66666666666666663</v>
      </c>
      <c r="V10" s="196"/>
      <c r="W10" s="196">
        <f>TIME($W$4,$X$4,0)</f>
        <v>0.35416666666666669</v>
      </c>
      <c r="X10" s="196"/>
      <c r="Y10" s="196">
        <f>U10-R10-(T10-S10)</f>
        <v>0.35416666666666657</v>
      </c>
      <c r="Z10" s="191">
        <f t="shared" si="5"/>
        <v>0</v>
      </c>
      <c r="AA10" s="150"/>
      <c r="AH10" s="184"/>
      <c r="AL10" s="225"/>
      <c r="AM10" s="79"/>
      <c r="AO10" s="176"/>
    </row>
    <row r="11" spans="1:44" ht="12.75" hidden="1" customHeight="1" outlineLevel="1" x14ac:dyDescent="0.2">
      <c r="B11" s="851"/>
      <c r="C11" s="851"/>
      <c r="D11" s="27" t="str">
        <f t="shared" si="0"/>
        <v/>
      </c>
      <c r="E11" s="191" t="str">
        <f t="shared" si="1"/>
        <v>Sa</v>
      </c>
      <c r="F11" s="191">
        <f t="shared" si="2"/>
        <v>2020</v>
      </c>
      <c r="G11" s="191">
        <f t="shared" si="3"/>
        <v>1</v>
      </c>
      <c r="H11" s="191">
        <f t="shared" si="6"/>
        <v>4</v>
      </c>
      <c r="I11" s="192">
        <f t="shared" si="4"/>
        <v>42372</v>
      </c>
      <c r="J11" s="193"/>
      <c r="K11" s="194"/>
      <c r="L11" s="193"/>
      <c r="M11" s="194"/>
      <c r="N11" s="193"/>
      <c r="O11" s="194"/>
      <c r="P11" s="193"/>
      <c r="Q11" s="194"/>
      <c r="R11" s="195"/>
      <c r="S11" s="195"/>
      <c r="T11" s="195"/>
      <c r="U11" s="195"/>
      <c r="V11" s="196"/>
      <c r="W11" s="196"/>
      <c r="X11" s="196"/>
      <c r="Y11" s="196"/>
      <c r="Z11" s="191">
        <f t="shared" si="5"/>
        <v>0</v>
      </c>
      <c r="AA11" s="150"/>
      <c r="AH11" s="184"/>
      <c r="AL11" s="225"/>
      <c r="AM11" s="79"/>
      <c r="AO11" s="176"/>
    </row>
    <row r="12" spans="1:44" ht="12.75" hidden="1" customHeight="1" outlineLevel="1" x14ac:dyDescent="0.2">
      <c r="B12" s="851"/>
      <c r="C12" s="851"/>
      <c r="D12" s="27" t="str">
        <f t="shared" si="0"/>
        <v/>
      </c>
      <c r="E12" s="191" t="str">
        <f t="shared" si="1"/>
        <v>So</v>
      </c>
      <c r="F12" s="191">
        <f t="shared" si="2"/>
        <v>2020</v>
      </c>
      <c r="G12" s="191">
        <f t="shared" si="3"/>
        <v>1</v>
      </c>
      <c r="H12" s="191">
        <f t="shared" si="6"/>
        <v>5</v>
      </c>
      <c r="I12" s="192">
        <f t="shared" si="4"/>
        <v>42373</v>
      </c>
      <c r="J12" s="193"/>
      <c r="K12" s="194"/>
      <c r="L12" s="193"/>
      <c r="M12" s="194"/>
      <c r="N12" s="193"/>
      <c r="O12" s="194"/>
      <c r="P12" s="193"/>
      <c r="Q12" s="194"/>
      <c r="R12" s="195"/>
      <c r="S12" s="195"/>
      <c r="T12" s="195"/>
      <c r="U12" s="195"/>
      <c r="V12" s="196"/>
      <c r="W12" s="196"/>
      <c r="X12" s="196"/>
      <c r="Y12" s="196"/>
      <c r="Z12" s="191">
        <f t="shared" si="5"/>
        <v>0</v>
      </c>
      <c r="AA12" s="150"/>
      <c r="AH12" s="184"/>
      <c r="AL12" s="225"/>
      <c r="AM12" s="79"/>
      <c r="AO12" s="176"/>
    </row>
    <row r="13" spans="1:44" ht="12.75" hidden="1" customHeight="1" outlineLevel="1" x14ac:dyDescent="0.2">
      <c r="B13" s="851"/>
      <c r="C13" s="851"/>
      <c r="D13" s="27">
        <f t="shared" si="0"/>
        <v>2</v>
      </c>
      <c r="E13" s="191" t="str">
        <f t="shared" si="1"/>
        <v>Mo</v>
      </c>
      <c r="F13" s="2">
        <f t="shared" si="2"/>
        <v>2020</v>
      </c>
      <c r="G13" s="2">
        <f t="shared" si="3"/>
        <v>1</v>
      </c>
      <c r="H13" s="2">
        <f t="shared" si="6"/>
        <v>6</v>
      </c>
      <c r="I13" s="14">
        <f t="shared" si="4"/>
        <v>42374</v>
      </c>
      <c r="J13" s="3">
        <v>8</v>
      </c>
      <c r="K13" s="134">
        <v>30</v>
      </c>
      <c r="L13" s="3">
        <v>12</v>
      </c>
      <c r="M13" s="134">
        <v>0</v>
      </c>
      <c r="N13" s="3">
        <v>12</v>
      </c>
      <c r="O13" s="134">
        <v>30</v>
      </c>
      <c r="P13" s="3">
        <v>17</v>
      </c>
      <c r="Q13" s="134">
        <v>30</v>
      </c>
      <c r="R13" s="139">
        <f t="shared" ref="R13:R34" si="7">TIME(J13,K13,0)</f>
        <v>0.35416666666666669</v>
      </c>
      <c r="S13" s="139">
        <f t="shared" ref="S13:S34" si="8">TIME(L13,M13,0)</f>
        <v>0.5</v>
      </c>
      <c r="T13" s="139">
        <f t="shared" ref="T13:T34" si="9">TIME(N13,O13,0)</f>
        <v>0.52083333333333337</v>
      </c>
      <c r="U13" s="139">
        <f t="shared" ref="U13:U34" si="10">TIME(P13,Q13,0)</f>
        <v>0.72916666666666663</v>
      </c>
      <c r="V13" s="11"/>
      <c r="W13" s="11">
        <f t="shared" ref="W13:W34" si="11">TIME($W$4,$X$4,0)</f>
        <v>0.35416666666666669</v>
      </c>
      <c r="X13" s="11"/>
      <c r="Y13" s="11">
        <f t="shared" ref="Y13:Y34" si="12">U13-R13-(T13-S13)</f>
        <v>0.35416666666666657</v>
      </c>
      <c r="Z13" s="191">
        <f t="shared" si="5"/>
        <v>0</v>
      </c>
      <c r="AA13" s="150"/>
      <c r="AH13" s="184"/>
      <c r="AK13" s="172" t="s">
        <v>290</v>
      </c>
      <c r="AL13" s="225"/>
      <c r="AM13" s="79"/>
      <c r="AO13" s="176"/>
      <c r="AR13" s="29"/>
    </row>
    <row r="14" spans="1:44" ht="12.75" hidden="1" customHeight="1" outlineLevel="1" x14ac:dyDescent="0.2">
      <c r="B14" s="851"/>
      <c r="C14" s="851"/>
      <c r="D14" s="27" t="str">
        <f t="shared" si="0"/>
        <v/>
      </c>
      <c r="E14" s="191" t="str">
        <f t="shared" si="1"/>
        <v>Di</v>
      </c>
      <c r="F14" s="2">
        <f t="shared" si="2"/>
        <v>2020</v>
      </c>
      <c r="G14" s="2">
        <f t="shared" si="3"/>
        <v>1</v>
      </c>
      <c r="H14" s="2">
        <f t="shared" si="6"/>
        <v>7</v>
      </c>
      <c r="I14" s="14">
        <f t="shared" si="4"/>
        <v>42375</v>
      </c>
      <c r="J14" s="3">
        <v>8</v>
      </c>
      <c r="K14" s="134">
        <v>30</v>
      </c>
      <c r="L14" s="3">
        <v>12</v>
      </c>
      <c r="M14" s="134">
        <v>0</v>
      </c>
      <c r="N14" s="3">
        <v>12</v>
      </c>
      <c r="O14" s="134">
        <v>30</v>
      </c>
      <c r="P14" s="3">
        <v>17</v>
      </c>
      <c r="Q14" s="134">
        <v>30</v>
      </c>
      <c r="R14" s="139">
        <f t="shared" si="7"/>
        <v>0.35416666666666669</v>
      </c>
      <c r="S14" s="139">
        <f t="shared" si="8"/>
        <v>0.5</v>
      </c>
      <c r="T14" s="139">
        <f t="shared" si="9"/>
        <v>0.52083333333333337</v>
      </c>
      <c r="U14" s="139">
        <f t="shared" si="10"/>
        <v>0.72916666666666663</v>
      </c>
      <c r="V14" s="11"/>
      <c r="W14" s="11">
        <f t="shared" si="11"/>
        <v>0.35416666666666669</v>
      </c>
      <c r="X14" s="11"/>
      <c r="Y14" s="11">
        <f t="shared" si="12"/>
        <v>0.35416666666666657</v>
      </c>
      <c r="Z14" s="191">
        <f t="shared" si="5"/>
        <v>0</v>
      </c>
      <c r="AA14" s="150"/>
      <c r="AH14" s="184"/>
      <c r="AK14" s="172" t="s">
        <v>289</v>
      </c>
      <c r="AL14" s="225"/>
      <c r="AM14" s="79"/>
      <c r="AO14" s="176"/>
    </row>
    <row r="15" spans="1:44" ht="12.75" hidden="1" customHeight="1" outlineLevel="1" x14ac:dyDescent="0.2">
      <c r="B15" s="851"/>
      <c r="C15" s="851"/>
      <c r="D15" s="27" t="str">
        <f t="shared" si="0"/>
        <v/>
      </c>
      <c r="E15" s="191" t="str">
        <f t="shared" si="1"/>
        <v>Mi</v>
      </c>
      <c r="F15" s="2">
        <f t="shared" si="2"/>
        <v>2020</v>
      </c>
      <c r="G15" s="2">
        <f t="shared" si="3"/>
        <v>1</v>
      </c>
      <c r="H15" s="2">
        <f t="shared" si="6"/>
        <v>8</v>
      </c>
      <c r="I15" s="14">
        <f t="shared" si="4"/>
        <v>42376</v>
      </c>
      <c r="J15" s="3">
        <v>8</v>
      </c>
      <c r="K15" s="134">
        <v>30</v>
      </c>
      <c r="L15" s="3">
        <v>12</v>
      </c>
      <c r="M15" s="134">
        <v>30</v>
      </c>
      <c r="N15" s="3">
        <v>13</v>
      </c>
      <c r="O15" s="134">
        <v>0</v>
      </c>
      <c r="P15" s="3">
        <v>17</v>
      </c>
      <c r="Q15" s="134">
        <v>30</v>
      </c>
      <c r="R15" s="139">
        <f t="shared" si="7"/>
        <v>0.35416666666666669</v>
      </c>
      <c r="S15" s="139">
        <f t="shared" si="8"/>
        <v>0.52083333333333337</v>
      </c>
      <c r="T15" s="139">
        <f t="shared" si="9"/>
        <v>0.54166666666666663</v>
      </c>
      <c r="U15" s="139">
        <f t="shared" si="10"/>
        <v>0.72916666666666663</v>
      </c>
      <c r="V15" s="11"/>
      <c r="W15" s="11">
        <f t="shared" si="11"/>
        <v>0.35416666666666669</v>
      </c>
      <c r="X15" s="11"/>
      <c r="Y15" s="11">
        <f t="shared" si="12"/>
        <v>0.35416666666666669</v>
      </c>
      <c r="Z15" s="191">
        <f t="shared" si="5"/>
        <v>0</v>
      </c>
      <c r="AA15" s="150"/>
      <c r="AH15" s="184"/>
      <c r="AK15" s="172" t="s">
        <v>289</v>
      </c>
      <c r="AL15" s="225"/>
      <c r="AM15" s="79"/>
      <c r="AO15" s="176"/>
      <c r="AR15" s="29"/>
    </row>
    <row r="16" spans="1:44" ht="12.75" hidden="1" customHeight="1" outlineLevel="1" x14ac:dyDescent="0.2">
      <c r="B16" s="851"/>
      <c r="C16" s="851"/>
      <c r="D16" s="27" t="str">
        <f t="shared" si="0"/>
        <v/>
      </c>
      <c r="E16" s="191" t="str">
        <f t="shared" si="1"/>
        <v>Do</v>
      </c>
      <c r="F16" s="2">
        <f t="shared" si="2"/>
        <v>2020</v>
      </c>
      <c r="G16" s="2">
        <f t="shared" si="3"/>
        <v>1</v>
      </c>
      <c r="H16" s="2">
        <f t="shared" si="6"/>
        <v>9</v>
      </c>
      <c r="I16" s="14">
        <f t="shared" si="4"/>
        <v>42377</v>
      </c>
      <c r="J16" s="3">
        <v>8</v>
      </c>
      <c r="K16" s="134">
        <v>45</v>
      </c>
      <c r="L16" s="3">
        <v>12</v>
      </c>
      <c r="M16" s="134">
        <v>0</v>
      </c>
      <c r="N16" s="3">
        <v>12</v>
      </c>
      <c r="O16" s="134">
        <v>30</v>
      </c>
      <c r="P16" s="3">
        <v>18</v>
      </c>
      <c r="Q16" s="134">
        <v>0</v>
      </c>
      <c r="R16" s="139">
        <f t="shared" si="7"/>
        <v>0.36458333333333331</v>
      </c>
      <c r="S16" s="139">
        <f t="shared" si="8"/>
        <v>0.5</v>
      </c>
      <c r="T16" s="139">
        <f t="shared" si="9"/>
        <v>0.52083333333333337</v>
      </c>
      <c r="U16" s="139">
        <f t="shared" si="10"/>
        <v>0.75</v>
      </c>
      <c r="V16" s="11"/>
      <c r="W16" s="11">
        <f t="shared" si="11"/>
        <v>0.35416666666666669</v>
      </c>
      <c r="X16" s="11"/>
      <c r="Y16" s="11">
        <f t="shared" si="12"/>
        <v>0.36458333333333331</v>
      </c>
      <c r="Z16" s="191">
        <f t="shared" si="5"/>
        <v>0</v>
      </c>
      <c r="AA16" s="150"/>
      <c r="AH16" s="184"/>
      <c r="AK16" s="172" t="s">
        <v>291</v>
      </c>
      <c r="AL16" s="225"/>
      <c r="AM16" s="79"/>
      <c r="AO16" s="176"/>
    </row>
    <row r="17" spans="2:37" ht="12.75" hidden="1" customHeight="1" outlineLevel="1" x14ac:dyDescent="0.2">
      <c r="B17" s="851"/>
      <c r="C17" s="851"/>
      <c r="D17" s="27" t="str">
        <f t="shared" si="0"/>
        <v/>
      </c>
      <c r="E17" s="191" t="str">
        <f t="shared" si="1"/>
        <v>Fr</v>
      </c>
      <c r="F17" s="2">
        <f t="shared" si="2"/>
        <v>2020</v>
      </c>
      <c r="G17" s="2">
        <f t="shared" si="3"/>
        <v>1</v>
      </c>
      <c r="H17" s="2">
        <f t="shared" si="6"/>
        <v>10</v>
      </c>
      <c r="I17" s="14">
        <f t="shared" si="4"/>
        <v>42378</v>
      </c>
      <c r="J17" s="3">
        <v>8</v>
      </c>
      <c r="K17" s="134">
        <v>50</v>
      </c>
      <c r="L17" s="3">
        <v>12</v>
      </c>
      <c r="M17" s="134">
        <v>0</v>
      </c>
      <c r="N17" s="3">
        <v>12</v>
      </c>
      <c r="O17" s="134">
        <v>30</v>
      </c>
      <c r="P17" s="3">
        <v>16</v>
      </c>
      <c r="Q17" s="134">
        <v>0</v>
      </c>
      <c r="R17" s="139">
        <f t="shared" si="7"/>
        <v>0.36805555555555558</v>
      </c>
      <c r="S17" s="139">
        <f t="shared" si="8"/>
        <v>0.5</v>
      </c>
      <c r="T17" s="139">
        <f t="shared" si="9"/>
        <v>0.52083333333333337</v>
      </c>
      <c r="U17" s="139">
        <f t="shared" si="10"/>
        <v>0.66666666666666663</v>
      </c>
      <c r="V17" s="11"/>
      <c r="W17" s="11">
        <f t="shared" si="11"/>
        <v>0.35416666666666669</v>
      </c>
      <c r="X17" s="11"/>
      <c r="Y17" s="11">
        <f t="shared" si="12"/>
        <v>0.27777777777777768</v>
      </c>
      <c r="Z17" s="191">
        <f t="shared" si="5"/>
        <v>0</v>
      </c>
      <c r="AA17" s="150"/>
      <c r="AH17" s="184"/>
      <c r="AK17" s="172" t="s">
        <v>292</v>
      </c>
    </row>
    <row r="18" spans="2:37" ht="12.75" hidden="1" customHeight="1" outlineLevel="1" x14ac:dyDescent="0.2">
      <c r="B18" s="851"/>
      <c r="C18" s="851"/>
      <c r="D18" s="27" t="str">
        <f t="shared" si="0"/>
        <v/>
      </c>
      <c r="E18" s="191" t="str">
        <f t="shared" si="1"/>
        <v>Sa</v>
      </c>
      <c r="F18" s="191">
        <f t="shared" si="2"/>
        <v>2020</v>
      </c>
      <c r="G18" s="191">
        <f t="shared" si="3"/>
        <v>1</v>
      </c>
      <c r="H18" s="191">
        <f t="shared" si="6"/>
        <v>11</v>
      </c>
      <c r="I18" s="192">
        <f t="shared" si="4"/>
        <v>42379</v>
      </c>
      <c r="J18" s="193"/>
      <c r="K18" s="194"/>
      <c r="L18" s="193"/>
      <c r="M18" s="194"/>
      <c r="N18" s="193"/>
      <c r="O18" s="194"/>
      <c r="P18" s="193"/>
      <c r="Q18" s="194"/>
      <c r="R18" s="195"/>
      <c r="S18" s="195"/>
      <c r="T18" s="195"/>
      <c r="U18" s="195"/>
      <c r="V18" s="196"/>
      <c r="W18" s="196"/>
      <c r="X18" s="196"/>
      <c r="Y18" s="196"/>
      <c r="Z18" s="191">
        <f t="shared" si="5"/>
        <v>0</v>
      </c>
      <c r="AA18" s="150"/>
      <c r="AH18" s="184"/>
    </row>
    <row r="19" spans="2:37" ht="12.75" hidden="1" customHeight="1" outlineLevel="1" x14ac:dyDescent="0.2">
      <c r="B19" s="851"/>
      <c r="C19" s="851"/>
      <c r="D19" s="27" t="str">
        <f t="shared" si="0"/>
        <v/>
      </c>
      <c r="E19" s="191" t="str">
        <f t="shared" si="1"/>
        <v>So</v>
      </c>
      <c r="F19" s="2">
        <f t="shared" si="2"/>
        <v>2020</v>
      </c>
      <c r="G19" s="2">
        <f t="shared" si="3"/>
        <v>1</v>
      </c>
      <c r="H19" s="2">
        <f t="shared" si="6"/>
        <v>12</v>
      </c>
      <c r="I19" s="14">
        <f t="shared" si="4"/>
        <v>42380</v>
      </c>
      <c r="J19" s="3">
        <v>9</v>
      </c>
      <c r="K19" s="134">
        <v>30</v>
      </c>
      <c r="L19" s="3">
        <v>12</v>
      </c>
      <c r="M19" s="134">
        <v>0</v>
      </c>
      <c r="N19" s="3">
        <v>12</v>
      </c>
      <c r="O19" s="134">
        <v>0</v>
      </c>
      <c r="P19" s="3">
        <v>12</v>
      </c>
      <c r="Q19" s="134">
        <v>45</v>
      </c>
      <c r="R19" s="139">
        <f>TIME(J19,K19,0)</f>
        <v>0.39583333333333331</v>
      </c>
      <c r="S19" s="139">
        <f>TIME(L19,M19,0)</f>
        <v>0.5</v>
      </c>
      <c r="T19" s="139">
        <f>TIME(N19,O19,0)</f>
        <v>0.5</v>
      </c>
      <c r="U19" s="139">
        <f>TIME(P19,Q19,0)</f>
        <v>0.53125</v>
      </c>
      <c r="V19" s="11"/>
      <c r="W19" s="11">
        <v>0</v>
      </c>
      <c r="X19" s="11"/>
      <c r="Y19" s="11">
        <f>U19-R19-(T19-S19)</f>
        <v>0.13541666666666669</v>
      </c>
      <c r="Z19" s="191">
        <f t="shared" si="5"/>
        <v>0</v>
      </c>
      <c r="AA19" s="150"/>
      <c r="AH19" s="184"/>
      <c r="AK19" s="172" t="s">
        <v>293</v>
      </c>
    </row>
    <row r="20" spans="2:37" ht="12.75" hidden="1" customHeight="1" outlineLevel="1" x14ac:dyDescent="0.2">
      <c r="B20" s="851"/>
      <c r="C20" s="851"/>
      <c r="D20" s="27">
        <f t="shared" si="0"/>
        <v>3</v>
      </c>
      <c r="E20" s="191" t="str">
        <f t="shared" si="1"/>
        <v>Mo</v>
      </c>
      <c r="F20" s="2">
        <f t="shared" si="2"/>
        <v>2020</v>
      </c>
      <c r="G20" s="2">
        <f t="shared" si="3"/>
        <v>1</v>
      </c>
      <c r="H20" s="2">
        <f t="shared" si="6"/>
        <v>13</v>
      </c>
      <c r="I20" s="14">
        <f t="shared" si="4"/>
        <v>42381</v>
      </c>
      <c r="J20" s="3">
        <v>9</v>
      </c>
      <c r="K20" s="134">
        <v>0</v>
      </c>
      <c r="L20" s="3">
        <v>12</v>
      </c>
      <c r="M20" s="134">
        <v>0</v>
      </c>
      <c r="N20" s="3">
        <v>12</v>
      </c>
      <c r="O20" s="134">
        <v>30</v>
      </c>
      <c r="P20" s="3">
        <v>18</v>
      </c>
      <c r="Q20" s="134">
        <v>15</v>
      </c>
      <c r="R20" s="139">
        <f t="shared" si="7"/>
        <v>0.375</v>
      </c>
      <c r="S20" s="139">
        <f t="shared" si="8"/>
        <v>0.5</v>
      </c>
      <c r="T20" s="139">
        <f t="shared" si="9"/>
        <v>0.52083333333333337</v>
      </c>
      <c r="U20" s="139">
        <f t="shared" si="10"/>
        <v>0.76041666666666663</v>
      </c>
      <c r="V20" s="11"/>
      <c r="W20" s="11">
        <f t="shared" si="11"/>
        <v>0.35416666666666669</v>
      </c>
      <c r="X20" s="11"/>
      <c r="Y20" s="11">
        <f t="shared" si="12"/>
        <v>0.36458333333333326</v>
      </c>
      <c r="Z20" s="191">
        <f t="shared" si="5"/>
        <v>0</v>
      </c>
      <c r="AA20" s="150"/>
      <c r="AH20" s="184"/>
    </row>
    <row r="21" spans="2:37" ht="12.75" hidden="1" customHeight="1" outlineLevel="1" x14ac:dyDescent="0.2">
      <c r="B21" s="851"/>
      <c r="C21" s="851"/>
      <c r="D21" s="27" t="str">
        <f t="shared" si="0"/>
        <v/>
      </c>
      <c r="E21" s="191" t="str">
        <f t="shared" si="1"/>
        <v>Di</v>
      </c>
      <c r="F21" s="2">
        <f t="shared" si="2"/>
        <v>2020</v>
      </c>
      <c r="G21" s="2">
        <f t="shared" si="3"/>
        <v>1</v>
      </c>
      <c r="H21" s="2">
        <f t="shared" si="6"/>
        <v>14</v>
      </c>
      <c r="I21" s="14">
        <f t="shared" si="4"/>
        <v>42382</v>
      </c>
      <c r="J21" s="3">
        <v>9</v>
      </c>
      <c r="K21" s="134">
        <v>0</v>
      </c>
      <c r="L21" s="3">
        <v>12</v>
      </c>
      <c r="M21" s="134">
        <v>0</v>
      </c>
      <c r="N21" s="3">
        <v>12</v>
      </c>
      <c r="O21" s="134">
        <v>30</v>
      </c>
      <c r="P21" s="3">
        <v>17</v>
      </c>
      <c r="Q21" s="134">
        <v>0</v>
      </c>
      <c r="R21" s="139">
        <f t="shared" si="7"/>
        <v>0.375</v>
      </c>
      <c r="S21" s="139">
        <f t="shared" si="8"/>
        <v>0.5</v>
      </c>
      <c r="T21" s="139">
        <f t="shared" si="9"/>
        <v>0.52083333333333337</v>
      </c>
      <c r="U21" s="139">
        <f t="shared" si="10"/>
        <v>0.70833333333333337</v>
      </c>
      <c r="V21" s="11"/>
      <c r="W21" s="11">
        <f t="shared" si="11"/>
        <v>0.35416666666666669</v>
      </c>
      <c r="X21" s="11"/>
      <c r="Y21" s="11">
        <f t="shared" si="12"/>
        <v>0.3125</v>
      </c>
      <c r="Z21" s="191">
        <f t="shared" si="5"/>
        <v>0</v>
      </c>
      <c r="AA21" s="150"/>
      <c r="AH21" s="184"/>
    </row>
    <row r="22" spans="2:37" ht="12.75" hidden="1" customHeight="1" outlineLevel="1" x14ac:dyDescent="0.2">
      <c r="B22" s="851"/>
      <c r="C22" s="851"/>
      <c r="D22" s="27" t="str">
        <f t="shared" si="0"/>
        <v/>
      </c>
      <c r="E22" s="191" t="str">
        <f t="shared" si="1"/>
        <v>Mi</v>
      </c>
      <c r="F22" s="2">
        <f t="shared" si="2"/>
        <v>2020</v>
      </c>
      <c r="G22" s="2">
        <f t="shared" si="3"/>
        <v>1</v>
      </c>
      <c r="H22" s="2">
        <f t="shared" si="6"/>
        <v>15</v>
      </c>
      <c r="I22" s="14">
        <f t="shared" si="4"/>
        <v>42383</v>
      </c>
      <c r="J22" s="3">
        <v>7</v>
      </c>
      <c r="K22" s="134">
        <v>30</v>
      </c>
      <c r="L22" s="3">
        <v>12</v>
      </c>
      <c r="M22" s="134">
        <v>0</v>
      </c>
      <c r="N22" s="3">
        <v>12</v>
      </c>
      <c r="O22" s="134">
        <v>30</v>
      </c>
      <c r="P22" s="3">
        <v>17</v>
      </c>
      <c r="Q22" s="134">
        <v>0</v>
      </c>
      <c r="R22" s="139">
        <f t="shared" si="7"/>
        <v>0.3125</v>
      </c>
      <c r="S22" s="139">
        <f t="shared" si="8"/>
        <v>0.5</v>
      </c>
      <c r="T22" s="139">
        <f t="shared" si="9"/>
        <v>0.52083333333333337</v>
      </c>
      <c r="U22" s="139">
        <f t="shared" si="10"/>
        <v>0.70833333333333337</v>
      </c>
      <c r="V22" s="11"/>
      <c r="W22" s="11">
        <f t="shared" si="11"/>
        <v>0.35416666666666669</v>
      </c>
      <c r="X22" s="11"/>
      <c r="Y22" s="11">
        <f t="shared" si="12"/>
        <v>0.375</v>
      </c>
      <c r="Z22" s="191">
        <f t="shared" si="5"/>
        <v>0</v>
      </c>
      <c r="AA22" s="150"/>
      <c r="AH22" s="184"/>
      <c r="AK22" s="172" t="s">
        <v>295</v>
      </c>
    </row>
    <row r="23" spans="2:37" ht="12.75" hidden="1" customHeight="1" outlineLevel="1" x14ac:dyDescent="0.2">
      <c r="B23" s="851"/>
      <c r="C23" s="851"/>
      <c r="D23" s="27" t="str">
        <f t="shared" si="0"/>
        <v/>
      </c>
      <c r="E23" s="191" t="str">
        <f t="shared" si="1"/>
        <v>Do</v>
      </c>
      <c r="F23" s="2">
        <f t="shared" si="2"/>
        <v>2020</v>
      </c>
      <c r="G23" s="2">
        <f t="shared" si="3"/>
        <v>1</v>
      </c>
      <c r="H23" s="2">
        <f t="shared" si="6"/>
        <v>16</v>
      </c>
      <c r="I23" s="14">
        <f t="shared" si="4"/>
        <v>42384</v>
      </c>
      <c r="J23" s="3">
        <v>7</v>
      </c>
      <c r="K23" s="134">
        <v>30</v>
      </c>
      <c r="L23" s="3">
        <v>12</v>
      </c>
      <c r="M23" s="134">
        <v>0</v>
      </c>
      <c r="N23" s="3">
        <v>12</v>
      </c>
      <c r="O23" s="134">
        <v>30</v>
      </c>
      <c r="P23" s="3">
        <v>19</v>
      </c>
      <c r="Q23" s="134">
        <v>45</v>
      </c>
      <c r="R23" s="139">
        <f t="shared" si="7"/>
        <v>0.3125</v>
      </c>
      <c r="S23" s="139">
        <f t="shared" si="8"/>
        <v>0.5</v>
      </c>
      <c r="T23" s="139">
        <f t="shared" si="9"/>
        <v>0.52083333333333337</v>
      </c>
      <c r="U23" s="139">
        <f t="shared" si="10"/>
        <v>0.82291666666666663</v>
      </c>
      <c r="V23" s="11"/>
      <c r="W23" s="11">
        <f t="shared" si="11"/>
        <v>0.35416666666666669</v>
      </c>
      <c r="X23" s="11"/>
      <c r="Y23" s="11">
        <f t="shared" si="12"/>
        <v>0.48958333333333326</v>
      </c>
      <c r="Z23" s="191">
        <f t="shared" si="5"/>
        <v>0</v>
      </c>
      <c r="AA23" s="172"/>
      <c r="AH23" s="184"/>
      <c r="AK23" s="172" t="s">
        <v>294</v>
      </c>
    </row>
    <row r="24" spans="2:37" ht="12.75" hidden="1" customHeight="1" outlineLevel="1" x14ac:dyDescent="0.2">
      <c r="B24" s="851"/>
      <c r="C24" s="851"/>
      <c r="D24" s="27" t="str">
        <f t="shared" si="0"/>
        <v/>
      </c>
      <c r="E24" s="191" t="str">
        <f t="shared" si="1"/>
        <v>Fr</v>
      </c>
      <c r="F24" s="2">
        <f t="shared" si="2"/>
        <v>2020</v>
      </c>
      <c r="G24" s="2">
        <f t="shared" si="3"/>
        <v>1</v>
      </c>
      <c r="H24" s="2">
        <f t="shared" si="6"/>
        <v>17</v>
      </c>
      <c r="I24" s="14">
        <f t="shared" si="4"/>
        <v>42385</v>
      </c>
      <c r="J24" s="3">
        <v>7</v>
      </c>
      <c r="K24" s="134">
        <v>30</v>
      </c>
      <c r="L24" s="3">
        <v>12</v>
      </c>
      <c r="M24" s="134">
        <v>0</v>
      </c>
      <c r="N24" s="3">
        <v>12</v>
      </c>
      <c r="O24" s="134">
        <v>30</v>
      </c>
      <c r="P24" s="3">
        <v>21</v>
      </c>
      <c r="Q24" s="134">
        <v>0</v>
      </c>
      <c r="R24" s="139">
        <f t="shared" si="7"/>
        <v>0.3125</v>
      </c>
      <c r="S24" s="139">
        <f t="shared" si="8"/>
        <v>0.5</v>
      </c>
      <c r="T24" s="139">
        <f t="shared" si="9"/>
        <v>0.52083333333333337</v>
      </c>
      <c r="U24" s="139">
        <f t="shared" si="10"/>
        <v>0.875</v>
      </c>
      <c r="V24" s="11"/>
      <c r="W24" s="11">
        <f t="shared" si="11"/>
        <v>0.35416666666666669</v>
      </c>
      <c r="X24" s="11"/>
      <c r="Y24" s="11">
        <f t="shared" si="12"/>
        <v>0.54166666666666663</v>
      </c>
      <c r="Z24" s="191">
        <f t="shared" si="5"/>
        <v>0</v>
      </c>
      <c r="AA24" s="172"/>
      <c r="AH24" s="184"/>
      <c r="AK24" s="172" t="s">
        <v>289</v>
      </c>
    </row>
    <row r="25" spans="2:37" ht="12.75" hidden="1" customHeight="1" outlineLevel="1" x14ac:dyDescent="0.2">
      <c r="B25" s="851"/>
      <c r="C25" s="851"/>
      <c r="D25" s="27" t="str">
        <f t="shared" si="0"/>
        <v/>
      </c>
      <c r="E25" s="191" t="str">
        <f t="shared" si="1"/>
        <v>Sa</v>
      </c>
      <c r="F25" s="191">
        <f t="shared" si="2"/>
        <v>2020</v>
      </c>
      <c r="G25" s="191">
        <f t="shared" si="3"/>
        <v>1</v>
      </c>
      <c r="H25" s="191">
        <f t="shared" si="6"/>
        <v>18</v>
      </c>
      <c r="I25" s="192">
        <f t="shared" si="4"/>
        <v>42386</v>
      </c>
      <c r="J25" s="3">
        <v>16</v>
      </c>
      <c r="K25" s="134">
        <v>0</v>
      </c>
      <c r="L25" s="3">
        <v>18</v>
      </c>
      <c r="M25" s="134">
        <v>30</v>
      </c>
      <c r="N25" s="3">
        <v>18</v>
      </c>
      <c r="O25" s="134">
        <v>30</v>
      </c>
      <c r="P25" s="3">
        <v>18</v>
      </c>
      <c r="Q25" s="134">
        <v>30</v>
      </c>
      <c r="R25" s="139">
        <f t="shared" si="7"/>
        <v>0.66666666666666663</v>
      </c>
      <c r="S25" s="139">
        <f t="shared" si="8"/>
        <v>0.77083333333333337</v>
      </c>
      <c r="T25" s="139">
        <f t="shared" si="9"/>
        <v>0.77083333333333337</v>
      </c>
      <c r="U25" s="139">
        <f t="shared" si="10"/>
        <v>0.77083333333333337</v>
      </c>
      <c r="V25" s="11"/>
      <c r="W25" s="11">
        <v>0</v>
      </c>
      <c r="X25" s="11"/>
      <c r="Y25" s="11">
        <f t="shared" si="12"/>
        <v>0.10416666666666674</v>
      </c>
      <c r="Z25" s="191">
        <f t="shared" si="5"/>
        <v>0</v>
      </c>
      <c r="AA25" s="172"/>
      <c r="AH25" s="184"/>
      <c r="AK25" s="172" t="s">
        <v>296</v>
      </c>
    </row>
    <row r="26" spans="2:37" ht="12.75" hidden="1" customHeight="1" outlineLevel="1" x14ac:dyDescent="0.2">
      <c r="B26" s="851"/>
      <c r="C26" s="851"/>
      <c r="D26" s="27" t="str">
        <f t="shared" si="0"/>
        <v/>
      </c>
      <c r="E26" s="191" t="str">
        <f t="shared" si="1"/>
        <v>So</v>
      </c>
      <c r="F26" s="191">
        <f t="shared" si="2"/>
        <v>2020</v>
      </c>
      <c r="G26" s="191">
        <f t="shared" si="3"/>
        <v>1</v>
      </c>
      <c r="H26" s="191">
        <f t="shared" si="6"/>
        <v>19</v>
      </c>
      <c r="I26" s="192">
        <f t="shared" si="4"/>
        <v>42387</v>
      </c>
      <c r="J26" s="193"/>
      <c r="K26" s="194"/>
      <c r="L26" s="193"/>
      <c r="M26" s="194"/>
      <c r="N26" s="193"/>
      <c r="O26" s="194"/>
      <c r="P26" s="193"/>
      <c r="Q26" s="194"/>
      <c r="R26" s="195"/>
      <c r="S26" s="195"/>
      <c r="T26" s="195"/>
      <c r="U26" s="195"/>
      <c r="V26" s="196"/>
      <c r="W26" s="196"/>
      <c r="X26" s="196"/>
      <c r="Y26" s="196"/>
      <c r="Z26" s="191">
        <f t="shared" si="5"/>
        <v>0</v>
      </c>
      <c r="AA26" s="172"/>
      <c r="AH26" s="184"/>
    </row>
    <row r="27" spans="2:37" ht="12.75" hidden="1" customHeight="1" outlineLevel="1" x14ac:dyDescent="0.2">
      <c r="B27" s="851"/>
      <c r="C27" s="851"/>
      <c r="D27" s="27">
        <f t="shared" si="0"/>
        <v>4</v>
      </c>
      <c r="E27" s="191" t="str">
        <f t="shared" si="1"/>
        <v>Mo</v>
      </c>
      <c r="F27" s="2">
        <f t="shared" si="2"/>
        <v>2020</v>
      </c>
      <c r="G27" s="2">
        <f t="shared" si="3"/>
        <v>1</v>
      </c>
      <c r="H27" s="2">
        <f t="shared" si="6"/>
        <v>20</v>
      </c>
      <c r="I27" s="14">
        <f t="shared" si="4"/>
        <v>42388</v>
      </c>
      <c r="J27" s="3">
        <f>$J$4</f>
        <v>7</v>
      </c>
      <c r="K27" s="134">
        <v>45</v>
      </c>
      <c r="L27" s="3">
        <v>12</v>
      </c>
      <c r="M27" s="134">
        <v>0</v>
      </c>
      <c r="N27" s="3">
        <v>12</v>
      </c>
      <c r="O27" s="134">
        <v>30</v>
      </c>
      <c r="P27" s="3">
        <v>16</v>
      </c>
      <c r="Q27" s="134">
        <v>30</v>
      </c>
      <c r="R27" s="139">
        <f t="shared" si="7"/>
        <v>0.32291666666666669</v>
      </c>
      <c r="S27" s="139">
        <f t="shared" si="8"/>
        <v>0.5</v>
      </c>
      <c r="T27" s="139">
        <f t="shared" si="9"/>
        <v>0.52083333333333337</v>
      </c>
      <c r="U27" s="139">
        <f t="shared" si="10"/>
        <v>0.6875</v>
      </c>
      <c r="V27" s="11"/>
      <c r="W27" s="11">
        <f t="shared" si="11"/>
        <v>0.35416666666666669</v>
      </c>
      <c r="X27" s="11"/>
      <c r="Y27" s="11">
        <f t="shared" si="12"/>
        <v>0.34374999999999994</v>
      </c>
      <c r="Z27" s="191">
        <f t="shared" si="5"/>
        <v>0</v>
      </c>
      <c r="AA27" s="172"/>
      <c r="AH27" s="184"/>
      <c r="AK27" s="172" t="s">
        <v>297</v>
      </c>
    </row>
    <row r="28" spans="2:37" ht="12.75" hidden="1" customHeight="1" outlineLevel="1" x14ac:dyDescent="0.2">
      <c r="B28" s="851"/>
      <c r="C28" s="851"/>
      <c r="D28" s="27" t="str">
        <f t="shared" si="0"/>
        <v/>
      </c>
      <c r="E28" s="191" t="str">
        <f t="shared" si="1"/>
        <v>Di</v>
      </c>
      <c r="F28" s="2">
        <f t="shared" si="2"/>
        <v>2020</v>
      </c>
      <c r="G28" s="2">
        <f t="shared" si="3"/>
        <v>1</v>
      </c>
      <c r="H28" s="2">
        <f t="shared" si="6"/>
        <v>21</v>
      </c>
      <c r="I28" s="14">
        <f t="shared" si="4"/>
        <v>42389</v>
      </c>
      <c r="J28" s="3">
        <v>7</v>
      </c>
      <c r="K28" s="134">
        <v>45</v>
      </c>
      <c r="L28" s="3">
        <v>12</v>
      </c>
      <c r="M28" s="134">
        <v>0</v>
      </c>
      <c r="N28" s="3">
        <v>12</v>
      </c>
      <c r="O28" s="134">
        <v>30</v>
      </c>
      <c r="P28" s="3">
        <v>16</v>
      </c>
      <c r="Q28" s="134">
        <v>30</v>
      </c>
      <c r="R28" s="139">
        <f t="shared" si="7"/>
        <v>0.32291666666666669</v>
      </c>
      <c r="S28" s="139">
        <f t="shared" si="8"/>
        <v>0.5</v>
      </c>
      <c r="T28" s="139">
        <f t="shared" si="9"/>
        <v>0.52083333333333337</v>
      </c>
      <c r="U28" s="139">
        <f t="shared" si="10"/>
        <v>0.6875</v>
      </c>
      <c r="V28" s="11"/>
      <c r="W28" s="11">
        <f t="shared" si="11"/>
        <v>0.35416666666666669</v>
      </c>
      <c r="X28" s="11"/>
      <c r="Y28" s="11">
        <f t="shared" si="12"/>
        <v>0.34374999999999994</v>
      </c>
      <c r="Z28" s="191">
        <f t="shared" si="5"/>
        <v>0</v>
      </c>
      <c r="AH28" s="184"/>
    </row>
    <row r="29" spans="2:37" ht="12.75" hidden="1" customHeight="1" outlineLevel="1" x14ac:dyDescent="0.2">
      <c r="B29" s="851"/>
      <c r="C29" s="851"/>
      <c r="D29" s="27" t="str">
        <f t="shared" si="0"/>
        <v/>
      </c>
      <c r="E29" s="191" t="str">
        <f t="shared" si="1"/>
        <v>Mi</v>
      </c>
      <c r="F29" s="2">
        <f t="shared" si="2"/>
        <v>2020</v>
      </c>
      <c r="G29" s="2">
        <f t="shared" si="3"/>
        <v>1</v>
      </c>
      <c r="H29" s="2">
        <f t="shared" si="6"/>
        <v>22</v>
      </c>
      <c r="I29" s="14">
        <f t="shared" si="4"/>
        <v>42390</v>
      </c>
      <c r="J29" s="3">
        <v>7</v>
      </c>
      <c r="K29" s="134">
        <v>45</v>
      </c>
      <c r="L29" s="3">
        <v>12</v>
      </c>
      <c r="M29" s="134">
        <v>0</v>
      </c>
      <c r="N29" s="3">
        <v>12</v>
      </c>
      <c r="O29" s="134">
        <v>30</v>
      </c>
      <c r="P29" s="3">
        <v>16</v>
      </c>
      <c r="Q29" s="134">
        <v>30</v>
      </c>
      <c r="R29" s="139">
        <f t="shared" si="7"/>
        <v>0.32291666666666669</v>
      </c>
      <c r="S29" s="139">
        <f t="shared" si="8"/>
        <v>0.5</v>
      </c>
      <c r="T29" s="139">
        <f t="shared" si="9"/>
        <v>0.52083333333333337</v>
      </c>
      <c r="U29" s="139">
        <f t="shared" si="10"/>
        <v>0.6875</v>
      </c>
      <c r="V29" s="11"/>
      <c r="W29" s="11">
        <f t="shared" si="11"/>
        <v>0.35416666666666669</v>
      </c>
      <c r="X29" s="11"/>
      <c r="Y29" s="11">
        <f t="shared" si="12"/>
        <v>0.34374999999999994</v>
      </c>
      <c r="Z29" s="191">
        <f t="shared" si="5"/>
        <v>0</v>
      </c>
      <c r="AH29" s="184"/>
      <c r="AK29" s="172" t="s">
        <v>299</v>
      </c>
    </row>
    <row r="30" spans="2:37" ht="12.75" hidden="1" customHeight="1" outlineLevel="1" x14ac:dyDescent="0.2">
      <c r="B30" s="851"/>
      <c r="C30" s="851"/>
      <c r="D30" s="27" t="str">
        <f t="shared" si="0"/>
        <v/>
      </c>
      <c r="E30" s="191" t="str">
        <f t="shared" si="1"/>
        <v>Do</v>
      </c>
      <c r="F30" s="191">
        <f t="shared" si="2"/>
        <v>2020</v>
      </c>
      <c r="G30" s="191">
        <f t="shared" si="3"/>
        <v>1</v>
      </c>
      <c r="H30" s="191">
        <f t="shared" si="6"/>
        <v>23</v>
      </c>
      <c r="I30" s="192">
        <f t="shared" si="4"/>
        <v>42391</v>
      </c>
      <c r="J30" s="193">
        <v>12</v>
      </c>
      <c r="K30" s="194">
        <v>0</v>
      </c>
      <c r="L30" s="193">
        <f>$L$4</f>
        <v>12</v>
      </c>
      <c r="M30" s="194">
        <v>0</v>
      </c>
      <c r="N30" s="193">
        <f>$N$4</f>
        <v>12</v>
      </c>
      <c r="O30" s="194">
        <v>0</v>
      </c>
      <c r="P30" s="193">
        <v>12</v>
      </c>
      <c r="Q30" s="194">
        <f>$Q$4</f>
        <v>0</v>
      </c>
      <c r="R30" s="195">
        <f t="shared" si="7"/>
        <v>0.5</v>
      </c>
      <c r="S30" s="195">
        <f t="shared" si="8"/>
        <v>0.5</v>
      </c>
      <c r="T30" s="195">
        <f t="shared" si="9"/>
        <v>0.5</v>
      </c>
      <c r="U30" s="195">
        <f t="shared" si="10"/>
        <v>0.5</v>
      </c>
      <c r="V30" s="196"/>
      <c r="W30" s="196">
        <v>0</v>
      </c>
      <c r="X30" s="196"/>
      <c r="Y30" s="196">
        <f t="shared" si="12"/>
        <v>0</v>
      </c>
      <c r="Z30" s="191">
        <f t="shared" si="5"/>
        <v>1</v>
      </c>
      <c r="AA30" s="150"/>
      <c r="AC30" s="153">
        <v>1</v>
      </c>
      <c r="AH30" s="184"/>
    </row>
    <row r="31" spans="2:37" ht="12.75" hidden="1" customHeight="1" outlineLevel="1" x14ac:dyDescent="0.2">
      <c r="B31" s="851"/>
      <c r="C31" s="851"/>
      <c r="D31" s="27" t="str">
        <f t="shared" si="0"/>
        <v/>
      </c>
      <c r="E31" s="191" t="str">
        <f t="shared" si="1"/>
        <v>Fr</v>
      </c>
      <c r="F31" s="191">
        <f t="shared" si="2"/>
        <v>2020</v>
      </c>
      <c r="G31" s="191">
        <f t="shared" si="3"/>
        <v>1</v>
      </c>
      <c r="H31" s="191">
        <f t="shared" si="6"/>
        <v>24</v>
      </c>
      <c r="I31" s="192">
        <f t="shared" si="4"/>
        <v>42392</v>
      </c>
      <c r="J31" s="193">
        <v>12</v>
      </c>
      <c r="K31" s="194">
        <v>0</v>
      </c>
      <c r="L31" s="193">
        <f>$L$4</f>
        <v>12</v>
      </c>
      <c r="M31" s="194">
        <v>0</v>
      </c>
      <c r="N31" s="193">
        <f>$N$4</f>
        <v>12</v>
      </c>
      <c r="O31" s="194">
        <v>0</v>
      </c>
      <c r="P31" s="193">
        <v>14</v>
      </c>
      <c r="Q31" s="194">
        <f>$Q$4</f>
        <v>0</v>
      </c>
      <c r="R31" s="195">
        <f t="shared" si="7"/>
        <v>0.5</v>
      </c>
      <c r="S31" s="195">
        <f t="shared" si="8"/>
        <v>0.5</v>
      </c>
      <c r="T31" s="195">
        <f t="shared" si="9"/>
        <v>0.5</v>
      </c>
      <c r="U31" s="195">
        <f t="shared" si="10"/>
        <v>0.58333333333333337</v>
      </c>
      <c r="V31" s="196"/>
      <c r="W31" s="196">
        <v>0</v>
      </c>
      <c r="X31" s="196"/>
      <c r="Y31" s="11">
        <f t="shared" si="12"/>
        <v>8.333333333333337E-2</v>
      </c>
      <c r="Z31" s="191">
        <f t="shared" si="5"/>
        <v>1</v>
      </c>
      <c r="AA31" s="150"/>
      <c r="AC31" s="153">
        <v>1</v>
      </c>
      <c r="AH31" s="184"/>
    </row>
    <row r="32" spans="2:37" ht="12.75" hidden="1" customHeight="1" outlineLevel="1" x14ac:dyDescent="0.2">
      <c r="B32" s="851"/>
      <c r="C32" s="851"/>
      <c r="D32" s="27" t="str">
        <f t="shared" si="0"/>
        <v/>
      </c>
      <c r="E32" s="191" t="str">
        <f t="shared" si="1"/>
        <v>Sa</v>
      </c>
      <c r="F32" s="191">
        <f t="shared" si="2"/>
        <v>2020</v>
      </c>
      <c r="G32" s="191">
        <f t="shared" si="3"/>
        <v>1</v>
      </c>
      <c r="H32" s="191">
        <f t="shared" si="6"/>
        <v>25</v>
      </c>
      <c r="I32" s="192">
        <f t="shared" si="4"/>
        <v>42393</v>
      </c>
      <c r="J32" s="193">
        <v>8</v>
      </c>
      <c r="K32" s="194">
        <v>45</v>
      </c>
      <c r="L32" s="3">
        <v>12</v>
      </c>
      <c r="M32" s="134">
        <v>0</v>
      </c>
      <c r="N32" s="3">
        <v>12</v>
      </c>
      <c r="O32" s="134">
        <v>30</v>
      </c>
      <c r="P32" s="3">
        <v>14</v>
      </c>
      <c r="Q32" s="134">
        <v>30</v>
      </c>
      <c r="R32" s="139">
        <f>TIME(J32,K32,0)</f>
        <v>0.36458333333333331</v>
      </c>
      <c r="S32" s="139">
        <f>TIME(L32,M32,0)</f>
        <v>0.5</v>
      </c>
      <c r="T32" s="139">
        <f>TIME(N32,O32,0)</f>
        <v>0.52083333333333337</v>
      </c>
      <c r="U32" s="139">
        <f>TIME(P32,Q32,0)</f>
        <v>0.60416666666666663</v>
      </c>
      <c r="V32" s="11"/>
      <c r="W32" s="11">
        <v>0</v>
      </c>
      <c r="X32" s="11"/>
      <c r="Y32" s="11">
        <f>U32-R32-(T32-S32)</f>
        <v>0.21874999999999994</v>
      </c>
      <c r="Z32" s="191">
        <f t="shared" si="5"/>
        <v>0</v>
      </c>
      <c r="AA32" s="150"/>
      <c r="AH32" s="184"/>
      <c r="AK32" s="172" t="s">
        <v>298</v>
      </c>
    </row>
    <row r="33" spans="1:37" ht="12.75" hidden="1" customHeight="1" outlineLevel="1" x14ac:dyDescent="0.2">
      <c r="B33" s="851"/>
      <c r="C33" s="851"/>
      <c r="D33" s="27" t="str">
        <f t="shared" si="0"/>
        <v/>
      </c>
      <c r="E33" s="191" t="str">
        <f t="shared" si="1"/>
        <v>So</v>
      </c>
      <c r="F33" s="191">
        <f t="shared" si="2"/>
        <v>2020</v>
      </c>
      <c r="G33" s="191">
        <f t="shared" si="3"/>
        <v>1</v>
      </c>
      <c r="H33" s="191">
        <f t="shared" si="6"/>
        <v>26</v>
      </c>
      <c r="I33" s="192">
        <f t="shared" si="4"/>
        <v>42394</v>
      </c>
      <c r="J33" s="193"/>
      <c r="K33" s="194"/>
      <c r="L33" s="193"/>
      <c r="M33" s="194"/>
      <c r="N33" s="193"/>
      <c r="O33" s="194"/>
      <c r="P33" s="193"/>
      <c r="Q33" s="194"/>
      <c r="R33" s="195"/>
      <c r="S33" s="195"/>
      <c r="T33" s="195"/>
      <c r="U33" s="195"/>
      <c r="V33" s="196"/>
      <c r="W33" s="196"/>
      <c r="X33" s="196"/>
      <c r="Y33" s="196"/>
      <c r="Z33" s="191">
        <f t="shared" si="5"/>
        <v>0</v>
      </c>
      <c r="AA33" s="150"/>
      <c r="AH33" s="184"/>
    </row>
    <row r="34" spans="1:37" ht="12.75" hidden="1" customHeight="1" outlineLevel="1" x14ac:dyDescent="0.2">
      <c r="B34" s="851"/>
      <c r="C34" s="851"/>
      <c r="D34" s="27">
        <f t="shared" si="0"/>
        <v>5</v>
      </c>
      <c r="E34" s="191" t="str">
        <f t="shared" si="1"/>
        <v>Mo</v>
      </c>
      <c r="F34" s="2">
        <f t="shared" si="2"/>
        <v>2020</v>
      </c>
      <c r="G34" s="2">
        <f t="shared" si="3"/>
        <v>1</v>
      </c>
      <c r="H34" s="2">
        <f t="shared" si="6"/>
        <v>27</v>
      </c>
      <c r="I34" s="14">
        <f t="shared" si="4"/>
        <v>42395</v>
      </c>
      <c r="J34" s="3">
        <v>7</v>
      </c>
      <c r="K34" s="134">
        <v>50</v>
      </c>
      <c r="L34" s="3">
        <v>12</v>
      </c>
      <c r="M34" s="134">
        <v>0</v>
      </c>
      <c r="N34" s="3">
        <v>12</v>
      </c>
      <c r="O34" s="134">
        <v>30</v>
      </c>
      <c r="P34" s="3">
        <v>15</v>
      </c>
      <c r="Q34" s="134">
        <v>30</v>
      </c>
      <c r="R34" s="139">
        <f t="shared" si="7"/>
        <v>0.3263888888888889</v>
      </c>
      <c r="S34" s="139">
        <f t="shared" si="8"/>
        <v>0.5</v>
      </c>
      <c r="T34" s="139">
        <f t="shared" si="9"/>
        <v>0.52083333333333337</v>
      </c>
      <c r="U34" s="139">
        <f t="shared" si="10"/>
        <v>0.64583333333333337</v>
      </c>
      <c r="V34" s="11"/>
      <c r="W34" s="11">
        <f t="shared" si="11"/>
        <v>0.35416666666666669</v>
      </c>
      <c r="X34" s="11"/>
      <c r="Y34" s="11">
        <f t="shared" si="12"/>
        <v>0.2986111111111111</v>
      </c>
      <c r="Z34" s="191">
        <f t="shared" si="5"/>
        <v>0</v>
      </c>
      <c r="AA34" s="150"/>
      <c r="AH34" s="184"/>
    </row>
    <row r="35" spans="1:37" ht="12.75" hidden="1" customHeight="1" outlineLevel="1" x14ac:dyDescent="0.2">
      <c r="B35" s="851"/>
      <c r="C35" s="851"/>
      <c r="D35" s="27" t="str">
        <f t="shared" si="0"/>
        <v/>
      </c>
      <c r="E35" s="191" t="str">
        <f t="shared" si="1"/>
        <v>Di</v>
      </c>
      <c r="F35" s="2">
        <f t="shared" si="2"/>
        <v>2020</v>
      </c>
      <c r="G35" s="2">
        <f t="shared" si="3"/>
        <v>1</v>
      </c>
      <c r="H35" s="2">
        <f t="shared" si="6"/>
        <v>28</v>
      </c>
      <c r="I35" s="14">
        <f t="shared" si="4"/>
        <v>42396</v>
      </c>
      <c r="J35" s="3">
        <v>8</v>
      </c>
      <c r="K35" s="134">
        <v>0</v>
      </c>
      <c r="L35" s="3">
        <v>12</v>
      </c>
      <c r="M35" s="134">
        <v>0</v>
      </c>
      <c r="N35" s="3">
        <v>12</v>
      </c>
      <c r="O35" s="134">
        <v>30</v>
      </c>
      <c r="P35" s="3">
        <v>16</v>
      </c>
      <c r="Q35" s="134">
        <v>55</v>
      </c>
      <c r="R35" s="139">
        <f>TIME(J35,K35,0)</f>
        <v>0.33333333333333331</v>
      </c>
      <c r="S35" s="139">
        <f>TIME(L35,M35,0)</f>
        <v>0.5</v>
      </c>
      <c r="T35" s="139">
        <f>TIME(N35,O35,0)</f>
        <v>0.52083333333333337</v>
      </c>
      <c r="U35" s="139">
        <f>TIME(P35,Q35,0)</f>
        <v>0.70486111111111116</v>
      </c>
      <c r="V35" s="11"/>
      <c r="W35" s="11">
        <f>TIME($W$4,$X$4,0)</f>
        <v>0.35416666666666669</v>
      </c>
      <c r="X35" s="11"/>
      <c r="Y35" s="11">
        <f>U35-R35-(T35-S35)</f>
        <v>0.35069444444444448</v>
      </c>
      <c r="Z35" s="191">
        <f t="shared" si="5"/>
        <v>0</v>
      </c>
      <c r="AH35" s="184"/>
    </row>
    <row r="36" spans="1:37" ht="12.75" hidden="1" customHeight="1" outlineLevel="1" x14ac:dyDescent="0.2">
      <c r="B36" s="851"/>
      <c r="C36" s="851"/>
      <c r="D36" s="27" t="str">
        <f t="shared" si="0"/>
        <v/>
      </c>
      <c r="E36" s="191" t="str">
        <f t="shared" si="1"/>
        <v>Mi</v>
      </c>
      <c r="F36" s="2">
        <f t="shared" si="2"/>
        <v>2020</v>
      </c>
      <c r="G36" s="2">
        <f t="shared" si="3"/>
        <v>1</v>
      </c>
      <c r="H36" s="2">
        <f t="shared" si="6"/>
        <v>29</v>
      </c>
      <c r="I36" s="14">
        <f t="shared" si="4"/>
        <v>42397</v>
      </c>
      <c r="J36" s="3">
        <v>7</v>
      </c>
      <c r="K36" s="134">
        <v>55</v>
      </c>
      <c r="L36" s="3">
        <v>12</v>
      </c>
      <c r="M36" s="134">
        <v>0</v>
      </c>
      <c r="N36" s="3">
        <v>12</v>
      </c>
      <c r="O36" s="134">
        <v>30</v>
      </c>
      <c r="P36" s="3">
        <v>16</v>
      </c>
      <c r="Q36" s="134">
        <v>0</v>
      </c>
      <c r="R36" s="139">
        <f>TIME(J36,K36,0)</f>
        <v>0.3298611111111111</v>
      </c>
      <c r="S36" s="139">
        <f>TIME(L36,M36,0)</f>
        <v>0.5</v>
      </c>
      <c r="T36" s="139">
        <f>TIME(N36,O36,0)</f>
        <v>0.52083333333333337</v>
      </c>
      <c r="U36" s="139">
        <f>TIME(P36,Q36,0)</f>
        <v>0.66666666666666663</v>
      </c>
      <c r="V36" s="11"/>
      <c r="W36" s="11">
        <f>TIME($W$4,$X$4,0)</f>
        <v>0.35416666666666669</v>
      </c>
      <c r="X36" s="11"/>
      <c r="Y36" s="11">
        <f>U36-R36-(T36-S36)</f>
        <v>0.31597222222222215</v>
      </c>
      <c r="Z36" s="191">
        <f t="shared" si="5"/>
        <v>0</v>
      </c>
      <c r="AH36" s="184"/>
    </row>
    <row r="37" spans="1:37" ht="12.75" hidden="1" customHeight="1" outlineLevel="1" x14ac:dyDescent="0.2">
      <c r="B37" s="851"/>
      <c r="C37" s="851"/>
      <c r="D37" s="27" t="str">
        <f t="shared" si="0"/>
        <v/>
      </c>
      <c r="E37" s="191" t="str">
        <f t="shared" si="1"/>
        <v>Do</v>
      </c>
      <c r="F37" s="191">
        <f t="shared" si="2"/>
        <v>2020</v>
      </c>
      <c r="G37" s="191">
        <f t="shared" si="3"/>
        <v>1</v>
      </c>
      <c r="H37" s="191">
        <f t="shared" si="6"/>
        <v>30</v>
      </c>
      <c r="I37" s="192">
        <f t="shared" si="4"/>
        <v>42398</v>
      </c>
      <c r="J37" s="193">
        <v>16</v>
      </c>
      <c r="K37" s="194">
        <v>0</v>
      </c>
      <c r="L37" s="3">
        <v>16</v>
      </c>
      <c r="M37" s="134">
        <v>0</v>
      </c>
      <c r="N37" s="3">
        <v>16</v>
      </c>
      <c r="O37" s="134">
        <v>0</v>
      </c>
      <c r="P37" s="3">
        <v>20</v>
      </c>
      <c r="Q37" s="134">
        <v>0</v>
      </c>
      <c r="R37" s="139">
        <f>TIME(J37,K37,0)</f>
        <v>0.66666666666666663</v>
      </c>
      <c r="S37" s="139">
        <f>TIME(L37,M37,0)</f>
        <v>0.66666666666666663</v>
      </c>
      <c r="T37" s="139">
        <f>TIME(N37,O37,0)</f>
        <v>0.66666666666666663</v>
      </c>
      <c r="U37" s="139">
        <f>TIME(P37,Q37,0)</f>
        <v>0.83333333333333337</v>
      </c>
      <c r="V37" s="11"/>
      <c r="W37" s="11">
        <v>0</v>
      </c>
      <c r="X37" s="11"/>
      <c r="Y37" s="11">
        <f>U37-R37-(T37-S37)</f>
        <v>0.16666666666666674</v>
      </c>
      <c r="Z37" s="191">
        <f t="shared" si="5"/>
        <v>1</v>
      </c>
      <c r="AA37" s="150"/>
      <c r="AC37" s="153">
        <v>1</v>
      </c>
      <c r="AH37" s="184"/>
    </row>
    <row r="38" spans="1:37" ht="12.75" hidden="1" customHeight="1" outlineLevel="1" x14ac:dyDescent="0.2">
      <c r="B38" s="851"/>
      <c r="C38" s="851"/>
      <c r="D38" s="27" t="str">
        <f t="shared" si="0"/>
        <v/>
      </c>
      <c r="E38" s="191" t="str">
        <f t="shared" si="1"/>
        <v>Fr</v>
      </c>
      <c r="F38" s="191">
        <f t="shared" si="2"/>
        <v>2020</v>
      </c>
      <c r="G38" s="191">
        <f t="shared" si="3"/>
        <v>1</v>
      </c>
      <c r="H38" s="191">
        <f t="shared" si="6"/>
        <v>31</v>
      </c>
      <c r="I38" s="192">
        <f t="shared" si="4"/>
        <v>42399</v>
      </c>
      <c r="J38" s="193">
        <v>8</v>
      </c>
      <c r="K38" s="194">
        <v>0</v>
      </c>
      <c r="L38" s="3">
        <v>8</v>
      </c>
      <c r="M38" s="134">
        <v>0</v>
      </c>
      <c r="N38" s="3">
        <v>8</v>
      </c>
      <c r="O38" s="134">
        <v>0</v>
      </c>
      <c r="P38" s="3">
        <v>9</v>
      </c>
      <c r="Q38" s="134">
        <v>0</v>
      </c>
      <c r="R38" s="139">
        <f>TIME(J38,K38,0)</f>
        <v>0.33333333333333331</v>
      </c>
      <c r="S38" s="139">
        <f>TIME(L38,M38,0)</f>
        <v>0.33333333333333331</v>
      </c>
      <c r="T38" s="139">
        <f>TIME(N38,O38,0)</f>
        <v>0.33333333333333331</v>
      </c>
      <c r="U38" s="139">
        <f>TIME(P38,Q38,0)</f>
        <v>0.375</v>
      </c>
      <c r="V38" s="11"/>
      <c r="W38" s="11">
        <v>0</v>
      </c>
      <c r="X38" s="11"/>
      <c r="Y38" s="11">
        <f>U38-R38-(T38-S38)</f>
        <v>4.1666666666666685E-2</v>
      </c>
      <c r="Z38" s="191">
        <f t="shared" si="5"/>
        <v>1</v>
      </c>
      <c r="AA38" s="150"/>
      <c r="AC38" s="153">
        <v>1</v>
      </c>
      <c r="AH38" s="184"/>
    </row>
    <row r="39" spans="1:37" ht="12.75" hidden="1" customHeight="1" outlineLevel="1" x14ac:dyDescent="0.2">
      <c r="B39" s="851"/>
      <c r="C39" s="851"/>
      <c r="E39" s="191"/>
      <c r="F39" s="9"/>
      <c r="G39" s="9"/>
      <c r="H39" s="191"/>
      <c r="I39" s="13"/>
      <c r="P39" s="4" t="s">
        <v>21</v>
      </c>
      <c r="Q39" s="4"/>
      <c r="R39" s="4"/>
      <c r="S39" s="4"/>
      <c r="T39" s="4"/>
      <c r="U39" s="4"/>
      <c r="V39" s="18"/>
      <c r="W39" s="18">
        <f>SUM(W7:W38)</f>
        <v>6.7291666666666679</v>
      </c>
      <c r="X39" s="18"/>
      <c r="Y39" s="18">
        <f>SUM(Y7:Y38)</f>
        <v>7.5972222222222223</v>
      </c>
      <c r="Z39" s="18"/>
      <c r="AA39" s="190">
        <f>IF(Y39-W39&lt;0,W39-Y39,Y39-W39)</f>
        <v>0.86805555555555447</v>
      </c>
      <c r="AB39" s="190">
        <f>8.5*SUM(AB7:AB38)/24</f>
        <v>0</v>
      </c>
      <c r="AC39" s="190">
        <f>8.5*SUM(AC7:AC38)/24</f>
        <v>1.4166666666666667</v>
      </c>
      <c r="AD39" s="190">
        <f>8.5*SUM(AD7:AD38)/24</f>
        <v>0</v>
      </c>
      <c r="AE39" s="190"/>
      <c r="AH39" s="184"/>
    </row>
    <row r="40" spans="1:37" ht="12.75" customHeight="1" collapsed="1" x14ac:dyDescent="0.2">
      <c r="B40" s="852"/>
      <c r="C40" s="852"/>
      <c r="D40" s="80"/>
      <c r="E40" s="386"/>
      <c r="F40" s="50"/>
      <c r="G40" s="50"/>
      <c r="H40" s="50"/>
      <c r="I40" s="51"/>
      <c r="J40" s="52"/>
      <c r="K40" s="52"/>
      <c r="L40" s="52"/>
      <c r="M40" s="52"/>
      <c r="N40" s="52"/>
      <c r="O40" s="52"/>
      <c r="P40" s="52"/>
      <c r="Q40" s="52"/>
      <c r="R40" s="52"/>
      <c r="S40" s="52"/>
      <c r="T40" s="52"/>
      <c r="U40" s="52"/>
      <c r="V40" s="53"/>
      <c r="W40" s="53"/>
      <c r="X40" s="53"/>
      <c r="Y40" s="54"/>
      <c r="Z40" s="26"/>
      <c r="AA40" s="203">
        <f>AA6+AA39</f>
        <v>0.86805555555555447</v>
      </c>
      <c r="AB40" s="202">
        <f>AB6+SUM(AB7:AB38)</f>
        <v>0</v>
      </c>
      <c r="AC40" s="202">
        <f>AC6+SUM(AC7:AC38)</f>
        <v>4</v>
      </c>
      <c r="AD40" s="202">
        <f>AD6+SUM(AD7:AD38)</f>
        <v>0</v>
      </c>
      <c r="AE40" s="202"/>
      <c r="AF40" s="152"/>
      <c r="AG40" s="173"/>
      <c r="AH40" s="185"/>
      <c r="AI40" s="152"/>
      <c r="AJ40" s="152"/>
      <c r="AK40" s="173"/>
    </row>
    <row r="41" spans="1:37" ht="12.75" hidden="1" customHeight="1" outlineLevel="1" x14ac:dyDescent="0.2">
      <c r="B41" s="850">
        <f>$F$4</f>
        <v>2020</v>
      </c>
      <c r="C41" s="850" t="str">
        <f>TEXT(I42,"MMM")</f>
        <v>Feb</v>
      </c>
      <c r="E41" s="191"/>
      <c r="F41" s="62"/>
      <c r="G41" s="197"/>
      <c r="H41" s="197"/>
      <c r="I41" s="42"/>
      <c r="J41" s="43"/>
      <c r="K41" s="43"/>
      <c r="L41" s="43"/>
      <c r="M41" s="43"/>
      <c r="N41" s="43"/>
      <c r="O41" s="43"/>
      <c r="P41" s="43"/>
      <c r="Q41" s="43"/>
      <c r="R41" s="43"/>
      <c r="S41" s="43"/>
      <c r="T41" s="43"/>
      <c r="U41" s="43"/>
      <c r="V41" s="63"/>
      <c r="W41" s="63"/>
      <c r="X41" s="63"/>
      <c r="Y41" s="64"/>
      <c r="Z41" s="64"/>
      <c r="AA41" s="148"/>
      <c r="AB41" s="148"/>
      <c r="AC41" s="148"/>
      <c r="AD41" s="148"/>
      <c r="AE41" s="148"/>
      <c r="AF41" s="148"/>
      <c r="AG41" s="170"/>
      <c r="AH41" s="182"/>
      <c r="AI41" s="148"/>
      <c r="AJ41" s="148"/>
      <c r="AK41" s="170"/>
    </row>
    <row r="42" spans="1:37" ht="12.75" hidden="1" customHeight="1" outlineLevel="1" x14ac:dyDescent="0.2">
      <c r="A42" s="198">
        <f>A8+1</f>
        <v>2</v>
      </c>
      <c r="B42" s="851"/>
      <c r="C42" s="851"/>
      <c r="D42" s="27" t="str">
        <f>IF(E42="Mo",WEEKNUM(I42),"")</f>
        <v/>
      </c>
      <c r="E42" s="191" t="str">
        <f>TEXT(I42,$E$4)</f>
        <v>Sa</v>
      </c>
      <c r="F42" s="191">
        <f>$F$4</f>
        <v>2020</v>
      </c>
      <c r="G42" s="191">
        <f>$A$42</f>
        <v>2</v>
      </c>
      <c r="H42" s="191">
        <f>$H$4</f>
        <v>1</v>
      </c>
      <c r="I42" s="192">
        <f>DATE(F42,G42,H42)</f>
        <v>42400</v>
      </c>
      <c r="J42" s="193"/>
      <c r="K42" s="194"/>
      <c r="L42" s="193"/>
      <c r="M42" s="194"/>
      <c r="N42" s="193"/>
      <c r="O42" s="194"/>
      <c r="P42" s="193"/>
      <c r="Q42" s="194"/>
      <c r="R42" s="195"/>
      <c r="S42" s="195"/>
      <c r="T42" s="195"/>
      <c r="U42" s="195"/>
      <c r="V42" s="196"/>
      <c r="W42" s="196"/>
      <c r="X42" s="196"/>
      <c r="Y42" s="196"/>
      <c r="Z42" s="191">
        <f>AB42+AC42</f>
        <v>0</v>
      </c>
      <c r="AH42" s="184"/>
    </row>
    <row r="43" spans="1:37" ht="12.75" hidden="1" customHeight="1" outlineLevel="1" x14ac:dyDescent="0.2">
      <c r="B43" s="851"/>
      <c r="C43" s="851"/>
      <c r="D43" s="27" t="str">
        <f t="shared" ref="D43:D72" si="13">IF(E43="Mo",WEEKNUM(I43),"")</f>
        <v/>
      </c>
      <c r="E43" s="191" t="str">
        <f t="shared" ref="E43:E72" si="14">TEXT(I43,$E$4)</f>
        <v>So</v>
      </c>
      <c r="F43" s="191">
        <f t="shared" ref="F43:F70" si="15">$F$4</f>
        <v>2020</v>
      </c>
      <c r="G43" s="191">
        <f t="shared" ref="G43:G70" si="16">$A$42</f>
        <v>2</v>
      </c>
      <c r="H43" s="191">
        <f>H42+1</f>
        <v>2</v>
      </c>
      <c r="I43" s="192">
        <f t="shared" ref="I43:I70" si="17">DATE(F43,G43,H43)</f>
        <v>42401</v>
      </c>
      <c r="J43" s="193"/>
      <c r="K43" s="194"/>
      <c r="L43" s="193"/>
      <c r="M43" s="194"/>
      <c r="N43" s="193"/>
      <c r="O43" s="194"/>
      <c r="P43" s="193"/>
      <c r="Q43" s="194"/>
      <c r="R43" s="195"/>
      <c r="S43" s="195"/>
      <c r="T43" s="195"/>
      <c r="U43" s="195"/>
      <c r="V43" s="196"/>
      <c r="W43" s="196"/>
      <c r="X43" s="196"/>
      <c r="Y43" s="196"/>
      <c r="Z43" s="191">
        <f t="shared" ref="Z43:Z72" si="18">AB43+AC43</f>
        <v>0</v>
      </c>
      <c r="AA43" s="150"/>
      <c r="AH43" s="184"/>
    </row>
    <row r="44" spans="1:37" ht="12.75" hidden="1" customHeight="1" outlineLevel="1" x14ac:dyDescent="0.2">
      <c r="B44" s="851"/>
      <c r="C44" s="851"/>
      <c r="D44" s="27">
        <f t="shared" si="13"/>
        <v>6</v>
      </c>
      <c r="E44" s="191" t="str">
        <f t="shared" si="14"/>
        <v>Mo</v>
      </c>
      <c r="F44" s="2">
        <f t="shared" si="15"/>
        <v>2020</v>
      </c>
      <c r="G44" s="2">
        <f t="shared" si="16"/>
        <v>2</v>
      </c>
      <c r="H44" s="2">
        <f t="shared" ref="H44:H70" si="19">H43+1</f>
        <v>3</v>
      </c>
      <c r="I44" s="14">
        <f t="shared" si="17"/>
        <v>42402</v>
      </c>
      <c r="J44" s="3">
        <v>8</v>
      </c>
      <c r="K44" s="134">
        <v>50</v>
      </c>
      <c r="L44" s="3">
        <v>12</v>
      </c>
      <c r="M44" s="134">
        <v>0</v>
      </c>
      <c r="N44" s="3">
        <v>12</v>
      </c>
      <c r="O44" s="134">
        <v>30</v>
      </c>
      <c r="P44" s="3">
        <v>18</v>
      </c>
      <c r="Q44" s="134">
        <v>0</v>
      </c>
      <c r="R44" s="139">
        <f>TIME(J44,K44,0)</f>
        <v>0.36805555555555558</v>
      </c>
      <c r="S44" s="139">
        <f>TIME(L44,M44,0)</f>
        <v>0.5</v>
      </c>
      <c r="T44" s="139">
        <f>TIME(N44,O44,0)</f>
        <v>0.52083333333333337</v>
      </c>
      <c r="U44" s="139">
        <f>TIME(P44,Q44,0)</f>
        <v>0.75</v>
      </c>
      <c r="V44" s="11"/>
      <c r="W44" s="11">
        <f>TIME($W$4,$X$4,0)</f>
        <v>0.35416666666666669</v>
      </c>
      <c r="X44" s="11"/>
      <c r="Y44" s="11">
        <f>U44-R44-(T44-S44)</f>
        <v>0.36111111111111105</v>
      </c>
      <c r="Z44" s="191">
        <f t="shared" si="18"/>
        <v>0</v>
      </c>
      <c r="AA44" s="150"/>
      <c r="AH44" s="184"/>
      <c r="AK44" s="172" t="s">
        <v>300</v>
      </c>
    </row>
    <row r="45" spans="1:37" ht="12.75" hidden="1" customHeight="1" outlineLevel="1" x14ac:dyDescent="0.2">
      <c r="B45" s="851"/>
      <c r="C45" s="851"/>
      <c r="D45" s="27" t="str">
        <f t="shared" si="13"/>
        <v/>
      </c>
      <c r="E45" s="191" t="str">
        <f t="shared" si="14"/>
        <v>Di</v>
      </c>
      <c r="F45" s="2">
        <f t="shared" si="15"/>
        <v>2020</v>
      </c>
      <c r="G45" s="2">
        <f t="shared" si="16"/>
        <v>2</v>
      </c>
      <c r="H45" s="2">
        <f t="shared" si="19"/>
        <v>4</v>
      </c>
      <c r="I45" s="14">
        <f t="shared" si="17"/>
        <v>42403</v>
      </c>
      <c r="J45" s="3">
        <v>8</v>
      </c>
      <c r="K45" s="134">
        <v>0</v>
      </c>
      <c r="L45" s="3">
        <v>12</v>
      </c>
      <c r="M45" s="134">
        <v>0</v>
      </c>
      <c r="N45" s="3">
        <v>12</v>
      </c>
      <c r="O45" s="134">
        <v>30</v>
      </c>
      <c r="P45" s="3">
        <v>17</v>
      </c>
      <c r="Q45" s="134">
        <v>0</v>
      </c>
      <c r="R45" s="139">
        <f>TIME(J45,K45,0)</f>
        <v>0.33333333333333331</v>
      </c>
      <c r="S45" s="139">
        <f>TIME(L45,M45,0)</f>
        <v>0.5</v>
      </c>
      <c r="T45" s="139">
        <f>TIME(N45,O45,0)</f>
        <v>0.52083333333333337</v>
      </c>
      <c r="U45" s="139">
        <f>TIME(P45,Q45,0)</f>
        <v>0.70833333333333337</v>
      </c>
      <c r="V45" s="11"/>
      <c r="W45" s="11">
        <f>TIME($W$4,$X$4,0)</f>
        <v>0.35416666666666669</v>
      </c>
      <c r="X45" s="11"/>
      <c r="Y45" s="11">
        <f>U45-R45-(T45-S45)</f>
        <v>0.35416666666666669</v>
      </c>
      <c r="Z45" s="191">
        <f t="shared" si="18"/>
        <v>0</v>
      </c>
      <c r="AA45" s="150"/>
      <c r="AH45" s="184"/>
      <c r="AK45" s="172" t="s">
        <v>300</v>
      </c>
    </row>
    <row r="46" spans="1:37" ht="12.75" hidden="1" customHeight="1" outlineLevel="1" x14ac:dyDescent="0.2">
      <c r="B46" s="851"/>
      <c r="C46" s="851"/>
      <c r="D46" s="27" t="str">
        <f t="shared" si="13"/>
        <v/>
      </c>
      <c r="E46" s="191" t="str">
        <f t="shared" si="14"/>
        <v>Mi</v>
      </c>
      <c r="F46" s="2">
        <f t="shared" si="15"/>
        <v>2020</v>
      </c>
      <c r="G46" s="2">
        <f t="shared" si="16"/>
        <v>2</v>
      </c>
      <c r="H46" s="2">
        <f t="shared" si="19"/>
        <v>5</v>
      </c>
      <c r="I46" s="14">
        <f t="shared" si="17"/>
        <v>42404</v>
      </c>
      <c r="J46" s="3">
        <v>8</v>
      </c>
      <c r="K46" s="134">
        <v>0</v>
      </c>
      <c r="L46" s="3">
        <v>12</v>
      </c>
      <c r="M46" s="134">
        <v>0</v>
      </c>
      <c r="N46" s="3">
        <v>12</v>
      </c>
      <c r="O46" s="134">
        <v>30</v>
      </c>
      <c r="P46" s="3">
        <v>18</v>
      </c>
      <c r="Q46" s="134">
        <v>0</v>
      </c>
      <c r="R46" s="139">
        <f t="shared" ref="R46:R68" si="20">TIME(J46,K46,0)</f>
        <v>0.33333333333333331</v>
      </c>
      <c r="S46" s="139">
        <f t="shared" ref="S46:S68" si="21">TIME(L46,M46,0)</f>
        <v>0.5</v>
      </c>
      <c r="T46" s="139">
        <f t="shared" ref="T46:T68" si="22">TIME(N46,O46,0)</f>
        <v>0.52083333333333337</v>
      </c>
      <c r="U46" s="139">
        <f t="shared" ref="U46:U68" si="23">TIME(P46,Q46,0)</f>
        <v>0.75</v>
      </c>
      <c r="V46" s="11"/>
      <c r="W46" s="11">
        <f t="shared" ref="W46:W68" si="24">TIME($W$4,$X$4,0)</f>
        <v>0.35416666666666669</v>
      </c>
      <c r="X46" s="11"/>
      <c r="Y46" s="11">
        <f t="shared" ref="Y46:Y68" si="25">U46-R46-(T46-S46)</f>
        <v>0.39583333333333331</v>
      </c>
      <c r="Z46" s="191">
        <f t="shared" si="18"/>
        <v>0</v>
      </c>
      <c r="AA46" s="150"/>
      <c r="AH46" s="184"/>
    </row>
    <row r="47" spans="1:37" ht="12.75" hidden="1" customHeight="1" outlineLevel="1" x14ac:dyDescent="0.2">
      <c r="B47" s="851"/>
      <c r="C47" s="851"/>
      <c r="D47" s="27" t="str">
        <f t="shared" si="13"/>
        <v/>
      </c>
      <c r="E47" s="191" t="str">
        <f t="shared" si="14"/>
        <v>Do</v>
      </c>
      <c r="F47" s="2">
        <f t="shared" si="15"/>
        <v>2020</v>
      </c>
      <c r="G47" s="2">
        <f t="shared" si="16"/>
        <v>2</v>
      </c>
      <c r="H47" s="2">
        <f t="shared" si="19"/>
        <v>6</v>
      </c>
      <c r="I47" s="14">
        <f t="shared" si="17"/>
        <v>42405</v>
      </c>
      <c r="J47" s="3">
        <v>8</v>
      </c>
      <c r="K47" s="134">
        <v>0</v>
      </c>
      <c r="L47" s="3">
        <v>12</v>
      </c>
      <c r="M47" s="134">
        <v>0</v>
      </c>
      <c r="N47" s="3">
        <v>12</v>
      </c>
      <c r="O47" s="134">
        <v>30</v>
      </c>
      <c r="P47" s="3">
        <v>16</v>
      </c>
      <c r="Q47" s="134">
        <v>0</v>
      </c>
      <c r="R47" s="139">
        <f t="shared" si="20"/>
        <v>0.33333333333333331</v>
      </c>
      <c r="S47" s="139">
        <f t="shared" si="21"/>
        <v>0.5</v>
      </c>
      <c r="T47" s="139">
        <f t="shared" si="22"/>
        <v>0.52083333333333337</v>
      </c>
      <c r="U47" s="139">
        <f t="shared" si="23"/>
        <v>0.66666666666666663</v>
      </c>
      <c r="V47" s="11"/>
      <c r="W47" s="11">
        <f t="shared" si="24"/>
        <v>0.35416666666666669</v>
      </c>
      <c r="X47" s="11"/>
      <c r="Y47" s="11">
        <f t="shared" si="25"/>
        <v>0.31249999999999994</v>
      </c>
      <c r="Z47" s="191">
        <f t="shared" si="18"/>
        <v>0</v>
      </c>
      <c r="AA47" s="150"/>
      <c r="AH47" s="184"/>
    </row>
    <row r="48" spans="1:37" ht="12.75" hidden="1" customHeight="1" outlineLevel="1" x14ac:dyDescent="0.2">
      <c r="B48" s="851"/>
      <c r="C48" s="851"/>
      <c r="D48" s="27" t="str">
        <f t="shared" si="13"/>
        <v/>
      </c>
      <c r="E48" s="191" t="str">
        <f t="shared" si="14"/>
        <v>Fr</v>
      </c>
      <c r="F48" s="2">
        <f t="shared" si="15"/>
        <v>2020</v>
      </c>
      <c r="G48" s="2">
        <f t="shared" si="16"/>
        <v>2</v>
      </c>
      <c r="H48" s="2">
        <f t="shared" si="19"/>
        <v>7</v>
      </c>
      <c r="I48" s="14">
        <f t="shared" si="17"/>
        <v>42406</v>
      </c>
      <c r="J48" s="3">
        <v>8</v>
      </c>
      <c r="K48" s="134">
        <v>35</v>
      </c>
      <c r="L48" s="3">
        <v>12</v>
      </c>
      <c r="M48" s="134">
        <v>0</v>
      </c>
      <c r="N48" s="3">
        <v>12</v>
      </c>
      <c r="O48" s="134">
        <v>30</v>
      </c>
      <c r="P48" s="3">
        <v>15</v>
      </c>
      <c r="Q48" s="134">
        <v>30</v>
      </c>
      <c r="R48" s="139">
        <f t="shared" si="20"/>
        <v>0.3576388888888889</v>
      </c>
      <c r="S48" s="139">
        <f t="shared" si="21"/>
        <v>0.5</v>
      </c>
      <c r="T48" s="139">
        <f t="shared" si="22"/>
        <v>0.52083333333333337</v>
      </c>
      <c r="U48" s="139">
        <f t="shared" si="23"/>
        <v>0.64583333333333337</v>
      </c>
      <c r="V48" s="11"/>
      <c r="W48" s="11">
        <f t="shared" si="24"/>
        <v>0.35416666666666669</v>
      </c>
      <c r="X48" s="11"/>
      <c r="Y48" s="11">
        <f t="shared" si="25"/>
        <v>0.2673611111111111</v>
      </c>
      <c r="Z48" s="191">
        <f t="shared" si="18"/>
        <v>0</v>
      </c>
      <c r="AA48" s="150"/>
      <c r="AH48" s="184"/>
      <c r="AK48" s="172" t="s">
        <v>301</v>
      </c>
    </row>
    <row r="49" spans="2:37" ht="12.75" hidden="1" customHeight="1" outlineLevel="1" x14ac:dyDescent="0.2">
      <c r="B49" s="851"/>
      <c r="C49" s="851"/>
      <c r="D49" s="27" t="str">
        <f t="shared" si="13"/>
        <v/>
      </c>
      <c r="E49" s="191" t="str">
        <f t="shared" si="14"/>
        <v>Sa</v>
      </c>
      <c r="F49" s="2">
        <f t="shared" si="15"/>
        <v>2020</v>
      </c>
      <c r="G49" s="2">
        <f t="shared" si="16"/>
        <v>2</v>
      </c>
      <c r="H49" s="2">
        <f t="shared" si="19"/>
        <v>8</v>
      </c>
      <c r="I49" s="14">
        <f t="shared" si="17"/>
        <v>42407</v>
      </c>
      <c r="J49" s="3">
        <v>9</v>
      </c>
      <c r="K49" s="134">
        <v>15</v>
      </c>
      <c r="L49" s="3">
        <v>12</v>
      </c>
      <c r="M49" s="134">
        <v>0</v>
      </c>
      <c r="N49" s="3">
        <v>12</v>
      </c>
      <c r="O49" s="134">
        <v>30</v>
      </c>
      <c r="P49" s="3">
        <v>20</v>
      </c>
      <c r="Q49" s="134">
        <v>45</v>
      </c>
      <c r="R49" s="139">
        <f t="shared" si="20"/>
        <v>0.38541666666666669</v>
      </c>
      <c r="S49" s="139">
        <f t="shared" si="21"/>
        <v>0.5</v>
      </c>
      <c r="T49" s="139">
        <f t="shared" si="22"/>
        <v>0.52083333333333337</v>
      </c>
      <c r="U49" s="139">
        <f t="shared" si="23"/>
        <v>0.86458333333333337</v>
      </c>
      <c r="V49" s="11"/>
      <c r="W49" s="11">
        <v>0</v>
      </c>
      <c r="X49" s="11"/>
      <c r="Y49" s="11">
        <f t="shared" si="25"/>
        <v>0.45833333333333331</v>
      </c>
      <c r="Z49" s="191">
        <f t="shared" si="18"/>
        <v>0</v>
      </c>
      <c r="AA49" s="150"/>
      <c r="AH49" s="184"/>
      <c r="AK49" s="172" t="s">
        <v>301</v>
      </c>
    </row>
    <row r="50" spans="2:37" ht="12.75" hidden="1" customHeight="1" outlineLevel="1" x14ac:dyDescent="0.2">
      <c r="B50" s="851"/>
      <c r="C50" s="851"/>
      <c r="D50" s="27" t="str">
        <f t="shared" si="13"/>
        <v/>
      </c>
      <c r="E50" s="191" t="str">
        <f t="shared" si="14"/>
        <v>So</v>
      </c>
      <c r="F50" s="191">
        <f t="shared" si="15"/>
        <v>2020</v>
      </c>
      <c r="G50" s="191">
        <f t="shared" si="16"/>
        <v>2</v>
      </c>
      <c r="H50" s="191">
        <f t="shared" si="19"/>
        <v>9</v>
      </c>
      <c r="I50" s="192">
        <f t="shared" si="17"/>
        <v>42408</v>
      </c>
      <c r="J50" s="193"/>
      <c r="K50" s="194"/>
      <c r="L50" s="193"/>
      <c r="M50" s="194"/>
      <c r="N50" s="193"/>
      <c r="O50" s="194"/>
      <c r="P50" s="193"/>
      <c r="Q50" s="194"/>
      <c r="R50" s="195"/>
      <c r="S50" s="195"/>
      <c r="T50" s="195"/>
      <c r="U50" s="195"/>
      <c r="V50" s="196"/>
      <c r="W50" s="196"/>
      <c r="X50" s="196"/>
      <c r="Y50" s="196"/>
      <c r="Z50" s="191">
        <f t="shared" si="18"/>
        <v>0</v>
      </c>
      <c r="AA50" s="150"/>
      <c r="AH50" s="184"/>
    </row>
    <row r="51" spans="2:37" ht="12.75" hidden="1" customHeight="1" outlineLevel="1" x14ac:dyDescent="0.2">
      <c r="B51" s="851"/>
      <c r="C51" s="851"/>
      <c r="D51" s="27">
        <f t="shared" si="13"/>
        <v>7</v>
      </c>
      <c r="E51" s="191" t="str">
        <f t="shared" si="14"/>
        <v>Mo</v>
      </c>
      <c r="F51" s="2">
        <f t="shared" si="15"/>
        <v>2020</v>
      </c>
      <c r="G51" s="2">
        <f t="shared" si="16"/>
        <v>2</v>
      </c>
      <c r="H51" s="2">
        <f t="shared" si="19"/>
        <v>10</v>
      </c>
      <c r="I51" s="14">
        <f t="shared" si="17"/>
        <v>42409</v>
      </c>
      <c r="J51" s="3">
        <v>8</v>
      </c>
      <c r="K51" s="134">
        <v>35</v>
      </c>
      <c r="L51" s="3">
        <v>12</v>
      </c>
      <c r="M51" s="134">
        <v>0</v>
      </c>
      <c r="N51" s="3">
        <v>12</v>
      </c>
      <c r="O51" s="134">
        <v>30</v>
      </c>
      <c r="P51" s="3">
        <v>18</v>
      </c>
      <c r="Q51" s="134">
        <v>30</v>
      </c>
      <c r="R51" s="139">
        <f t="shared" si="20"/>
        <v>0.3576388888888889</v>
      </c>
      <c r="S51" s="139">
        <f t="shared" si="21"/>
        <v>0.5</v>
      </c>
      <c r="T51" s="139">
        <f t="shared" si="22"/>
        <v>0.52083333333333337</v>
      </c>
      <c r="U51" s="139">
        <f t="shared" si="23"/>
        <v>0.77083333333333337</v>
      </c>
      <c r="V51" s="11"/>
      <c r="W51" s="11">
        <f t="shared" si="24"/>
        <v>0.35416666666666669</v>
      </c>
      <c r="X51" s="11"/>
      <c r="Y51" s="11">
        <f t="shared" si="25"/>
        <v>0.3923611111111111</v>
      </c>
      <c r="Z51" s="191">
        <f t="shared" si="18"/>
        <v>0</v>
      </c>
      <c r="AA51" s="150"/>
      <c r="AH51" s="184"/>
      <c r="AK51" s="172" t="s">
        <v>302</v>
      </c>
    </row>
    <row r="52" spans="2:37" ht="12.75" hidden="1" customHeight="1" outlineLevel="1" x14ac:dyDescent="0.2">
      <c r="B52" s="851"/>
      <c r="C52" s="851"/>
      <c r="D52" s="27" t="str">
        <f t="shared" si="13"/>
        <v/>
      </c>
      <c r="E52" s="191" t="str">
        <f t="shared" si="14"/>
        <v>Di</v>
      </c>
      <c r="F52" s="2">
        <f t="shared" si="15"/>
        <v>2020</v>
      </c>
      <c r="G52" s="2">
        <f t="shared" si="16"/>
        <v>2</v>
      </c>
      <c r="H52" s="2">
        <f t="shared" si="19"/>
        <v>11</v>
      </c>
      <c r="I52" s="14">
        <f t="shared" si="17"/>
        <v>42410</v>
      </c>
      <c r="J52" s="3">
        <v>8</v>
      </c>
      <c r="K52" s="134">
        <v>35</v>
      </c>
      <c r="L52" s="3">
        <v>12</v>
      </c>
      <c r="M52" s="134">
        <v>0</v>
      </c>
      <c r="N52" s="3">
        <v>12</v>
      </c>
      <c r="O52" s="134">
        <v>30</v>
      </c>
      <c r="P52" s="3">
        <v>19</v>
      </c>
      <c r="Q52" s="134">
        <v>0</v>
      </c>
      <c r="R52" s="139">
        <f t="shared" si="20"/>
        <v>0.3576388888888889</v>
      </c>
      <c r="S52" s="139">
        <f t="shared" si="21"/>
        <v>0.5</v>
      </c>
      <c r="T52" s="139">
        <f t="shared" si="22"/>
        <v>0.52083333333333337</v>
      </c>
      <c r="U52" s="139">
        <f t="shared" si="23"/>
        <v>0.79166666666666663</v>
      </c>
      <c r="V52" s="11"/>
      <c r="W52" s="11">
        <f t="shared" si="24"/>
        <v>0.35416666666666669</v>
      </c>
      <c r="X52" s="11"/>
      <c r="Y52" s="11">
        <f t="shared" si="25"/>
        <v>0.41319444444444436</v>
      </c>
      <c r="Z52" s="191">
        <f t="shared" si="18"/>
        <v>0</v>
      </c>
      <c r="AA52" s="150"/>
      <c r="AH52" s="184"/>
    </row>
    <row r="53" spans="2:37" ht="12.75" hidden="1" customHeight="1" outlineLevel="1" x14ac:dyDescent="0.2">
      <c r="B53" s="851"/>
      <c r="C53" s="851"/>
      <c r="D53" s="27" t="str">
        <f t="shared" si="13"/>
        <v/>
      </c>
      <c r="E53" s="191" t="str">
        <f t="shared" si="14"/>
        <v>Mi</v>
      </c>
      <c r="F53" s="2">
        <f t="shared" si="15"/>
        <v>2020</v>
      </c>
      <c r="G53" s="2">
        <f t="shared" si="16"/>
        <v>2</v>
      </c>
      <c r="H53" s="2">
        <f t="shared" si="19"/>
        <v>12</v>
      </c>
      <c r="I53" s="14">
        <f t="shared" si="17"/>
        <v>42411</v>
      </c>
      <c r="J53" s="3">
        <v>8</v>
      </c>
      <c r="K53" s="134">
        <v>35</v>
      </c>
      <c r="L53" s="3">
        <v>12</v>
      </c>
      <c r="M53" s="134">
        <v>0</v>
      </c>
      <c r="N53" s="3">
        <v>12</v>
      </c>
      <c r="O53" s="134">
        <v>30</v>
      </c>
      <c r="P53" s="3">
        <v>17</v>
      </c>
      <c r="Q53" s="134">
        <v>5</v>
      </c>
      <c r="R53" s="139">
        <f t="shared" si="20"/>
        <v>0.3576388888888889</v>
      </c>
      <c r="S53" s="139">
        <f t="shared" si="21"/>
        <v>0.5</v>
      </c>
      <c r="T53" s="139">
        <f t="shared" si="22"/>
        <v>0.52083333333333337</v>
      </c>
      <c r="U53" s="139">
        <f t="shared" si="23"/>
        <v>0.71180555555555547</v>
      </c>
      <c r="V53" s="11"/>
      <c r="W53" s="11">
        <f t="shared" si="24"/>
        <v>0.35416666666666669</v>
      </c>
      <c r="X53" s="11"/>
      <c r="Y53" s="11">
        <f t="shared" si="25"/>
        <v>0.3333333333333332</v>
      </c>
      <c r="Z53" s="191">
        <f t="shared" si="18"/>
        <v>0</v>
      </c>
      <c r="AA53" s="150"/>
      <c r="AH53" s="184"/>
    </row>
    <row r="54" spans="2:37" ht="12.75" hidden="1" customHeight="1" outlineLevel="1" x14ac:dyDescent="0.2">
      <c r="B54" s="851"/>
      <c r="C54" s="851"/>
      <c r="D54" s="27" t="str">
        <f t="shared" si="13"/>
        <v/>
      </c>
      <c r="E54" s="191" t="str">
        <f t="shared" si="14"/>
        <v>Do</v>
      </c>
      <c r="F54" s="2">
        <f t="shared" si="15"/>
        <v>2020</v>
      </c>
      <c r="G54" s="2">
        <f t="shared" si="16"/>
        <v>2</v>
      </c>
      <c r="H54" s="2">
        <f t="shared" si="19"/>
        <v>13</v>
      </c>
      <c r="I54" s="14">
        <f t="shared" si="17"/>
        <v>42412</v>
      </c>
      <c r="J54" s="3">
        <v>8</v>
      </c>
      <c r="K54" s="134">
        <v>5</v>
      </c>
      <c r="L54" s="3">
        <v>12</v>
      </c>
      <c r="M54" s="134">
        <v>0</v>
      </c>
      <c r="N54" s="3">
        <v>12</v>
      </c>
      <c r="O54" s="134">
        <v>30</v>
      </c>
      <c r="P54" s="3">
        <v>17</v>
      </c>
      <c r="Q54" s="134">
        <v>0</v>
      </c>
      <c r="R54" s="139">
        <f t="shared" si="20"/>
        <v>0.33680555555555558</v>
      </c>
      <c r="S54" s="139">
        <f t="shared" si="21"/>
        <v>0.5</v>
      </c>
      <c r="T54" s="139">
        <f t="shared" si="22"/>
        <v>0.52083333333333337</v>
      </c>
      <c r="U54" s="139">
        <f t="shared" si="23"/>
        <v>0.70833333333333337</v>
      </c>
      <c r="V54" s="11"/>
      <c r="W54" s="11">
        <f t="shared" si="24"/>
        <v>0.35416666666666669</v>
      </c>
      <c r="X54" s="11"/>
      <c r="Y54" s="11">
        <f t="shared" si="25"/>
        <v>0.35069444444444442</v>
      </c>
      <c r="Z54" s="191">
        <f t="shared" si="18"/>
        <v>0</v>
      </c>
      <c r="AA54" s="150"/>
      <c r="AH54" s="184"/>
    </row>
    <row r="55" spans="2:37" ht="12.75" hidden="1" customHeight="1" outlineLevel="1" x14ac:dyDescent="0.2">
      <c r="B55" s="851"/>
      <c r="C55" s="851"/>
      <c r="D55" s="27" t="str">
        <f t="shared" si="13"/>
        <v/>
      </c>
      <c r="E55" s="191" t="str">
        <f t="shared" si="14"/>
        <v>Fr</v>
      </c>
      <c r="F55" s="2">
        <f t="shared" si="15"/>
        <v>2020</v>
      </c>
      <c r="G55" s="2">
        <f t="shared" si="16"/>
        <v>2</v>
      </c>
      <c r="H55" s="2">
        <f t="shared" si="19"/>
        <v>14</v>
      </c>
      <c r="I55" s="14">
        <f t="shared" si="17"/>
        <v>42413</v>
      </c>
      <c r="J55" s="3">
        <v>8</v>
      </c>
      <c r="K55" s="134">
        <v>25</v>
      </c>
      <c r="L55" s="3">
        <v>12</v>
      </c>
      <c r="M55" s="134">
        <v>0</v>
      </c>
      <c r="N55" s="3">
        <v>12</v>
      </c>
      <c r="O55" s="134">
        <v>30</v>
      </c>
      <c r="P55" s="3">
        <v>14</v>
      </c>
      <c r="Q55" s="134">
        <v>0</v>
      </c>
      <c r="R55" s="139">
        <f t="shared" si="20"/>
        <v>0.35069444444444442</v>
      </c>
      <c r="S55" s="139">
        <f t="shared" si="21"/>
        <v>0.5</v>
      </c>
      <c r="T55" s="139">
        <f t="shared" si="22"/>
        <v>0.52083333333333337</v>
      </c>
      <c r="U55" s="139">
        <f t="shared" si="23"/>
        <v>0.58333333333333337</v>
      </c>
      <c r="V55" s="11"/>
      <c r="W55" s="11">
        <f t="shared" si="24"/>
        <v>0.35416666666666669</v>
      </c>
      <c r="X55" s="11"/>
      <c r="Y55" s="11">
        <f t="shared" si="25"/>
        <v>0.21180555555555558</v>
      </c>
      <c r="Z55" s="191">
        <f t="shared" si="18"/>
        <v>0</v>
      </c>
      <c r="AA55" s="150"/>
      <c r="AH55" s="184"/>
    </row>
    <row r="56" spans="2:37" ht="12.75" hidden="1" customHeight="1" outlineLevel="1" x14ac:dyDescent="0.2">
      <c r="B56" s="851"/>
      <c r="C56" s="851"/>
      <c r="D56" s="27" t="str">
        <f t="shared" si="13"/>
        <v/>
      </c>
      <c r="E56" s="191" t="str">
        <f t="shared" si="14"/>
        <v>Sa</v>
      </c>
      <c r="F56" s="191">
        <f t="shared" si="15"/>
        <v>2020</v>
      </c>
      <c r="G56" s="191">
        <f t="shared" si="16"/>
        <v>2</v>
      </c>
      <c r="H56" s="191">
        <f t="shared" si="19"/>
        <v>15</v>
      </c>
      <c r="I56" s="192">
        <f t="shared" si="17"/>
        <v>42414</v>
      </c>
      <c r="J56" s="193"/>
      <c r="K56" s="194"/>
      <c r="L56" s="193"/>
      <c r="M56" s="194"/>
      <c r="N56" s="193"/>
      <c r="O56" s="194"/>
      <c r="P56" s="193"/>
      <c r="Q56" s="194"/>
      <c r="R56" s="195"/>
      <c r="S56" s="195"/>
      <c r="T56" s="195"/>
      <c r="U56" s="195"/>
      <c r="V56" s="196"/>
      <c r="W56" s="196"/>
      <c r="X56" s="196"/>
      <c r="Y56" s="196"/>
      <c r="Z56" s="191">
        <f t="shared" si="18"/>
        <v>0</v>
      </c>
      <c r="AA56" s="150"/>
      <c r="AH56" s="184"/>
    </row>
    <row r="57" spans="2:37" ht="12.75" hidden="1" customHeight="1" outlineLevel="1" x14ac:dyDescent="0.2">
      <c r="B57" s="851"/>
      <c r="C57" s="851"/>
      <c r="D57" s="27" t="str">
        <f t="shared" si="13"/>
        <v/>
      </c>
      <c r="E57" s="191" t="str">
        <f t="shared" si="14"/>
        <v>So</v>
      </c>
      <c r="F57" s="191">
        <f t="shared" si="15"/>
        <v>2020</v>
      </c>
      <c r="G57" s="191">
        <f t="shared" si="16"/>
        <v>2</v>
      </c>
      <c r="H57" s="191">
        <f t="shared" si="19"/>
        <v>16</v>
      </c>
      <c r="I57" s="192">
        <f t="shared" si="17"/>
        <v>42415</v>
      </c>
      <c r="J57" s="193"/>
      <c r="K57" s="194"/>
      <c r="L57" s="193"/>
      <c r="M57" s="194"/>
      <c r="N57" s="193"/>
      <c r="O57" s="194"/>
      <c r="P57" s="193"/>
      <c r="Q57" s="194"/>
      <c r="R57" s="195"/>
      <c r="S57" s="195"/>
      <c r="T57" s="195"/>
      <c r="U57" s="195"/>
      <c r="V57" s="196"/>
      <c r="W57" s="196"/>
      <c r="X57" s="196"/>
      <c r="Y57" s="196"/>
      <c r="Z57" s="191">
        <f t="shared" si="18"/>
        <v>0</v>
      </c>
      <c r="AA57" s="172"/>
      <c r="AH57" s="184"/>
    </row>
    <row r="58" spans="2:37" ht="12.75" hidden="1" customHeight="1" outlineLevel="1" x14ac:dyDescent="0.2">
      <c r="B58" s="851"/>
      <c r="C58" s="851"/>
      <c r="D58" s="27">
        <f t="shared" si="13"/>
        <v>8</v>
      </c>
      <c r="E58" s="191" t="str">
        <f t="shared" si="14"/>
        <v>Mo</v>
      </c>
      <c r="F58" s="2">
        <f t="shared" si="15"/>
        <v>2020</v>
      </c>
      <c r="G58" s="2">
        <f t="shared" si="16"/>
        <v>2</v>
      </c>
      <c r="H58" s="2">
        <f t="shared" si="19"/>
        <v>17</v>
      </c>
      <c r="I58" s="14">
        <f t="shared" si="17"/>
        <v>42416</v>
      </c>
      <c r="J58" s="3">
        <v>8</v>
      </c>
      <c r="K58" s="134">
        <v>30</v>
      </c>
      <c r="L58" s="3">
        <v>12</v>
      </c>
      <c r="M58" s="134">
        <v>0</v>
      </c>
      <c r="N58" s="3">
        <v>12</v>
      </c>
      <c r="O58" s="134">
        <v>30</v>
      </c>
      <c r="P58" s="3">
        <v>17</v>
      </c>
      <c r="Q58" s="134">
        <v>30</v>
      </c>
      <c r="R58" s="139">
        <f t="shared" si="20"/>
        <v>0.35416666666666669</v>
      </c>
      <c r="S58" s="139">
        <f t="shared" si="21"/>
        <v>0.5</v>
      </c>
      <c r="T58" s="139">
        <f t="shared" si="22"/>
        <v>0.52083333333333337</v>
      </c>
      <c r="U58" s="139">
        <f t="shared" si="23"/>
        <v>0.72916666666666663</v>
      </c>
      <c r="V58" s="11"/>
      <c r="W58" s="11">
        <f t="shared" si="24"/>
        <v>0.35416666666666669</v>
      </c>
      <c r="X58" s="11"/>
      <c r="Y58" s="11">
        <f t="shared" si="25"/>
        <v>0.35416666666666657</v>
      </c>
      <c r="Z58" s="191">
        <f t="shared" si="18"/>
        <v>0</v>
      </c>
      <c r="AA58" s="172"/>
      <c r="AH58" s="184"/>
      <c r="AK58" s="172" t="s">
        <v>303</v>
      </c>
    </row>
    <row r="59" spans="2:37" ht="12.75" hidden="1" customHeight="1" outlineLevel="1" x14ac:dyDescent="0.2">
      <c r="B59" s="851"/>
      <c r="C59" s="851"/>
      <c r="D59" s="27" t="str">
        <f t="shared" si="13"/>
        <v/>
      </c>
      <c r="E59" s="191" t="str">
        <f t="shared" si="14"/>
        <v>Di</v>
      </c>
      <c r="F59" s="2">
        <f t="shared" si="15"/>
        <v>2020</v>
      </c>
      <c r="G59" s="2">
        <f t="shared" si="16"/>
        <v>2</v>
      </c>
      <c r="H59" s="2">
        <f t="shared" si="19"/>
        <v>18</v>
      </c>
      <c r="I59" s="14">
        <f t="shared" si="17"/>
        <v>42417</v>
      </c>
      <c r="J59" s="3">
        <v>8</v>
      </c>
      <c r="K59" s="134">
        <v>45</v>
      </c>
      <c r="L59" s="3">
        <v>12</v>
      </c>
      <c r="M59" s="134">
        <v>0</v>
      </c>
      <c r="N59" s="3">
        <v>12</v>
      </c>
      <c r="O59" s="134">
        <v>30</v>
      </c>
      <c r="P59" s="3">
        <v>18</v>
      </c>
      <c r="Q59" s="134">
        <v>0</v>
      </c>
      <c r="R59" s="139">
        <f t="shared" si="20"/>
        <v>0.36458333333333331</v>
      </c>
      <c r="S59" s="139">
        <f t="shared" si="21"/>
        <v>0.5</v>
      </c>
      <c r="T59" s="139">
        <f t="shared" si="22"/>
        <v>0.52083333333333337</v>
      </c>
      <c r="U59" s="139">
        <f t="shared" si="23"/>
        <v>0.75</v>
      </c>
      <c r="V59" s="11"/>
      <c r="W59" s="11">
        <f t="shared" si="24"/>
        <v>0.35416666666666669</v>
      </c>
      <c r="X59" s="11"/>
      <c r="Y59" s="11">
        <f t="shared" si="25"/>
        <v>0.36458333333333331</v>
      </c>
      <c r="Z59" s="191">
        <f t="shared" si="18"/>
        <v>0</v>
      </c>
      <c r="AA59" s="172"/>
      <c r="AH59" s="184"/>
      <c r="AK59" s="172" t="s">
        <v>304</v>
      </c>
    </row>
    <row r="60" spans="2:37" ht="12.75" hidden="1" customHeight="1" outlineLevel="1" x14ac:dyDescent="0.2">
      <c r="B60" s="851"/>
      <c r="C60" s="851"/>
      <c r="D60" s="27" t="str">
        <f t="shared" si="13"/>
        <v/>
      </c>
      <c r="E60" s="191" t="str">
        <f t="shared" si="14"/>
        <v>Mi</v>
      </c>
      <c r="F60" s="2">
        <f t="shared" si="15"/>
        <v>2020</v>
      </c>
      <c r="G60" s="2">
        <f t="shared" si="16"/>
        <v>2</v>
      </c>
      <c r="H60" s="2">
        <f t="shared" si="19"/>
        <v>19</v>
      </c>
      <c r="I60" s="14">
        <f t="shared" si="17"/>
        <v>42418</v>
      </c>
      <c r="J60" s="3">
        <v>7</v>
      </c>
      <c r="K60" s="134">
        <v>8</v>
      </c>
      <c r="L60" s="3">
        <v>12</v>
      </c>
      <c r="M60" s="134">
        <v>0</v>
      </c>
      <c r="N60" s="3">
        <v>12</v>
      </c>
      <c r="O60" s="134">
        <v>30</v>
      </c>
      <c r="P60" s="3">
        <v>17</v>
      </c>
      <c r="Q60" s="134">
        <v>0</v>
      </c>
      <c r="R60" s="139">
        <f t="shared" si="20"/>
        <v>0.29722222222222222</v>
      </c>
      <c r="S60" s="139">
        <f t="shared" si="21"/>
        <v>0.5</v>
      </c>
      <c r="T60" s="139">
        <f t="shared" si="22"/>
        <v>0.52083333333333337</v>
      </c>
      <c r="U60" s="139">
        <f t="shared" si="23"/>
        <v>0.70833333333333337</v>
      </c>
      <c r="V60" s="11"/>
      <c r="W60" s="11">
        <f t="shared" si="24"/>
        <v>0.35416666666666669</v>
      </c>
      <c r="X60" s="11"/>
      <c r="Y60" s="11">
        <f t="shared" si="25"/>
        <v>0.39027777777777778</v>
      </c>
      <c r="Z60" s="191">
        <f t="shared" si="18"/>
        <v>0</v>
      </c>
      <c r="AA60" s="172"/>
      <c r="AH60" s="184"/>
      <c r="AK60" s="172" t="s">
        <v>305</v>
      </c>
    </row>
    <row r="61" spans="2:37" ht="12.75" hidden="1" customHeight="1" outlineLevel="1" x14ac:dyDescent="0.2">
      <c r="B61" s="851"/>
      <c r="C61" s="851"/>
      <c r="D61" s="27" t="str">
        <f t="shared" si="13"/>
        <v/>
      </c>
      <c r="E61" s="191" t="str">
        <f t="shared" si="14"/>
        <v>Do</v>
      </c>
      <c r="F61" s="2">
        <f t="shared" si="15"/>
        <v>2020</v>
      </c>
      <c r="G61" s="2">
        <f t="shared" si="16"/>
        <v>2</v>
      </c>
      <c r="H61" s="2">
        <f t="shared" si="19"/>
        <v>20</v>
      </c>
      <c r="I61" s="14">
        <f t="shared" si="17"/>
        <v>42419</v>
      </c>
      <c r="J61" s="3">
        <v>7</v>
      </c>
      <c r="K61" s="134">
        <v>15</v>
      </c>
      <c r="L61" s="3">
        <v>12</v>
      </c>
      <c r="M61" s="134">
        <v>0</v>
      </c>
      <c r="N61" s="3">
        <v>12</v>
      </c>
      <c r="O61" s="134">
        <v>30</v>
      </c>
      <c r="P61" s="3">
        <v>17</v>
      </c>
      <c r="Q61" s="134">
        <v>10</v>
      </c>
      <c r="R61" s="139">
        <f t="shared" si="20"/>
        <v>0.30208333333333331</v>
      </c>
      <c r="S61" s="139">
        <f t="shared" si="21"/>
        <v>0.5</v>
      </c>
      <c r="T61" s="139">
        <f t="shared" si="22"/>
        <v>0.52083333333333337</v>
      </c>
      <c r="U61" s="139">
        <f t="shared" si="23"/>
        <v>0.71527777777777779</v>
      </c>
      <c r="V61" s="11"/>
      <c r="W61" s="11">
        <f t="shared" si="24"/>
        <v>0.35416666666666669</v>
      </c>
      <c r="X61" s="11"/>
      <c r="Y61" s="11">
        <f t="shared" si="25"/>
        <v>0.3923611111111111</v>
      </c>
      <c r="Z61" s="191">
        <f t="shared" si="18"/>
        <v>0</v>
      </c>
      <c r="AA61" s="172"/>
      <c r="AH61" s="184"/>
      <c r="AK61" s="172" t="s">
        <v>305</v>
      </c>
    </row>
    <row r="62" spans="2:37" ht="12.75" hidden="1" customHeight="1" outlineLevel="1" x14ac:dyDescent="0.2">
      <c r="B62" s="851"/>
      <c r="C62" s="851"/>
      <c r="D62" s="27" t="str">
        <f t="shared" si="13"/>
        <v/>
      </c>
      <c r="E62" s="191" t="str">
        <f t="shared" si="14"/>
        <v>Fr</v>
      </c>
      <c r="F62" s="2">
        <f t="shared" si="15"/>
        <v>2020</v>
      </c>
      <c r="G62" s="2">
        <f t="shared" si="16"/>
        <v>2</v>
      </c>
      <c r="H62" s="2">
        <f t="shared" si="19"/>
        <v>21</v>
      </c>
      <c r="I62" s="14">
        <f t="shared" si="17"/>
        <v>42420</v>
      </c>
      <c r="J62" s="3">
        <v>7</v>
      </c>
      <c r="K62" s="134">
        <v>8</v>
      </c>
      <c r="L62" s="3">
        <v>12</v>
      </c>
      <c r="M62" s="134">
        <v>0</v>
      </c>
      <c r="N62" s="3">
        <v>12</v>
      </c>
      <c r="O62" s="134">
        <v>30</v>
      </c>
      <c r="P62" s="3">
        <v>15</v>
      </c>
      <c r="Q62" s="134">
        <v>0</v>
      </c>
      <c r="R62" s="139">
        <f t="shared" si="20"/>
        <v>0.29722222222222222</v>
      </c>
      <c r="S62" s="139">
        <f t="shared" si="21"/>
        <v>0.5</v>
      </c>
      <c r="T62" s="139">
        <f t="shared" si="22"/>
        <v>0.52083333333333337</v>
      </c>
      <c r="U62" s="139">
        <f t="shared" si="23"/>
        <v>0.625</v>
      </c>
      <c r="V62" s="11"/>
      <c r="W62" s="11">
        <f t="shared" si="24"/>
        <v>0.35416666666666669</v>
      </c>
      <c r="X62" s="11"/>
      <c r="Y62" s="11">
        <f t="shared" si="25"/>
        <v>0.30694444444444441</v>
      </c>
      <c r="Z62" s="191">
        <f t="shared" si="18"/>
        <v>0</v>
      </c>
      <c r="AH62" s="184"/>
      <c r="AK62" s="172" t="s">
        <v>308</v>
      </c>
    </row>
    <row r="63" spans="2:37" ht="12.75" hidden="1" customHeight="1" outlineLevel="1" x14ac:dyDescent="0.2">
      <c r="B63" s="851"/>
      <c r="C63" s="851"/>
      <c r="D63" s="27" t="str">
        <f t="shared" si="13"/>
        <v/>
      </c>
      <c r="E63" s="191" t="str">
        <f t="shared" si="14"/>
        <v>Sa</v>
      </c>
      <c r="F63" s="2">
        <f t="shared" si="15"/>
        <v>2020</v>
      </c>
      <c r="G63" s="2">
        <f t="shared" si="16"/>
        <v>2</v>
      </c>
      <c r="H63" s="2">
        <f t="shared" si="19"/>
        <v>22</v>
      </c>
      <c r="I63" s="14">
        <f t="shared" si="17"/>
        <v>42421</v>
      </c>
      <c r="J63" s="3">
        <v>10</v>
      </c>
      <c r="K63" s="134">
        <v>10</v>
      </c>
      <c r="L63" s="3">
        <v>10</v>
      </c>
      <c r="M63" s="134">
        <v>10</v>
      </c>
      <c r="N63" s="3">
        <v>10</v>
      </c>
      <c r="O63" s="134">
        <v>10</v>
      </c>
      <c r="P63" s="3">
        <v>13</v>
      </c>
      <c r="Q63" s="134">
        <v>30</v>
      </c>
      <c r="R63" s="139">
        <f>TIME(J63,K63,0)</f>
        <v>0.4236111111111111</v>
      </c>
      <c r="S63" s="139">
        <f>TIME(L63,M63,0)</f>
        <v>0.4236111111111111</v>
      </c>
      <c r="T63" s="139">
        <f>TIME(N63,O63,0)</f>
        <v>0.4236111111111111</v>
      </c>
      <c r="U63" s="139">
        <f>TIME(P63,Q63,0)</f>
        <v>0.5625</v>
      </c>
      <c r="V63" s="11"/>
      <c r="W63" s="11">
        <v>0</v>
      </c>
      <c r="X63" s="11"/>
      <c r="Y63" s="11">
        <f>U63-R63-(T63-S63)</f>
        <v>0.1388888888888889</v>
      </c>
      <c r="Z63" s="191">
        <f t="shared" si="18"/>
        <v>0</v>
      </c>
      <c r="AH63" s="184"/>
      <c r="AK63" s="172" t="s">
        <v>309</v>
      </c>
    </row>
    <row r="64" spans="2:37" ht="12.75" hidden="1" customHeight="1" outlineLevel="1" x14ac:dyDescent="0.2">
      <c r="B64" s="851"/>
      <c r="C64" s="851"/>
      <c r="D64" s="27" t="str">
        <f t="shared" si="13"/>
        <v/>
      </c>
      <c r="E64" s="191" t="str">
        <f t="shared" si="14"/>
        <v>So</v>
      </c>
      <c r="F64" s="191">
        <f t="shared" si="15"/>
        <v>2020</v>
      </c>
      <c r="G64" s="191">
        <f t="shared" si="16"/>
        <v>2</v>
      </c>
      <c r="H64" s="191">
        <f t="shared" si="19"/>
        <v>23</v>
      </c>
      <c r="I64" s="192">
        <f t="shared" si="17"/>
        <v>42422</v>
      </c>
      <c r="J64" s="193"/>
      <c r="K64" s="194"/>
      <c r="L64" s="193"/>
      <c r="M64" s="194"/>
      <c r="N64" s="193"/>
      <c r="O64" s="194"/>
      <c r="P64" s="193"/>
      <c r="Q64" s="194"/>
      <c r="R64" s="195"/>
      <c r="S64" s="195"/>
      <c r="T64" s="195"/>
      <c r="U64" s="195"/>
      <c r="V64" s="196"/>
      <c r="W64" s="196"/>
      <c r="X64" s="196"/>
      <c r="Y64" s="196"/>
      <c r="Z64" s="191">
        <f t="shared" si="18"/>
        <v>0</v>
      </c>
      <c r="AA64" s="150"/>
      <c r="AH64" s="184"/>
    </row>
    <row r="65" spans="1:44" ht="12.75" hidden="1" customHeight="1" outlineLevel="1" x14ac:dyDescent="0.2">
      <c r="B65" s="851"/>
      <c r="C65" s="851"/>
      <c r="D65" s="27">
        <f t="shared" si="13"/>
        <v>9</v>
      </c>
      <c r="E65" s="191" t="str">
        <f t="shared" si="14"/>
        <v>Mo</v>
      </c>
      <c r="F65" s="2">
        <f t="shared" si="15"/>
        <v>2020</v>
      </c>
      <c r="G65" s="2">
        <f t="shared" si="16"/>
        <v>2</v>
      </c>
      <c r="H65" s="2">
        <f t="shared" si="19"/>
        <v>24</v>
      </c>
      <c r="I65" s="14">
        <f t="shared" si="17"/>
        <v>42423</v>
      </c>
      <c r="J65" s="3">
        <v>7</v>
      </c>
      <c r="K65" s="134">
        <v>30</v>
      </c>
      <c r="L65" s="3">
        <v>12</v>
      </c>
      <c r="M65" s="134">
        <v>0</v>
      </c>
      <c r="N65" s="3">
        <v>12</v>
      </c>
      <c r="O65" s="134">
        <v>30</v>
      </c>
      <c r="P65" s="3">
        <v>19</v>
      </c>
      <c r="Q65" s="134">
        <v>15</v>
      </c>
      <c r="R65" s="139">
        <f t="shared" si="20"/>
        <v>0.3125</v>
      </c>
      <c r="S65" s="139">
        <f t="shared" si="21"/>
        <v>0.5</v>
      </c>
      <c r="T65" s="139">
        <f t="shared" si="22"/>
        <v>0.52083333333333337</v>
      </c>
      <c r="U65" s="139">
        <f t="shared" si="23"/>
        <v>0.80208333333333337</v>
      </c>
      <c r="V65" s="11"/>
      <c r="W65" s="11">
        <f t="shared" si="24"/>
        <v>0.35416666666666669</v>
      </c>
      <c r="X65" s="11"/>
      <c r="Y65" s="11">
        <f t="shared" si="25"/>
        <v>0.46875</v>
      </c>
      <c r="Z65" s="191">
        <f t="shared" si="18"/>
        <v>0</v>
      </c>
      <c r="AA65" s="150"/>
      <c r="AH65" s="184"/>
      <c r="AK65" s="172" t="s">
        <v>314</v>
      </c>
      <c r="AL65" s="225"/>
      <c r="AM65" s="79"/>
      <c r="AO65" s="176"/>
    </row>
    <row r="66" spans="1:44" ht="12.75" hidden="1" customHeight="1" outlineLevel="1" x14ac:dyDescent="0.2">
      <c r="B66" s="851"/>
      <c r="C66" s="851"/>
      <c r="D66" s="27" t="str">
        <f t="shared" si="13"/>
        <v/>
      </c>
      <c r="E66" s="191" t="str">
        <f t="shared" si="14"/>
        <v>Di</v>
      </c>
      <c r="F66" s="2">
        <f t="shared" si="15"/>
        <v>2020</v>
      </c>
      <c r="G66" s="2">
        <f t="shared" si="16"/>
        <v>2</v>
      </c>
      <c r="H66" s="2">
        <f t="shared" si="19"/>
        <v>25</v>
      </c>
      <c r="I66" s="14">
        <f t="shared" si="17"/>
        <v>42424</v>
      </c>
      <c r="J66" s="3">
        <v>8</v>
      </c>
      <c r="K66" s="134">
        <v>0</v>
      </c>
      <c r="L66" s="3">
        <v>12</v>
      </c>
      <c r="M66" s="134">
        <v>40</v>
      </c>
      <c r="N66" s="3">
        <v>13</v>
      </c>
      <c r="O66" s="134">
        <v>10</v>
      </c>
      <c r="P66" s="3">
        <v>18</v>
      </c>
      <c r="Q66" s="134">
        <v>15</v>
      </c>
      <c r="R66" s="139">
        <f t="shared" si="20"/>
        <v>0.33333333333333331</v>
      </c>
      <c r="S66" s="139">
        <f t="shared" si="21"/>
        <v>0.52777777777777779</v>
      </c>
      <c r="T66" s="139">
        <f t="shared" si="22"/>
        <v>0.54861111111111105</v>
      </c>
      <c r="U66" s="139">
        <f t="shared" si="23"/>
        <v>0.76041666666666663</v>
      </c>
      <c r="V66" s="11"/>
      <c r="W66" s="11">
        <f t="shared" si="24"/>
        <v>0.35416666666666669</v>
      </c>
      <c r="X66" s="11"/>
      <c r="Y66" s="11">
        <f t="shared" si="25"/>
        <v>0.40625000000000006</v>
      </c>
      <c r="Z66" s="191">
        <f t="shared" si="18"/>
        <v>0</v>
      </c>
      <c r="AA66" s="150"/>
      <c r="AH66" s="184"/>
      <c r="AK66" s="172" t="s">
        <v>310</v>
      </c>
      <c r="AL66" s="225"/>
      <c r="AM66" s="79"/>
      <c r="AO66" s="176"/>
    </row>
    <row r="67" spans="1:44" ht="12.75" hidden="1" customHeight="1" outlineLevel="1" x14ac:dyDescent="0.2">
      <c r="B67" s="851"/>
      <c r="C67" s="851"/>
      <c r="D67" s="27" t="str">
        <f t="shared" si="13"/>
        <v/>
      </c>
      <c r="E67" s="191" t="str">
        <f t="shared" si="14"/>
        <v>Mi</v>
      </c>
      <c r="F67" s="2">
        <f t="shared" si="15"/>
        <v>2020</v>
      </c>
      <c r="G67" s="2">
        <f t="shared" si="16"/>
        <v>2</v>
      </c>
      <c r="H67" s="2">
        <f t="shared" si="19"/>
        <v>26</v>
      </c>
      <c r="I67" s="14">
        <f t="shared" si="17"/>
        <v>42425</v>
      </c>
      <c r="J67" s="3">
        <v>8</v>
      </c>
      <c r="K67" s="134">
        <v>0</v>
      </c>
      <c r="L67" s="3">
        <v>12</v>
      </c>
      <c r="M67" s="134">
        <v>40</v>
      </c>
      <c r="N67" s="3">
        <v>13</v>
      </c>
      <c r="O67" s="134">
        <v>10</v>
      </c>
      <c r="P67" s="3">
        <v>18</v>
      </c>
      <c r="Q67" s="134">
        <v>15</v>
      </c>
      <c r="R67" s="139">
        <f t="shared" si="20"/>
        <v>0.33333333333333331</v>
      </c>
      <c r="S67" s="139">
        <f t="shared" si="21"/>
        <v>0.52777777777777779</v>
      </c>
      <c r="T67" s="139">
        <f t="shared" si="22"/>
        <v>0.54861111111111105</v>
      </c>
      <c r="U67" s="139">
        <f t="shared" si="23"/>
        <v>0.76041666666666663</v>
      </c>
      <c r="V67" s="11"/>
      <c r="W67" s="11">
        <f t="shared" si="24"/>
        <v>0.35416666666666669</v>
      </c>
      <c r="X67" s="11"/>
      <c r="Y67" s="11">
        <f t="shared" si="25"/>
        <v>0.40625000000000006</v>
      </c>
      <c r="Z67" s="191">
        <f t="shared" si="18"/>
        <v>0</v>
      </c>
      <c r="AA67" s="150"/>
      <c r="AH67" s="184"/>
      <c r="AK67" s="172" t="s">
        <v>311</v>
      </c>
      <c r="AL67" s="225"/>
      <c r="AM67" s="79"/>
      <c r="AO67" s="176"/>
    </row>
    <row r="68" spans="1:44" ht="12.75" hidden="1" customHeight="1" outlineLevel="1" x14ac:dyDescent="0.2">
      <c r="B68" s="851"/>
      <c r="C68" s="851"/>
      <c r="D68" s="27" t="str">
        <f t="shared" si="13"/>
        <v/>
      </c>
      <c r="E68" s="191" t="str">
        <f t="shared" si="14"/>
        <v>Do</v>
      </c>
      <c r="F68" s="2">
        <f t="shared" si="15"/>
        <v>2020</v>
      </c>
      <c r="G68" s="2">
        <f t="shared" si="16"/>
        <v>2</v>
      </c>
      <c r="H68" s="2">
        <f t="shared" si="19"/>
        <v>27</v>
      </c>
      <c r="I68" s="14">
        <f t="shared" si="17"/>
        <v>42426</v>
      </c>
      <c r="J68" s="3">
        <v>8</v>
      </c>
      <c r="K68" s="134">
        <v>0</v>
      </c>
      <c r="L68" s="3">
        <v>12</v>
      </c>
      <c r="M68" s="134">
        <v>50</v>
      </c>
      <c r="N68" s="3">
        <v>13</v>
      </c>
      <c r="O68" s="134">
        <v>20</v>
      </c>
      <c r="P68" s="3">
        <v>18</v>
      </c>
      <c r="Q68" s="134">
        <v>15</v>
      </c>
      <c r="R68" s="139">
        <f t="shared" si="20"/>
        <v>0.33333333333333331</v>
      </c>
      <c r="S68" s="139">
        <f t="shared" si="21"/>
        <v>0.53472222222222221</v>
      </c>
      <c r="T68" s="139">
        <f t="shared" si="22"/>
        <v>0.55555555555555558</v>
      </c>
      <c r="U68" s="139">
        <f t="shared" si="23"/>
        <v>0.76041666666666663</v>
      </c>
      <c r="V68" s="11"/>
      <c r="W68" s="11">
        <f t="shared" si="24"/>
        <v>0.35416666666666669</v>
      </c>
      <c r="X68" s="11"/>
      <c r="Y68" s="11">
        <f t="shared" si="25"/>
        <v>0.40624999999999994</v>
      </c>
      <c r="Z68" s="191">
        <f t="shared" si="18"/>
        <v>0</v>
      </c>
      <c r="AA68" s="150"/>
      <c r="AH68" s="184"/>
      <c r="AK68" s="172" t="s">
        <v>312</v>
      </c>
      <c r="AL68" s="225"/>
      <c r="AM68" s="79"/>
      <c r="AO68" s="176"/>
    </row>
    <row r="69" spans="1:44" ht="12.75" hidden="1" customHeight="1" outlineLevel="1" x14ac:dyDescent="0.2">
      <c r="B69" s="851"/>
      <c r="C69" s="851"/>
      <c r="D69" s="27" t="str">
        <f t="shared" si="13"/>
        <v/>
      </c>
      <c r="E69" s="191" t="str">
        <f t="shared" si="14"/>
        <v>Fr</v>
      </c>
      <c r="F69" s="2">
        <f t="shared" si="15"/>
        <v>2020</v>
      </c>
      <c r="G69" s="2">
        <f t="shared" si="16"/>
        <v>2</v>
      </c>
      <c r="H69" s="2">
        <f t="shared" si="19"/>
        <v>28</v>
      </c>
      <c r="I69" s="14">
        <f t="shared" si="17"/>
        <v>42427</v>
      </c>
      <c r="J69" s="3">
        <f>$J$4</f>
        <v>7</v>
      </c>
      <c r="K69" s="134">
        <v>30</v>
      </c>
      <c r="L69" s="3">
        <v>12</v>
      </c>
      <c r="M69" s="134">
        <v>0</v>
      </c>
      <c r="N69" s="3">
        <v>12</v>
      </c>
      <c r="O69" s="134">
        <v>30</v>
      </c>
      <c r="P69" s="3">
        <v>17</v>
      </c>
      <c r="Q69" s="134">
        <v>45</v>
      </c>
      <c r="R69" s="139">
        <f>TIME(J69,K69,0)</f>
        <v>0.3125</v>
      </c>
      <c r="S69" s="139">
        <f>TIME(L69,M69,0)</f>
        <v>0.5</v>
      </c>
      <c r="T69" s="139">
        <f>TIME(N69,O69,0)</f>
        <v>0.52083333333333337</v>
      </c>
      <c r="U69" s="139">
        <f>TIME(P69,Q69,0)</f>
        <v>0.73958333333333337</v>
      </c>
      <c r="V69" s="11"/>
      <c r="W69" s="11">
        <f>TIME($W$4,$X$4,0)</f>
        <v>0.35416666666666669</v>
      </c>
      <c r="X69" s="11"/>
      <c r="Y69" s="11">
        <f>U69-R69-(T69-S69)</f>
        <v>0.40625</v>
      </c>
      <c r="Z69" s="191">
        <f t="shared" si="18"/>
        <v>0</v>
      </c>
      <c r="AH69" s="184"/>
      <c r="AK69" s="172" t="s">
        <v>313</v>
      </c>
      <c r="AL69" s="225"/>
      <c r="AM69" s="79"/>
      <c r="AO69" s="176"/>
    </row>
    <row r="70" spans="1:44" ht="12.75" hidden="1" customHeight="1" outlineLevel="1" x14ac:dyDescent="0.2">
      <c r="B70" s="851"/>
      <c r="C70" s="851"/>
      <c r="D70" s="27" t="str">
        <f t="shared" si="13"/>
        <v/>
      </c>
      <c r="E70" s="191" t="str">
        <f t="shared" si="14"/>
        <v>Sa</v>
      </c>
      <c r="F70" s="191">
        <f t="shared" si="15"/>
        <v>2020</v>
      </c>
      <c r="G70" s="191">
        <f t="shared" si="16"/>
        <v>2</v>
      </c>
      <c r="H70" s="191">
        <f t="shared" si="19"/>
        <v>29</v>
      </c>
      <c r="I70" s="192">
        <f t="shared" si="17"/>
        <v>42428</v>
      </c>
      <c r="J70" s="193"/>
      <c r="K70" s="194"/>
      <c r="L70" s="193"/>
      <c r="M70" s="194"/>
      <c r="N70" s="193"/>
      <c r="O70" s="194"/>
      <c r="P70" s="193"/>
      <c r="Q70" s="194"/>
      <c r="R70" s="195"/>
      <c r="S70" s="195"/>
      <c r="T70" s="195"/>
      <c r="U70" s="195"/>
      <c r="V70" s="196"/>
      <c r="W70" s="196"/>
      <c r="X70" s="196"/>
      <c r="Y70" s="196"/>
      <c r="Z70" s="191">
        <f t="shared" si="18"/>
        <v>0</v>
      </c>
      <c r="AH70" s="184"/>
      <c r="AL70" s="225"/>
      <c r="AM70" s="79"/>
      <c r="AO70" s="176"/>
    </row>
    <row r="71" spans="1:44" ht="12.75" hidden="1" customHeight="1" outlineLevel="1" x14ac:dyDescent="0.2">
      <c r="B71" s="851"/>
      <c r="C71" s="851"/>
      <c r="D71" s="27" t="str">
        <f t="shared" si="13"/>
        <v/>
      </c>
      <c r="E71" s="191" t="str">
        <f t="shared" si="14"/>
        <v>Fr</v>
      </c>
      <c r="F71" s="191"/>
      <c r="G71" s="191"/>
      <c r="H71" s="191"/>
      <c r="I71" s="192"/>
      <c r="J71" s="193"/>
      <c r="K71" s="194"/>
      <c r="L71" s="193"/>
      <c r="M71" s="194"/>
      <c r="N71" s="193"/>
      <c r="O71" s="194"/>
      <c r="P71" s="193"/>
      <c r="Q71" s="194"/>
      <c r="R71" s="195"/>
      <c r="S71" s="195"/>
      <c r="T71" s="195"/>
      <c r="U71" s="195"/>
      <c r="V71" s="196"/>
      <c r="W71" s="196"/>
      <c r="X71" s="196"/>
      <c r="Y71" s="196"/>
      <c r="Z71" s="191">
        <f t="shared" si="18"/>
        <v>0</v>
      </c>
      <c r="AA71" s="150"/>
      <c r="AH71" s="184"/>
      <c r="AL71" s="225"/>
      <c r="AM71" s="79"/>
      <c r="AO71" s="176"/>
    </row>
    <row r="72" spans="1:44" ht="12.75" hidden="1" customHeight="1" outlineLevel="1" x14ac:dyDescent="0.2">
      <c r="B72" s="851"/>
      <c r="C72" s="851"/>
      <c r="D72" s="27" t="str">
        <f t="shared" si="13"/>
        <v/>
      </c>
      <c r="E72" s="191" t="str">
        <f t="shared" si="14"/>
        <v>Fr</v>
      </c>
      <c r="F72" s="191"/>
      <c r="G72" s="191"/>
      <c r="H72" s="191"/>
      <c r="I72" s="192"/>
      <c r="J72" s="193"/>
      <c r="K72" s="194"/>
      <c r="L72" s="193"/>
      <c r="M72" s="194"/>
      <c r="N72" s="193"/>
      <c r="O72" s="194"/>
      <c r="P72" s="193"/>
      <c r="Q72" s="194"/>
      <c r="R72" s="195"/>
      <c r="S72" s="195"/>
      <c r="T72" s="195"/>
      <c r="U72" s="195"/>
      <c r="V72" s="196"/>
      <c r="W72" s="196"/>
      <c r="X72" s="196"/>
      <c r="Y72" s="196"/>
      <c r="Z72" s="191">
        <f t="shared" si="18"/>
        <v>0</v>
      </c>
      <c r="AA72" s="150"/>
      <c r="AH72" s="184"/>
      <c r="AL72" s="225"/>
      <c r="AM72" s="79"/>
      <c r="AO72" s="176"/>
    </row>
    <row r="73" spans="1:44" ht="12.75" hidden="1" customHeight="1" outlineLevel="1" x14ac:dyDescent="0.2">
      <c r="B73" s="851"/>
      <c r="C73" s="851"/>
      <c r="E73" s="191"/>
      <c r="F73" s="9"/>
      <c r="G73" s="9"/>
      <c r="H73" s="191"/>
      <c r="I73" s="13"/>
      <c r="P73" s="4" t="s">
        <v>21</v>
      </c>
      <c r="Q73" s="4"/>
      <c r="R73" s="4"/>
      <c r="S73" s="4"/>
      <c r="T73" s="4"/>
      <c r="U73" s="4"/>
      <c r="V73" s="18"/>
      <c r="W73" s="18">
        <f>SUM(W41:W72)</f>
        <v>7.0833333333333348</v>
      </c>
      <c r="X73" s="18"/>
      <c r="Y73" s="18">
        <f>SUM(Y41:Y72)</f>
        <v>7.8916666666666657</v>
      </c>
      <c r="Z73" s="18"/>
      <c r="AA73" s="190">
        <f>IF(Y73-W73&lt;0,W73-Y73,Y73-W73)</f>
        <v>0.80833333333333091</v>
      </c>
      <c r="AB73" s="190">
        <f>8.5*SUM(AB41:AB72)/24</f>
        <v>0</v>
      </c>
      <c r="AC73" s="190">
        <f>8.5*SUM(AC41:AC72)/24</f>
        <v>0</v>
      </c>
      <c r="AD73" s="190">
        <f>8.5*SUM(AD41:AD72)/24</f>
        <v>0</v>
      </c>
      <c r="AE73" s="190"/>
      <c r="AH73" s="184"/>
      <c r="AL73" s="225"/>
      <c r="AM73" s="79"/>
      <c r="AO73" s="176"/>
    </row>
    <row r="74" spans="1:44" ht="12.75" customHeight="1" collapsed="1" x14ac:dyDescent="0.2">
      <c r="B74" s="852"/>
      <c r="C74" s="852"/>
      <c r="E74" s="191"/>
      <c r="F74" s="50"/>
      <c r="G74" s="50"/>
      <c r="H74" s="50"/>
      <c r="I74" s="51"/>
      <c r="J74" s="52"/>
      <c r="K74" s="52"/>
      <c r="L74" s="52"/>
      <c r="M74" s="52"/>
      <c r="N74" s="52"/>
      <c r="O74" s="52"/>
      <c r="P74" s="52"/>
      <c r="Q74" s="52"/>
      <c r="R74" s="52"/>
      <c r="S74" s="52"/>
      <c r="T74" s="52"/>
      <c r="U74" s="52"/>
      <c r="V74" s="53"/>
      <c r="W74" s="53"/>
      <c r="X74" s="53"/>
      <c r="Y74" s="54"/>
      <c r="Z74" s="26"/>
      <c r="AA74" s="203">
        <f>AA40+AA73</f>
        <v>1.6763888888888854</v>
      </c>
      <c r="AB74" s="202">
        <f>AB40+SUM(AB41:AB72)</f>
        <v>0</v>
      </c>
      <c r="AC74" s="202">
        <f>AC40+SUM(AC41:AC72)</f>
        <v>4</v>
      </c>
      <c r="AD74" s="202">
        <f>AD40+SUM(AD41:AD72)</f>
        <v>0</v>
      </c>
      <c r="AE74" s="202"/>
      <c r="AF74" s="152"/>
      <c r="AG74" s="173"/>
      <c r="AH74" s="185"/>
      <c r="AI74" s="152"/>
      <c r="AJ74" s="152"/>
      <c r="AK74" s="173"/>
      <c r="AL74" s="226"/>
      <c r="AM74" s="80"/>
      <c r="AN74" s="55"/>
      <c r="AO74" s="178"/>
      <c r="AP74" s="55"/>
      <c r="AQ74" s="49"/>
      <c r="AR74" s="55"/>
    </row>
    <row r="75" spans="1:44" ht="12.75" hidden="1" customHeight="1" outlineLevel="1" x14ac:dyDescent="0.2">
      <c r="B75" s="850">
        <f>$F$4</f>
        <v>2020</v>
      </c>
      <c r="C75" s="850" t="str">
        <f>TEXT(I76,"MMM")</f>
        <v>Mär</v>
      </c>
      <c r="D75" s="62"/>
      <c r="E75" s="62"/>
      <c r="F75" s="62"/>
      <c r="G75" s="62"/>
      <c r="H75" s="62"/>
      <c r="I75" s="42"/>
      <c r="J75" s="43"/>
      <c r="K75" s="43"/>
      <c r="L75" s="43"/>
      <c r="M75" s="43"/>
      <c r="N75" s="43"/>
      <c r="O75" s="43"/>
      <c r="P75" s="43"/>
      <c r="Q75" s="43"/>
      <c r="R75" s="43"/>
      <c r="S75" s="43"/>
      <c r="T75" s="43"/>
      <c r="U75" s="43"/>
      <c r="V75" s="63"/>
      <c r="W75" s="63"/>
      <c r="X75" s="63"/>
      <c r="Y75" s="64"/>
      <c r="Z75" s="64"/>
      <c r="AA75" s="148"/>
      <c r="AB75" s="148"/>
      <c r="AC75" s="148"/>
      <c r="AD75" s="148"/>
      <c r="AE75" s="148"/>
      <c r="AF75" s="148"/>
      <c r="AG75" s="170"/>
      <c r="AH75" s="182"/>
      <c r="AI75" s="148"/>
      <c r="AJ75" s="148"/>
      <c r="AK75" s="170"/>
      <c r="AL75" s="224"/>
      <c r="AM75" s="78"/>
      <c r="AN75" s="45"/>
      <c r="AO75" s="177"/>
      <c r="AP75" s="45"/>
      <c r="AQ75" s="41"/>
      <c r="AR75" s="45"/>
    </row>
    <row r="76" spans="1:44" ht="12.75" hidden="1" customHeight="1" outlineLevel="1" x14ac:dyDescent="0.2">
      <c r="A76" s="198">
        <f>A42+1</f>
        <v>3</v>
      </c>
      <c r="B76" s="851"/>
      <c r="C76" s="851"/>
      <c r="D76" s="27" t="str">
        <f>IF(E76="Mo",WEEKNUM(I76),"")</f>
        <v/>
      </c>
      <c r="E76" s="191" t="str">
        <f>TEXT(I76,$E$4)</f>
        <v>So</v>
      </c>
      <c r="F76" s="191">
        <f>$F$4</f>
        <v>2020</v>
      </c>
      <c r="G76" s="191">
        <f>$A$76</f>
        <v>3</v>
      </c>
      <c r="H76" s="191">
        <f>$H$4</f>
        <v>1</v>
      </c>
      <c r="I76" s="192">
        <f>DATE(F76,G76,H76)</f>
        <v>42429</v>
      </c>
      <c r="J76" s="193"/>
      <c r="K76" s="194"/>
      <c r="L76" s="193"/>
      <c r="M76" s="194"/>
      <c r="N76" s="193"/>
      <c r="O76" s="194"/>
      <c r="P76" s="193"/>
      <c r="Q76" s="194"/>
      <c r="R76" s="195"/>
      <c r="S76" s="195"/>
      <c r="T76" s="195"/>
      <c r="U76" s="195"/>
      <c r="V76" s="196"/>
      <c r="W76" s="196"/>
      <c r="X76" s="196"/>
      <c r="Y76" s="196"/>
      <c r="Z76" s="191">
        <f>AB76+AC76</f>
        <v>0</v>
      </c>
      <c r="AH76" s="184"/>
      <c r="AL76" s="225"/>
      <c r="AM76" s="79"/>
      <c r="AO76" s="176"/>
    </row>
    <row r="77" spans="1:44" ht="12.75" hidden="1" customHeight="1" outlineLevel="1" x14ac:dyDescent="0.2">
      <c r="B77" s="851"/>
      <c r="C77" s="851"/>
      <c r="D77" s="27">
        <f t="shared" ref="D77:D106" si="26">IF(E77="Mo",WEEKNUM(I77),"")</f>
        <v>10</v>
      </c>
      <c r="E77" s="191" t="str">
        <f t="shared" ref="E77:E106" si="27">TEXT(I77,$E$4)</f>
        <v>Mo</v>
      </c>
      <c r="F77" s="2">
        <f t="shared" ref="F77:F106" si="28">$F$4</f>
        <v>2020</v>
      </c>
      <c r="G77" s="2">
        <f t="shared" ref="G77:G106" si="29">$A$76</f>
        <v>3</v>
      </c>
      <c r="H77" s="2">
        <f>H76+1</f>
        <v>2</v>
      </c>
      <c r="I77" s="14">
        <f t="shared" ref="I77:I106" si="30">DATE(F77,G77,H77)</f>
        <v>42430</v>
      </c>
      <c r="J77" s="3">
        <v>7</v>
      </c>
      <c r="K77" s="134">
        <v>35</v>
      </c>
      <c r="L77" s="3">
        <v>12</v>
      </c>
      <c r="M77" s="134">
        <v>0</v>
      </c>
      <c r="N77" s="3">
        <v>12</v>
      </c>
      <c r="O77" s="134">
        <v>30</v>
      </c>
      <c r="P77" s="3">
        <v>16</v>
      </c>
      <c r="Q77" s="134">
        <v>45</v>
      </c>
      <c r="R77" s="139">
        <f>TIME(J77,K77,0)</f>
        <v>0.31597222222222221</v>
      </c>
      <c r="S77" s="139">
        <f>TIME(L77,M77,0)</f>
        <v>0.5</v>
      </c>
      <c r="T77" s="139">
        <f>TIME(N77,O77,0)</f>
        <v>0.52083333333333337</v>
      </c>
      <c r="U77" s="139">
        <f>TIME(P77,Q77,0)</f>
        <v>0.69791666666666663</v>
      </c>
      <c r="V77" s="11"/>
      <c r="W77" s="11">
        <f>TIME($W$4,$X$4,0)</f>
        <v>0.35416666666666669</v>
      </c>
      <c r="X77" s="11"/>
      <c r="Y77" s="11">
        <f>U77-R77-(T77-S77)</f>
        <v>0.36111111111111105</v>
      </c>
      <c r="Z77" s="191">
        <f t="shared" ref="Z77:Z106" si="31">AB77+AC77</f>
        <v>0</v>
      </c>
      <c r="AA77" s="150"/>
      <c r="AH77" s="184"/>
      <c r="AK77" s="172" t="s">
        <v>379</v>
      </c>
      <c r="AL77" s="225"/>
      <c r="AM77" s="79"/>
      <c r="AO77" s="176"/>
      <c r="AR77" s="28" t="s">
        <v>382</v>
      </c>
    </row>
    <row r="78" spans="1:44" ht="12.75" hidden="1" customHeight="1" outlineLevel="1" x14ac:dyDescent="0.2">
      <c r="B78" s="851"/>
      <c r="C78" s="851"/>
      <c r="D78" s="27" t="str">
        <f t="shared" si="26"/>
        <v/>
      </c>
      <c r="E78" s="191" t="str">
        <f t="shared" si="27"/>
        <v>Di</v>
      </c>
      <c r="F78" s="2">
        <f t="shared" si="28"/>
        <v>2020</v>
      </c>
      <c r="G78" s="2">
        <f t="shared" si="29"/>
        <v>3</v>
      </c>
      <c r="H78" s="2">
        <f t="shared" ref="H78:H106" si="32">H77+1</f>
        <v>3</v>
      </c>
      <c r="I78" s="14">
        <f t="shared" si="30"/>
        <v>42431</v>
      </c>
      <c r="J78" s="3">
        <v>7</v>
      </c>
      <c r="K78" s="134">
        <v>25</v>
      </c>
      <c r="L78" s="3">
        <v>12</v>
      </c>
      <c r="M78" s="134">
        <v>0</v>
      </c>
      <c r="N78" s="3">
        <v>12</v>
      </c>
      <c r="O78" s="134">
        <v>30</v>
      </c>
      <c r="P78" s="3">
        <v>16</v>
      </c>
      <c r="Q78" s="134">
        <v>30</v>
      </c>
      <c r="R78" s="139">
        <f>TIME(J78,K78,0)</f>
        <v>0.30902777777777779</v>
      </c>
      <c r="S78" s="139">
        <f>TIME(L78,M78,0)</f>
        <v>0.5</v>
      </c>
      <c r="T78" s="139">
        <f>TIME(N78,O78,0)</f>
        <v>0.52083333333333337</v>
      </c>
      <c r="U78" s="139">
        <f>TIME(P78,Q78,0)</f>
        <v>0.6875</v>
      </c>
      <c r="V78" s="11"/>
      <c r="W78" s="11">
        <f>TIME($W$4,$X$4,0)</f>
        <v>0.35416666666666669</v>
      </c>
      <c r="X78" s="11"/>
      <c r="Y78" s="11">
        <f>U78-R78-(T78-S78)</f>
        <v>0.35763888888888884</v>
      </c>
      <c r="Z78" s="191">
        <f t="shared" si="31"/>
        <v>0</v>
      </c>
      <c r="AA78" s="150"/>
      <c r="AH78" s="184"/>
      <c r="AK78" s="172" t="s">
        <v>383</v>
      </c>
      <c r="AL78" s="225"/>
      <c r="AM78" s="79"/>
      <c r="AO78" s="176"/>
      <c r="AR78" s="28" t="s">
        <v>382</v>
      </c>
    </row>
    <row r="79" spans="1:44" ht="12.75" hidden="1" customHeight="1" outlineLevel="1" x14ac:dyDescent="0.2">
      <c r="B79" s="851"/>
      <c r="C79" s="851"/>
      <c r="D79" s="27" t="str">
        <f t="shared" si="26"/>
        <v/>
      </c>
      <c r="E79" s="191" t="str">
        <f t="shared" si="27"/>
        <v>Mi</v>
      </c>
      <c r="F79" s="2">
        <f t="shared" si="28"/>
        <v>2020</v>
      </c>
      <c r="G79" s="2">
        <f t="shared" si="29"/>
        <v>3</v>
      </c>
      <c r="H79" s="2">
        <f t="shared" si="32"/>
        <v>4</v>
      </c>
      <c r="I79" s="14">
        <f t="shared" si="30"/>
        <v>42432</v>
      </c>
      <c r="J79" s="3">
        <v>7</v>
      </c>
      <c r="K79" s="134">
        <v>35</v>
      </c>
      <c r="L79" s="3">
        <v>12</v>
      </c>
      <c r="M79" s="134">
        <v>0</v>
      </c>
      <c r="N79" s="3">
        <v>12</v>
      </c>
      <c r="O79" s="134">
        <v>30</v>
      </c>
      <c r="P79" s="3">
        <v>16</v>
      </c>
      <c r="Q79" s="134">
        <v>28</v>
      </c>
      <c r="R79" s="139">
        <f>TIME(J79,K79,0)</f>
        <v>0.31597222222222221</v>
      </c>
      <c r="S79" s="139">
        <f>TIME(L79,M79,0)</f>
        <v>0.5</v>
      </c>
      <c r="T79" s="139">
        <f>TIME(N79,O79,0)</f>
        <v>0.52083333333333337</v>
      </c>
      <c r="U79" s="139">
        <f>TIME(P79,Q79,0)</f>
        <v>0.68611111111111101</v>
      </c>
      <c r="V79" s="11"/>
      <c r="W79" s="11">
        <f>TIME($W$4,$X$4,0)</f>
        <v>0.35416666666666669</v>
      </c>
      <c r="X79" s="11"/>
      <c r="Y79" s="11">
        <f>U79-R79-(T79-S79)</f>
        <v>0.34930555555555542</v>
      </c>
      <c r="Z79" s="191">
        <f t="shared" si="31"/>
        <v>0</v>
      </c>
      <c r="AA79" s="150"/>
      <c r="AH79" s="184"/>
      <c r="AK79" s="172" t="s">
        <v>384</v>
      </c>
      <c r="AL79" s="225"/>
      <c r="AM79" s="79"/>
      <c r="AO79" s="176"/>
    </row>
    <row r="80" spans="1:44" ht="12.75" hidden="1" customHeight="1" outlineLevel="1" x14ac:dyDescent="0.2">
      <c r="B80" s="851"/>
      <c r="C80" s="851"/>
      <c r="D80" s="27" t="str">
        <f t="shared" si="26"/>
        <v/>
      </c>
      <c r="E80" s="191" t="str">
        <f t="shared" si="27"/>
        <v>Do</v>
      </c>
      <c r="F80" s="2">
        <f t="shared" si="28"/>
        <v>2020</v>
      </c>
      <c r="G80" s="2">
        <f t="shared" si="29"/>
        <v>3</v>
      </c>
      <c r="H80" s="2">
        <f t="shared" si="32"/>
        <v>5</v>
      </c>
      <c r="I80" s="14">
        <f t="shared" si="30"/>
        <v>42433</v>
      </c>
      <c r="J80" s="3">
        <v>7</v>
      </c>
      <c r="K80" s="134">
        <v>20</v>
      </c>
      <c r="L80" s="3">
        <v>12</v>
      </c>
      <c r="M80" s="134">
        <v>0</v>
      </c>
      <c r="N80" s="3">
        <v>12</v>
      </c>
      <c r="O80" s="134">
        <v>30</v>
      </c>
      <c r="P80" s="3">
        <v>18</v>
      </c>
      <c r="Q80" s="134">
        <v>45</v>
      </c>
      <c r="R80" s="139">
        <f t="shared" ref="R80:R102" si="33">TIME(J80,K80,0)</f>
        <v>0.30555555555555552</v>
      </c>
      <c r="S80" s="139">
        <f t="shared" ref="S80:S102" si="34">TIME(L80,M80,0)</f>
        <v>0.5</v>
      </c>
      <c r="T80" s="139">
        <f t="shared" ref="T80:T102" si="35">TIME(N80,O80,0)</f>
        <v>0.52083333333333337</v>
      </c>
      <c r="U80" s="139">
        <f t="shared" ref="U80:U102" si="36">TIME(P80,Q80,0)</f>
        <v>0.78125</v>
      </c>
      <c r="V80" s="11"/>
      <c r="W80" s="11">
        <f t="shared" ref="W80:W102" si="37">TIME($W$4,$X$4,0)</f>
        <v>0.35416666666666669</v>
      </c>
      <c r="X80" s="11"/>
      <c r="Y80" s="11">
        <f t="shared" ref="Y80:Y102" si="38">U80-R80-(T80-S80)</f>
        <v>0.4548611111111111</v>
      </c>
      <c r="Z80" s="191">
        <f t="shared" si="31"/>
        <v>0</v>
      </c>
      <c r="AA80" s="150"/>
      <c r="AH80" s="184"/>
      <c r="AL80" s="225"/>
      <c r="AM80" s="79"/>
      <c r="AO80" s="176"/>
    </row>
    <row r="81" spans="2:44" ht="12.75" hidden="1" customHeight="1" outlineLevel="1" x14ac:dyDescent="0.2">
      <c r="B81" s="851"/>
      <c r="C81" s="851"/>
      <c r="D81" s="27" t="str">
        <f t="shared" si="26"/>
        <v/>
      </c>
      <c r="E81" s="191" t="str">
        <f t="shared" si="27"/>
        <v>Fr</v>
      </c>
      <c r="F81" s="2">
        <f t="shared" si="28"/>
        <v>2020</v>
      </c>
      <c r="G81" s="2">
        <f t="shared" si="29"/>
        <v>3</v>
      </c>
      <c r="H81" s="2">
        <f t="shared" si="32"/>
        <v>6</v>
      </c>
      <c r="I81" s="14">
        <f t="shared" si="30"/>
        <v>42434</v>
      </c>
      <c r="J81" s="3">
        <v>7</v>
      </c>
      <c r="K81" s="134">
        <v>30</v>
      </c>
      <c r="L81" s="3">
        <v>12</v>
      </c>
      <c r="M81" s="134">
        <v>0</v>
      </c>
      <c r="N81" s="3">
        <v>12</v>
      </c>
      <c r="O81" s="134">
        <v>30</v>
      </c>
      <c r="P81" s="3">
        <v>17</v>
      </c>
      <c r="Q81" s="134">
        <v>30</v>
      </c>
      <c r="R81" s="139">
        <f t="shared" si="33"/>
        <v>0.3125</v>
      </c>
      <c r="S81" s="139">
        <f t="shared" si="34"/>
        <v>0.5</v>
      </c>
      <c r="T81" s="139">
        <f t="shared" si="35"/>
        <v>0.52083333333333337</v>
      </c>
      <c r="U81" s="139">
        <f t="shared" si="36"/>
        <v>0.72916666666666663</v>
      </c>
      <c r="V81" s="11"/>
      <c r="W81" s="11">
        <f t="shared" si="37"/>
        <v>0.35416666666666669</v>
      </c>
      <c r="X81" s="11"/>
      <c r="Y81" s="11">
        <f t="shared" si="38"/>
        <v>0.39583333333333326</v>
      </c>
      <c r="Z81" s="191">
        <f t="shared" si="31"/>
        <v>0</v>
      </c>
      <c r="AA81" s="150"/>
      <c r="AH81" s="184"/>
      <c r="AL81" s="225"/>
      <c r="AM81" s="79"/>
      <c r="AO81" s="176"/>
      <c r="AR81" s="28" t="s">
        <v>382</v>
      </c>
    </row>
    <row r="82" spans="2:44" ht="12.75" hidden="1" customHeight="1" outlineLevel="1" x14ac:dyDescent="0.2">
      <c r="B82" s="851"/>
      <c r="C82" s="851"/>
      <c r="D82" s="27" t="str">
        <f t="shared" si="26"/>
        <v/>
      </c>
      <c r="E82" s="191" t="str">
        <f t="shared" si="27"/>
        <v>Sa</v>
      </c>
      <c r="F82" s="2">
        <f t="shared" si="28"/>
        <v>2020</v>
      </c>
      <c r="G82" s="2">
        <f t="shared" si="29"/>
        <v>3</v>
      </c>
      <c r="H82" s="2">
        <f t="shared" si="32"/>
        <v>7</v>
      </c>
      <c r="I82" s="14">
        <f t="shared" si="30"/>
        <v>42435</v>
      </c>
      <c r="J82" s="3">
        <v>11</v>
      </c>
      <c r="K82" s="134">
        <v>0</v>
      </c>
      <c r="L82" s="3">
        <v>11</v>
      </c>
      <c r="M82" s="134">
        <v>0</v>
      </c>
      <c r="N82" s="3">
        <v>11</v>
      </c>
      <c r="O82" s="134">
        <v>0</v>
      </c>
      <c r="P82" s="3">
        <v>13</v>
      </c>
      <c r="Q82" s="134">
        <v>0</v>
      </c>
      <c r="R82" s="139">
        <f t="shared" si="33"/>
        <v>0.45833333333333331</v>
      </c>
      <c r="S82" s="139">
        <f t="shared" si="34"/>
        <v>0.45833333333333331</v>
      </c>
      <c r="T82" s="139">
        <f t="shared" si="35"/>
        <v>0.45833333333333331</v>
      </c>
      <c r="U82" s="139">
        <f t="shared" si="36"/>
        <v>0.54166666666666663</v>
      </c>
      <c r="V82" s="11"/>
      <c r="W82" s="11">
        <v>0</v>
      </c>
      <c r="X82" s="11"/>
      <c r="Y82" s="11">
        <f t="shared" si="38"/>
        <v>8.3333333333333315E-2</v>
      </c>
      <c r="Z82" s="191">
        <f t="shared" si="31"/>
        <v>0</v>
      </c>
      <c r="AA82" s="150"/>
      <c r="AH82" s="184"/>
      <c r="AL82" s="225"/>
      <c r="AM82" s="79"/>
      <c r="AO82" s="176"/>
    </row>
    <row r="83" spans="2:44" ht="12.75" hidden="1" customHeight="1" outlineLevel="1" x14ac:dyDescent="0.2">
      <c r="B83" s="851"/>
      <c r="C83" s="851"/>
      <c r="D83" s="27" t="str">
        <f t="shared" si="26"/>
        <v/>
      </c>
      <c r="E83" s="191" t="str">
        <f t="shared" si="27"/>
        <v>So</v>
      </c>
      <c r="F83" s="191">
        <f t="shared" si="28"/>
        <v>2020</v>
      </c>
      <c r="G83" s="191">
        <f t="shared" si="29"/>
        <v>3</v>
      </c>
      <c r="H83" s="191">
        <f t="shared" si="32"/>
        <v>8</v>
      </c>
      <c r="I83" s="192">
        <f t="shared" si="30"/>
        <v>42436</v>
      </c>
      <c r="J83" s="193"/>
      <c r="K83" s="194"/>
      <c r="L83" s="193"/>
      <c r="M83" s="194"/>
      <c r="N83" s="193"/>
      <c r="O83" s="194"/>
      <c r="P83" s="193"/>
      <c r="Q83" s="194"/>
      <c r="R83" s="195"/>
      <c r="S83" s="195"/>
      <c r="T83" s="195"/>
      <c r="U83" s="195"/>
      <c r="V83" s="196"/>
      <c r="W83" s="196"/>
      <c r="X83" s="196"/>
      <c r="Y83" s="196"/>
      <c r="Z83" s="191">
        <f t="shared" si="31"/>
        <v>0</v>
      </c>
      <c r="AA83" s="150"/>
      <c r="AH83" s="184"/>
      <c r="AL83" s="225"/>
      <c r="AM83" s="79"/>
      <c r="AO83" s="176"/>
      <c r="AR83" s="29"/>
    </row>
    <row r="84" spans="2:44" ht="12.75" hidden="1" customHeight="1" outlineLevel="1" x14ac:dyDescent="0.2">
      <c r="B84" s="851"/>
      <c r="C84" s="851"/>
      <c r="D84" s="27">
        <f t="shared" si="26"/>
        <v>11</v>
      </c>
      <c r="E84" s="191" t="str">
        <f t="shared" si="27"/>
        <v>Mo</v>
      </c>
      <c r="F84" s="2">
        <f t="shared" si="28"/>
        <v>2020</v>
      </c>
      <c r="G84" s="2">
        <f t="shared" si="29"/>
        <v>3</v>
      </c>
      <c r="H84" s="2">
        <f t="shared" si="32"/>
        <v>9</v>
      </c>
      <c r="I84" s="14">
        <f t="shared" si="30"/>
        <v>42437</v>
      </c>
      <c r="J84" s="3">
        <v>7</v>
      </c>
      <c r="K84" s="134">
        <v>30</v>
      </c>
      <c r="L84" s="3">
        <v>12</v>
      </c>
      <c r="M84" s="134">
        <v>0</v>
      </c>
      <c r="N84" s="3">
        <v>12</v>
      </c>
      <c r="O84" s="134">
        <v>30</v>
      </c>
      <c r="P84" s="3">
        <v>17</v>
      </c>
      <c r="Q84" s="134">
        <v>30</v>
      </c>
      <c r="R84" s="139">
        <f t="shared" si="33"/>
        <v>0.3125</v>
      </c>
      <c r="S84" s="139">
        <f t="shared" si="34"/>
        <v>0.5</v>
      </c>
      <c r="T84" s="139">
        <f t="shared" si="35"/>
        <v>0.52083333333333337</v>
      </c>
      <c r="U84" s="139">
        <f t="shared" si="36"/>
        <v>0.72916666666666663</v>
      </c>
      <c r="V84" s="11"/>
      <c r="W84" s="11">
        <f t="shared" si="37"/>
        <v>0.35416666666666669</v>
      </c>
      <c r="X84" s="11"/>
      <c r="Y84" s="11">
        <f t="shared" si="38"/>
        <v>0.39583333333333326</v>
      </c>
      <c r="Z84" s="191">
        <f t="shared" si="31"/>
        <v>0</v>
      </c>
      <c r="AA84" s="150"/>
      <c r="AH84" s="184"/>
      <c r="AK84" s="172" t="s">
        <v>385</v>
      </c>
      <c r="AL84" s="225"/>
      <c r="AM84" s="79"/>
      <c r="AO84" s="176"/>
    </row>
    <row r="85" spans="2:44" ht="12.75" hidden="1" customHeight="1" outlineLevel="1" x14ac:dyDescent="0.2">
      <c r="B85" s="851"/>
      <c r="C85" s="851"/>
      <c r="D85" s="27" t="str">
        <f t="shared" si="26"/>
        <v/>
      </c>
      <c r="E85" s="191" t="str">
        <f t="shared" si="27"/>
        <v>Di</v>
      </c>
      <c r="F85" s="2">
        <f t="shared" si="28"/>
        <v>2020</v>
      </c>
      <c r="G85" s="2">
        <f t="shared" si="29"/>
        <v>3</v>
      </c>
      <c r="H85" s="2">
        <f t="shared" si="32"/>
        <v>10</v>
      </c>
      <c r="I85" s="14">
        <f t="shared" si="30"/>
        <v>42438</v>
      </c>
      <c r="J85" s="3">
        <v>7</v>
      </c>
      <c r="K85" s="134">
        <v>35</v>
      </c>
      <c r="L85" s="3">
        <v>12</v>
      </c>
      <c r="M85" s="134">
        <v>0</v>
      </c>
      <c r="N85" s="3">
        <v>12</v>
      </c>
      <c r="O85" s="134">
        <v>30</v>
      </c>
      <c r="P85" s="3">
        <v>17</v>
      </c>
      <c r="Q85" s="134">
        <v>10</v>
      </c>
      <c r="R85" s="139">
        <f t="shared" si="33"/>
        <v>0.31597222222222221</v>
      </c>
      <c r="S85" s="139">
        <f t="shared" si="34"/>
        <v>0.5</v>
      </c>
      <c r="T85" s="139">
        <f t="shared" si="35"/>
        <v>0.52083333333333337</v>
      </c>
      <c r="U85" s="139">
        <f t="shared" si="36"/>
        <v>0.71527777777777779</v>
      </c>
      <c r="V85" s="11"/>
      <c r="W85" s="11">
        <f t="shared" si="37"/>
        <v>0.35416666666666669</v>
      </c>
      <c r="X85" s="11"/>
      <c r="Y85" s="11">
        <f t="shared" si="38"/>
        <v>0.37847222222222221</v>
      </c>
      <c r="Z85" s="191">
        <f t="shared" si="31"/>
        <v>0</v>
      </c>
      <c r="AA85" s="150"/>
      <c r="AH85" s="184"/>
      <c r="AL85" s="225"/>
      <c r="AM85" s="79"/>
      <c r="AO85" s="176"/>
    </row>
    <row r="86" spans="2:44" ht="12.75" hidden="1" customHeight="1" outlineLevel="1" x14ac:dyDescent="0.2">
      <c r="B86" s="851"/>
      <c r="C86" s="851"/>
      <c r="D86" s="27" t="str">
        <f t="shared" si="26"/>
        <v/>
      </c>
      <c r="E86" s="191" t="str">
        <f t="shared" si="27"/>
        <v>Mi</v>
      </c>
      <c r="F86" s="2">
        <f t="shared" si="28"/>
        <v>2020</v>
      </c>
      <c r="G86" s="2">
        <f t="shared" si="29"/>
        <v>3</v>
      </c>
      <c r="H86" s="2">
        <f t="shared" si="32"/>
        <v>11</v>
      </c>
      <c r="I86" s="14">
        <f t="shared" si="30"/>
        <v>42439</v>
      </c>
      <c r="J86" s="3">
        <v>7</v>
      </c>
      <c r="K86" s="134">
        <v>25</v>
      </c>
      <c r="L86" s="3">
        <v>12</v>
      </c>
      <c r="M86" s="134">
        <v>0</v>
      </c>
      <c r="N86" s="3">
        <v>12</v>
      </c>
      <c r="O86" s="134">
        <v>30</v>
      </c>
      <c r="P86" s="3">
        <v>16</v>
      </c>
      <c r="Q86" s="134">
        <v>55</v>
      </c>
      <c r="R86" s="139">
        <f t="shared" si="33"/>
        <v>0.30902777777777779</v>
      </c>
      <c r="S86" s="139">
        <f t="shared" si="34"/>
        <v>0.5</v>
      </c>
      <c r="T86" s="139">
        <f t="shared" si="35"/>
        <v>0.52083333333333337</v>
      </c>
      <c r="U86" s="139">
        <f t="shared" si="36"/>
        <v>0.70486111111111116</v>
      </c>
      <c r="V86" s="11"/>
      <c r="W86" s="11">
        <f t="shared" si="37"/>
        <v>0.35416666666666669</v>
      </c>
      <c r="X86" s="11"/>
      <c r="Y86" s="11">
        <f t="shared" si="38"/>
        <v>0.375</v>
      </c>
      <c r="Z86" s="191">
        <f t="shared" si="31"/>
        <v>0</v>
      </c>
      <c r="AA86" s="150"/>
      <c r="AH86" s="184"/>
      <c r="AL86" s="225"/>
      <c r="AM86" s="79"/>
      <c r="AO86" s="176"/>
    </row>
    <row r="87" spans="2:44" ht="12.75" hidden="1" customHeight="1" outlineLevel="1" x14ac:dyDescent="0.2">
      <c r="B87" s="851"/>
      <c r="C87" s="851"/>
      <c r="D87" s="27" t="str">
        <f t="shared" si="26"/>
        <v/>
      </c>
      <c r="E87" s="191" t="str">
        <f t="shared" si="27"/>
        <v>Do</v>
      </c>
      <c r="F87" s="2">
        <f t="shared" si="28"/>
        <v>2020</v>
      </c>
      <c r="G87" s="2">
        <f t="shared" si="29"/>
        <v>3</v>
      </c>
      <c r="H87" s="2">
        <f t="shared" si="32"/>
        <v>12</v>
      </c>
      <c r="I87" s="14">
        <f t="shared" si="30"/>
        <v>42440</v>
      </c>
      <c r="J87" s="3">
        <v>7</v>
      </c>
      <c r="K87" s="134">
        <v>15</v>
      </c>
      <c r="L87" s="3">
        <v>12</v>
      </c>
      <c r="M87" s="134">
        <v>0</v>
      </c>
      <c r="N87" s="3">
        <v>12</v>
      </c>
      <c r="O87" s="134">
        <v>30</v>
      </c>
      <c r="P87" s="3">
        <v>14</v>
      </c>
      <c r="Q87" s="134">
        <v>30</v>
      </c>
      <c r="R87" s="139">
        <f t="shared" si="33"/>
        <v>0.30208333333333331</v>
      </c>
      <c r="S87" s="139">
        <f t="shared" si="34"/>
        <v>0.5</v>
      </c>
      <c r="T87" s="139">
        <f t="shared" si="35"/>
        <v>0.52083333333333337</v>
      </c>
      <c r="U87" s="139">
        <f t="shared" si="36"/>
        <v>0.60416666666666663</v>
      </c>
      <c r="V87" s="11"/>
      <c r="W87" s="11">
        <f t="shared" si="37"/>
        <v>0.35416666666666669</v>
      </c>
      <c r="X87" s="11"/>
      <c r="Y87" s="11">
        <f t="shared" si="38"/>
        <v>0.28124999999999994</v>
      </c>
      <c r="Z87" s="191">
        <f t="shared" si="31"/>
        <v>0</v>
      </c>
      <c r="AA87" s="150"/>
      <c r="AH87" s="184"/>
      <c r="AL87" s="225"/>
      <c r="AM87" s="79"/>
      <c r="AO87" s="176"/>
    </row>
    <row r="88" spans="2:44" ht="12.75" hidden="1" customHeight="1" outlineLevel="1" x14ac:dyDescent="0.2">
      <c r="B88" s="851"/>
      <c r="C88" s="851"/>
      <c r="D88" s="27" t="str">
        <f t="shared" si="26"/>
        <v/>
      </c>
      <c r="E88" s="191" t="str">
        <f t="shared" si="27"/>
        <v>Fr</v>
      </c>
      <c r="F88" s="2">
        <f t="shared" si="28"/>
        <v>2020</v>
      </c>
      <c r="G88" s="2">
        <f t="shared" si="29"/>
        <v>3</v>
      </c>
      <c r="H88" s="2">
        <f t="shared" si="32"/>
        <v>13</v>
      </c>
      <c r="I88" s="14">
        <f t="shared" si="30"/>
        <v>42441</v>
      </c>
      <c r="J88" s="3">
        <v>7</v>
      </c>
      <c r="K88" s="134">
        <v>5</v>
      </c>
      <c r="L88" s="3">
        <v>12</v>
      </c>
      <c r="M88" s="134">
        <v>0</v>
      </c>
      <c r="N88" s="3">
        <v>12</v>
      </c>
      <c r="O88" s="134">
        <v>30</v>
      </c>
      <c r="P88" s="3">
        <v>17</v>
      </c>
      <c r="Q88" s="134">
        <v>10</v>
      </c>
      <c r="R88" s="139">
        <f t="shared" si="33"/>
        <v>0.2951388888888889</v>
      </c>
      <c r="S88" s="139">
        <f t="shared" si="34"/>
        <v>0.5</v>
      </c>
      <c r="T88" s="139">
        <f t="shared" si="35"/>
        <v>0.52083333333333337</v>
      </c>
      <c r="U88" s="139">
        <f t="shared" si="36"/>
        <v>0.71527777777777779</v>
      </c>
      <c r="V88" s="11"/>
      <c r="W88" s="11">
        <f t="shared" si="37"/>
        <v>0.35416666666666669</v>
      </c>
      <c r="X88" s="11"/>
      <c r="Y88" s="11">
        <f t="shared" si="38"/>
        <v>0.39930555555555552</v>
      </c>
      <c r="Z88" s="191">
        <f t="shared" si="31"/>
        <v>0</v>
      </c>
      <c r="AA88" s="150"/>
      <c r="AH88" s="184"/>
      <c r="AL88" s="225"/>
      <c r="AM88" s="79"/>
      <c r="AO88" s="176"/>
    </row>
    <row r="89" spans="2:44" ht="12.75" hidden="1" customHeight="1" outlineLevel="1" x14ac:dyDescent="0.2">
      <c r="B89" s="851"/>
      <c r="C89" s="851"/>
      <c r="D89" s="27" t="str">
        <f t="shared" si="26"/>
        <v/>
      </c>
      <c r="E89" s="191" t="str">
        <f t="shared" si="27"/>
        <v>Sa</v>
      </c>
      <c r="F89" s="191">
        <f t="shared" si="28"/>
        <v>2020</v>
      </c>
      <c r="G89" s="191">
        <f t="shared" si="29"/>
        <v>3</v>
      </c>
      <c r="H89" s="191">
        <f t="shared" si="32"/>
        <v>14</v>
      </c>
      <c r="I89" s="192">
        <f t="shared" si="30"/>
        <v>42442</v>
      </c>
      <c r="J89" s="193"/>
      <c r="K89" s="194"/>
      <c r="L89" s="193"/>
      <c r="M89" s="194"/>
      <c r="N89" s="193"/>
      <c r="O89" s="194"/>
      <c r="P89" s="193"/>
      <c r="Q89" s="194"/>
      <c r="R89" s="195"/>
      <c r="S89" s="195"/>
      <c r="T89" s="195"/>
      <c r="U89" s="195"/>
      <c r="V89" s="196"/>
      <c r="W89" s="196"/>
      <c r="X89" s="196"/>
      <c r="Y89" s="196"/>
      <c r="Z89" s="191">
        <f t="shared" si="31"/>
        <v>0</v>
      </c>
      <c r="AA89" s="150"/>
      <c r="AH89" s="184"/>
      <c r="AL89" s="225"/>
      <c r="AM89" s="79"/>
      <c r="AO89" s="176"/>
    </row>
    <row r="90" spans="2:44" ht="12.75" hidden="1" customHeight="1" outlineLevel="1" x14ac:dyDescent="0.2">
      <c r="B90" s="851"/>
      <c r="C90" s="851"/>
      <c r="D90" s="27" t="str">
        <f t="shared" si="26"/>
        <v/>
      </c>
      <c r="E90" s="191" t="str">
        <f t="shared" si="27"/>
        <v>So</v>
      </c>
      <c r="F90" s="191">
        <f t="shared" si="28"/>
        <v>2020</v>
      </c>
      <c r="G90" s="191">
        <f t="shared" si="29"/>
        <v>3</v>
      </c>
      <c r="H90" s="191">
        <f t="shared" si="32"/>
        <v>15</v>
      </c>
      <c r="I90" s="192">
        <f t="shared" si="30"/>
        <v>42443</v>
      </c>
      <c r="J90" s="193"/>
      <c r="K90" s="194"/>
      <c r="L90" s="193"/>
      <c r="M90" s="194"/>
      <c r="N90" s="193"/>
      <c r="O90" s="194"/>
      <c r="P90" s="193"/>
      <c r="Q90" s="194"/>
      <c r="R90" s="195"/>
      <c r="S90" s="195"/>
      <c r="T90" s="195"/>
      <c r="U90" s="195"/>
      <c r="V90" s="196"/>
      <c r="W90" s="196"/>
      <c r="X90" s="196"/>
      <c r="Y90" s="196"/>
      <c r="Z90" s="191">
        <f t="shared" si="31"/>
        <v>0</v>
      </c>
      <c r="AA90" s="150"/>
      <c r="AH90" s="184"/>
      <c r="AL90" s="225"/>
      <c r="AM90" s="79"/>
      <c r="AO90" s="176"/>
    </row>
    <row r="91" spans="2:44" ht="12.75" hidden="1" customHeight="1" outlineLevel="1" x14ac:dyDescent="0.2">
      <c r="B91" s="851"/>
      <c r="C91" s="851"/>
      <c r="D91" s="27">
        <f t="shared" si="26"/>
        <v>12</v>
      </c>
      <c r="E91" s="191" t="str">
        <f t="shared" si="27"/>
        <v>Mo</v>
      </c>
      <c r="F91" s="2">
        <f t="shared" si="28"/>
        <v>2020</v>
      </c>
      <c r="G91" s="2">
        <f t="shared" si="29"/>
        <v>3</v>
      </c>
      <c r="H91" s="2">
        <f t="shared" si="32"/>
        <v>16</v>
      </c>
      <c r="I91" s="14">
        <f t="shared" si="30"/>
        <v>42444</v>
      </c>
      <c r="J91" s="3">
        <v>7</v>
      </c>
      <c r="K91" s="134">
        <v>25</v>
      </c>
      <c r="L91" s="3">
        <v>12</v>
      </c>
      <c r="M91" s="134">
        <v>0</v>
      </c>
      <c r="N91" s="3">
        <v>12</v>
      </c>
      <c r="O91" s="134">
        <v>30</v>
      </c>
      <c r="P91" s="3">
        <v>17</v>
      </c>
      <c r="Q91" s="134">
        <v>0</v>
      </c>
      <c r="R91" s="139">
        <f t="shared" si="33"/>
        <v>0.30902777777777779</v>
      </c>
      <c r="S91" s="139">
        <f t="shared" si="34"/>
        <v>0.5</v>
      </c>
      <c r="T91" s="139">
        <f t="shared" si="35"/>
        <v>0.52083333333333337</v>
      </c>
      <c r="U91" s="139">
        <f t="shared" si="36"/>
        <v>0.70833333333333337</v>
      </c>
      <c r="V91" s="11"/>
      <c r="W91" s="11">
        <f t="shared" si="37"/>
        <v>0.35416666666666669</v>
      </c>
      <c r="X91" s="11"/>
      <c r="Y91" s="11">
        <f t="shared" si="38"/>
        <v>0.37847222222222221</v>
      </c>
      <c r="Z91" s="191">
        <f t="shared" si="31"/>
        <v>0</v>
      </c>
      <c r="AA91" s="172"/>
      <c r="AH91" s="184"/>
      <c r="AL91" s="225"/>
      <c r="AM91" s="79"/>
      <c r="AO91" s="176"/>
    </row>
    <row r="92" spans="2:44" ht="12.75" hidden="1" customHeight="1" outlineLevel="1" x14ac:dyDescent="0.2">
      <c r="B92" s="851"/>
      <c r="C92" s="851"/>
      <c r="D92" s="27" t="str">
        <f t="shared" si="26"/>
        <v/>
      </c>
      <c r="E92" s="191" t="str">
        <f t="shared" si="27"/>
        <v>Di</v>
      </c>
      <c r="F92" s="2">
        <f t="shared" si="28"/>
        <v>2020</v>
      </c>
      <c r="G92" s="2">
        <f t="shared" si="29"/>
        <v>3</v>
      </c>
      <c r="H92" s="2">
        <f t="shared" si="32"/>
        <v>17</v>
      </c>
      <c r="I92" s="14">
        <f t="shared" si="30"/>
        <v>42445</v>
      </c>
      <c r="J92" s="3">
        <v>7</v>
      </c>
      <c r="K92" s="134">
        <v>25</v>
      </c>
      <c r="L92" s="3">
        <v>12</v>
      </c>
      <c r="M92" s="134">
        <v>0</v>
      </c>
      <c r="N92" s="3">
        <v>12</v>
      </c>
      <c r="O92" s="134">
        <v>30</v>
      </c>
      <c r="P92" s="3">
        <v>20</v>
      </c>
      <c r="Q92" s="134">
        <v>5</v>
      </c>
      <c r="R92" s="139">
        <f t="shared" si="33"/>
        <v>0.30902777777777779</v>
      </c>
      <c r="S92" s="139">
        <f t="shared" si="34"/>
        <v>0.5</v>
      </c>
      <c r="T92" s="139">
        <f t="shared" si="35"/>
        <v>0.52083333333333337</v>
      </c>
      <c r="U92" s="139">
        <f t="shared" si="36"/>
        <v>0.83680555555555547</v>
      </c>
      <c r="V92" s="11"/>
      <c r="W92" s="11">
        <f t="shared" si="37"/>
        <v>0.35416666666666669</v>
      </c>
      <c r="X92" s="11"/>
      <c r="Y92" s="11">
        <f t="shared" si="38"/>
        <v>0.50694444444444431</v>
      </c>
      <c r="Z92" s="191">
        <f t="shared" si="31"/>
        <v>0</v>
      </c>
      <c r="AA92" s="172"/>
      <c r="AH92" s="184"/>
      <c r="AL92" s="225"/>
      <c r="AM92" s="79"/>
      <c r="AO92" s="176"/>
    </row>
    <row r="93" spans="2:44" ht="12.75" hidden="1" customHeight="1" outlineLevel="1" x14ac:dyDescent="0.2">
      <c r="B93" s="851"/>
      <c r="C93" s="851"/>
      <c r="D93" s="27" t="str">
        <f t="shared" si="26"/>
        <v/>
      </c>
      <c r="E93" s="191" t="str">
        <f t="shared" si="27"/>
        <v>Mi</v>
      </c>
      <c r="F93" s="2">
        <f t="shared" si="28"/>
        <v>2020</v>
      </c>
      <c r="G93" s="2">
        <f t="shared" si="29"/>
        <v>3</v>
      </c>
      <c r="H93" s="2">
        <f t="shared" si="32"/>
        <v>18</v>
      </c>
      <c r="I93" s="14">
        <f t="shared" si="30"/>
        <v>42446</v>
      </c>
      <c r="J93" s="3">
        <v>7</v>
      </c>
      <c r="K93" s="134">
        <v>25</v>
      </c>
      <c r="L93" s="3">
        <v>12</v>
      </c>
      <c r="M93" s="134">
        <v>0</v>
      </c>
      <c r="N93" s="3">
        <v>12</v>
      </c>
      <c r="O93" s="134">
        <v>30</v>
      </c>
      <c r="P93" s="3">
        <v>18</v>
      </c>
      <c r="Q93" s="134">
        <v>0</v>
      </c>
      <c r="R93" s="139">
        <f t="shared" si="33"/>
        <v>0.30902777777777779</v>
      </c>
      <c r="S93" s="139">
        <f t="shared" si="34"/>
        <v>0.5</v>
      </c>
      <c r="T93" s="139">
        <f t="shared" si="35"/>
        <v>0.52083333333333337</v>
      </c>
      <c r="U93" s="139">
        <f t="shared" si="36"/>
        <v>0.75</v>
      </c>
      <c r="V93" s="11"/>
      <c r="W93" s="11">
        <f t="shared" si="37"/>
        <v>0.35416666666666669</v>
      </c>
      <c r="X93" s="11"/>
      <c r="Y93" s="11">
        <f t="shared" si="38"/>
        <v>0.42013888888888884</v>
      </c>
      <c r="Z93" s="191">
        <f t="shared" si="31"/>
        <v>0</v>
      </c>
      <c r="AA93" s="172"/>
      <c r="AH93" s="184"/>
      <c r="AL93" s="225"/>
      <c r="AM93" s="79"/>
      <c r="AO93" s="176"/>
    </row>
    <row r="94" spans="2:44" ht="12.75" hidden="1" customHeight="1" outlineLevel="1" x14ac:dyDescent="0.2">
      <c r="B94" s="851"/>
      <c r="C94" s="851"/>
      <c r="D94" s="27" t="str">
        <f t="shared" si="26"/>
        <v/>
      </c>
      <c r="E94" s="191" t="str">
        <f t="shared" si="27"/>
        <v>Do</v>
      </c>
      <c r="F94" s="2">
        <f t="shared" si="28"/>
        <v>2020</v>
      </c>
      <c r="G94" s="2">
        <f t="shared" si="29"/>
        <v>3</v>
      </c>
      <c r="H94" s="2">
        <f t="shared" si="32"/>
        <v>19</v>
      </c>
      <c r="I94" s="14">
        <f t="shared" si="30"/>
        <v>42447</v>
      </c>
      <c r="J94" s="3">
        <v>7</v>
      </c>
      <c r="K94" s="134">
        <v>30</v>
      </c>
      <c r="L94" s="3">
        <f t="shared" ref="L94:L102" si="39">$L$4</f>
        <v>12</v>
      </c>
      <c r="M94" s="134">
        <f t="shared" ref="M94:M102" si="40">$M$4</f>
        <v>15</v>
      </c>
      <c r="N94" s="3">
        <f t="shared" ref="N94:N102" si="41">$N$4</f>
        <v>12</v>
      </c>
      <c r="O94" s="134">
        <f t="shared" ref="O94:O102" si="42">$O$4</f>
        <v>45</v>
      </c>
      <c r="P94" s="3">
        <v>17</v>
      </c>
      <c r="Q94" s="134">
        <v>0</v>
      </c>
      <c r="R94" s="139">
        <f t="shared" si="33"/>
        <v>0.3125</v>
      </c>
      <c r="S94" s="139">
        <f t="shared" si="34"/>
        <v>0.51041666666666663</v>
      </c>
      <c r="T94" s="139">
        <f t="shared" si="35"/>
        <v>0.53125</v>
      </c>
      <c r="U94" s="139">
        <f t="shared" si="36"/>
        <v>0.70833333333333337</v>
      </c>
      <c r="V94" s="11"/>
      <c r="W94" s="11">
        <f t="shared" si="37"/>
        <v>0.35416666666666669</v>
      </c>
      <c r="X94" s="11"/>
      <c r="Y94" s="11">
        <f t="shared" si="38"/>
        <v>0.375</v>
      </c>
      <c r="Z94" s="191">
        <f t="shared" si="31"/>
        <v>0</v>
      </c>
      <c r="AA94" s="172"/>
      <c r="AH94" s="184"/>
      <c r="AL94" s="225"/>
      <c r="AM94" s="79"/>
      <c r="AO94" s="176"/>
    </row>
    <row r="95" spans="2:44" ht="12.75" hidden="1" customHeight="1" outlineLevel="1" x14ac:dyDescent="0.2">
      <c r="B95" s="851"/>
      <c r="C95" s="851"/>
      <c r="D95" s="27" t="str">
        <f t="shared" si="26"/>
        <v/>
      </c>
      <c r="E95" s="191" t="str">
        <f t="shared" si="27"/>
        <v>Fr</v>
      </c>
      <c r="F95" s="2">
        <f t="shared" si="28"/>
        <v>2020</v>
      </c>
      <c r="G95" s="2">
        <f t="shared" si="29"/>
        <v>3</v>
      </c>
      <c r="H95" s="2">
        <f t="shared" si="32"/>
        <v>20</v>
      </c>
      <c r="I95" s="14">
        <f t="shared" si="30"/>
        <v>42448</v>
      </c>
      <c r="J95" s="3">
        <v>7</v>
      </c>
      <c r="K95" s="134">
        <v>45</v>
      </c>
      <c r="L95" s="3">
        <f t="shared" si="39"/>
        <v>12</v>
      </c>
      <c r="M95" s="134">
        <f t="shared" si="40"/>
        <v>15</v>
      </c>
      <c r="N95" s="3">
        <f t="shared" si="41"/>
        <v>12</v>
      </c>
      <c r="O95" s="134">
        <f t="shared" si="42"/>
        <v>45</v>
      </c>
      <c r="P95" s="3">
        <v>15</v>
      </c>
      <c r="Q95" s="134">
        <f>$Q$4</f>
        <v>0</v>
      </c>
      <c r="R95" s="139">
        <f t="shared" si="33"/>
        <v>0.32291666666666669</v>
      </c>
      <c r="S95" s="139">
        <f t="shared" si="34"/>
        <v>0.51041666666666663</v>
      </c>
      <c r="T95" s="139">
        <f t="shared" si="35"/>
        <v>0.53125</v>
      </c>
      <c r="U95" s="139">
        <f t="shared" si="36"/>
        <v>0.625</v>
      </c>
      <c r="V95" s="11"/>
      <c r="W95" s="11">
        <f t="shared" si="37"/>
        <v>0.35416666666666669</v>
      </c>
      <c r="X95" s="11"/>
      <c r="Y95" s="11">
        <f t="shared" si="38"/>
        <v>0.28124999999999994</v>
      </c>
      <c r="Z95" s="191">
        <f t="shared" si="31"/>
        <v>0</v>
      </c>
      <c r="AA95" s="172"/>
      <c r="AH95" s="184"/>
      <c r="AL95" s="225"/>
      <c r="AM95" s="79"/>
      <c r="AO95" s="176"/>
    </row>
    <row r="96" spans="2:44" ht="12.75" hidden="1" customHeight="1" outlineLevel="1" x14ac:dyDescent="0.2">
      <c r="B96" s="851"/>
      <c r="C96" s="851"/>
      <c r="D96" s="27" t="str">
        <f t="shared" si="26"/>
        <v/>
      </c>
      <c r="E96" s="191" t="str">
        <f t="shared" si="27"/>
        <v>Sa</v>
      </c>
      <c r="F96" s="191">
        <f t="shared" si="28"/>
        <v>2020</v>
      </c>
      <c r="G96" s="191">
        <f t="shared" si="29"/>
        <v>3</v>
      </c>
      <c r="H96" s="191">
        <f t="shared" si="32"/>
        <v>21</v>
      </c>
      <c r="I96" s="192">
        <f t="shared" si="30"/>
        <v>42449</v>
      </c>
      <c r="J96" s="193"/>
      <c r="K96" s="194"/>
      <c r="L96" s="193"/>
      <c r="M96" s="194"/>
      <c r="N96" s="193"/>
      <c r="O96" s="194"/>
      <c r="P96" s="193"/>
      <c r="Q96" s="194"/>
      <c r="R96" s="195"/>
      <c r="S96" s="195"/>
      <c r="T96" s="195"/>
      <c r="U96" s="195"/>
      <c r="V96" s="196"/>
      <c r="W96" s="196"/>
      <c r="X96" s="196"/>
      <c r="Y96" s="196"/>
      <c r="Z96" s="191">
        <f t="shared" si="31"/>
        <v>0</v>
      </c>
      <c r="AH96" s="184"/>
      <c r="AL96" s="225"/>
      <c r="AM96" s="79"/>
      <c r="AO96" s="176"/>
      <c r="AR96" s="29"/>
    </row>
    <row r="97" spans="1:30" ht="12.75" hidden="1" customHeight="1" outlineLevel="1" x14ac:dyDescent="0.2">
      <c r="B97" s="851"/>
      <c r="C97" s="851"/>
      <c r="D97" s="27" t="str">
        <f t="shared" si="26"/>
        <v/>
      </c>
      <c r="E97" s="191" t="str">
        <f t="shared" si="27"/>
        <v>So</v>
      </c>
      <c r="F97" s="191">
        <f t="shared" si="28"/>
        <v>2020</v>
      </c>
      <c r="G97" s="191">
        <f t="shared" si="29"/>
        <v>3</v>
      </c>
      <c r="H97" s="191">
        <f t="shared" si="32"/>
        <v>22</v>
      </c>
      <c r="I97" s="192">
        <f t="shared" si="30"/>
        <v>42450</v>
      </c>
      <c r="J97" s="193"/>
      <c r="K97" s="194"/>
      <c r="L97" s="193"/>
      <c r="M97" s="194"/>
      <c r="N97" s="193"/>
      <c r="O97" s="194"/>
      <c r="P97" s="193"/>
      <c r="Q97" s="194"/>
      <c r="R97" s="195"/>
      <c r="S97" s="195"/>
      <c r="T97" s="195"/>
      <c r="U97" s="195"/>
      <c r="V97" s="196"/>
      <c r="W97" s="196"/>
      <c r="X97" s="196"/>
      <c r="Y97" s="196"/>
      <c r="Z97" s="191">
        <f t="shared" si="31"/>
        <v>0</v>
      </c>
    </row>
    <row r="98" spans="1:30" ht="12.75" hidden="1" customHeight="1" outlineLevel="1" x14ac:dyDescent="0.2">
      <c r="B98" s="851"/>
      <c r="C98" s="851"/>
      <c r="D98" s="27">
        <f t="shared" si="26"/>
        <v>13</v>
      </c>
      <c r="E98" s="191" t="str">
        <f t="shared" si="27"/>
        <v>Mo</v>
      </c>
      <c r="F98" s="2">
        <f t="shared" si="28"/>
        <v>2020</v>
      </c>
      <c r="G98" s="2">
        <f t="shared" si="29"/>
        <v>3</v>
      </c>
      <c r="H98" s="2">
        <f t="shared" si="32"/>
        <v>23</v>
      </c>
      <c r="I98" s="14">
        <f t="shared" si="30"/>
        <v>42451</v>
      </c>
      <c r="J98" s="3">
        <v>7</v>
      </c>
      <c r="K98" s="134">
        <v>35</v>
      </c>
      <c r="L98" s="3">
        <v>12</v>
      </c>
      <c r="M98" s="134">
        <v>0</v>
      </c>
      <c r="N98" s="3">
        <v>12</v>
      </c>
      <c r="O98" s="134">
        <v>30</v>
      </c>
      <c r="P98" s="3">
        <v>16</v>
      </c>
      <c r="Q98" s="134">
        <v>30</v>
      </c>
      <c r="R98" s="139">
        <f t="shared" si="33"/>
        <v>0.31597222222222221</v>
      </c>
      <c r="S98" s="139">
        <f t="shared" si="34"/>
        <v>0.5</v>
      </c>
      <c r="T98" s="139">
        <f t="shared" si="35"/>
        <v>0.52083333333333337</v>
      </c>
      <c r="U98" s="139">
        <f t="shared" si="36"/>
        <v>0.6875</v>
      </c>
      <c r="V98" s="11"/>
      <c r="W98" s="11">
        <f t="shared" si="37"/>
        <v>0.35416666666666669</v>
      </c>
      <c r="X98" s="11"/>
      <c r="Y98" s="11">
        <f t="shared" si="38"/>
        <v>0.35069444444444442</v>
      </c>
      <c r="Z98" s="191">
        <f t="shared" si="31"/>
        <v>0</v>
      </c>
      <c r="AA98" s="150"/>
    </row>
    <row r="99" spans="1:30" ht="12.75" hidden="1" customHeight="1" outlineLevel="1" x14ac:dyDescent="0.2">
      <c r="B99" s="851"/>
      <c r="C99" s="851"/>
      <c r="D99" s="27" t="str">
        <f t="shared" si="26"/>
        <v/>
      </c>
      <c r="E99" s="191" t="str">
        <f t="shared" si="27"/>
        <v>Di</v>
      </c>
      <c r="F99" s="2">
        <f t="shared" si="28"/>
        <v>2020</v>
      </c>
      <c r="G99" s="2">
        <f t="shared" si="29"/>
        <v>3</v>
      </c>
      <c r="H99" s="2">
        <f t="shared" si="32"/>
        <v>24</v>
      </c>
      <c r="I99" s="14">
        <f t="shared" si="30"/>
        <v>42452</v>
      </c>
      <c r="J99" s="3">
        <v>7</v>
      </c>
      <c r="K99" s="134">
        <v>45</v>
      </c>
      <c r="L99" s="3">
        <v>12</v>
      </c>
      <c r="M99" s="134">
        <v>0</v>
      </c>
      <c r="N99" s="3">
        <v>12</v>
      </c>
      <c r="O99" s="134">
        <v>30</v>
      </c>
      <c r="P99" s="3">
        <v>16</v>
      </c>
      <c r="Q99" s="134">
        <v>45</v>
      </c>
      <c r="R99" s="139">
        <f t="shared" si="33"/>
        <v>0.32291666666666669</v>
      </c>
      <c r="S99" s="139">
        <f t="shared" si="34"/>
        <v>0.5</v>
      </c>
      <c r="T99" s="139">
        <f t="shared" si="35"/>
        <v>0.52083333333333337</v>
      </c>
      <c r="U99" s="139">
        <f t="shared" si="36"/>
        <v>0.69791666666666663</v>
      </c>
      <c r="V99" s="11"/>
      <c r="W99" s="11">
        <f t="shared" si="37"/>
        <v>0.35416666666666669</v>
      </c>
      <c r="X99" s="11"/>
      <c r="Y99" s="11">
        <f t="shared" si="38"/>
        <v>0.35416666666666657</v>
      </c>
      <c r="Z99" s="191">
        <f t="shared" si="31"/>
        <v>0</v>
      </c>
      <c r="AA99" s="150"/>
    </row>
    <row r="100" spans="1:30" ht="12.75" hidden="1" customHeight="1" outlineLevel="1" x14ac:dyDescent="0.2">
      <c r="B100" s="851"/>
      <c r="C100" s="851"/>
      <c r="D100" s="27" t="str">
        <f t="shared" si="26"/>
        <v/>
      </c>
      <c r="E100" s="191" t="str">
        <f t="shared" si="27"/>
        <v>Mi</v>
      </c>
      <c r="F100" s="2">
        <f t="shared" si="28"/>
        <v>2020</v>
      </c>
      <c r="G100" s="2">
        <f t="shared" si="29"/>
        <v>3</v>
      </c>
      <c r="H100" s="2">
        <f t="shared" si="32"/>
        <v>25</v>
      </c>
      <c r="I100" s="14">
        <f t="shared" si="30"/>
        <v>42453</v>
      </c>
      <c r="J100" s="3">
        <v>7</v>
      </c>
      <c r="K100" s="134">
        <v>30</v>
      </c>
      <c r="L100" s="3">
        <v>12</v>
      </c>
      <c r="M100" s="134">
        <v>0</v>
      </c>
      <c r="N100" s="3">
        <v>12</v>
      </c>
      <c r="O100" s="134">
        <v>30</v>
      </c>
      <c r="P100" s="3">
        <v>16</v>
      </c>
      <c r="Q100" s="134">
        <v>30</v>
      </c>
      <c r="R100" s="139">
        <f t="shared" si="33"/>
        <v>0.3125</v>
      </c>
      <c r="S100" s="139">
        <f t="shared" si="34"/>
        <v>0.5</v>
      </c>
      <c r="T100" s="139">
        <f t="shared" si="35"/>
        <v>0.52083333333333337</v>
      </c>
      <c r="U100" s="139">
        <f t="shared" si="36"/>
        <v>0.6875</v>
      </c>
      <c r="V100" s="11"/>
      <c r="W100" s="11">
        <f t="shared" si="37"/>
        <v>0.35416666666666669</v>
      </c>
      <c r="X100" s="11"/>
      <c r="Y100" s="11">
        <f t="shared" si="38"/>
        <v>0.35416666666666663</v>
      </c>
      <c r="Z100" s="191">
        <f t="shared" si="31"/>
        <v>0</v>
      </c>
      <c r="AA100" s="150"/>
    </row>
    <row r="101" spans="1:30" ht="12.75" hidden="1" customHeight="1" outlineLevel="1" x14ac:dyDescent="0.2">
      <c r="B101" s="851"/>
      <c r="C101" s="851"/>
      <c r="D101" s="27" t="str">
        <f t="shared" si="26"/>
        <v/>
      </c>
      <c r="E101" s="191" t="str">
        <f t="shared" si="27"/>
        <v>Do</v>
      </c>
      <c r="F101" s="2">
        <f t="shared" si="28"/>
        <v>2020</v>
      </c>
      <c r="G101" s="2">
        <f t="shared" si="29"/>
        <v>3</v>
      </c>
      <c r="H101" s="2">
        <f t="shared" si="32"/>
        <v>26</v>
      </c>
      <c r="I101" s="14">
        <f t="shared" si="30"/>
        <v>42454</v>
      </c>
      <c r="J101" s="3">
        <f>$J$4</f>
        <v>7</v>
      </c>
      <c r="K101" s="134">
        <f>$K$4</f>
        <v>0</v>
      </c>
      <c r="L101" s="3">
        <f t="shared" si="39"/>
        <v>12</v>
      </c>
      <c r="M101" s="134">
        <f t="shared" si="40"/>
        <v>15</v>
      </c>
      <c r="N101" s="3">
        <f t="shared" si="41"/>
        <v>12</v>
      </c>
      <c r="O101" s="134">
        <f t="shared" si="42"/>
        <v>45</v>
      </c>
      <c r="P101" s="3">
        <f>$P$4</f>
        <v>16</v>
      </c>
      <c r="Q101" s="134">
        <f>$Q$4</f>
        <v>0</v>
      </c>
      <c r="R101" s="139">
        <f t="shared" si="33"/>
        <v>0.29166666666666669</v>
      </c>
      <c r="S101" s="139">
        <f t="shared" si="34"/>
        <v>0.51041666666666663</v>
      </c>
      <c r="T101" s="139">
        <f t="shared" si="35"/>
        <v>0.53125</v>
      </c>
      <c r="U101" s="139">
        <f t="shared" si="36"/>
        <v>0.66666666666666663</v>
      </c>
      <c r="V101" s="11"/>
      <c r="W101" s="11">
        <f t="shared" si="37"/>
        <v>0.35416666666666669</v>
      </c>
      <c r="X101" s="11"/>
      <c r="Y101" s="11">
        <f t="shared" si="38"/>
        <v>0.35416666666666657</v>
      </c>
      <c r="Z101" s="191">
        <f t="shared" si="31"/>
        <v>0</v>
      </c>
      <c r="AA101" s="150"/>
    </row>
    <row r="102" spans="1:30" ht="12.75" hidden="1" customHeight="1" outlineLevel="1" x14ac:dyDescent="0.2">
      <c r="B102" s="851"/>
      <c r="C102" s="851"/>
      <c r="D102" s="27" t="str">
        <f t="shared" si="26"/>
        <v/>
      </c>
      <c r="E102" s="191" t="str">
        <f t="shared" si="27"/>
        <v>Fr</v>
      </c>
      <c r="F102" s="2">
        <f t="shared" si="28"/>
        <v>2020</v>
      </c>
      <c r="G102" s="2">
        <f t="shared" si="29"/>
        <v>3</v>
      </c>
      <c r="H102" s="2">
        <f t="shared" si="32"/>
        <v>27</v>
      </c>
      <c r="I102" s="14">
        <f t="shared" si="30"/>
        <v>42455</v>
      </c>
      <c r="J102" s="3">
        <f>$J$4</f>
        <v>7</v>
      </c>
      <c r="K102" s="134">
        <f>$K$4</f>
        <v>0</v>
      </c>
      <c r="L102" s="3">
        <f t="shared" si="39"/>
        <v>12</v>
      </c>
      <c r="M102" s="134">
        <f t="shared" si="40"/>
        <v>15</v>
      </c>
      <c r="N102" s="3">
        <f t="shared" si="41"/>
        <v>12</v>
      </c>
      <c r="O102" s="134">
        <f t="shared" si="42"/>
        <v>45</v>
      </c>
      <c r="P102" s="3">
        <v>15</v>
      </c>
      <c r="Q102" s="134">
        <v>30</v>
      </c>
      <c r="R102" s="139">
        <f t="shared" si="33"/>
        <v>0.29166666666666669</v>
      </c>
      <c r="S102" s="139">
        <f t="shared" si="34"/>
        <v>0.51041666666666663</v>
      </c>
      <c r="T102" s="139">
        <f t="shared" si="35"/>
        <v>0.53125</v>
      </c>
      <c r="U102" s="139">
        <f t="shared" si="36"/>
        <v>0.64583333333333337</v>
      </c>
      <c r="V102" s="11"/>
      <c r="W102" s="11">
        <f t="shared" si="37"/>
        <v>0.35416666666666669</v>
      </c>
      <c r="X102" s="11"/>
      <c r="Y102" s="11">
        <f t="shared" si="38"/>
        <v>0.33333333333333331</v>
      </c>
      <c r="Z102" s="191">
        <f t="shared" si="31"/>
        <v>0</v>
      </c>
      <c r="AA102" s="150"/>
    </row>
    <row r="103" spans="1:30" ht="12.75" hidden="1" customHeight="1" outlineLevel="1" x14ac:dyDescent="0.2">
      <c r="B103" s="851"/>
      <c r="C103" s="851"/>
      <c r="D103" s="27" t="str">
        <f t="shared" si="26"/>
        <v/>
      </c>
      <c r="E103" s="191" t="str">
        <f t="shared" si="27"/>
        <v>Sa</v>
      </c>
      <c r="F103" s="191">
        <f t="shared" si="28"/>
        <v>2020</v>
      </c>
      <c r="G103" s="191">
        <f t="shared" si="29"/>
        <v>3</v>
      </c>
      <c r="H103" s="191">
        <f t="shared" si="32"/>
        <v>28</v>
      </c>
      <c r="I103" s="192">
        <f t="shared" si="30"/>
        <v>42456</v>
      </c>
      <c r="J103" s="193"/>
      <c r="K103" s="194"/>
      <c r="L103" s="193"/>
      <c r="M103" s="194"/>
      <c r="N103" s="193"/>
      <c r="O103" s="194"/>
      <c r="P103" s="193"/>
      <c r="Q103" s="194"/>
      <c r="R103" s="195"/>
      <c r="S103" s="195"/>
      <c r="T103" s="195"/>
      <c r="U103" s="195"/>
      <c r="V103" s="196"/>
      <c r="W103" s="196"/>
      <c r="X103" s="196"/>
      <c r="Y103" s="196"/>
      <c r="Z103" s="191">
        <f t="shared" si="31"/>
        <v>0</v>
      </c>
    </row>
    <row r="104" spans="1:30" ht="12.75" hidden="1" customHeight="1" outlineLevel="1" x14ac:dyDescent="0.2">
      <c r="B104" s="851"/>
      <c r="C104" s="851"/>
      <c r="D104" s="27" t="str">
        <f t="shared" si="26"/>
        <v/>
      </c>
      <c r="E104" s="191" t="str">
        <f t="shared" si="27"/>
        <v>So</v>
      </c>
      <c r="F104" s="191">
        <f t="shared" si="28"/>
        <v>2020</v>
      </c>
      <c r="G104" s="191">
        <f t="shared" si="29"/>
        <v>3</v>
      </c>
      <c r="H104" s="191">
        <f t="shared" si="32"/>
        <v>29</v>
      </c>
      <c r="I104" s="192">
        <f t="shared" si="30"/>
        <v>42457</v>
      </c>
      <c r="J104" s="193"/>
      <c r="K104" s="194"/>
      <c r="L104" s="193"/>
      <c r="M104" s="194"/>
      <c r="N104" s="193"/>
      <c r="O104" s="194"/>
      <c r="P104" s="193"/>
      <c r="Q104" s="194"/>
      <c r="R104" s="195"/>
      <c r="S104" s="195"/>
      <c r="T104" s="195"/>
      <c r="U104" s="195"/>
      <c r="V104" s="196"/>
      <c r="W104" s="196"/>
      <c r="X104" s="196"/>
      <c r="Y104" s="196"/>
      <c r="Z104" s="191">
        <f t="shared" si="31"/>
        <v>0</v>
      </c>
    </row>
    <row r="105" spans="1:30" ht="12.75" hidden="1" customHeight="1" outlineLevel="1" x14ac:dyDescent="0.2">
      <c r="B105" s="851"/>
      <c r="C105" s="851"/>
      <c r="D105" s="27">
        <f t="shared" si="26"/>
        <v>14</v>
      </c>
      <c r="E105" s="191" t="str">
        <f t="shared" si="27"/>
        <v>Mo</v>
      </c>
      <c r="F105" s="2">
        <f t="shared" si="28"/>
        <v>2020</v>
      </c>
      <c r="G105" s="2">
        <f t="shared" si="29"/>
        <v>3</v>
      </c>
      <c r="H105" s="2">
        <f t="shared" si="32"/>
        <v>30</v>
      </c>
      <c r="I105" s="14">
        <f t="shared" si="30"/>
        <v>42458</v>
      </c>
      <c r="J105" s="3">
        <v>7</v>
      </c>
      <c r="K105" s="134">
        <v>50</v>
      </c>
      <c r="L105" s="3">
        <v>12</v>
      </c>
      <c r="M105" s="134">
        <v>0</v>
      </c>
      <c r="N105" s="3">
        <v>12</v>
      </c>
      <c r="O105" s="134">
        <v>30</v>
      </c>
      <c r="P105" s="3">
        <v>17</v>
      </c>
      <c r="Q105" s="134">
        <v>0</v>
      </c>
      <c r="R105" s="139">
        <f>TIME(J105,K105,0)</f>
        <v>0.3263888888888889</v>
      </c>
      <c r="S105" s="139">
        <f>TIME(L105,M105,0)</f>
        <v>0.5</v>
      </c>
      <c r="T105" s="139">
        <f>TIME(N105,O105,0)</f>
        <v>0.52083333333333337</v>
      </c>
      <c r="U105" s="139">
        <f>TIME(P105,Q105,0)</f>
        <v>0.70833333333333337</v>
      </c>
      <c r="V105" s="11"/>
      <c r="W105" s="11">
        <f>TIME($W$4,$X$4,0)</f>
        <v>0.35416666666666669</v>
      </c>
      <c r="X105" s="11"/>
      <c r="Y105" s="11">
        <f>U105-R105-(T105-S105)</f>
        <v>0.3611111111111111</v>
      </c>
      <c r="Z105" s="191">
        <f t="shared" si="31"/>
        <v>0</v>
      </c>
      <c r="AA105" s="150"/>
    </row>
    <row r="106" spans="1:30" ht="12.75" hidden="1" customHeight="1" outlineLevel="1" x14ac:dyDescent="0.2">
      <c r="B106" s="851"/>
      <c r="C106" s="851"/>
      <c r="D106" s="27" t="str">
        <f t="shared" si="26"/>
        <v/>
      </c>
      <c r="E106" s="191" t="str">
        <f t="shared" si="27"/>
        <v>Di</v>
      </c>
      <c r="F106" s="2">
        <f t="shared" si="28"/>
        <v>2020</v>
      </c>
      <c r="G106" s="2">
        <f t="shared" si="29"/>
        <v>3</v>
      </c>
      <c r="H106" s="2">
        <f t="shared" si="32"/>
        <v>31</v>
      </c>
      <c r="I106" s="14">
        <f t="shared" si="30"/>
        <v>42459</v>
      </c>
      <c r="J106" s="3">
        <v>7</v>
      </c>
      <c r="K106" s="134">
        <v>35</v>
      </c>
      <c r="L106" s="3">
        <v>12</v>
      </c>
      <c r="M106" s="134">
        <v>0</v>
      </c>
      <c r="N106" s="3">
        <v>12</v>
      </c>
      <c r="O106" s="134">
        <v>30</v>
      </c>
      <c r="P106" s="3">
        <v>19</v>
      </c>
      <c r="Q106" s="134">
        <v>45</v>
      </c>
      <c r="R106" s="139">
        <f>TIME(J106,K106,0)</f>
        <v>0.31597222222222221</v>
      </c>
      <c r="S106" s="139">
        <f>TIME(L106,M106,0)</f>
        <v>0.5</v>
      </c>
      <c r="T106" s="139">
        <f>TIME(N106,O106,0)</f>
        <v>0.52083333333333337</v>
      </c>
      <c r="U106" s="139">
        <f>TIME(P106,Q106,0)</f>
        <v>0.82291666666666663</v>
      </c>
      <c r="V106" s="11"/>
      <c r="W106" s="11">
        <f>TIME($W$4,$X$4,0)</f>
        <v>0.35416666666666669</v>
      </c>
      <c r="X106" s="11"/>
      <c r="Y106" s="11">
        <f>U106-R106-(T106-S106)</f>
        <v>0.48611111111111105</v>
      </c>
      <c r="Z106" s="191">
        <f t="shared" si="31"/>
        <v>0</v>
      </c>
      <c r="AA106" s="150"/>
    </row>
    <row r="107" spans="1:30" ht="12.75" hidden="1" customHeight="1" outlineLevel="1" x14ac:dyDescent="0.2">
      <c r="B107" s="851"/>
      <c r="C107" s="851"/>
      <c r="E107" s="191"/>
      <c r="F107" s="9"/>
      <c r="G107" s="9"/>
      <c r="H107" s="191"/>
      <c r="I107" s="13"/>
      <c r="P107" s="4" t="s">
        <v>21</v>
      </c>
      <c r="Q107" s="4"/>
      <c r="R107" s="4"/>
      <c r="S107" s="4"/>
      <c r="T107" s="4"/>
      <c r="U107" s="4"/>
      <c r="V107" s="18"/>
      <c r="W107" s="18">
        <f>SUM(W75:W106)</f>
        <v>7.7916666666666687</v>
      </c>
      <c r="X107" s="18"/>
      <c r="Y107" s="18">
        <f>SUM(Y75:Y106)</f>
        <v>8.3874999999999993</v>
      </c>
      <c r="Z107" s="18"/>
      <c r="AA107" s="190">
        <f>IF(Y107-W107&lt;0,W107-Y107,Y107-W107)</f>
        <v>0.59583333333333055</v>
      </c>
      <c r="AB107" s="190">
        <f>8.5*SUM(AB75:AB106)/24</f>
        <v>0</v>
      </c>
      <c r="AC107" s="190">
        <f>8.5*SUM(AC75:AC106)/24</f>
        <v>0</v>
      </c>
      <c r="AD107" s="190">
        <f>8.5*SUM(AD75:AD106)/24</f>
        <v>0</v>
      </c>
    </row>
    <row r="108" spans="1:30" ht="12.75" customHeight="1" collapsed="1" x14ac:dyDescent="0.2">
      <c r="B108" s="852"/>
      <c r="C108" s="852"/>
      <c r="D108" s="80"/>
      <c r="E108" s="386"/>
      <c r="F108" s="51"/>
      <c r="G108" s="51"/>
      <c r="H108" s="51"/>
      <c r="I108" s="51"/>
      <c r="J108" s="52"/>
      <c r="K108" s="52"/>
      <c r="L108" s="52"/>
      <c r="M108" s="52"/>
      <c r="N108" s="52"/>
      <c r="O108" s="52"/>
      <c r="P108" s="52"/>
      <c r="Q108" s="52"/>
      <c r="R108" s="52"/>
      <c r="S108" s="52"/>
      <c r="T108" s="52"/>
      <c r="U108" s="52"/>
      <c r="V108" s="53"/>
      <c r="W108" s="53"/>
      <c r="X108" s="53"/>
      <c r="Y108" s="51"/>
      <c r="AA108" s="203">
        <f>AA74+AA107</f>
        <v>2.2722222222222159</v>
      </c>
      <c r="AB108" s="202">
        <f>AB74+SUM(AB75:AB106)</f>
        <v>0</v>
      </c>
      <c r="AC108" s="202">
        <f>AC74+SUM(AC75:AC106)</f>
        <v>4</v>
      </c>
      <c r="AD108" s="202">
        <f>AD74+SUM(AD75:AD106)</f>
        <v>0</v>
      </c>
    </row>
    <row r="109" spans="1:30" ht="12.75" hidden="1" customHeight="1" outlineLevel="1" x14ac:dyDescent="0.2">
      <c r="B109" s="850">
        <f>$F$4</f>
        <v>2020</v>
      </c>
      <c r="C109" s="850" t="str">
        <f>TEXT(I110,"MMM")</f>
        <v>Apr</v>
      </c>
      <c r="D109" s="62"/>
      <c r="E109" s="62"/>
      <c r="F109" s="42"/>
      <c r="G109" s="42"/>
      <c r="H109" s="42"/>
      <c r="I109" s="42"/>
      <c r="J109" s="43"/>
      <c r="K109" s="43"/>
      <c r="L109" s="43"/>
      <c r="M109" s="43"/>
      <c r="N109" s="43"/>
      <c r="O109" s="43"/>
      <c r="P109" s="43"/>
      <c r="Q109" s="43"/>
      <c r="R109" s="43"/>
      <c r="S109" s="43"/>
      <c r="T109" s="43"/>
      <c r="U109" s="43"/>
      <c r="V109" s="63"/>
      <c r="W109" s="63"/>
      <c r="X109" s="63"/>
      <c r="Y109" s="42"/>
      <c r="Z109" s="42"/>
      <c r="AA109" s="148"/>
      <c r="AB109" s="148"/>
      <c r="AC109" s="148"/>
      <c r="AD109" s="148"/>
    </row>
    <row r="110" spans="1:30" ht="12.75" hidden="1" customHeight="1" outlineLevel="1" x14ac:dyDescent="0.2">
      <c r="A110" s="198">
        <f>A76+1</f>
        <v>4</v>
      </c>
      <c r="B110" s="851"/>
      <c r="C110" s="851"/>
      <c r="D110" s="27" t="str">
        <f>IF(E110="Mo",WEEKNUM(I110),"")</f>
        <v/>
      </c>
      <c r="E110" s="191" t="str">
        <f>TEXT(I110,$E$4)</f>
        <v>Mi</v>
      </c>
      <c r="F110" s="2">
        <f>$F$4</f>
        <v>2020</v>
      </c>
      <c r="G110" s="2">
        <f>$A$110</f>
        <v>4</v>
      </c>
      <c r="H110" s="2">
        <f>$H$4</f>
        <v>1</v>
      </c>
      <c r="I110" s="14">
        <f>DATE(F110,G110,H110)</f>
        <v>42460</v>
      </c>
      <c r="J110" s="3">
        <v>8</v>
      </c>
      <c r="K110" s="134">
        <v>0</v>
      </c>
      <c r="L110" s="3">
        <v>12</v>
      </c>
      <c r="M110" s="134">
        <v>0</v>
      </c>
      <c r="N110" s="3">
        <v>12</v>
      </c>
      <c r="O110" s="134">
        <v>30</v>
      </c>
      <c r="P110" s="3">
        <v>20</v>
      </c>
      <c r="Q110" s="134">
        <v>0</v>
      </c>
      <c r="R110" s="139">
        <f>TIME(J110,K110,0)</f>
        <v>0.33333333333333331</v>
      </c>
      <c r="S110" s="139">
        <f>TIME(L110,M110,0)</f>
        <v>0.5</v>
      </c>
      <c r="T110" s="139">
        <f>TIME(N110,O110,0)</f>
        <v>0.52083333333333337</v>
      </c>
      <c r="U110" s="139">
        <f>TIME(P110,Q110,0)</f>
        <v>0.83333333333333337</v>
      </c>
      <c r="V110" s="11"/>
      <c r="W110" s="11">
        <f>TIME($W$4,$X$4,0)</f>
        <v>0.35416666666666669</v>
      </c>
      <c r="X110" s="11"/>
      <c r="Y110" s="11">
        <f>U110-R110-(T110-S110)</f>
        <v>0.47916666666666663</v>
      </c>
      <c r="Z110" s="191">
        <f>AB110+AC110</f>
        <v>0</v>
      </c>
    </row>
    <row r="111" spans="1:30" ht="12.75" hidden="1" customHeight="1" outlineLevel="1" x14ac:dyDescent="0.2">
      <c r="B111" s="851"/>
      <c r="C111" s="851"/>
      <c r="D111" s="27" t="str">
        <f t="shared" ref="D111:D140" si="43">IF(E111="Mo",WEEKNUM(I111),"")</f>
        <v/>
      </c>
      <c r="E111" s="191" t="str">
        <f t="shared" ref="E111:E140" si="44">TEXT(I111,$E$4)</f>
        <v>Do</v>
      </c>
      <c r="F111" s="2">
        <f t="shared" ref="F111:F139" si="45">$F$4</f>
        <v>2020</v>
      </c>
      <c r="G111" s="2">
        <f t="shared" ref="G111:G139" si="46">$A$110</f>
        <v>4</v>
      </c>
      <c r="H111" s="2">
        <f>H110+1</f>
        <v>2</v>
      </c>
      <c r="I111" s="14">
        <f t="shared" ref="I111:I139" si="47">DATE(F111,G111,H111)</f>
        <v>42461</v>
      </c>
      <c r="J111" s="3">
        <v>8</v>
      </c>
      <c r="K111" s="134">
        <v>15</v>
      </c>
      <c r="L111" s="3">
        <v>12</v>
      </c>
      <c r="M111" s="134">
        <v>0</v>
      </c>
      <c r="N111" s="3">
        <v>12</v>
      </c>
      <c r="O111" s="134">
        <v>30</v>
      </c>
      <c r="P111" s="3">
        <f t="shared" ref="P111:P126" si="48">$P$4</f>
        <v>16</v>
      </c>
      <c r="Q111" s="134">
        <f t="shared" ref="Q111:Q126" si="49">$Q$4</f>
        <v>0</v>
      </c>
      <c r="R111" s="139">
        <f>TIME(J111,K111,0)</f>
        <v>0.34375</v>
      </c>
      <c r="S111" s="139">
        <f>TIME(L111,M111,0)</f>
        <v>0.5</v>
      </c>
      <c r="T111" s="139">
        <f>TIME(N111,O111,0)</f>
        <v>0.52083333333333337</v>
      </c>
      <c r="U111" s="139">
        <f>TIME(P111,Q111,0)</f>
        <v>0.66666666666666663</v>
      </c>
      <c r="V111" s="11"/>
      <c r="W111" s="11">
        <f>TIME($W$4,$X$4,0)</f>
        <v>0.35416666666666669</v>
      </c>
      <c r="X111" s="11"/>
      <c r="Y111" s="11">
        <f>U111-R111-(T111-S111)</f>
        <v>0.30208333333333326</v>
      </c>
      <c r="Z111" s="191">
        <f t="shared" ref="Z111:Z140" si="50">AB111+AC111</f>
        <v>0</v>
      </c>
      <c r="AA111" s="150"/>
    </row>
    <row r="112" spans="1:30" ht="12.75" hidden="1" customHeight="1" outlineLevel="1" x14ac:dyDescent="0.2">
      <c r="B112" s="851"/>
      <c r="C112" s="851"/>
      <c r="D112" s="27" t="str">
        <f t="shared" si="43"/>
        <v/>
      </c>
      <c r="E112" s="191" t="str">
        <f t="shared" si="44"/>
        <v>Fr</v>
      </c>
      <c r="F112" s="2">
        <f t="shared" si="45"/>
        <v>2020</v>
      </c>
      <c r="G112" s="2">
        <f t="shared" si="46"/>
        <v>4</v>
      </c>
      <c r="H112" s="2">
        <f t="shared" ref="H112:H139" si="51">H111+1</f>
        <v>3</v>
      </c>
      <c r="I112" s="14">
        <f t="shared" si="47"/>
        <v>42462</v>
      </c>
      <c r="J112" s="3">
        <v>8</v>
      </c>
      <c r="K112" s="134">
        <v>0</v>
      </c>
      <c r="L112" s="3">
        <v>12</v>
      </c>
      <c r="M112" s="134">
        <v>0</v>
      </c>
      <c r="N112" s="3">
        <v>12</v>
      </c>
      <c r="O112" s="134">
        <v>30</v>
      </c>
      <c r="P112" s="3">
        <f t="shared" si="48"/>
        <v>16</v>
      </c>
      <c r="Q112" s="134">
        <f t="shared" si="49"/>
        <v>0</v>
      </c>
      <c r="R112" s="139">
        <f>TIME(J112,K112,0)</f>
        <v>0.33333333333333331</v>
      </c>
      <c r="S112" s="139">
        <f>TIME(L112,M112,0)</f>
        <v>0.5</v>
      </c>
      <c r="T112" s="139">
        <f>TIME(N112,O112,0)</f>
        <v>0.52083333333333337</v>
      </c>
      <c r="U112" s="139">
        <f>TIME(P112,Q112,0)</f>
        <v>0.66666666666666663</v>
      </c>
      <c r="V112" s="11"/>
      <c r="W112" s="11">
        <f>TIME($W$4,$X$4,0)</f>
        <v>0.35416666666666669</v>
      </c>
      <c r="X112" s="11"/>
      <c r="Y112" s="11">
        <f>U112-R112-(T112-S112)</f>
        <v>0.31249999999999994</v>
      </c>
      <c r="Z112" s="191">
        <f t="shared" si="50"/>
        <v>0</v>
      </c>
      <c r="AA112" s="150"/>
    </row>
    <row r="113" spans="2:30" ht="12.75" hidden="1" customHeight="1" outlineLevel="1" x14ac:dyDescent="0.2">
      <c r="B113" s="851"/>
      <c r="C113" s="851"/>
      <c r="D113" s="27" t="str">
        <f t="shared" si="43"/>
        <v/>
      </c>
      <c r="E113" s="191" t="str">
        <f t="shared" si="44"/>
        <v>Sa</v>
      </c>
      <c r="F113" s="191">
        <f t="shared" si="45"/>
        <v>2020</v>
      </c>
      <c r="G113" s="191">
        <f t="shared" si="46"/>
        <v>4</v>
      </c>
      <c r="H113" s="191">
        <f t="shared" si="51"/>
        <v>4</v>
      </c>
      <c r="I113" s="192">
        <f t="shared" si="47"/>
        <v>42463</v>
      </c>
      <c r="J113" s="193"/>
      <c r="K113" s="194"/>
      <c r="L113" s="193"/>
      <c r="M113" s="194"/>
      <c r="N113" s="193"/>
      <c r="O113" s="194"/>
      <c r="P113" s="193"/>
      <c r="Q113" s="194"/>
      <c r="R113" s="195"/>
      <c r="S113" s="195"/>
      <c r="T113" s="195"/>
      <c r="U113" s="195"/>
      <c r="V113" s="196"/>
      <c r="W113" s="196"/>
      <c r="X113" s="196"/>
      <c r="Y113" s="196"/>
      <c r="Z113" s="191">
        <f t="shared" si="50"/>
        <v>0</v>
      </c>
      <c r="AA113" s="150"/>
    </row>
    <row r="114" spans="2:30" ht="12.75" hidden="1" customHeight="1" outlineLevel="1" x14ac:dyDescent="0.2">
      <c r="B114" s="851"/>
      <c r="C114" s="851"/>
      <c r="D114" s="27" t="str">
        <f t="shared" si="43"/>
        <v/>
      </c>
      <c r="E114" s="191" t="str">
        <f t="shared" si="44"/>
        <v>So</v>
      </c>
      <c r="F114" s="191">
        <f t="shared" si="45"/>
        <v>2020</v>
      </c>
      <c r="G114" s="191">
        <f t="shared" si="46"/>
        <v>4</v>
      </c>
      <c r="H114" s="191">
        <f t="shared" si="51"/>
        <v>5</v>
      </c>
      <c r="I114" s="192">
        <f t="shared" si="47"/>
        <v>42464</v>
      </c>
      <c r="J114" s="193"/>
      <c r="K114" s="194"/>
      <c r="L114" s="193"/>
      <c r="M114" s="194"/>
      <c r="N114" s="193"/>
      <c r="O114" s="194"/>
      <c r="P114" s="193"/>
      <c r="Q114" s="194"/>
      <c r="R114" s="195"/>
      <c r="S114" s="195"/>
      <c r="T114" s="195"/>
      <c r="U114" s="195"/>
      <c r="V114" s="196"/>
      <c r="W114" s="196"/>
      <c r="X114" s="196"/>
      <c r="Y114" s="196"/>
      <c r="Z114" s="191">
        <f t="shared" si="50"/>
        <v>0</v>
      </c>
      <c r="AA114" s="150"/>
    </row>
    <row r="115" spans="2:30" ht="12.75" hidden="1" customHeight="1" outlineLevel="1" x14ac:dyDescent="0.2">
      <c r="B115" s="851"/>
      <c r="C115" s="851"/>
      <c r="D115" s="27">
        <f t="shared" si="43"/>
        <v>15</v>
      </c>
      <c r="E115" s="191" t="str">
        <f t="shared" si="44"/>
        <v>Mo</v>
      </c>
      <c r="F115" s="2">
        <f t="shared" si="45"/>
        <v>2020</v>
      </c>
      <c r="G115" s="2">
        <f t="shared" si="46"/>
        <v>4</v>
      </c>
      <c r="H115" s="2">
        <f t="shared" si="51"/>
        <v>6</v>
      </c>
      <c r="I115" s="14">
        <f t="shared" si="47"/>
        <v>42465</v>
      </c>
      <c r="J115" s="3">
        <v>7</v>
      </c>
      <c r="K115" s="134">
        <v>35</v>
      </c>
      <c r="L115" s="3">
        <v>12</v>
      </c>
      <c r="M115" s="134">
        <v>0</v>
      </c>
      <c r="N115" s="3">
        <v>12</v>
      </c>
      <c r="O115" s="134">
        <v>15</v>
      </c>
      <c r="P115" s="3">
        <v>17</v>
      </c>
      <c r="Q115" s="134">
        <v>0</v>
      </c>
      <c r="R115" s="139">
        <f t="shared" ref="R115:R136" si="52">TIME(J115,K115,0)</f>
        <v>0.31597222222222221</v>
      </c>
      <c r="S115" s="139">
        <f t="shared" ref="S115:S136" si="53">TIME(L115,M115,0)</f>
        <v>0.5</v>
      </c>
      <c r="T115" s="139">
        <f t="shared" ref="T115:T136" si="54">TIME(N115,O115,0)</f>
        <v>0.51041666666666663</v>
      </c>
      <c r="U115" s="139">
        <f t="shared" ref="U115:U136" si="55">TIME(P115,Q115,0)</f>
        <v>0.70833333333333337</v>
      </c>
      <c r="V115" s="11"/>
      <c r="W115" s="11">
        <f t="shared" ref="W115:W136" si="56">TIME($W$4,$X$4,0)</f>
        <v>0.35416666666666669</v>
      </c>
      <c r="X115" s="11"/>
      <c r="Y115" s="11">
        <f t="shared" ref="Y115:Y136" si="57">U115-R115-(T115-S115)</f>
        <v>0.38194444444444453</v>
      </c>
      <c r="Z115" s="191">
        <f t="shared" si="50"/>
        <v>0</v>
      </c>
      <c r="AA115" s="150"/>
    </row>
    <row r="116" spans="2:30" ht="12.75" hidden="1" customHeight="1" outlineLevel="1" x14ac:dyDescent="0.2">
      <c r="B116" s="851"/>
      <c r="C116" s="851"/>
      <c r="D116" s="27" t="str">
        <f t="shared" si="43"/>
        <v/>
      </c>
      <c r="E116" s="191" t="str">
        <f t="shared" si="44"/>
        <v>Di</v>
      </c>
      <c r="F116" s="2">
        <f t="shared" si="45"/>
        <v>2020</v>
      </c>
      <c r="G116" s="2">
        <f t="shared" si="46"/>
        <v>4</v>
      </c>
      <c r="H116" s="2">
        <f t="shared" si="51"/>
        <v>7</v>
      </c>
      <c r="I116" s="14">
        <f t="shared" si="47"/>
        <v>42466</v>
      </c>
      <c r="J116" s="3">
        <v>7</v>
      </c>
      <c r="K116" s="134">
        <v>30</v>
      </c>
      <c r="L116" s="3">
        <v>12</v>
      </c>
      <c r="M116" s="134">
        <v>0</v>
      </c>
      <c r="N116" s="3">
        <v>12</v>
      </c>
      <c r="O116" s="134">
        <v>30</v>
      </c>
      <c r="P116" s="3">
        <v>17</v>
      </c>
      <c r="Q116" s="134">
        <v>0</v>
      </c>
      <c r="R116" s="139">
        <f t="shared" si="52"/>
        <v>0.3125</v>
      </c>
      <c r="S116" s="139">
        <f t="shared" si="53"/>
        <v>0.5</v>
      </c>
      <c r="T116" s="139">
        <f t="shared" si="54"/>
        <v>0.52083333333333337</v>
      </c>
      <c r="U116" s="139">
        <f t="shared" si="55"/>
        <v>0.70833333333333337</v>
      </c>
      <c r="V116" s="11"/>
      <c r="W116" s="11">
        <f t="shared" si="56"/>
        <v>0.35416666666666669</v>
      </c>
      <c r="X116" s="11"/>
      <c r="Y116" s="11">
        <f t="shared" si="57"/>
        <v>0.375</v>
      </c>
      <c r="Z116" s="191">
        <f t="shared" si="50"/>
        <v>0</v>
      </c>
      <c r="AA116" s="150"/>
    </row>
    <row r="117" spans="2:30" ht="12.75" hidden="1" customHeight="1" outlineLevel="1" x14ac:dyDescent="0.2">
      <c r="B117" s="851"/>
      <c r="C117" s="851"/>
      <c r="D117" s="27" t="str">
        <f t="shared" si="43"/>
        <v/>
      </c>
      <c r="E117" s="191" t="str">
        <f t="shared" si="44"/>
        <v>Mi</v>
      </c>
      <c r="F117" s="2">
        <f t="shared" si="45"/>
        <v>2020</v>
      </c>
      <c r="G117" s="2">
        <f t="shared" si="46"/>
        <v>4</v>
      </c>
      <c r="H117" s="2">
        <f t="shared" si="51"/>
        <v>8</v>
      </c>
      <c r="I117" s="14">
        <f t="shared" si="47"/>
        <v>42467</v>
      </c>
      <c r="J117" s="3">
        <v>7</v>
      </c>
      <c r="K117" s="134">
        <v>40</v>
      </c>
      <c r="L117" s="3">
        <v>12</v>
      </c>
      <c r="M117" s="134">
        <v>0</v>
      </c>
      <c r="N117" s="3">
        <v>12</v>
      </c>
      <c r="O117" s="134">
        <v>30</v>
      </c>
      <c r="P117" s="3">
        <v>17</v>
      </c>
      <c r="Q117" s="134">
        <v>0</v>
      </c>
      <c r="R117" s="139">
        <f t="shared" si="52"/>
        <v>0.31944444444444448</v>
      </c>
      <c r="S117" s="139">
        <f t="shared" si="53"/>
        <v>0.5</v>
      </c>
      <c r="T117" s="139">
        <f t="shared" si="54"/>
        <v>0.52083333333333337</v>
      </c>
      <c r="U117" s="139">
        <f t="shared" si="55"/>
        <v>0.70833333333333337</v>
      </c>
      <c r="V117" s="11"/>
      <c r="W117" s="11">
        <f t="shared" si="56"/>
        <v>0.35416666666666669</v>
      </c>
      <c r="X117" s="11"/>
      <c r="Y117" s="11">
        <f t="shared" si="57"/>
        <v>0.36805555555555552</v>
      </c>
      <c r="Z117" s="191">
        <f t="shared" si="50"/>
        <v>0</v>
      </c>
      <c r="AA117" s="150"/>
    </row>
    <row r="118" spans="2:30" ht="12.75" hidden="1" customHeight="1" outlineLevel="1" x14ac:dyDescent="0.2">
      <c r="B118" s="851"/>
      <c r="C118" s="851"/>
      <c r="D118" s="27" t="str">
        <f t="shared" si="43"/>
        <v/>
      </c>
      <c r="E118" s="191" t="str">
        <f t="shared" si="44"/>
        <v>Do</v>
      </c>
      <c r="F118" s="2">
        <f t="shared" si="45"/>
        <v>2020</v>
      </c>
      <c r="G118" s="2">
        <f t="shared" si="46"/>
        <v>4</v>
      </c>
      <c r="H118" s="2">
        <f t="shared" si="51"/>
        <v>9</v>
      </c>
      <c r="I118" s="14">
        <f t="shared" si="47"/>
        <v>42468</v>
      </c>
      <c r="J118" s="3">
        <v>7</v>
      </c>
      <c r="K118" s="134">
        <v>5</v>
      </c>
      <c r="L118" s="3">
        <v>12</v>
      </c>
      <c r="M118" s="134">
        <v>0</v>
      </c>
      <c r="N118" s="3">
        <v>12</v>
      </c>
      <c r="O118" s="134">
        <v>30</v>
      </c>
      <c r="P118" s="3">
        <v>16</v>
      </c>
      <c r="Q118" s="134">
        <v>0</v>
      </c>
      <c r="R118" s="139">
        <f t="shared" si="52"/>
        <v>0.2951388888888889</v>
      </c>
      <c r="S118" s="139">
        <f t="shared" si="53"/>
        <v>0.5</v>
      </c>
      <c r="T118" s="139">
        <f t="shared" si="54"/>
        <v>0.52083333333333337</v>
      </c>
      <c r="U118" s="139">
        <f t="shared" si="55"/>
        <v>0.66666666666666663</v>
      </c>
      <c r="V118" s="11"/>
      <c r="W118" s="11">
        <f t="shared" si="56"/>
        <v>0.35416666666666669</v>
      </c>
      <c r="X118" s="11"/>
      <c r="Y118" s="11">
        <f t="shared" si="57"/>
        <v>0.35069444444444436</v>
      </c>
      <c r="Z118" s="191">
        <f t="shared" si="50"/>
        <v>0</v>
      </c>
      <c r="AA118" s="150"/>
    </row>
    <row r="119" spans="2:30" ht="12.75" hidden="1" customHeight="1" outlineLevel="1" x14ac:dyDescent="0.2">
      <c r="B119" s="851"/>
      <c r="C119" s="851"/>
      <c r="D119" s="27" t="str">
        <f t="shared" si="43"/>
        <v/>
      </c>
      <c r="E119" s="191" t="str">
        <f t="shared" si="44"/>
        <v>Fr</v>
      </c>
      <c r="F119" s="2">
        <f t="shared" si="45"/>
        <v>2020</v>
      </c>
      <c r="G119" s="2">
        <f t="shared" si="46"/>
        <v>4</v>
      </c>
      <c r="H119" s="2">
        <f t="shared" si="51"/>
        <v>10</v>
      </c>
      <c r="I119" s="14">
        <f t="shared" si="47"/>
        <v>42469</v>
      </c>
      <c r="J119" s="3">
        <f t="shared" ref="J119:J126" si="58">$J$4</f>
        <v>7</v>
      </c>
      <c r="K119" s="134">
        <f t="shared" ref="K119:K126" si="59">$K$4</f>
        <v>0</v>
      </c>
      <c r="L119" s="3">
        <f t="shared" ref="L119:L126" si="60">$L$4</f>
        <v>12</v>
      </c>
      <c r="M119" s="134">
        <f t="shared" ref="M119:M126" si="61">$M$4</f>
        <v>15</v>
      </c>
      <c r="N119" s="3">
        <f t="shared" ref="N119:N126" si="62">$N$4</f>
        <v>12</v>
      </c>
      <c r="O119" s="134">
        <f t="shared" ref="O119:O126" si="63">$O$4</f>
        <v>45</v>
      </c>
      <c r="P119" s="3">
        <f t="shared" si="48"/>
        <v>16</v>
      </c>
      <c r="Q119" s="134">
        <f t="shared" si="49"/>
        <v>0</v>
      </c>
      <c r="R119" s="139">
        <f t="shared" si="52"/>
        <v>0.29166666666666669</v>
      </c>
      <c r="S119" s="139">
        <f t="shared" si="53"/>
        <v>0.51041666666666663</v>
      </c>
      <c r="T119" s="139">
        <f t="shared" si="54"/>
        <v>0.53125</v>
      </c>
      <c r="U119" s="139">
        <f t="shared" si="55"/>
        <v>0.66666666666666663</v>
      </c>
      <c r="V119" s="11"/>
      <c r="W119" s="11">
        <f t="shared" si="56"/>
        <v>0.35416666666666669</v>
      </c>
      <c r="X119" s="11"/>
      <c r="Y119" s="11">
        <f t="shared" si="57"/>
        <v>0.35416666666666657</v>
      </c>
      <c r="Z119" s="191">
        <f t="shared" si="50"/>
        <v>0</v>
      </c>
      <c r="AA119" s="150"/>
      <c r="AD119" s="206">
        <v>1</v>
      </c>
    </row>
    <row r="120" spans="2:30" ht="12.75" hidden="1" customHeight="1" outlineLevel="1" x14ac:dyDescent="0.2">
      <c r="B120" s="851"/>
      <c r="C120" s="851"/>
      <c r="D120" s="27" t="str">
        <f t="shared" si="43"/>
        <v/>
      </c>
      <c r="E120" s="191" t="str">
        <f t="shared" si="44"/>
        <v>Sa</v>
      </c>
      <c r="F120" s="2">
        <f t="shared" si="45"/>
        <v>2020</v>
      </c>
      <c r="G120" s="2">
        <f t="shared" si="46"/>
        <v>4</v>
      </c>
      <c r="H120" s="2">
        <f t="shared" si="51"/>
        <v>11</v>
      </c>
      <c r="I120" s="14">
        <f t="shared" si="47"/>
        <v>42470</v>
      </c>
      <c r="J120" s="3">
        <v>11</v>
      </c>
      <c r="K120" s="134">
        <v>0</v>
      </c>
      <c r="L120" s="3">
        <v>11</v>
      </c>
      <c r="M120" s="134">
        <v>0</v>
      </c>
      <c r="N120" s="3">
        <v>11</v>
      </c>
      <c r="O120" s="134">
        <v>0</v>
      </c>
      <c r="P120" s="3">
        <v>15</v>
      </c>
      <c r="Q120" s="134">
        <v>0</v>
      </c>
      <c r="R120" s="139">
        <f t="shared" si="52"/>
        <v>0.45833333333333331</v>
      </c>
      <c r="S120" s="139">
        <f t="shared" si="53"/>
        <v>0.45833333333333331</v>
      </c>
      <c r="T120" s="139">
        <f t="shared" si="54"/>
        <v>0.45833333333333331</v>
      </c>
      <c r="U120" s="139">
        <f t="shared" si="55"/>
        <v>0.625</v>
      </c>
      <c r="V120" s="11"/>
      <c r="W120" s="11">
        <v>0</v>
      </c>
      <c r="X120" s="11"/>
      <c r="Y120" s="11">
        <f t="shared" si="57"/>
        <v>0.16666666666666669</v>
      </c>
      <c r="Z120" s="191">
        <f t="shared" si="50"/>
        <v>0</v>
      </c>
      <c r="AA120" s="150"/>
    </row>
    <row r="121" spans="2:30" ht="12.75" hidden="1" customHeight="1" outlineLevel="1" x14ac:dyDescent="0.2">
      <c r="B121" s="851"/>
      <c r="C121" s="851"/>
      <c r="D121" s="27" t="str">
        <f t="shared" si="43"/>
        <v/>
      </c>
      <c r="E121" s="191" t="str">
        <f t="shared" si="44"/>
        <v>So</v>
      </c>
      <c r="F121" s="2">
        <f t="shared" si="45"/>
        <v>2020</v>
      </c>
      <c r="G121" s="2">
        <f t="shared" si="46"/>
        <v>4</v>
      </c>
      <c r="H121" s="2">
        <f t="shared" si="51"/>
        <v>12</v>
      </c>
      <c r="I121" s="14">
        <f t="shared" si="47"/>
        <v>42471</v>
      </c>
      <c r="J121" s="3">
        <v>9</v>
      </c>
      <c r="K121" s="134">
        <v>0</v>
      </c>
      <c r="L121" s="3">
        <v>11</v>
      </c>
      <c r="M121" s="134">
        <v>0</v>
      </c>
      <c r="N121" s="3">
        <v>11</v>
      </c>
      <c r="O121" s="134">
        <v>0</v>
      </c>
      <c r="P121" s="3">
        <v>15</v>
      </c>
      <c r="Q121" s="134">
        <v>0</v>
      </c>
      <c r="R121" s="139">
        <f t="shared" si="52"/>
        <v>0.375</v>
      </c>
      <c r="S121" s="139">
        <f t="shared" si="53"/>
        <v>0.45833333333333331</v>
      </c>
      <c r="T121" s="139">
        <f t="shared" si="54"/>
        <v>0.45833333333333331</v>
      </c>
      <c r="U121" s="139">
        <f t="shared" si="55"/>
        <v>0.625</v>
      </c>
      <c r="V121" s="11"/>
      <c r="W121" s="11">
        <v>0</v>
      </c>
      <c r="X121" s="11"/>
      <c r="Y121" s="11">
        <f t="shared" si="57"/>
        <v>0.25</v>
      </c>
      <c r="Z121" s="191">
        <f t="shared" si="50"/>
        <v>0</v>
      </c>
      <c r="AA121" s="150"/>
    </row>
    <row r="122" spans="2:30" ht="12.75" hidden="1" customHeight="1" outlineLevel="1" x14ac:dyDescent="0.2">
      <c r="B122" s="851"/>
      <c r="C122" s="851"/>
      <c r="D122" s="27">
        <f t="shared" si="43"/>
        <v>16</v>
      </c>
      <c r="E122" s="191" t="str">
        <f t="shared" si="44"/>
        <v>Mo</v>
      </c>
      <c r="F122" s="191">
        <f t="shared" si="45"/>
        <v>2020</v>
      </c>
      <c r="G122" s="191">
        <f t="shared" si="46"/>
        <v>4</v>
      </c>
      <c r="H122" s="191">
        <f t="shared" si="51"/>
        <v>13</v>
      </c>
      <c r="I122" s="192">
        <f t="shared" si="47"/>
        <v>42472</v>
      </c>
      <c r="J122" s="193">
        <f t="shared" si="58"/>
        <v>7</v>
      </c>
      <c r="K122" s="194">
        <f t="shared" si="59"/>
        <v>0</v>
      </c>
      <c r="L122" s="193">
        <f t="shared" si="60"/>
        <v>12</v>
      </c>
      <c r="M122" s="194">
        <f t="shared" si="61"/>
        <v>15</v>
      </c>
      <c r="N122" s="193">
        <f t="shared" si="62"/>
        <v>12</v>
      </c>
      <c r="O122" s="194">
        <f t="shared" si="63"/>
        <v>45</v>
      </c>
      <c r="P122" s="193">
        <f t="shared" si="48"/>
        <v>16</v>
      </c>
      <c r="Q122" s="194">
        <f t="shared" si="49"/>
        <v>0</v>
      </c>
      <c r="R122" s="195">
        <f t="shared" si="52"/>
        <v>0.29166666666666669</v>
      </c>
      <c r="S122" s="195">
        <f t="shared" si="53"/>
        <v>0.51041666666666663</v>
      </c>
      <c r="T122" s="195">
        <f t="shared" si="54"/>
        <v>0.53125</v>
      </c>
      <c r="U122" s="195">
        <f t="shared" si="55"/>
        <v>0.66666666666666663</v>
      </c>
      <c r="V122" s="196"/>
      <c r="W122" s="196">
        <f t="shared" si="56"/>
        <v>0.35416666666666669</v>
      </c>
      <c r="X122" s="196"/>
      <c r="Y122" s="196">
        <f t="shared" si="57"/>
        <v>0.35416666666666657</v>
      </c>
      <c r="Z122" s="191">
        <f t="shared" si="50"/>
        <v>0</v>
      </c>
      <c r="AA122" s="150"/>
      <c r="AD122" s="206">
        <v>1</v>
      </c>
    </row>
    <row r="123" spans="2:30" ht="12.75" hidden="1" customHeight="1" outlineLevel="1" x14ac:dyDescent="0.2">
      <c r="B123" s="851"/>
      <c r="C123" s="851"/>
      <c r="D123" s="27" t="str">
        <f t="shared" si="43"/>
        <v/>
      </c>
      <c r="E123" s="191" t="str">
        <f t="shared" si="44"/>
        <v>Di</v>
      </c>
      <c r="F123" s="191">
        <f t="shared" si="45"/>
        <v>2020</v>
      </c>
      <c r="G123" s="191">
        <f t="shared" si="46"/>
        <v>4</v>
      </c>
      <c r="H123" s="191">
        <f t="shared" si="51"/>
        <v>14</v>
      </c>
      <c r="I123" s="192">
        <f t="shared" si="47"/>
        <v>42473</v>
      </c>
      <c r="J123" s="193">
        <f t="shared" si="58"/>
        <v>7</v>
      </c>
      <c r="K123" s="194">
        <f t="shared" si="59"/>
        <v>0</v>
      </c>
      <c r="L123" s="193">
        <f t="shared" si="60"/>
        <v>12</v>
      </c>
      <c r="M123" s="194">
        <f t="shared" si="61"/>
        <v>15</v>
      </c>
      <c r="N123" s="193">
        <f t="shared" si="62"/>
        <v>12</v>
      </c>
      <c r="O123" s="194">
        <f t="shared" si="63"/>
        <v>45</v>
      </c>
      <c r="P123" s="193">
        <f t="shared" si="48"/>
        <v>16</v>
      </c>
      <c r="Q123" s="194">
        <f t="shared" si="49"/>
        <v>0</v>
      </c>
      <c r="R123" s="195">
        <f t="shared" si="52"/>
        <v>0.29166666666666669</v>
      </c>
      <c r="S123" s="195">
        <f t="shared" si="53"/>
        <v>0.51041666666666663</v>
      </c>
      <c r="T123" s="195">
        <f t="shared" si="54"/>
        <v>0.53125</v>
      </c>
      <c r="U123" s="195">
        <f t="shared" si="55"/>
        <v>0.66666666666666663</v>
      </c>
      <c r="V123" s="196"/>
      <c r="W123" s="196">
        <f t="shared" si="56"/>
        <v>0.35416666666666669</v>
      </c>
      <c r="X123" s="196"/>
      <c r="Y123" s="196">
        <f t="shared" si="57"/>
        <v>0.35416666666666657</v>
      </c>
      <c r="Z123" s="191">
        <f t="shared" si="50"/>
        <v>1</v>
      </c>
      <c r="AA123" s="150"/>
      <c r="AC123" s="201">
        <v>1</v>
      </c>
    </row>
    <row r="124" spans="2:30" ht="12.75" hidden="1" customHeight="1" outlineLevel="1" x14ac:dyDescent="0.2">
      <c r="B124" s="851"/>
      <c r="C124" s="851"/>
      <c r="D124" s="27" t="str">
        <f t="shared" si="43"/>
        <v/>
      </c>
      <c r="E124" s="191" t="str">
        <f t="shared" si="44"/>
        <v>Mi</v>
      </c>
      <c r="F124" s="191">
        <f t="shared" si="45"/>
        <v>2020</v>
      </c>
      <c r="G124" s="191">
        <f t="shared" si="46"/>
        <v>4</v>
      </c>
      <c r="H124" s="191">
        <f t="shared" si="51"/>
        <v>15</v>
      </c>
      <c r="I124" s="192">
        <f t="shared" si="47"/>
        <v>42474</v>
      </c>
      <c r="J124" s="193">
        <f t="shared" si="58"/>
        <v>7</v>
      </c>
      <c r="K124" s="194">
        <f t="shared" si="59"/>
        <v>0</v>
      </c>
      <c r="L124" s="193">
        <f t="shared" si="60"/>
        <v>12</v>
      </c>
      <c r="M124" s="194">
        <f t="shared" si="61"/>
        <v>15</v>
      </c>
      <c r="N124" s="193">
        <f t="shared" si="62"/>
        <v>12</v>
      </c>
      <c r="O124" s="194">
        <f t="shared" si="63"/>
        <v>45</v>
      </c>
      <c r="P124" s="193">
        <f t="shared" si="48"/>
        <v>16</v>
      </c>
      <c r="Q124" s="194">
        <f t="shared" si="49"/>
        <v>0</v>
      </c>
      <c r="R124" s="195">
        <f t="shared" si="52"/>
        <v>0.29166666666666669</v>
      </c>
      <c r="S124" s="195">
        <f t="shared" si="53"/>
        <v>0.51041666666666663</v>
      </c>
      <c r="T124" s="195">
        <f t="shared" si="54"/>
        <v>0.53125</v>
      </c>
      <c r="U124" s="195">
        <f t="shared" si="55"/>
        <v>0.66666666666666663</v>
      </c>
      <c r="V124" s="196"/>
      <c r="W124" s="196">
        <f t="shared" si="56"/>
        <v>0.35416666666666669</v>
      </c>
      <c r="X124" s="196"/>
      <c r="Y124" s="196">
        <f t="shared" si="57"/>
        <v>0.35416666666666657</v>
      </c>
      <c r="Z124" s="191">
        <f t="shared" si="50"/>
        <v>1</v>
      </c>
      <c r="AA124" s="150"/>
      <c r="AC124" s="201">
        <v>1</v>
      </c>
    </row>
    <row r="125" spans="2:30" ht="12.75" hidden="1" customHeight="1" outlineLevel="1" x14ac:dyDescent="0.2">
      <c r="B125" s="851"/>
      <c r="C125" s="851"/>
      <c r="D125" s="27" t="str">
        <f t="shared" si="43"/>
        <v/>
      </c>
      <c r="E125" s="191" t="str">
        <f t="shared" si="44"/>
        <v>Do</v>
      </c>
      <c r="F125" s="191">
        <f t="shared" si="45"/>
        <v>2020</v>
      </c>
      <c r="G125" s="191">
        <f t="shared" si="46"/>
        <v>4</v>
      </c>
      <c r="H125" s="191">
        <f t="shared" si="51"/>
        <v>16</v>
      </c>
      <c r="I125" s="192">
        <f t="shared" si="47"/>
        <v>42475</v>
      </c>
      <c r="J125" s="193">
        <f t="shared" si="58"/>
        <v>7</v>
      </c>
      <c r="K125" s="194">
        <f t="shared" si="59"/>
        <v>0</v>
      </c>
      <c r="L125" s="193">
        <f t="shared" si="60"/>
        <v>12</v>
      </c>
      <c r="M125" s="194">
        <f t="shared" si="61"/>
        <v>15</v>
      </c>
      <c r="N125" s="193">
        <f t="shared" si="62"/>
        <v>12</v>
      </c>
      <c r="O125" s="194">
        <f t="shared" si="63"/>
        <v>45</v>
      </c>
      <c r="P125" s="193">
        <f t="shared" si="48"/>
        <v>16</v>
      </c>
      <c r="Q125" s="194">
        <f t="shared" si="49"/>
        <v>0</v>
      </c>
      <c r="R125" s="195">
        <f t="shared" si="52"/>
        <v>0.29166666666666669</v>
      </c>
      <c r="S125" s="195">
        <f t="shared" si="53"/>
        <v>0.51041666666666663</v>
      </c>
      <c r="T125" s="195">
        <f t="shared" si="54"/>
        <v>0.53125</v>
      </c>
      <c r="U125" s="195">
        <f t="shared" si="55"/>
        <v>0.66666666666666663</v>
      </c>
      <c r="V125" s="196"/>
      <c r="W125" s="196">
        <f t="shared" si="56"/>
        <v>0.35416666666666669</v>
      </c>
      <c r="X125" s="196"/>
      <c r="Y125" s="196">
        <f t="shared" si="57"/>
        <v>0.35416666666666657</v>
      </c>
      <c r="Z125" s="191">
        <f t="shared" si="50"/>
        <v>1</v>
      </c>
      <c r="AA125" s="172"/>
      <c r="AC125" s="201">
        <v>1</v>
      </c>
    </row>
    <row r="126" spans="2:30" ht="12.75" hidden="1" customHeight="1" outlineLevel="1" x14ac:dyDescent="0.2">
      <c r="B126" s="851"/>
      <c r="C126" s="851"/>
      <c r="D126" s="27" t="str">
        <f t="shared" si="43"/>
        <v/>
      </c>
      <c r="E126" s="191" t="str">
        <f t="shared" si="44"/>
        <v>Fr</v>
      </c>
      <c r="F126" s="191">
        <f t="shared" si="45"/>
        <v>2020</v>
      </c>
      <c r="G126" s="191">
        <f t="shared" si="46"/>
        <v>4</v>
      </c>
      <c r="H126" s="191">
        <f t="shared" si="51"/>
        <v>17</v>
      </c>
      <c r="I126" s="192">
        <f t="shared" si="47"/>
        <v>42476</v>
      </c>
      <c r="J126" s="193">
        <f t="shared" si="58"/>
        <v>7</v>
      </c>
      <c r="K126" s="194">
        <f t="shared" si="59"/>
        <v>0</v>
      </c>
      <c r="L126" s="193">
        <f t="shared" si="60"/>
        <v>12</v>
      </c>
      <c r="M126" s="194">
        <f t="shared" si="61"/>
        <v>15</v>
      </c>
      <c r="N126" s="193">
        <f t="shared" si="62"/>
        <v>12</v>
      </c>
      <c r="O126" s="194">
        <f t="shared" si="63"/>
        <v>45</v>
      </c>
      <c r="P126" s="193">
        <f t="shared" si="48"/>
        <v>16</v>
      </c>
      <c r="Q126" s="194">
        <f t="shared" si="49"/>
        <v>0</v>
      </c>
      <c r="R126" s="195">
        <f t="shared" si="52"/>
        <v>0.29166666666666669</v>
      </c>
      <c r="S126" s="195">
        <f t="shared" si="53"/>
        <v>0.51041666666666663</v>
      </c>
      <c r="T126" s="195">
        <f t="shared" si="54"/>
        <v>0.53125</v>
      </c>
      <c r="U126" s="195">
        <f t="shared" si="55"/>
        <v>0.66666666666666663</v>
      </c>
      <c r="V126" s="196"/>
      <c r="W126" s="196">
        <f t="shared" si="56"/>
        <v>0.35416666666666669</v>
      </c>
      <c r="X126" s="196"/>
      <c r="Y126" s="196">
        <f t="shared" si="57"/>
        <v>0.35416666666666657</v>
      </c>
      <c r="Z126" s="191">
        <f t="shared" si="50"/>
        <v>1</v>
      </c>
      <c r="AA126" s="172"/>
      <c r="AB126" s="200">
        <v>1</v>
      </c>
    </row>
    <row r="127" spans="2:30" ht="12.75" hidden="1" customHeight="1" outlineLevel="1" x14ac:dyDescent="0.2">
      <c r="B127" s="851"/>
      <c r="C127" s="851"/>
      <c r="D127" s="27" t="str">
        <f t="shared" si="43"/>
        <v/>
      </c>
      <c r="E127" s="191" t="str">
        <f t="shared" si="44"/>
        <v>Sa</v>
      </c>
      <c r="F127" s="191">
        <f t="shared" si="45"/>
        <v>2020</v>
      </c>
      <c r="G127" s="191">
        <f t="shared" si="46"/>
        <v>4</v>
      </c>
      <c r="H127" s="191">
        <f t="shared" si="51"/>
        <v>18</v>
      </c>
      <c r="I127" s="192">
        <f t="shared" si="47"/>
        <v>42477</v>
      </c>
      <c r="J127" s="193"/>
      <c r="K127" s="194"/>
      <c r="L127" s="193"/>
      <c r="M127" s="194"/>
      <c r="N127" s="193"/>
      <c r="O127" s="194"/>
      <c r="P127" s="193"/>
      <c r="Q127" s="194"/>
      <c r="R127" s="195"/>
      <c r="S127" s="195"/>
      <c r="T127" s="195"/>
      <c r="U127" s="195"/>
      <c r="V127" s="196"/>
      <c r="W127" s="196"/>
      <c r="X127" s="196"/>
      <c r="Y127" s="196"/>
      <c r="Z127" s="191">
        <f t="shared" si="50"/>
        <v>0</v>
      </c>
      <c r="AA127" s="172"/>
    </row>
    <row r="128" spans="2:30" ht="12.75" hidden="1" customHeight="1" outlineLevel="1" x14ac:dyDescent="0.2">
      <c r="B128" s="851"/>
      <c r="C128" s="851"/>
      <c r="D128" s="27" t="str">
        <f t="shared" si="43"/>
        <v/>
      </c>
      <c r="E128" s="191" t="str">
        <f t="shared" si="44"/>
        <v>So</v>
      </c>
      <c r="F128" s="191">
        <f t="shared" si="45"/>
        <v>2020</v>
      </c>
      <c r="G128" s="191">
        <f t="shared" si="46"/>
        <v>4</v>
      </c>
      <c r="H128" s="191">
        <f t="shared" si="51"/>
        <v>19</v>
      </c>
      <c r="I128" s="192">
        <f t="shared" si="47"/>
        <v>42478</v>
      </c>
      <c r="J128" s="193"/>
      <c r="K128" s="194"/>
      <c r="L128" s="193"/>
      <c r="M128" s="194"/>
      <c r="N128" s="193"/>
      <c r="O128" s="194"/>
      <c r="P128" s="193"/>
      <c r="Q128" s="194"/>
      <c r="R128" s="195"/>
      <c r="S128" s="195"/>
      <c r="T128" s="195"/>
      <c r="U128" s="195"/>
      <c r="V128" s="196"/>
      <c r="W128" s="196"/>
      <c r="X128" s="196"/>
      <c r="Y128" s="196"/>
      <c r="Z128" s="191">
        <f t="shared" si="50"/>
        <v>0</v>
      </c>
      <c r="AA128" s="172"/>
    </row>
    <row r="129" spans="1:37" ht="12.75" hidden="1" customHeight="1" outlineLevel="1" x14ac:dyDescent="0.2">
      <c r="B129" s="851"/>
      <c r="C129" s="851"/>
      <c r="D129" s="27">
        <f t="shared" si="43"/>
        <v>17</v>
      </c>
      <c r="E129" s="191" t="str">
        <f t="shared" si="44"/>
        <v>Mo</v>
      </c>
      <c r="F129" s="2">
        <f t="shared" si="45"/>
        <v>2020</v>
      </c>
      <c r="G129" s="2">
        <f t="shared" si="46"/>
        <v>4</v>
      </c>
      <c r="H129" s="2">
        <f t="shared" si="51"/>
        <v>20</v>
      </c>
      <c r="I129" s="14">
        <f t="shared" si="47"/>
        <v>42479</v>
      </c>
      <c r="J129" s="3">
        <v>8</v>
      </c>
      <c r="K129" s="134">
        <v>15</v>
      </c>
      <c r="L129" s="3">
        <v>12</v>
      </c>
      <c r="M129" s="134">
        <v>0</v>
      </c>
      <c r="N129" s="3">
        <v>12</v>
      </c>
      <c r="O129" s="134">
        <v>30</v>
      </c>
      <c r="P129" s="3">
        <v>17</v>
      </c>
      <c r="Q129" s="134">
        <v>0</v>
      </c>
      <c r="R129" s="139">
        <f t="shared" si="52"/>
        <v>0.34375</v>
      </c>
      <c r="S129" s="139">
        <f t="shared" si="53"/>
        <v>0.5</v>
      </c>
      <c r="T129" s="139">
        <f t="shared" si="54"/>
        <v>0.52083333333333337</v>
      </c>
      <c r="U129" s="139">
        <f t="shared" si="55"/>
        <v>0.70833333333333337</v>
      </c>
      <c r="V129" s="11"/>
      <c r="W129" s="11">
        <f t="shared" si="56"/>
        <v>0.35416666666666669</v>
      </c>
      <c r="X129" s="11"/>
      <c r="Y129" s="11">
        <f t="shared" si="57"/>
        <v>0.34375</v>
      </c>
      <c r="Z129" s="191">
        <f t="shared" si="50"/>
        <v>0</v>
      </c>
      <c r="AA129" s="172"/>
      <c r="AH129" s="184"/>
    </row>
    <row r="130" spans="1:37" ht="12.75" hidden="1" customHeight="1" outlineLevel="1" x14ac:dyDescent="0.2">
      <c r="B130" s="851"/>
      <c r="C130" s="851"/>
      <c r="D130" s="27" t="str">
        <f t="shared" si="43"/>
        <v/>
      </c>
      <c r="E130" s="191" t="str">
        <f t="shared" si="44"/>
        <v>Di</v>
      </c>
      <c r="F130" s="2">
        <f t="shared" si="45"/>
        <v>2020</v>
      </c>
      <c r="G130" s="2">
        <f t="shared" si="46"/>
        <v>4</v>
      </c>
      <c r="H130" s="2">
        <f t="shared" si="51"/>
        <v>21</v>
      </c>
      <c r="I130" s="14">
        <f t="shared" si="47"/>
        <v>42480</v>
      </c>
      <c r="J130" s="3">
        <v>8</v>
      </c>
      <c r="K130" s="134">
        <v>10</v>
      </c>
      <c r="L130" s="3">
        <v>12</v>
      </c>
      <c r="M130" s="134">
        <v>0</v>
      </c>
      <c r="N130" s="3">
        <v>12</v>
      </c>
      <c r="O130" s="134">
        <v>30</v>
      </c>
      <c r="P130" s="3">
        <v>17</v>
      </c>
      <c r="Q130" s="134">
        <v>0</v>
      </c>
      <c r="R130" s="139">
        <f t="shared" si="52"/>
        <v>0.34027777777777773</v>
      </c>
      <c r="S130" s="139">
        <f t="shared" si="53"/>
        <v>0.5</v>
      </c>
      <c r="T130" s="139">
        <f t="shared" si="54"/>
        <v>0.52083333333333337</v>
      </c>
      <c r="U130" s="139">
        <f t="shared" si="55"/>
        <v>0.70833333333333337</v>
      </c>
      <c r="V130" s="11"/>
      <c r="W130" s="11">
        <f t="shared" si="56"/>
        <v>0.35416666666666669</v>
      </c>
      <c r="X130" s="11"/>
      <c r="Y130" s="11">
        <f t="shared" si="57"/>
        <v>0.34722222222222227</v>
      </c>
      <c r="Z130" s="191">
        <f t="shared" si="50"/>
        <v>0</v>
      </c>
      <c r="AH130" s="184"/>
    </row>
    <row r="131" spans="1:37" ht="12.75" hidden="1" customHeight="1" outlineLevel="1" x14ac:dyDescent="0.2">
      <c r="B131" s="851"/>
      <c r="C131" s="851"/>
      <c r="D131" s="27" t="str">
        <f t="shared" si="43"/>
        <v/>
      </c>
      <c r="E131" s="191" t="str">
        <f t="shared" si="44"/>
        <v>Mi</v>
      </c>
      <c r="F131" s="2">
        <f t="shared" si="45"/>
        <v>2020</v>
      </c>
      <c r="G131" s="2">
        <f t="shared" si="46"/>
        <v>4</v>
      </c>
      <c r="H131" s="2">
        <f t="shared" si="51"/>
        <v>22</v>
      </c>
      <c r="I131" s="14">
        <f t="shared" si="47"/>
        <v>42481</v>
      </c>
      <c r="J131" s="3">
        <v>8</v>
      </c>
      <c r="K131" s="134">
        <v>10</v>
      </c>
      <c r="L131" s="3">
        <v>12</v>
      </c>
      <c r="M131" s="134">
        <v>0</v>
      </c>
      <c r="N131" s="3">
        <v>12</v>
      </c>
      <c r="O131" s="134">
        <v>30</v>
      </c>
      <c r="P131" s="3">
        <v>17</v>
      </c>
      <c r="Q131" s="134">
        <v>0</v>
      </c>
      <c r="R131" s="139">
        <f t="shared" si="52"/>
        <v>0.34027777777777773</v>
      </c>
      <c r="S131" s="139">
        <f t="shared" si="53"/>
        <v>0.5</v>
      </c>
      <c r="T131" s="139">
        <f t="shared" si="54"/>
        <v>0.52083333333333337</v>
      </c>
      <c r="U131" s="139">
        <f t="shared" si="55"/>
        <v>0.70833333333333337</v>
      </c>
      <c r="V131" s="11"/>
      <c r="W131" s="11">
        <f t="shared" si="56"/>
        <v>0.35416666666666669</v>
      </c>
      <c r="X131" s="11"/>
      <c r="Y131" s="11">
        <f t="shared" si="57"/>
        <v>0.34722222222222227</v>
      </c>
      <c r="Z131" s="191">
        <f t="shared" si="50"/>
        <v>0</v>
      </c>
      <c r="AH131" s="184"/>
    </row>
    <row r="132" spans="1:37" ht="12.75" hidden="1" customHeight="1" outlineLevel="1" x14ac:dyDescent="0.2">
      <c r="B132" s="851"/>
      <c r="C132" s="851"/>
      <c r="D132" s="27" t="str">
        <f t="shared" si="43"/>
        <v/>
      </c>
      <c r="E132" s="191" t="str">
        <f t="shared" si="44"/>
        <v>Do</v>
      </c>
      <c r="F132" s="2">
        <f t="shared" si="45"/>
        <v>2020</v>
      </c>
      <c r="G132" s="2">
        <f t="shared" si="46"/>
        <v>4</v>
      </c>
      <c r="H132" s="2">
        <f t="shared" si="51"/>
        <v>23</v>
      </c>
      <c r="I132" s="14">
        <f t="shared" si="47"/>
        <v>42482</v>
      </c>
      <c r="J132" s="3">
        <v>7</v>
      </c>
      <c r="K132" s="134">
        <v>45</v>
      </c>
      <c r="L132" s="3">
        <v>12</v>
      </c>
      <c r="M132" s="134">
        <v>0</v>
      </c>
      <c r="N132" s="3">
        <v>12</v>
      </c>
      <c r="O132" s="134">
        <v>30</v>
      </c>
      <c r="P132" s="3">
        <v>17</v>
      </c>
      <c r="Q132" s="134">
        <v>0</v>
      </c>
      <c r="R132" s="139">
        <f t="shared" si="52"/>
        <v>0.32291666666666669</v>
      </c>
      <c r="S132" s="139">
        <f t="shared" si="53"/>
        <v>0.5</v>
      </c>
      <c r="T132" s="139">
        <f t="shared" si="54"/>
        <v>0.52083333333333337</v>
      </c>
      <c r="U132" s="139">
        <f t="shared" si="55"/>
        <v>0.70833333333333337</v>
      </c>
      <c r="V132" s="11"/>
      <c r="W132" s="11">
        <f t="shared" si="56"/>
        <v>0.35416666666666669</v>
      </c>
      <c r="X132" s="11"/>
      <c r="Y132" s="11">
        <f t="shared" si="57"/>
        <v>0.36458333333333331</v>
      </c>
      <c r="Z132" s="191">
        <f t="shared" si="50"/>
        <v>0</v>
      </c>
      <c r="AA132" s="150"/>
      <c r="AH132" s="184"/>
    </row>
    <row r="133" spans="1:37" ht="12.75" hidden="1" customHeight="1" outlineLevel="1" x14ac:dyDescent="0.2">
      <c r="B133" s="851"/>
      <c r="C133" s="851"/>
      <c r="D133" s="27" t="str">
        <f t="shared" si="43"/>
        <v/>
      </c>
      <c r="E133" s="191" t="str">
        <f t="shared" si="44"/>
        <v>Fr</v>
      </c>
      <c r="F133" s="2">
        <f t="shared" si="45"/>
        <v>2020</v>
      </c>
      <c r="G133" s="2">
        <f t="shared" si="46"/>
        <v>4</v>
      </c>
      <c r="H133" s="2">
        <f t="shared" si="51"/>
        <v>24</v>
      </c>
      <c r="I133" s="14">
        <f t="shared" si="47"/>
        <v>42483</v>
      </c>
      <c r="J133" s="3">
        <v>7</v>
      </c>
      <c r="K133" s="134">
        <v>20</v>
      </c>
      <c r="L133" s="3">
        <v>12</v>
      </c>
      <c r="M133" s="134">
        <v>0</v>
      </c>
      <c r="N133" s="3">
        <v>12</v>
      </c>
      <c r="O133" s="134">
        <v>30</v>
      </c>
      <c r="P133" s="3">
        <v>15</v>
      </c>
      <c r="Q133" s="134">
        <v>0</v>
      </c>
      <c r="R133" s="139">
        <f t="shared" si="52"/>
        <v>0.30555555555555552</v>
      </c>
      <c r="S133" s="139">
        <f t="shared" si="53"/>
        <v>0.5</v>
      </c>
      <c r="T133" s="139">
        <f t="shared" si="54"/>
        <v>0.52083333333333337</v>
      </c>
      <c r="U133" s="139">
        <f t="shared" si="55"/>
        <v>0.625</v>
      </c>
      <c r="V133" s="11"/>
      <c r="W133" s="11">
        <f t="shared" si="56"/>
        <v>0.35416666666666669</v>
      </c>
      <c r="X133" s="11"/>
      <c r="Y133" s="11">
        <f t="shared" si="57"/>
        <v>0.2986111111111111</v>
      </c>
      <c r="Z133" s="191">
        <f t="shared" si="50"/>
        <v>0</v>
      </c>
      <c r="AA133" s="150"/>
      <c r="AH133" s="184"/>
    </row>
    <row r="134" spans="1:37" ht="12.75" hidden="1" customHeight="1" outlineLevel="1" x14ac:dyDescent="0.2">
      <c r="B134" s="851"/>
      <c r="C134" s="851"/>
      <c r="D134" s="27" t="str">
        <f t="shared" si="43"/>
        <v/>
      </c>
      <c r="E134" s="191" t="str">
        <f t="shared" si="44"/>
        <v>Sa</v>
      </c>
      <c r="F134" s="2">
        <f t="shared" si="45"/>
        <v>2020</v>
      </c>
      <c r="G134" s="2">
        <f t="shared" si="46"/>
        <v>4</v>
      </c>
      <c r="H134" s="2">
        <f t="shared" si="51"/>
        <v>25</v>
      </c>
      <c r="I134" s="14">
        <f t="shared" si="47"/>
        <v>42484</v>
      </c>
      <c r="J134" s="3">
        <v>14</v>
      </c>
      <c r="K134" s="134">
        <v>0</v>
      </c>
      <c r="L134" s="3">
        <v>14</v>
      </c>
      <c r="M134" s="134">
        <v>0</v>
      </c>
      <c r="N134" s="3">
        <v>14</v>
      </c>
      <c r="O134" s="134">
        <v>0</v>
      </c>
      <c r="P134" s="3">
        <v>17</v>
      </c>
      <c r="Q134" s="134">
        <v>0</v>
      </c>
      <c r="R134" s="139">
        <f>TIME(J134,K134,0)</f>
        <v>0.58333333333333337</v>
      </c>
      <c r="S134" s="139">
        <f>TIME(L134,M134,0)</f>
        <v>0.58333333333333337</v>
      </c>
      <c r="T134" s="139">
        <f>TIME(N134,O134,0)</f>
        <v>0.58333333333333337</v>
      </c>
      <c r="U134" s="139">
        <f>TIME(P134,Q134,0)</f>
        <v>0.70833333333333337</v>
      </c>
      <c r="V134" s="11"/>
      <c r="W134" s="11">
        <v>0</v>
      </c>
      <c r="X134" s="11"/>
      <c r="Y134" s="11">
        <f>U134-R134-(T134-S134)</f>
        <v>0.125</v>
      </c>
      <c r="Z134" s="191">
        <f t="shared" si="50"/>
        <v>0</v>
      </c>
      <c r="AA134" s="150"/>
      <c r="AH134" s="184"/>
    </row>
    <row r="135" spans="1:37" ht="12.75" hidden="1" customHeight="1" outlineLevel="1" x14ac:dyDescent="0.2">
      <c r="B135" s="851"/>
      <c r="C135" s="851"/>
      <c r="D135" s="27" t="str">
        <f t="shared" si="43"/>
        <v/>
      </c>
      <c r="E135" s="191" t="str">
        <f t="shared" si="44"/>
        <v>So</v>
      </c>
      <c r="F135" s="191">
        <f t="shared" si="45"/>
        <v>2020</v>
      </c>
      <c r="G135" s="191">
        <f t="shared" si="46"/>
        <v>4</v>
      </c>
      <c r="H135" s="191">
        <f t="shared" si="51"/>
        <v>26</v>
      </c>
      <c r="I135" s="192">
        <f t="shared" si="47"/>
        <v>42485</v>
      </c>
      <c r="J135" s="193"/>
      <c r="K135" s="194"/>
      <c r="L135" s="193"/>
      <c r="M135" s="194"/>
      <c r="N135" s="193"/>
      <c r="O135" s="194"/>
      <c r="P135" s="193"/>
      <c r="Q135" s="194"/>
      <c r="R135" s="195"/>
      <c r="S135" s="195"/>
      <c r="T135" s="195"/>
      <c r="U135" s="195"/>
      <c r="V135" s="196"/>
      <c r="W135" s="196"/>
      <c r="X135" s="196"/>
      <c r="Y135" s="196"/>
      <c r="Z135" s="191">
        <f t="shared" si="50"/>
        <v>0</v>
      </c>
      <c r="AA135" s="150"/>
      <c r="AH135" s="184"/>
    </row>
    <row r="136" spans="1:37" ht="12.75" hidden="1" customHeight="1" outlineLevel="1" x14ac:dyDescent="0.2">
      <c r="B136" s="851"/>
      <c r="C136" s="851"/>
      <c r="D136" s="27">
        <f t="shared" si="43"/>
        <v>18</v>
      </c>
      <c r="E136" s="191" t="str">
        <f t="shared" si="44"/>
        <v>Mo</v>
      </c>
      <c r="F136" s="2">
        <f t="shared" si="45"/>
        <v>2020</v>
      </c>
      <c r="G136" s="2">
        <f t="shared" si="46"/>
        <v>4</v>
      </c>
      <c r="H136" s="2">
        <f t="shared" si="51"/>
        <v>27</v>
      </c>
      <c r="I136" s="14">
        <f t="shared" si="47"/>
        <v>42486</v>
      </c>
      <c r="J136" s="3">
        <v>8</v>
      </c>
      <c r="K136" s="134">
        <v>8</v>
      </c>
      <c r="L136" s="3">
        <v>12</v>
      </c>
      <c r="M136" s="134">
        <v>0</v>
      </c>
      <c r="N136" s="3">
        <v>12</v>
      </c>
      <c r="O136" s="134">
        <v>30</v>
      </c>
      <c r="P136" s="3">
        <v>17</v>
      </c>
      <c r="Q136" s="134">
        <v>15</v>
      </c>
      <c r="R136" s="139">
        <f t="shared" si="52"/>
        <v>0.33888888888888885</v>
      </c>
      <c r="S136" s="139">
        <f t="shared" si="53"/>
        <v>0.5</v>
      </c>
      <c r="T136" s="139">
        <f t="shared" si="54"/>
        <v>0.52083333333333337</v>
      </c>
      <c r="U136" s="139">
        <f t="shared" si="55"/>
        <v>0.71875</v>
      </c>
      <c r="V136" s="11"/>
      <c r="W136" s="11">
        <f t="shared" si="56"/>
        <v>0.35416666666666669</v>
      </c>
      <c r="X136" s="11"/>
      <c r="Y136" s="11">
        <f t="shared" si="57"/>
        <v>0.35902777777777778</v>
      </c>
      <c r="Z136" s="191">
        <f t="shared" si="50"/>
        <v>0</v>
      </c>
      <c r="AA136" s="150"/>
      <c r="AH136" s="184"/>
    </row>
    <row r="137" spans="1:37" ht="12.75" hidden="1" customHeight="1" outlineLevel="1" x14ac:dyDescent="0.2">
      <c r="B137" s="851"/>
      <c r="C137" s="851"/>
      <c r="D137" s="27" t="str">
        <f t="shared" si="43"/>
        <v/>
      </c>
      <c r="E137" s="191" t="str">
        <f t="shared" si="44"/>
        <v>Di</v>
      </c>
      <c r="F137" s="2">
        <f t="shared" si="45"/>
        <v>2020</v>
      </c>
      <c r="G137" s="2">
        <f t="shared" si="46"/>
        <v>4</v>
      </c>
      <c r="H137" s="2">
        <f t="shared" si="51"/>
        <v>28</v>
      </c>
      <c r="I137" s="14">
        <f t="shared" si="47"/>
        <v>42487</v>
      </c>
      <c r="J137" s="3">
        <v>7</v>
      </c>
      <c r="K137" s="134">
        <v>15</v>
      </c>
      <c r="L137" s="3">
        <v>12</v>
      </c>
      <c r="M137" s="134">
        <v>0</v>
      </c>
      <c r="N137" s="3">
        <v>12</v>
      </c>
      <c r="O137" s="134">
        <v>30</v>
      </c>
      <c r="P137" s="3">
        <v>17</v>
      </c>
      <c r="Q137" s="134">
        <v>0</v>
      </c>
      <c r="R137" s="139">
        <f>TIME(J137,K137,0)</f>
        <v>0.30208333333333331</v>
      </c>
      <c r="S137" s="139">
        <f>TIME(L137,M137,0)</f>
        <v>0.5</v>
      </c>
      <c r="T137" s="139">
        <f>TIME(N137,O137,0)</f>
        <v>0.52083333333333337</v>
      </c>
      <c r="U137" s="139">
        <f>TIME(P137,Q137,0)</f>
        <v>0.70833333333333337</v>
      </c>
      <c r="V137" s="11"/>
      <c r="W137" s="11">
        <f>TIME($W$4,$X$4,0)</f>
        <v>0.35416666666666669</v>
      </c>
      <c r="X137" s="11"/>
      <c r="Y137" s="11">
        <f>U137-R137-(T137-S137)</f>
        <v>0.38541666666666669</v>
      </c>
      <c r="Z137" s="191">
        <f t="shared" si="50"/>
        <v>0</v>
      </c>
      <c r="AH137" s="184"/>
      <c r="AK137" s="172" t="s">
        <v>306</v>
      </c>
    </row>
    <row r="138" spans="1:37" ht="12.75" hidden="1" customHeight="1" outlineLevel="1" x14ac:dyDescent="0.2">
      <c r="B138" s="851"/>
      <c r="C138" s="851"/>
      <c r="D138" s="27" t="str">
        <f t="shared" si="43"/>
        <v/>
      </c>
      <c r="E138" s="191" t="str">
        <f t="shared" si="44"/>
        <v>Mi</v>
      </c>
      <c r="F138" s="2">
        <f t="shared" si="45"/>
        <v>2020</v>
      </c>
      <c r="G138" s="2">
        <f t="shared" si="46"/>
        <v>4</v>
      </c>
      <c r="H138" s="2">
        <f t="shared" si="51"/>
        <v>29</v>
      </c>
      <c r="I138" s="14">
        <f t="shared" si="47"/>
        <v>42488</v>
      </c>
      <c r="J138" s="3">
        <v>7</v>
      </c>
      <c r="K138" s="134">
        <v>50</v>
      </c>
      <c r="L138" s="3">
        <v>12</v>
      </c>
      <c r="M138" s="134">
        <v>0</v>
      </c>
      <c r="N138" s="3">
        <v>12</v>
      </c>
      <c r="O138" s="134">
        <v>30</v>
      </c>
      <c r="P138" s="3">
        <v>17</v>
      </c>
      <c r="Q138" s="134">
        <v>20</v>
      </c>
      <c r="R138" s="139">
        <f>TIME(J138,K138,0)</f>
        <v>0.3263888888888889</v>
      </c>
      <c r="S138" s="139">
        <f>TIME(L138,M138,0)</f>
        <v>0.5</v>
      </c>
      <c r="T138" s="139">
        <f>TIME(N138,O138,0)</f>
        <v>0.52083333333333337</v>
      </c>
      <c r="U138" s="139">
        <f>TIME(P138,Q138,0)</f>
        <v>0.72222222222222221</v>
      </c>
      <c r="V138" s="11"/>
      <c r="W138" s="11">
        <f>TIME($W$4,$X$4,0)</f>
        <v>0.35416666666666669</v>
      </c>
      <c r="X138" s="11"/>
      <c r="Y138" s="11">
        <f>U138-R138-(T138-S138)</f>
        <v>0.37499999999999994</v>
      </c>
      <c r="Z138" s="191">
        <f t="shared" si="50"/>
        <v>0</v>
      </c>
      <c r="AH138" s="184"/>
    </row>
    <row r="139" spans="1:37" ht="12.75" hidden="1" customHeight="1" outlineLevel="1" x14ac:dyDescent="0.2">
      <c r="B139" s="851"/>
      <c r="C139" s="851"/>
      <c r="D139" s="27" t="str">
        <f t="shared" si="43"/>
        <v/>
      </c>
      <c r="E139" s="191" t="str">
        <f t="shared" si="44"/>
        <v>Do</v>
      </c>
      <c r="F139" s="2">
        <f t="shared" si="45"/>
        <v>2020</v>
      </c>
      <c r="G139" s="2">
        <f t="shared" si="46"/>
        <v>4</v>
      </c>
      <c r="H139" s="2">
        <f t="shared" si="51"/>
        <v>30</v>
      </c>
      <c r="I139" s="14">
        <f t="shared" si="47"/>
        <v>42489</v>
      </c>
      <c r="J139" s="3">
        <v>7</v>
      </c>
      <c r="K139" s="134">
        <v>20</v>
      </c>
      <c r="L139" s="3">
        <v>12</v>
      </c>
      <c r="M139" s="134">
        <v>0</v>
      </c>
      <c r="N139" s="3">
        <v>12</v>
      </c>
      <c r="O139" s="134">
        <v>30</v>
      </c>
      <c r="P139" s="3">
        <v>19</v>
      </c>
      <c r="Q139" s="134">
        <v>15</v>
      </c>
      <c r="R139" s="139">
        <f>TIME(J139,K139,0)</f>
        <v>0.30555555555555552</v>
      </c>
      <c r="S139" s="139">
        <f>TIME(L139,M139,0)</f>
        <v>0.5</v>
      </c>
      <c r="T139" s="139">
        <f>TIME(N139,O139,0)</f>
        <v>0.52083333333333337</v>
      </c>
      <c r="U139" s="139">
        <f>TIME(P139,Q139,0)</f>
        <v>0.80208333333333337</v>
      </c>
      <c r="V139" s="11"/>
      <c r="W139" s="11">
        <f>TIME($W$4,$X$4,0)</f>
        <v>0.35416666666666669</v>
      </c>
      <c r="X139" s="11"/>
      <c r="Y139" s="11">
        <f>U139-R139-(T139-S139)</f>
        <v>0.47569444444444448</v>
      </c>
      <c r="Z139" s="191">
        <f t="shared" si="50"/>
        <v>0</v>
      </c>
      <c r="AA139" s="150"/>
      <c r="AH139" s="184"/>
    </row>
    <row r="140" spans="1:37" ht="12.75" hidden="1" customHeight="1" outlineLevel="1" x14ac:dyDescent="0.2">
      <c r="B140" s="851"/>
      <c r="C140" s="851"/>
      <c r="D140" s="27" t="str">
        <f t="shared" si="43"/>
        <v/>
      </c>
      <c r="E140" s="191" t="str">
        <f t="shared" si="44"/>
        <v>Fr</v>
      </c>
      <c r="F140" s="191"/>
      <c r="G140" s="191"/>
      <c r="H140" s="191"/>
      <c r="I140" s="192"/>
      <c r="J140" s="193"/>
      <c r="K140" s="194"/>
      <c r="L140" s="193"/>
      <c r="M140" s="194"/>
      <c r="N140" s="193"/>
      <c r="O140" s="194"/>
      <c r="P140" s="193"/>
      <c r="Q140" s="194"/>
      <c r="R140" s="195"/>
      <c r="S140" s="195"/>
      <c r="T140" s="195"/>
      <c r="U140" s="195"/>
      <c r="V140" s="196"/>
      <c r="W140" s="196"/>
      <c r="X140" s="196"/>
      <c r="Y140" s="196"/>
      <c r="Z140" s="191">
        <f t="shared" si="50"/>
        <v>0</v>
      </c>
      <c r="AA140" s="150"/>
      <c r="AH140" s="184"/>
    </row>
    <row r="141" spans="1:37" ht="12.75" hidden="1" customHeight="1" outlineLevel="1" x14ac:dyDescent="0.2">
      <c r="B141" s="851"/>
      <c r="C141" s="851"/>
      <c r="E141" s="191"/>
      <c r="F141" s="9"/>
      <c r="G141" s="9"/>
      <c r="H141" s="191"/>
      <c r="I141" s="13"/>
      <c r="P141" s="4" t="s">
        <v>21</v>
      </c>
      <c r="Q141" s="4"/>
      <c r="R141" s="4"/>
      <c r="S141" s="4"/>
      <c r="T141" s="4"/>
      <c r="U141" s="4"/>
      <c r="V141" s="18"/>
      <c r="W141" s="18">
        <f>SUM(W109:W140)</f>
        <v>7.7916666666666687</v>
      </c>
      <c r="X141" s="18"/>
      <c r="Y141" s="18">
        <f>SUM(Y109:Y140)</f>
        <v>8.5326388888888882</v>
      </c>
      <c r="Z141" s="18"/>
      <c r="AA141" s="190">
        <f>IF(Y141-W141&lt;0,W141-Y141,Y141-W141)</f>
        <v>0.74097222222221948</v>
      </c>
      <c r="AB141" s="190">
        <f>8.5*SUM(AB109:AB140)/24</f>
        <v>0.35416666666666669</v>
      </c>
      <c r="AC141" s="190">
        <f>8.5*SUM(AC109:AC140)/24</f>
        <v>1.0625</v>
      </c>
      <c r="AD141" s="190">
        <f>8.5*SUM(AD109:AD140)/24</f>
        <v>0.70833333333333337</v>
      </c>
      <c r="AE141" s="190"/>
      <c r="AH141" s="184"/>
    </row>
    <row r="142" spans="1:37" ht="12.75" customHeight="1" collapsed="1" x14ac:dyDescent="0.2">
      <c r="B142" s="852"/>
      <c r="C142" s="852"/>
      <c r="D142" s="80"/>
      <c r="E142" s="386"/>
      <c r="F142" s="51"/>
      <c r="G142" s="51"/>
      <c r="H142" s="51"/>
      <c r="I142" s="51"/>
      <c r="J142" s="52"/>
      <c r="K142" s="52"/>
      <c r="L142" s="52"/>
      <c r="M142" s="52"/>
      <c r="N142" s="52"/>
      <c r="O142" s="52"/>
      <c r="P142" s="52"/>
      <c r="Q142" s="52"/>
      <c r="R142" s="52"/>
      <c r="S142" s="52"/>
      <c r="T142" s="52"/>
      <c r="U142" s="52"/>
      <c r="V142" s="61"/>
      <c r="W142" s="61"/>
      <c r="X142" s="61"/>
      <c r="Y142" s="51"/>
      <c r="AA142" s="203">
        <f>AA108+AA141</f>
        <v>3.0131944444444354</v>
      </c>
      <c r="AB142" s="202">
        <f>AB108+SUM(AB109:AB140)</f>
        <v>1</v>
      </c>
      <c r="AC142" s="202">
        <f>AC108+SUM(AC109:AC140)</f>
        <v>7</v>
      </c>
      <c r="AD142" s="202">
        <f>AD108+SUM(AD109:AD140)</f>
        <v>2</v>
      </c>
      <c r="AE142" s="202"/>
      <c r="AF142" s="152"/>
      <c r="AG142" s="173"/>
      <c r="AH142" s="185"/>
      <c r="AI142" s="152"/>
      <c r="AJ142" s="152"/>
      <c r="AK142" s="173"/>
    </row>
    <row r="143" spans="1:37" ht="12.75" hidden="1" customHeight="1" outlineLevel="1" x14ac:dyDescent="0.2">
      <c r="B143" s="850">
        <f>$F$4</f>
        <v>2020</v>
      </c>
      <c r="C143" s="850" t="str">
        <f>TEXT(I144,"MMM")</f>
        <v>Mai</v>
      </c>
      <c r="D143" s="42"/>
      <c r="E143" s="42"/>
      <c r="F143" s="42"/>
      <c r="G143" s="42"/>
      <c r="H143" s="42"/>
      <c r="I143" s="42"/>
      <c r="J143" s="43"/>
      <c r="K143" s="43"/>
      <c r="L143" s="43"/>
      <c r="M143" s="43"/>
      <c r="N143" s="43"/>
      <c r="O143" s="43"/>
      <c r="P143" s="43"/>
      <c r="Q143" s="43"/>
      <c r="R143" s="43"/>
      <c r="S143" s="43"/>
      <c r="T143" s="43"/>
      <c r="U143" s="43"/>
      <c r="V143" s="44"/>
      <c r="W143" s="44"/>
      <c r="X143" s="44"/>
      <c r="Y143" s="42"/>
      <c r="Z143" s="42"/>
      <c r="AA143" s="148"/>
      <c r="AB143" s="148"/>
      <c r="AC143" s="148"/>
      <c r="AD143" s="148"/>
      <c r="AE143" s="148"/>
      <c r="AF143" s="148"/>
      <c r="AG143" s="170"/>
      <c r="AH143" s="182"/>
      <c r="AI143" s="148"/>
      <c r="AJ143" s="148"/>
      <c r="AK143" s="170"/>
    </row>
    <row r="144" spans="1:37" ht="12.75" hidden="1" customHeight="1" outlineLevel="1" x14ac:dyDescent="0.2">
      <c r="A144" s="198">
        <f>A110+1</f>
        <v>5</v>
      </c>
      <c r="B144" s="851"/>
      <c r="C144" s="851"/>
      <c r="D144" s="27" t="str">
        <f>IF(E144="Mo",WEEKNUM(I144),"")</f>
        <v/>
      </c>
      <c r="E144" s="191" t="str">
        <f>TEXT(I144,$E$4)</f>
        <v>Fr</v>
      </c>
      <c r="F144" s="278">
        <f>$F$4</f>
        <v>2020</v>
      </c>
      <c r="G144" s="278">
        <f>$A$144</f>
        <v>5</v>
      </c>
      <c r="H144" s="278">
        <f>$H$4</f>
        <v>1</v>
      </c>
      <c r="I144" s="279">
        <f>DATE(F144,G144,H144)</f>
        <v>42490</v>
      </c>
      <c r="J144" s="280">
        <v>9</v>
      </c>
      <c r="K144" s="281">
        <v>10</v>
      </c>
      <c r="L144" s="280">
        <v>12</v>
      </c>
      <c r="M144" s="281">
        <v>0</v>
      </c>
      <c r="N144" s="280">
        <v>13</v>
      </c>
      <c r="O144" s="281">
        <v>0</v>
      </c>
      <c r="P144" s="280">
        <v>20</v>
      </c>
      <c r="Q144" s="281">
        <v>0</v>
      </c>
      <c r="R144" s="282">
        <f>TIME(J144,K144,0)</f>
        <v>0.38194444444444442</v>
      </c>
      <c r="S144" s="282">
        <f>TIME(L144,M144,0)</f>
        <v>0.5</v>
      </c>
      <c r="T144" s="282">
        <f>TIME(N144,O144,0)</f>
        <v>0.54166666666666663</v>
      </c>
      <c r="U144" s="282">
        <f>TIME(P144,Q144,0)</f>
        <v>0.83333333333333337</v>
      </c>
      <c r="V144" s="283"/>
      <c r="W144" s="283">
        <v>0</v>
      </c>
      <c r="X144" s="283"/>
      <c r="Y144" s="283">
        <f>U144-R144-(T144-S144)</f>
        <v>0.40972222222222232</v>
      </c>
      <c r="Z144" s="191">
        <f>AB144+AC144</f>
        <v>0</v>
      </c>
      <c r="AD144" s="206">
        <v>0</v>
      </c>
      <c r="AH144" s="184"/>
      <c r="AK144" s="172" t="s">
        <v>398</v>
      </c>
    </row>
    <row r="145" spans="2:37" ht="12.75" hidden="1" customHeight="1" outlineLevel="1" x14ac:dyDescent="0.2">
      <c r="B145" s="851"/>
      <c r="C145" s="851"/>
      <c r="D145" s="27" t="str">
        <f t="shared" ref="D145:D174" si="64">IF(E145="Mo",WEEKNUM(I145),"")</f>
        <v/>
      </c>
      <c r="E145" s="191" t="str">
        <f t="shared" ref="E145:E174" si="65">TEXT(I145,$E$4)</f>
        <v>Sa</v>
      </c>
      <c r="F145" s="278">
        <f t="shared" ref="F145:F174" si="66">$F$4</f>
        <v>2020</v>
      </c>
      <c r="G145" s="278">
        <f t="shared" ref="G145:G174" si="67">$A$144</f>
        <v>5</v>
      </c>
      <c r="H145" s="278">
        <f>H144+1</f>
        <v>2</v>
      </c>
      <c r="I145" s="279">
        <f t="shared" ref="I145:I174" si="68">DATE(F145,G145,H145)</f>
        <v>42491</v>
      </c>
      <c r="J145" s="280">
        <v>10</v>
      </c>
      <c r="K145" s="281">
        <v>10</v>
      </c>
      <c r="L145" s="280">
        <v>12</v>
      </c>
      <c r="M145" s="281">
        <v>0</v>
      </c>
      <c r="N145" s="280">
        <v>13</v>
      </c>
      <c r="O145" s="281">
        <v>0</v>
      </c>
      <c r="P145" s="280">
        <v>20</v>
      </c>
      <c r="Q145" s="281">
        <v>0</v>
      </c>
      <c r="R145" s="282">
        <f>TIME(J145,K145,0)</f>
        <v>0.4236111111111111</v>
      </c>
      <c r="S145" s="282">
        <f>TIME(L145,M145,0)</f>
        <v>0.5</v>
      </c>
      <c r="T145" s="282">
        <f>TIME(N145,O145,0)</f>
        <v>0.54166666666666663</v>
      </c>
      <c r="U145" s="282">
        <f>TIME(P145,Q145,0)</f>
        <v>0.83333333333333337</v>
      </c>
      <c r="V145" s="283"/>
      <c r="W145" s="283">
        <v>0</v>
      </c>
      <c r="X145" s="283"/>
      <c r="Y145" s="283">
        <f>U145-R145-(T145-S145)</f>
        <v>0.36805555555555564</v>
      </c>
      <c r="Z145" s="191">
        <f t="shared" ref="Z145:Z174" si="69">AB145+AC145</f>
        <v>0</v>
      </c>
      <c r="AA145" s="150"/>
      <c r="AH145" s="184"/>
    </row>
    <row r="146" spans="2:37" ht="12.75" hidden="1" customHeight="1" outlineLevel="1" x14ac:dyDescent="0.2">
      <c r="B146" s="851"/>
      <c r="C146" s="851"/>
      <c r="D146" s="27" t="str">
        <f t="shared" si="64"/>
        <v/>
      </c>
      <c r="E146" s="191" t="str">
        <f t="shared" si="65"/>
        <v>So</v>
      </c>
      <c r="F146" s="191">
        <f t="shared" si="66"/>
        <v>2020</v>
      </c>
      <c r="G146" s="191">
        <f t="shared" si="67"/>
        <v>5</v>
      </c>
      <c r="H146" s="191">
        <f t="shared" ref="H146:H174" si="70">H145+1</f>
        <v>3</v>
      </c>
      <c r="I146" s="192">
        <f t="shared" si="68"/>
        <v>42492</v>
      </c>
      <c r="J146" s="193"/>
      <c r="K146" s="194"/>
      <c r="L146" s="193"/>
      <c r="M146" s="194"/>
      <c r="N146" s="193"/>
      <c r="O146" s="194"/>
      <c r="P146" s="193"/>
      <c r="Q146" s="194"/>
      <c r="R146" s="195"/>
      <c r="S146" s="195"/>
      <c r="T146" s="195"/>
      <c r="U146" s="195"/>
      <c r="V146" s="196"/>
      <c r="W146" s="196"/>
      <c r="X146" s="196"/>
      <c r="Y146" s="196"/>
      <c r="Z146" s="191">
        <f t="shared" si="69"/>
        <v>0</v>
      </c>
      <c r="AA146" s="150"/>
      <c r="AH146" s="184"/>
    </row>
    <row r="147" spans="2:37" ht="12.75" hidden="1" customHeight="1" outlineLevel="1" x14ac:dyDescent="0.2">
      <c r="B147" s="851"/>
      <c r="C147" s="851"/>
      <c r="D147" s="27">
        <f t="shared" si="64"/>
        <v>19</v>
      </c>
      <c r="E147" s="191" t="str">
        <f t="shared" si="65"/>
        <v>Mo</v>
      </c>
      <c r="F147" s="2">
        <f t="shared" si="66"/>
        <v>2020</v>
      </c>
      <c r="G147" s="2">
        <f t="shared" si="67"/>
        <v>5</v>
      </c>
      <c r="H147" s="2">
        <f t="shared" si="70"/>
        <v>4</v>
      </c>
      <c r="I147" s="14">
        <f t="shared" si="68"/>
        <v>42493</v>
      </c>
      <c r="J147" s="3">
        <v>8</v>
      </c>
      <c r="K147" s="134">
        <v>5</v>
      </c>
      <c r="L147" s="3">
        <v>12</v>
      </c>
      <c r="M147" s="134">
        <v>5</v>
      </c>
      <c r="N147" s="3">
        <v>12</v>
      </c>
      <c r="O147" s="134">
        <v>45</v>
      </c>
      <c r="P147" s="3">
        <v>17</v>
      </c>
      <c r="Q147" s="134">
        <v>15</v>
      </c>
      <c r="R147" s="139">
        <f>TIME(J147,K147,0)</f>
        <v>0.33680555555555558</v>
      </c>
      <c r="S147" s="139">
        <f>TIME(L147,M147,0)</f>
        <v>0.50347222222222221</v>
      </c>
      <c r="T147" s="139">
        <f>TIME(N147,O147,0)</f>
        <v>0.53125</v>
      </c>
      <c r="U147" s="139">
        <f>TIME(P147,Q147,0)</f>
        <v>0.71875</v>
      </c>
      <c r="V147" s="11"/>
      <c r="W147" s="11">
        <f>TIME($W$4,$X$4,0)</f>
        <v>0.35416666666666669</v>
      </c>
      <c r="X147" s="11"/>
      <c r="Y147" s="11">
        <f>U147-R147-(T147-S147)</f>
        <v>0.35416666666666663</v>
      </c>
      <c r="Z147" s="191">
        <f t="shared" si="69"/>
        <v>0</v>
      </c>
      <c r="AA147" s="150"/>
      <c r="AH147" s="184"/>
      <c r="AK147" s="172" t="s">
        <v>307</v>
      </c>
    </row>
    <row r="148" spans="2:37" ht="12.75" hidden="1" customHeight="1" outlineLevel="1" x14ac:dyDescent="0.2">
      <c r="B148" s="851"/>
      <c r="C148" s="851"/>
      <c r="D148" s="27" t="str">
        <f t="shared" si="64"/>
        <v/>
      </c>
      <c r="E148" s="191" t="str">
        <f t="shared" si="65"/>
        <v>Di</v>
      </c>
      <c r="F148" s="2">
        <f t="shared" si="66"/>
        <v>2020</v>
      </c>
      <c r="G148" s="2">
        <f t="shared" si="67"/>
        <v>5</v>
      </c>
      <c r="H148" s="2">
        <f t="shared" si="70"/>
        <v>5</v>
      </c>
      <c r="I148" s="14">
        <f t="shared" si="68"/>
        <v>42494</v>
      </c>
      <c r="J148" s="3">
        <v>8</v>
      </c>
      <c r="K148" s="134">
        <v>5</v>
      </c>
      <c r="L148" s="3">
        <v>12</v>
      </c>
      <c r="M148" s="134">
        <v>5</v>
      </c>
      <c r="N148" s="3">
        <v>12</v>
      </c>
      <c r="O148" s="134">
        <v>45</v>
      </c>
      <c r="P148" s="3">
        <v>17</v>
      </c>
      <c r="Q148" s="134">
        <v>10</v>
      </c>
      <c r="R148" s="139">
        <f t="shared" ref="R148:R170" si="71">TIME(J148,K148,0)</f>
        <v>0.33680555555555558</v>
      </c>
      <c r="S148" s="139">
        <f t="shared" ref="S148:S170" si="72">TIME(L148,M148,0)</f>
        <v>0.50347222222222221</v>
      </c>
      <c r="T148" s="139">
        <f t="shared" ref="T148:T170" si="73">TIME(N148,O148,0)</f>
        <v>0.53125</v>
      </c>
      <c r="U148" s="139">
        <f t="shared" ref="U148:U170" si="74">TIME(P148,Q148,0)</f>
        <v>0.71527777777777779</v>
      </c>
      <c r="V148" s="11"/>
      <c r="W148" s="11">
        <f t="shared" ref="W148:W169" si="75">TIME($W$4,$X$4,0)</f>
        <v>0.35416666666666669</v>
      </c>
      <c r="X148" s="11"/>
      <c r="Y148" s="11">
        <f t="shared" ref="Y148:Y170" si="76">U148-R148-(T148-S148)</f>
        <v>0.35069444444444442</v>
      </c>
      <c r="Z148" s="191">
        <f t="shared" si="69"/>
        <v>0</v>
      </c>
      <c r="AA148" s="150"/>
      <c r="AH148" s="184"/>
    </row>
    <row r="149" spans="2:37" ht="12.75" hidden="1" customHeight="1" outlineLevel="1" x14ac:dyDescent="0.2">
      <c r="B149" s="851"/>
      <c r="C149" s="851"/>
      <c r="D149" s="27" t="str">
        <f t="shared" si="64"/>
        <v/>
      </c>
      <c r="E149" s="191" t="str">
        <f t="shared" si="65"/>
        <v>Mi</v>
      </c>
      <c r="F149" s="2">
        <f t="shared" si="66"/>
        <v>2020</v>
      </c>
      <c r="G149" s="2">
        <f t="shared" si="67"/>
        <v>5</v>
      </c>
      <c r="H149" s="2">
        <f t="shared" si="70"/>
        <v>6</v>
      </c>
      <c r="I149" s="14">
        <f t="shared" si="68"/>
        <v>42495</v>
      </c>
      <c r="J149" s="3">
        <v>7</v>
      </c>
      <c r="K149" s="134">
        <v>20</v>
      </c>
      <c r="L149" s="3">
        <v>12</v>
      </c>
      <c r="M149" s="134">
        <v>5</v>
      </c>
      <c r="N149" s="3">
        <v>12</v>
      </c>
      <c r="O149" s="134">
        <v>30</v>
      </c>
      <c r="P149" s="3">
        <v>17</v>
      </c>
      <c r="Q149" s="134">
        <v>10</v>
      </c>
      <c r="R149" s="139">
        <f t="shared" si="71"/>
        <v>0.30555555555555552</v>
      </c>
      <c r="S149" s="139">
        <f t="shared" si="72"/>
        <v>0.50347222222222221</v>
      </c>
      <c r="T149" s="139">
        <f t="shared" si="73"/>
        <v>0.52083333333333337</v>
      </c>
      <c r="U149" s="139">
        <f t="shared" si="74"/>
        <v>0.71527777777777779</v>
      </c>
      <c r="V149" s="11"/>
      <c r="W149" s="11">
        <f t="shared" si="75"/>
        <v>0.35416666666666669</v>
      </c>
      <c r="X149" s="11"/>
      <c r="Y149" s="11">
        <f t="shared" si="76"/>
        <v>0.3923611111111111</v>
      </c>
      <c r="Z149" s="191">
        <f t="shared" si="69"/>
        <v>0</v>
      </c>
      <c r="AA149" s="150"/>
      <c r="AH149" s="184"/>
    </row>
    <row r="150" spans="2:37" ht="12.75" hidden="1" customHeight="1" outlineLevel="1" x14ac:dyDescent="0.2">
      <c r="B150" s="851"/>
      <c r="C150" s="851"/>
      <c r="D150" s="27" t="str">
        <f t="shared" si="64"/>
        <v/>
      </c>
      <c r="E150" s="191" t="str">
        <f t="shared" si="65"/>
        <v>Do</v>
      </c>
      <c r="F150" s="2">
        <f t="shared" si="66"/>
        <v>2020</v>
      </c>
      <c r="G150" s="2">
        <f t="shared" si="67"/>
        <v>5</v>
      </c>
      <c r="H150" s="2">
        <f t="shared" si="70"/>
        <v>7</v>
      </c>
      <c r="I150" s="14">
        <f t="shared" si="68"/>
        <v>42496</v>
      </c>
      <c r="J150" s="3">
        <v>7</v>
      </c>
      <c r="K150" s="134">
        <v>30</v>
      </c>
      <c r="L150" s="3">
        <v>12</v>
      </c>
      <c r="M150" s="134">
        <v>0</v>
      </c>
      <c r="N150" s="3">
        <v>12</v>
      </c>
      <c r="O150" s="134">
        <v>30</v>
      </c>
      <c r="P150" s="3">
        <v>18</v>
      </c>
      <c r="Q150" s="134">
        <v>15</v>
      </c>
      <c r="R150" s="139">
        <f t="shared" si="71"/>
        <v>0.3125</v>
      </c>
      <c r="S150" s="139">
        <f t="shared" si="72"/>
        <v>0.5</v>
      </c>
      <c r="T150" s="139">
        <f t="shared" si="73"/>
        <v>0.52083333333333337</v>
      </c>
      <c r="U150" s="139">
        <f t="shared" si="74"/>
        <v>0.76041666666666663</v>
      </c>
      <c r="V150" s="11"/>
      <c r="W150" s="11">
        <f t="shared" si="75"/>
        <v>0.35416666666666669</v>
      </c>
      <c r="X150" s="11"/>
      <c r="Y150" s="11">
        <f t="shared" si="76"/>
        <v>0.42708333333333326</v>
      </c>
      <c r="Z150" s="191">
        <f t="shared" si="69"/>
        <v>0</v>
      </c>
      <c r="AA150" s="150"/>
      <c r="AH150" s="184"/>
    </row>
    <row r="151" spans="2:37" ht="12.75" hidden="1" customHeight="1" outlineLevel="1" x14ac:dyDescent="0.2">
      <c r="B151" s="851"/>
      <c r="C151" s="851"/>
      <c r="D151" s="27" t="str">
        <f t="shared" si="64"/>
        <v/>
      </c>
      <c r="E151" s="191" t="str">
        <f t="shared" si="65"/>
        <v>Fr</v>
      </c>
      <c r="F151" s="2">
        <f t="shared" si="66"/>
        <v>2020</v>
      </c>
      <c r="G151" s="2">
        <f t="shared" si="67"/>
        <v>5</v>
      </c>
      <c r="H151" s="2">
        <f t="shared" si="70"/>
        <v>8</v>
      </c>
      <c r="I151" s="14">
        <f t="shared" si="68"/>
        <v>42497</v>
      </c>
      <c r="J151" s="3">
        <v>7</v>
      </c>
      <c r="K151" s="134">
        <v>45</v>
      </c>
      <c r="L151" s="3">
        <v>12</v>
      </c>
      <c r="M151" s="134">
        <v>15</v>
      </c>
      <c r="N151" s="3">
        <v>12</v>
      </c>
      <c r="O151" s="134">
        <v>55</v>
      </c>
      <c r="P151" s="3">
        <v>16</v>
      </c>
      <c r="Q151" s="134">
        <v>10</v>
      </c>
      <c r="R151" s="139">
        <f t="shared" si="71"/>
        <v>0.32291666666666669</v>
      </c>
      <c r="S151" s="139">
        <f t="shared" si="72"/>
        <v>0.51041666666666663</v>
      </c>
      <c r="T151" s="139">
        <f t="shared" si="73"/>
        <v>0.53819444444444442</v>
      </c>
      <c r="U151" s="139">
        <f t="shared" si="74"/>
        <v>0.67361111111111116</v>
      </c>
      <c r="V151" s="11"/>
      <c r="W151" s="11">
        <f t="shared" si="75"/>
        <v>0.35416666666666669</v>
      </c>
      <c r="X151" s="11"/>
      <c r="Y151" s="11">
        <f t="shared" si="76"/>
        <v>0.32291666666666669</v>
      </c>
      <c r="Z151" s="191">
        <f t="shared" si="69"/>
        <v>0</v>
      </c>
      <c r="AA151" s="150"/>
      <c r="AH151" s="184"/>
    </row>
    <row r="152" spans="2:37" ht="12.75" hidden="1" customHeight="1" outlineLevel="1" x14ac:dyDescent="0.2">
      <c r="B152" s="851"/>
      <c r="C152" s="851"/>
      <c r="D152" s="27" t="str">
        <f t="shared" si="64"/>
        <v/>
      </c>
      <c r="E152" s="191" t="str">
        <f t="shared" si="65"/>
        <v>Sa</v>
      </c>
      <c r="F152" s="191">
        <f t="shared" si="66"/>
        <v>2020</v>
      </c>
      <c r="G152" s="191">
        <f t="shared" si="67"/>
        <v>5</v>
      </c>
      <c r="H152" s="191">
        <f t="shared" si="70"/>
        <v>9</v>
      </c>
      <c r="I152" s="192">
        <f t="shared" si="68"/>
        <v>42498</v>
      </c>
      <c r="J152" s="193"/>
      <c r="K152" s="194"/>
      <c r="L152" s="193"/>
      <c r="M152" s="194"/>
      <c r="N152" s="193"/>
      <c r="O152" s="194"/>
      <c r="P152" s="193"/>
      <c r="Q152" s="194"/>
      <c r="R152" s="195"/>
      <c r="S152" s="195"/>
      <c r="T152" s="195"/>
      <c r="U152" s="195"/>
      <c r="V152" s="196"/>
      <c r="W152" s="196"/>
      <c r="X152" s="196"/>
      <c r="Y152" s="196"/>
      <c r="Z152" s="191">
        <f t="shared" si="69"/>
        <v>0</v>
      </c>
      <c r="AA152" s="150"/>
      <c r="AH152" s="184"/>
    </row>
    <row r="153" spans="2:37" ht="12.75" hidden="1" customHeight="1" outlineLevel="1" x14ac:dyDescent="0.2">
      <c r="B153" s="851"/>
      <c r="C153" s="851"/>
      <c r="D153" s="27" t="str">
        <f t="shared" si="64"/>
        <v/>
      </c>
      <c r="E153" s="191" t="str">
        <f t="shared" si="65"/>
        <v>So</v>
      </c>
      <c r="F153" s="191">
        <f t="shared" si="66"/>
        <v>2020</v>
      </c>
      <c r="G153" s="191">
        <f t="shared" si="67"/>
        <v>5</v>
      </c>
      <c r="H153" s="191">
        <f t="shared" si="70"/>
        <v>10</v>
      </c>
      <c r="I153" s="192">
        <f t="shared" si="68"/>
        <v>42499</v>
      </c>
      <c r="J153" s="193"/>
      <c r="K153" s="194"/>
      <c r="L153" s="193"/>
      <c r="M153" s="194"/>
      <c r="N153" s="193"/>
      <c r="O153" s="194"/>
      <c r="P153" s="193"/>
      <c r="Q153" s="194"/>
      <c r="R153" s="195"/>
      <c r="S153" s="195"/>
      <c r="T153" s="195"/>
      <c r="U153" s="195"/>
      <c r="V153" s="196"/>
      <c r="W153" s="196"/>
      <c r="X153" s="196"/>
      <c r="Y153" s="196"/>
      <c r="Z153" s="191">
        <f t="shared" si="69"/>
        <v>0</v>
      </c>
      <c r="AA153" s="150"/>
      <c r="AH153" s="184"/>
    </row>
    <row r="154" spans="2:37" ht="12.75" hidden="1" customHeight="1" outlineLevel="1" x14ac:dyDescent="0.2">
      <c r="B154" s="851"/>
      <c r="C154" s="851"/>
      <c r="D154" s="27">
        <f t="shared" si="64"/>
        <v>20</v>
      </c>
      <c r="E154" s="191" t="str">
        <f t="shared" si="65"/>
        <v>Mo</v>
      </c>
      <c r="F154" s="2">
        <f t="shared" si="66"/>
        <v>2020</v>
      </c>
      <c r="G154" s="2">
        <f t="shared" si="67"/>
        <v>5</v>
      </c>
      <c r="H154" s="2">
        <f t="shared" si="70"/>
        <v>11</v>
      </c>
      <c r="I154" s="14">
        <f t="shared" si="68"/>
        <v>42500</v>
      </c>
      <c r="J154" s="3">
        <v>8</v>
      </c>
      <c r="K154" s="134">
        <v>0</v>
      </c>
      <c r="L154" s="3">
        <v>12</v>
      </c>
      <c r="M154" s="134">
        <v>20</v>
      </c>
      <c r="N154" s="3">
        <v>12</v>
      </c>
      <c r="O154" s="134">
        <v>50</v>
      </c>
      <c r="P154" s="3">
        <v>17</v>
      </c>
      <c r="Q154" s="134">
        <v>25</v>
      </c>
      <c r="R154" s="139">
        <f t="shared" si="71"/>
        <v>0.33333333333333331</v>
      </c>
      <c r="S154" s="139">
        <f t="shared" si="72"/>
        <v>0.51388888888888895</v>
      </c>
      <c r="T154" s="139">
        <f t="shared" si="73"/>
        <v>0.53472222222222221</v>
      </c>
      <c r="U154" s="139">
        <f t="shared" si="74"/>
        <v>0.72569444444444453</v>
      </c>
      <c r="V154" s="11"/>
      <c r="W154" s="11">
        <f t="shared" si="75"/>
        <v>0.35416666666666669</v>
      </c>
      <c r="X154" s="11"/>
      <c r="Y154" s="11">
        <f t="shared" si="76"/>
        <v>0.37152777777777796</v>
      </c>
      <c r="Z154" s="191">
        <f t="shared" si="69"/>
        <v>0</v>
      </c>
      <c r="AA154" s="150"/>
      <c r="AH154" s="184"/>
    </row>
    <row r="155" spans="2:37" ht="12.75" hidden="1" customHeight="1" outlineLevel="1" x14ac:dyDescent="0.2">
      <c r="B155" s="851"/>
      <c r="C155" s="851"/>
      <c r="D155" s="27" t="str">
        <f t="shared" si="64"/>
        <v/>
      </c>
      <c r="E155" s="191" t="str">
        <f t="shared" si="65"/>
        <v>Di</v>
      </c>
      <c r="F155" s="2">
        <f t="shared" si="66"/>
        <v>2020</v>
      </c>
      <c r="G155" s="2">
        <f t="shared" si="67"/>
        <v>5</v>
      </c>
      <c r="H155" s="2">
        <f t="shared" si="70"/>
        <v>12</v>
      </c>
      <c r="I155" s="14">
        <f t="shared" si="68"/>
        <v>42501</v>
      </c>
      <c r="J155" s="3">
        <f>$J$4</f>
        <v>7</v>
      </c>
      <c r="K155" s="134">
        <v>5</v>
      </c>
      <c r="L155" s="3">
        <v>12</v>
      </c>
      <c r="M155" s="134">
        <v>5</v>
      </c>
      <c r="N155" s="3">
        <v>12</v>
      </c>
      <c r="O155" s="134">
        <v>35</v>
      </c>
      <c r="P155" s="3">
        <v>16</v>
      </c>
      <c r="Q155" s="134">
        <v>45</v>
      </c>
      <c r="R155" s="139">
        <f t="shared" si="71"/>
        <v>0.2951388888888889</v>
      </c>
      <c r="S155" s="139">
        <f t="shared" si="72"/>
        <v>0.50347222222222221</v>
      </c>
      <c r="T155" s="139">
        <f t="shared" si="73"/>
        <v>0.52430555555555558</v>
      </c>
      <c r="U155" s="139">
        <f t="shared" si="74"/>
        <v>0.69791666666666663</v>
      </c>
      <c r="V155" s="11"/>
      <c r="W155" s="11">
        <f t="shared" si="75"/>
        <v>0.35416666666666669</v>
      </c>
      <c r="X155" s="11"/>
      <c r="Y155" s="11">
        <f t="shared" si="76"/>
        <v>0.38194444444444436</v>
      </c>
      <c r="Z155" s="191">
        <f t="shared" si="69"/>
        <v>0</v>
      </c>
      <c r="AA155" s="150"/>
      <c r="AH155" s="184"/>
    </row>
    <row r="156" spans="2:37" ht="12.75" hidden="1" customHeight="1" outlineLevel="1" x14ac:dyDescent="0.2">
      <c r="B156" s="851"/>
      <c r="C156" s="851"/>
      <c r="D156" s="27" t="str">
        <f t="shared" si="64"/>
        <v/>
      </c>
      <c r="E156" s="191" t="str">
        <f t="shared" si="65"/>
        <v>Mi</v>
      </c>
      <c r="F156" s="2">
        <f t="shared" si="66"/>
        <v>2020</v>
      </c>
      <c r="G156" s="2">
        <f t="shared" si="67"/>
        <v>5</v>
      </c>
      <c r="H156" s="2">
        <f t="shared" si="70"/>
        <v>13</v>
      </c>
      <c r="I156" s="14">
        <f t="shared" si="68"/>
        <v>42502</v>
      </c>
      <c r="J156" s="3">
        <v>7</v>
      </c>
      <c r="K156" s="134">
        <v>50</v>
      </c>
      <c r="L156" s="3">
        <v>12</v>
      </c>
      <c r="M156" s="134">
        <v>0</v>
      </c>
      <c r="N156" s="3">
        <v>12</v>
      </c>
      <c r="O156" s="134">
        <v>30</v>
      </c>
      <c r="P156" s="3">
        <v>17</v>
      </c>
      <c r="Q156" s="134">
        <v>0</v>
      </c>
      <c r="R156" s="139">
        <f t="shared" si="71"/>
        <v>0.3263888888888889</v>
      </c>
      <c r="S156" s="139">
        <f t="shared" si="72"/>
        <v>0.5</v>
      </c>
      <c r="T156" s="139">
        <f t="shared" si="73"/>
        <v>0.52083333333333337</v>
      </c>
      <c r="U156" s="139">
        <f t="shared" si="74"/>
        <v>0.70833333333333337</v>
      </c>
      <c r="V156" s="11"/>
      <c r="W156" s="11">
        <f t="shared" si="75"/>
        <v>0.35416666666666669</v>
      </c>
      <c r="X156" s="11"/>
      <c r="Y156" s="11">
        <f t="shared" si="76"/>
        <v>0.3611111111111111</v>
      </c>
      <c r="Z156" s="191">
        <f t="shared" si="69"/>
        <v>0</v>
      </c>
      <c r="AA156" s="150"/>
      <c r="AH156" s="184"/>
    </row>
    <row r="157" spans="2:37" ht="12.75" hidden="1" customHeight="1" outlineLevel="1" x14ac:dyDescent="0.2">
      <c r="B157" s="851"/>
      <c r="C157" s="851"/>
      <c r="D157" s="27" t="str">
        <f t="shared" si="64"/>
        <v/>
      </c>
      <c r="E157" s="191" t="str">
        <f t="shared" si="65"/>
        <v>Do</v>
      </c>
      <c r="F157" s="2">
        <f t="shared" si="66"/>
        <v>2020</v>
      </c>
      <c r="G157" s="2">
        <f t="shared" si="67"/>
        <v>5</v>
      </c>
      <c r="H157" s="2">
        <f t="shared" si="70"/>
        <v>14</v>
      </c>
      <c r="I157" s="14">
        <f t="shared" si="68"/>
        <v>42503</v>
      </c>
      <c r="J157" s="3">
        <v>7</v>
      </c>
      <c r="K157" s="134">
        <v>25</v>
      </c>
      <c r="L157" s="3">
        <v>12</v>
      </c>
      <c r="M157" s="134">
        <v>0</v>
      </c>
      <c r="N157" s="3">
        <v>12</v>
      </c>
      <c r="O157" s="134">
        <v>30</v>
      </c>
      <c r="P157" s="3">
        <v>16</v>
      </c>
      <c r="Q157" s="134">
        <v>25</v>
      </c>
      <c r="R157" s="139">
        <f t="shared" si="71"/>
        <v>0.30902777777777779</v>
      </c>
      <c r="S157" s="139">
        <f t="shared" si="72"/>
        <v>0.5</v>
      </c>
      <c r="T157" s="139">
        <f t="shared" si="73"/>
        <v>0.52083333333333337</v>
      </c>
      <c r="U157" s="139">
        <f t="shared" si="74"/>
        <v>0.68402777777777779</v>
      </c>
      <c r="V157" s="11"/>
      <c r="W157" s="11">
        <f t="shared" si="75"/>
        <v>0.35416666666666669</v>
      </c>
      <c r="X157" s="11"/>
      <c r="Y157" s="11">
        <f t="shared" si="76"/>
        <v>0.35416666666666663</v>
      </c>
      <c r="Z157" s="191">
        <f t="shared" si="69"/>
        <v>0</v>
      </c>
      <c r="AA157" s="150"/>
      <c r="AH157" s="184"/>
    </row>
    <row r="158" spans="2:37" ht="12.75" hidden="1" customHeight="1" outlineLevel="1" x14ac:dyDescent="0.2">
      <c r="B158" s="851"/>
      <c r="C158" s="851"/>
      <c r="D158" s="27" t="str">
        <f t="shared" si="64"/>
        <v/>
      </c>
      <c r="E158" s="191" t="str">
        <f t="shared" si="65"/>
        <v>Fr</v>
      </c>
      <c r="F158" s="2">
        <f t="shared" si="66"/>
        <v>2020</v>
      </c>
      <c r="G158" s="2">
        <f t="shared" si="67"/>
        <v>5</v>
      </c>
      <c r="H158" s="2">
        <f t="shared" si="70"/>
        <v>15</v>
      </c>
      <c r="I158" s="14">
        <f t="shared" si="68"/>
        <v>42504</v>
      </c>
      <c r="J158" s="3">
        <v>8</v>
      </c>
      <c r="K158" s="134">
        <v>0</v>
      </c>
      <c r="L158" s="3">
        <v>12</v>
      </c>
      <c r="M158" s="134">
        <v>0</v>
      </c>
      <c r="N158" s="3">
        <v>12</v>
      </c>
      <c r="O158" s="134">
        <v>30</v>
      </c>
      <c r="P158" s="3">
        <v>15</v>
      </c>
      <c r="Q158" s="134">
        <v>0</v>
      </c>
      <c r="R158" s="139">
        <f t="shared" si="71"/>
        <v>0.33333333333333331</v>
      </c>
      <c r="S158" s="139">
        <f t="shared" si="72"/>
        <v>0.5</v>
      </c>
      <c r="T158" s="139">
        <f t="shared" si="73"/>
        <v>0.52083333333333337</v>
      </c>
      <c r="U158" s="139">
        <f t="shared" si="74"/>
        <v>0.625</v>
      </c>
      <c r="V158" s="11"/>
      <c r="W158" s="11">
        <f t="shared" si="75"/>
        <v>0.35416666666666669</v>
      </c>
      <c r="X158" s="11"/>
      <c r="Y158" s="11">
        <f t="shared" si="76"/>
        <v>0.27083333333333331</v>
      </c>
      <c r="Z158" s="191">
        <f t="shared" si="69"/>
        <v>0</v>
      </c>
      <c r="AA158" s="150"/>
      <c r="AH158" s="184"/>
    </row>
    <row r="159" spans="2:37" ht="12.75" hidden="1" customHeight="1" outlineLevel="1" x14ac:dyDescent="0.2">
      <c r="B159" s="851"/>
      <c r="C159" s="851"/>
      <c r="D159" s="27" t="str">
        <f t="shared" si="64"/>
        <v/>
      </c>
      <c r="E159" s="191" t="str">
        <f t="shared" si="65"/>
        <v>Sa</v>
      </c>
      <c r="F159" s="191">
        <f t="shared" si="66"/>
        <v>2020</v>
      </c>
      <c r="G159" s="191">
        <f t="shared" si="67"/>
        <v>5</v>
      </c>
      <c r="H159" s="191">
        <f t="shared" si="70"/>
        <v>16</v>
      </c>
      <c r="I159" s="192">
        <f t="shared" si="68"/>
        <v>42505</v>
      </c>
      <c r="J159" s="193"/>
      <c r="K159" s="194"/>
      <c r="L159" s="193"/>
      <c r="M159" s="194"/>
      <c r="N159" s="193"/>
      <c r="O159" s="194"/>
      <c r="P159" s="193"/>
      <c r="Q159" s="194"/>
      <c r="R159" s="195"/>
      <c r="S159" s="195"/>
      <c r="T159" s="195"/>
      <c r="U159" s="195"/>
      <c r="V159" s="196"/>
      <c r="W159" s="196"/>
      <c r="X159" s="196"/>
      <c r="Y159" s="196"/>
      <c r="Z159" s="191">
        <f t="shared" si="69"/>
        <v>0</v>
      </c>
      <c r="AA159" s="172"/>
      <c r="AH159" s="184"/>
    </row>
    <row r="160" spans="2:37" ht="12.75" hidden="1" customHeight="1" outlineLevel="1" x14ac:dyDescent="0.2">
      <c r="B160" s="851"/>
      <c r="C160" s="851"/>
      <c r="D160" s="27" t="str">
        <f t="shared" si="64"/>
        <v/>
      </c>
      <c r="E160" s="191" t="str">
        <f t="shared" si="65"/>
        <v>So</v>
      </c>
      <c r="F160" s="191">
        <f t="shared" si="66"/>
        <v>2020</v>
      </c>
      <c r="G160" s="191">
        <f t="shared" si="67"/>
        <v>5</v>
      </c>
      <c r="H160" s="191">
        <f t="shared" si="70"/>
        <v>17</v>
      </c>
      <c r="I160" s="192">
        <f t="shared" si="68"/>
        <v>42506</v>
      </c>
      <c r="J160" s="193"/>
      <c r="K160" s="194"/>
      <c r="L160" s="193"/>
      <c r="M160" s="194"/>
      <c r="N160" s="193"/>
      <c r="O160" s="194"/>
      <c r="P160" s="193"/>
      <c r="Q160" s="194"/>
      <c r="R160" s="195"/>
      <c r="S160" s="195"/>
      <c r="T160" s="195"/>
      <c r="U160" s="195"/>
      <c r="V160" s="196"/>
      <c r="W160" s="196"/>
      <c r="X160" s="196"/>
      <c r="Y160" s="196"/>
      <c r="Z160" s="191">
        <f t="shared" si="69"/>
        <v>0</v>
      </c>
      <c r="AA160" s="172"/>
      <c r="AH160" s="184"/>
    </row>
    <row r="161" spans="2:37" ht="12.75" hidden="1" customHeight="1" outlineLevel="1" x14ac:dyDescent="0.2">
      <c r="B161" s="851"/>
      <c r="C161" s="851"/>
      <c r="D161" s="27">
        <f t="shared" si="64"/>
        <v>21</v>
      </c>
      <c r="E161" s="191" t="str">
        <f t="shared" si="65"/>
        <v>Mo</v>
      </c>
      <c r="F161" s="2">
        <f t="shared" si="66"/>
        <v>2020</v>
      </c>
      <c r="G161" s="2">
        <f t="shared" si="67"/>
        <v>5</v>
      </c>
      <c r="H161" s="2">
        <f t="shared" si="70"/>
        <v>18</v>
      </c>
      <c r="I161" s="14">
        <f t="shared" si="68"/>
        <v>42507</v>
      </c>
      <c r="J161" s="3">
        <v>7</v>
      </c>
      <c r="K161" s="134">
        <v>55</v>
      </c>
      <c r="L161" s="3">
        <v>12</v>
      </c>
      <c r="M161" s="134">
        <v>15</v>
      </c>
      <c r="N161" s="3">
        <v>12</v>
      </c>
      <c r="O161" s="134">
        <v>45</v>
      </c>
      <c r="P161" s="3">
        <v>17</v>
      </c>
      <c r="Q161" s="134">
        <v>0</v>
      </c>
      <c r="R161" s="139">
        <f t="shared" si="71"/>
        <v>0.3298611111111111</v>
      </c>
      <c r="S161" s="139">
        <f t="shared" si="72"/>
        <v>0.51041666666666663</v>
      </c>
      <c r="T161" s="139">
        <f t="shared" si="73"/>
        <v>0.53125</v>
      </c>
      <c r="U161" s="139">
        <f t="shared" si="74"/>
        <v>0.70833333333333337</v>
      </c>
      <c r="V161" s="11"/>
      <c r="W161" s="11">
        <f t="shared" si="75"/>
        <v>0.35416666666666669</v>
      </c>
      <c r="X161" s="11"/>
      <c r="Y161" s="11">
        <f t="shared" si="76"/>
        <v>0.3576388888888889</v>
      </c>
      <c r="Z161" s="191">
        <f t="shared" si="69"/>
        <v>0</v>
      </c>
      <c r="AA161" s="172"/>
      <c r="AH161" s="184"/>
    </row>
    <row r="162" spans="2:37" ht="12.75" hidden="1" customHeight="1" outlineLevel="1" x14ac:dyDescent="0.2">
      <c r="B162" s="851"/>
      <c r="C162" s="851"/>
      <c r="D162" s="27" t="str">
        <f t="shared" si="64"/>
        <v/>
      </c>
      <c r="E162" s="191" t="str">
        <f t="shared" si="65"/>
        <v>Di</v>
      </c>
      <c r="F162" s="2">
        <f t="shared" si="66"/>
        <v>2020</v>
      </c>
      <c r="G162" s="2">
        <f t="shared" si="67"/>
        <v>5</v>
      </c>
      <c r="H162" s="2">
        <f t="shared" si="70"/>
        <v>19</v>
      </c>
      <c r="I162" s="14">
        <f t="shared" si="68"/>
        <v>42508</v>
      </c>
      <c r="J162" s="3">
        <v>7</v>
      </c>
      <c r="K162" s="134">
        <v>45</v>
      </c>
      <c r="L162" s="3">
        <v>12</v>
      </c>
      <c r="M162" s="134">
        <v>0</v>
      </c>
      <c r="N162" s="3">
        <v>12</v>
      </c>
      <c r="O162" s="134">
        <v>30</v>
      </c>
      <c r="P162" s="3">
        <v>17</v>
      </c>
      <c r="Q162" s="134">
        <v>0</v>
      </c>
      <c r="R162" s="139">
        <f t="shared" si="71"/>
        <v>0.32291666666666669</v>
      </c>
      <c r="S162" s="139">
        <f t="shared" si="72"/>
        <v>0.5</v>
      </c>
      <c r="T162" s="139">
        <f t="shared" si="73"/>
        <v>0.52083333333333337</v>
      </c>
      <c r="U162" s="139">
        <f t="shared" si="74"/>
        <v>0.70833333333333337</v>
      </c>
      <c r="V162" s="11"/>
      <c r="W162" s="11">
        <f t="shared" si="75"/>
        <v>0.35416666666666669</v>
      </c>
      <c r="X162" s="11"/>
      <c r="Y162" s="11">
        <f t="shared" si="76"/>
        <v>0.36458333333333331</v>
      </c>
      <c r="Z162" s="191">
        <f t="shared" si="69"/>
        <v>0</v>
      </c>
      <c r="AA162" s="172"/>
      <c r="AH162" s="184"/>
    </row>
    <row r="163" spans="2:37" ht="12.75" hidden="1" customHeight="1" outlineLevel="1" x14ac:dyDescent="0.2">
      <c r="B163" s="851"/>
      <c r="C163" s="851"/>
      <c r="D163" s="27" t="str">
        <f t="shared" si="64"/>
        <v/>
      </c>
      <c r="E163" s="191" t="str">
        <f t="shared" si="65"/>
        <v>Mi</v>
      </c>
      <c r="F163" s="2">
        <f t="shared" si="66"/>
        <v>2020</v>
      </c>
      <c r="G163" s="2">
        <f t="shared" si="67"/>
        <v>5</v>
      </c>
      <c r="H163" s="2">
        <f t="shared" si="70"/>
        <v>20</v>
      </c>
      <c r="I163" s="14">
        <f t="shared" si="68"/>
        <v>42509</v>
      </c>
      <c r="J163" s="3">
        <v>8</v>
      </c>
      <c r="K163" s="134">
        <v>0</v>
      </c>
      <c r="L163" s="3">
        <v>12</v>
      </c>
      <c r="M163" s="134">
        <v>0</v>
      </c>
      <c r="N163" s="3">
        <v>12</v>
      </c>
      <c r="O163" s="134">
        <v>30</v>
      </c>
      <c r="P163" s="3">
        <f>$P$4</f>
        <v>16</v>
      </c>
      <c r="Q163" s="134">
        <f>$Q$4</f>
        <v>0</v>
      </c>
      <c r="R163" s="139">
        <f t="shared" si="71"/>
        <v>0.33333333333333331</v>
      </c>
      <c r="S163" s="139">
        <f t="shared" si="72"/>
        <v>0.5</v>
      </c>
      <c r="T163" s="139">
        <f t="shared" si="73"/>
        <v>0.52083333333333337</v>
      </c>
      <c r="U163" s="139">
        <f t="shared" si="74"/>
        <v>0.66666666666666663</v>
      </c>
      <c r="V163" s="11"/>
      <c r="W163" s="11">
        <f t="shared" si="75"/>
        <v>0.35416666666666669</v>
      </c>
      <c r="X163" s="11"/>
      <c r="Y163" s="11">
        <f t="shared" si="76"/>
        <v>0.31249999999999994</v>
      </c>
      <c r="Z163" s="191">
        <f t="shared" si="69"/>
        <v>0</v>
      </c>
      <c r="AA163" s="172"/>
      <c r="AH163" s="184"/>
    </row>
    <row r="164" spans="2:37" ht="12.75" hidden="1" customHeight="1" outlineLevel="1" x14ac:dyDescent="0.2">
      <c r="B164" s="851"/>
      <c r="C164" s="851"/>
      <c r="D164" s="27" t="str">
        <f t="shared" si="64"/>
        <v/>
      </c>
      <c r="E164" s="191" t="str">
        <f t="shared" si="65"/>
        <v>Do</v>
      </c>
      <c r="F164" s="191">
        <f t="shared" si="66"/>
        <v>2020</v>
      </c>
      <c r="G164" s="191">
        <f t="shared" si="67"/>
        <v>5</v>
      </c>
      <c r="H164" s="191">
        <f t="shared" si="70"/>
        <v>21</v>
      </c>
      <c r="I164" s="192">
        <f t="shared" si="68"/>
        <v>42510</v>
      </c>
      <c r="J164" s="193">
        <f>$J$4</f>
        <v>7</v>
      </c>
      <c r="K164" s="194">
        <f>$K$4</f>
        <v>0</v>
      </c>
      <c r="L164" s="193">
        <f>$L$4</f>
        <v>12</v>
      </c>
      <c r="M164" s="194">
        <f>$M$4</f>
        <v>15</v>
      </c>
      <c r="N164" s="193">
        <f>$N$4</f>
        <v>12</v>
      </c>
      <c r="O164" s="194">
        <f>$O$4</f>
        <v>45</v>
      </c>
      <c r="P164" s="193">
        <v>16</v>
      </c>
      <c r="Q164" s="194">
        <f>$Q$4</f>
        <v>0</v>
      </c>
      <c r="R164" s="195">
        <f t="shared" si="71"/>
        <v>0.29166666666666669</v>
      </c>
      <c r="S164" s="195">
        <f t="shared" si="72"/>
        <v>0.51041666666666663</v>
      </c>
      <c r="T164" s="195">
        <f t="shared" si="73"/>
        <v>0.53125</v>
      </c>
      <c r="U164" s="195">
        <f t="shared" si="74"/>
        <v>0.66666666666666663</v>
      </c>
      <c r="V164" s="196"/>
      <c r="W164" s="196">
        <f t="shared" si="75"/>
        <v>0.35416666666666669</v>
      </c>
      <c r="X164" s="196"/>
      <c r="Y164" s="196">
        <f t="shared" si="76"/>
        <v>0.35416666666666657</v>
      </c>
      <c r="Z164" s="191">
        <f t="shared" si="69"/>
        <v>0</v>
      </c>
      <c r="AD164" s="206">
        <v>0</v>
      </c>
      <c r="AH164" s="184"/>
    </row>
    <row r="165" spans="2:37" ht="12.75" hidden="1" customHeight="1" outlineLevel="1" x14ac:dyDescent="0.2">
      <c r="B165" s="851"/>
      <c r="C165" s="851"/>
      <c r="D165" s="27" t="str">
        <f t="shared" si="64"/>
        <v/>
      </c>
      <c r="E165" s="191" t="str">
        <f t="shared" si="65"/>
        <v>Fr</v>
      </c>
      <c r="F165" s="191">
        <f t="shared" si="66"/>
        <v>2020</v>
      </c>
      <c r="G165" s="191">
        <f t="shared" si="67"/>
        <v>5</v>
      </c>
      <c r="H165" s="191">
        <f t="shared" si="70"/>
        <v>22</v>
      </c>
      <c r="I165" s="192">
        <f t="shared" si="68"/>
        <v>42511</v>
      </c>
      <c r="J165" s="193">
        <f>$J$4</f>
        <v>7</v>
      </c>
      <c r="K165" s="194">
        <f>$K$4</f>
        <v>0</v>
      </c>
      <c r="L165" s="193">
        <f>$L$4</f>
        <v>12</v>
      </c>
      <c r="M165" s="194">
        <f>$M$4</f>
        <v>15</v>
      </c>
      <c r="N165" s="193">
        <f>$N$4</f>
        <v>12</v>
      </c>
      <c r="O165" s="194">
        <f>$O$4</f>
        <v>45</v>
      </c>
      <c r="P165" s="193">
        <f>$P$4</f>
        <v>16</v>
      </c>
      <c r="Q165" s="194">
        <f>$Q$4</f>
        <v>0</v>
      </c>
      <c r="R165" s="195">
        <f t="shared" si="71"/>
        <v>0.29166666666666669</v>
      </c>
      <c r="S165" s="195">
        <f t="shared" si="72"/>
        <v>0.51041666666666663</v>
      </c>
      <c r="T165" s="195">
        <f t="shared" si="73"/>
        <v>0.53125</v>
      </c>
      <c r="U165" s="195">
        <f t="shared" si="74"/>
        <v>0.66666666666666663</v>
      </c>
      <c r="V165" s="196"/>
      <c r="W165" s="196">
        <f t="shared" si="75"/>
        <v>0.35416666666666669</v>
      </c>
      <c r="X165" s="196"/>
      <c r="Y165" s="196">
        <f t="shared" si="76"/>
        <v>0.35416666666666657</v>
      </c>
      <c r="Z165" s="191">
        <f t="shared" si="69"/>
        <v>1</v>
      </c>
      <c r="AC165" s="201">
        <v>1</v>
      </c>
      <c r="AH165" s="184"/>
    </row>
    <row r="166" spans="2:37" ht="12.75" hidden="1" customHeight="1" outlineLevel="1" x14ac:dyDescent="0.2">
      <c r="B166" s="851"/>
      <c r="C166" s="851"/>
      <c r="D166" s="27" t="str">
        <f t="shared" si="64"/>
        <v/>
      </c>
      <c r="E166" s="191" t="str">
        <f t="shared" si="65"/>
        <v>Sa</v>
      </c>
      <c r="F166" s="191">
        <f t="shared" si="66"/>
        <v>2020</v>
      </c>
      <c r="G166" s="191">
        <f t="shared" si="67"/>
        <v>5</v>
      </c>
      <c r="H166" s="191">
        <f t="shared" si="70"/>
        <v>23</v>
      </c>
      <c r="I166" s="192">
        <f t="shared" si="68"/>
        <v>42512</v>
      </c>
      <c r="J166" s="193"/>
      <c r="K166" s="194"/>
      <c r="L166" s="193"/>
      <c r="M166" s="194"/>
      <c r="N166" s="193"/>
      <c r="O166" s="194"/>
      <c r="P166" s="193"/>
      <c r="Q166" s="194"/>
      <c r="R166" s="195"/>
      <c r="S166" s="195"/>
      <c r="T166" s="195"/>
      <c r="U166" s="195"/>
      <c r="V166" s="196"/>
      <c r="W166" s="196"/>
      <c r="X166" s="196"/>
      <c r="Y166" s="196"/>
      <c r="Z166" s="191">
        <f t="shared" si="69"/>
        <v>0</v>
      </c>
      <c r="AA166" s="150"/>
      <c r="AH166" s="184"/>
    </row>
    <row r="167" spans="2:37" ht="12.75" hidden="1" customHeight="1" outlineLevel="1" x14ac:dyDescent="0.2">
      <c r="B167" s="851"/>
      <c r="C167" s="851"/>
      <c r="D167" s="27" t="str">
        <f t="shared" si="64"/>
        <v/>
      </c>
      <c r="E167" s="191" t="str">
        <f t="shared" si="65"/>
        <v>So</v>
      </c>
      <c r="F167" s="191">
        <f t="shared" si="66"/>
        <v>2020</v>
      </c>
      <c r="G167" s="191">
        <f t="shared" si="67"/>
        <v>5</v>
      </c>
      <c r="H167" s="191">
        <f t="shared" si="70"/>
        <v>24</v>
      </c>
      <c r="I167" s="192">
        <f t="shared" si="68"/>
        <v>42513</v>
      </c>
      <c r="J167" s="193"/>
      <c r="K167" s="194"/>
      <c r="L167" s="193"/>
      <c r="M167" s="194"/>
      <c r="N167" s="193"/>
      <c r="O167" s="194"/>
      <c r="P167" s="193"/>
      <c r="Q167" s="194"/>
      <c r="R167" s="195"/>
      <c r="S167" s="195"/>
      <c r="T167" s="195"/>
      <c r="U167" s="195"/>
      <c r="V167" s="196"/>
      <c r="W167" s="196"/>
      <c r="X167" s="196"/>
      <c r="Y167" s="196"/>
      <c r="Z167" s="191">
        <f t="shared" si="69"/>
        <v>0</v>
      </c>
      <c r="AA167" s="150"/>
      <c r="AH167" s="184"/>
    </row>
    <row r="168" spans="2:37" ht="12.75" hidden="1" customHeight="1" outlineLevel="1" x14ac:dyDescent="0.2">
      <c r="B168" s="851"/>
      <c r="C168" s="851"/>
      <c r="D168" s="27">
        <f t="shared" si="64"/>
        <v>22</v>
      </c>
      <c r="E168" s="191" t="str">
        <f t="shared" si="65"/>
        <v>Mo</v>
      </c>
      <c r="F168" s="2">
        <f t="shared" si="66"/>
        <v>2020</v>
      </c>
      <c r="G168" s="2">
        <f t="shared" si="67"/>
        <v>5</v>
      </c>
      <c r="H168" s="2">
        <f t="shared" si="70"/>
        <v>25</v>
      </c>
      <c r="I168" s="14">
        <f t="shared" si="68"/>
        <v>42514</v>
      </c>
      <c r="J168" s="3">
        <v>7</v>
      </c>
      <c r="K168" s="134">
        <v>35</v>
      </c>
      <c r="L168" s="3">
        <v>12</v>
      </c>
      <c r="M168" s="134">
        <v>0</v>
      </c>
      <c r="N168" s="3">
        <v>12</v>
      </c>
      <c r="O168" s="134">
        <v>30</v>
      </c>
      <c r="P168" s="3">
        <v>16</v>
      </c>
      <c r="Q168" s="134">
        <v>45</v>
      </c>
      <c r="R168" s="139">
        <f t="shared" si="71"/>
        <v>0.31597222222222221</v>
      </c>
      <c r="S168" s="139">
        <f t="shared" si="72"/>
        <v>0.5</v>
      </c>
      <c r="T168" s="139">
        <f t="shared" si="73"/>
        <v>0.52083333333333337</v>
      </c>
      <c r="U168" s="139">
        <f t="shared" si="74"/>
        <v>0.69791666666666663</v>
      </c>
      <c r="V168" s="11"/>
      <c r="W168" s="11">
        <f t="shared" si="75"/>
        <v>0.35416666666666669</v>
      </c>
      <c r="X168" s="11"/>
      <c r="Y168" s="11">
        <f t="shared" si="76"/>
        <v>0.36111111111111105</v>
      </c>
      <c r="Z168" s="191">
        <f t="shared" si="69"/>
        <v>0</v>
      </c>
      <c r="AA168" s="150"/>
      <c r="AH168" s="184"/>
    </row>
    <row r="169" spans="2:37" ht="12.75" hidden="1" customHeight="1" outlineLevel="1" x14ac:dyDescent="0.2">
      <c r="B169" s="851"/>
      <c r="C169" s="851"/>
      <c r="D169" s="27" t="str">
        <f t="shared" si="64"/>
        <v/>
      </c>
      <c r="E169" s="191" t="str">
        <f t="shared" si="65"/>
        <v>Di</v>
      </c>
      <c r="F169" s="2">
        <f t="shared" si="66"/>
        <v>2020</v>
      </c>
      <c r="G169" s="2">
        <f t="shared" si="67"/>
        <v>5</v>
      </c>
      <c r="H169" s="2">
        <f t="shared" si="70"/>
        <v>26</v>
      </c>
      <c r="I169" s="14">
        <f t="shared" si="68"/>
        <v>42515</v>
      </c>
      <c r="J169" s="3">
        <v>7</v>
      </c>
      <c r="K169" s="134">
        <v>30</v>
      </c>
      <c r="L169" s="3">
        <v>12</v>
      </c>
      <c r="M169" s="134">
        <v>0</v>
      </c>
      <c r="N169" s="3">
        <v>12</v>
      </c>
      <c r="O169" s="134">
        <v>30</v>
      </c>
      <c r="P169" s="3">
        <v>16</v>
      </c>
      <c r="Q169" s="134">
        <v>30</v>
      </c>
      <c r="R169" s="139">
        <f t="shared" si="71"/>
        <v>0.3125</v>
      </c>
      <c r="S169" s="139">
        <f t="shared" si="72"/>
        <v>0.5</v>
      </c>
      <c r="T169" s="139">
        <f t="shared" si="73"/>
        <v>0.52083333333333337</v>
      </c>
      <c r="U169" s="139">
        <f t="shared" si="74"/>
        <v>0.6875</v>
      </c>
      <c r="V169" s="11"/>
      <c r="W169" s="11">
        <f t="shared" si="75"/>
        <v>0.35416666666666669</v>
      </c>
      <c r="X169" s="11"/>
      <c r="Y169" s="11">
        <f t="shared" si="76"/>
        <v>0.35416666666666663</v>
      </c>
      <c r="Z169" s="191">
        <f t="shared" si="69"/>
        <v>0</v>
      </c>
      <c r="AA169" s="150"/>
      <c r="AH169" s="184"/>
    </row>
    <row r="170" spans="2:37" ht="12.75" hidden="1" customHeight="1" outlineLevel="1" x14ac:dyDescent="0.2">
      <c r="B170" s="851"/>
      <c r="C170" s="851"/>
      <c r="D170" s="27" t="str">
        <f t="shared" si="64"/>
        <v/>
      </c>
      <c r="E170" s="191" t="str">
        <f t="shared" si="65"/>
        <v>Mi</v>
      </c>
      <c r="F170" s="191">
        <f t="shared" si="66"/>
        <v>2020</v>
      </c>
      <c r="G170" s="191">
        <f t="shared" si="67"/>
        <v>5</v>
      </c>
      <c r="H170" s="191">
        <f t="shared" si="70"/>
        <v>27</v>
      </c>
      <c r="I170" s="192">
        <f t="shared" si="68"/>
        <v>42516</v>
      </c>
      <c r="J170" s="193">
        <v>12</v>
      </c>
      <c r="K170" s="194">
        <v>0</v>
      </c>
      <c r="L170" s="193">
        <v>12</v>
      </c>
      <c r="M170" s="194">
        <v>0</v>
      </c>
      <c r="N170" s="193">
        <v>12</v>
      </c>
      <c r="O170" s="194">
        <v>0</v>
      </c>
      <c r="P170" s="193">
        <v>13</v>
      </c>
      <c r="Q170" s="194">
        <v>30</v>
      </c>
      <c r="R170" s="195">
        <f t="shared" si="71"/>
        <v>0.5</v>
      </c>
      <c r="S170" s="195">
        <f t="shared" si="72"/>
        <v>0.5</v>
      </c>
      <c r="T170" s="195">
        <f t="shared" si="73"/>
        <v>0.5</v>
      </c>
      <c r="U170" s="195">
        <f t="shared" si="74"/>
        <v>0.5625</v>
      </c>
      <c r="V170" s="196"/>
      <c r="W170" s="196">
        <v>0</v>
      </c>
      <c r="X170" s="196"/>
      <c r="Y170" s="196">
        <f t="shared" si="76"/>
        <v>6.25E-2</v>
      </c>
      <c r="Z170" s="191">
        <f t="shared" si="69"/>
        <v>0</v>
      </c>
      <c r="AA170" s="150"/>
      <c r="AD170" s="284">
        <v>0</v>
      </c>
      <c r="AH170" s="184"/>
      <c r="AK170" s="285" t="s">
        <v>400</v>
      </c>
    </row>
    <row r="171" spans="2:37" ht="12.75" hidden="1" customHeight="1" outlineLevel="1" x14ac:dyDescent="0.2">
      <c r="B171" s="851"/>
      <c r="C171" s="851"/>
      <c r="D171" s="27" t="str">
        <f t="shared" si="64"/>
        <v/>
      </c>
      <c r="E171" s="191" t="str">
        <f t="shared" si="65"/>
        <v>Do</v>
      </c>
      <c r="F171" s="191">
        <f t="shared" si="66"/>
        <v>2020</v>
      </c>
      <c r="G171" s="191">
        <f t="shared" si="67"/>
        <v>5</v>
      </c>
      <c r="H171" s="191">
        <f t="shared" si="70"/>
        <v>28</v>
      </c>
      <c r="I171" s="192">
        <f t="shared" si="68"/>
        <v>42517</v>
      </c>
      <c r="J171" s="193">
        <v>12</v>
      </c>
      <c r="K171" s="194">
        <v>0</v>
      </c>
      <c r="L171" s="193">
        <v>12</v>
      </c>
      <c r="M171" s="194">
        <v>0</v>
      </c>
      <c r="N171" s="193">
        <v>12</v>
      </c>
      <c r="O171" s="194">
        <v>0</v>
      </c>
      <c r="P171" s="193">
        <v>12</v>
      </c>
      <c r="Q171" s="194">
        <v>30</v>
      </c>
      <c r="R171" s="195">
        <f>TIME(J171,K171,0)</f>
        <v>0.5</v>
      </c>
      <c r="S171" s="195">
        <f>TIME(L171,M171,0)</f>
        <v>0.5</v>
      </c>
      <c r="T171" s="195">
        <f>TIME(N171,O171,0)</f>
        <v>0.5</v>
      </c>
      <c r="U171" s="195">
        <f>TIME(P171,Q171,0)</f>
        <v>0.52083333333333337</v>
      </c>
      <c r="V171" s="196"/>
      <c r="W171" s="196">
        <v>0</v>
      </c>
      <c r="X171" s="196"/>
      <c r="Y171" s="196">
        <f>U171-R171-(T171-S171)</f>
        <v>2.083333333333337E-2</v>
      </c>
      <c r="Z171" s="191">
        <f t="shared" si="69"/>
        <v>0</v>
      </c>
      <c r="AA171" s="150"/>
      <c r="AD171" s="284">
        <v>0</v>
      </c>
      <c r="AH171" s="184"/>
      <c r="AK171" s="285" t="s">
        <v>400</v>
      </c>
    </row>
    <row r="172" spans="2:37" ht="12.75" hidden="1" customHeight="1" outlineLevel="1" x14ac:dyDescent="0.2">
      <c r="B172" s="851"/>
      <c r="C172" s="851"/>
      <c r="D172" s="27" t="str">
        <f t="shared" si="64"/>
        <v/>
      </c>
      <c r="E172" s="191" t="str">
        <f t="shared" si="65"/>
        <v>Fr</v>
      </c>
      <c r="F172" s="191">
        <f t="shared" si="66"/>
        <v>2020</v>
      </c>
      <c r="G172" s="191">
        <f t="shared" si="67"/>
        <v>5</v>
      </c>
      <c r="H172" s="191">
        <f t="shared" si="70"/>
        <v>29</v>
      </c>
      <c r="I172" s="192">
        <f t="shared" si="68"/>
        <v>42518</v>
      </c>
      <c r="J172" s="193">
        <v>12</v>
      </c>
      <c r="K172" s="194">
        <f>$K$4</f>
        <v>0</v>
      </c>
      <c r="L172" s="193">
        <v>12</v>
      </c>
      <c r="M172" s="194">
        <v>0</v>
      </c>
      <c r="N172" s="193">
        <v>12</v>
      </c>
      <c r="O172" s="194">
        <v>0</v>
      </c>
      <c r="P172" s="193">
        <v>12</v>
      </c>
      <c r="Q172" s="194">
        <v>0</v>
      </c>
      <c r="R172" s="195">
        <f>TIME(J172,K172,0)</f>
        <v>0.5</v>
      </c>
      <c r="S172" s="195">
        <f>TIME(L172,M172,0)</f>
        <v>0.5</v>
      </c>
      <c r="T172" s="195">
        <f>TIME(N172,O172,0)</f>
        <v>0.5</v>
      </c>
      <c r="U172" s="195">
        <f>TIME(P172,Q172,0)</f>
        <v>0.5</v>
      </c>
      <c r="V172" s="196"/>
      <c r="W172" s="196">
        <v>0</v>
      </c>
      <c r="X172" s="196"/>
      <c r="Y172" s="196">
        <f>U172-R172-(T172-S172)</f>
        <v>0</v>
      </c>
      <c r="Z172" s="191">
        <f t="shared" si="69"/>
        <v>0</v>
      </c>
      <c r="AA172" s="150"/>
      <c r="AD172" s="284">
        <v>0</v>
      </c>
      <c r="AH172" s="184"/>
      <c r="AK172" s="285" t="s">
        <v>400</v>
      </c>
    </row>
    <row r="173" spans="2:37" ht="12.75" hidden="1" customHeight="1" outlineLevel="1" x14ac:dyDescent="0.2">
      <c r="B173" s="851"/>
      <c r="C173" s="851"/>
      <c r="D173" s="27" t="str">
        <f t="shared" si="64"/>
        <v/>
      </c>
      <c r="E173" s="191" t="str">
        <f t="shared" si="65"/>
        <v>Sa</v>
      </c>
      <c r="F173" s="191">
        <f t="shared" si="66"/>
        <v>2020</v>
      </c>
      <c r="G173" s="191">
        <f t="shared" si="67"/>
        <v>5</v>
      </c>
      <c r="H173" s="191">
        <f t="shared" si="70"/>
        <v>30</v>
      </c>
      <c r="I173" s="192">
        <f t="shared" si="68"/>
        <v>42519</v>
      </c>
      <c r="J173" s="193"/>
      <c r="K173" s="194"/>
      <c r="L173" s="193"/>
      <c r="M173" s="194"/>
      <c r="N173" s="193"/>
      <c r="O173" s="194"/>
      <c r="P173" s="193"/>
      <c r="Q173" s="194"/>
      <c r="R173" s="195"/>
      <c r="S173" s="195"/>
      <c r="T173" s="195"/>
      <c r="U173" s="195"/>
      <c r="V173" s="196"/>
      <c r="W173" s="196"/>
      <c r="X173" s="196"/>
      <c r="Y173" s="196"/>
      <c r="Z173" s="191">
        <f t="shared" si="69"/>
        <v>0</v>
      </c>
      <c r="AA173" s="150"/>
      <c r="AH173" s="184"/>
    </row>
    <row r="174" spans="2:37" ht="12.75" hidden="1" customHeight="1" outlineLevel="1" x14ac:dyDescent="0.2">
      <c r="B174" s="851"/>
      <c r="C174" s="851"/>
      <c r="D174" s="27" t="str">
        <f t="shared" si="64"/>
        <v/>
      </c>
      <c r="E174" s="191" t="str">
        <f t="shared" si="65"/>
        <v>So</v>
      </c>
      <c r="F174" s="191">
        <f t="shared" si="66"/>
        <v>2020</v>
      </c>
      <c r="G174" s="191">
        <f t="shared" si="67"/>
        <v>5</v>
      </c>
      <c r="H174" s="191">
        <f t="shared" si="70"/>
        <v>31</v>
      </c>
      <c r="I174" s="192">
        <f t="shared" si="68"/>
        <v>42520</v>
      </c>
      <c r="J174" s="193"/>
      <c r="K174" s="194"/>
      <c r="L174" s="193"/>
      <c r="M174" s="194"/>
      <c r="N174" s="193"/>
      <c r="O174" s="194"/>
      <c r="P174" s="193"/>
      <c r="Q174" s="194"/>
      <c r="R174" s="195"/>
      <c r="S174" s="195"/>
      <c r="T174" s="195"/>
      <c r="U174" s="195"/>
      <c r="V174" s="196"/>
      <c r="W174" s="196"/>
      <c r="X174" s="196"/>
      <c r="Y174" s="196"/>
      <c r="Z174" s="191">
        <f t="shared" si="69"/>
        <v>0</v>
      </c>
      <c r="AA174" s="150"/>
      <c r="AH174" s="184"/>
    </row>
    <row r="175" spans="2:37" ht="12.75" hidden="1" customHeight="1" outlineLevel="1" x14ac:dyDescent="0.2">
      <c r="B175" s="851"/>
      <c r="C175" s="851"/>
      <c r="E175" s="191"/>
      <c r="F175" s="9"/>
      <c r="G175" s="9"/>
      <c r="H175" s="191"/>
      <c r="I175" s="13"/>
      <c r="P175" s="4" t="s">
        <v>21</v>
      </c>
      <c r="Q175" s="4"/>
      <c r="R175" s="4"/>
      <c r="S175" s="4"/>
      <c r="T175" s="4"/>
      <c r="U175" s="4"/>
      <c r="V175" s="18"/>
      <c r="W175" s="18">
        <f>SUM(W143:W174)</f>
        <v>6.0208333333333339</v>
      </c>
      <c r="X175" s="18"/>
      <c r="Y175" s="18">
        <f>SUM(Y143:Y174)</f>
        <v>6.90625</v>
      </c>
      <c r="Z175" s="18"/>
      <c r="AA175" s="190">
        <f>IF(Y175-W175&lt;0,W175-Y175,Y175-W175)</f>
        <v>0.88541666666666607</v>
      </c>
      <c r="AB175" s="190">
        <f>8.5*SUM(AB143:AB174)/24</f>
        <v>0</v>
      </c>
      <c r="AC175" s="190">
        <f>8.5*SUM(AC143:AC174)/24</f>
        <v>0.35416666666666669</v>
      </c>
      <c r="AD175" s="190">
        <f>8.5*SUM(AD143:AD174)/24</f>
        <v>0</v>
      </c>
      <c r="AE175" s="190"/>
      <c r="AH175" s="184"/>
    </row>
    <row r="176" spans="2:37" ht="12.75" customHeight="1" collapsed="1" x14ac:dyDescent="0.2">
      <c r="B176" s="852"/>
      <c r="C176" s="852"/>
      <c r="D176" s="80"/>
      <c r="E176" s="386"/>
      <c r="F176" s="51"/>
      <c r="G176" s="51"/>
      <c r="H176" s="51"/>
      <c r="I176" s="51"/>
      <c r="J176" s="52"/>
      <c r="K176" s="52"/>
      <c r="L176" s="52"/>
      <c r="M176" s="52"/>
      <c r="N176" s="52"/>
      <c r="O176" s="52"/>
      <c r="P176" s="52"/>
      <c r="Q176" s="52"/>
      <c r="R176" s="52"/>
      <c r="S176" s="52"/>
      <c r="T176" s="52"/>
      <c r="U176" s="52"/>
      <c r="V176" s="61"/>
      <c r="W176" s="61"/>
      <c r="X176" s="61"/>
      <c r="Y176" s="51"/>
      <c r="AA176" s="203">
        <f>AA142+AA175</f>
        <v>3.8986111111111015</v>
      </c>
      <c r="AB176" s="202">
        <f>AB142+SUM(AB143:AB174)</f>
        <v>1</v>
      </c>
      <c r="AC176" s="202">
        <f>AC142+SUM(AC143:AC174)</f>
        <v>8</v>
      </c>
      <c r="AD176" s="202">
        <f>AD142+SUM(AD143:AD174)</f>
        <v>2</v>
      </c>
      <c r="AE176" s="202"/>
      <c r="AF176" s="152"/>
      <c r="AG176" s="173"/>
      <c r="AH176" s="185"/>
      <c r="AI176" s="152"/>
      <c r="AJ176" s="152"/>
      <c r="AK176" s="173"/>
    </row>
    <row r="177" spans="1:37" ht="12.75" hidden="1" customHeight="1" outlineLevel="1" x14ac:dyDescent="0.2">
      <c r="B177" s="850">
        <f>$F$4</f>
        <v>2020</v>
      </c>
      <c r="C177" s="850" t="str">
        <f>TEXT(I178,"MMM")</f>
        <v>Jun</v>
      </c>
      <c r="E177" s="191"/>
      <c r="F177" s="42"/>
      <c r="G177" s="42"/>
      <c r="H177" s="42"/>
      <c r="I177" s="42"/>
      <c r="J177" s="43"/>
      <c r="K177" s="43"/>
      <c r="L177" s="43"/>
      <c r="M177" s="43"/>
      <c r="N177" s="43"/>
      <c r="O177" s="43"/>
      <c r="P177" s="43"/>
      <c r="Q177" s="43"/>
      <c r="R177" s="43"/>
      <c r="S177" s="43"/>
      <c r="T177" s="43"/>
      <c r="U177" s="43"/>
      <c r="V177" s="44"/>
      <c r="W177" s="44"/>
      <c r="X177" s="44"/>
      <c r="Y177" s="42"/>
      <c r="Z177" s="42"/>
      <c r="AA177" s="148"/>
      <c r="AB177" s="148"/>
      <c r="AC177" s="148"/>
      <c r="AD177" s="148"/>
      <c r="AE177" s="148"/>
      <c r="AF177" s="148"/>
      <c r="AG177" s="170"/>
      <c r="AH177" s="182"/>
      <c r="AI177" s="148"/>
      <c r="AJ177" s="148"/>
      <c r="AK177" s="170"/>
    </row>
    <row r="178" spans="1:37" ht="12.75" hidden="1" customHeight="1" outlineLevel="1" x14ac:dyDescent="0.2">
      <c r="A178" s="198">
        <f>A144+1</f>
        <v>6</v>
      </c>
      <c r="B178" s="851"/>
      <c r="C178" s="851"/>
      <c r="D178" s="27">
        <f>IF(E178="Mo",WEEKNUM(I178),"")</f>
        <v>23</v>
      </c>
      <c r="E178" s="191" t="str">
        <f>TEXT(I178,$E$4)</f>
        <v>Mo</v>
      </c>
      <c r="F178" s="191">
        <f>$F$4</f>
        <v>2020</v>
      </c>
      <c r="G178" s="191">
        <f>$A$178</f>
        <v>6</v>
      </c>
      <c r="H178" s="191">
        <f>$H$4</f>
        <v>1</v>
      </c>
      <c r="I178" s="192">
        <f>DATE(F178,G178,H178)</f>
        <v>42521</v>
      </c>
      <c r="J178" s="193"/>
      <c r="K178" s="194"/>
      <c r="L178" s="193"/>
      <c r="M178" s="194"/>
      <c r="N178" s="193"/>
      <c r="O178" s="194"/>
      <c r="P178" s="193"/>
      <c r="Q178" s="194"/>
      <c r="R178" s="195"/>
      <c r="S178" s="195"/>
      <c r="T178" s="195"/>
      <c r="U178" s="195"/>
      <c r="V178" s="196"/>
      <c r="W178" s="196"/>
      <c r="X178" s="196"/>
      <c r="Y178" s="196"/>
      <c r="Z178" s="191">
        <f>AB178+AC178</f>
        <v>0</v>
      </c>
      <c r="AA178" s="150"/>
      <c r="AD178" s="206">
        <v>0</v>
      </c>
      <c r="AH178" s="184"/>
      <c r="AK178" s="286" t="s">
        <v>399</v>
      </c>
    </row>
    <row r="179" spans="1:37" ht="12.75" hidden="1" customHeight="1" outlineLevel="1" x14ac:dyDescent="0.2">
      <c r="B179" s="851"/>
      <c r="C179" s="851"/>
      <c r="D179" s="27" t="str">
        <f t="shared" ref="D179:D208" si="77">IF(E179="Mo",WEEKNUM(I179),"")</f>
        <v/>
      </c>
      <c r="E179" s="191" t="str">
        <f t="shared" ref="E179:E208" si="78">TEXT(I179,$E$4)</f>
        <v>Di</v>
      </c>
      <c r="F179" s="2">
        <f t="shared" ref="F179:F207" si="79">$F$4</f>
        <v>2020</v>
      </c>
      <c r="G179" s="2">
        <f t="shared" ref="G179:G207" si="80">$A$178</f>
        <v>6</v>
      </c>
      <c r="H179" s="2">
        <f>H178+1</f>
        <v>2</v>
      </c>
      <c r="I179" s="14">
        <f t="shared" ref="I179:I207" si="81">DATE(F179,G179,H179)</f>
        <v>42522</v>
      </c>
      <c r="J179" s="3">
        <v>8</v>
      </c>
      <c r="K179" s="134">
        <v>15</v>
      </c>
      <c r="L179" s="3">
        <f>$L$4</f>
        <v>12</v>
      </c>
      <c r="M179" s="134">
        <v>45</v>
      </c>
      <c r="N179" s="3">
        <f>$N$4</f>
        <v>12</v>
      </c>
      <c r="O179" s="134">
        <v>45</v>
      </c>
      <c r="P179" s="3">
        <v>12</v>
      </c>
      <c r="Q179" s="134">
        <v>45</v>
      </c>
      <c r="R179" s="139">
        <f>TIME(J179,K179,0)</f>
        <v>0.34375</v>
      </c>
      <c r="S179" s="139">
        <f>TIME(L179,M179,0)</f>
        <v>0.53125</v>
      </c>
      <c r="T179" s="139">
        <f>TIME(N179,O179,0)</f>
        <v>0.53125</v>
      </c>
      <c r="U179" s="139">
        <f>TIME(P179,Q179,0)</f>
        <v>0.53125</v>
      </c>
      <c r="V179" s="11"/>
      <c r="W179" s="11">
        <v>0.17708333333333334</v>
      </c>
      <c r="X179" s="11"/>
      <c r="Y179" s="11">
        <f>U179-R179-(T179-S179)</f>
        <v>0.1875</v>
      </c>
      <c r="Z179" s="191">
        <f t="shared" ref="Z179:Z208" si="82">AB179+AC179</f>
        <v>0</v>
      </c>
      <c r="AA179" s="150"/>
      <c r="AD179" s="287" t="s">
        <v>402</v>
      </c>
      <c r="AH179" s="184"/>
      <c r="AK179" s="285" t="s">
        <v>401</v>
      </c>
    </row>
    <row r="180" spans="1:37" ht="12.75" hidden="1" customHeight="1" outlineLevel="1" x14ac:dyDescent="0.2">
      <c r="B180" s="851"/>
      <c r="C180" s="851"/>
      <c r="D180" s="27" t="str">
        <f t="shared" si="77"/>
        <v/>
      </c>
      <c r="E180" s="191" t="str">
        <f t="shared" si="78"/>
        <v>Mi</v>
      </c>
      <c r="F180" s="2">
        <f t="shared" si="79"/>
        <v>2020</v>
      </c>
      <c r="G180" s="2">
        <f t="shared" si="80"/>
        <v>6</v>
      </c>
      <c r="H180" s="2">
        <f t="shared" ref="H180:H207" si="83">H179+1</f>
        <v>3</v>
      </c>
      <c r="I180" s="14">
        <f t="shared" si="81"/>
        <v>42523</v>
      </c>
      <c r="J180" s="3">
        <v>8</v>
      </c>
      <c r="K180" s="134">
        <v>15</v>
      </c>
      <c r="L180" s="3">
        <v>12</v>
      </c>
      <c r="M180" s="134">
        <v>30</v>
      </c>
      <c r="N180" s="3">
        <v>12</v>
      </c>
      <c r="O180" s="134">
        <v>30</v>
      </c>
      <c r="P180" s="3">
        <v>12</v>
      </c>
      <c r="Q180" s="134">
        <v>30</v>
      </c>
      <c r="R180" s="139">
        <f>TIME(J180,K180,0)</f>
        <v>0.34375</v>
      </c>
      <c r="S180" s="139">
        <f>TIME(L180,M180,0)</f>
        <v>0.52083333333333337</v>
      </c>
      <c r="T180" s="139">
        <f>TIME(N180,O180,0)</f>
        <v>0.52083333333333337</v>
      </c>
      <c r="U180" s="139">
        <f>TIME(P180,Q180,0)</f>
        <v>0.52083333333333337</v>
      </c>
      <c r="V180" s="11"/>
      <c r="W180" s="11">
        <v>0.17708333333333334</v>
      </c>
      <c r="X180" s="11"/>
      <c r="Y180" s="11">
        <f>U180-R180-(T180-S180)</f>
        <v>0.17708333333333337</v>
      </c>
      <c r="Z180" s="191">
        <f t="shared" si="82"/>
        <v>0</v>
      </c>
      <c r="AA180" s="150"/>
      <c r="AD180" s="287" t="s">
        <v>402</v>
      </c>
      <c r="AH180" s="184"/>
      <c r="AK180" s="285" t="s">
        <v>401</v>
      </c>
    </row>
    <row r="181" spans="1:37" ht="12.75" hidden="1" customHeight="1" outlineLevel="1" x14ac:dyDescent="0.2">
      <c r="B181" s="851"/>
      <c r="C181" s="851"/>
      <c r="D181" s="27" t="str">
        <f t="shared" si="77"/>
        <v/>
      </c>
      <c r="E181" s="191" t="str">
        <f t="shared" si="78"/>
        <v>Do</v>
      </c>
      <c r="F181" s="2">
        <f t="shared" si="79"/>
        <v>2020</v>
      </c>
      <c r="G181" s="2">
        <f t="shared" si="80"/>
        <v>6</v>
      </c>
      <c r="H181" s="2">
        <f t="shared" si="83"/>
        <v>4</v>
      </c>
      <c r="I181" s="14">
        <f t="shared" si="81"/>
        <v>42524</v>
      </c>
      <c r="J181" s="3">
        <v>8</v>
      </c>
      <c r="K181" s="134">
        <v>5</v>
      </c>
      <c r="L181" s="3">
        <v>12</v>
      </c>
      <c r="M181" s="134">
        <v>30</v>
      </c>
      <c r="N181" s="3">
        <v>12</v>
      </c>
      <c r="O181" s="134">
        <v>30</v>
      </c>
      <c r="P181" s="3">
        <v>12</v>
      </c>
      <c r="Q181" s="134">
        <v>30</v>
      </c>
      <c r="R181" s="139">
        <f>TIME(J181,K181,0)</f>
        <v>0.33680555555555558</v>
      </c>
      <c r="S181" s="139">
        <f>TIME(L181,M181,0)</f>
        <v>0.52083333333333337</v>
      </c>
      <c r="T181" s="139">
        <f>TIME(N181,O181,0)</f>
        <v>0.52083333333333337</v>
      </c>
      <c r="U181" s="139">
        <f>TIME(P181,Q181,0)</f>
        <v>0.52083333333333337</v>
      </c>
      <c r="V181" s="11"/>
      <c r="W181" s="11">
        <v>0.17708333333333334</v>
      </c>
      <c r="X181" s="11"/>
      <c r="Y181" s="11">
        <f>U181-R181-(T181-S181)</f>
        <v>0.18402777777777779</v>
      </c>
      <c r="Z181" s="191">
        <f t="shared" si="82"/>
        <v>0</v>
      </c>
      <c r="AA181" s="150"/>
      <c r="AD181" s="287" t="s">
        <v>402</v>
      </c>
      <c r="AH181" s="184"/>
      <c r="AK181" s="285" t="s">
        <v>401</v>
      </c>
    </row>
    <row r="182" spans="1:37" ht="12.75" hidden="1" customHeight="1" outlineLevel="1" x14ac:dyDescent="0.2">
      <c r="B182" s="851"/>
      <c r="C182" s="851"/>
      <c r="D182" s="27" t="str">
        <f t="shared" si="77"/>
        <v/>
      </c>
      <c r="E182" s="191" t="str">
        <f t="shared" si="78"/>
        <v>Fr</v>
      </c>
      <c r="F182" s="2">
        <f t="shared" si="79"/>
        <v>2020</v>
      </c>
      <c r="G182" s="2">
        <f t="shared" si="80"/>
        <v>6</v>
      </c>
      <c r="H182" s="2">
        <f t="shared" si="83"/>
        <v>5</v>
      </c>
      <c r="I182" s="14">
        <f t="shared" si="81"/>
        <v>42525</v>
      </c>
      <c r="J182" s="3">
        <v>7</v>
      </c>
      <c r="K182" s="134">
        <v>30</v>
      </c>
      <c r="L182" s="3">
        <v>11</v>
      </c>
      <c r="M182" s="134">
        <v>45</v>
      </c>
      <c r="N182" s="3">
        <v>11</v>
      </c>
      <c r="O182" s="134">
        <v>45</v>
      </c>
      <c r="P182" s="3">
        <v>11</v>
      </c>
      <c r="Q182" s="134">
        <v>45</v>
      </c>
      <c r="R182" s="139">
        <f t="shared" ref="R182:R203" si="84">TIME(J182,K182,0)</f>
        <v>0.3125</v>
      </c>
      <c r="S182" s="139">
        <f t="shared" ref="S182:S203" si="85">TIME(L182,M182,0)</f>
        <v>0.48958333333333331</v>
      </c>
      <c r="T182" s="139">
        <f t="shared" ref="T182:T203" si="86">TIME(N182,O182,0)</f>
        <v>0.48958333333333331</v>
      </c>
      <c r="U182" s="139">
        <f t="shared" ref="U182:U203" si="87">TIME(P182,Q182,0)</f>
        <v>0.48958333333333331</v>
      </c>
      <c r="V182" s="11"/>
      <c r="W182" s="11">
        <v>0.17708333333333334</v>
      </c>
      <c r="X182" s="11"/>
      <c r="Y182" s="11">
        <f t="shared" ref="Y182:Y203" si="88">U182-R182-(T182-S182)</f>
        <v>0.17708333333333331</v>
      </c>
      <c r="Z182" s="191">
        <f t="shared" si="82"/>
        <v>0</v>
      </c>
      <c r="AA182" s="150"/>
      <c r="AD182" s="287" t="s">
        <v>402</v>
      </c>
      <c r="AH182" s="184"/>
      <c r="AK182" s="285" t="s">
        <v>401</v>
      </c>
    </row>
    <row r="183" spans="1:37" ht="12.75" hidden="1" customHeight="1" outlineLevel="1" x14ac:dyDescent="0.2">
      <c r="B183" s="851"/>
      <c r="C183" s="851"/>
      <c r="D183" s="27" t="str">
        <f t="shared" si="77"/>
        <v/>
      </c>
      <c r="E183" s="191" t="str">
        <f t="shared" si="78"/>
        <v>Sa</v>
      </c>
      <c r="F183" s="191">
        <f t="shared" si="79"/>
        <v>2020</v>
      </c>
      <c r="G183" s="191">
        <f t="shared" si="80"/>
        <v>6</v>
      </c>
      <c r="H183" s="191">
        <f t="shared" si="83"/>
        <v>6</v>
      </c>
      <c r="I183" s="192">
        <f t="shared" si="81"/>
        <v>42526</v>
      </c>
      <c r="J183" s="193"/>
      <c r="K183" s="194"/>
      <c r="L183" s="193"/>
      <c r="M183" s="194"/>
      <c r="N183" s="193"/>
      <c r="O183" s="194"/>
      <c r="P183" s="193"/>
      <c r="Q183" s="194"/>
      <c r="R183" s="195"/>
      <c r="S183" s="195"/>
      <c r="T183" s="195"/>
      <c r="U183" s="195"/>
      <c r="V183" s="196"/>
      <c r="W183" s="196"/>
      <c r="X183" s="196"/>
      <c r="Y183" s="196"/>
      <c r="Z183" s="191">
        <f t="shared" si="82"/>
        <v>0</v>
      </c>
      <c r="AA183" s="150"/>
      <c r="AH183" s="184"/>
    </row>
    <row r="184" spans="1:37" ht="12.75" hidden="1" customHeight="1" outlineLevel="1" x14ac:dyDescent="0.2">
      <c r="B184" s="851"/>
      <c r="C184" s="851"/>
      <c r="D184" s="27" t="str">
        <f t="shared" si="77"/>
        <v/>
      </c>
      <c r="E184" s="191" t="str">
        <f t="shared" si="78"/>
        <v>So</v>
      </c>
      <c r="F184" s="191">
        <f t="shared" si="79"/>
        <v>2020</v>
      </c>
      <c r="G184" s="191">
        <f t="shared" si="80"/>
        <v>6</v>
      </c>
      <c r="H184" s="191">
        <f t="shared" si="83"/>
        <v>7</v>
      </c>
      <c r="I184" s="192">
        <f t="shared" si="81"/>
        <v>42527</v>
      </c>
      <c r="J184" s="193"/>
      <c r="K184" s="194"/>
      <c r="L184" s="193"/>
      <c r="M184" s="194"/>
      <c r="N184" s="193"/>
      <c r="O184" s="194"/>
      <c r="P184" s="193"/>
      <c r="Q184" s="194"/>
      <c r="R184" s="195"/>
      <c r="S184" s="195"/>
      <c r="T184" s="195"/>
      <c r="U184" s="195"/>
      <c r="V184" s="196"/>
      <c r="W184" s="196"/>
      <c r="X184" s="196"/>
      <c r="Y184" s="196"/>
      <c r="Z184" s="191">
        <f t="shared" si="82"/>
        <v>0</v>
      </c>
      <c r="AA184" s="150"/>
      <c r="AH184" s="184"/>
    </row>
    <row r="185" spans="1:37" ht="12.75" hidden="1" customHeight="1" outlineLevel="1" x14ac:dyDescent="0.2">
      <c r="B185" s="851"/>
      <c r="C185" s="851"/>
      <c r="D185" s="27">
        <f t="shared" si="77"/>
        <v>24</v>
      </c>
      <c r="E185" s="191" t="str">
        <f t="shared" si="78"/>
        <v>Mo</v>
      </c>
      <c r="F185" s="2">
        <f t="shared" si="79"/>
        <v>2020</v>
      </c>
      <c r="G185" s="2">
        <f t="shared" si="80"/>
        <v>6</v>
      </c>
      <c r="H185" s="2">
        <f t="shared" si="83"/>
        <v>8</v>
      </c>
      <c r="I185" s="14">
        <f t="shared" si="81"/>
        <v>42528</v>
      </c>
      <c r="J185" s="3">
        <v>7</v>
      </c>
      <c r="K185" s="134">
        <v>40</v>
      </c>
      <c r="L185" s="3">
        <v>11</v>
      </c>
      <c r="M185" s="134">
        <v>15</v>
      </c>
      <c r="N185" s="3">
        <v>11</v>
      </c>
      <c r="O185" s="134">
        <v>30</v>
      </c>
      <c r="P185" s="3">
        <v>12</v>
      </c>
      <c r="Q185" s="134">
        <v>15</v>
      </c>
      <c r="R185" s="139">
        <f t="shared" si="84"/>
        <v>0.31944444444444448</v>
      </c>
      <c r="S185" s="139">
        <f t="shared" si="85"/>
        <v>0.46875</v>
      </c>
      <c r="T185" s="139">
        <f t="shared" si="86"/>
        <v>0.47916666666666669</v>
      </c>
      <c r="U185" s="139">
        <f t="shared" si="87"/>
        <v>0.51041666666666663</v>
      </c>
      <c r="V185" s="11"/>
      <c r="W185" s="11">
        <v>0.17708333333333334</v>
      </c>
      <c r="X185" s="11"/>
      <c r="Y185" s="11">
        <f t="shared" si="88"/>
        <v>0.18055555555555547</v>
      </c>
      <c r="Z185" s="191">
        <f t="shared" si="82"/>
        <v>0</v>
      </c>
      <c r="AA185" s="150"/>
      <c r="AD185" s="287" t="s">
        <v>402</v>
      </c>
      <c r="AH185" s="184"/>
      <c r="AK185" s="285" t="s">
        <v>401</v>
      </c>
    </row>
    <row r="186" spans="1:37" ht="12.75" hidden="1" customHeight="1" outlineLevel="1" x14ac:dyDescent="0.2">
      <c r="B186" s="851"/>
      <c r="C186" s="851"/>
      <c r="D186" s="27" t="str">
        <f t="shared" si="77"/>
        <v/>
      </c>
      <c r="E186" s="191" t="str">
        <f t="shared" si="78"/>
        <v>Di</v>
      </c>
      <c r="F186" s="2">
        <f t="shared" si="79"/>
        <v>2020</v>
      </c>
      <c r="G186" s="2">
        <f t="shared" si="80"/>
        <v>6</v>
      </c>
      <c r="H186" s="2">
        <f t="shared" si="83"/>
        <v>9</v>
      </c>
      <c r="I186" s="14">
        <f t="shared" si="81"/>
        <v>42529</v>
      </c>
      <c r="J186" s="3">
        <f>$J$4</f>
        <v>7</v>
      </c>
      <c r="K186" s="134">
        <v>48</v>
      </c>
      <c r="L186" s="3">
        <v>8</v>
      </c>
      <c r="M186" s="134">
        <v>40</v>
      </c>
      <c r="N186" s="3">
        <v>9</v>
      </c>
      <c r="O186" s="134">
        <v>40</v>
      </c>
      <c r="P186" s="3">
        <v>13</v>
      </c>
      <c r="Q186" s="134">
        <v>10</v>
      </c>
      <c r="R186" s="139">
        <f t="shared" si="84"/>
        <v>0.32500000000000001</v>
      </c>
      <c r="S186" s="139">
        <f t="shared" si="85"/>
        <v>0.3611111111111111</v>
      </c>
      <c r="T186" s="139">
        <f t="shared" si="86"/>
        <v>0.40277777777777773</v>
      </c>
      <c r="U186" s="139">
        <f t="shared" si="87"/>
        <v>0.54861111111111105</v>
      </c>
      <c r="V186" s="11"/>
      <c r="W186" s="11">
        <v>0.17708333333333334</v>
      </c>
      <c r="X186" s="11"/>
      <c r="Y186" s="11">
        <f t="shared" si="88"/>
        <v>0.18194444444444441</v>
      </c>
      <c r="Z186" s="191">
        <f t="shared" si="82"/>
        <v>0</v>
      </c>
      <c r="AA186" s="150"/>
      <c r="AD186" s="287" t="s">
        <v>402</v>
      </c>
      <c r="AH186" s="184"/>
      <c r="AK186" s="285" t="s">
        <v>401</v>
      </c>
    </row>
    <row r="187" spans="1:37" ht="12.75" hidden="1" customHeight="1" outlineLevel="1" x14ac:dyDescent="0.2">
      <c r="B187" s="851"/>
      <c r="C187" s="851"/>
      <c r="D187" s="27" t="str">
        <f t="shared" si="77"/>
        <v/>
      </c>
      <c r="E187" s="191" t="str">
        <f t="shared" si="78"/>
        <v>Mi</v>
      </c>
      <c r="F187" s="2">
        <f t="shared" si="79"/>
        <v>2020</v>
      </c>
      <c r="G187" s="2">
        <f t="shared" si="80"/>
        <v>6</v>
      </c>
      <c r="H187" s="2">
        <f t="shared" si="83"/>
        <v>10</v>
      </c>
      <c r="I187" s="14">
        <f t="shared" si="81"/>
        <v>42530</v>
      </c>
      <c r="J187" s="3">
        <v>7</v>
      </c>
      <c r="K187" s="134">
        <v>48</v>
      </c>
      <c r="L187" s="3">
        <v>12</v>
      </c>
      <c r="M187" s="134">
        <v>15</v>
      </c>
      <c r="N187" s="3">
        <v>12</v>
      </c>
      <c r="O187" s="134">
        <v>15</v>
      </c>
      <c r="P187" s="3">
        <v>15</v>
      </c>
      <c r="Q187" s="134">
        <v>10</v>
      </c>
      <c r="R187" s="139">
        <f t="shared" si="84"/>
        <v>0.32500000000000001</v>
      </c>
      <c r="S187" s="139">
        <f t="shared" si="85"/>
        <v>0.51041666666666663</v>
      </c>
      <c r="T187" s="139">
        <f t="shared" si="86"/>
        <v>0.51041666666666663</v>
      </c>
      <c r="U187" s="139">
        <f t="shared" si="87"/>
        <v>0.63194444444444442</v>
      </c>
      <c r="V187" s="11"/>
      <c r="W187" s="11">
        <v>0.17708333333333334</v>
      </c>
      <c r="X187" s="11"/>
      <c r="Y187" s="11">
        <f t="shared" si="88"/>
        <v>0.30694444444444441</v>
      </c>
      <c r="Z187" s="191">
        <f t="shared" si="82"/>
        <v>0</v>
      </c>
      <c r="AA187" s="150"/>
      <c r="AD187" s="287" t="s">
        <v>402</v>
      </c>
      <c r="AH187" s="184"/>
      <c r="AK187" s="285" t="s">
        <v>403</v>
      </c>
    </row>
    <row r="188" spans="1:37" ht="12.75" hidden="1" customHeight="1" outlineLevel="1" x14ac:dyDescent="0.2">
      <c r="B188" s="851"/>
      <c r="C188" s="851"/>
      <c r="D188" s="27" t="str">
        <f t="shared" si="77"/>
        <v/>
      </c>
      <c r="E188" s="191" t="str">
        <f t="shared" si="78"/>
        <v>Do</v>
      </c>
      <c r="F188" s="2">
        <f t="shared" si="79"/>
        <v>2020</v>
      </c>
      <c r="G188" s="2">
        <f t="shared" si="80"/>
        <v>6</v>
      </c>
      <c r="H188" s="2">
        <f t="shared" si="83"/>
        <v>11</v>
      </c>
      <c r="I188" s="14">
        <f t="shared" si="81"/>
        <v>42531</v>
      </c>
      <c r="J188" s="3">
        <v>8</v>
      </c>
      <c r="K188" s="134">
        <v>30</v>
      </c>
      <c r="L188" s="3">
        <v>13</v>
      </c>
      <c r="M188" s="134">
        <v>15</v>
      </c>
      <c r="N188" s="3">
        <v>13</v>
      </c>
      <c r="O188" s="134">
        <v>15</v>
      </c>
      <c r="P188" s="3">
        <v>17</v>
      </c>
      <c r="Q188" s="134">
        <v>15</v>
      </c>
      <c r="R188" s="139">
        <f t="shared" si="84"/>
        <v>0.35416666666666669</v>
      </c>
      <c r="S188" s="139">
        <f t="shared" si="85"/>
        <v>0.55208333333333337</v>
      </c>
      <c r="T188" s="139">
        <f t="shared" si="86"/>
        <v>0.55208333333333337</v>
      </c>
      <c r="U188" s="139">
        <f t="shared" si="87"/>
        <v>0.71875</v>
      </c>
      <c r="V188" s="11"/>
      <c r="W188" s="11">
        <v>0.17708333333333334</v>
      </c>
      <c r="X188" s="11"/>
      <c r="Y188" s="11">
        <f t="shared" si="88"/>
        <v>0.36458333333333331</v>
      </c>
      <c r="Z188" s="191">
        <f t="shared" si="82"/>
        <v>0</v>
      </c>
      <c r="AA188" s="150"/>
      <c r="AD188" s="287" t="s">
        <v>402</v>
      </c>
      <c r="AH188" s="184"/>
      <c r="AK188" s="285" t="s">
        <v>403</v>
      </c>
    </row>
    <row r="189" spans="1:37" ht="12.75" hidden="1" customHeight="1" outlineLevel="1" x14ac:dyDescent="0.2">
      <c r="B189" s="851"/>
      <c r="C189" s="851"/>
      <c r="D189" s="27" t="str">
        <f t="shared" si="77"/>
        <v/>
      </c>
      <c r="E189" s="191" t="str">
        <f t="shared" si="78"/>
        <v>Fr</v>
      </c>
      <c r="F189" s="2">
        <f t="shared" si="79"/>
        <v>2020</v>
      </c>
      <c r="G189" s="2">
        <f t="shared" si="80"/>
        <v>6</v>
      </c>
      <c r="H189" s="2">
        <f t="shared" si="83"/>
        <v>12</v>
      </c>
      <c r="I189" s="14">
        <f t="shared" si="81"/>
        <v>42532</v>
      </c>
      <c r="J189" s="3">
        <v>7</v>
      </c>
      <c r="K189" s="134">
        <v>45</v>
      </c>
      <c r="L189" s="3">
        <v>12</v>
      </c>
      <c r="M189" s="134">
        <v>15</v>
      </c>
      <c r="N189" s="3">
        <v>12</v>
      </c>
      <c r="O189" s="134">
        <v>15</v>
      </c>
      <c r="P189" s="3">
        <v>12</v>
      </c>
      <c r="Q189" s="134">
        <v>15</v>
      </c>
      <c r="R189" s="139">
        <f t="shared" si="84"/>
        <v>0.32291666666666669</v>
      </c>
      <c r="S189" s="139">
        <f t="shared" si="85"/>
        <v>0.51041666666666663</v>
      </c>
      <c r="T189" s="139">
        <f t="shared" si="86"/>
        <v>0.51041666666666663</v>
      </c>
      <c r="U189" s="139">
        <f t="shared" si="87"/>
        <v>0.51041666666666663</v>
      </c>
      <c r="V189" s="11"/>
      <c r="W189" s="11">
        <v>0.17708333333333334</v>
      </c>
      <c r="X189" s="11"/>
      <c r="Y189" s="11">
        <f t="shared" si="88"/>
        <v>0.18749999999999994</v>
      </c>
      <c r="Z189" s="191">
        <f t="shared" si="82"/>
        <v>0</v>
      </c>
      <c r="AA189" s="150"/>
      <c r="AD189" s="287" t="s">
        <v>402</v>
      </c>
      <c r="AH189" s="184"/>
      <c r="AK189" s="285" t="s">
        <v>404</v>
      </c>
    </row>
    <row r="190" spans="1:37" ht="12.75" hidden="1" customHeight="1" outlineLevel="1" x14ac:dyDescent="0.2">
      <c r="B190" s="851"/>
      <c r="C190" s="851"/>
      <c r="D190" s="27" t="str">
        <f t="shared" si="77"/>
        <v/>
      </c>
      <c r="E190" s="191" t="str">
        <f t="shared" si="78"/>
        <v>Sa</v>
      </c>
      <c r="F190" s="2">
        <f t="shared" si="79"/>
        <v>2020</v>
      </c>
      <c r="G190" s="2">
        <f t="shared" si="80"/>
        <v>6</v>
      </c>
      <c r="H190" s="2">
        <f t="shared" si="83"/>
        <v>13</v>
      </c>
      <c r="I190" s="14">
        <f t="shared" si="81"/>
        <v>42533</v>
      </c>
      <c r="J190" s="3">
        <v>9</v>
      </c>
      <c r="K190" s="134">
        <v>30</v>
      </c>
      <c r="L190" s="3">
        <v>12</v>
      </c>
      <c r="M190" s="134">
        <v>0</v>
      </c>
      <c r="N190" s="3">
        <v>12</v>
      </c>
      <c r="O190" s="134">
        <v>0</v>
      </c>
      <c r="P190" s="3">
        <v>12</v>
      </c>
      <c r="Q190" s="134">
        <v>0</v>
      </c>
      <c r="R190" s="139">
        <f>TIME(J190,K190,0)</f>
        <v>0.39583333333333331</v>
      </c>
      <c r="S190" s="139">
        <f>TIME(L190,M190,0)</f>
        <v>0.5</v>
      </c>
      <c r="T190" s="139">
        <f>TIME(N190,O190,0)</f>
        <v>0.5</v>
      </c>
      <c r="U190" s="139">
        <f>TIME(P190,Q190,0)</f>
        <v>0.5</v>
      </c>
      <c r="V190" s="11"/>
      <c r="W190" s="11">
        <v>0</v>
      </c>
      <c r="X190" s="11"/>
      <c r="Y190" s="11">
        <f>U190-R190-(T190-S190)</f>
        <v>0.10416666666666669</v>
      </c>
      <c r="Z190" s="191">
        <f t="shared" si="82"/>
        <v>0</v>
      </c>
      <c r="AA190" s="150"/>
      <c r="AH190" s="184"/>
      <c r="AK190" s="285" t="s">
        <v>405</v>
      </c>
    </row>
    <row r="191" spans="1:37" ht="12.75" hidden="1" customHeight="1" outlineLevel="1" x14ac:dyDescent="0.2">
      <c r="B191" s="851"/>
      <c r="C191" s="851"/>
      <c r="D191" s="27" t="str">
        <f t="shared" si="77"/>
        <v/>
      </c>
      <c r="E191" s="191" t="str">
        <f t="shared" si="78"/>
        <v>So</v>
      </c>
      <c r="F191" s="191">
        <f t="shared" si="79"/>
        <v>2020</v>
      </c>
      <c r="G191" s="191">
        <f t="shared" si="80"/>
        <v>6</v>
      </c>
      <c r="H191" s="191">
        <f t="shared" si="83"/>
        <v>14</v>
      </c>
      <c r="I191" s="192">
        <f t="shared" si="81"/>
        <v>42534</v>
      </c>
      <c r="J191" s="193"/>
      <c r="K191" s="194"/>
      <c r="L191" s="193"/>
      <c r="M191" s="194"/>
      <c r="N191" s="193"/>
      <c r="O191" s="194"/>
      <c r="P191" s="193"/>
      <c r="Q191" s="194"/>
      <c r="R191" s="195"/>
      <c r="S191" s="195"/>
      <c r="T191" s="195"/>
      <c r="U191" s="195"/>
      <c r="V191" s="196"/>
      <c r="W191" s="196"/>
      <c r="X191" s="196"/>
      <c r="Y191" s="196"/>
      <c r="Z191" s="191">
        <f t="shared" si="82"/>
        <v>0</v>
      </c>
      <c r="AA191" s="150"/>
      <c r="AH191" s="184"/>
    </row>
    <row r="192" spans="1:37" ht="12.75" hidden="1" customHeight="1" outlineLevel="1" x14ac:dyDescent="0.2">
      <c r="B192" s="851"/>
      <c r="C192" s="851"/>
      <c r="D192" s="27">
        <f t="shared" si="77"/>
        <v>25</v>
      </c>
      <c r="E192" s="191" t="str">
        <f t="shared" si="78"/>
        <v>Mo</v>
      </c>
      <c r="F192" s="2">
        <f t="shared" si="79"/>
        <v>2020</v>
      </c>
      <c r="G192" s="2">
        <f t="shared" si="80"/>
        <v>6</v>
      </c>
      <c r="H192" s="2">
        <f t="shared" si="83"/>
        <v>15</v>
      </c>
      <c r="I192" s="14">
        <f t="shared" si="81"/>
        <v>42535</v>
      </c>
      <c r="J192" s="3">
        <v>9</v>
      </c>
      <c r="K192" s="134">
        <v>55</v>
      </c>
      <c r="L192" s="3">
        <v>14</v>
      </c>
      <c r="M192" s="134">
        <v>15</v>
      </c>
      <c r="N192" s="3">
        <v>14</v>
      </c>
      <c r="O192" s="134">
        <v>15</v>
      </c>
      <c r="P192" s="3">
        <v>14</v>
      </c>
      <c r="Q192" s="134">
        <v>15</v>
      </c>
      <c r="R192" s="139">
        <f t="shared" si="84"/>
        <v>0.41319444444444442</v>
      </c>
      <c r="S192" s="139">
        <f t="shared" si="85"/>
        <v>0.59375</v>
      </c>
      <c r="T192" s="139">
        <f t="shared" si="86"/>
        <v>0.59375</v>
      </c>
      <c r="U192" s="139">
        <f t="shared" si="87"/>
        <v>0.59375</v>
      </c>
      <c r="V192" s="11"/>
      <c r="W192" s="11">
        <v>0.17708333333333334</v>
      </c>
      <c r="X192" s="11"/>
      <c r="Y192" s="11">
        <f t="shared" si="88"/>
        <v>0.18055555555555558</v>
      </c>
      <c r="Z192" s="191">
        <f t="shared" si="82"/>
        <v>0</v>
      </c>
      <c r="AA192" s="150"/>
      <c r="AD192" s="287" t="s">
        <v>402</v>
      </c>
      <c r="AH192" s="184"/>
      <c r="AK192" s="285" t="s">
        <v>401</v>
      </c>
    </row>
    <row r="193" spans="2:37" ht="12.75" hidden="1" customHeight="1" outlineLevel="1" x14ac:dyDescent="0.2">
      <c r="B193" s="851"/>
      <c r="C193" s="851"/>
      <c r="D193" s="27" t="str">
        <f t="shared" si="77"/>
        <v/>
      </c>
      <c r="E193" s="191" t="str">
        <f t="shared" si="78"/>
        <v>Di</v>
      </c>
      <c r="F193" s="2">
        <f t="shared" si="79"/>
        <v>2020</v>
      </c>
      <c r="G193" s="2">
        <f t="shared" si="80"/>
        <v>6</v>
      </c>
      <c r="H193" s="2">
        <f t="shared" si="83"/>
        <v>16</v>
      </c>
      <c r="I193" s="14">
        <f t="shared" si="81"/>
        <v>42536</v>
      </c>
      <c r="J193" s="3">
        <v>7</v>
      </c>
      <c r="K193" s="134">
        <v>35</v>
      </c>
      <c r="L193" s="3">
        <v>12</v>
      </c>
      <c r="M193" s="134">
        <v>15</v>
      </c>
      <c r="N193" s="3">
        <v>12</v>
      </c>
      <c r="O193" s="134">
        <v>15</v>
      </c>
      <c r="P193" s="3">
        <v>12</v>
      </c>
      <c r="Q193" s="134">
        <v>15</v>
      </c>
      <c r="R193" s="139">
        <f t="shared" si="84"/>
        <v>0.31597222222222221</v>
      </c>
      <c r="S193" s="139">
        <f t="shared" si="85"/>
        <v>0.51041666666666663</v>
      </c>
      <c r="T193" s="139">
        <f t="shared" si="86"/>
        <v>0.51041666666666663</v>
      </c>
      <c r="U193" s="139">
        <f t="shared" si="87"/>
        <v>0.51041666666666663</v>
      </c>
      <c r="V193" s="11"/>
      <c r="W193" s="11">
        <v>0.17708333333333334</v>
      </c>
      <c r="X193" s="11"/>
      <c r="Y193" s="11">
        <f t="shared" si="88"/>
        <v>0.19444444444444442</v>
      </c>
      <c r="Z193" s="191">
        <f t="shared" si="82"/>
        <v>0</v>
      </c>
      <c r="AA193" s="172"/>
      <c r="AD193" s="287" t="s">
        <v>402</v>
      </c>
      <c r="AH193" s="184"/>
      <c r="AK193" s="285" t="s">
        <v>401</v>
      </c>
    </row>
    <row r="194" spans="2:37" ht="12.75" hidden="1" customHeight="1" outlineLevel="1" x14ac:dyDescent="0.2">
      <c r="B194" s="851"/>
      <c r="C194" s="851"/>
      <c r="D194" s="27" t="str">
        <f t="shared" si="77"/>
        <v/>
      </c>
      <c r="E194" s="191" t="str">
        <f t="shared" si="78"/>
        <v>Mi</v>
      </c>
      <c r="F194" s="2">
        <f t="shared" si="79"/>
        <v>2020</v>
      </c>
      <c r="G194" s="2">
        <f t="shared" si="80"/>
        <v>6</v>
      </c>
      <c r="H194" s="2">
        <f t="shared" si="83"/>
        <v>17</v>
      </c>
      <c r="I194" s="14">
        <f t="shared" si="81"/>
        <v>42537</v>
      </c>
      <c r="J194" s="3">
        <v>7</v>
      </c>
      <c r="K194" s="134">
        <v>45</v>
      </c>
      <c r="L194" s="3">
        <v>12</v>
      </c>
      <c r="M194" s="134">
        <v>15</v>
      </c>
      <c r="N194" s="3">
        <v>12</v>
      </c>
      <c r="O194" s="134">
        <v>15</v>
      </c>
      <c r="P194" s="3">
        <v>12</v>
      </c>
      <c r="Q194" s="134">
        <v>15</v>
      </c>
      <c r="R194" s="139">
        <f t="shared" si="84"/>
        <v>0.32291666666666669</v>
      </c>
      <c r="S194" s="139">
        <f t="shared" si="85"/>
        <v>0.51041666666666663</v>
      </c>
      <c r="T194" s="139">
        <f t="shared" si="86"/>
        <v>0.51041666666666663</v>
      </c>
      <c r="U194" s="139">
        <f t="shared" si="87"/>
        <v>0.51041666666666663</v>
      </c>
      <c r="V194" s="11"/>
      <c r="W194" s="11">
        <v>0.17708333333333334</v>
      </c>
      <c r="X194" s="11"/>
      <c r="Y194" s="11">
        <f t="shared" si="88"/>
        <v>0.18749999999999994</v>
      </c>
      <c r="Z194" s="191">
        <f t="shared" si="82"/>
        <v>0</v>
      </c>
      <c r="AA194" s="172"/>
      <c r="AD194" s="287" t="s">
        <v>402</v>
      </c>
      <c r="AH194" s="184"/>
      <c r="AK194" s="285" t="s">
        <v>401</v>
      </c>
    </row>
    <row r="195" spans="2:37" ht="12.75" hidden="1" customHeight="1" outlineLevel="1" x14ac:dyDescent="0.2">
      <c r="B195" s="851"/>
      <c r="C195" s="851"/>
      <c r="D195" s="27" t="str">
        <f t="shared" si="77"/>
        <v/>
      </c>
      <c r="E195" s="191" t="str">
        <f t="shared" si="78"/>
        <v>Do</v>
      </c>
      <c r="F195" s="2">
        <f t="shared" si="79"/>
        <v>2020</v>
      </c>
      <c r="G195" s="2">
        <f t="shared" si="80"/>
        <v>6</v>
      </c>
      <c r="H195" s="2">
        <f t="shared" si="83"/>
        <v>18</v>
      </c>
      <c r="I195" s="14">
        <f t="shared" si="81"/>
        <v>42538</v>
      </c>
      <c r="J195" s="3">
        <v>8</v>
      </c>
      <c r="K195" s="134">
        <v>25</v>
      </c>
      <c r="L195" s="3">
        <v>12</v>
      </c>
      <c r="M195" s="134">
        <v>45</v>
      </c>
      <c r="N195" s="3">
        <v>12</v>
      </c>
      <c r="O195" s="134">
        <v>45</v>
      </c>
      <c r="P195" s="3">
        <v>12</v>
      </c>
      <c r="Q195" s="134">
        <v>45</v>
      </c>
      <c r="R195" s="139">
        <f t="shared" si="84"/>
        <v>0.35069444444444442</v>
      </c>
      <c r="S195" s="139">
        <f t="shared" si="85"/>
        <v>0.53125</v>
      </c>
      <c r="T195" s="139">
        <f t="shared" si="86"/>
        <v>0.53125</v>
      </c>
      <c r="U195" s="139">
        <f t="shared" si="87"/>
        <v>0.53125</v>
      </c>
      <c r="V195" s="11"/>
      <c r="W195" s="11">
        <v>0.17708333333333334</v>
      </c>
      <c r="X195" s="11"/>
      <c r="Y195" s="11">
        <f t="shared" si="88"/>
        <v>0.18055555555555558</v>
      </c>
      <c r="Z195" s="191">
        <f t="shared" si="82"/>
        <v>0</v>
      </c>
      <c r="AA195" s="172"/>
      <c r="AD195" s="287" t="s">
        <v>402</v>
      </c>
      <c r="AH195" s="184"/>
      <c r="AK195" s="285" t="s">
        <v>401</v>
      </c>
    </row>
    <row r="196" spans="2:37" ht="12.75" hidden="1" customHeight="1" outlineLevel="1" x14ac:dyDescent="0.2">
      <c r="B196" s="851"/>
      <c r="C196" s="851"/>
      <c r="D196" s="27" t="str">
        <f t="shared" si="77"/>
        <v/>
      </c>
      <c r="E196" s="191" t="str">
        <f t="shared" si="78"/>
        <v>Fr</v>
      </c>
      <c r="F196" s="2">
        <f t="shared" si="79"/>
        <v>2020</v>
      </c>
      <c r="G196" s="2">
        <f t="shared" si="80"/>
        <v>6</v>
      </c>
      <c r="H196" s="2">
        <f t="shared" si="83"/>
        <v>19</v>
      </c>
      <c r="I196" s="14">
        <f t="shared" si="81"/>
        <v>42539</v>
      </c>
      <c r="J196" s="3">
        <v>7</v>
      </c>
      <c r="K196" s="134">
        <v>15</v>
      </c>
      <c r="L196" s="3">
        <v>12</v>
      </c>
      <c r="M196" s="134">
        <v>15</v>
      </c>
      <c r="N196" s="3">
        <v>12</v>
      </c>
      <c r="O196" s="134">
        <v>45</v>
      </c>
      <c r="P196" s="3">
        <v>16</v>
      </c>
      <c r="Q196" s="134">
        <v>45</v>
      </c>
      <c r="R196" s="139">
        <f t="shared" si="84"/>
        <v>0.30208333333333331</v>
      </c>
      <c r="S196" s="139">
        <f t="shared" si="85"/>
        <v>0.51041666666666663</v>
      </c>
      <c r="T196" s="139">
        <f t="shared" si="86"/>
        <v>0.53125</v>
      </c>
      <c r="U196" s="139">
        <f t="shared" si="87"/>
        <v>0.69791666666666663</v>
      </c>
      <c r="V196" s="11"/>
      <c r="W196" s="11">
        <f t="shared" ref="W196:W203" si="89">TIME($W$4,$X$4,0)</f>
        <v>0.35416666666666669</v>
      </c>
      <c r="X196" s="11"/>
      <c r="Y196" s="11">
        <f t="shared" si="88"/>
        <v>0.37499999999999994</v>
      </c>
      <c r="Z196" s="191">
        <f t="shared" si="82"/>
        <v>0</v>
      </c>
      <c r="AA196" s="172"/>
      <c r="AH196" s="184"/>
      <c r="AI196" s="151" t="s">
        <v>407</v>
      </c>
      <c r="AJ196" s="151" t="s">
        <v>24</v>
      </c>
      <c r="AK196" s="172" t="s">
        <v>406</v>
      </c>
    </row>
    <row r="197" spans="2:37" ht="12.75" hidden="1" customHeight="1" outlineLevel="1" x14ac:dyDescent="0.2">
      <c r="B197" s="851"/>
      <c r="C197" s="851"/>
      <c r="D197" s="27" t="str">
        <f t="shared" si="77"/>
        <v/>
      </c>
      <c r="E197" s="191" t="str">
        <f t="shared" si="78"/>
        <v>Sa</v>
      </c>
      <c r="F197" s="191">
        <f t="shared" si="79"/>
        <v>2020</v>
      </c>
      <c r="G197" s="191">
        <f t="shared" si="80"/>
        <v>6</v>
      </c>
      <c r="H197" s="191">
        <f t="shared" si="83"/>
        <v>20</v>
      </c>
      <c r="I197" s="192">
        <f t="shared" si="81"/>
        <v>42540</v>
      </c>
      <c r="J197" s="3">
        <v>13</v>
      </c>
      <c r="K197" s="134">
        <v>30</v>
      </c>
      <c r="L197" s="3">
        <v>13</v>
      </c>
      <c r="M197" s="134">
        <v>30</v>
      </c>
      <c r="N197" s="3">
        <v>13</v>
      </c>
      <c r="O197" s="134">
        <v>30</v>
      </c>
      <c r="P197" s="3">
        <v>16</v>
      </c>
      <c r="Q197" s="134">
        <v>30</v>
      </c>
      <c r="R197" s="139">
        <f t="shared" si="84"/>
        <v>0.5625</v>
      </c>
      <c r="S197" s="139">
        <f t="shared" si="85"/>
        <v>0.5625</v>
      </c>
      <c r="T197" s="139">
        <f t="shared" si="86"/>
        <v>0.5625</v>
      </c>
      <c r="U197" s="139">
        <f t="shared" si="87"/>
        <v>0.6875</v>
      </c>
      <c r="V197" s="11"/>
      <c r="W197" s="11">
        <v>0</v>
      </c>
      <c r="X197" s="11"/>
      <c r="Y197" s="11">
        <f t="shared" si="88"/>
        <v>0.125</v>
      </c>
      <c r="Z197" s="191">
        <f t="shared" si="82"/>
        <v>0</v>
      </c>
      <c r="AA197" s="172"/>
      <c r="AH197" s="184"/>
      <c r="AI197" s="151">
        <v>104</v>
      </c>
      <c r="AJ197" s="151">
        <v>8.5</v>
      </c>
      <c r="AK197" s="288">
        <f>AI197/AJ197</f>
        <v>12.235294117647058</v>
      </c>
    </row>
    <row r="198" spans="2:37" ht="12.75" hidden="1" customHeight="1" outlineLevel="1" x14ac:dyDescent="0.2">
      <c r="B198" s="851"/>
      <c r="C198" s="851"/>
      <c r="D198" s="27" t="str">
        <f t="shared" si="77"/>
        <v/>
      </c>
      <c r="E198" s="191" t="str">
        <f t="shared" si="78"/>
        <v>So</v>
      </c>
      <c r="F198" s="191">
        <f t="shared" si="79"/>
        <v>2020</v>
      </c>
      <c r="G198" s="191">
        <f t="shared" si="80"/>
        <v>6</v>
      </c>
      <c r="H198" s="191">
        <f t="shared" si="83"/>
        <v>21</v>
      </c>
      <c r="I198" s="192">
        <f t="shared" si="81"/>
        <v>42541</v>
      </c>
      <c r="J198" s="193"/>
      <c r="K198" s="194"/>
      <c r="L198" s="193"/>
      <c r="M198" s="194"/>
      <c r="N198" s="193"/>
      <c r="O198" s="194"/>
      <c r="P198" s="193"/>
      <c r="Q198" s="194"/>
      <c r="R198" s="195"/>
      <c r="S198" s="195"/>
      <c r="T198" s="195"/>
      <c r="U198" s="195"/>
      <c r="V198" s="196"/>
      <c r="W198" s="196"/>
      <c r="X198" s="196"/>
      <c r="Y198" s="196"/>
      <c r="Z198" s="191">
        <f t="shared" si="82"/>
        <v>0</v>
      </c>
      <c r="AH198" s="184"/>
    </row>
    <row r="199" spans="2:37" ht="12.75" hidden="1" customHeight="1" outlineLevel="1" x14ac:dyDescent="0.2">
      <c r="B199" s="851"/>
      <c r="C199" s="851"/>
      <c r="D199" s="27">
        <f t="shared" si="77"/>
        <v>26</v>
      </c>
      <c r="E199" s="191" t="str">
        <f t="shared" si="78"/>
        <v>Mo</v>
      </c>
      <c r="F199" s="2">
        <f t="shared" si="79"/>
        <v>2020</v>
      </c>
      <c r="G199" s="2">
        <f t="shared" si="80"/>
        <v>6</v>
      </c>
      <c r="H199" s="2">
        <f t="shared" si="83"/>
        <v>22</v>
      </c>
      <c r="I199" s="14">
        <f t="shared" si="81"/>
        <v>42542</v>
      </c>
      <c r="J199" s="3">
        <v>8</v>
      </c>
      <c r="K199" s="134">
        <v>55</v>
      </c>
      <c r="L199" s="3">
        <v>12</v>
      </c>
      <c r="M199" s="134">
        <v>15</v>
      </c>
      <c r="N199" s="3">
        <v>12</v>
      </c>
      <c r="O199" s="134">
        <v>45</v>
      </c>
      <c r="P199" s="3">
        <v>18</v>
      </c>
      <c r="Q199" s="134">
        <v>0</v>
      </c>
      <c r="R199" s="139">
        <f t="shared" si="84"/>
        <v>0.37152777777777773</v>
      </c>
      <c r="S199" s="139">
        <f t="shared" si="85"/>
        <v>0.51041666666666663</v>
      </c>
      <c r="T199" s="139">
        <f t="shared" si="86"/>
        <v>0.53125</v>
      </c>
      <c r="U199" s="139">
        <f t="shared" si="87"/>
        <v>0.75</v>
      </c>
      <c r="V199" s="11"/>
      <c r="W199" s="11">
        <f t="shared" si="89"/>
        <v>0.35416666666666669</v>
      </c>
      <c r="X199" s="11"/>
      <c r="Y199" s="11">
        <f t="shared" si="88"/>
        <v>0.3576388888888889</v>
      </c>
      <c r="Z199" s="191">
        <f t="shared" si="82"/>
        <v>0</v>
      </c>
      <c r="AH199" s="184"/>
    </row>
    <row r="200" spans="2:37" ht="12.75" hidden="1" customHeight="1" outlineLevel="1" x14ac:dyDescent="0.2">
      <c r="B200" s="851"/>
      <c r="C200" s="851"/>
      <c r="D200" s="27" t="str">
        <f t="shared" si="77"/>
        <v/>
      </c>
      <c r="E200" s="191" t="str">
        <f t="shared" si="78"/>
        <v>Di</v>
      </c>
      <c r="F200" s="2">
        <f t="shared" si="79"/>
        <v>2020</v>
      </c>
      <c r="G200" s="2">
        <f t="shared" si="80"/>
        <v>6</v>
      </c>
      <c r="H200" s="2">
        <f t="shared" si="83"/>
        <v>23</v>
      </c>
      <c r="I200" s="14">
        <f t="shared" si="81"/>
        <v>42543</v>
      </c>
      <c r="J200" s="3">
        <v>8</v>
      </c>
      <c r="K200" s="134">
        <v>20</v>
      </c>
      <c r="L200" s="3">
        <v>12</v>
      </c>
      <c r="M200" s="134">
        <v>15</v>
      </c>
      <c r="N200" s="3">
        <v>12</v>
      </c>
      <c r="O200" s="134">
        <v>45</v>
      </c>
      <c r="P200" s="3">
        <v>17</v>
      </c>
      <c r="Q200" s="134">
        <v>20</v>
      </c>
      <c r="R200" s="139">
        <f t="shared" si="84"/>
        <v>0.34722222222222227</v>
      </c>
      <c r="S200" s="139">
        <f t="shared" si="85"/>
        <v>0.51041666666666663</v>
      </c>
      <c r="T200" s="139">
        <f t="shared" si="86"/>
        <v>0.53125</v>
      </c>
      <c r="U200" s="139">
        <f t="shared" si="87"/>
        <v>0.72222222222222221</v>
      </c>
      <c r="V200" s="11"/>
      <c r="W200" s="11">
        <f t="shared" si="89"/>
        <v>0.35416666666666669</v>
      </c>
      <c r="X200" s="11"/>
      <c r="Y200" s="11">
        <f t="shared" si="88"/>
        <v>0.35416666666666657</v>
      </c>
      <c r="Z200" s="191">
        <f t="shared" si="82"/>
        <v>0</v>
      </c>
      <c r="AA200" s="150"/>
      <c r="AH200" s="184"/>
    </row>
    <row r="201" spans="2:37" ht="12.75" hidden="1" customHeight="1" outlineLevel="1" x14ac:dyDescent="0.2">
      <c r="B201" s="851"/>
      <c r="C201" s="851"/>
      <c r="D201" s="27" t="str">
        <f t="shared" si="77"/>
        <v/>
      </c>
      <c r="E201" s="191" t="str">
        <f t="shared" si="78"/>
        <v>Mi</v>
      </c>
      <c r="F201" s="2">
        <f t="shared" si="79"/>
        <v>2020</v>
      </c>
      <c r="G201" s="2">
        <f t="shared" si="80"/>
        <v>6</v>
      </c>
      <c r="H201" s="2">
        <f t="shared" si="83"/>
        <v>24</v>
      </c>
      <c r="I201" s="14">
        <f t="shared" si="81"/>
        <v>42544</v>
      </c>
      <c r="J201" s="3">
        <v>7</v>
      </c>
      <c r="K201" s="134">
        <v>30</v>
      </c>
      <c r="L201" s="3">
        <v>12</v>
      </c>
      <c r="M201" s="134">
        <v>15</v>
      </c>
      <c r="N201" s="3">
        <v>12</v>
      </c>
      <c r="O201" s="134">
        <v>45</v>
      </c>
      <c r="P201" s="3">
        <v>16</v>
      </c>
      <c r="Q201" s="134">
        <v>30</v>
      </c>
      <c r="R201" s="139">
        <f t="shared" si="84"/>
        <v>0.3125</v>
      </c>
      <c r="S201" s="139">
        <f t="shared" si="85"/>
        <v>0.51041666666666663</v>
      </c>
      <c r="T201" s="139">
        <f t="shared" si="86"/>
        <v>0.53125</v>
      </c>
      <c r="U201" s="139">
        <f t="shared" si="87"/>
        <v>0.6875</v>
      </c>
      <c r="V201" s="11"/>
      <c r="W201" s="11">
        <f t="shared" si="89"/>
        <v>0.35416666666666669</v>
      </c>
      <c r="X201" s="11"/>
      <c r="Y201" s="11">
        <f t="shared" si="88"/>
        <v>0.35416666666666663</v>
      </c>
      <c r="Z201" s="191">
        <f t="shared" si="82"/>
        <v>0</v>
      </c>
      <c r="AA201" s="150"/>
      <c r="AH201" s="184"/>
    </row>
    <row r="202" spans="2:37" ht="12.75" hidden="1" customHeight="1" outlineLevel="1" x14ac:dyDescent="0.2">
      <c r="B202" s="851"/>
      <c r="C202" s="851"/>
      <c r="D202" s="27" t="str">
        <f t="shared" si="77"/>
        <v/>
      </c>
      <c r="E202" s="191" t="str">
        <f t="shared" si="78"/>
        <v>Do</v>
      </c>
      <c r="F202" s="2">
        <f t="shared" si="79"/>
        <v>2020</v>
      </c>
      <c r="G202" s="2">
        <f t="shared" si="80"/>
        <v>6</v>
      </c>
      <c r="H202" s="2">
        <f t="shared" si="83"/>
        <v>25</v>
      </c>
      <c r="I202" s="14">
        <f t="shared" si="81"/>
        <v>42545</v>
      </c>
      <c r="J202" s="3">
        <v>7</v>
      </c>
      <c r="K202" s="134">
        <v>55</v>
      </c>
      <c r="L202" s="3">
        <v>12</v>
      </c>
      <c r="M202" s="134">
        <v>15</v>
      </c>
      <c r="N202" s="3">
        <v>12</v>
      </c>
      <c r="O202" s="134">
        <v>45</v>
      </c>
      <c r="P202" s="3">
        <v>16</v>
      </c>
      <c r="Q202" s="134">
        <v>30</v>
      </c>
      <c r="R202" s="139">
        <f t="shared" si="84"/>
        <v>0.3298611111111111</v>
      </c>
      <c r="S202" s="139">
        <f t="shared" si="85"/>
        <v>0.51041666666666663</v>
      </c>
      <c r="T202" s="139">
        <f t="shared" si="86"/>
        <v>0.53125</v>
      </c>
      <c r="U202" s="139">
        <f t="shared" si="87"/>
        <v>0.6875</v>
      </c>
      <c r="V202" s="11"/>
      <c r="W202" s="11">
        <f t="shared" si="89"/>
        <v>0.35416666666666669</v>
      </c>
      <c r="X202" s="11"/>
      <c r="Y202" s="11">
        <f t="shared" si="88"/>
        <v>0.33680555555555552</v>
      </c>
      <c r="Z202" s="191">
        <f t="shared" si="82"/>
        <v>0</v>
      </c>
      <c r="AA202" s="150"/>
      <c r="AH202" s="184"/>
      <c r="AI202" s="151" t="s">
        <v>407</v>
      </c>
      <c r="AJ202" s="151" t="s">
        <v>24</v>
      </c>
      <c r="AK202" s="172" t="s">
        <v>409</v>
      </c>
    </row>
    <row r="203" spans="2:37" ht="12.75" hidden="1" customHeight="1" outlineLevel="1" x14ac:dyDescent="0.2">
      <c r="B203" s="851"/>
      <c r="C203" s="851"/>
      <c r="D203" s="27" t="str">
        <f t="shared" si="77"/>
        <v/>
      </c>
      <c r="E203" s="191" t="str">
        <f t="shared" si="78"/>
        <v>Fr</v>
      </c>
      <c r="F203" s="2">
        <f t="shared" si="79"/>
        <v>2020</v>
      </c>
      <c r="G203" s="2">
        <f t="shared" si="80"/>
        <v>6</v>
      </c>
      <c r="H203" s="2">
        <f t="shared" si="83"/>
        <v>26</v>
      </c>
      <c r="I203" s="14">
        <f t="shared" si="81"/>
        <v>42546</v>
      </c>
      <c r="J203" s="3">
        <v>7</v>
      </c>
      <c r="K203" s="134">
        <v>20</v>
      </c>
      <c r="L203" s="193">
        <v>12</v>
      </c>
      <c r="M203" s="194">
        <v>15</v>
      </c>
      <c r="N203" s="193">
        <v>12</v>
      </c>
      <c r="O203" s="194">
        <v>45</v>
      </c>
      <c r="P203" s="193">
        <v>16</v>
      </c>
      <c r="Q203" s="194">
        <v>30</v>
      </c>
      <c r="R203" s="195">
        <f t="shared" si="84"/>
        <v>0.30555555555555552</v>
      </c>
      <c r="S203" s="195">
        <f t="shared" si="85"/>
        <v>0.51041666666666663</v>
      </c>
      <c r="T203" s="195">
        <f t="shared" si="86"/>
        <v>0.53125</v>
      </c>
      <c r="U203" s="195">
        <f t="shared" si="87"/>
        <v>0.6875</v>
      </c>
      <c r="V203" s="196"/>
      <c r="W203" s="196">
        <f t="shared" si="89"/>
        <v>0.35416666666666669</v>
      </c>
      <c r="X203" s="196"/>
      <c r="Y203" s="196">
        <f t="shared" si="88"/>
        <v>0.3611111111111111</v>
      </c>
      <c r="Z203" s="191">
        <f t="shared" si="82"/>
        <v>0</v>
      </c>
      <c r="AA203" s="150"/>
      <c r="AH203" s="184"/>
      <c r="AI203" s="151">
        <v>107.66</v>
      </c>
      <c r="AJ203" s="151">
        <v>8.5</v>
      </c>
      <c r="AK203" s="288">
        <f>AI203/AJ203</f>
        <v>12.665882352941177</v>
      </c>
    </row>
    <row r="204" spans="2:37" ht="12.75" hidden="1" customHeight="1" outlineLevel="1" x14ac:dyDescent="0.2">
      <c r="B204" s="851"/>
      <c r="C204" s="851"/>
      <c r="D204" s="27" t="str">
        <f t="shared" si="77"/>
        <v/>
      </c>
      <c r="E204" s="191" t="str">
        <f t="shared" si="78"/>
        <v>Sa</v>
      </c>
      <c r="F204" s="191">
        <f t="shared" si="79"/>
        <v>2020</v>
      </c>
      <c r="G204" s="191">
        <f t="shared" si="80"/>
        <v>6</v>
      </c>
      <c r="H204" s="191">
        <f t="shared" si="83"/>
        <v>27</v>
      </c>
      <c r="I204" s="192">
        <f t="shared" si="81"/>
        <v>42547</v>
      </c>
      <c r="J204" s="193"/>
      <c r="K204" s="194"/>
      <c r="L204" s="193"/>
      <c r="M204" s="194"/>
      <c r="N204" s="193"/>
      <c r="O204" s="194"/>
      <c r="P204" s="193"/>
      <c r="Q204" s="194"/>
      <c r="R204" s="195"/>
      <c r="S204" s="195"/>
      <c r="T204" s="195"/>
      <c r="U204" s="195"/>
      <c r="V204" s="196"/>
      <c r="W204" s="196"/>
      <c r="X204" s="196"/>
      <c r="Y204" s="196"/>
      <c r="Z204" s="191">
        <f t="shared" si="82"/>
        <v>0</v>
      </c>
      <c r="AA204" s="150"/>
      <c r="AH204" s="184"/>
    </row>
    <row r="205" spans="2:37" ht="12.75" hidden="1" customHeight="1" outlineLevel="1" x14ac:dyDescent="0.2">
      <c r="B205" s="851"/>
      <c r="C205" s="851"/>
      <c r="D205" s="27" t="str">
        <f t="shared" si="77"/>
        <v/>
      </c>
      <c r="E205" s="191" t="str">
        <f t="shared" si="78"/>
        <v>So</v>
      </c>
      <c r="F205" s="2">
        <f t="shared" si="79"/>
        <v>2020</v>
      </c>
      <c r="G205" s="2">
        <f t="shared" si="80"/>
        <v>6</v>
      </c>
      <c r="H205" s="2">
        <f t="shared" si="83"/>
        <v>28</v>
      </c>
      <c r="I205" s="14">
        <f t="shared" si="81"/>
        <v>42548</v>
      </c>
      <c r="J205" s="3">
        <v>7</v>
      </c>
      <c r="K205" s="134">
        <v>15</v>
      </c>
      <c r="L205" s="3">
        <v>16</v>
      </c>
      <c r="M205" s="134">
        <v>45</v>
      </c>
      <c r="N205" s="3">
        <v>16</v>
      </c>
      <c r="O205" s="134">
        <v>45</v>
      </c>
      <c r="P205" s="3">
        <v>16</v>
      </c>
      <c r="Q205" s="134">
        <v>45</v>
      </c>
      <c r="R205" s="139">
        <f>TIME(J205,K205,0)</f>
        <v>0.30208333333333331</v>
      </c>
      <c r="S205" s="139">
        <f>TIME(L205,M205,0)</f>
        <v>0.69791666666666663</v>
      </c>
      <c r="T205" s="139">
        <f>TIME(N205,O205,0)</f>
        <v>0.69791666666666663</v>
      </c>
      <c r="U205" s="139">
        <f>TIME(P205,Q205,0)</f>
        <v>0.69791666666666663</v>
      </c>
      <c r="V205" s="11"/>
      <c r="W205" s="11">
        <v>0</v>
      </c>
      <c r="X205" s="11"/>
      <c r="Y205" s="11">
        <f>U205-R205-(T205-S205)</f>
        <v>0.39583333333333331</v>
      </c>
      <c r="Z205" s="191">
        <f t="shared" si="82"/>
        <v>0</v>
      </c>
      <c r="AH205" s="184"/>
      <c r="AK205" s="172" t="s">
        <v>408</v>
      </c>
    </row>
    <row r="206" spans="2:37" ht="12.75" hidden="1" customHeight="1" outlineLevel="1" x14ac:dyDescent="0.2">
      <c r="B206" s="851"/>
      <c r="C206" s="851"/>
      <c r="D206" s="27">
        <f t="shared" si="77"/>
        <v>27</v>
      </c>
      <c r="E206" s="191" t="str">
        <f t="shared" si="78"/>
        <v>Mo</v>
      </c>
      <c r="F206" s="2">
        <f t="shared" si="79"/>
        <v>2020</v>
      </c>
      <c r="G206" s="2">
        <f t="shared" si="80"/>
        <v>6</v>
      </c>
      <c r="H206" s="2">
        <f t="shared" si="83"/>
        <v>29</v>
      </c>
      <c r="I206" s="14">
        <f t="shared" si="81"/>
        <v>42549</v>
      </c>
      <c r="J206" s="3">
        <v>7</v>
      </c>
      <c r="K206" s="134">
        <v>30</v>
      </c>
      <c r="L206" s="3">
        <f>$L$4</f>
        <v>12</v>
      </c>
      <c r="M206" s="134">
        <f>$M$4</f>
        <v>15</v>
      </c>
      <c r="N206" s="3">
        <v>12</v>
      </c>
      <c r="O206" s="134">
        <v>45</v>
      </c>
      <c r="P206" s="3">
        <v>16</v>
      </c>
      <c r="Q206" s="134">
        <v>30</v>
      </c>
      <c r="R206" s="139">
        <f>TIME(J206,K206,0)</f>
        <v>0.3125</v>
      </c>
      <c r="S206" s="139">
        <f>TIME(L206,M206,0)</f>
        <v>0.51041666666666663</v>
      </c>
      <c r="T206" s="139">
        <f>TIME(N206,O206,0)</f>
        <v>0.53125</v>
      </c>
      <c r="U206" s="139">
        <f>TIME(P206,Q206,0)</f>
        <v>0.6875</v>
      </c>
      <c r="V206" s="11"/>
      <c r="W206" s="11">
        <f>TIME($W$4,$X$4,0)</f>
        <v>0.35416666666666669</v>
      </c>
      <c r="X206" s="11"/>
      <c r="Y206" s="11">
        <f>U206-R206-(T206-S206)</f>
        <v>0.35416666666666663</v>
      </c>
      <c r="Z206" s="191">
        <f t="shared" si="82"/>
        <v>0</v>
      </c>
      <c r="AH206" s="184"/>
      <c r="AK206" s="172" t="s">
        <v>408</v>
      </c>
    </row>
    <row r="207" spans="2:37" ht="12.75" hidden="1" customHeight="1" outlineLevel="1" x14ac:dyDescent="0.2">
      <c r="B207" s="851"/>
      <c r="C207" s="851"/>
      <c r="D207" s="27" t="str">
        <f t="shared" si="77"/>
        <v/>
      </c>
      <c r="E207" s="191" t="str">
        <f t="shared" si="78"/>
        <v>Di</v>
      </c>
      <c r="F207" s="2">
        <f t="shared" si="79"/>
        <v>2020</v>
      </c>
      <c r="G207" s="2">
        <f t="shared" si="80"/>
        <v>6</v>
      </c>
      <c r="H207" s="2">
        <f t="shared" si="83"/>
        <v>30</v>
      </c>
      <c r="I207" s="14">
        <f t="shared" si="81"/>
        <v>42550</v>
      </c>
      <c r="J207" s="3">
        <v>9</v>
      </c>
      <c r="K207" s="134">
        <v>0</v>
      </c>
      <c r="L207" s="3">
        <v>17</v>
      </c>
      <c r="M207" s="134">
        <v>55</v>
      </c>
      <c r="N207" s="3">
        <v>17</v>
      </c>
      <c r="O207" s="134">
        <v>55</v>
      </c>
      <c r="P207" s="3">
        <v>17</v>
      </c>
      <c r="Q207" s="134">
        <v>55</v>
      </c>
      <c r="R207" s="139">
        <f>TIME(J207,K207,0)</f>
        <v>0.375</v>
      </c>
      <c r="S207" s="139">
        <f>TIME(L207,M207,0)</f>
        <v>0.74652777777777779</v>
      </c>
      <c r="T207" s="139">
        <f>TIME(N207,O207,0)</f>
        <v>0.74652777777777779</v>
      </c>
      <c r="U207" s="139">
        <f>TIME(P207,Q207,0)</f>
        <v>0.74652777777777779</v>
      </c>
      <c r="V207" s="11"/>
      <c r="W207" s="11">
        <f>TIME($W$4,$X$4,0)</f>
        <v>0.35416666666666669</v>
      </c>
      <c r="X207" s="11"/>
      <c r="Y207" s="11">
        <f>U207-R207-(T207-S207)</f>
        <v>0.37152777777777779</v>
      </c>
      <c r="Z207" s="191">
        <f t="shared" si="82"/>
        <v>0</v>
      </c>
      <c r="AA207" s="150"/>
      <c r="AH207" s="184"/>
      <c r="AK207" s="172" t="s">
        <v>408</v>
      </c>
    </row>
    <row r="208" spans="2:37" ht="12.75" hidden="1" customHeight="1" outlineLevel="1" x14ac:dyDescent="0.2">
      <c r="B208" s="851"/>
      <c r="C208" s="851"/>
      <c r="D208" s="27" t="str">
        <f t="shared" si="77"/>
        <v/>
      </c>
      <c r="E208" s="191" t="str">
        <f t="shared" si="78"/>
        <v>Fr</v>
      </c>
      <c r="F208" s="191"/>
      <c r="G208" s="191"/>
      <c r="H208" s="191"/>
      <c r="I208" s="192"/>
      <c r="J208" s="193"/>
      <c r="K208" s="194"/>
      <c r="L208" s="193"/>
      <c r="M208" s="194"/>
      <c r="N208" s="193"/>
      <c r="O208" s="194"/>
      <c r="P208" s="193"/>
      <c r="Q208" s="194"/>
      <c r="R208" s="195"/>
      <c r="S208" s="195"/>
      <c r="T208" s="195"/>
      <c r="U208" s="195"/>
      <c r="V208" s="196"/>
      <c r="W208" s="196"/>
      <c r="X208" s="196"/>
      <c r="Y208" s="196"/>
      <c r="Z208" s="191">
        <f t="shared" si="82"/>
        <v>0</v>
      </c>
      <c r="AA208" s="150"/>
      <c r="AH208" s="184"/>
    </row>
    <row r="209" spans="1:30" ht="12.75" hidden="1" customHeight="1" outlineLevel="1" x14ac:dyDescent="0.2">
      <c r="B209" s="851"/>
      <c r="C209" s="851"/>
      <c r="E209" s="191"/>
      <c r="F209" s="9"/>
      <c r="G209" s="9"/>
      <c r="H209" s="191"/>
      <c r="I209" s="13"/>
      <c r="P209" s="4" t="s">
        <v>21</v>
      </c>
      <c r="Q209" s="4"/>
      <c r="R209" s="4"/>
      <c r="S209" s="4"/>
      <c r="T209" s="4"/>
      <c r="U209" s="4"/>
      <c r="V209" s="18"/>
      <c r="W209" s="18">
        <f>SUM(W177:W208)</f>
        <v>5.135416666666667</v>
      </c>
      <c r="X209" s="18"/>
      <c r="Y209" s="18">
        <f>SUM(Y177:Y208)</f>
        <v>6.1798611111111104</v>
      </c>
      <c r="Z209" s="18"/>
      <c r="AA209" s="190">
        <f>IF(Y209-W209&lt;0,W209-Y209,Y209-W209)</f>
        <v>1.0444444444444434</v>
      </c>
      <c r="AB209" s="190">
        <f>8.5*SUM(AB177:AB208)/24</f>
        <v>0</v>
      </c>
      <c r="AC209" s="190">
        <f>8.5*SUM(AC177:AC208)/24</f>
        <v>0</v>
      </c>
      <c r="AD209" s="190">
        <f>8.5*SUM(AD177:AD208)/24</f>
        <v>0</v>
      </c>
    </row>
    <row r="210" spans="1:30" ht="12.75" customHeight="1" collapsed="1" x14ac:dyDescent="0.2">
      <c r="B210" s="852"/>
      <c r="C210" s="852"/>
      <c r="D210" s="80"/>
      <c r="E210" s="386"/>
      <c r="F210" s="51"/>
      <c r="G210" s="51"/>
      <c r="H210" s="51"/>
      <c r="I210" s="51"/>
      <c r="J210" s="52"/>
      <c r="K210" s="52"/>
      <c r="L210" s="52"/>
      <c r="M210" s="52"/>
      <c r="N210" s="52"/>
      <c r="O210" s="52"/>
      <c r="P210" s="52"/>
      <c r="Q210" s="52"/>
      <c r="R210" s="52"/>
      <c r="S210" s="52"/>
      <c r="T210" s="52"/>
      <c r="U210" s="52"/>
      <c r="V210" s="61"/>
      <c r="W210" s="61"/>
      <c r="X210" s="61"/>
      <c r="Y210" s="51"/>
      <c r="AA210" s="203">
        <f>AA176+AA209</f>
        <v>4.9430555555555449</v>
      </c>
      <c r="AB210" s="202">
        <f>AB176+SUM(AB177:AB208)</f>
        <v>1</v>
      </c>
      <c r="AC210" s="202">
        <f>AC176+SUM(AC177:AC208)</f>
        <v>8</v>
      </c>
      <c r="AD210" s="202">
        <f>AD176+SUM(AD177:AD208)</f>
        <v>2</v>
      </c>
    </row>
    <row r="211" spans="1:30" ht="12.75" hidden="1" customHeight="1" outlineLevel="1" x14ac:dyDescent="0.2">
      <c r="B211" s="850">
        <f>$F$4</f>
        <v>2020</v>
      </c>
      <c r="C211" s="850" t="str">
        <f>TEXT(I212,"MMM")</f>
        <v>Jul</v>
      </c>
      <c r="E211" s="191"/>
      <c r="F211" s="42"/>
      <c r="G211" s="42"/>
      <c r="H211" s="42"/>
      <c r="I211" s="42"/>
      <c r="J211" s="43"/>
      <c r="K211" s="43"/>
      <c r="L211" s="43"/>
      <c r="M211" s="43"/>
      <c r="N211" s="43"/>
      <c r="O211" s="43"/>
      <c r="P211" s="43"/>
      <c r="Q211" s="43"/>
      <c r="R211" s="43"/>
      <c r="S211" s="43"/>
      <c r="T211" s="43"/>
      <c r="U211" s="43"/>
      <c r="V211" s="44"/>
      <c r="W211" s="44"/>
      <c r="X211" s="44"/>
      <c r="Y211" s="42"/>
      <c r="Z211" s="42"/>
      <c r="AA211" s="148"/>
      <c r="AB211" s="148"/>
      <c r="AC211" s="148"/>
      <c r="AD211" s="148"/>
    </row>
    <row r="212" spans="1:30" ht="12.75" hidden="1" customHeight="1" outlineLevel="1" x14ac:dyDescent="0.2">
      <c r="A212" s="198">
        <f>A178+1</f>
        <v>7</v>
      </c>
      <c r="B212" s="851"/>
      <c r="C212" s="851"/>
      <c r="D212" s="27" t="str">
        <f>IF(E212="Mo",WEEKNUM(I212),"")</f>
        <v/>
      </c>
      <c r="E212" s="191" t="str">
        <f>TEXT(I212,$E$4)</f>
        <v>Mi</v>
      </c>
      <c r="F212" s="2">
        <f>$F$4</f>
        <v>2020</v>
      </c>
      <c r="G212" s="2">
        <f>$A$212</f>
        <v>7</v>
      </c>
      <c r="H212" s="2">
        <f>$H$4</f>
        <v>1</v>
      </c>
      <c r="I212" s="14">
        <f>DATE(F212,G212,H212)</f>
        <v>42551</v>
      </c>
      <c r="J212" s="3">
        <v>7</v>
      </c>
      <c r="K212" s="134">
        <v>0</v>
      </c>
      <c r="L212" s="3">
        <v>12</v>
      </c>
      <c r="M212" s="134">
        <v>15</v>
      </c>
      <c r="N212" s="3">
        <v>12</v>
      </c>
      <c r="O212" s="134">
        <v>45</v>
      </c>
      <c r="P212" s="3">
        <v>16</v>
      </c>
      <c r="Q212" s="134">
        <v>0</v>
      </c>
      <c r="R212" s="139">
        <f>TIME(J212,K212,0)</f>
        <v>0.29166666666666669</v>
      </c>
      <c r="S212" s="139">
        <f>TIME(L212,M212,0)</f>
        <v>0.51041666666666663</v>
      </c>
      <c r="T212" s="139">
        <f>TIME(N212,O212,0)</f>
        <v>0.53125</v>
      </c>
      <c r="U212" s="139">
        <f>TIME(P212,Q212,0)</f>
        <v>0.66666666666666663</v>
      </c>
      <c r="V212" s="11"/>
      <c r="W212" s="11">
        <f>TIME($W$4,$X$4,0)</f>
        <v>0.35416666666666669</v>
      </c>
      <c r="X212" s="11"/>
      <c r="Y212" s="11">
        <f>U212-R212-(T212-S212)</f>
        <v>0.35416666666666657</v>
      </c>
      <c r="Z212" s="191">
        <f>AB212+AC212</f>
        <v>0</v>
      </c>
    </row>
    <row r="213" spans="1:30" ht="12.75" hidden="1" customHeight="1" outlineLevel="1" x14ac:dyDescent="0.2">
      <c r="B213" s="851"/>
      <c r="C213" s="851"/>
      <c r="D213" s="27" t="str">
        <f t="shared" ref="D213:D242" si="90">IF(E213="Mo",WEEKNUM(I213),"")</f>
        <v/>
      </c>
      <c r="E213" s="191" t="str">
        <f t="shared" ref="E213:E242" si="91">TEXT(I213,$E$4)</f>
        <v>Do</v>
      </c>
      <c r="F213" s="2">
        <f t="shared" ref="F213:F242" si="92">$F$4</f>
        <v>2020</v>
      </c>
      <c r="G213" s="2">
        <f t="shared" ref="G213:G242" si="93">$A$212</f>
        <v>7</v>
      </c>
      <c r="H213" s="2">
        <f>H212+1</f>
        <v>2</v>
      </c>
      <c r="I213" s="14">
        <f t="shared" ref="I213:I242" si="94">DATE(F213,G213,H213)</f>
        <v>42552</v>
      </c>
      <c r="J213" s="3">
        <v>7</v>
      </c>
      <c r="K213" s="134">
        <v>55</v>
      </c>
      <c r="L213" s="3">
        <v>12</v>
      </c>
      <c r="M213" s="134">
        <v>15</v>
      </c>
      <c r="N213" s="3">
        <v>12</v>
      </c>
      <c r="O213" s="134">
        <v>45</v>
      </c>
      <c r="P213" s="3">
        <v>17</v>
      </c>
      <c r="Q213" s="134">
        <f>$Q$4</f>
        <v>0</v>
      </c>
      <c r="R213" s="139">
        <f>TIME(J213,K213,0)</f>
        <v>0.3298611111111111</v>
      </c>
      <c r="S213" s="139">
        <f>TIME(L213,M213,0)</f>
        <v>0.51041666666666663</v>
      </c>
      <c r="T213" s="139">
        <f>TIME(N213,O213,0)</f>
        <v>0.53125</v>
      </c>
      <c r="U213" s="139">
        <f>TIME(P213,Q213,0)</f>
        <v>0.70833333333333337</v>
      </c>
      <c r="V213" s="11"/>
      <c r="W213" s="11">
        <f>TIME($W$4,$X$4,0)</f>
        <v>0.35416666666666669</v>
      </c>
      <c r="X213" s="11"/>
      <c r="Y213" s="11">
        <f>U213-R213-(T213-S213)</f>
        <v>0.3576388888888889</v>
      </c>
      <c r="Z213" s="191">
        <f t="shared" ref="Z213:Z242" si="95">AB213+AC213</f>
        <v>0</v>
      </c>
      <c r="AA213" s="150"/>
    </row>
    <row r="214" spans="1:30" ht="12.75" hidden="1" customHeight="1" outlineLevel="1" x14ac:dyDescent="0.2">
      <c r="B214" s="851"/>
      <c r="C214" s="851"/>
      <c r="D214" s="27" t="str">
        <f t="shared" si="90"/>
        <v/>
      </c>
      <c r="E214" s="191" t="str">
        <f t="shared" si="91"/>
        <v>Fr</v>
      </c>
      <c r="F214" s="2">
        <f t="shared" si="92"/>
        <v>2020</v>
      </c>
      <c r="G214" s="2">
        <f t="shared" si="93"/>
        <v>7</v>
      </c>
      <c r="H214" s="2">
        <f t="shared" ref="H214:H242" si="96">H213+1</f>
        <v>3</v>
      </c>
      <c r="I214" s="14">
        <f t="shared" si="94"/>
        <v>42553</v>
      </c>
      <c r="J214" s="3">
        <v>7</v>
      </c>
      <c r="K214" s="134">
        <v>20</v>
      </c>
      <c r="L214" s="3">
        <v>12</v>
      </c>
      <c r="M214" s="134">
        <v>15</v>
      </c>
      <c r="N214" s="3">
        <v>12</v>
      </c>
      <c r="O214" s="134">
        <v>45</v>
      </c>
      <c r="P214" s="3">
        <v>15</v>
      </c>
      <c r="Q214" s="134">
        <v>0</v>
      </c>
      <c r="R214" s="139">
        <f>TIME(J214,K214,0)</f>
        <v>0.30555555555555552</v>
      </c>
      <c r="S214" s="139">
        <f>TIME(L214,M214,0)</f>
        <v>0.51041666666666663</v>
      </c>
      <c r="T214" s="139">
        <f>TIME(N214,O214,0)</f>
        <v>0.53125</v>
      </c>
      <c r="U214" s="139">
        <f>TIME(P214,Q214,0)</f>
        <v>0.625</v>
      </c>
      <c r="V214" s="11"/>
      <c r="W214" s="11">
        <f>TIME($W$4,$X$4,0)</f>
        <v>0.35416666666666669</v>
      </c>
      <c r="X214" s="11"/>
      <c r="Y214" s="11">
        <f>U214-R214-(T214-S214)</f>
        <v>0.2986111111111111</v>
      </c>
      <c r="Z214" s="191">
        <f t="shared" si="95"/>
        <v>0</v>
      </c>
      <c r="AA214" s="150"/>
    </row>
    <row r="215" spans="1:30" ht="12.75" hidden="1" customHeight="1" outlineLevel="1" x14ac:dyDescent="0.2">
      <c r="B215" s="851"/>
      <c r="C215" s="851"/>
      <c r="D215" s="27" t="str">
        <f t="shared" si="90"/>
        <v/>
      </c>
      <c r="E215" s="191" t="str">
        <f t="shared" si="91"/>
        <v>Sa</v>
      </c>
      <c r="F215" s="191">
        <f t="shared" si="92"/>
        <v>2020</v>
      </c>
      <c r="G215" s="191">
        <f t="shared" si="93"/>
        <v>7</v>
      </c>
      <c r="H215" s="191">
        <f t="shared" si="96"/>
        <v>4</v>
      </c>
      <c r="I215" s="192">
        <f t="shared" si="94"/>
        <v>42554</v>
      </c>
      <c r="J215" s="193"/>
      <c r="K215" s="194"/>
      <c r="L215" s="193"/>
      <c r="M215" s="194"/>
      <c r="N215" s="193"/>
      <c r="O215" s="194"/>
      <c r="P215" s="193"/>
      <c r="Q215" s="194"/>
      <c r="R215" s="195"/>
      <c r="S215" s="195"/>
      <c r="T215" s="195"/>
      <c r="U215" s="195"/>
      <c r="V215" s="196"/>
      <c r="W215" s="196"/>
      <c r="X215" s="196"/>
      <c r="Y215" s="196"/>
      <c r="Z215" s="191">
        <f t="shared" si="95"/>
        <v>0</v>
      </c>
      <c r="AA215" s="150"/>
    </row>
    <row r="216" spans="1:30" ht="12.75" hidden="1" customHeight="1" outlineLevel="1" x14ac:dyDescent="0.2">
      <c r="B216" s="851"/>
      <c r="C216" s="851"/>
      <c r="D216" s="27" t="str">
        <f t="shared" si="90"/>
        <v/>
      </c>
      <c r="E216" s="191" t="str">
        <f t="shared" si="91"/>
        <v>So</v>
      </c>
      <c r="F216" s="191">
        <f t="shared" si="92"/>
        <v>2020</v>
      </c>
      <c r="G216" s="191">
        <f t="shared" si="93"/>
        <v>7</v>
      </c>
      <c r="H216" s="191">
        <f t="shared" si="96"/>
        <v>5</v>
      </c>
      <c r="I216" s="192">
        <f t="shared" si="94"/>
        <v>42555</v>
      </c>
      <c r="J216" s="193"/>
      <c r="K216" s="194"/>
      <c r="L216" s="193"/>
      <c r="M216" s="194"/>
      <c r="N216" s="193"/>
      <c r="O216" s="194"/>
      <c r="P216" s="193"/>
      <c r="Q216" s="194"/>
      <c r="R216" s="195"/>
      <c r="S216" s="195"/>
      <c r="T216" s="195"/>
      <c r="U216" s="195"/>
      <c r="V216" s="196"/>
      <c r="W216" s="196"/>
      <c r="X216" s="196"/>
      <c r="Y216" s="196"/>
      <c r="Z216" s="191">
        <f t="shared" si="95"/>
        <v>0</v>
      </c>
      <c r="AA216" s="150"/>
    </row>
    <row r="217" spans="1:30" ht="12.75" hidden="1" customHeight="1" outlineLevel="1" x14ac:dyDescent="0.2">
      <c r="B217" s="851"/>
      <c r="C217" s="851"/>
      <c r="D217" s="27">
        <f t="shared" si="90"/>
        <v>28</v>
      </c>
      <c r="E217" s="191" t="str">
        <f t="shared" si="91"/>
        <v>Mo</v>
      </c>
      <c r="F217" s="2">
        <f t="shared" si="92"/>
        <v>2020</v>
      </c>
      <c r="G217" s="2">
        <f t="shared" si="93"/>
        <v>7</v>
      </c>
      <c r="H217" s="2">
        <f t="shared" si="96"/>
        <v>6</v>
      </c>
      <c r="I217" s="14">
        <f t="shared" si="94"/>
        <v>42556</v>
      </c>
      <c r="J217" s="3">
        <v>7</v>
      </c>
      <c r="K217" s="134">
        <v>15</v>
      </c>
      <c r="L217" s="3">
        <v>12</v>
      </c>
      <c r="M217" s="134">
        <v>15</v>
      </c>
      <c r="N217" s="3">
        <v>12</v>
      </c>
      <c r="O217" s="134">
        <v>45</v>
      </c>
      <c r="P217" s="3">
        <v>17</v>
      </c>
      <c r="Q217" s="134">
        <v>0</v>
      </c>
      <c r="R217" s="139">
        <f t="shared" ref="R217:R238" si="97">TIME(J217,K217,0)</f>
        <v>0.30208333333333331</v>
      </c>
      <c r="S217" s="139">
        <f t="shared" ref="S217:S238" si="98">TIME(L217,M217,0)</f>
        <v>0.51041666666666663</v>
      </c>
      <c r="T217" s="139">
        <f t="shared" ref="T217:T238" si="99">TIME(N217,O217,0)</f>
        <v>0.53125</v>
      </c>
      <c r="U217" s="139">
        <f t="shared" ref="U217:U238" si="100">TIME(P217,Q217,0)</f>
        <v>0.70833333333333337</v>
      </c>
      <c r="V217" s="11"/>
      <c r="W217" s="11">
        <f t="shared" ref="W217:W238" si="101">TIME($W$4,$X$4,0)</f>
        <v>0.35416666666666669</v>
      </c>
      <c r="X217" s="11"/>
      <c r="Y217" s="11">
        <f t="shared" ref="Y217:Y238" si="102">U217-R217-(T217-S217)</f>
        <v>0.38541666666666669</v>
      </c>
      <c r="Z217" s="191">
        <f t="shared" si="95"/>
        <v>0</v>
      </c>
      <c r="AA217" s="150"/>
    </row>
    <row r="218" spans="1:30" ht="12.75" hidden="1" customHeight="1" outlineLevel="1" x14ac:dyDescent="0.2">
      <c r="B218" s="851"/>
      <c r="C218" s="851"/>
      <c r="D218" s="27" t="str">
        <f t="shared" si="90"/>
        <v/>
      </c>
      <c r="E218" s="191" t="str">
        <f t="shared" si="91"/>
        <v>Di</v>
      </c>
      <c r="F218" s="2">
        <f t="shared" si="92"/>
        <v>2020</v>
      </c>
      <c r="G218" s="2">
        <f t="shared" si="93"/>
        <v>7</v>
      </c>
      <c r="H218" s="2">
        <f t="shared" si="96"/>
        <v>7</v>
      </c>
      <c r="I218" s="14">
        <f t="shared" si="94"/>
        <v>42557</v>
      </c>
      <c r="J218" s="3">
        <v>7</v>
      </c>
      <c r="K218" s="134">
        <v>20</v>
      </c>
      <c r="L218" s="3">
        <v>12</v>
      </c>
      <c r="M218" s="134">
        <v>15</v>
      </c>
      <c r="N218" s="3">
        <v>12</v>
      </c>
      <c r="O218" s="134">
        <v>45</v>
      </c>
      <c r="P218" s="3">
        <v>16</v>
      </c>
      <c r="Q218" s="134">
        <v>25</v>
      </c>
      <c r="R218" s="139">
        <f t="shared" si="97"/>
        <v>0.30555555555555552</v>
      </c>
      <c r="S218" s="139">
        <f t="shared" si="98"/>
        <v>0.51041666666666663</v>
      </c>
      <c r="T218" s="139">
        <f t="shared" si="99"/>
        <v>0.53125</v>
      </c>
      <c r="U218" s="139">
        <f t="shared" si="100"/>
        <v>0.68402777777777779</v>
      </c>
      <c r="V218" s="11"/>
      <c r="W218" s="11">
        <f t="shared" si="101"/>
        <v>0.35416666666666669</v>
      </c>
      <c r="X218" s="11"/>
      <c r="Y218" s="11">
        <f t="shared" si="102"/>
        <v>0.3576388888888889</v>
      </c>
      <c r="Z218" s="191">
        <f t="shared" si="95"/>
        <v>0</v>
      </c>
      <c r="AA218" s="150"/>
    </row>
    <row r="219" spans="1:30" ht="12.75" hidden="1" customHeight="1" outlineLevel="1" x14ac:dyDescent="0.2">
      <c r="B219" s="851"/>
      <c r="C219" s="851"/>
      <c r="D219" s="27" t="str">
        <f t="shared" si="90"/>
        <v/>
      </c>
      <c r="E219" s="191" t="str">
        <f t="shared" si="91"/>
        <v>Mi</v>
      </c>
      <c r="F219" s="2">
        <f t="shared" si="92"/>
        <v>2020</v>
      </c>
      <c r="G219" s="2">
        <f t="shared" si="93"/>
        <v>7</v>
      </c>
      <c r="H219" s="2">
        <f t="shared" si="96"/>
        <v>8</v>
      </c>
      <c r="I219" s="14">
        <f t="shared" si="94"/>
        <v>42558</v>
      </c>
      <c r="J219" s="3">
        <v>7</v>
      </c>
      <c r="K219" s="134">
        <v>20</v>
      </c>
      <c r="L219" s="3">
        <v>12</v>
      </c>
      <c r="M219" s="134">
        <v>15</v>
      </c>
      <c r="N219" s="3">
        <v>12</v>
      </c>
      <c r="O219" s="134">
        <v>45</v>
      </c>
      <c r="P219" s="3">
        <v>16</v>
      </c>
      <c r="Q219" s="134">
        <v>25</v>
      </c>
      <c r="R219" s="139">
        <f t="shared" si="97"/>
        <v>0.30555555555555552</v>
      </c>
      <c r="S219" s="139">
        <f t="shared" si="98"/>
        <v>0.51041666666666663</v>
      </c>
      <c r="T219" s="139">
        <f t="shared" si="99"/>
        <v>0.53125</v>
      </c>
      <c r="U219" s="139">
        <f t="shared" si="100"/>
        <v>0.68402777777777779</v>
      </c>
      <c r="V219" s="11"/>
      <c r="W219" s="11">
        <f t="shared" si="101"/>
        <v>0.35416666666666669</v>
      </c>
      <c r="X219" s="11"/>
      <c r="Y219" s="11">
        <f t="shared" si="102"/>
        <v>0.3576388888888889</v>
      </c>
      <c r="Z219" s="191">
        <f t="shared" si="95"/>
        <v>0</v>
      </c>
      <c r="AA219" s="150"/>
    </row>
    <row r="220" spans="1:30" ht="12.75" hidden="1" customHeight="1" outlineLevel="1" x14ac:dyDescent="0.2">
      <c r="B220" s="851"/>
      <c r="C220" s="851"/>
      <c r="D220" s="27" t="str">
        <f t="shared" si="90"/>
        <v/>
      </c>
      <c r="E220" s="191" t="str">
        <f t="shared" si="91"/>
        <v>Do</v>
      </c>
      <c r="F220" s="2">
        <f t="shared" si="92"/>
        <v>2020</v>
      </c>
      <c r="G220" s="2">
        <f t="shared" si="93"/>
        <v>7</v>
      </c>
      <c r="H220" s="2">
        <f t="shared" si="96"/>
        <v>9</v>
      </c>
      <c r="I220" s="14">
        <f t="shared" si="94"/>
        <v>42559</v>
      </c>
      <c r="J220" s="3">
        <v>7</v>
      </c>
      <c r="K220" s="134">
        <v>55</v>
      </c>
      <c r="L220" s="3">
        <v>12</v>
      </c>
      <c r="M220" s="134">
        <v>45</v>
      </c>
      <c r="N220" s="3">
        <v>13</v>
      </c>
      <c r="O220" s="134">
        <v>15</v>
      </c>
      <c r="P220" s="3">
        <v>17</v>
      </c>
      <c r="Q220" s="134">
        <v>0</v>
      </c>
      <c r="R220" s="139">
        <f t="shared" si="97"/>
        <v>0.3298611111111111</v>
      </c>
      <c r="S220" s="139">
        <f t="shared" si="98"/>
        <v>0.53125</v>
      </c>
      <c r="T220" s="139">
        <f t="shared" si="99"/>
        <v>0.55208333333333337</v>
      </c>
      <c r="U220" s="139">
        <f t="shared" si="100"/>
        <v>0.70833333333333337</v>
      </c>
      <c r="V220" s="11"/>
      <c r="W220" s="11">
        <f t="shared" si="101"/>
        <v>0.35416666666666669</v>
      </c>
      <c r="X220" s="11"/>
      <c r="Y220" s="11">
        <f t="shared" si="102"/>
        <v>0.3576388888888889</v>
      </c>
      <c r="Z220" s="191">
        <f t="shared" si="95"/>
        <v>0</v>
      </c>
      <c r="AA220" s="150"/>
    </row>
    <row r="221" spans="1:30" ht="12.75" hidden="1" customHeight="1" outlineLevel="1" x14ac:dyDescent="0.2">
      <c r="B221" s="851"/>
      <c r="C221" s="851"/>
      <c r="D221" s="27" t="str">
        <f t="shared" si="90"/>
        <v/>
      </c>
      <c r="E221" s="191" t="str">
        <f t="shared" si="91"/>
        <v>Fr</v>
      </c>
      <c r="F221" s="2">
        <f t="shared" si="92"/>
        <v>2020</v>
      </c>
      <c r="G221" s="2">
        <f t="shared" si="93"/>
        <v>7</v>
      </c>
      <c r="H221" s="2">
        <f t="shared" si="96"/>
        <v>10</v>
      </c>
      <c r="I221" s="14">
        <f t="shared" si="94"/>
        <v>42560</v>
      </c>
      <c r="J221" s="3">
        <v>7</v>
      </c>
      <c r="K221" s="134">
        <v>20</v>
      </c>
      <c r="L221" s="3">
        <v>12</v>
      </c>
      <c r="M221" s="134">
        <v>15</v>
      </c>
      <c r="N221" s="3">
        <v>12</v>
      </c>
      <c r="O221" s="134">
        <v>45</v>
      </c>
      <c r="P221" s="3">
        <v>15</v>
      </c>
      <c r="Q221" s="134">
        <v>45</v>
      </c>
      <c r="R221" s="139">
        <f t="shared" si="97"/>
        <v>0.30555555555555552</v>
      </c>
      <c r="S221" s="139">
        <f t="shared" si="98"/>
        <v>0.51041666666666663</v>
      </c>
      <c r="T221" s="139">
        <f t="shared" si="99"/>
        <v>0.53125</v>
      </c>
      <c r="U221" s="139">
        <f t="shared" si="100"/>
        <v>0.65625</v>
      </c>
      <c r="V221" s="11"/>
      <c r="W221" s="11">
        <f t="shared" si="101"/>
        <v>0.35416666666666669</v>
      </c>
      <c r="X221" s="11"/>
      <c r="Y221" s="11">
        <f t="shared" si="102"/>
        <v>0.3298611111111111</v>
      </c>
      <c r="Z221" s="191">
        <f t="shared" si="95"/>
        <v>0</v>
      </c>
      <c r="AA221" s="150"/>
    </row>
    <row r="222" spans="1:30" ht="12.75" hidden="1" customHeight="1" outlineLevel="1" x14ac:dyDescent="0.2">
      <c r="B222" s="851"/>
      <c r="C222" s="851"/>
      <c r="D222" s="27" t="str">
        <f t="shared" si="90"/>
        <v/>
      </c>
      <c r="E222" s="191" t="str">
        <f t="shared" si="91"/>
        <v>Sa</v>
      </c>
      <c r="F222" s="2">
        <f t="shared" si="92"/>
        <v>2020</v>
      </c>
      <c r="G222" s="2">
        <f t="shared" si="93"/>
        <v>7</v>
      </c>
      <c r="H222" s="2">
        <f t="shared" si="96"/>
        <v>11</v>
      </c>
      <c r="I222" s="14">
        <f t="shared" si="94"/>
        <v>42561</v>
      </c>
      <c r="J222" s="3">
        <v>17</v>
      </c>
      <c r="K222" s="134">
        <v>25</v>
      </c>
      <c r="L222" s="3">
        <v>17</v>
      </c>
      <c r="M222" s="134">
        <v>25</v>
      </c>
      <c r="N222" s="3">
        <v>17</v>
      </c>
      <c r="O222" s="134">
        <v>25</v>
      </c>
      <c r="P222" s="3">
        <v>19</v>
      </c>
      <c r="Q222" s="134">
        <v>25</v>
      </c>
      <c r="R222" s="139">
        <f t="shared" si="97"/>
        <v>0.72569444444444453</v>
      </c>
      <c r="S222" s="139">
        <f t="shared" si="98"/>
        <v>0.72569444444444453</v>
      </c>
      <c r="T222" s="139">
        <f t="shared" si="99"/>
        <v>0.72569444444444453</v>
      </c>
      <c r="U222" s="139">
        <f t="shared" si="100"/>
        <v>0.80902777777777779</v>
      </c>
      <c r="V222" s="11"/>
      <c r="W222" s="11">
        <v>0</v>
      </c>
      <c r="X222" s="11"/>
      <c r="Y222" s="11">
        <f t="shared" si="102"/>
        <v>8.3333333333333259E-2</v>
      </c>
      <c r="Z222" s="191">
        <f t="shared" si="95"/>
        <v>0</v>
      </c>
      <c r="AA222" s="150"/>
    </row>
    <row r="223" spans="1:30" ht="12.75" hidden="1" customHeight="1" outlineLevel="1" x14ac:dyDescent="0.2">
      <c r="B223" s="851"/>
      <c r="C223" s="851"/>
      <c r="D223" s="27" t="str">
        <f t="shared" si="90"/>
        <v/>
      </c>
      <c r="E223" s="191" t="str">
        <f t="shared" si="91"/>
        <v>So</v>
      </c>
      <c r="F223" s="191">
        <f t="shared" si="92"/>
        <v>2020</v>
      </c>
      <c r="G223" s="191">
        <f t="shared" si="93"/>
        <v>7</v>
      </c>
      <c r="H223" s="191">
        <f t="shared" si="96"/>
        <v>12</v>
      </c>
      <c r="I223" s="192">
        <f t="shared" si="94"/>
        <v>42562</v>
      </c>
      <c r="J223" s="193"/>
      <c r="K223" s="194"/>
      <c r="L223" s="193"/>
      <c r="M223" s="194"/>
      <c r="N223" s="193"/>
      <c r="O223" s="194"/>
      <c r="P223" s="193"/>
      <c r="Q223" s="194"/>
      <c r="R223" s="195"/>
      <c r="S223" s="195"/>
      <c r="T223" s="195"/>
      <c r="U223" s="195"/>
      <c r="V223" s="196"/>
      <c r="W223" s="196"/>
      <c r="X223" s="196"/>
      <c r="Y223" s="196"/>
      <c r="Z223" s="191">
        <f t="shared" si="95"/>
        <v>0</v>
      </c>
      <c r="AA223" s="150"/>
    </row>
    <row r="224" spans="1:30" ht="12.75" hidden="1" customHeight="1" outlineLevel="1" x14ac:dyDescent="0.2">
      <c r="B224" s="851"/>
      <c r="C224" s="851"/>
      <c r="D224" s="27">
        <f t="shared" si="90"/>
        <v>29</v>
      </c>
      <c r="E224" s="191" t="str">
        <f t="shared" si="91"/>
        <v>Mo</v>
      </c>
      <c r="F224" s="2">
        <f t="shared" si="92"/>
        <v>2020</v>
      </c>
      <c r="G224" s="2">
        <f t="shared" si="93"/>
        <v>7</v>
      </c>
      <c r="H224" s="2">
        <f t="shared" si="96"/>
        <v>13</v>
      </c>
      <c r="I224" s="14">
        <f t="shared" si="94"/>
        <v>42563</v>
      </c>
      <c r="J224" s="3">
        <v>7</v>
      </c>
      <c r="K224" s="134">
        <v>20</v>
      </c>
      <c r="L224" s="3">
        <v>13</v>
      </c>
      <c r="M224" s="134">
        <v>30</v>
      </c>
      <c r="N224" s="3">
        <v>14</v>
      </c>
      <c r="O224" s="134">
        <v>0</v>
      </c>
      <c r="P224" s="3">
        <v>16</v>
      </c>
      <c r="Q224" s="134">
        <v>30</v>
      </c>
      <c r="R224" s="139">
        <f t="shared" si="97"/>
        <v>0.30555555555555552</v>
      </c>
      <c r="S224" s="139">
        <f t="shared" si="98"/>
        <v>0.5625</v>
      </c>
      <c r="T224" s="139">
        <f t="shared" si="99"/>
        <v>0.58333333333333337</v>
      </c>
      <c r="U224" s="139">
        <f t="shared" si="100"/>
        <v>0.6875</v>
      </c>
      <c r="V224" s="11"/>
      <c r="W224" s="11">
        <f t="shared" si="101"/>
        <v>0.35416666666666669</v>
      </c>
      <c r="X224" s="11"/>
      <c r="Y224" s="11">
        <f t="shared" si="102"/>
        <v>0.3611111111111111</v>
      </c>
      <c r="Z224" s="191">
        <f t="shared" si="95"/>
        <v>0</v>
      </c>
      <c r="AA224" s="150"/>
    </row>
    <row r="225" spans="2:37" ht="12.75" hidden="1" customHeight="1" outlineLevel="1" x14ac:dyDescent="0.2">
      <c r="B225" s="851"/>
      <c r="C225" s="851"/>
      <c r="D225" s="27" t="str">
        <f t="shared" si="90"/>
        <v/>
      </c>
      <c r="E225" s="191" t="str">
        <f t="shared" si="91"/>
        <v>Di</v>
      </c>
      <c r="F225" s="2">
        <f t="shared" si="92"/>
        <v>2020</v>
      </c>
      <c r="G225" s="2">
        <f t="shared" si="93"/>
        <v>7</v>
      </c>
      <c r="H225" s="2">
        <f t="shared" si="96"/>
        <v>14</v>
      </c>
      <c r="I225" s="14">
        <f t="shared" si="94"/>
        <v>42564</v>
      </c>
      <c r="J225" s="3">
        <v>7</v>
      </c>
      <c r="K225" s="134">
        <v>20</v>
      </c>
      <c r="L225" s="3">
        <v>12</v>
      </c>
      <c r="M225" s="134">
        <v>15</v>
      </c>
      <c r="N225" s="3">
        <v>12</v>
      </c>
      <c r="O225" s="134">
        <v>45</v>
      </c>
      <c r="P225" s="3">
        <v>16</v>
      </c>
      <c r="Q225" s="134">
        <v>30</v>
      </c>
      <c r="R225" s="139">
        <f t="shared" si="97"/>
        <v>0.30555555555555552</v>
      </c>
      <c r="S225" s="139">
        <f t="shared" si="98"/>
        <v>0.51041666666666663</v>
      </c>
      <c r="T225" s="139">
        <f t="shared" si="99"/>
        <v>0.53125</v>
      </c>
      <c r="U225" s="139">
        <f t="shared" si="100"/>
        <v>0.6875</v>
      </c>
      <c r="V225" s="11"/>
      <c r="W225" s="11">
        <f t="shared" si="101"/>
        <v>0.35416666666666669</v>
      </c>
      <c r="X225" s="11"/>
      <c r="Y225" s="11">
        <f t="shared" si="102"/>
        <v>0.3611111111111111</v>
      </c>
      <c r="Z225" s="191">
        <f t="shared" si="95"/>
        <v>0</v>
      </c>
      <c r="AA225" s="150"/>
      <c r="AH225" s="184"/>
    </row>
    <row r="226" spans="2:37" ht="12.75" hidden="1" customHeight="1" outlineLevel="1" x14ac:dyDescent="0.2">
      <c r="B226" s="851"/>
      <c r="C226" s="851"/>
      <c r="D226" s="27" t="str">
        <f t="shared" si="90"/>
        <v/>
      </c>
      <c r="E226" s="191" t="str">
        <f t="shared" si="91"/>
        <v>Mi</v>
      </c>
      <c r="F226" s="2">
        <f t="shared" si="92"/>
        <v>2020</v>
      </c>
      <c r="G226" s="2">
        <f t="shared" si="93"/>
        <v>7</v>
      </c>
      <c r="H226" s="2">
        <f t="shared" si="96"/>
        <v>15</v>
      </c>
      <c r="I226" s="14">
        <f t="shared" si="94"/>
        <v>42565</v>
      </c>
      <c r="J226" s="3">
        <v>7</v>
      </c>
      <c r="K226" s="134">
        <v>15</v>
      </c>
      <c r="L226" s="3">
        <v>12</v>
      </c>
      <c r="M226" s="134">
        <v>15</v>
      </c>
      <c r="N226" s="3">
        <v>12</v>
      </c>
      <c r="O226" s="134">
        <v>45</v>
      </c>
      <c r="P226" s="3">
        <v>16</v>
      </c>
      <c r="Q226" s="134">
        <v>30</v>
      </c>
      <c r="R226" s="139">
        <f t="shared" si="97"/>
        <v>0.30208333333333331</v>
      </c>
      <c r="S226" s="139">
        <f t="shared" si="98"/>
        <v>0.51041666666666663</v>
      </c>
      <c r="T226" s="139">
        <f t="shared" si="99"/>
        <v>0.53125</v>
      </c>
      <c r="U226" s="139">
        <f t="shared" si="100"/>
        <v>0.6875</v>
      </c>
      <c r="V226" s="11"/>
      <c r="W226" s="11">
        <f t="shared" si="101"/>
        <v>0.35416666666666669</v>
      </c>
      <c r="X226" s="11"/>
      <c r="Y226" s="11">
        <f t="shared" si="102"/>
        <v>0.36458333333333331</v>
      </c>
      <c r="Z226" s="191">
        <f t="shared" si="95"/>
        <v>0</v>
      </c>
      <c r="AA226" s="150"/>
      <c r="AH226" s="184"/>
    </row>
    <row r="227" spans="2:37" ht="12.75" hidden="1" customHeight="1" outlineLevel="1" x14ac:dyDescent="0.2">
      <c r="B227" s="851"/>
      <c r="C227" s="851"/>
      <c r="D227" s="27" t="str">
        <f t="shared" si="90"/>
        <v/>
      </c>
      <c r="E227" s="191" t="str">
        <f t="shared" si="91"/>
        <v>Do</v>
      </c>
      <c r="F227" s="2">
        <f t="shared" si="92"/>
        <v>2020</v>
      </c>
      <c r="G227" s="2">
        <f t="shared" si="93"/>
        <v>7</v>
      </c>
      <c r="H227" s="2">
        <f t="shared" si="96"/>
        <v>16</v>
      </c>
      <c r="I227" s="14">
        <f t="shared" si="94"/>
        <v>42566</v>
      </c>
      <c r="J227" s="3">
        <v>7</v>
      </c>
      <c r="K227" s="134">
        <v>15</v>
      </c>
      <c r="L227" s="3">
        <v>12</v>
      </c>
      <c r="M227" s="134">
        <v>30</v>
      </c>
      <c r="N227" s="3">
        <v>13</v>
      </c>
      <c r="O227" s="134">
        <v>0</v>
      </c>
      <c r="P227" s="3">
        <v>18</v>
      </c>
      <c r="Q227" s="134">
        <v>40</v>
      </c>
      <c r="R227" s="139">
        <f t="shared" si="97"/>
        <v>0.30208333333333331</v>
      </c>
      <c r="S227" s="139">
        <f t="shared" si="98"/>
        <v>0.52083333333333337</v>
      </c>
      <c r="T227" s="139">
        <f t="shared" si="99"/>
        <v>0.54166666666666663</v>
      </c>
      <c r="U227" s="139">
        <f t="shared" si="100"/>
        <v>0.77777777777777779</v>
      </c>
      <c r="V227" s="11"/>
      <c r="W227" s="11">
        <f t="shared" si="101"/>
        <v>0.35416666666666669</v>
      </c>
      <c r="X227" s="11"/>
      <c r="Y227" s="11">
        <f t="shared" si="102"/>
        <v>0.45486111111111122</v>
      </c>
      <c r="Z227" s="191">
        <f t="shared" si="95"/>
        <v>0</v>
      </c>
      <c r="AA227" s="172"/>
      <c r="AH227" s="184"/>
    </row>
    <row r="228" spans="2:37" ht="12.75" hidden="1" customHeight="1" outlineLevel="1" x14ac:dyDescent="0.2">
      <c r="B228" s="851"/>
      <c r="C228" s="851"/>
      <c r="D228" s="27" t="str">
        <f t="shared" si="90"/>
        <v/>
      </c>
      <c r="E228" s="191" t="str">
        <f t="shared" si="91"/>
        <v>Fr</v>
      </c>
      <c r="F228" s="191">
        <f t="shared" si="92"/>
        <v>2020</v>
      </c>
      <c r="G228" s="191">
        <f t="shared" si="93"/>
        <v>7</v>
      </c>
      <c r="H228" s="191">
        <f t="shared" si="96"/>
        <v>17</v>
      </c>
      <c r="I228" s="192">
        <f t="shared" si="94"/>
        <v>42567</v>
      </c>
      <c r="J228" s="193">
        <v>7</v>
      </c>
      <c r="K228" s="194">
        <v>15</v>
      </c>
      <c r="L228" s="193">
        <v>12</v>
      </c>
      <c r="M228" s="194">
        <v>15</v>
      </c>
      <c r="N228" s="193">
        <v>12</v>
      </c>
      <c r="O228" s="194">
        <v>45</v>
      </c>
      <c r="P228" s="193">
        <v>16</v>
      </c>
      <c r="Q228" s="194">
        <v>0</v>
      </c>
      <c r="R228" s="195">
        <f t="shared" si="97"/>
        <v>0.30208333333333331</v>
      </c>
      <c r="S228" s="195">
        <f t="shared" si="98"/>
        <v>0.51041666666666663</v>
      </c>
      <c r="T228" s="195">
        <f t="shared" si="99"/>
        <v>0.53125</v>
      </c>
      <c r="U228" s="195">
        <f t="shared" si="100"/>
        <v>0.66666666666666663</v>
      </c>
      <c r="V228" s="196"/>
      <c r="W228" s="196">
        <f t="shared" si="101"/>
        <v>0.35416666666666669</v>
      </c>
      <c r="X228" s="196"/>
      <c r="Y228" s="196">
        <f t="shared" si="102"/>
        <v>0.34374999999999994</v>
      </c>
      <c r="Z228" s="191">
        <f t="shared" si="95"/>
        <v>0</v>
      </c>
      <c r="AA228" s="172"/>
      <c r="AH228" s="184"/>
    </row>
    <row r="229" spans="2:37" ht="12.75" hidden="1" customHeight="1" outlineLevel="1" x14ac:dyDescent="0.2">
      <c r="B229" s="851"/>
      <c r="C229" s="851"/>
      <c r="D229" s="27" t="str">
        <f t="shared" si="90"/>
        <v/>
      </c>
      <c r="E229" s="191" t="str">
        <f t="shared" si="91"/>
        <v>Sa</v>
      </c>
      <c r="F229" s="191">
        <f t="shared" si="92"/>
        <v>2020</v>
      </c>
      <c r="G229" s="191">
        <f t="shared" si="93"/>
        <v>7</v>
      </c>
      <c r="H229" s="191">
        <f t="shared" si="96"/>
        <v>18</v>
      </c>
      <c r="I229" s="192">
        <f t="shared" si="94"/>
        <v>42568</v>
      </c>
      <c r="J229" s="193"/>
      <c r="K229" s="194"/>
      <c r="L229" s="193"/>
      <c r="M229" s="194"/>
      <c r="N229" s="193"/>
      <c r="O229" s="194"/>
      <c r="P229" s="193"/>
      <c r="Q229" s="194"/>
      <c r="R229" s="195"/>
      <c r="S229" s="195"/>
      <c r="T229" s="195"/>
      <c r="U229" s="195"/>
      <c r="V229" s="196"/>
      <c r="W229" s="196"/>
      <c r="X229" s="196"/>
      <c r="Y229" s="196"/>
      <c r="Z229" s="191">
        <f t="shared" si="95"/>
        <v>0</v>
      </c>
      <c r="AA229" s="172"/>
      <c r="AH229" s="184"/>
    </row>
    <row r="230" spans="2:37" ht="12.75" hidden="1" customHeight="1" outlineLevel="1" x14ac:dyDescent="0.2">
      <c r="B230" s="851"/>
      <c r="C230" s="851"/>
      <c r="D230" s="27" t="str">
        <f t="shared" si="90"/>
        <v/>
      </c>
      <c r="E230" s="191" t="str">
        <f t="shared" si="91"/>
        <v>So</v>
      </c>
      <c r="F230" s="191">
        <f t="shared" si="92"/>
        <v>2020</v>
      </c>
      <c r="G230" s="191">
        <f t="shared" si="93"/>
        <v>7</v>
      </c>
      <c r="H230" s="191">
        <f t="shared" si="96"/>
        <v>19</v>
      </c>
      <c r="I230" s="192">
        <f t="shared" si="94"/>
        <v>42569</v>
      </c>
      <c r="J230" s="193"/>
      <c r="K230" s="194"/>
      <c r="L230" s="193"/>
      <c r="M230" s="194"/>
      <c r="N230" s="193"/>
      <c r="O230" s="194"/>
      <c r="P230" s="193"/>
      <c r="Q230" s="194"/>
      <c r="R230" s="195"/>
      <c r="S230" s="195"/>
      <c r="T230" s="195"/>
      <c r="U230" s="195"/>
      <c r="V230" s="196"/>
      <c r="W230" s="196"/>
      <c r="X230" s="196"/>
      <c r="Y230" s="196"/>
      <c r="Z230" s="191">
        <f t="shared" si="95"/>
        <v>0</v>
      </c>
      <c r="AA230" s="172"/>
      <c r="AH230" s="184"/>
    </row>
    <row r="231" spans="2:37" ht="12.75" hidden="1" customHeight="1" outlineLevel="1" x14ac:dyDescent="0.2">
      <c r="B231" s="851"/>
      <c r="C231" s="851"/>
      <c r="D231" s="27">
        <f t="shared" si="90"/>
        <v>30</v>
      </c>
      <c r="E231" s="191" t="str">
        <f t="shared" si="91"/>
        <v>Mo</v>
      </c>
      <c r="F231" s="191">
        <f t="shared" si="92"/>
        <v>2020</v>
      </c>
      <c r="G231" s="191">
        <f t="shared" si="93"/>
        <v>7</v>
      </c>
      <c r="H231" s="191">
        <f t="shared" si="96"/>
        <v>20</v>
      </c>
      <c r="I231" s="192">
        <f t="shared" si="94"/>
        <v>42570</v>
      </c>
      <c r="J231" s="193">
        <f t="shared" ref="J231:J242" si="103">$J$4</f>
        <v>7</v>
      </c>
      <c r="K231" s="194">
        <f t="shared" ref="K231:K242" si="104">$K$4</f>
        <v>0</v>
      </c>
      <c r="L231" s="193">
        <f t="shared" ref="L231:L242" si="105">$L$4</f>
        <v>12</v>
      </c>
      <c r="M231" s="194">
        <f t="shared" ref="M231:M242" si="106">$M$4</f>
        <v>15</v>
      </c>
      <c r="N231" s="193">
        <f t="shared" ref="N231:N242" si="107">$N$4</f>
        <v>12</v>
      </c>
      <c r="O231" s="194">
        <f t="shared" ref="O231:O242" si="108">$O$4</f>
        <v>45</v>
      </c>
      <c r="P231" s="193">
        <f t="shared" ref="P231:P242" si="109">$P$4</f>
        <v>16</v>
      </c>
      <c r="Q231" s="194">
        <f>$Q$4</f>
        <v>0</v>
      </c>
      <c r="R231" s="195">
        <f t="shared" si="97"/>
        <v>0.29166666666666669</v>
      </c>
      <c r="S231" s="195">
        <f t="shared" si="98"/>
        <v>0.51041666666666663</v>
      </c>
      <c r="T231" s="195">
        <f t="shared" si="99"/>
        <v>0.53125</v>
      </c>
      <c r="U231" s="195">
        <f t="shared" si="100"/>
        <v>0.66666666666666663</v>
      </c>
      <c r="V231" s="196"/>
      <c r="W231" s="196">
        <f t="shared" si="101"/>
        <v>0.35416666666666669</v>
      </c>
      <c r="X231" s="196"/>
      <c r="Y231" s="196">
        <f t="shared" si="102"/>
        <v>0.35416666666666657</v>
      </c>
      <c r="Z231" s="191">
        <f t="shared" si="95"/>
        <v>1</v>
      </c>
      <c r="AA231" s="172"/>
      <c r="AB231" s="200">
        <v>1</v>
      </c>
      <c r="AH231" s="184"/>
      <c r="AK231" s="172" t="s">
        <v>158</v>
      </c>
    </row>
    <row r="232" spans="2:37" ht="12.75" hidden="1" customHeight="1" outlineLevel="1" x14ac:dyDescent="0.2">
      <c r="B232" s="851"/>
      <c r="C232" s="851"/>
      <c r="D232" s="27" t="str">
        <f t="shared" si="90"/>
        <v/>
      </c>
      <c r="E232" s="191" t="str">
        <f t="shared" si="91"/>
        <v>Di</v>
      </c>
      <c r="F232" s="191">
        <f t="shared" si="92"/>
        <v>2020</v>
      </c>
      <c r="G232" s="191">
        <f t="shared" si="93"/>
        <v>7</v>
      </c>
      <c r="H232" s="191">
        <f t="shared" si="96"/>
        <v>21</v>
      </c>
      <c r="I232" s="192">
        <f t="shared" si="94"/>
        <v>42571</v>
      </c>
      <c r="J232" s="193">
        <f t="shared" si="103"/>
        <v>7</v>
      </c>
      <c r="K232" s="194">
        <f t="shared" si="104"/>
        <v>0</v>
      </c>
      <c r="L232" s="193">
        <f t="shared" si="105"/>
        <v>12</v>
      </c>
      <c r="M232" s="194">
        <f t="shared" si="106"/>
        <v>15</v>
      </c>
      <c r="N232" s="193">
        <f t="shared" si="107"/>
        <v>12</v>
      </c>
      <c r="O232" s="194">
        <f t="shared" si="108"/>
        <v>45</v>
      </c>
      <c r="P232" s="193">
        <f t="shared" si="109"/>
        <v>16</v>
      </c>
      <c r="Q232" s="194">
        <f>$Q$4</f>
        <v>0</v>
      </c>
      <c r="R232" s="195">
        <f t="shared" si="97"/>
        <v>0.29166666666666669</v>
      </c>
      <c r="S232" s="195">
        <f t="shared" si="98"/>
        <v>0.51041666666666663</v>
      </c>
      <c r="T232" s="195">
        <f t="shared" si="99"/>
        <v>0.53125</v>
      </c>
      <c r="U232" s="195">
        <f t="shared" si="100"/>
        <v>0.66666666666666663</v>
      </c>
      <c r="V232" s="196"/>
      <c r="W232" s="196">
        <f t="shared" si="101"/>
        <v>0.35416666666666669</v>
      </c>
      <c r="X232" s="196"/>
      <c r="Y232" s="196">
        <f t="shared" si="102"/>
        <v>0.35416666666666657</v>
      </c>
      <c r="Z232" s="191">
        <f t="shared" si="95"/>
        <v>1</v>
      </c>
      <c r="AB232" s="200">
        <v>1</v>
      </c>
      <c r="AH232" s="184"/>
      <c r="AK232" s="172" t="s">
        <v>158</v>
      </c>
    </row>
    <row r="233" spans="2:37" ht="12.75" hidden="1" customHeight="1" outlineLevel="1" x14ac:dyDescent="0.2">
      <c r="B233" s="851"/>
      <c r="C233" s="851"/>
      <c r="D233" s="27" t="str">
        <f t="shared" si="90"/>
        <v/>
      </c>
      <c r="E233" s="191" t="str">
        <f t="shared" si="91"/>
        <v>Mi</v>
      </c>
      <c r="F233" s="191">
        <f t="shared" si="92"/>
        <v>2020</v>
      </c>
      <c r="G233" s="191">
        <f t="shared" si="93"/>
        <v>7</v>
      </c>
      <c r="H233" s="191">
        <f t="shared" si="96"/>
        <v>22</v>
      </c>
      <c r="I233" s="192">
        <f t="shared" si="94"/>
        <v>42572</v>
      </c>
      <c r="J233" s="193">
        <f t="shared" si="103"/>
        <v>7</v>
      </c>
      <c r="K233" s="194">
        <f t="shared" si="104"/>
        <v>0</v>
      </c>
      <c r="L233" s="193">
        <f t="shared" si="105"/>
        <v>12</v>
      </c>
      <c r="M233" s="194">
        <f t="shared" si="106"/>
        <v>15</v>
      </c>
      <c r="N233" s="193">
        <f t="shared" si="107"/>
        <v>12</v>
      </c>
      <c r="O233" s="194">
        <f t="shared" si="108"/>
        <v>45</v>
      </c>
      <c r="P233" s="193">
        <f t="shared" si="109"/>
        <v>16</v>
      </c>
      <c r="Q233" s="194">
        <f>$Q$4</f>
        <v>0</v>
      </c>
      <c r="R233" s="195">
        <f t="shared" si="97"/>
        <v>0.29166666666666669</v>
      </c>
      <c r="S233" s="195">
        <f t="shared" si="98"/>
        <v>0.51041666666666663</v>
      </c>
      <c r="T233" s="195">
        <f t="shared" si="99"/>
        <v>0.53125</v>
      </c>
      <c r="U233" s="195">
        <f t="shared" si="100"/>
        <v>0.66666666666666663</v>
      </c>
      <c r="V233" s="196"/>
      <c r="W233" s="196">
        <f t="shared" si="101"/>
        <v>0.35416666666666669</v>
      </c>
      <c r="X233" s="196"/>
      <c r="Y233" s="196">
        <f t="shared" si="102"/>
        <v>0.35416666666666657</v>
      </c>
      <c r="Z233" s="191">
        <f t="shared" si="95"/>
        <v>1</v>
      </c>
      <c r="AB233" s="200">
        <v>1</v>
      </c>
      <c r="AH233" s="184"/>
      <c r="AK233" s="172" t="s">
        <v>158</v>
      </c>
    </row>
    <row r="234" spans="2:37" ht="12.75" hidden="1" customHeight="1" outlineLevel="1" x14ac:dyDescent="0.2">
      <c r="B234" s="851"/>
      <c r="C234" s="851"/>
      <c r="D234" s="27" t="str">
        <f t="shared" si="90"/>
        <v/>
      </c>
      <c r="E234" s="191" t="str">
        <f t="shared" si="91"/>
        <v>Do</v>
      </c>
      <c r="F234" s="191">
        <f t="shared" si="92"/>
        <v>2020</v>
      </c>
      <c r="G234" s="191">
        <f t="shared" si="93"/>
        <v>7</v>
      </c>
      <c r="H234" s="191">
        <f t="shared" si="96"/>
        <v>23</v>
      </c>
      <c r="I234" s="192">
        <f t="shared" si="94"/>
        <v>42573</v>
      </c>
      <c r="J234" s="193">
        <f t="shared" si="103"/>
        <v>7</v>
      </c>
      <c r="K234" s="194">
        <f t="shared" si="104"/>
        <v>0</v>
      </c>
      <c r="L234" s="193">
        <f t="shared" si="105"/>
        <v>12</v>
      </c>
      <c r="M234" s="194">
        <f t="shared" si="106"/>
        <v>15</v>
      </c>
      <c r="N234" s="193">
        <f t="shared" si="107"/>
        <v>12</v>
      </c>
      <c r="O234" s="194">
        <f t="shared" si="108"/>
        <v>45</v>
      </c>
      <c r="P234" s="193">
        <f t="shared" si="109"/>
        <v>16</v>
      </c>
      <c r="Q234" s="194">
        <f>$Q$4</f>
        <v>0</v>
      </c>
      <c r="R234" s="195">
        <f t="shared" si="97"/>
        <v>0.29166666666666669</v>
      </c>
      <c r="S234" s="195">
        <f t="shared" si="98"/>
        <v>0.51041666666666663</v>
      </c>
      <c r="T234" s="195">
        <f t="shared" si="99"/>
        <v>0.53125</v>
      </c>
      <c r="U234" s="195">
        <f t="shared" si="100"/>
        <v>0.66666666666666663</v>
      </c>
      <c r="V234" s="196"/>
      <c r="W234" s="196">
        <f t="shared" si="101"/>
        <v>0.35416666666666669</v>
      </c>
      <c r="X234" s="196"/>
      <c r="Y234" s="196">
        <f t="shared" si="102"/>
        <v>0.35416666666666657</v>
      </c>
      <c r="Z234" s="191">
        <f t="shared" si="95"/>
        <v>1</v>
      </c>
      <c r="AA234" s="150"/>
      <c r="AB234" s="200">
        <v>1</v>
      </c>
      <c r="AH234" s="184"/>
      <c r="AK234" s="172" t="s">
        <v>158</v>
      </c>
    </row>
    <row r="235" spans="2:37" ht="12.75" hidden="1" customHeight="1" outlineLevel="1" x14ac:dyDescent="0.2">
      <c r="B235" s="851"/>
      <c r="C235" s="851"/>
      <c r="D235" s="27" t="str">
        <f t="shared" si="90"/>
        <v/>
      </c>
      <c r="E235" s="191" t="str">
        <f t="shared" si="91"/>
        <v>Fr</v>
      </c>
      <c r="F235" s="191">
        <f t="shared" si="92"/>
        <v>2020</v>
      </c>
      <c r="G235" s="191">
        <f t="shared" si="93"/>
        <v>7</v>
      </c>
      <c r="H235" s="191">
        <f t="shared" si="96"/>
        <v>24</v>
      </c>
      <c r="I235" s="192">
        <f t="shared" si="94"/>
        <v>42574</v>
      </c>
      <c r="J235" s="193">
        <f t="shared" si="103"/>
        <v>7</v>
      </c>
      <c r="K235" s="194">
        <f t="shared" si="104"/>
        <v>0</v>
      </c>
      <c r="L235" s="193">
        <f t="shared" si="105"/>
        <v>12</v>
      </c>
      <c r="M235" s="194">
        <f t="shared" si="106"/>
        <v>15</v>
      </c>
      <c r="N235" s="193">
        <f t="shared" si="107"/>
        <v>12</v>
      </c>
      <c r="O235" s="194">
        <f t="shared" si="108"/>
        <v>45</v>
      </c>
      <c r="P235" s="193">
        <f t="shared" si="109"/>
        <v>16</v>
      </c>
      <c r="Q235" s="194">
        <f>$Q$4</f>
        <v>0</v>
      </c>
      <c r="R235" s="195">
        <f t="shared" si="97"/>
        <v>0.29166666666666669</v>
      </c>
      <c r="S235" s="195">
        <f t="shared" si="98"/>
        <v>0.51041666666666663</v>
      </c>
      <c r="T235" s="195">
        <f t="shared" si="99"/>
        <v>0.53125</v>
      </c>
      <c r="U235" s="195">
        <f t="shared" si="100"/>
        <v>0.66666666666666663</v>
      </c>
      <c r="V235" s="196"/>
      <c r="W235" s="196">
        <f t="shared" si="101"/>
        <v>0.35416666666666669</v>
      </c>
      <c r="X235" s="196"/>
      <c r="Y235" s="196">
        <f t="shared" si="102"/>
        <v>0.35416666666666657</v>
      </c>
      <c r="Z235" s="191">
        <f t="shared" si="95"/>
        <v>1</v>
      </c>
      <c r="AA235" s="150"/>
      <c r="AB235" s="200">
        <v>1</v>
      </c>
      <c r="AH235" s="184"/>
      <c r="AK235" s="172" t="s">
        <v>158</v>
      </c>
    </row>
    <row r="236" spans="2:37" ht="12.75" hidden="1" customHeight="1" outlineLevel="1" x14ac:dyDescent="0.2">
      <c r="B236" s="851"/>
      <c r="C236" s="851"/>
      <c r="D236" s="27" t="str">
        <f t="shared" si="90"/>
        <v/>
      </c>
      <c r="E236" s="191" t="str">
        <f t="shared" si="91"/>
        <v>Sa</v>
      </c>
      <c r="F236" s="191">
        <f t="shared" si="92"/>
        <v>2020</v>
      </c>
      <c r="G236" s="191">
        <f t="shared" si="93"/>
        <v>7</v>
      </c>
      <c r="H236" s="191">
        <f t="shared" si="96"/>
        <v>25</v>
      </c>
      <c r="I236" s="192">
        <f t="shared" si="94"/>
        <v>42575</v>
      </c>
      <c r="J236" s="193"/>
      <c r="K236" s="194"/>
      <c r="L236" s="193"/>
      <c r="M236" s="194"/>
      <c r="N236" s="193"/>
      <c r="O236" s="194"/>
      <c r="P236" s="193"/>
      <c r="Q236" s="194"/>
      <c r="R236" s="195"/>
      <c r="S236" s="195"/>
      <c r="T236" s="195"/>
      <c r="U236" s="195"/>
      <c r="V236" s="196"/>
      <c r="W236" s="196"/>
      <c r="X236" s="196"/>
      <c r="Y236" s="196"/>
      <c r="Z236" s="191">
        <f t="shared" si="95"/>
        <v>0</v>
      </c>
      <c r="AA236" s="150"/>
      <c r="AH236" s="184"/>
    </row>
    <row r="237" spans="2:37" ht="12.75" hidden="1" customHeight="1" outlineLevel="1" x14ac:dyDescent="0.2">
      <c r="B237" s="851"/>
      <c r="C237" s="851"/>
      <c r="D237" s="27" t="str">
        <f t="shared" si="90"/>
        <v/>
      </c>
      <c r="E237" s="191" t="str">
        <f t="shared" si="91"/>
        <v>So</v>
      </c>
      <c r="F237" s="191">
        <f t="shared" si="92"/>
        <v>2020</v>
      </c>
      <c r="G237" s="191">
        <f t="shared" si="93"/>
        <v>7</v>
      </c>
      <c r="H237" s="191">
        <f t="shared" si="96"/>
        <v>26</v>
      </c>
      <c r="I237" s="192">
        <f t="shared" si="94"/>
        <v>42576</v>
      </c>
      <c r="J237" s="193"/>
      <c r="K237" s="194"/>
      <c r="L237" s="193"/>
      <c r="M237" s="194"/>
      <c r="N237" s="193"/>
      <c r="O237" s="194"/>
      <c r="P237" s="193"/>
      <c r="Q237" s="194"/>
      <c r="R237" s="195"/>
      <c r="S237" s="195"/>
      <c r="T237" s="195"/>
      <c r="U237" s="195"/>
      <c r="V237" s="196"/>
      <c r="W237" s="196"/>
      <c r="X237" s="196"/>
      <c r="Y237" s="196"/>
      <c r="Z237" s="191">
        <f t="shared" si="95"/>
        <v>0</v>
      </c>
      <c r="AA237" s="150"/>
      <c r="AH237" s="184"/>
    </row>
    <row r="238" spans="2:37" ht="12.75" hidden="1" customHeight="1" outlineLevel="1" x14ac:dyDescent="0.2">
      <c r="B238" s="851"/>
      <c r="C238" s="851"/>
      <c r="D238" s="27">
        <f t="shared" si="90"/>
        <v>31</v>
      </c>
      <c r="E238" s="191" t="str">
        <f t="shared" si="91"/>
        <v>Mo</v>
      </c>
      <c r="F238" s="191">
        <f t="shared" si="92"/>
        <v>2020</v>
      </c>
      <c r="G238" s="191">
        <f t="shared" si="93"/>
        <v>7</v>
      </c>
      <c r="H238" s="191">
        <f t="shared" si="96"/>
        <v>27</v>
      </c>
      <c r="I238" s="192">
        <f t="shared" si="94"/>
        <v>42577</v>
      </c>
      <c r="J238" s="193">
        <f t="shared" si="103"/>
        <v>7</v>
      </c>
      <c r="K238" s="194">
        <f t="shared" si="104"/>
        <v>0</v>
      </c>
      <c r="L238" s="193">
        <f t="shared" si="105"/>
        <v>12</v>
      </c>
      <c r="M238" s="194">
        <f t="shared" si="106"/>
        <v>15</v>
      </c>
      <c r="N238" s="193">
        <f t="shared" si="107"/>
        <v>12</v>
      </c>
      <c r="O238" s="194">
        <f t="shared" si="108"/>
        <v>45</v>
      </c>
      <c r="P238" s="193">
        <f t="shared" si="109"/>
        <v>16</v>
      </c>
      <c r="Q238" s="194">
        <f>$Q$4</f>
        <v>0</v>
      </c>
      <c r="R238" s="195">
        <f t="shared" si="97"/>
        <v>0.29166666666666669</v>
      </c>
      <c r="S238" s="195">
        <f t="shared" si="98"/>
        <v>0.51041666666666663</v>
      </c>
      <c r="T238" s="195">
        <f t="shared" si="99"/>
        <v>0.53125</v>
      </c>
      <c r="U238" s="195">
        <f t="shared" si="100"/>
        <v>0.66666666666666663</v>
      </c>
      <c r="V238" s="196"/>
      <c r="W238" s="196">
        <f t="shared" si="101"/>
        <v>0.35416666666666669</v>
      </c>
      <c r="X238" s="196"/>
      <c r="Y238" s="196">
        <f t="shared" si="102"/>
        <v>0.35416666666666657</v>
      </c>
      <c r="Z238" s="191">
        <f t="shared" si="95"/>
        <v>1</v>
      </c>
      <c r="AA238" s="150"/>
      <c r="AB238" s="200">
        <v>1</v>
      </c>
      <c r="AH238" s="184"/>
      <c r="AK238" s="172" t="s">
        <v>158</v>
      </c>
    </row>
    <row r="239" spans="2:37" ht="12.75" hidden="1" customHeight="1" outlineLevel="1" x14ac:dyDescent="0.2">
      <c r="B239" s="851"/>
      <c r="C239" s="851"/>
      <c r="D239" s="27" t="str">
        <f t="shared" si="90"/>
        <v/>
      </c>
      <c r="E239" s="191" t="str">
        <f t="shared" si="91"/>
        <v>Di</v>
      </c>
      <c r="F239" s="191">
        <f t="shared" si="92"/>
        <v>2020</v>
      </c>
      <c r="G239" s="191">
        <f t="shared" si="93"/>
        <v>7</v>
      </c>
      <c r="H239" s="191">
        <f t="shared" si="96"/>
        <v>28</v>
      </c>
      <c r="I239" s="192">
        <f t="shared" si="94"/>
        <v>42578</v>
      </c>
      <c r="J239" s="193">
        <f t="shared" si="103"/>
        <v>7</v>
      </c>
      <c r="K239" s="194">
        <f t="shared" si="104"/>
        <v>0</v>
      </c>
      <c r="L239" s="193">
        <f t="shared" si="105"/>
        <v>12</v>
      </c>
      <c r="M239" s="194">
        <f t="shared" si="106"/>
        <v>15</v>
      </c>
      <c r="N239" s="193">
        <f t="shared" si="107"/>
        <v>12</v>
      </c>
      <c r="O239" s="194">
        <f t="shared" si="108"/>
        <v>45</v>
      </c>
      <c r="P239" s="193">
        <f t="shared" si="109"/>
        <v>16</v>
      </c>
      <c r="Q239" s="194">
        <f>$Q$4</f>
        <v>0</v>
      </c>
      <c r="R239" s="195">
        <f>TIME(J239,K239,0)</f>
        <v>0.29166666666666669</v>
      </c>
      <c r="S239" s="195">
        <f>TIME(L239,M239,0)</f>
        <v>0.51041666666666663</v>
      </c>
      <c r="T239" s="195">
        <f>TIME(N239,O239,0)</f>
        <v>0.53125</v>
      </c>
      <c r="U239" s="195">
        <f>TIME(P239,Q239,0)</f>
        <v>0.66666666666666663</v>
      </c>
      <c r="V239" s="196"/>
      <c r="W239" s="196">
        <f>TIME($W$4,$X$4,0)</f>
        <v>0.35416666666666669</v>
      </c>
      <c r="X239" s="196"/>
      <c r="Y239" s="196">
        <f>U239-R239-(T239-S239)</f>
        <v>0.35416666666666657</v>
      </c>
      <c r="Z239" s="191">
        <f t="shared" si="95"/>
        <v>1</v>
      </c>
      <c r="AB239" s="200">
        <v>1</v>
      </c>
      <c r="AH239" s="184"/>
      <c r="AK239" s="172" t="s">
        <v>158</v>
      </c>
    </row>
    <row r="240" spans="2:37" ht="12.75" hidden="1" customHeight="1" outlineLevel="1" x14ac:dyDescent="0.2">
      <c r="B240" s="851"/>
      <c r="C240" s="851"/>
      <c r="D240" s="27" t="str">
        <f t="shared" si="90"/>
        <v/>
      </c>
      <c r="E240" s="191" t="str">
        <f t="shared" si="91"/>
        <v>Mi</v>
      </c>
      <c r="F240" s="191">
        <f t="shared" si="92"/>
        <v>2020</v>
      </c>
      <c r="G240" s="191">
        <f t="shared" si="93"/>
        <v>7</v>
      </c>
      <c r="H240" s="191">
        <f t="shared" si="96"/>
        <v>29</v>
      </c>
      <c r="I240" s="192">
        <f t="shared" si="94"/>
        <v>42579</v>
      </c>
      <c r="J240" s="193">
        <f t="shared" si="103"/>
        <v>7</v>
      </c>
      <c r="K240" s="194">
        <f t="shared" si="104"/>
        <v>0</v>
      </c>
      <c r="L240" s="193">
        <f t="shared" si="105"/>
        <v>12</v>
      </c>
      <c r="M240" s="194">
        <f t="shared" si="106"/>
        <v>15</v>
      </c>
      <c r="N240" s="193">
        <f t="shared" si="107"/>
        <v>12</v>
      </c>
      <c r="O240" s="194">
        <f t="shared" si="108"/>
        <v>45</v>
      </c>
      <c r="P240" s="193">
        <f t="shared" si="109"/>
        <v>16</v>
      </c>
      <c r="Q240" s="194">
        <f>$Q$4</f>
        <v>0</v>
      </c>
      <c r="R240" s="195">
        <f>TIME(J240,K240,0)</f>
        <v>0.29166666666666669</v>
      </c>
      <c r="S240" s="195">
        <f>TIME(L240,M240,0)</f>
        <v>0.51041666666666663</v>
      </c>
      <c r="T240" s="195">
        <f>TIME(N240,O240,0)</f>
        <v>0.53125</v>
      </c>
      <c r="U240" s="195">
        <f>TIME(P240,Q240,0)</f>
        <v>0.66666666666666663</v>
      </c>
      <c r="V240" s="196"/>
      <c r="W240" s="196">
        <f>TIME($W$4,$X$4,0)</f>
        <v>0.35416666666666669</v>
      </c>
      <c r="X240" s="196"/>
      <c r="Y240" s="196">
        <f>U240-R240-(T240-S240)</f>
        <v>0.35416666666666657</v>
      </c>
      <c r="Z240" s="191">
        <f t="shared" si="95"/>
        <v>1</v>
      </c>
      <c r="AB240" s="200">
        <v>1</v>
      </c>
      <c r="AH240" s="184"/>
      <c r="AK240" s="172" t="s">
        <v>158</v>
      </c>
    </row>
    <row r="241" spans="1:37" ht="12.75" hidden="1" customHeight="1" outlineLevel="1" x14ac:dyDescent="0.2">
      <c r="B241" s="851"/>
      <c r="C241" s="851"/>
      <c r="D241" s="27" t="str">
        <f t="shared" si="90"/>
        <v/>
      </c>
      <c r="E241" s="191" t="str">
        <f t="shared" si="91"/>
        <v>Do</v>
      </c>
      <c r="F241" s="191">
        <f t="shared" si="92"/>
        <v>2020</v>
      </c>
      <c r="G241" s="191">
        <f t="shared" si="93"/>
        <v>7</v>
      </c>
      <c r="H241" s="191">
        <f t="shared" si="96"/>
        <v>30</v>
      </c>
      <c r="I241" s="192">
        <f t="shared" si="94"/>
        <v>42580</v>
      </c>
      <c r="J241" s="193">
        <f t="shared" si="103"/>
        <v>7</v>
      </c>
      <c r="K241" s="194">
        <f t="shared" si="104"/>
        <v>0</v>
      </c>
      <c r="L241" s="193">
        <f t="shared" si="105"/>
        <v>12</v>
      </c>
      <c r="M241" s="194">
        <f t="shared" si="106"/>
        <v>15</v>
      </c>
      <c r="N241" s="193">
        <f t="shared" si="107"/>
        <v>12</v>
      </c>
      <c r="O241" s="194">
        <f t="shared" si="108"/>
        <v>45</v>
      </c>
      <c r="P241" s="193">
        <f t="shared" si="109"/>
        <v>16</v>
      </c>
      <c r="Q241" s="194">
        <f>$Q$4</f>
        <v>0</v>
      </c>
      <c r="R241" s="195">
        <f>TIME(J241,K241,0)</f>
        <v>0.29166666666666669</v>
      </c>
      <c r="S241" s="195">
        <f>TIME(L241,M241,0)</f>
        <v>0.51041666666666663</v>
      </c>
      <c r="T241" s="195">
        <f>TIME(N241,O241,0)</f>
        <v>0.53125</v>
      </c>
      <c r="U241" s="195">
        <f>TIME(P241,Q241,0)</f>
        <v>0.66666666666666663</v>
      </c>
      <c r="V241" s="196"/>
      <c r="W241" s="196">
        <f>TIME($W$4,$X$4,0)</f>
        <v>0.35416666666666669</v>
      </c>
      <c r="X241" s="196"/>
      <c r="Y241" s="196">
        <f>U241-R241-(T241-S241)</f>
        <v>0.35416666666666657</v>
      </c>
      <c r="Z241" s="191">
        <f t="shared" si="95"/>
        <v>1</v>
      </c>
      <c r="AA241" s="150"/>
      <c r="AB241" s="200">
        <v>1</v>
      </c>
      <c r="AH241" s="184"/>
      <c r="AK241" s="172" t="s">
        <v>158</v>
      </c>
    </row>
    <row r="242" spans="1:37" ht="12.75" hidden="1" customHeight="1" outlineLevel="1" x14ac:dyDescent="0.2">
      <c r="B242" s="851"/>
      <c r="C242" s="851"/>
      <c r="D242" s="27" t="str">
        <f t="shared" si="90"/>
        <v/>
      </c>
      <c r="E242" s="191" t="str">
        <f t="shared" si="91"/>
        <v>Fr</v>
      </c>
      <c r="F242" s="191">
        <f t="shared" si="92"/>
        <v>2020</v>
      </c>
      <c r="G242" s="191">
        <f t="shared" si="93"/>
        <v>7</v>
      </c>
      <c r="H242" s="191">
        <f t="shared" si="96"/>
        <v>31</v>
      </c>
      <c r="I242" s="192">
        <f t="shared" si="94"/>
        <v>42581</v>
      </c>
      <c r="J242" s="193">
        <f t="shared" si="103"/>
        <v>7</v>
      </c>
      <c r="K242" s="194">
        <f t="shared" si="104"/>
        <v>0</v>
      </c>
      <c r="L242" s="193">
        <f t="shared" si="105"/>
        <v>12</v>
      </c>
      <c r="M242" s="194">
        <f t="shared" si="106"/>
        <v>15</v>
      </c>
      <c r="N242" s="193">
        <f t="shared" si="107"/>
        <v>12</v>
      </c>
      <c r="O242" s="194">
        <f t="shared" si="108"/>
        <v>45</v>
      </c>
      <c r="P242" s="193">
        <f t="shared" si="109"/>
        <v>16</v>
      </c>
      <c r="Q242" s="194">
        <f>$Q$4</f>
        <v>0</v>
      </c>
      <c r="R242" s="195">
        <f>TIME(J242,K242,0)</f>
        <v>0.29166666666666669</v>
      </c>
      <c r="S242" s="195">
        <f>TIME(L242,M242,0)</f>
        <v>0.51041666666666663</v>
      </c>
      <c r="T242" s="195">
        <f>TIME(N242,O242,0)</f>
        <v>0.53125</v>
      </c>
      <c r="U242" s="195">
        <f>TIME(P242,Q242,0)</f>
        <v>0.66666666666666663</v>
      </c>
      <c r="V242" s="196"/>
      <c r="W242" s="196">
        <f>TIME($W$4,$X$4,0)</f>
        <v>0.35416666666666669</v>
      </c>
      <c r="X242" s="196"/>
      <c r="Y242" s="196">
        <f>U242-R242-(T242-S242)</f>
        <v>0.35416666666666657</v>
      </c>
      <c r="Z242" s="191">
        <f t="shared" si="95"/>
        <v>1</v>
      </c>
      <c r="AA242" s="150"/>
      <c r="AB242" s="200">
        <v>1</v>
      </c>
      <c r="AH242" s="184"/>
      <c r="AK242" s="172" t="s">
        <v>158</v>
      </c>
    </row>
    <row r="243" spans="1:37" ht="12.75" hidden="1" customHeight="1" outlineLevel="1" x14ac:dyDescent="0.2">
      <c r="B243" s="851"/>
      <c r="C243" s="851"/>
      <c r="E243" s="191"/>
      <c r="F243" s="9"/>
      <c r="G243" s="9"/>
      <c r="H243" s="191"/>
      <c r="I243" s="13"/>
      <c r="P243" s="4" t="s">
        <v>21</v>
      </c>
      <c r="Q243" s="4"/>
      <c r="R243" s="4"/>
      <c r="S243" s="4"/>
      <c r="T243" s="4"/>
      <c r="U243" s="4"/>
      <c r="V243" s="18"/>
      <c r="W243" s="18">
        <f>SUM(W211:W242)</f>
        <v>8.1458333333333357</v>
      </c>
      <c r="X243" s="18"/>
      <c r="Y243" s="18">
        <f>SUM(Y211:Y242)</f>
        <v>8.3090277777777803</v>
      </c>
      <c r="Z243" s="18"/>
      <c r="AA243" s="190">
        <f>IF(Y243-W243&lt;0,W243-Y243,Y243-W243)</f>
        <v>0.16319444444444464</v>
      </c>
      <c r="AB243" s="190">
        <f>8.5*SUM(AB211:AB242)/24</f>
        <v>3.5416666666666665</v>
      </c>
      <c r="AC243" s="190">
        <f>8.5*SUM(AC211:AC242)/24</f>
        <v>0</v>
      </c>
      <c r="AD243" s="190">
        <f>8.5*SUM(AD211:AD242)/24</f>
        <v>0</v>
      </c>
      <c r="AE243" s="190"/>
      <c r="AH243" s="184"/>
    </row>
    <row r="244" spans="1:37" ht="12.75" customHeight="1" collapsed="1" x14ac:dyDescent="0.2">
      <c r="B244" s="852"/>
      <c r="C244" s="852"/>
      <c r="D244" s="80"/>
      <c r="E244" s="386"/>
      <c r="F244" s="51"/>
      <c r="G244" s="51"/>
      <c r="H244" s="51"/>
      <c r="I244" s="51"/>
      <c r="J244" s="52"/>
      <c r="K244" s="52"/>
      <c r="L244" s="52"/>
      <c r="M244" s="52"/>
      <c r="N244" s="52"/>
      <c r="O244" s="52"/>
      <c r="P244" s="52"/>
      <c r="Q244" s="52"/>
      <c r="R244" s="52"/>
      <c r="S244" s="52"/>
      <c r="T244" s="52"/>
      <c r="U244" s="52"/>
      <c r="V244" s="61"/>
      <c r="W244" s="61"/>
      <c r="X244" s="61"/>
      <c r="Y244" s="51"/>
      <c r="AA244" s="203">
        <f>AA210+AA243</f>
        <v>5.1062499999999895</v>
      </c>
      <c r="AB244" s="202">
        <f>AB210+SUM(AB211:AB242)</f>
        <v>11</v>
      </c>
      <c r="AC244" s="202">
        <f>AC210+SUM(AC211:AC242)</f>
        <v>8</v>
      </c>
      <c r="AD244" s="202">
        <f>AD210+SUM(AD211:AD242)</f>
        <v>2</v>
      </c>
      <c r="AE244" s="202"/>
      <c r="AF244" s="152"/>
      <c r="AG244" s="173"/>
      <c r="AH244" s="185"/>
      <c r="AI244" s="152"/>
      <c r="AJ244" s="152"/>
      <c r="AK244" s="173"/>
    </row>
    <row r="245" spans="1:37" ht="12.75" hidden="1" customHeight="1" outlineLevel="1" x14ac:dyDescent="0.2">
      <c r="B245" s="850">
        <f>$F$4</f>
        <v>2020</v>
      </c>
      <c r="C245" s="850" t="str">
        <f>TEXT(I246,"MMM")</f>
        <v>Aug</v>
      </c>
      <c r="E245" s="191"/>
      <c r="F245" s="59"/>
      <c r="G245" s="59"/>
      <c r="H245" s="59"/>
      <c r="I245" s="65"/>
      <c r="J245" s="60"/>
      <c r="K245" s="60"/>
      <c r="L245" s="60"/>
      <c r="M245" s="60"/>
      <c r="N245" s="60"/>
      <c r="O245" s="60"/>
      <c r="P245" s="60"/>
      <c r="Q245" s="60"/>
      <c r="R245" s="60"/>
      <c r="S245" s="60"/>
      <c r="T245" s="60"/>
      <c r="U245" s="60"/>
      <c r="V245" s="44"/>
      <c r="W245" s="44"/>
      <c r="X245" s="44"/>
      <c r="Y245" s="59"/>
      <c r="Z245" s="59"/>
      <c r="AA245" s="148"/>
      <c r="AB245" s="148"/>
      <c r="AC245" s="148"/>
      <c r="AD245" s="148"/>
      <c r="AE245" s="148"/>
      <c r="AF245" s="148"/>
      <c r="AG245" s="170"/>
      <c r="AH245" s="182"/>
      <c r="AI245" s="148"/>
      <c r="AJ245" s="148"/>
      <c r="AK245" s="170"/>
    </row>
    <row r="246" spans="1:37" ht="12.75" hidden="1" customHeight="1" outlineLevel="1" x14ac:dyDescent="0.2">
      <c r="A246" s="198">
        <f>A212+1</f>
        <v>8</v>
      </c>
      <c r="B246" s="851"/>
      <c r="C246" s="851"/>
      <c r="D246" s="27" t="str">
        <f>IF(E246="Mo",WEEKNUM(I246),"")</f>
        <v/>
      </c>
      <c r="E246" s="191" t="str">
        <f>TEXT(I246,$E$4)</f>
        <v>Sa</v>
      </c>
      <c r="F246" s="191">
        <f>$F$4</f>
        <v>2020</v>
      </c>
      <c r="G246" s="191">
        <f>$A$246</f>
        <v>8</v>
      </c>
      <c r="H246" s="191">
        <f>$H$4</f>
        <v>1</v>
      </c>
      <c r="I246" s="192">
        <f>DATE(F246,G246,H246)</f>
        <v>42582</v>
      </c>
      <c r="J246" s="193"/>
      <c r="K246" s="194"/>
      <c r="L246" s="193"/>
      <c r="M246" s="194"/>
      <c r="N246" s="193"/>
      <c r="O246" s="194"/>
      <c r="P246" s="193"/>
      <c r="Q246" s="194"/>
      <c r="R246" s="195"/>
      <c r="S246" s="195"/>
      <c r="T246" s="195"/>
      <c r="U246" s="195"/>
      <c r="V246" s="196"/>
      <c r="W246" s="196"/>
      <c r="X246" s="196"/>
      <c r="Y246" s="196"/>
      <c r="Z246" s="191">
        <f>AB246+AC246</f>
        <v>0</v>
      </c>
      <c r="AH246" s="184"/>
    </row>
    <row r="247" spans="1:37" ht="12.75" hidden="1" customHeight="1" outlineLevel="1" x14ac:dyDescent="0.2">
      <c r="B247" s="851"/>
      <c r="C247" s="851"/>
      <c r="D247" s="27" t="str">
        <f t="shared" ref="D247:D276" si="110">IF(E247="Mo",WEEKNUM(I247),"")</f>
        <v/>
      </c>
      <c r="E247" s="191" t="str">
        <f t="shared" ref="E247:E276" si="111">TEXT(I247,$E$4)</f>
        <v>So</v>
      </c>
      <c r="F247" s="191">
        <f t="shared" ref="F247:F276" si="112">$F$4</f>
        <v>2020</v>
      </c>
      <c r="G247" s="191">
        <f t="shared" ref="G247:G276" si="113">$A$246</f>
        <v>8</v>
      </c>
      <c r="H247" s="191">
        <f>H246+1</f>
        <v>2</v>
      </c>
      <c r="I247" s="192">
        <f t="shared" ref="I247:I276" si="114">DATE(F247,G247,H247)</f>
        <v>42583</v>
      </c>
      <c r="J247" s="193"/>
      <c r="K247" s="194"/>
      <c r="L247" s="193"/>
      <c r="M247" s="194"/>
      <c r="N247" s="193"/>
      <c r="O247" s="194"/>
      <c r="P247" s="193"/>
      <c r="Q247" s="194"/>
      <c r="R247" s="195"/>
      <c r="S247" s="195"/>
      <c r="T247" s="195"/>
      <c r="U247" s="195"/>
      <c r="V247" s="196"/>
      <c r="W247" s="196"/>
      <c r="X247" s="196"/>
      <c r="Y247" s="196"/>
      <c r="Z247" s="191">
        <f t="shared" ref="Z247:Z276" si="115">AB247+AC247</f>
        <v>0</v>
      </c>
      <c r="AA247" s="150"/>
      <c r="AH247" s="184"/>
    </row>
    <row r="248" spans="1:37" ht="12.75" hidden="1" customHeight="1" outlineLevel="1" x14ac:dyDescent="0.2">
      <c r="B248" s="851"/>
      <c r="C248" s="851"/>
      <c r="D248" s="27">
        <f t="shared" si="110"/>
        <v>32</v>
      </c>
      <c r="E248" s="191" t="str">
        <f t="shared" si="111"/>
        <v>Mo</v>
      </c>
      <c r="F248" s="2">
        <f t="shared" si="112"/>
        <v>2020</v>
      </c>
      <c r="G248" s="2">
        <f t="shared" si="113"/>
        <v>8</v>
      </c>
      <c r="H248" s="2">
        <f t="shared" ref="H248:H276" si="116">H247+1</f>
        <v>3</v>
      </c>
      <c r="I248" s="14">
        <f t="shared" si="114"/>
        <v>42584</v>
      </c>
      <c r="J248" s="3">
        <v>7</v>
      </c>
      <c r="K248" s="134">
        <v>20</v>
      </c>
      <c r="L248" s="3">
        <v>12</v>
      </c>
      <c r="M248" s="134">
        <v>15</v>
      </c>
      <c r="N248" s="3">
        <v>12</v>
      </c>
      <c r="O248" s="134">
        <v>45</v>
      </c>
      <c r="P248" s="3">
        <v>16</v>
      </c>
      <c r="Q248" s="134">
        <v>30</v>
      </c>
      <c r="R248" s="139">
        <f>TIME(J248,K248,0)</f>
        <v>0.30555555555555552</v>
      </c>
      <c r="S248" s="139">
        <f>TIME(L248,M248,0)</f>
        <v>0.51041666666666663</v>
      </c>
      <c r="T248" s="139">
        <f>TIME(N248,O248,0)</f>
        <v>0.53125</v>
      </c>
      <c r="U248" s="139">
        <f>TIME(P248,Q248,0)</f>
        <v>0.6875</v>
      </c>
      <c r="V248" s="11"/>
      <c r="W248" s="11">
        <f>TIME($W$4,$X$4,0)</f>
        <v>0.35416666666666669</v>
      </c>
      <c r="X248" s="11"/>
      <c r="Y248" s="11">
        <f>U248-R248-(T248-S248)</f>
        <v>0.3611111111111111</v>
      </c>
      <c r="Z248" s="191">
        <f t="shared" si="115"/>
        <v>0</v>
      </c>
      <c r="AA248" s="150"/>
      <c r="AH248" s="184"/>
    </row>
    <row r="249" spans="1:37" ht="12.75" hidden="1" customHeight="1" outlineLevel="1" x14ac:dyDescent="0.2">
      <c r="B249" s="851"/>
      <c r="C249" s="851"/>
      <c r="D249" s="27" t="str">
        <f t="shared" si="110"/>
        <v/>
      </c>
      <c r="E249" s="191" t="str">
        <f t="shared" si="111"/>
        <v>Di</v>
      </c>
      <c r="F249" s="2">
        <f t="shared" si="112"/>
        <v>2020</v>
      </c>
      <c r="G249" s="2">
        <f t="shared" si="113"/>
        <v>8</v>
      </c>
      <c r="H249" s="2">
        <f t="shared" si="116"/>
        <v>4</v>
      </c>
      <c r="I249" s="14">
        <f t="shared" si="114"/>
        <v>42585</v>
      </c>
      <c r="J249" s="3">
        <v>7</v>
      </c>
      <c r="K249" s="134">
        <v>15</v>
      </c>
      <c r="L249" s="3">
        <v>12</v>
      </c>
      <c r="M249" s="134">
        <v>15</v>
      </c>
      <c r="N249" s="3">
        <v>12</v>
      </c>
      <c r="O249" s="134">
        <v>45</v>
      </c>
      <c r="P249" s="3">
        <v>16</v>
      </c>
      <c r="Q249" s="134">
        <v>30</v>
      </c>
      <c r="R249" s="139">
        <f>TIME(J249,K249,0)</f>
        <v>0.30208333333333331</v>
      </c>
      <c r="S249" s="139">
        <f>TIME(L249,M249,0)</f>
        <v>0.51041666666666663</v>
      </c>
      <c r="T249" s="139">
        <f>TIME(N249,O249,0)</f>
        <v>0.53125</v>
      </c>
      <c r="U249" s="139">
        <f>TIME(P249,Q249,0)</f>
        <v>0.6875</v>
      </c>
      <c r="V249" s="11"/>
      <c r="W249" s="11">
        <f>TIME($W$4,$X$4,0)</f>
        <v>0.35416666666666669</v>
      </c>
      <c r="X249" s="11"/>
      <c r="Y249" s="11">
        <f>U249-R249-(T249-S249)</f>
        <v>0.36458333333333331</v>
      </c>
      <c r="Z249" s="191">
        <f t="shared" si="115"/>
        <v>0</v>
      </c>
      <c r="AA249" s="150"/>
      <c r="AH249" s="184"/>
    </row>
    <row r="250" spans="1:37" ht="12.75" hidden="1" customHeight="1" outlineLevel="1" x14ac:dyDescent="0.2">
      <c r="B250" s="851"/>
      <c r="C250" s="851"/>
      <c r="D250" s="27" t="str">
        <f t="shared" si="110"/>
        <v/>
      </c>
      <c r="E250" s="191" t="str">
        <f t="shared" si="111"/>
        <v>Mi</v>
      </c>
      <c r="F250" s="2">
        <f t="shared" si="112"/>
        <v>2020</v>
      </c>
      <c r="G250" s="2">
        <f t="shared" si="113"/>
        <v>8</v>
      </c>
      <c r="H250" s="2">
        <f t="shared" si="116"/>
        <v>5</v>
      </c>
      <c r="I250" s="14">
        <f t="shared" si="114"/>
        <v>42586</v>
      </c>
      <c r="J250" s="3">
        <v>7</v>
      </c>
      <c r="K250" s="134">
        <v>15</v>
      </c>
      <c r="L250" s="3">
        <v>12</v>
      </c>
      <c r="M250" s="134">
        <v>15</v>
      </c>
      <c r="N250" s="3">
        <v>12</v>
      </c>
      <c r="O250" s="134">
        <v>45</v>
      </c>
      <c r="P250" s="3">
        <v>16</v>
      </c>
      <c r="Q250" s="134">
        <v>30</v>
      </c>
      <c r="R250" s="139">
        <f t="shared" ref="R250:R272" si="117">TIME(J250,K250,0)</f>
        <v>0.30208333333333331</v>
      </c>
      <c r="S250" s="139">
        <f t="shared" ref="S250:S272" si="118">TIME(L250,M250,0)</f>
        <v>0.51041666666666663</v>
      </c>
      <c r="T250" s="139">
        <f t="shared" ref="T250:T272" si="119">TIME(N250,O250,0)</f>
        <v>0.53125</v>
      </c>
      <c r="U250" s="139">
        <f t="shared" ref="U250:U272" si="120">TIME(P250,Q250,0)</f>
        <v>0.6875</v>
      </c>
      <c r="V250" s="11"/>
      <c r="W250" s="11">
        <f t="shared" ref="W250:W272" si="121">TIME($W$4,$X$4,0)</f>
        <v>0.35416666666666669</v>
      </c>
      <c r="X250" s="11"/>
      <c r="Y250" s="11">
        <f t="shared" ref="Y250:Y272" si="122">U250-R250-(T250-S250)</f>
        <v>0.36458333333333331</v>
      </c>
      <c r="Z250" s="191">
        <f t="shared" si="115"/>
        <v>0</v>
      </c>
      <c r="AA250" s="150"/>
      <c r="AH250" s="184"/>
    </row>
    <row r="251" spans="1:37" ht="12.75" hidden="1" customHeight="1" outlineLevel="1" x14ac:dyDescent="0.2">
      <c r="B251" s="851"/>
      <c r="C251" s="851"/>
      <c r="D251" s="27" t="str">
        <f t="shared" si="110"/>
        <v/>
      </c>
      <c r="E251" s="191" t="str">
        <f t="shared" si="111"/>
        <v>Do</v>
      </c>
      <c r="F251" s="2">
        <f t="shared" si="112"/>
        <v>2020</v>
      </c>
      <c r="G251" s="2">
        <f t="shared" si="113"/>
        <v>8</v>
      </c>
      <c r="H251" s="2">
        <f t="shared" si="116"/>
        <v>6</v>
      </c>
      <c r="I251" s="14">
        <f t="shared" si="114"/>
        <v>42587</v>
      </c>
      <c r="J251" s="3">
        <v>7</v>
      </c>
      <c r="K251" s="134">
        <v>15</v>
      </c>
      <c r="L251" s="3">
        <v>12</v>
      </c>
      <c r="M251" s="134">
        <v>15</v>
      </c>
      <c r="N251" s="3">
        <v>12</v>
      </c>
      <c r="O251" s="134">
        <v>45</v>
      </c>
      <c r="P251" s="3">
        <v>16</v>
      </c>
      <c r="Q251" s="134">
        <v>30</v>
      </c>
      <c r="R251" s="139">
        <f t="shared" si="117"/>
        <v>0.30208333333333331</v>
      </c>
      <c r="S251" s="139">
        <f t="shared" si="118"/>
        <v>0.51041666666666663</v>
      </c>
      <c r="T251" s="139">
        <f t="shared" si="119"/>
        <v>0.53125</v>
      </c>
      <c r="U251" s="139">
        <f t="shared" si="120"/>
        <v>0.6875</v>
      </c>
      <c r="V251" s="11"/>
      <c r="W251" s="11">
        <f t="shared" si="121"/>
        <v>0.35416666666666669</v>
      </c>
      <c r="X251" s="11"/>
      <c r="Y251" s="11">
        <f t="shared" si="122"/>
        <v>0.36458333333333331</v>
      </c>
      <c r="Z251" s="191">
        <f t="shared" si="115"/>
        <v>0</v>
      </c>
      <c r="AA251" s="150"/>
      <c r="AH251" s="184"/>
    </row>
    <row r="252" spans="1:37" ht="12.75" hidden="1" customHeight="1" outlineLevel="1" x14ac:dyDescent="0.2">
      <c r="B252" s="851"/>
      <c r="C252" s="851"/>
      <c r="D252" s="27" t="str">
        <f t="shared" si="110"/>
        <v/>
      </c>
      <c r="E252" s="191" t="str">
        <f t="shared" si="111"/>
        <v>Fr</v>
      </c>
      <c r="F252" s="2">
        <f t="shared" si="112"/>
        <v>2020</v>
      </c>
      <c r="G252" s="2">
        <f t="shared" si="113"/>
        <v>8</v>
      </c>
      <c r="H252" s="2">
        <f t="shared" si="116"/>
        <v>7</v>
      </c>
      <c r="I252" s="14">
        <f t="shared" si="114"/>
        <v>42588</v>
      </c>
      <c r="J252" s="3">
        <v>7</v>
      </c>
      <c r="K252" s="134">
        <v>0</v>
      </c>
      <c r="L252" s="3">
        <v>12</v>
      </c>
      <c r="M252" s="134">
        <v>15</v>
      </c>
      <c r="N252" s="3">
        <v>12</v>
      </c>
      <c r="O252" s="134">
        <v>45</v>
      </c>
      <c r="P252" s="3">
        <v>16</v>
      </c>
      <c r="Q252" s="134">
        <v>0</v>
      </c>
      <c r="R252" s="139">
        <f t="shared" si="117"/>
        <v>0.29166666666666669</v>
      </c>
      <c r="S252" s="139">
        <f t="shared" si="118"/>
        <v>0.51041666666666663</v>
      </c>
      <c r="T252" s="139">
        <f t="shared" si="119"/>
        <v>0.53125</v>
      </c>
      <c r="U252" s="139">
        <f t="shared" si="120"/>
        <v>0.66666666666666663</v>
      </c>
      <c r="V252" s="11"/>
      <c r="W252" s="11">
        <f t="shared" si="121"/>
        <v>0.35416666666666669</v>
      </c>
      <c r="X252" s="11"/>
      <c r="Y252" s="11">
        <f t="shared" si="122"/>
        <v>0.35416666666666657</v>
      </c>
      <c r="Z252" s="191">
        <f t="shared" si="115"/>
        <v>0</v>
      </c>
      <c r="AA252" s="150"/>
      <c r="AH252" s="184"/>
    </row>
    <row r="253" spans="1:37" ht="12.75" hidden="1" customHeight="1" outlineLevel="1" x14ac:dyDescent="0.2">
      <c r="B253" s="851"/>
      <c r="C253" s="851"/>
      <c r="D253" s="27" t="str">
        <f t="shared" si="110"/>
        <v/>
      </c>
      <c r="E253" s="191" t="str">
        <f t="shared" si="111"/>
        <v>Sa</v>
      </c>
      <c r="F253" s="191">
        <f t="shared" si="112"/>
        <v>2020</v>
      </c>
      <c r="G253" s="191">
        <f t="shared" si="113"/>
        <v>8</v>
      </c>
      <c r="H253" s="191">
        <f t="shared" si="116"/>
        <v>8</v>
      </c>
      <c r="I253" s="192">
        <f t="shared" si="114"/>
        <v>42589</v>
      </c>
      <c r="J253" s="193"/>
      <c r="K253" s="194"/>
      <c r="L253" s="193"/>
      <c r="M253" s="194"/>
      <c r="N253" s="193"/>
      <c r="O253" s="194"/>
      <c r="P253" s="193"/>
      <c r="Q253" s="194"/>
      <c r="R253" s="195"/>
      <c r="S253" s="195"/>
      <c r="T253" s="195"/>
      <c r="U253" s="195"/>
      <c r="V253" s="196"/>
      <c r="W253" s="196"/>
      <c r="X253" s="196"/>
      <c r="Y253" s="196"/>
      <c r="Z253" s="191">
        <f t="shared" si="115"/>
        <v>0</v>
      </c>
      <c r="AA253" s="150"/>
      <c r="AH253" s="184"/>
    </row>
    <row r="254" spans="1:37" ht="12.75" hidden="1" customHeight="1" outlineLevel="1" x14ac:dyDescent="0.2">
      <c r="B254" s="851"/>
      <c r="C254" s="851"/>
      <c r="D254" s="27" t="str">
        <f t="shared" si="110"/>
        <v/>
      </c>
      <c r="E254" s="191" t="str">
        <f t="shared" si="111"/>
        <v>So</v>
      </c>
      <c r="F254" s="191">
        <f t="shared" si="112"/>
        <v>2020</v>
      </c>
      <c r="G254" s="191">
        <f t="shared" si="113"/>
        <v>8</v>
      </c>
      <c r="H254" s="191">
        <f t="shared" si="116"/>
        <v>9</v>
      </c>
      <c r="I254" s="192">
        <f t="shared" si="114"/>
        <v>42590</v>
      </c>
      <c r="J254" s="193"/>
      <c r="K254" s="194"/>
      <c r="L254" s="193"/>
      <c r="M254" s="194"/>
      <c r="N254" s="193"/>
      <c r="O254" s="194"/>
      <c r="P254" s="193"/>
      <c r="Q254" s="194"/>
      <c r="R254" s="195"/>
      <c r="S254" s="195"/>
      <c r="T254" s="195"/>
      <c r="U254" s="195"/>
      <c r="V254" s="196"/>
      <c r="W254" s="196"/>
      <c r="X254" s="196"/>
      <c r="Y254" s="196"/>
      <c r="Z254" s="191">
        <f t="shared" si="115"/>
        <v>0</v>
      </c>
      <c r="AA254" s="150"/>
      <c r="AH254" s="184"/>
    </row>
    <row r="255" spans="1:37" ht="12.75" hidden="1" customHeight="1" outlineLevel="1" x14ac:dyDescent="0.2">
      <c r="B255" s="851"/>
      <c r="C255" s="851"/>
      <c r="D255" s="27">
        <f t="shared" si="110"/>
        <v>33</v>
      </c>
      <c r="E255" s="191" t="str">
        <f t="shared" si="111"/>
        <v>Mo</v>
      </c>
      <c r="F255" s="2">
        <f t="shared" si="112"/>
        <v>2020</v>
      </c>
      <c r="G255" s="2">
        <f t="shared" si="113"/>
        <v>8</v>
      </c>
      <c r="H255" s="2">
        <f t="shared" si="116"/>
        <v>10</v>
      </c>
      <c r="I255" s="14">
        <f t="shared" si="114"/>
        <v>42591</v>
      </c>
      <c r="J255" s="3">
        <v>7</v>
      </c>
      <c r="K255" s="134">
        <v>0</v>
      </c>
      <c r="L255" s="3">
        <v>12</v>
      </c>
      <c r="M255" s="134">
        <v>15</v>
      </c>
      <c r="N255" s="3">
        <v>12</v>
      </c>
      <c r="O255" s="134">
        <v>45</v>
      </c>
      <c r="P255" s="3">
        <v>16</v>
      </c>
      <c r="Q255" s="134">
        <v>15</v>
      </c>
      <c r="R255" s="139">
        <f t="shared" si="117"/>
        <v>0.29166666666666669</v>
      </c>
      <c r="S255" s="139">
        <f t="shared" si="118"/>
        <v>0.51041666666666663</v>
      </c>
      <c r="T255" s="139">
        <f t="shared" si="119"/>
        <v>0.53125</v>
      </c>
      <c r="U255" s="139">
        <f t="shared" si="120"/>
        <v>0.67708333333333337</v>
      </c>
      <c r="V255" s="11"/>
      <c r="W255" s="11">
        <f t="shared" si="121"/>
        <v>0.35416666666666669</v>
      </c>
      <c r="X255" s="11"/>
      <c r="Y255" s="11">
        <f t="shared" si="122"/>
        <v>0.36458333333333331</v>
      </c>
      <c r="Z255" s="191">
        <f t="shared" si="115"/>
        <v>0</v>
      </c>
      <c r="AA255" s="150"/>
      <c r="AH255" s="184"/>
    </row>
    <row r="256" spans="1:37" ht="12.75" hidden="1" customHeight="1" outlineLevel="1" x14ac:dyDescent="0.2">
      <c r="B256" s="851"/>
      <c r="C256" s="851"/>
      <c r="D256" s="27" t="str">
        <f t="shared" si="110"/>
        <v/>
      </c>
      <c r="E256" s="191" t="str">
        <f t="shared" si="111"/>
        <v>Di</v>
      </c>
      <c r="F256" s="2">
        <f t="shared" si="112"/>
        <v>2020</v>
      </c>
      <c r="G256" s="2">
        <f t="shared" si="113"/>
        <v>8</v>
      </c>
      <c r="H256" s="2">
        <f t="shared" si="116"/>
        <v>11</v>
      </c>
      <c r="I256" s="14">
        <f t="shared" si="114"/>
        <v>42592</v>
      </c>
      <c r="J256" s="3">
        <v>7</v>
      </c>
      <c r="K256" s="134">
        <v>5</v>
      </c>
      <c r="L256" s="3">
        <v>12</v>
      </c>
      <c r="M256" s="134">
        <v>15</v>
      </c>
      <c r="N256" s="3">
        <v>12</v>
      </c>
      <c r="O256" s="134">
        <v>45</v>
      </c>
      <c r="P256" s="3">
        <v>16</v>
      </c>
      <c r="Q256" s="134">
        <v>15</v>
      </c>
      <c r="R256" s="139">
        <f t="shared" si="117"/>
        <v>0.2951388888888889</v>
      </c>
      <c r="S256" s="139">
        <f t="shared" si="118"/>
        <v>0.51041666666666663</v>
      </c>
      <c r="T256" s="139">
        <f t="shared" si="119"/>
        <v>0.53125</v>
      </c>
      <c r="U256" s="139">
        <f t="shared" si="120"/>
        <v>0.67708333333333337</v>
      </c>
      <c r="V256" s="11"/>
      <c r="W256" s="11">
        <f t="shared" si="121"/>
        <v>0.35416666666666669</v>
      </c>
      <c r="X256" s="11"/>
      <c r="Y256" s="11">
        <f t="shared" si="122"/>
        <v>0.3611111111111111</v>
      </c>
      <c r="Z256" s="191">
        <f t="shared" si="115"/>
        <v>0</v>
      </c>
      <c r="AA256" s="150"/>
      <c r="AH256" s="184"/>
    </row>
    <row r="257" spans="2:37" ht="12.75" hidden="1" customHeight="1" outlineLevel="1" x14ac:dyDescent="0.2">
      <c r="B257" s="851"/>
      <c r="C257" s="851"/>
      <c r="D257" s="27" t="str">
        <f t="shared" si="110"/>
        <v/>
      </c>
      <c r="E257" s="191" t="str">
        <f t="shared" si="111"/>
        <v>Mi</v>
      </c>
      <c r="F257" s="2">
        <f t="shared" si="112"/>
        <v>2020</v>
      </c>
      <c r="G257" s="2">
        <f t="shared" si="113"/>
        <v>8</v>
      </c>
      <c r="H257" s="2">
        <f t="shared" si="116"/>
        <v>12</v>
      </c>
      <c r="I257" s="14">
        <f t="shared" si="114"/>
        <v>42593</v>
      </c>
      <c r="J257" s="3">
        <v>7</v>
      </c>
      <c r="K257" s="134">
        <v>15</v>
      </c>
      <c r="L257" s="3">
        <v>12</v>
      </c>
      <c r="M257" s="134">
        <v>15</v>
      </c>
      <c r="N257" s="3">
        <v>12</v>
      </c>
      <c r="O257" s="134">
        <v>45</v>
      </c>
      <c r="P257" s="3">
        <v>16</v>
      </c>
      <c r="Q257" s="134">
        <v>45</v>
      </c>
      <c r="R257" s="139">
        <f t="shared" si="117"/>
        <v>0.30208333333333331</v>
      </c>
      <c r="S257" s="139">
        <f t="shared" si="118"/>
        <v>0.51041666666666663</v>
      </c>
      <c r="T257" s="139">
        <f t="shared" si="119"/>
        <v>0.53125</v>
      </c>
      <c r="U257" s="139">
        <f t="shared" si="120"/>
        <v>0.69791666666666663</v>
      </c>
      <c r="V257" s="11"/>
      <c r="W257" s="11">
        <f t="shared" si="121"/>
        <v>0.35416666666666669</v>
      </c>
      <c r="X257" s="11"/>
      <c r="Y257" s="11">
        <f t="shared" si="122"/>
        <v>0.37499999999999994</v>
      </c>
      <c r="Z257" s="191">
        <f t="shared" si="115"/>
        <v>0</v>
      </c>
      <c r="AA257" s="150"/>
      <c r="AH257" s="184"/>
    </row>
    <row r="258" spans="2:37" ht="12.75" hidden="1" customHeight="1" outlineLevel="1" x14ac:dyDescent="0.2">
      <c r="B258" s="851"/>
      <c r="C258" s="851"/>
      <c r="D258" s="27" t="str">
        <f t="shared" si="110"/>
        <v/>
      </c>
      <c r="E258" s="191" t="str">
        <f t="shared" si="111"/>
        <v>Do</v>
      </c>
      <c r="F258" s="2">
        <f t="shared" si="112"/>
        <v>2020</v>
      </c>
      <c r="G258" s="2">
        <f t="shared" si="113"/>
        <v>8</v>
      </c>
      <c r="H258" s="2">
        <f t="shared" si="116"/>
        <v>13</v>
      </c>
      <c r="I258" s="14">
        <f t="shared" si="114"/>
        <v>42594</v>
      </c>
      <c r="J258" s="3">
        <v>7</v>
      </c>
      <c r="K258" s="134">
        <v>5</v>
      </c>
      <c r="L258" s="3">
        <v>12</v>
      </c>
      <c r="M258" s="134">
        <v>15</v>
      </c>
      <c r="N258" s="3">
        <v>12</v>
      </c>
      <c r="O258" s="134">
        <v>45</v>
      </c>
      <c r="P258" s="3">
        <v>16</v>
      </c>
      <c r="Q258" s="134">
        <v>30</v>
      </c>
      <c r="R258" s="139">
        <f t="shared" si="117"/>
        <v>0.2951388888888889</v>
      </c>
      <c r="S258" s="139">
        <f t="shared" si="118"/>
        <v>0.51041666666666663</v>
      </c>
      <c r="T258" s="139">
        <f t="shared" si="119"/>
        <v>0.53125</v>
      </c>
      <c r="U258" s="139">
        <f t="shared" si="120"/>
        <v>0.6875</v>
      </c>
      <c r="V258" s="11"/>
      <c r="W258" s="11">
        <f t="shared" si="121"/>
        <v>0.35416666666666669</v>
      </c>
      <c r="X258" s="11"/>
      <c r="Y258" s="11">
        <f t="shared" si="122"/>
        <v>0.37152777777777773</v>
      </c>
      <c r="Z258" s="191">
        <f t="shared" si="115"/>
        <v>0</v>
      </c>
      <c r="AA258" s="150"/>
      <c r="AH258" s="184"/>
    </row>
    <row r="259" spans="2:37" ht="12.75" hidden="1" customHeight="1" outlineLevel="1" x14ac:dyDescent="0.2">
      <c r="B259" s="851"/>
      <c r="C259" s="851"/>
      <c r="D259" s="27" t="str">
        <f t="shared" si="110"/>
        <v/>
      </c>
      <c r="E259" s="191" t="str">
        <f t="shared" si="111"/>
        <v>Fr</v>
      </c>
      <c r="F259" s="2">
        <f t="shared" si="112"/>
        <v>2020</v>
      </c>
      <c r="G259" s="2">
        <f t="shared" si="113"/>
        <v>8</v>
      </c>
      <c r="H259" s="2">
        <f t="shared" si="116"/>
        <v>14</v>
      </c>
      <c r="I259" s="14">
        <f t="shared" si="114"/>
        <v>42595</v>
      </c>
      <c r="J259" s="3">
        <v>7</v>
      </c>
      <c r="K259" s="134">
        <v>0</v>
      </c>
      <c r="L259" s="3">
        <v>12</v>
      </c>
      <c r="M259" s="134">
        <v>15</v>
      </c>
      <c r="N259" s="3">
        <v>12</v>
      </c>
      <c r="O259" s="134">
        <v>45</v>
      </c>
      <c r="P259" s="3">
        <v>15</v>
      </c>
      <c r="Q259" s="134">
        <v>30</v>
      </c>
      <c r="R259" s="139">
        <f t="shared" si="117"/>
        <v>0.29166666666666669</v>
      </c>
      <c r="S259" s="139">
        <f t="shared" si="118"/>
        <v>0.51041666666666663</v>
      </c>
      <c r="T259" s="139">
        <f t="shared" si="119"/>
        <v>0.53125</v>
      </c>
      <c r="U259" s="139">
        <f t="shared" si="120"/>
        <v>0.64583333333333337</v>
      </c>
      <c r="V259" s="11"/>
      <c r="W259" s="11">
        <f t="shared" si="121"/>
        <v>0.35416666666666669</v>
      </c>
      <c r="X259" s="11"/>
      <c r="Y259" s="11">
        <f t="shared" si="122"/>
        <v>0.33333333333333331</v>
      </c>
      <c r="Z259" s="191">
        <f t="shared" si="115"/>
        <v>0</v>
      </c>
      <c r="AA259" s="150"/>
      <c r="AH259" s="184"/>
    </row>
    <row r="260" spans="2:37" ht="12.75" hidden="1" customHeight="1" outlineLevel="1" x14ac:dyDescent="0.2">
      <c r="B260" s="851"/>
      <c r="C260" s="851"/>
      <c r="D260" s="27" t="str">
        <f t="shared" si="110"/>
        <v/>
      </c>
      <c r="E260" s="191" t="str">
        <f t="shared" si="111"/>
        <v>Sa</v>
      </c>
      <c r="F260" s="191">
        <f t="shared" si="112"/>
        <v>2020</v>
      </c>
      <c r="G260" s="191">
        <f t="shared" si="113"/>
        <v>8</v>
      </c>
      <c r="H260" s="191">
        <f t="shared" si="116"/>
        <v>15</v>
      </c>
      <c r="I260" s="192">
        <f t="shared" si="114"/>
        <v>42596</v>
      </c>
      <c r="J260" s="193"/>
      <c r="K260" s="194"/>
      <c r="L260" s="193"/>
      <c r="M260" s="194"/>
      <c r="N260" s="193"/>
      <c r="O260" s="194"/>
      <c r="P260" s="193"/>
      <c r="Q260" s="194"/>
      <c r="R260" s="195"/>
      <c r="S260" s="195"/>
      <c r="T260" s="195"/>
      <c r="U260" s="195"/>
      <c r="V260" s="196"/>
      <c r="W260" s="196"/>
      <c r="X260" s="196"/>
      <c r="Y260" s="196"/>
      <c r="Z260" s="191">
        <f t="shared" si="115"/>
        <v>0</v>
      </c>
      <c r="AA260" s="150"/>
      <c r="AH260" s="184"/>
    </row>
    <row r="261" spans="2:37" ht="12.75" hidden="1" customHeight="1" outlineLevel="1" x14ac:dyDescent="0.2">
      <c r="B261" s="851"/>
      <c r="C261" s="851"/>
      <c r="D261" s="27" t="str">
        <f t="shared" si="110"/>
        <v/>
      </c>
      <c r="E261" s="191" t="str">
        <f t="shared" si="111"/>
        <v>So</v>
      </c>
      <c r="F261" s="191">
        <f t="shared" si="112"/>
        <v>2020</v>
      </c>
      <c r="G261" s="191">
        <f t="shared" si="113"/>
        <v>8</v>
      </c>
      <c r="H261" s="191">
        <f t="shared" si="116"/>
        <v>16</v>
      </c>
      <c r="I261" s="192">
        <f t="shared" si="114"/>
        <v>42597</v>
      </c>
      <c r="J261" s="193"/>
      <c r="K261" s="194"/>
      <c r="L261" s="193"/>
      <c r="M261" s="194"/>
      <c r="N261" s="193"/>
      <c r="O261" s="194"/>
      <c r="P261" s="193"/>
      <c r="Q261" s="194"/>
      <c r="R261" s="195"/>
      <c r="S261" s="195"/>
      <c r="T261" s="195"/>
      <c r="U261" s="195"/>
      <c r="V261" s="196"/>
      <c r="W261" s="196"/>
      <c r="X261" s="196"/>
      <c r="Y261" s="196"/>
      <c r="Z261" s="191">
        <f t="shared" si="115"/>
        <v>0</v>
      </c>
      <c r="AA261" s="172"/>
      <c r="AH261" s="184"/>
    </row>
    <row r="262" spans="2:37" ht="12.75" hidden="1" customHeight="1" outlineLevel="1" x14ac:dyDescent="0.2">
      <c r="B262" s="851"/>
      <c r="C262" s="851"/>
      <c r="D262" s="27">
        <f t="shared" si="110"/>
        <v>34</v>
      </c>
      <c r="E262" s="191" t="str">
        <f t="shared" si="111"/>
        <v>Mo</v>
      </c>
      <c r="F262" s="2">
        <f t="shared" si="112"/>
        <v>2020</v>
      </c>
      <c r="G262" s="2">
        <f t="shared" si="113"/>
        <v>8</v>
      </c>
      <c r="H262" s="2">
        <f t="shared" si="116"/>
        <v>17</v>
      </c>
      <c r="I262" s="14">
        <f t="shared" si="114"/>
        <v>42598</v>
      </c>
      <c r="J262" s="3">
        <v>7</v>
      </c>
      <c r="K262" s="134">
        <v>0</v>
      </c>
      <c r="L262" s="3">
        <v>12</v>
      </c>
      <c r="M262" s="134">
        <v>15</v>
      </c>
      <c r="N262" s="3">
        <v>12</v>
      </c>
      <c r="O262" s="134">
        <v>45</v>
      </c>
      <c r="P262" s="3">
        <v>18</v>
      </c>
      <c r="Q262" s="134">
        <v>40</v>
      </c>
      <c r="R262" s="139">
        <f t="shared" si="117"/>
        <v>0.29166666666666669</v>
      </c>
      <c r="S262" s="139">
        <f t="shared" si="118"/>
        <v>0.51041666666666663</v>
      </c>
      <c r="T262" s="139">
        <f t="shared" si="119"/>
        <v>0.53125</v>
      </c>
      <c r="U262" s="139">
        <f t="shared" si="120"/>
        <v>0.77777777777777779</v>
      </c>
      <c r="V262" s="11"/>
      <c r="W262" s="11">
        <f t="shared" si="121"/>
        <v>0.35416666666666669</v>
      </c>
      <c r="X262" s="11"/>
      <c r="Y262" s="11">
        <f t="shared" si="122"/>
        <v>0.46527777777777773</v>
      </c>
      <c r="Z262" s="191">
        <f t="shared" si="115"/>
        <v>0</v>
      </c>
      <c r="AA262" s="172"/>
      <c r="AH262" s="184"/>
    </row>
    <row r="263" spans="2:37" ht="12.75" hidden="1" customHeight="1" outlineLevel="1" x14ac:dyDescent="0.2">
      <c r="B263" s="851"/>
      <c r="C263" s="851"/>
      <c r="D263" s="27" t="str">
        <f t="shared" si="110"/>
        <v/>
      </c>
      <c r="E263" s="191" t="str">
        <f t="shared" si="111"/>
        <v>Di</v>
      </c>
      <c r="F263" s="2">
        <f t="shared" si="112"/>
        <v>2020</v>
      </c>
      <c r="G263" s="2">
        <f t="shared" si="113"/>
        <v>8</v>
      </c>
      <c r="H263" s="2">
        <f t="shared" si="116"/>
        <v>18</v>
      </c>
      <c r="I263" s="14">
        <f t="shared" si="114"/>
        <v>42599</v>
      </c>
      <c r="J263" s="3">
        <v>7</v>
      </c>
      <c r="K263" s="134">
        <v>0</v>
      </c>
      <c r="L263" s="3">
        <v>12</v>
      </c>
      <c r="M263" s="134">
        <v>15</v>
      </c>
      <c r="N263" s="3">
        <v>12</v>
      </c>
      <c r="O263" s="134">
        <v>45</v>
      </c>
      <c r="P263" s="3">
        <v>16</v>
      </c>
      <c r="Q263" s="134">
        <v>15</v>
      </c>
      <c r="R263" s="139">
        <f t="shared" si="117"/>
        <v>0.29166666666666669</v>
      </c>
      <c r="S263" s="139">
        <f t="shared" si="118"/>
        <v>0.51041666666666663</v>
      </c>
      <c r="T263" s="139">
        <f t="shared" si="119"/>
        <v>0.53125</v>
      </c>
      <c r="U263" s="139">
        <f t="shared" si="120"/>
        <v>0.67708333333333337</v>
      </c>
      <c r="V263" s="11"/>
      <c r="W263" s="11">
        <f t="shared" si="121"/>
        <v>0.35416666666666669</v>
      </c>
      <c r="X263" s="11"/>
      <c r="Y263" s="11">
        <f t="shared" si="122"/>
        <v>0.36458333333333331</v>
      </c>
      <c r="Z263" s="191">
        <f t="shared" si="115"/>
        <v>0</v>
      </c>
      <c r="AA263" s="172"/>
      <c r="AH263" s="184"/>
    </row>
    <row r="264" spans="2:37" ht="12.75" hidden="1" customHeight="1" outlineLevel="1" x14ac:dyDescent="0.2">
      <c r="B264" s="851"/>
      <c r="C264" s="851"/>
      <c r="D264" s="27" t="str">
        <f t="shared" si="110"/>
        <v/>
      </c>
      <c r="E264" s="191" t="str">
        <f t="shared" si="111"/>
        <v>Mi</v>
      </c>
      <c r="F264" s="2">
        <f t="shared" si="112"/>
        <v>2020</v>
      </c>
      <c r="G264" s="2">
        <f t="shared" si="113"/>
        <v>8</v>
      </c>
      <c r="H264" s="2">
        <f t="shared" si="116"/>
        <v>19</v>
      </c>
      <c r="I264" s="14">
        <f t="shared" si="114"/>
        <v>42600</v>
      </c>
      <c r="J264" s="3">
        <v>6</v>
      </c>
      <c r="K264" s="134">
        <v>45</v>
      </c>
      <c r="L264" s="3">
        <v>12</v>
      </c>
      <c r="M264" s="134">
        <v>15</v>
      </c>
      <c r="N264" s="3">
        <v>12</v>
      </c>
      <c r="O264" s="134">
        <v>45</v>
      </c>
      <c r="P264" s="3">
        <v>16</v>
      </c>
      <c r="Q264" s="134">
        <v>0</v>
      </c>
      <c r="R264" s="139">
        <f t="shared" si="117"/>
        <v>0.28125</v>
      </c>
      <c r="S264" s="139">
        <f t="shared" si="118"/>
        <v>0.51041666666666663</v>
      </c>
      <c r="T264" s="139">
        <f t="shared" si="119"/>
        <v>0.53125</v>
      </c>
      <c r="U264" s="139">
        <f t="shared" si="120"/>
        <v>0.66666666666666663</v>
      </c>
      <c r="V264" s="11"/>
      <c r="W264" s="11">
        <f t="shared" si="121"/>
        <v>0.35416666666666669</v>
      </c>
      <c r="X264" s="11"/>
      <c r="Y264" s="11">
        <f t="shared" si="122"/>
        <v>0.36458333333333326</v>
      </c>
      <c r="Z264" s="191">
        <f t="shared" si="115"/>
        <v>0</v>
      </c>
      <c r="AA264" s="172"/>
      <c r="AH264" s="184"/>
    </row>
    <row r="265" spans="2:37" ht="12.75" hidden="1" customHeight="1" outlineLevel="1" x14ac:dyDescent="0.2">
      <c r="B265" s="851"/>
      <c r="C265" s="851"/>
      <c r="D265" s="27" t="str">
        <f t="shared" si="110"/>
        <v/>
      </c>
      <c r="E265" s="191" t="str">
        <f t="shared" si="111"/>
        <v>Do</v>
      </c>
      <c r="F265" s="191">
        <f t="shared" si="112"/>
        <v>2020</v>
      </c>
      <c r="G265" s="191">
        <f t="shared" si="113"/>
        <v>8</v>
      </c>
      <c r="H265" s="191">
        <f t="shared" si="116"/>
        <v>20</v>
      </c>
      <c r="I265" s="192">
        <f t="shared" si="114"/>
        <v>42601</v>
      </c>
      <c r="J265" s="193">
        <f>$J$4</f>
        <v>7</v>
      </c>
      <c r="K265" s="194">
        <f>$K$4</f>
        <v>0</v>
      </c>
      <c r="L265" s="193">
        <f>$L$4</f>
        <v>12</v>
      </c>
      <c r="M265" s="194">
        <f>$M$4</f>
        <v>15</v>
      </c>
      <c r="N265" s="193">
        <f>$N$4</f>
        <v>12</v>
      </c>
      <c r="O265" s="194">
        <f>$O$4</f>
        <v>45</v>
      </c>
      <c r="P265" s="193">
        <f>$P$4</f>
        <v>16</v>
      </c>
      <c r="Q265" s="194">
        <f>$Q$4</f>
        <v>0</v>
      </c>
      <c r="R265" s="195">
        <f t="shared" si="117"/>
        <v>0.29166666666666669</v>
      </c>
      <c r="S265" s="195">
        <f t="shared" si="118"/>
        <v>0.51041666666666663</v>
      </c>
      <c r="T265" s="195">
        <f t="shared" si="119"/>
        <v>0.53125</v>
      </c>
      <c r="U265" s="195">
        <f t="shared" si="120"/>
        <v>0.66666666666666663</v>
      </c>
      <c r="V265" s="196"/>
      <c r="W265" s="196">
        <f t="shared" si="121"/>
        <v>0.35416666666666669</v>
      </c>
      <c r="X265" s="196"/>
      <c r="Y265" s="196">
        <f t="shared" si="122"/>
        <v>0.35416666666666657</v>
      </c>
      <c r="Z265" s="191">
        <f t="shared" si="115"/>
        <v>1</v>
      </c>
      <c r="AA265" s="172"/>
      <c r="AC265" s="151">
        <v>1</v>
      </c>
      <c r="AH265" s="184"/>
      <c r="AK265" s="172" t="s">
        <v>17</v>
      </c>
    </row>
    <row r="266" spans="2:37" ht="12.75" hidden="1" customHeight="1" outlineLevel="1" x14ac:dyDescent="0.2">
      <c r="B266" s="851"/>
      <c r="C266" s="851"/>
      <c r="D266" s="27" t="str">
        <f t="shared" si="110"/>
        <v/>
      </c>
      <c r="E266" s="191" t="str">
        <f t="shared" si="111"/>
        <v>Fr</v>
      </c>
      <c r="F266" s="191">
        <f t="shared" si="112"/>
        <v>2020</v>
      </c>
      <c r="G266" s="191">
        <f t="shared" si="113"/>
        <v>8</v>
      </c>
      <c r="H266" s="191">
        <f t="shared" si="116"/>
        <v>21</v>
      </c>
      <c r="I266" s="192">
        <f t="shared" si="114"/>
        <v>42602</v>
      </c>
      <c r="J266" s="193">
        <f>$J$4</f>
        <v>7</v>
      </c>
      <c r="K266" s="194">
        <f>$K$4</f>
        <v>0</v>
      </c>
      <c r="L266" s="193">
        <f>$L$4</f>
        <v>12</v>
      </c>
      <c r="M266" s="194">
        <f>$M$4</f>
        <v>15</v>
      </c>
      <c r="N266" s="193">
        <f>$N$4</f>
        <v>12</v>
      </c>
      <c r="O266" s="194">
        <f>$O$4</f>
        <v>45</v>
      </c>
      <c r="P266" s="193">
        <f>$P$4</f>
        <v>16</v>
      </c>
      <c r="Q266" s="194">
        <f>$Q$4</f>
        <v>0</v>
      </c>
      <c r="R266" s="195">
        <f t="shared" si="117"/>
        <v>0.29166666666666669</v>
      </c>
      <c r="S266" s="195">
        <f t="shared" si="118"/>
        <v>0.51041666666666663</v>
      </c>
      <c r="T266" s="195">
        <f t="shared" si="119"/>
        <v>0.53125</v>
      </c>
      <c r="U266" s="195">
        <f t="shared" si="120"/>
        <v>0.66666666666666663</v>
      </c>
      <c r="V266" s="196"/>
      <c r="W266" s="196">
        <f t="shared" si="121"/>
        <v>0.35416666666666669</v>
      </c>
      <c r="X266" s="196"/>
      <c r="Y266" s="196">
        <f t="shared" si="122"/>
        <v>0.35416666666666657</v>
      </c>
      <c r="Z266" s="191">
        <f t="shared" si="115"/>
        <v>1</v>
      </c>
      <c r="AC266" s="151">
        <v>1</v>
      </c>
      <c r="AH266" s="184"/>
      <c r="AK266" s="172" t="s">
        <v>17</v>
      </c>
    </row>
    <row r="267" spans="2:37" ht="12.75" hidden="1" customHeight="1" outlineLevel="1" x14ac:dyDescent="0.2">
      <c r="B267" s="851"/>
      <c r="C267" s="851"/>
      <c r="D267" s="27" t="str">
        <f t="shared" si="110"/>
        <v/>
      </c>
      <c r="E267" s="191" t="str">
        <f t="shared" si="111"/>
        <v>Sa</v>
      </c>
      <c r="F267" s="191">
        <f t="shared" si="112"/>
        <v>2020</v>
      </c>
      <c r="G267" s="191">
        <f t="shared" si="113"/>
        <v>8</v>
      </c>
      <c r="H267" s="191">
        <f t="shared" si="116"/>
        <v>22</v>
      </c>
      <c r="I267" s="192">
        <f t="shared" si="114"/>
        <v>42603</v>
      </c>
      <c r="J267" s="193"/>
      <c r="K267" s="194"/>
      <c r="L267" s="193"/>
      <c r="M267" s="194"/>
      <c r="N267" s="193"/>
      <c r="O267" s="194"/>
      <c r="P267" s="193"/>
      <c r="Q267" s="194"/>
      <c r="R267" s="195"/>
      <c r="S267" s="195"/>
      <c r="T267" s="195"/>
      <c r="U267" s="195"/>
      <c r="V267" s="196"/>
      <c r="W267" s="196"/>
      <c r="X267" s="196"/>
      <c r="Y267" s="196"/>
      <c r="Z267" s="191">
        <f t="shared" si="115"/>
        <v>0</v>
      </c>
      <c r="AH267" s="184"/>
    </row>
    <row r="268" spans="2:37" ht="12.75" hidden="1" customHeight="1" outlineLevel="1" x14ac:dyDescent="0.2">
      <c r="B268" s="851"/>
      <c r="C268" s="851"/>
      <c r="D268" s="27" t="str">
        <f t="shared" si="110"/>
        <v/>
      </c>
      <c r="E268" s="191" t="str">
        <f t="shared" si="111"/>
        <v>So</v>
      </c>
      <c r="F268" s="191">
        <f t="shared" si="112"/>
        <v>2020</v>
      </c>
      <c r="G268" s="191">
        <f t="shared" si="113"/>
        <v>8</v>
      </c>
      <c r="H268" s="191">
        <f t="shared" si="116"/>
        <v>23</v>
      </c>
      <c r="I268" s="192">
        <f t="shared" si="114"/>
        <v>42604</v>
      </c>
      <c r="J268" s="193"/>
      <c r="K268" s="194"/>
      <c r="L268" s="193"/>
      <c r="M268" s="194"/>
      <c r="N268" s="193"/>
      <c r="O268" s="194"/>
      <c r="P268" s="193"/>
      <c r="Q268" s="194"/>
      <c r="R268" s="195"/>
      <c r="S268" s="195"/>
      <c r="T268" s="195"/>
      <c r="U268" s="195"/>
      <c r="V268" s="196"/>
      <c r="W268" s="196"/>
      <c r="X268" s="196"/>
      <c r="Y268" s="196"/>
      <c r="Z268" s="191">
        <f t="shared" si="115"/>
        <v>0</v>
      </c>
      <c r="AA268" s="150"/>
      <c r="AH268" s="184"/>
    </row>
    <row r="269" spans="2:37" ht="12.75" hidden="1" customHeight="1" outlineLevel="1" x14ac:dyDescent="0.2">
      <c r="B269" s="851"/>
      <c r="C269" s="851"/>
      <c r="D269" s="27">
        <f t="shared" si="110"/>
        <v>35</v>
      </c>
      <c r="E269" s="191" t="str">
        <f t="shared" si="111"/>
        <v>Mo</v>
      </c>
      <c r="F269" s="2">
        <f t="shared" si="112"/>
        <v>2020</v>
      </c>
      <c r="G269" s="2">
        <f t="shared" si="113"/>
        <v>8</v>
      </c>
      <c r="H269" s="2">
        <f t="shared" si="116"/>
        <v>24</v>
      </c>
      <c r="I269" s="14">
        <f t="shared" si="114"/>
        <v>42605</v>
      </c>
      <c r="J269" s="3">
        <v>7</v>
      </c>
      <c r="K269" s="134">
        <v>5</v>
      </c>
      <c r="L269" s="3">
        <v>12</v>
      </c>
      <c r="M269" s="134">
        <v>15</v>
      </c>
      <c r="N269" s="3">
        <v>12</v>
      </c>
      <c r="O269" s="134">
        <v>45</v>
      </c>
      <c r="P269" s="3">
        <v>16</v>
      </c>
      <c r="Q269" s="134">
        <v>15</v>
      </c>
      <c r="R269" s="139">
        <f t="shared" si="117"/>
        <v>0.2951388888888889</v>
      </c>
      <c r="S269" s="139">
        <f t="shared" si="118"/>
        <v>0.51041666666666663</v>
      </c>
      <c r="T269" s="139">
        <f t="shared" si="119"/>
        <v>0.53125</v>
      </c>
      <c r="U269" s="139">
        <f t="shared" si="120"/>
        <v>0.67708333333333337</v>
      </c>
      <c r="V269" s="11"/>
      <c r="W269" s="11">
        <f t="shared" si="121"/>
        <v>0.35416666666666669</v>
      </c>
      <c r="X269" s="11"/>
      <c r="Y269" s="11">
        <f t="shared" si="122"/>
        <v>0.3611111111111111</v>
      </c>
      <c r="Z269" s="191">
        <f t="shared" si="115"/>
        <v>0</v>
      </c>
      <c r="AA269" s="150"/>
      <c r="AH269" s="184"/>
    </row>
    <row r="270" spans="2:37" ht="12.75" hidden="1" customHeight="1" outlineLevel="1" x14ac:dyDescent="0.2">
      <c r="B270" s="851"/>
      <c r="C270" s="851"/>
      <c r="D270" s="27" t="str">
        <f t="shared" si="110"/>
        <v/>
      </c>
      <c r="E270" s="191" t="str">
        <f t="shared" si="111"/>
        <v>Di</v>
      </c>
      <c r="F270" s="2">
        <f t="shared" si="112"/>
        <v>2020</v>
      </c>
      <c r="G270" s="2">
        <f t="shared" si="113"/>
        <v>8</v>
      </c>
      <c r="H270" s="2">
        <f t="shared" si="116"/>
        <v>25</v>
      </c>
      <c r="I270" s="14">
        <f t="shared" si="114"/>
        <v>42606</v>
      </c>
      <c r="J270" s="3">
        <v>7</v>
      </c>
      <c r="K270" s="134">
        <v>5</v>
      </c>
      <c r="L270" s="3">
        <v>12</v>
      </c>
      <c r="M270" s="134">
        <v>15</v>
      </c>
      <c r="N270" s="3">
        <v>12</v>
      </c>
      <c r="O270" s="134">
        <v>45</v>
      </c>
      <c r="P270" s="3">
        <v>19</v>
      </c>
      <c r="Q270" s="134">
        <v>15</v>
      </c>
      <c r="R270" s="139">
        <f t="shared" si="117"/>
        <v>0.2951388888888889</v>
      </c>
      <c r="S270" s="139">
        <f t="shared" si="118"/>
        <v>0.51041666666666663</v>
      </c>
      <c r="T270" s="139">
        <f t="shared" si="119"/>
        <v>0.53125</v>
      </c>
      <c r="U270" s="139">
        <f t="shared" si="120"/>
        <v>0.80208333333333337</v>
      </c>
      <c r="V270" s="11"/>
      <c r="W270" s="11">
        <f t="shared" si="121"/>
        <v>0.35416666666666669</v>
      </c>
      <c r="X270" s="11"/>
      <c r="Y270" s="11">
        <f t="shared" si="122"/>
        <v>0.48611111111111105</v>
      </c>
      <c r="Z270" s="191">
        <f t="shared" si="115"/>
        <v>0</v>
      </c>
      <c r="AA270" s="150"/>
      <c r="AH270" s="184"/>
      <c r="AK270" s="172" t="s">
        <v>653</v>
      </c>
    </row>
    <row r="271" spans="2:37" ht="12.75" hidden="1" customHeight="1" outlineLevel="1" x14ac:dyDescent="0.2">
      <c r="B271" s="851"/>
      <c r="C271" s="851"/>
      <c r="D271" s="27" t="str">
        <f t="shared" si="110"/>
        <v/>
      </c>
      <c r="E271" s="191" t="str">
        <f t="shared" si="111"/>
        <v>Mi</v>
      </c>
      <c r="F271" s="2">
        <f t="shared" si="112"/>
        <v>2020</v>
      </c>
      <c r="G271" s="2">
        <f t="shared" si="113"/>
        <v>8</v>
      </c>
      <c r="H271" s="2">
        <f t="shared" si="116"/>
        <v>26</v>
      </c>
      <c r="I271" s="14">
        <f t="shared" si="114"/>
        <v>42607</v>
      </c>
      <c r="J271" s="3">
        <v>8</v>
      </c>
      <c r="K271" s="134">
        <v>0</v>
      </c>
      <c r="L271" s="3">
        <v>12</v>
      </c>
      <c r="M271" s="134">
        <v>15</v>
      </c>
      <c r="N271" s="3">
        <v>12</v>
      </c>
      <c r="O271" s="134">
        <v>45</v>
      </c>
      <c r="P271" s="3">
        <v>22</v>
      </c>
      <c r="Q271" s="134">
        <v>30</v>
      </c>
      <c r="R271" s="139">
        <f t="shared" si="117"/>
        <v>0.33333333333333331</v>
      </c>
      <c r="S271" s="139">
        <f t="shared" si="118"/>
        <v>0.51041666666666663</v>
      </c>
      <c r="T271" s="139">
        <f t="shared" si="119"/>
        <v>0.53125</v>
      </c>
      <c r="U271" s="139">
        <f t="shared" si="120"/>
        <v>0.9375</v>
      </c>
      <c r="V271" s="11"/>
      <c r="W271" s="11">
        <f t="shared" si="121"/>
        <v>0.35416666666666669</v>
      </c>
      <c r="X271" s="11"/>
      <c r="Y271" s="11">
        <f t="shared" si="122"/>
        <v>0.58333333333333337</v>
      </c>
      <c r="Z271" s="191">
        <f t="shared" si="115"/>
        <v>0</v>
      </c>
      <c r="AA271" s="150"/>
      <c r="AH271" s="184"/>
      <c r="AK271" s="172" t="s">
        <v>689</v>
      </c>
    </row>
    <row r="272" spans="2:37" ht="12.75" hidden="1" customHeight="1" outlineLevel="1" x14ac:dyDescent="0.2">
      <c r="B272" s="851"/>
      <c r="C272" s="851"/>
      <c r="D272" s="27" t="str">
        <f t="shared" si="110"/>
        <v/>
      </c>
      <c r="E272" s="191" t="str">
        <f t="shared" si="111"/>
        <v>Do</v>
      </c>
      <c r="F272" s="2">
        <f t="shared" si="112"/>
        <v>2020</v>
      </c>
      <c r="G272" s="2">
        <f t="shared" si="113"/>
        <v>8</v>
      </c>
      <c r="H272" s="2">
        <f t="shared" si="116"/>
        <v>27</v>
      </c>
      <c r="I272" s="14">
        <f t="shared" si="114"/>
        <v>42608</v>
      </c>
      <c r="J272" s="3">
        <v>7</v>
      </c>
      <c r="K272" s="134">
        <v>45</v>
      </c>
      <c r="L272" s="3">
        <v>12</v>
      </c>
      <c r="M272" s="134">
        <v>15</v>
      </c>
      <c r="N272" s="3">
        <v>12</v>
      </c>
      <c r="O272" s="134">
        <v>45</v>
      </c>
      <c r="P272" s="3">
        <v>18</v>
      </c>
      <c r="Q272" s="134">
        <v>15</v>
      </c>
      <c r="R272" s="139">
        <f t="shared" si="117"/>
        <v>0.32291666666666669</v>
      </c>
      <c r="S272" s="139">
        <f t="shared" si="118"/>
        <v>0.51041666666666663</v>
      </c>
      <c r="T272" s="139">
        <f t="shared" si="119"/>
        <v>0.53125</v>
      </c>
      <c r="U272" s="139">
        <f t="shared" si="120"/>
        <v>0.76041666666666663</v>
      </c>
      <c r="V272" s="11"/>
      <c r="W272" s="11">
        <f t="shared" si="121"/>
        <v>0.35416666666666669</v>
      </c>
      <c r="X272" s="11"/>
      <c r="Y272" s="11">
        <f t="shared" si="122"/>
        <v>0.41666666666666657</v>
      </c>
      <c r="Z272" s="191">
        <f t="shared" si="115"/>
        <v>0</v>
      </c>
      <c r="AA272" s="150"/>
      <c r="AH272" s="184"/>
      <c r="AK272" s="172" t="s">
        <v>690</v>
      </c>
    </row>
    <row r="273" spans="1:37" ht="12.75" hidden="1" customHeight="1" outlineLevel="1" x14ac:dyDescent="0.2">
      <c r="B273" s="851"/>
      <c r="C273" s="851"/>
      <c r="D273" s="27" t="str">
        <f t="shared" si="110"/>
        <v/>
      </c>
      <c r="E273" s="191" t="str">
        <f t="shared" si="111"/>
        <v>Fr</v>
      </c>
      <c r="F273" s="2">
        <f t="shared" si="112"/>
        <v>2020</v>
      </c>
      <c r="G273" s="2">
        <f t="shared" si="113"/>
        <v>8</v>
      </c>
      <c r="H273" s="2">
        <f t="shared" si="116"/>
        <v>28</v>
      </c>
      <c r="I273" s="14">
        <f t="shared" si="114"/>
        <v>42609</v>
      </c>
      <c r="J273" s="3">
        <v>8</v>
      </c>
      <c r="K273" s="134">
        <v>0</v>
      </c>
      <c r="L273" s="3">
        <v>12</v>
      </c>
      <c r="M273" s="134">
        <v>15</v>
      </c>
      <c r="N273" s="3">
        <v>12</v>
      </c>
      <c r="O273" s="134">
        <v>45</v>
      </c>
      <c r="P273" s="3">
        <v>18</v>
      </c>
      <c r="Q273" s="134">
        <v>15</v>
      </c>
      <c r="R273" s="139">
        <f>TIME(J273,K273,0)</f>
        <v>0.33333333333333331</v>
      </c>
      <c r="S273" s="139">
        <f>TIME(L273,M273,0)</f>
        <v>0.51041666666666663</v>
      </c>
      <c r="T273" s="139">
        <f>TIME(N273,O273,0)</f>
        <v>0.53125</v>
      </c>
      <c r="U273" s="139">
        <f>TIME(P273,Q273,0)</f>
        <v>0.76041666666666663</v>
      </c>
      <c r="V273" s="11"/>
      <c r="W273" s="11">
        <f>TIME($W$4,$X$4,0)</f>
        <v>0.35416666666666669</v>
      </c>
      <c r="X273" s="11"/>
      <c r="Y273" s="11">
        <f>U273-R273-(T273-S273)</f>
        <v>0.40624999999999994</v>
      </c>
      <c r="Z273" s="191">
        <f t="shared" si="115"/>
        <v>0</v>
      </c>
      <c r="AH273" s="184"/>
      <c r="AK273" s="172" t="s">
        <v>691</v>
      </c>
    </row>
    <row r="274" spans="1:37" ht="12.75" hidden="1" customHeight="1" outlineLevel="1" x14ac:dyDescent="0.2">
      <c r="B274" s="851"/>
      <c r="C274" s="851"/>
      <c r="D274" s="27" t="str">
        <f t="shared" si="110"/>
        <v/>
      </c>
      <c r="E274" s="191" t="str">
        <f t="shared" si="111"/>
        <v>Sa</v>
      </c>
      <c r="F274" s="2">
        <f t="shared" si="112"/>
        <v>2020</v>
      </c>
      <c r="G274" s="2">
        <f t="shared" si="113"/>
        <v>8</v>
      </c>
      <c r="H274" s="2">
        <f t="shared" si="116"/>
        <v>29</v>
      </c>
      <c r="I274" s="14">
        <f t="shared" si="114"/>
        <v>42610</v>
      </c>
      <c r="J274" s="3">
        <v>8</v>
      </c>
      <c r="K274" s="134">
        <v>0</v>
      </c>
      <c r="L274" s="3">
        <v>12</v>
      </c>
      <c r="M274" s="134">
        <v>15</v>
      </c>
      <c r="N274" s="3">
        <v>12</v>
      </c>
      <c r="O274" s="134">
        <v>45</v>
      </c>
      <c r="P274" s="3">
        <v>18</v>
      </c>
      <c r="Q274" s="134">
        <v>30</v>
      </c>
      <c r="R274" s="139">
        <f>TIME(J274,K274,0)</f>
        <v>0.33333333333333331</v>
      </c>
      <c r="S274" s="139">
        <f>TIME(L274,M274,0)</f>
        <v>0.51041666666666663</v>
      </c>
      <c r="T274" s="139">
        <f>TIME(N274,O274,0)</f>
        <v>0.53125</v>
      </c>
      <c r="U274" s="139">
        <f>TIME(P274,Q274,0)</f>
        <v>0.77083333333333337</v>
      </c>
      <c r="V274" s="11"/>
      <c r="W274" s="11"/>
      <c r="X274" s="11"/>
      <c r="Y274" s="11">
        <f>U274-R274-(T274-S274)</f>
        <v>0.41666666666666669</v>
      </c>
      <c r="Z274" s="191">
        <f t="shared" si="115"/>
        <v>0</v>
      </c>
      <c r="AH274" s="184"/>
      <c r="AK274" s="172" t="s">
        <v>653</v>
      </c>
    </row>
    <row r="275" spans="1:37" ht="12.75" hidden="1" customHeight="1" outlineLevel="1" x14ac:dyDescent="0.2">
      <c r="B275" s="851"/>
      <c r="C275" s="851"/>
      <c r="D275" s="27" t="str">
        <f t="shared" si="110"/>
        <v/>
      </c>
      <c r="E275" s="191" t="str">
        <f t="shared" si="111"/>
        <v>So</v>
      </c>
      <c r="F275" s="191">
        <f t="shared" si="112"/>
        <v>2020</v>
      </c>
      <c r="G275" s="191">
        <f t="shared" si="113"/>
        <v>8</v>
      </c>
      <c r="H275" s="191">
        <f t="shared" si="116"/>
        <v>30</v>
      </c>
      <c r="I275" s="192">
        <f t="shared" si="114"/>
        <v>42611</v>
      </c>
      <c r="J275" s="193"/>
      <c r="K275" s="194"/>
      <c r="L275" s="193"/>
      <c r="M275" s="194"/>
      <c r="N275" s="193"/>
      <c r="O275" s="194"/>
      <c r="P275" s="193"/>
      <c r="Q275" s="194"/>
      <c r="R275" s="195"/>
      <c r="S275" s="195"/>
      <c r="T275" s="195"/>
      <c r="U275" s="195"/>
      <c r="V275" s="196"/>
      <c r="W275" s="196"/>
      <c r="X275" s="196"/>
      <c r="Y275" s="196"/>
      <c r="Z275" s="191">
        <f t="shared" si="115"/>
        <v>0</v>
      </c>
      <c r="AA275" s="150"/>
      <c r="AH275" s="184"/>
    </row>
    <row r="276" spans="1:37" ht="12.75" hidden="1" customHeight="1" outlineLevel="1" x14ac:dyDescent="0.2">
      <c r="B276" s="851"/>
      <c r="C276" s="851"/>
      <c r="D276" s="27">
        <f t="shared" si="110"/>
        <v>36</v>
      </c>
      <c r="E276" s="191" t="str">
        <f t="shared" si="111"/>
        <v>Mo</v>
      </c>
      <c r="F276" s="2">
        <f t="shared" si="112"/>
        <v>2020</v>
      </c>
      <c r="G276" s="2">
        <f t="shared" si="113"/>
        <v>8</v>
      </c>
      <c r="H276" s="2">
        <f t="shared" si="116"/>
        <v>31</v>
      </c>
      <c r="I276" s="14">
        <f t="shared" si="114"/>
        <v>42612</v>
      </c>
      <c r="J276" s="3">
        <v>7</v>
      </c>
      <c r="K276" s="134">
        <v>10</v>
      </c>
      <c r="L276" s="3">
        <v>12</v>
      </c>
      <c r="M276" s="134">
        <v>15</v>
      </c>
      <c r="N276" s="3">
        <v>12</v>
      </c>
      <c r="O276" s="134">
        <v>45</v>
      </c>
      <c r="P276" s="3">
        <f>$P$4</f>
        <v>16</v>
      </c>
      <c r="Q276" s="134">
        <v>15</v>
      </c>
      <c r="R276" s="139">
        <f>TIME(J276,K276,0)</f>
        <v>0.2986111111111111</v>
      </c>
      <c r="S276" s="139">
        <f>TIME(L276,M276,0)</f>
        <v>0.51041666666666663</v>
      </c>
      <c r="T276" s="139">
        <f>TIME(N276,O276,0)</f>
        <v>0.53125</v>
      </c>
      <c r="U276" s="139">
        <f>TIME(P276,Q276,0)</f>
        <v>0.67708333333333337</v>
      </c>
      <c r="V276" s="11"/>
      <c r="W276" s="11">
        <f>TIME($W$4,$X$4,0)</f>
        <v>0.35416666666666669</v>
      </c>
      <c r="X276" s="11"/>
      <c r="Y276" s="11">
        <f>U276-R276-(T276-S276)</f>
        <v>0.3576388888888889</v>
      </c>
      <c r="Z276" s="191">
        <f t="shared" si="115"/>
        <v>0</v>
      </c>
      <c r="AA276" s="150"/>
      <c r="AH276" s="184"/>
    </row>
    <row r="277" spans="1:37" ht="12.75" hidden="1" customHeight="1" outlineLevel="1" x14ac:dyDescent="0.2">
      <c r="B277" s="851"/>
      <c r="C277" s="851"/>
      <c r="E277" s="191"/>
      <c r="F277" s="9"/>
      <c r="G277" s="9"/>
      <c r="H277" s="191"/>
      <c r="I277" s="13"/>
      <c r="P277" s="4" t="s">
        <v>21</v>
      </c>
      <c r="Q277" s="4"/>
      <c r="R277" s="4"/>
      <c r="S277" s="4"/>
      <c r="T277" s="4"/>
      <c r="U277" s="4"/>
      <c r="V277" s="18"/>
      <c r="W277" s="18">
        <f>SUM(W245:W276)</f>
        <v>7.4375000000000018</v>
      </c>
      <c r="X277" s="18"/>
      <c r="Y277" s="18">
        <f>SUM(Y245:Y276)</f>
        <v>8.5451388888888875</v>
      </c>
      <c r="Z277" s="18"/>
      <c r="AA277" s="190">
        <f>IF(Y277-W277&lt;0,W277-Y277,Y277-W277)</f>
        <v>1.1076388888888857</v>
      </c>
      <c r="AB277" s="190">
        <f>8.5*SUM(AB245:AB276)/24</f>
        <v>0</v>
      </c>
      <c r="AC277" s="190">
        <f>8.5*SUM(AC245:AC276)/24</f>
        <v>0.70833333333333337</v>
      </c>
      <c r="AD277" s="190">
        <f>8.5*SUM(AD245:AD276)/24</f>
        <v>0</v>
      </c>
      <c r="AE277" s="190"/>
      <c r="AH277" s="184"/>
    </row>
    <row r="278" spans="1:37" ht="12.75" customHeight="1" collapsed="1" x14ac:dyDescent="0.2">
      <c r="B278" s="852"/>
      <c r="C278" s="852"/>
      <c r="D278" s="80"/>
      <c r="E278" s="386"/>
      <c r="F278" s="51"/>
      <c r="G278" s="51"/>
      <c r="H278" s="51"/>
      <c r="I278" s="51"/>
      <c r="J278" s="52"/>
      <c r="K278" s="52"/>
      <c r="L278" s="52"/>
      <c r="M278" s="52"/>
      <c r="N278" s="52"/>
      <c r="O278" s="52"/>
      <c r="P278" s="52"/>
      <c r="Q278" s="52"/>
      <c r="R278" s="52"/>
      <c r="S278" s="52"/>
      <c r="T278" s="52"/>
      <c r="U278" s="52"/>
      <c r="V278" s="61"/>
      <c r="W278" s="61"/>
      <c r="X278" s="61"/>
      <c r="Y278" s="51"/>
      <c r="AA278" s="203">
        <f>AA244+AA277</f>
        <v>6.2138888888888753</v>
      </c>
      <c r="AB278" s="202">
        <f>AB244+SUM(AB245:AB276)</f>
        <v>11</v>
      </c>
      <c r="AC278" s="202">
        <f>AC244+SUM(AC245:AC276)</f>
        <v>10</v>
      </c>
      <c r="AD278" s="202">
        <f>AD244+SUM(AD245:AD276)</f>
        <v>2</v>
      </c>
      <c r="AE278" s="202"/>
      <c r="AF278" s="152"/>
      <c r="AG278" s="173"/>
      <c r="AH278" s="185"/>
      <c r="AI278" s="152"/>
      <c r="AJ278" s="152"/>
      <c r="AK278" s="173"/>
    </row>
    <row r="279" spans="1:37" ht="12.75" hidden="1" customHeight="1" outlineLevel="1" x14ac:dyDescent="0.2">
      <c r="B279" s="850">
        <f>$F$4</f>
        <v>2020</v>
      </c>
      <c r="C279" s="850" t="str">
        <f>TEXT(I280,"MMM")</f>
        <v>Sep</v>
      </c>
      <c r="E279" s="191"/>
      <c r="F279" s="42"/>
      <c r="G279" s="42"/>
      <c r="H279" s="42"/>
      <c r="I279" s="42"/>
      <c r="J279" s="43"/>
      <c r="K279" s="43"/>
      <c r="L279" s="43"/>
      <c r="M279" s="43"/>
      <c r="N279" s="43"/>
      <c r="O279" s="43"/>
      <c r="P279" s="43"/>
      <c r="Q279" s="43"/>
      <c r="R279" s="43"/>
      <c r="S279" s="43"/>
      <c r="T279" s="43"/>
      <c r="U279" s="43"/>
      <c r="V279" s="44"/>
      <c r="W279" s="44"/>
      <c r="X279" s="44"/>
      <c r="Y279" s="42"/>
      <c r="Z279" s="42"/>
      <c r="AA279" s="148"/>
      <c r="AB279" s="148"/>
      <c r="AC279" s="148"/>
      <c r="AD279" s="148"/>
      <c r="AE279" s="148"/>
      <c r="AF279" s="148"/>
      <c r="AG279" s="170"/>
      <c r="AH279" s="182"/>
      <c r="AI279" s="148"/>
      <c r="AJ279" s="148"/>
      <c r="AK279" s="170"/>
    </row>
    <row r="280" spans="1:37" ht="12.75" hidden="1" customHeight="1" outlineLevel="1" x14ac:dyDescent="0.2">
      <c r="A280" s="198">
        <f>A246+1</f>
        <v>9</v>
      </c>
      <c r="B280" s="851"/>
      <c r="C280" s="851"/>
      <c r="D280" s="27" t="str">
        <f>IF(E280="Mo",WEEKNUM(I280),"")</f>
        <v/>
      </c>
      <c r="E280" s="191" t="str">
        <f>TEXT(I280,$E$4)</f>
        <v>Di</v>
      </c>
      <c r="F280" s="2">
        <f>$F$4</f>
        <v>2020</v>
      </c>
      <c r="G280" s="2">
        <f>$A$280</f>
        <v>9</v>
      </c>
      <c r="H280" s="2">
        <f>$H$4</f>
        <v>1</v>
      </c>
      <c r="I280" s="14">
        <f>DATE(F280,G280,H280)</f>
        <v>42613</v>
      </c>
      <c r="J280" s="3">
        <v>7</v>
      </c>
      <c r="K280" s="134">
        <v>5</v>
      </c>
      <c r="L280" s="3">
        <v>12</v>
      </c>
      <c r="M280" s="134">
        <v>15</v>
      </c>
      <c r="N280" s="3">
        <v>12</v>
      </c>
      <c r="O280" s="134">
        <v>45</v>
      </c>
      <c r="P280" s="3">
        <v>16</v>
      </c>
      <c r="Q280" s="134">
        <v>50</v>
      </c>
      <c r="R280" s="139">
        <f>TIME(J280,K280,0)</f>
        <v>0.2951388888888889</v>
      </c>
      <c r="S280" s="139">
        <f>TIME(L280,M280,0)</f>
        <v>0.51041666666666663</v>
      </c>
      <c r="T280" s="139">
        <f>TIME(N280,O280,0)</f>
        <v>0.53125</v>
      </c>
      <c r="U280" s="139">
        <f>TIME(P280,Q280,0)</f>
        <v>0.70138888888888884</v>
      </c>
      <c r="V280" s="11"/>
      <c r="W280" s="11">
        <f>TIME($W$4,$X$4,0)</f>
        <v>0.35416666666666669</v>
      </c>
      <c r="X280" s="11"/>
      <c r="Y280" s="11">
        <f>U280-R280-(T280-S280)</f>
        <v>0.38541666666666657</v>
      </c>
      <c r="Z280" s="191">
        <f>AB280+AC280</f>
        <v>0</v>
      </c>
      <c r="AH280" s="184"/>
    </row>
    <row r="281" spans="1:37" ht="12.75" hidden="1" customHeight="1" outlineLevel="1" x14ac:dyDescent="0.2">
      <c r="B281" s="851"/>
      <c r="C281" s="851"/>
      <c r="D281" s="27" t="str">
        <f t="shared" ref="D281:D310" si="123">IF(E281="Mo",WEEKNUM(I281),"")</f>
        <v/>
      </c>
      <c r="E281" s="191" t="str">
        <f t="shared" ref="E281:E310" si="124">TEXT(I281,$E$4)</f>
        <v>Mi</v>
      </c>
      <c r="F281" s="2">
        <f t="shared" ref="F281:F309" si="125">$F$4</f>
        <v>2020</v>
      </c>
      <c r="G281" s="2">
        <f t="shared" ref="G281:G309" si="126">$A$280</f>
        <v>9</v>
      </c>
      <c r="H281" s="2">
        <f>H280+1</f>
        <v>2</v>
      </c>
      <c r="I281" s="14">
        <f t="shared" ref="I281:I309" si="127">DATE(F281,G281,H281)</f>
        <v>42614</v>
      </c>
      <c r="J281" s="3">
        <v>7</v>
      </c>
      <c r="K281" s="134">
        <v>5</v>
      </c>
      <c r="L281" s="3">
        <v>12</v>
      </c>
      <c r="M281" s="134">
        <v>15</v>
      </c>
      <c r="N281" s="3">
        <v>12</v>
      </c>
      <c r="O281" s="134">
        <v>45</v>
      </c>
      <c r="P281" s="3">
        <v>16</v>
      </c>
      <c r="Q281" s="134">
        <v>15</v>
      </c>
      <c r="R281" s="139">
        <f>TIME(J281,K281,0)</f>
        <v>0.2951388888888889</v>
      </c>
      <c r="S281" s="139">
        <f>TIME(L281,M281,0)</f>
        <v>0.51041666666666663</v>
      </c>
      <c r="T281" s="139">
        <f>TIME(N281,O281,0)</f>
        <v>0.53125</v>
      </c>
      <c r="U281" s="139">
        <f>TIME(P281,Q281,0)</f>
        <v>0.67708333333333337</v>
      </c>
      <c r="V281" s="11"/>
      <c r="W281" s="11">
        <f>TIME($W$4,$X$4,0)</f>
        <v>0.35416666666666669</v>
      </c>
      <c r="X281" s="11"/>
      <c r="Y281" s="11">
        <f>U281-R281-(T281-S281)</f>
        <v>0.3611111111111111</v>
      </c>
      <c r="Z281" s="191">
        <f t="shared" ref="Z281:Z310" si="128">AB281+AC281</f>
        <v>0</v>
      </c>
      <c r="AA281" s="150"/>
      <c r="AH281" s="184"/>
    </row>
    <row r="282" spans="1:37" ht="12.75" hidden="1" customHeight="1" outlineLevel="1" x14ac:dyDescent="0.2">
      <c r="B282" s="851"/>
      <c r="C282" s="851"/>
      <c r="D282" s="27" t="str">
        <f t="shared" si="123"/>
        <v/>
      </c>
      <c r="E282" s="191" t="str">
        <f t="shared" si="124"/>
        <v>Do</v>
      </c>
      <c r="F282" s="191">
        <f t="shared" si="125"/>
        <v>2020</v>
      </c>
      <c r="G282" s="191">
        <f t="shared" si="126"/>
        <v>9</v>
      </c>
      <c r="H282" s="191">
        <f t="shared" ref="H282:H309" si="129">H281+1</f>
        <v>3</v>
      </c>
      <c r="I282" s="192">
        <f t="shared" si="127"/>
        <v>42615</v>
      </c>
      <c r="J282" s="193">
        <f>$J$4</f>
        <v>7</v>
      </c>
      <c r="K282" s="194">
        <f>$K$4</f>
        <v>0</v>
      </c>
      <c r="L282" s="193">
        <f>$L$4</f>
        <v>12</v>
      </c>
      <c r="M282" s="194">
        <f>$M$4</f>
        <v>15</v>
      </c>
      <c r="N282" s="193">
        <f>$N$4</f>
        <v>12</v>
      </c>
      <c r="O282" s="194">
        <f>$O$4</f>
        <v>45</v>
      </c>
      <c r="P282" s="193">
        <f>$P$4</f>
        <v>16</v>
      </c>
      <c r="Q282" s="194">
        <f>$Q$4</f>
        <v>0</v>
      </c>
      <c r="R282" s="195">
        <f>TIME(J282,K282,0)</f>
        <v>0.29166666666666669</v>
      </c>
      <c r="S282" s="195">
        <f>TIME(L282,M282,0)</f>
        <v>0.51041666666666663</v>
      </c>
      <c r="T282" s="195">
        <f>TIME(N282,O282,0)</f>
        <v>0.53125</v>
      </c>
      <c r="U282" s="195">
        <f>TIME(P282,Q282,0)</f>
        <v>0.66666666666666663</v>
      </c>
      <c r="V282" s="196"/>
      <c r="W282" s="196">
        <f>TIME($W$4,$X$4,0)</f>
        <v>0.35416666666666669</v>
      </c>
      <c r="X282" s="196"/>
      <c r="Y282" s="196">
        <f>U282-R282-(T282-S282)</f>
        <v>0.35416666666666657</v>
      </c>
      <c r="Z282" s="191">
        <f t="shared" si="128"/>
        <v>1</v>
      </c>
      <c r="AA282" s="150"/>
      <c r="AC282" s="151">
        <v>1</v>
      </c>
      <c r="AH282" s="184"/>
      <c r="AK282" s="172" t="s">
        <v>17</v>
      </c>
    </row>
    <row r="283" spans="1:37" ht="12.75" hidden="1" customHeight="1" outlineLevel="1" x14ac:dyDescent="0.2">
      <c r="B283" s="851"/>
      <c r="C283" s="851"/>
      <c r="D283" s="27" t="str">
        <f t="shared" si="123"/>
        <v/>
      </c>
      <c r="E283" s="191" t="str">
        <f t="shared" si="124"/>
        <v>Fr</v>
      </c>
      <c r="F283" s="191">
        <f t="shared" si="125"/>
        <v>2020</v>
      </c>
      <c r="G283" s="191">
        <f t="shared" si="126"/>
        <v>9</v>
      </c>
      <c r="H283" s="191">
        <f t="shared" si="129"/>
        <v>4</v>
      </c>
      <c r="I283" s="192">
        <f t="shared" si="127"/>
        <v>42616</v>
      </c>
      <c r="J283" s="193">
        <f>$J$4</f>
        <v>7</v>
      </c>
      <c r="K283" s="194">
        <f>$K$4</f>
        <v>0</v>
      </c>
      <c r="L283" s="193">
        <f>$L$4</f>
        <v>12</v>
      </c>
      <c r="M283" s="194">
        <f>$M$4</f>
        <v>15</v>
      </c>
      <c r="N283" s="193">
        <f>$N$4</f>
        <v>12</v>
      </c>
      <c r="O283" s="194">
        <f>$O$4</f>
        <v>45</v>
      </c>
      <c r="P283" s="193">
        <f>$P$4</f>
        <v>16</v>
      </c>
      <c r="Q283" s="194">
        <f>$Q$4</f>
        <v>0</v>
      </c>
      <c r="R283" s="195">
        <f>TIME(J283,K283,0)</f>
        <v>0.29166666666666669</v>
      </c>
      <c r="S283" s="195">
        <f>TIME(L283,M283,0)</f>
        <v>0.51041666666666663</v>
      </c>
      <c r="T283" s="195">
        <f>TIME(N283,O283,0)</f>
        <v>0.53125</v>
      </c>
      <c r="U283" s="195">
        <f>TIME(P283,Q283,0)</f>
        <v>0.66666666666666663</v>
      </c>
      <c r="V283" s="196"/>
      <c r="W283" s="196">
        <f>TIME($W$4,$X$4,0)</f>
        <v>0.35416666666666669</v>
      </c>
      <c r="X283" s="196"/>
      <c r="Y283" s="196">
        <f>U283-R283-(T283-S283)</f>
        <v>0.35416666666666657</v>
      </c>
      <c r="Z283" s="191">
        <f t="shared" si="128"/>
        <v>1</v>
      </c>
      <c r="AA283" s="150"/>
      <c r="AC283" s="151">
        <v>1</v>
      </c>
      <c r="AH283" s="184"/>
      <c r="AK283" s="172" t="s">
        <v>17</v>
      </c>
    </row>
    <row r="284" spans="1:37" ht="12.75" hidden="1" customHeight="1" outlineLevel="1" x14ac:dyDescent="0.2">
      <c r="B284" s="851"/>
      <c r="C284" s="851"/>
      <c r="D284" s="27" t="str">
        <f t="shared" si="123"/>
        <v/>
      </c>
      <c r="E284" s="191" t="str">
        <f t="shared" si="124"/>
        <v>Sa</v>
      </c>
      <c r="F284" s="191">
        <f t="shared" si="125"/>
        <v>2020</v>
      </c>
      <c r="G284" s="191">
        <f t="shared" si="126"/>
        <v>9</v>
      </c>
      <c r="H284" s="191">
        <f t="shared" si="129"/>
        <v>5</v>
      </c>
      <c r="I284" s="192">
        <f t="shared" si="127"/>
        <v>42617</v>
      </c>
      <c r="J284" s="193"/>
      <c r="K284" s="194"/>
      <c r="L284" s="193"/>
      <c r="M284" s="194"/>
      <c r="N284" s="193"/>
      <c r="O284" s="194"/>
      <c r="P284" s="193"/>
      <c r="Q284" s="194"/>
      <c r="R284" s="195"/>
      <c r="S284" s="195"/>
      <c r="T284" s="195"/>
      <c r="U284" s="195"/>
      <c r="V284" s="196"/>
      <c r="W284" s="196"/>
      <c r="X284" s="196"/>
      <c r="Y284" s="196"/>
      <c r="Z284" s="191">
        <f t="shared" si="128"/>
        <v>0</v>
      </c>
      <c r="AA284" s="150"/>
      <c r="AH284" s="184"/>
    </row>
    <row r="285" spans="1:37" ht="12.75" hidden="1" customHeight="1" outlineLevel="1" x14ac:dyDescent="0.2">
      <c r="B285" s="851"/>
      <c r="C285" s="851"/>
      <c r="D285" s="27" t="str">
        <f t="shared" si="123"/>
        <v/>
      </c>
      <c r="E285" s="191" t="str">
        <f t="shared" si="124"/>
        <v>So</v>
      </c>
      <c r="F285" s="191">
        <f t="shared" si="125"/>
        <v>2020</v>
      </c>
      <c r="G285" s="191">
        <f t="shared" si="126"/>
        <v>9</v>
      </c>
      <c r="H285" s="191">
        <f t="shared" si="129"/>
        <v>6</v>
      </c>
      <c r="I285" s="192">
        <f t="shared" si="127"/>
        <v>42618</v>
      </c>
      <c r="J285" s="193"/>
      <c r="K285" s="194"/>
      <c r="L285" s="193"/>
      <c r="M285" s="194"/>
      <c r="N285" s="193"/>
      <c r="O285" s="194"/>
      <c r="P285" s="193"/>
      <c r="Q285" s="194"/>
      <c r="R285" s="195"/>
      <c r="S285" s="195"/>
      <c r="T285" s="195"/>
      <c r="U285" s="195"/>
      <c r="V285" s="196"/>
      <c r="W285" s="196"/>
      <c r="X285" s="196"/>
      <c r="Y285" s="196"/>
      <c r="Z285" s="191">
        <f t="shared" si="128"/>
        <v>0</v>
      </c>
      <c r="AA285" s="150"/>
      <c r="AH285" s="184"/>
    </row>
    <row r="286" spans="1:37" ht="12.75" hidden="1" customHeight="1" outlineLevel="1" x14ac:dyDescent="0.2">
      <c r="B286" s="851"/>
      <c r="C286" s="851"/>
      <c r="D286" s="27">
        <f t="shared" si="123"/>
        <v>37</v>
      </c>
      <c r="E286" s="191" t="str">
        <f t="shared" si="124"/>
        <v>Mo</v>
      </c>
      <c r="F286" s="2">
        <f t="shared" si="125"/>
        <v>2020</v>
      </c>
      <c r="G286" s="2">
        <f t="shared" si="126"/>
        <v>9</v>
      </c>
      <c r="H286" s="2">
        <f t="shared" si="129"/>
        <v>7</v>
      </c>
      <c r="I286" s="14">
        <f t="shared" si="127"/>
        <v>42619</v>
      </c>
      <c r="J286" s="3">
        <v>7</v>
      </c>
      <c r="K286" s="134">
        <v>0</v>
      </c>
      <c r="L286" s="3">
        <v>12</v>
      </c>
      <c r="M286" s="134">
        <v>15</v>
      </c>
      <c r="N286" s="3">
        <v>12</v>
      </c>
      <c r="O286" s="134">
        <v>45</v>
      </c>
      <c r="P286" s="3">
        <v>16</v>
      </c>
      <c r="Q286" s="134">
        <v>15</v>
      </c>
      <c r="R286" s="139">
        <f t="shared" ref="R286:R304" si="130">TIME(J286,K286,0)</f>
        <v>0.29166666666666669</v>
      </c>
      <c r="S286" s="139">
        <f t="shared" ref="S286:S304" si="131">TIME(L286,M286,0)</f>
        <v>0.51041666666666663</v>
      </c>
      <c r="T286" s="139">
        <f t="shared" ref="T286:T304" si="132">TIME(N286,O286,0)</f>
        <v>0.53125</v>
      </c>
      <c r="U286" s="139">
        <f t="shared" ref="U286:U304" si="133">TIME(P286,Q286,0)</f>
        <v>0.67708333333333337</v>
      </c>
      <c r="V286" s="11"/>
      <c r="W286" s="11">
        <f t="shared" ref="W286:W304" si="134">TIME($W$4,$X$4,0)</f>
        <v>0.35416666666666669</v>
      </c>
      <c r="X286" s="11"/>
      <c r="Y286" s="11">
        <f t="shared" ref="Y286:Y304" si="135">U286-R286-(T286-S286)</f>
        <v>0.36458333333333331</v>
      </c>
      <c r="Z286" s="191">
        <f t="shared" si="128"/>
        <v>0</v>
      </c>
      <c r="AA286" s="150"/>
      <c r="AH286" s="184"/>
    </row>
    <row r="287" spans="1:37" ht="12.75" hidden="1" customHeight="1" outlineLevel="1" x14ac:dyDescent="0.2">
      <c r="B287" s="851"/>
      <c r="C287" s="851"/>
      <c r="D287" s="27" t="str">
        <f t="shared" si="123"/>
        <v/>
      </c>
      <c r="E287" s="191" t="str">
        <f t="shared" si="124"/>
        <v>Di</v>
      </c>
      <c r="F287" s="2">
        <f t="shared" si="125"/>
        <v>2020</v>
      </c>
      <c r="G287" s="2">
        <f t="shared" si="126"/>
        <v>9</v>
      </c>
      <c r="H287" s="2">
        <f t="shared" si="129"/>
        <v>8</v>
      </c>
      <c r="I287" s="14">
        <f t="shared" si="127"/>
        <v>42620</v>
      </c>
      <c r="J287" s="3">
        <v>7</v>
      </c>
      <c r="K287" s="134">
        <v>0</v>
      </c>
      <c r="L287" s="3">
        <v>12</v>
      </c>
      <c r="M287" s="134">
        <v>15</v>
      </c>
      <c r="N287" s="3">
        <v>12</v>
      </c>
      <c r="O287" s="134">
        <v>45</v>
      </c>
      <c r="P287" s="3">
        <v>16</v>
      </c>
      <c r="Q287" s="134">
        <v>15</v>
      </c>
      <c r="R287" s="139">
        <f t="shared" si="130"/>
        <v>0.29166666666666669</v>
      </c>
      <c r="S287" s="139">
        <f t="shared" si="131"/>
        <v>0.51041666666666663</v>
      </c>
      <c r="T287" s="139">
        <f t="shared" si="132"/>
        <v>0.53125</v>
      </c>
      <c r="U287" s="139">
        <f t="shared" si="133"/>
        <v>0.67708333333333337</v>
      </c>
      <c r="V287" s="11"/>
      <c r="W287" s="11">
        <f t="shared" si="134"/>
        <v>0.35416666666666669</v>
      </c>
      <c r="X287" s="11"/>
      <c r="Y287" s="11">
        <f t="shared" si="135"/>
        <v>0.36458333333333331</v>
      </c>
      <c r="Z287" s="191">
        <f t="shared" si="128"/>
        <v>0</v>
      </c>
      <c r="AA287" s="150"/>
      <c r="AH287" s="184"/>
    </row>
    <row r="288" spans="1:37" ht="12.75" hidden="1" customHeight="1" outlineLevel="1" x14ac:dyDescent="0.2">
      <c r="B288" s="851"/>
      <c r="C288" s="851"/>
      <c r="D288" s="27" t="str">
        <f t="shared" si="123"/>
        <v/>
      </c>
      <c r="E288" s="191" t="str">
        <f t="shared" si="124"/>
        <v>Mi</v>
      </c>
      <c r="F288" s="2">
        <f t="shared" si="125"/>
        <v>2020</v>
      </c>
      <c r="G288" s="2">
        <f t="shared" si="126"/>
        <v>9</v>
      </c>
      <c r="H288" s="2">
        <f t="shared" si="129"/>
        <v>9</v>
      </c>
      <c r="I288" s="14">
        <f t="shared" si="127"/>
        <v>42621</v>
      </c>
      <c r="J288" s="3">
        <v>7</v>
      </c>
      <c r="K288" s="134">
        <v>5</v>
      </c>
      <c r="L288" s="3">
        <v>12</v>
      </c>
      <c r="M288" s="134">
        <v>15</v>
      </c>
      <c r="N288" s="3">
        <v>12</v>
      </c>
      <c r="O288" s="134">
        <v>45</v>
      </c>
      <c r="P288" s="3">
        <v>16</v>
      </c>
      <c r="Q288" s="134">
        <v>15</v>
      </c>
      <c r="R288" s="139">
        <f t="shared" si="130"/>
        <v>0.2951388888888889</v>
      </c>
      <c r="S288" s="139">
        <f t="shared" si="131"/>
        <v>0.51041666666666663</v>
      </c>
      <c r="T288" s="139">
        <f t="shared" si="132"/>
        <v>0.53125</v>
      </c>
      <c r="U288" s="139">
        <f t="shared" si="133"/>
        <v>0.67708333333333337</v>
      </c>
      <c r="V288" s="11"/>
      <c r="W288" s="11">
        <f t="shared" si="134"/>
        <v>0.35416666666666669</v>
      </c>
      <c r="X288" s="11"/>
      <c r="Y288" s="11">
        <f t="shared" si="135"/>
        <v>0.3611111111111111</v>
      </c>
      <c r="Z288" s="191">
        <f t="shared" si="128"/>
        <v>0</v>
      </c>
      <c r="AA288" s="150"/>
      <c r="AH288" s="184"/>
    </row>
    <row r="289" spans="2:27" ht="12.75" hidden="1" customHeight="1" outlineLevel="1" x14ac:dyDescent="0.2">
      <c r="B289" s="851"/>
      <c r="C289" s="851"/>
      <c r="D289" s="27" t="str">
        <f t="shared" si="123"/>
        <v/>
      </c>
      <c r="E289" s="191" t="str">
        <f t="shared" si="124"/>
        <v>Do</v>
      </c>
      <c r="F289" s="2">
        <f t="shared" si="125"/>
        <v>2020</v>
      </c>
      <c r="G289" s="2">
        <f t="shared" si="126"/>
        <v>9</v>
      </c>
      <c r="H289" s="2">
        <f t="shared" si="129"/>
        <v>10</v>
      </c>
      <c r="I289" s="14">
        <f t="shared" si="127"/>
        <v>42622</v>
      </c>
      <c r="J289" s="3">
        <v>6</v>
      </c>
      <c r="K289" s="134">
        <v>55</v>
      </c>
      <c r="L289" s="3">
        <v>12</v>
      </c>
      <c r="M289" s="134">
        <v>15</v>
      </c>
      <c r="N289" s="3">
        <v>12</v>
      </c>
      <c r="O289" s="134">
        <v>45</v>
      </c>
      <c r="P289" s="3">
        <v>16</v>
      </c>
      <c r="Q289" s="134">
        <v>15</v>
      </c>
      <c r="R289" s="139">
        <f t="shared" si="130"/>
        <v>0.28819444444444448</v>
      </c>
      <c r="S289" s="139">
        <f t="shared" si="131"/>
        <v>0.51041666666666663</v>
      </c>
      <c r="T289" s="139">
        <f t="shared" si="132"/>
        <v>0.53125</v>
      </c>
      <c r="U289" s="139">
        <f t="shared" si="133"/>
        <v>0.67708333333333337</v>
      </c>
      <c r="V289" s="11"/>
      <c r="W289" s="11">
        <f t="shared" si="134"/>
        <v>0.35416666666666669</v>
      </c>
      <c r="X289" s="11"/>
      <c r="Y289" s="11">
        <f t="shared" si="135"/>
        <v>0.36805555555555552</v>
      </c>
      <c r="Z289" s="191">
        <f t="shared" si="128"/>
        <v>0</v>
      </c>
      <c r="AA289" s="150"/>
    </row>
    <row r="290" spans="2:27" ht="12.75" hidden="1" customHeight="1" outlineLevel="1" x14ac:dyDescent="0.2">
      <c r="B290" s="851"/>
      <c r="C290" s="851"/>
      <c r="D290" s="27" t="str">
        <f t="shared" si="123"/>
        <v/>
      </c>
      <c r="E290" s="191" t="str">
        <f t="shared" si="124"/>
        <v>Fr</v>
      </c>
      <c r="F290" s="2">
        <f t="shared" si="125"/>
        <v>2020</v>
      </c>
      <c r="G290" s="2">
        <f t="shared" si="126"/>
        <v>9</v>
      </c>
      <c r="H290" s="2">
        <f t="shared" si="129"/>
        <v>11</v>
      </c>
      <c r="I290" s="14">
        <f t="shared" si="127"/>
        <v>42623</v>
      </c>
      <c r="J290" s="3">
        <v>7</v>
      </c>
      <c r="K290" s="134">
        <v>0</v>
      </c>
      <c r="L290" s="3">
        <v>12</v>
      </c>
      <c r="M290" s="134">
        <v>15</v>
      </c>
      <c r="N290" s="3">
        <v>12</v>
      </c>
      <c r="O290" s="134">
        <v>45</v>
      </c>
      <c r="P290" s="3">
        <v>16</v>
      </c>
      <c r="Q290" s="134">
        <v>0</v>
      </c>
      <c r="R290" s="139">
        <f t="shared" si="130"/>
        <v>0.29166666666666669</v>
      </c>
      <c r="S290" s="139">
        <f t="shared" si="131"/>
        <v>0.51041666666666663</v>
      </c>
      <c r="T290" s="139">
        <f t="shared" si="132"/>
        <v>0.53125</v>
      </c>
      <c r="U290" s="139">
        <f t="shared" si="133"/>
        <v>0.66666666666666663</v>
      </c>
      <c r="V290" s="11"/>
      <c r="W290" s="11">
        <f t="shared" si="134"/>
        <v>0.35416666666666669</v>
      </c>
      <c r="X290" s="11"/>
      <c r="Y290" s="11">
        <f t="shared" si="135"/>
        <v>0.35416666666666657</v>
      </c>
      <c r="Z290" s="191">
        <f t="shared" si="128"/>
        <v>0</v>
      </c>
      <c r="AA290" s="150"/>
    </row>
    <row r="291" spans="2:27" ht="12.75" hidden="1" customHeight="1" outlineLevel="1" x14ac:dyDescent="0.2">
      <c r="B291" s="851"/>
      <c r="C291" s="851"/>
      <c r="D291" s="27" t="str">
        <f t="shared" si="123"/>
        <v/>
      </c>
      <c r="E291" s="191" t="str">
        <f t="shared" si="124"/>
        <v>Sa</v>
      </c>
      <c r="F291" s="191">
        <f t="shared" si="125"/>
        <v>2020</v>
      </c>
      <c r="G291" s="191">
        <f t="shared" si="126"/>
        <v>9</v>
      </c>
      <c r="H291" s="191">
        <f t="shared" si="129"/>
        <v>12</v>
      </c>
      <c r="I291" s="192">
        <f t="shared" si="127"/>
        <v>42624</v>
      </c>
      <c r="J291" s="193"/>
      <c r="K291" s="194"/>
      <c r="L291" s="193"/>
      <c r="M291" s="194"/>
      <c r="N291" s="193"/>
      <c r="O291" s="194"/>
      <c r="P291" s="193"/>
      <c r="Q291" s="194"/>
      <c r="R291" s="195"/>
      <c r="S291" s="195"/>
      <c r="T291" s="195"/>
      <c r="U291" s="195"/>
      <c r="V291" s="196"/>
      <c r="W291" s="196"/>
      <c r="X291" s="196"/>
      <c r="Y291" s="196"/>
      <c r="Z291" s="191">
        <f t="shared" si="128"/>
        <v>0</v>
      </c>
      <c r="AA291" s="150"/>
    </row>
    <row r="292" spans="2:27" ht="12.75" hidden="1" customHeight="1" outlineLevel="1" x14ac:dyDescent="0.2">
      <c r="B292" s="851"/>
      <c r="C292" s="851"/>
      <c r="D292" s="27" t="str">
        <f t="shared" si="123"/>
        <v/>
      </c>
      <c r="E292" s="191" t="str">
        <f t="shared" si="124"/>
        <v>So</v>
      </c>
      <c r="F292" s="191">
        <f t="shared" si="125"/>
        <v>2020</v>
      </c>
      <c r="G292" s="191">
        <f t="shared" si="126"/>
        <v>9</v>
      </c>
      <c r="H292" s="191">
        <f t="shared" si="129"/>
        <v>13</v>
      </c>
      <c r="I292" s="192">
        <f t="shared" si="127"/>
        <v>42625</v>
      </c>
      <c r="J292" s="193"/>
      <c r="K292" s="194"/>
      <c r="L292" s="193"/>
      <c r="M292" s="194"/>
      <c r="N292" s="193"/>
      <c r="O292" s="194"/>
      <c r="P292" s="193"/>
      <c r="Q292" s="194"/>
      <c r="R292" s="195"/>
      <c r="S292" s="195"/>
      <c r="T292" s="195"/>
      <c r="U292" s="195"/>
      <c r="V292" s="196"/>
      <c r="W292" s="196"/>
      <c r="X292" s="196"/>
      <c r="Y292" s="196"/>
      <c r="Z292" s="191">
        <f t="shared" si="128"/>
        <v>0</v>
      </c>
      <c r="AA292" s="150"/>
    </row>
    <row r="293" spans="2:27" ht="12.75" hidden="1" customHeight="1" outlineLevel="1" x14ac:dyDescent="0.2">
      <c r="B293" s="851"/>
      <c r="C293" s="851"/>
      <c r="D293" s="27">
        <f t="shared" si="123"/>
        <v>38</v>
      </c>
      <c r="E293" s="191" t="str">
        <f t="shared" si="124"/>
        <v>Mo</v>
      </c>
      <c r="F293" s="2">
        <f t="shared" si="125"/>
        <v>2020</v>
      </c>
      <c r="G293" s="2">
        <f t="shared" si="126"/>
        <v>9</v>
      </c>
      <c r="H293" s="2">
        <f t="shared" si="129"/>
        <v>14</v>
      </c>
      <c r="I293" s="14">
        <f t="shared" si="127"/>
        <v>42626</v>
      </c>
      <c r="J293" s="3">
        <v>6</v>
      </c>
      <c r="K293" s="134">
        <v>55</v>
      </c>
      <c r="L293" s="3">
        <v>12</v>
      </c>
      <c r="M293" s="134">
        <v>15</v>
      </c>
      <c r="N293" s="3">
        <v>12</v>
      </c>
      <c r="O293" s="134">
        <v>45</v>
      </c>
      <c r="P293" s="3">
        <v>16</v>
      </c>
      <c r="Q293" s="134">
        <v>0</v>
      </c>
      <c r="R293" s="139">
        <f t="shared" si="130"/>
        <v>0.28819444444444448</v>
      </c>
      <c r="S293" s="139">
        <f t="shared" si="131"/>
        <v>0.51041666666666663</v>
      </c>
      <c r="T293" s="139">
        <f t="shared" si="132"/>
        <v>0.53125</v>
      </c>
      <c r="U293" s="139">
        <f t="shared" si="133"/>
        <v>0.66666666666666663</v>
      </c>
      <c r="V293" s="11"/>
      <c r="W293" s="11">
        <f t="shared" si="134"/>
        <v>0.35416666666666669</v>
      </c>
      <c r="X293" s="11"/>
      <c r="Y293" s="11">
        <f t="shared" si="135"/>
        <v>0.35763888888888878</v>
      </c>
      <c r="Z293" s="191">
        <f t="shared" si="128"/>
        <v>0</v>
      </c>
      <c r="AA293" s="150"/>
    </row>
    <row r="294" spans="2:27" ht="12.75" hidden="1" customHeight="1" outlineLevel="1" x14ac:dyDescent="0.2">
      <c r="B294" s="851"/>
      <c r="C294" s="851"/>
      <c r="D294" s="27" t="str">
        <f t="shared" si="123"/>
        <v/>
      </c>
      <c r="E294" s="191" t="str">
        <f t="shared" si="124"/>
        <v>Di</v>
      </c>
      <c r="F294" s="2">
        <f t="shared" si="125"/>
        <v>2020</v>
      </c>
      <c r="G294" s="2">
        <f t="shared" si="126"/>
        <v>9</v>
      </c>
      <c r="H294" s="2">
        <f t="shared" si="129"/>
        <v>15</v>
      </c>
      <c r="I294" s="14">
        <f t="shared" si="127"/>
        <v>42627</v>
      </c>
      <c r="J294" s="3">
        <v>7</v>
      </c>
      <c r="K294" s="134">
        <v>0</v>
      </c>
      <c r="L294" s="3">
        <v>12</v>
      </c>
      <c r="M294" s="134">
        <v>15</v>
      </c>
      <c r="N294" s="3">
        <v>12</v>
      </c>
      <c r="O294" s="134">
        <v>45</v>
      </c>
      <c r="P294" s="3">
        <v>16</v>
      </c>
      <c r="Q294" s="134">
        <v>15</v>
      </c>
      <c r="R294" s="139">
        <f t="shared" si="130"/>
        <v>0.29166666666666669</v>
      </c>
      <c r="S294" s="139">
        <f t="shared" si="131"/>
        <v>0.51041666666666663</v>
      </c>
      <c r="T294" s="139">
        <f t="shared" si="132"/>
        <v>0.53125</v>
      </c>
      <c r="U294" s="139">
        <f t="shared" si="133"/>
        <v>0.67708333333333337</v>
      </c>
      <c r="V294" s="11"/>
      <c r="W294" s="11">
        <f t="shared" si="134"/>
        <v>0.35416666666666669</v>
      </c>
      <c r="X294" s="11"/>
      <c r="Y294" s="11">
        <f t="shared" si="135"/>
        <v>0.36458333333333331</v>
      </c>
      <c r="Z294" s="191">
        <f t="shared" si="128"/>
        <v>0</v>
      </c>
      <c r="AA294" s="150"/>
    </row>
    <row r="295" spans="2:27" ht="12.75" hidden="1" customHeight="1" outlineLevel="1" x14ac:dyDescent="0.2">
      <c r="B295" s="851"/>
      <c r="C295" s="851"/>
      <c r="D295" s="27" t="str">
        <f t="shared" si="123"/>
        <v/>
      </c>
      <c r="E295" s="191" t="str">
        <f t="shared" si="124"/>
        <v>Mi</v>
      </c>
      <c r="F295" s="2">
        <f t="shared" si="125"/>
        <v>2020</v>
      </c>
      <c r="G295" s="2">
        <f t="shared" si="126"/>
        <v>9</v>
      </c>
      <c r="H295" s="2">
        <f t="shared" si="129"/>
        <v>16</v>
      </c>
      <c r="I295" s="14">
        <f t="shared" si="127"/>
        <v>42628</v>
      </c>
      <c r="J295" s="3">
        <v>9</v>
      </c>
      <c r="K295" s="134">
        <v>55</v>
      </c>
      <c r="L295" s="3">
        <v>12</v>
      </c>
      <c r="M295" s="134">
        <v>15</v>
      </c>
      <c r="N295" s="3">
        <v>12</v>
      </c>
      <c r="O295" s="134">
        <v>45</v>
      </c>
      <c r="P295" s="3">
        <v>19</v>
      </c>
      <c r="Q295" s="134">
        <v>0</v>
      </c>
      <c r="R295" s="195">
        <f t="shared" si="130"/>
        <v>0.41319444444444442</v>
      </c>
      <c r="S295" s="195">
        <f t="shared" si="131"/>
        <v>0.51041666666666663</v>
      </c>
      <c r="T295" s="195">
        <f t="shared" si="132"/>
        <v>0.53125</v>
      </c>
      <c r="U295" s="195">
        <f t="shared" si="133"/>
        <v>0.79166666666666663</v>
      </c>
      <c r="V295" s="196"/>
      <c r="W295" s="11">
        <f t="shared" si="134"/>
        <v>0.35416666666666669</v>
      </c>
      <c r="X295" s="11"/>
      <c r="Y295" s="11">
        <f t="shared" si="135"/>
        <v>0.35763888888888884</v>
      </c>
      <c r="Z295" s="191">
        <f t="shared" si="128"/>
        <v>0</v>
      </c>
      <c r="AA295" s="172"/>
    </row>
    <row r="296" spans="2:27" ht="12.75" hidden="1" customHeight="1" outlineLevel="1" x14ac:dyDescent="0.2">
      <c r="B296" s="851"/>
      <c r="C296" s="851"/>
      <c r="D296" s="27" t="str">
        <f t="shared" si="123"/>
        <v/>
      </c>
      <c r="E296" s="191" t="str">
        <f t="shared" si="124"/>
        <v>Do</v>
      </c>
      <c r="F296" s="2">
        <f t="shared" si="125"/>
        <v>2020</v>
      </c>
      <c r="G296" s="2">
        <f t="shared" si="126"/>
        <v>9</v>
      </c>
      <c r="H296" s="2">
        <f t="shared" si="129"/>
        <v>17</v>
      </c>
      <c r="I296" s="14">
        <f t="shared" si="127"/>
        <v>42629</v>
      </c>
      <c r="J296" s="3">
        <v>9</v>
      </c>
      <c r="K296" s="134">
        <v>10</v>
      </c>
      <c r="L296" s="3">
        <v>12</v>
      </c>
      <c r="M296" s="134">
        <v>15</v>
      </c>
      <c r="N296" s="3">
        <v>12</v>
      </c>
      <c r="O296" s="134">
        <v>45</v>
      </c>
      <c r="P296" s="3">
        <v>18</v>
      </c>
      <c r="Q296" s="134">
        <v>5</v>
      </c>
      <c r="R296" s="139">
        <f t="shared" si="130"/>
        <v>0.38194444444444442</v>
      </c>
      <c r="S296" s="139">
        <f t="shared" si="131"/>
        <v>0.51041666666666663</v>
      </c>
      <c r="T296" s="139">
        <f t="shared" si="132"/>
        <v>0.53125</v>
      </c>
      <c r="U296" s="139">
        <f t="shared" si="133"/>
        <v>0.75347222222222221</v>
      </c>
      <c r="V296" s="11"/>
      <c r="W296" s="11">
        <f t="shared" si="134"/>
        <v>0.35416666666666669</v>
      </c>
      <c r="X296" s="11"/>
      <c r="Y296" s="11">
        <f t="shared" si="135"/>
        <v>0.35069444444444442</v>
      </c>
      <c r="Z296" s="191">
        <f t="shared" si="128"/>
        <v>0</v>
      </c>
      <c r="AA296" s="172"/>
    </row>
    <row r="297" spans="2:27" ht="12.75" hidden="1" customHeight="1" outlineLevel="1" x14ac:dyDescent="0.2">
      <c r="B297" s="851"/>
      <c r="C297" s="851"/>
      <c r="D297" s="27" t="str">
        <f t="shared" si="123"/>
        <v/>
      </c>
      <c r="E297" s="191" t="str">
        <f t="shared" si="124"/>
        <v>Fr</v>
      </c>
      <c r="F297" s="2">
        <f t="shared" si="125"/>
        <v>2020</v>
      </c>
      <c r="G297" s="2">
        <f t="shared" si="126"/>
        <v>9</v>
      </c>
      <c r="H297" s="2">
        <f t="shared" si="129"/>
        <v>18</v>
      </c>
      <c r="I297" s="14">
        <f t="shared" si="127"/>
        <v>42630</v>
      </c>
      <c r="J297" s="3">
        <v>7</v>
      </c>
      <c r="K297" s="134">
        <v>0</v>
      </c>
      <c r="L297" s="3">
        <v>12</v>
      </c>
      <c r="M297" s="134">
        <v>15</v>
      </c>
      <c r="N297" s="3">
        <v>12</v>
      </c>
      <c r="O297" s="134">
        <v>45</v>
      </c>
      <c r="P297" s="3">
        <v>16</v>
      </c>
      <c r="Q297" s="134">
        <v>0</v>
      </c>
      <c r="R297" s="139">
        <f t="shared" si="130"/>
        <v>0.29166666666666669</v>
      </c>
      <c r="S297" s="139">
        <f t="shared" si="131"/>
        <v>0.51041666666666663</v>
      </c>
      <c r="T297" s="139">
        <f t="shared" si="132"/>
        <v>0.53125</v>
      </c>
      <c r="U297" s="139">
        <f t="shared" si="133"/>
        <v>0.66666666666666663</v>
      </c>
      <c r="V297" s="11"/>
      <c r="W297" s="11">
        <f t="shared" si="134"/>
        <v>0.35416666666666669</v>
      </c>
      <c r="X297" s="11"/>
      <c r="Y297" s="11">
        <f t="shared" si="135"/>
        <v>0.35416666666666657</v>
      </c>
      <c r="Z297" s="191">
        <f t="shared" si="128"/>
        <v>0</v>
      </c>
      <c r="AA297" s="172"/>
    </row>
    <row r="298" spans="2:27" ht="12.75" hidden="1" customHeight="1" outlineLevel="1" x14ac:dyDescent="0.2">
      <c r="B298" s="851"/>
      <c r="C298" s="851"/>
      <c r="D298" s="27" t="str">
        <f t="shared" si="123"/>
        <v/>
      </c>
      <c r="E298" s="191" t="str">
        <f t="shared" si="124"/>
        <v>Sa</v>
      </c>
      <c r="F298" s="191">
        <f t="shared" si="125"/>
        <v>2020</v>
      </c>
      <c r="G298" s="191">
        <f t="shared" si="126"/>
        <v>9</v>
      </c>
      <c r="H298" s="191">
        <f t="shared" si="129"/>
        <v>19</v>
      </c>
      <c r="I298" s="192">
        <f t="shared" si="127"/>
        <v>42631</v>
      </c>
      <c r="J298" s="193"/>
      <c r="K298" s="194"/>
      <c r="L298" s="193"/>
      <c r="M298" s="194"/>
      <c r="N298" s="193"/>
      <c r="O298" s="194"/>
      <c r="P298" s="193"/>
      <c r="Q298" s="194"/>
      <c r="R298" s="195"/>
      <c r="S298" s="195"/>
      <c r="T298" s="195"/>
      <c r="U298" s="195"/>
      <c r="V298" s="196"/>
      <c r="W298" s="196"/>
      <c r="X298" s="196"/>
      <c r="Y298" s="196"/>
      <c r="Z298" s="191">
        <f t="shared" si="128"/>
        <v>0</v>
      </c>
      <c r="AA298" s="172"/>
    </row>
    <row r="299" spans="2:27" ht="12.75" hidden="1" customHeight="1" outlineLevel="1" x14ac:dyDescent="0.2">
      <c r="B299" s="851"/>
      <c r="C299" s="851"/>
      <c r="D299" s="27" t="str">
        <f t="shared" si="123"/>
        <v/>
      </c>
      <c r="E299" s="191" t="str">
        <f t="shared" si="124"/>
        <v>So</v>
      </c>
      <c r="F299" s="191">
        <f t="shared" si="125"/>
        <v>2020</v>
      </c>
      <c r="G299" s="191">
        <f t="shared" si="126"/>
        <v>9</v>
      </c>
      <c r="H299" s="191">
        <f t="shared" si="129"/>
        <v>20</v>
      </c>
      <c r="I299" s="192">
        <f t="shared" si="127"/>
        <v>42632</v>
      </c>
      <c r="J299" s="172">
        <v>8</v>
      </c>
      <c r="K299" s="184">
        <v>30</v>
      </c>
      <c r="L299" s="172">
        <v>12</v>
      </c>
      <c r="M299" s="184">
        <v>30</v>
      </c>
      <c r="N299" s="172">
        <v>12</v>
      </c>
      <c r="O299" s="184">
        <v>30</v>
      </c>
      <c r="P299" s="172">
        <v>12</v>
      </c>
      <c r="Q299" s="184">
        <v>30</v>
      </c>
      <c r="R299" s="244">
        <f>TIME(J299,K299,0)</f>
        <v>0.35416666666666669</v>
      </c>
      <c r="S299" s="244">
        <f>TIME(L299,M299,0)</f>
        <v>0.52083333333333337</v>
      </c>
      <c r="T299" s="244">
        <f>TIME(N299,O299,0)</f>
        <v>0.52083333333333337</v>
      </c>
      <c r="U299" s="244">
        <f>TIME(P299,Q299,0)</f>
        <v>0.52083333333333337</v>
      </c>
      <c r="V299" s="150"/>
      <c r="W299" s="150"/>
      <c r="X299" s="150"/>
      <c r="Y299" s="150">
        <f>U299-R299-(T299-S299)</f>
        <v>0.16666666666666669</v>
      </c>
      <c r="Z299" s="191">
        <f t="shared" si="128"/>
        <v>0</v>
      </c>
      <c r="AA299" s="172"/>
    </row>
    <row r="300" spans="2:27" ht="12.75" hidden="1" customHeight="1" outlineLevel="1" x14ac:dyDescent="0.2">
      <c r="B300" s="851"/>
      <c r="C300" s="851"/>
      <c r="D300" s="27">
        <f t="shared" si="123"/>
        <v>39</v>
      </c>
      <c r="E300" s="191" t="str">
        <f t="shared" si="124"/>
        <v>Mo</v>
      </c>
      <c r="F300" s="2">
        <f t="shared" si="125"/>
        <v>2020</v>
      </c>
      <c r="G300" s="2">
        <f t="shared" si="126"/>
        <v>9</v>
      </c>
      <c r="H300" s="2">
        <f t="shared" si="129"/>
        <v>21</v>
      </c>
      <c r="I300" s="14">
        <f t="shared" si="127"/>
        <v>42633</v>
      </c>
      <c r="J300" s="3">
        <v>7</v>
      </c>
      <c r="K300" s="134">
        <v>0</v>
      </c>
      <c r="L300" s="3">
        <v>12</v>
      </c>
      <c r="M300" s="134">
        <v>15</v>
      </c>
      <c r="N300" s="3">
        <v>12</v>
      </c>
      <c r="O300" s="134">
        <v>45</v>
      </c>
      <c r="P300" s="3">
        <v>16</v>
      </c>
      <c r="Q300" s="134">
        <v>15</v>
      </c>
      <c r="R300" s="139">
        <f t="shared" si="130"/>
        <v>0.29166666666666669</v>
      </c>
      <c r="S300" s="139">
        <f t="shared" si="131"/>
        <v>0.51041666666666663</v>
      </c>
      <c r="T300" s="139">
        <f t="shared" si="132"/>
        <v>0.53125</v>
      </c>
      <c r="U300" s="139">
        <f t="shared" si="133"/>
        <v>0.67708333333333337</v>
      </c>
      <c r="V300" s="11"/>
      <c r="W300" s="11">
        <f t="shared" si="134"/>
        <v>0.35416666666666669</v>
      </c>
      <c r="X300" s="11"/>
      <c r="Y300" s="11">
        <f t="shared" si="135"/>
        <v>0.36458333333333331</v>
      </c>
      <c r="Z300" s="191">
        <f t="shared" si="128"/>
        <v>0</v>
      </c>
    </row>
    <row r="301" spans="2:27" ht="12.75" hidden="1" customHeight="1" outlineLevel="1" x14ac:dyDescent="0.2">
      <c r="B301" s="851"/>
      <c r="C301" s="851"/>
      <c r="D301" s="27" t="str">
        <f t="shared" si="123"/>
        <v/>
      </c>
      <c r="E301" s="191" t="str">
        <f t="shared" si="124"/>
        <v>Di</v>
      </c>
      <c r="F301" s="2">
        <f t="shared" si="125"/>
        <v>2020</v>
      </c>
      <c r="G301" s="2">
        <f t="shared" si="126"/>
        <v>9</v>
      </c>
      <c r="H301" s="2">
        <f t="shared" si="129"/>
        <v>22</v>
      </c>
      <c r="I301" s="14">
        <f t="shared" si="127"/>
        <v>42634</v>
      </c>
      <c r="J301" s="3">
        <v>6</v>
      </c>
      <c r="K301" s="134">
        <v>55</v>
      </c>
      <c r="L301" s="3">
        <v>12</v>
      </c>
      <c r="M301" s="134">
        <v>15</v>
      </c>
      <c r="N301" s="3">
        <v>12</v>
      </c>
      <c r="O301" s="134">
        <v>45</v>
      </c>
      <c r="P301" s="3">
        <v>20</v>
      </c>
      <c r="Q301" s="134">
        <v>15</v>
      </c>
      <c r="R301" s="139">
        <f t="shared" si="130"/>
        <v>0.28819444444444448</v>
      </c>
      <c r="S301" s="139">
        <f t="shared" si="131"/>
        <v>0.51041666666666663</v>
      </c>
      <c r="T301" s="139">
        <f t="shared" si="132"/>
        <v>0.53125</v>
      </c>
      <c r="U301" s="139">
        <f t="shared" si="133"/>
        <v>0.84375</v>
      </c>
      <c r="V301" s="11"/>
      <c r="W301" s="11">
        <f t="shared" si="134"/>
        <v>0.35416666666666669</v>
      </c>
      <c r="X301" s="11"/>
      <c r="Y301" s="11">
        <f t="shared" si="135"/>
        <v>0.53472222222222221</v>
      </c>
      <c r="Z301" s="191">
        <f t="shared" si="128"/>
        <v>0</v>
      </c>
    </row>
    <row r="302" spans="2:27" ht="12.75" hidden="1" customHeight="1" outlineLevel="1" x14ac:dyDescent="0.2">
      <c r="B302" s="851"/>
      <c r="C302" s="851"/>
      <c r="D302" s="27" t="str">
        <f t="shared" si="123"/>
        <v/>
      </c>
      <c r="E302" s="191" t="str">
        <f t="shared" si="124"/>
        <v>Mi</v>
      </c>
      <c r="F302" s="2">
        <f t="shared" si="125"/>
        <v>2020</v>
      </c>
      <c r="G302" s="2">
        <f t="shared" si="126"/>
        <v>9</v>
      </c>
      <c r="H302" s="2">
        <f t="shared" si="129"/>
        <v>23</v>
      </c>
      <c r="I302" s="14">
        <f t="shared" si="127"/>
        <v>42635</v>
      </c>
      <c r="J302" s="3">
        <v>7</v>
      </c>
      <c r="K302" s="134">
        <v>0</v>
      </c>
      <c r="L302" s="3">
        <v>12</v>
      </c>
      <c r="M302" s="134">
        <v>15</v>
      </c>
      <c r="N302" s="3">
        <v>12</v>
      </c>
      <c r="O302" s="134">
        <v>45</v>
      </c>
      <c r="P302" s="3">
        <v>17</v>
      </c>
      <c r="Q302" s="134">
        <v>15</v>
      </c>
      <c r="R302" s="139">
        <f t="shared" si="130"/>
        <v>0.29166666666666669</v>
      </c>
      <c r="S302" s="139">
        <f t="shared" si="131"/>
        <v>0.51041666666666663</v>
      </c>
      <c r="T302" s="139">
        <f t="shared" si="132"/>
        <v>0.53125</v>
      </c>
      <c r="U302" s="139">
        <f t="shared" si="133"/>
        <v>0.71875</v>
      </c>
      <c r="V302" s="11"/>
      <c r="W302" s="11">
        <f t="shared" si="134"/>
        <v>0.35416666666666669</v>
      </c>
      <c r="X302" s="11"/>
      <c r="Y302" s="11">
        <f t="shared" si="135"/>
        <v>0.40624999999999994</v>
      </c>
      <c r="Z302" s="191">
        <f t="shared" si="128"/>
        <v>0</v>
      </c>
      <c r="AA302" s="150"/>
    </row>
    <row r="303" spans="2:27" ht="12.75" hidden="1" customHeight="1" outlineLevel="1" x14ac:dyDescent="0.2">
      <c r="B303" s="851"/>
      <c r="C303" s="851"/>
      <c r="D303" s="27" t="str">
        <f t="shared" si="123"/>
        <v/>
      </c>
      <c r="E303" s="191" t="str">
        <f t="shared" si="124"/>
        <v>Do</v>
      </c>
      <c r="F303" s="2">
        <f t="shared" si="125"/>
        <v>2020</v>
      </c>
      <c r="G303" s="2">
        <f t="shared" si="126"/>
        <v>9</v>
      </c>
      <c r="H303" s="2">
        <f t="shared" si="129"/>
        <v>24</v>
      </c>
      <c r="I303" s="14">
        <f t="shared" si="127"/>
        <v>42636</v>
      </c>
      <c r="J303" s="3">
        <v>6</v>
      </c>
      <c r="K303" s="134">
        <v>55</v>
      </c>
      <c r="L303" s="3">
        <v>12</v>
      </c>
      <c r="M303" s="134">
        <v>15</v>
      </c>
      <c r="N303" s="3">
        <v>12</v>
      </c>
      <c r="O303" s="134">
        <v>45</v>
      </c>
      <c r="P303" s="3">
        <v>19</v>
      </c>
      <c r="Q303" s="134">
        <v>0</v>
      </c>
      <c r="R303" s="139">
        <f t="shared" si="130"/>
        <v>0.28819444444444448</v>
      </c>
      <c r="S303" s="139">
        <f t="shared" si="131"/>
        <v>0.51041666666666663</v>
      </c>
      <c r="T303" s="139">
        <f t="shared" si="132"/>
        <v>0.53125</v>
      </c>
      <c r="U303" s="139">
        <f t="shared" si="133"/>
        <v>0.79166666666666663</v>
      </c>
      <c r="V303" s="11"/>
      <c r="W303" s="11">
        <f t="shared" si="134"/>
        <v>0.35416666666666669</v>
      </c>
      <c r="X303" s="11"/>
      <c r="Y303" s="11">
        <f t="shared" si="135"/>
        <v>0.48263888888888873</v>
      </c>
      <c r="Z303" s="191">
        <f t="shared" si="128"/>
        <v>0</v>
      </c>
      <c r="AA303" s="150"/>
    </row>
    <row r="304" spans="2:27" ht="12.75" hidden="1" customHeight="1" outlineLevel="1" x14ac:dyDescent="0.2">
      <c r="B304" s="851"/>
      <c r="C304" s="851"/>
      <c r="D304" s="27" t="str">
        <f t="shared" si="123"/>
        <v/>
      </c>
      <c r="E304" s="191" t="str">
        <f t="shared" si="124"/>
        <v>Fr</v>
      </c>
      <c r="F304" s="2">
        <f t="shared" si="125"/>
        <v>2020</v>
      </c>
      <c r="G304" s="2">
        <f t="shared" si="126"/>
        <v>9</v>
      </c>
      <c r="H304" s="2">
        <f t="shared" si="129"/>
        <v>25</v>
      </c>
      <c r="I304" s="14">
        <f t="shared" si="127"/>
        <v>42637</v>
      </c>
      <c r="J304" s="3">
        <v>7</v>
      </c>
      <c r="K304" s="134">
        <v>0</v>
      </c>
      <c r="L304" s="3">
        <v>12</v>
      </c>
      <c r="M304" s="134">
        <v>15</v>
      </c>
      <c r="N304" s="3">
        <v>12</v>
      </c>
      <c r="O304" s="134">
        <v>45</v>
      </c>
      <c r="P304" s="3">
        <v>16</v>
      </c>
      <c r="Q304" s="134">
        <v>0</v>
      </c>
      <c r="R304" s="139">
        <f t="shared" si="130"/>
        <v>0.29166666666666669</v>
      </c>
      <c r="S304" s="139">
        <f t="shared" si="131"/>
        <v>0.51041666666666663</v>
      </c>
      <c r="T304" s="139">
        <f t="shared" si="132"/>
        <v>0.53125</v>
      </c>
      <c r="U304" s="139">
        <f t="shared" si="133"/>
        <v>0.66666666666666663</v>
      </c>
      <c r="V304" s="11"/>
      <c r="W304" s="11">
        <f t="shared" si="134"/>
        <v>0.35416666666666669</v>
      </c>
      <c r="X304" s="11"/>
      <c r="Y304" s="11">
        <f t="shared" si="135"/>
        <v>0.35416666666666657</v>
      </c>
      <c r="Z304" s="191">
        <f t="shared" si="128"/>
        <v>0</v>
      </c>
      <c r="AA304" s="150"/>
    </row>
    <row r="305" spans="1:30" ht="12.75" hidden="1" customHeight="1" outlineLevel="1" x14ac:dyDescent="0.2">
      <c r="B305" s="851"/>
      <c r="C305" s="851"/>
      <c r="D305" s="27" t="str">
        <f t="shared" si="123"/>
        <v/>
      </c>
      <c r="E305" s="191" t="str">
        <f t="shared" si="124"/>
        <v>Sa</v>
      </c>
      <c r="F305" s="191">
        <f t="shared" si="125"/>
        <v>2020</v>
      </c>
      <c r="G305" s="191">
        <f t="shared" si="126"/>
        <v>9</v>
      </c>
      <c r="H305" s="191">
        <f t="shared" si="129"/>
        <v>26</v>
      </c>
      <c r="I305" s="192">
        <f t="shared" si="127"/>
        <v>42638</v>
      </c>
      <c r="J305" s="193"/>
      <c r="K305" s="194"/>
      <c r="L305" s="193"/>
      <c r="M305" s="194"/>
      <c r="N305" s="193"/>
      <c r="O305" s="194"/>
      <c r="P305" s="193"/>
      <c r="Q305" s="194"/>
      <c r="R305" s="195"/>
      <c r="S305" s="195"/>
      <c r="T305" s="195"/>
      <c r="U305" s="195"/>
      <c r="V305" s="196"/>
      <c r="W305" s="196"/>
      <c r="X305" s="196"/>
      <c r="Y305" s="196"/>
      <c r="Z305" s="191">
        <f t="shared" si="128"/>
        <v>0</v>
      </c>
      <c r="AA305" s="150"/>
    </row>
    <row r="306" spans="1:30" ht="12.75" hidden="1" customHeight="1" outlineLevel="1" x14ac:dyDescent="0.2">
      <c r="B306" s="851"/>
      <c r="C306" s="851"/>
      <c r="D306" s="27" t="str">
        <f t="shared" si="123"/>
        <v/>
      </c>
      <c r="E306" s="191" t="str">
        <f t="shared" si="124"/>
        <v>So</v>
      </c>
      <c r="F306" s="191">
        <f t="shared" si="125"/>
        <v>2020</v>
      </c>
      <c r="G306" s="191">
        <f t="shared" si="126"/>
        <v>9</v>
      </c>
      <c r="H306" s="191">
        <f t="shared" si="129"/>
        <v>27</v>
      </c>
      <c r="I306" s="192">
        <f t="shared" si="127"/>
        <v>42639</v>
      </c>
      <c r="J306" s="193"/>
      <c r="K306" s="194"/>
      <c r="L306" s="193"/>
      <c r="M306" s="194"/>
      <c r="N306" s="193"/>
      <c r="O306" s="194"/>
      <c r="P306" s="193"/>
      <c r="Q306" s="194"/>
      <c r="R306" s="195"/>
      <c r="S306" s="195"/>
      <c r="T306" s="195"/>
      <c r="U306" s="195"/>
      <c r="V306" s="196"/>
      <c r="W306" s="196"/>
      <c r="X306" s="196"/>
      <c r="Y306" s="196"/>
      <c r="Z306" s="191">
        <f t="shared" si="128"/>
        <v>0</v>
      </c>
      <c r="AA306" s="150"/>
    </row>
    <row r="307" spans="1:30" ht="12.75" hidden="1" customHeight="1" outlineLevel="1" x14ac:dyDescent="0.2">
      <c r="B307" s="851"/>
      <c r="C307" s="851"/>
      <c r="D307" s="27">
        <f t="shared" si="123"/>
        <v>40</v>
      </c>
      <c r="E307" s="191" t="str">
        <f t="shared" si="124"/>
        <v>Mo</v>
      </c>
      <c r="F307" s="2">
        <f t="shared" si="125"/>
        <v>2020</v>
      </c>
      <c r="G307" s="2">
        <f t="shared" si="126"/>
        <v>9</v>
      </c>
      <c r="H307" s="2">
        <f t="shared" si="129"/>
        <v>28</v>
      </c>
      <c r="I307" s="14">
        <f t="shared" si="127"/>
        <v>42640</v>
      </c>
      <c r="J307" s="3">
        <v>7</v>
      </c>
      <c r="K307" s="134">
        <v>0</v>
      </c>
      <c r="L307" s="3">
        <v>12</v>
      </c>
      <c r="M307" s="134">
        <v>15</v>
      </c>
      <c r="N307" s="3">
        <v>12</v>
      </c>
      <c r="O307" s="134">
        <v>45</v>
      </c>
      <c r="P307" s="3">
        <v>17</v>
      </c>
      <c r="Q307" s="134">
        <v>15</v>
      </c>
      <c r="R307" s="139">
        <f>TIME(J307,K307,0)</f>
        <v>0.29166666666666669</v>
      </c>
      <c r="S307" s="139">
        <f>TIME(L307,M307,0)</f>
        <v>0.51041666666666663</v>
      </c>
      <c r="T307" s="139">
        <f>TIME(N307,O307,0)</f>
        <v>0.53125</v>
      </c>
      <c r="U307" s="139">
        <f>TIME(P307,Q307,0)</f>
        <v>0.71875</v>
      </c>
      <c r="V307" s="11"/>
      <c r="W307" s="11">
        <f>TIME($W$4,$X$4,0)</f>
        <v>0.35416666666666669</v>
      </c>
      <c r="X307" s="11"/>
      <c r="Y307" s="11">
        <f>U307-R307-(T307-S307)</f>
        <v>0.40624999999999994</v>
      </c>
      <c r="Z307" s="191">
        <f t="shared" si="128"/>
        <v>0</v>
      </c>
    </row>
    <row r="308" spans="1:30" ht="12.75" hidden="1" customHeight="1" outlineLevel="1" x14ac:dyDescent="0.2">
      <c r="B308" s="851"/>
      <c r="C308" s="851"/>
      <c r="D308" s="27" t="str">
        <f t="shared" si="123"/>
        <v/>
      </c>
      <c r="E308" s="191" t="str">
        <f t="shared" si="124"/>
        <v>Di</v>
      </c>
      <c r="F308" s="2">
        <f t="shared" si="125"/>
        <v>2020</v>
      </c>
      <c r="G308" s="2">
        <f t="shared" si="126"/>
        <v>9</v>
      </c>
      <c r="H308" s="2">
        <f t="shared" si="129"/>
        <v>29</v>
      </c>
      <c r="I308" s="14">
        <f t="shared" si="127"/>
        <v>42641</v>
      </c>
      <c r="J308" s="3">
        <v>7</v>
      </c>
      <c r="K308" s="134">
        <v>5</v>
      </c>
      <c r="L308" s="3">
        <v>12</v>
      </c>
      <c r="M308" s="134">
        <v>15</v>
      </c>
      <c r="N308" s="3">
        <v>12</v>
      </c>
      <c r="O308" s="134">
        <v>45</v>
      </c>
      <c r="P308" s="3">
        <v>17</v>
      </c>
      <c r="Q308" s="134">
        <v>0</v>
      </c>
      <c r="R308" s="139">
        <f>TIME(J308,K308,0)</f>
        <v>0.2951388888888889</v>
      </c>
      <c r="S308" s="139">
        <f>TIME(L308,M308,0)</f>
        <v>0.51041666666666663</v>
      </c>
      <c r="T308" s="139">
        <f>TIME(N308,O308,0)</f>
        <v>0.53125</v>
      </c>
      <c r="U308" s="139">
        <f>TIME(P308,Q308,0)</f>
        <v>0.70833333333333337</v>
      </c>
      <c r="V308" s="11"/>
      <c r="W308" s="11">
        <f>TIME($W$4,$X$4,0)</f>
        <v>0.35416666666666669</v>
      </c>
      <c r="X308" s="11"/>
      <c r="Y308" s="11">
        <f>U308-R308-(T308-S308)</f>
        <v>0.3923611111111111</v>
      </c>
      <c r="Z308" s="191">
        <f t="shared" si="128"/>
        <v>0</v>
      </c>
    </row>
    <row r="309" spans="1:30" ht="12.75" hidden="1" customHeight="1" outlineLevel="1" x14ac:dyDescent="0.2">
      <c r="B309" s="851"/>
      <c r="C309" s="851"/>
      <c r="D309" s="27" t="str">
        <f t="shared" si="123"/>
        <v/>
      </c>
      <c r="E309" s="191" t="str">
        <f t="shared" si="124"/>
        <v>Mi</v>
      </c>
      <c r="F309" s="2">
        <f t="shared" si="125"/>
        <v>2020</v>
      </c>
      <c r="G309" s="2">
        <f t="shared" si="126"/>
        <v>9</v>
      </c>
      <c r="H309" s="2">
        <f t="shared" si="129"/>
        <v>30</v>
      </c>
      <c r="I309" s="14">
        <f t="shared" si="127"/>
        <v>42642</v>
      </c>
      <c r="J309" s="3">
        <v>7</v>
      </c>
      <c r="K309" s="134">
        <v>5</v>
      </c>
      <c r="L309" s="3">
        <v>12</v>
      </c>
      <c r="M309" s="134">
        <v>15</v>
      </c>
      <c r="N309" s="3">
        <v>12</v>
      </c>
      <c r="O309" s="134">
        <v>45</v>
      </c>
      <c r="P309" s="3">
        <v>16</v>
      </c>
      <c r="Q309" s="134">
        <v>30</v>
      </c>
      <c r="R309" s="139">
        <f>TIME(J309,K309,0)</f>
        <v>0.2951388888888889</v>
      </c>
      <c r="S309" s="139">
        <f>TIME(L309,M309,0)</f>
        <v>0.51041666666666663</v>
      </c>
      <c r="T309" s="139">
        <f>TIME(N309,O309,0)</f>
        <v>0.53125</v>
      </c>
      <c r="U309" s="139">
        <f>TIME(P309,Q309,0)</f>
        <v>0.6875</v>
      </c>
      <c r="V309" s="11"/>
      <c r="W309" s="11">
        <f>TIME($W$4,$X$4,0)</f>
        <v>0.35416666666666669</v>
      </c>
      <c r="X309" s="11"/>
      <c r="Y309" s="11">
        <f>U309-R309-(T309-S309)</f>
        <v>0.37152777777777773</v>
      </c>
      <c r="Z309" s="191">
        <f t="shared" si="128"/>
        <v>0</v>
      </c>
      <c r="AA309" s="150"/>
    </row>
    <row r="310" spans="1:30" ht="12.75" hidden="1" customHeight="1" outlineLevel="1" x14ac:dyDescent="0.2">
      <c r="B310" s="851"/>
      <c r="C310" s="851"/>
      <c r="D310" s="27" t="str">
        <f t="shared" si="123"/>
        <v/>
      </c>
      <c r="E310" s="191" t="str">
        <f t="shared" si="124"/>
        <v>Fr</v>
      </c>
      <c r="F310" s="191"/>
      <c r="G310" s="191"/>
      <c r="H310" s="191"/>
      <c r="I310" s="192"/>
      <c r="J310" s="193"/>
      <c r="K310" s="194"/>
      <c r="L310" s="193"/>
      <c r="M310" s="194"/>
      <c r="N310" s="193"/>
      <c r="O310" s="194"/>
      <c r="P310" s="193"/>
      <c r="Q310" s="194"/>
      <c r="R310" s="195"/>
      <c r="S310" s="195"/>
      <c r="T310" s="195"/>
      <c r="U310" s="195"/>
      <c r="V310" s="196"/>
      <c r="W310" s="196"/>
      <c r="X310" s="196"/>
      <c r="Y310" s="196"/>
      <c r="Z310" s="191">
        <f t="shared" si="128"/>
        <v>0</v>
      </c>
      <c r="AA310" s="150"/>
    </row>
    <row r="311" spans="1:30" ht="12.75" hidden="1" customHeight="1" outlineLevel="1" x14ac:dyDescent="0.2">
      <c r="B311" s="851"/>
      <c r="C311" s="851"/>
      <c r="E311" s="191"/>
      <c r="F311" s="9"/>
      <c r="G311" s="9"/>
      <c r="H311" s="191"/>
      <c r="I311" s="13"/>
      <c r="P311" s="4" t="s">
        <v>21</v>
      </c>
      <c r="Q311" s="4"/>
      <c r="R311" s="4"/>
      <c r="S311" s="4"/>
      <c r="T311" s="4"/>
      <c r="U311" s="4"/>
      <c r="V311" s="18"/>
      <c r="W311" s="18">
        <f>SUM(W279:W310)</f>
        <v>7.7916666666666687</v>
      </c>
      <c r="X311" s="18"/>
      <c r="Y311" s="18">
        <f>SUM(Y279:Y310)</f>
        <v>8.53125</v>
      </c>
      <c r="Z311" s="18"/>
      <c r="AA311" s="190">
        <f>IF(Y311-W311&lt;0,W311-Y311,Y311-W311)</f>
        <v>0.73958333333333126</v>
      </c>
      <c r="AB311" s="190">
        <f>8.5*SUM(AB279:AB310)/24</f>
        <v>0</v>
      </c>
      <c r="AC311" s="190">
        <f>8.5*SUM(AC279:AC310)/24</f>
        <v>0.70833333333333337</v>
      </c>
      <c r="AD311" s="190">
        <f>8.5*SUM(AD279:AD310)/24</f>
        <v>0</v>
      </c>
    </row>
    <row r="312" spans="1:30" ht="12.75" customHeight="1" collapsed="1" x14ac:dyDescent="0.2">
      <c r="B312" s="852"/>
      <c r="C312" s="852"/>
      <c r="D312" s="80"/>
      <c r="E312" s="386"/>
      <c r="F312" s="51"/>
      <c r="G312" s="51"/>
      <c r="H312" s="51"/>
      <c r="I312" s="51"/>
      <c r="J312" s="52"/>
      <c r="K312" s="52"/>
      <c r="L312" s="52"/>
      <c r="M312" s="52"/>
      <c r="N312" s="52"/>
      <c r="O312" s="52"/>
      <c r="P312" s="52"/>
      <c r="Q312" s="52"/>
      <c r="R312" s="52"/>
      <c r="S312" s="52"/>
      <c r="T312" s="52"/>
      <c r="U312" s="52"/>
      <c r="V312" s="61"/>
      <c r="W312" s="61"/>
      <c r="X312" s="61"/>
      <c r="Y312" s="51"/>
      <c r="AA312" s="203">
        <f>AA278+AA311</f>
        <v>6.9534722222222065</v>
      </c>
      <c r="AB312" s="202">
        <f>AB278+SUM(AB279:AB310)</f>
        <v>11</v>
      </c>
      <c r="AC312" s="202">
        <f>AC278+SUM(AC279:AC310)</f>
        <v>12</v>
      </c>
      <c r="AD312" s="202">
        <f>AD278+SUM(AD279:AD310)</f>
        <v>2</v>
      </c>
    </row>
    <row r="313" spans="1:30" ht="12.75" hidden="1" customHeight="1" outlineLevel="1" x14ac:dyDescent="0.2">
      <c r="B313" s="850">
        <f>$F$4</f>
        <v>2020</v>
      </c>
      <c r="C313" s="850" t="str">
        <f>TEXT(I314,"MMM")</f>
        <v>Okt</v>
      </c>
      <c r="E313" s="191"/>
      <c r="F313" s="42"/>
      <c r="G313" s="42"/>
      <c r="H313" s="42"/>
      <c r="I313" s="42"/>
      <c r="J313" s="43"/>
      <c r="K313" s="43"/>
      <c r="L313" s="43"/>
      <c r="M313" s="43"/>
      <c r="N313" s="43"/>
      <c r="O313" s="43"/>
      <c r="P313" s="43"/>
      <c r="Q313" s="43"/>
      <c r="R313" s="43"/>
      <c r="S313" s="43"/>
      <c r="T313" s="43"/>
      <c r="U313" s="43"/>
      <c r="V313" s="44"/>
      <c r="W313" s="44"/>
      <c r="X313" s="44"/>
      <c r="Y313" s="42"/>
      <c r="Z313" s="42"/>
      <c r="AA313" s="148"/>
      <c r="AB313" s="148"/>
      <c r="AC313" s="148"/>
      <c r="AD313" s="148"/>
    </row>
    <row r="314" spans="1:30" ht="12.75" hidden="1" customHeight="1" outlineLevel="1" x14ac:dyDescent="0.2">
      <c r="A314" s="198">
        <f>A280+1</f>
        <v>10</v>
      </c>
      <c r="B314" s="851"/>
      <c r="C314" s="851"/>
      <c r="D314" s="27" t="str">
        <f>IF(E314="Mo",WEEKNUM(I314),"")</f>
        <v/>
      </c>
      <c r="E314" s="191" t="str">
        <f>TEXT(I314,$E$4)</f>
        <v>Do</v>
      </c>
      <c r="F314" s="2">
        <f>$F$4</f>
        <v>2020</v>
      </c>
      <c r="G314" s="2">
        <f>$A$314</f>
        <v>10</v>
      </c>
      <c r="H314" s="2">
        <f>$H$4</f>
        <v>1</v>
      </c>
      <c r="I314" s="14">
        <f>DATE(F314,G314,H314)</f>
        <v>42643</v>
      </c>
      <c r="J314" s="3">
        <v>7</v>
      </c>
      <c r="K314" s="134">
        <v>5</v>
      </c>
      <c r="L314" s="3">
        <v>12</v>
      </c>
      <c r="M314" s="134">
        <v>15</v>
      </c>
      <c r="N314" s="3">
        <v>12</v>
      </c>
      <c r="O314" s="134">
        <v>45</v>
      </c>
      <c r="P314" s="3">
        <v>16</v>
      </c>
      <c r="Q314" s="134">
        <v>35</v>
      </c>
      <c r="R314" s="139">
        <f>TIME(J314,K314,0)</f>
        <v>0.2951388888888889</v>
      </c>
      <c r="S314" s="139">
        <f>TIME(L314,M314,0)</f>
        <v>0.51041666666666663</v>
      </c>
      <c r="T314" s="139">
        <f>TIME(N314,O314,0)</f>
        <v>0.53125</v>
      </c>
      <c r="U314" s="139">
        <f>TIME(P314,Q314,0)</f>
        <v>0.69097222222222221</v>
      </c>
      <c r="V314" s="11"/>
      <c r="W314" s="11">
        <f>TIME($W$4,$X$4,0)</f>
        <v>0.35416666666666669</v>
      </c>
      <c r="X314" s="11"/>
      <c r="Y314" s="11">
        <f>U314-R314-(T314-S314)</f>
        <v>0.37499999999999994</v>
      </c>
      <c r="Z314" s="191">
        <f>AB314+AC314</f>
        <v>0</v>
      </c>
    </row>
    <row r="315" spans="1:30" ht="12.75" hidden="1" customHeight="1" outlineLevel="1" x14ac:dyDescent="0.2">
      <c r="B315" s="851"/>
      <c r="C315" s="851"/>
      <c r="D315" s="27" t="str">
        <f t="shared" ref="D315:D344" si="136">IF(E315="Mo",WEEKNUM(I315),"")</f>
        <v/>
      </c>
      <c r="E315" s="191" t="str">
        <f t="shared" ref="E315:E344" si="137">TEXT(I315,$E$4)</f>
        <v>Fr</v>
      </c>
      <c r="F315" s="2">
        <f t="shared" ref="F315:F344" si="138">$F$4</f>
        <v>2020</v>
      </c>
      <c r="G315" s="2">
        <f t="shared" ref="G315:G344" si="139">$A$314</f>
        <v>10</v>
      </c>
      <c r="H315" s="2">
        <f>H314+1</f>
        <v>2</v>
      </c>
      <c r="I315" s="14">
        <f t="shared" ref="I315:I344" si="140">DATE(F315,G315,H315)</f>
        <v>42644</v>
      </c>
      <c r="J315" s="3">
        <v>7</v>
      </c>
      <c r="K315" s="134">
        <v>0</v>
      </c>
      <c r="L315" s="193">
        <v>12</v>
      </c>
      <c r="M315" s="194">
        <v>15</v>
      </c>
      <c r="N315" s="193">
        <v>12</v>
      </c>
      <c r="O315" s="194">
        <v>45</v>
      </c>
      <c r="P315" s="193">
        <v>15</v>
      </c>
      <c r="Q315" s="194">
        <v>45</v>
      </c>
      <c r="R315" s="195">
        <f>TIME(J315,K315,0)</f>
        <v>0.29166666666666669</v>
      </c>
      <c r="S315" s="195">
        <f>TIME(L315,M315,0)</f>
        <v>0.51041666666666663</v>
      </c>
      <c r="T315" s="195">
        <f>TIME(N315,O315,0)</f>
        <v>0.53125</v>
      </c>
      <c r="U315" s="195">
        <f>TIME(P315,Q315,0)</f>
        <v>0.65625</v>
      </c>
      <c r="V315" s="196"/>
      <c r="W315" s="196">
        <f>TIME($W$4,$X$4,0)</f>
        <v>0.35416666666666669</v>
      </c>
      <c r="X315" s="196"/>
      <c r="Y315" s="196">
        <f>U315-R315-(T315-S315)</f>
        <v>0.34374999999999994</v>
      </c>
      <c r="Z315" s="191">
        <f t="shared" ref="Z315:Z344" si="141">AB315+AC315</f>
        <v>0</v>
      </c>
      <c r="AA315" s="150"/>
    </row>
    <row r="316" spans="1:30" ht="12.75" hidden="1" customHeight="1" outlineLevel="1" x14ac:dyDescent="0.2">
      <c r="B316" s="851"/>
      <c r="C316" s="851"/>
      <c r="D316" s="27" t="str">
        <f t="shared" si="136"/>
        <v/>
      </c>
      <c r="E316" s="191" t="str">
        <f t="shared" si="137"/>
        <v>Sa</v>
      </c>
      <c r="F316" s="191">
        <f t="shared" si="138"/>
        <v>2020</v>
      </c>
      <c r="G316" s="191">
        <f t="shared" si="139"/>
        <v>10</v>
      </c>
      <c r="H316" s="191">
        <f t="shared" ref="H316:H344" si="142">H315+1</f>
        <v>3</v>
      </c>
      <c r="I316" s="192">
        <f t="shared" si="140"/>
        <v>42645</v>
      </c>
      <c r="J316" s="172">
        <v>14</v>
      </c>
      <c r="K316" s="184">
        <v>15</v>
      </c>
      <c r="L316" s="172">
        <v>14</v>
      </c>
      <c r="M316" s="184">
        <v>15</v>
      </c>
      <c r="N316" s="172">
        <v>14</v>
      </c>
      <c r="O316" s="184">
        <v>15</v>
      </c>
      <c r="P316" s="172">
        <v>15</v>
      </c>
      <c r="Q316" s="184">
        <v>45</v>
      </c>
      <c r="R316" s="244">
        <f>TIME(J316,K316,0)</f>
        <v>0.59375</v>
      </c>
      <c r="S316" s="244">
        <f>TIME(L316,M316,0)</f>
        <v>0.59375</v>
      </c>
      <c r="T316" s="244">
        <f>TIME(N316,O316,0)</f>
        <v>0.59375</v>
      </c>
      <c r="U316" s="244">
        <f>TIME(P316,Q316,0)</f>
        <v>0.65625</v>
      </c>
      <c r="V316" s="150"/>
      <c r="W316" s="150"/>
      <c r="X316" s="150"/>
      <c r="Y316" s="150">
        <f>U316-R316-(T316-S316)</f>
        <v>6.25E-2</v>
      </c>
      <c r="Z316" s="191">
        <f t="shared" si="141"/>
        <v>0</v>
      </c>
      <c r="AA316" s="150"/>
    </row>
    <row r="317" spans="1:30" ht="12.75" hidden="1" customHeight="1" outlineLevel="1" x14ac:dyDescent="0.2">
      <c r="B317" s="851"/>
      <c r="C317" s="851"/>
      <c r="D317" s="27" t="str">
        <f t="shared" si="136"/>
        <v/>
      </c>
      <c r="E317" s="191" t="str">
        <f t="shared" si="137"/>
        <v>So</v>
      </c>
      <c r="F317" s="191">
        <f t="shared" si="138"/>
        <v>2020</v>
      </c>
      <c r="G317" s="191">
        <f t="shared" si="139"/>
        <v>10</v>
      </c>
      <c r="H317" s="191">
        <f t="shared" si="142"/>
        <v>4</v>
      </c>
      <c r="I317" s="192">
        <f t="shared" si="140"/>
        <v>42646</v>
      </c>
      <c r="J317" s="193"/>
      <c r="K317" s="194"/>
      <c r="L317" s="193"/>
      <c r="M317" s="194"/>
      <c r="N317" s="193"/>
      <c r="O317" s="194"/>
      <c r="P317" s="193"/>
      <c r="Q317" s="194"/>
      <c r="R317" s="195"/>
      <c r="S317" s="195"/>
      <c r="T317" s="195"/>
      <c r="U317" s="195"/>
      <c r="V317" s="196"/>
      <c r="W317" s="196"/>
      <c r="X317" s="196"/>
      <c r="Y317" s="196"/>
      <c r="Z317" s="191">
        <f t="shared" si="141"/>
        <v>0</v>
      </c>
      <c r="AA317" s="150"/>
    </row>
    <row r="318" spans="1:30" ht="12.75" hidden="1" customHeight="1" outlineLevel="1" x14ac:dyDescent="0.2">
      <c r="B318" s="851"/>
      <c r="C318" s="851"/>
      <c r="D318" s="27">
        <f t="shared" si="136"/>
        <v>41</v>
      </c>
      <c r="E318" s="191" t="str">
        <f t="shared" si="137"/>
        <v>Mo</v>
      </c>
      <c r="F318" s="2">
        <f t="shared" si="138"/>
        <v>2020</v>
      </c>
      <c r="G318" s="2">
        <f t="shared" si="139"/>
        <v>10</v>
      </c>
      <c r="H318" s="2">
        <f t="shared" si="142"/>
        <v>5</v>
      </c>
      <c r="I318" s="14">
        <f t="shared" si="140"/>
        <v>42647</v>
      </c>
      <c r="J318" s="3">
        <v>7</v>
      </c>
      <c r="K318" s="134">
        <v>10</v>
      </c>
      <c r="L318" s="3">
        <v>12</v>
      </c>
      <c r="M318" s="134">
        <v>15</v>
      </c>
      <c r="N318" s="3">
        <v>12</v>
      </c>
      <c r="O318" s="134">
        <v>45</v>
      </c>
      <c r="P318" s="3">
        <v>16</v>
      </c>
      <c r="Q318" s="134">
        <v>15</v>
      </c>
      <c r="R318" s="139">
        <f t="shared" ref="R318:R340" si="143">TIME(J318,K318,0)</f>
        <v>0.2986111111111111</v>
      </c>
      <c r="S318" s="139">
        <f t="shared" ref="S318:S340" si="144">TIME(L318,M318,0)</f>
        <v>0.51041666666666663</v>
      </c>
      <c r="T318" s="139">
        <f t="shared" ref="T318:T340" si="145">TIME(N318,O318,0)</f>
        <v>0.53125</v>
      </c>
      <c r="U318" s="139">
        <f t="shared" ref="U318:U340" si="146">TIME(P318,Q318,0)</f>
        <v>0.67708333333333337</v>
      </c>
      <c r="V318" s="11"/>
      <c r="W318" s="11">
        <f t="shared" ref="W318:W340" si="147">TIME($W$4,$X$4,0)</f>
        <v>0.35416666666666669</v>
      </c>
      <c r="X318" s="11"/>
      <c r="Y318" s="11">
        <f t="shared" ref="Y318:Y340" si="148">U318-R318-(T318-S318)</f>
        <v>0.3576388888888889</v>
      </c>
      <c r="Z318" s="191">
        <f t="shared" si="141"/>
        <v>0</v>
      </c>
      <c r="AA318" s="150"/>
    </row>
    <row r="319" spans="1:30" ht="12.75" hidden="1" customHeight="1" outlineLevel="1" x14ac:dyDescent="0.2">
      <c r="B319" s="851"/>
      <c r="C319" s="851"/>
      <c r="D319" s="27" t="str">
        <f t="shared" si="136"/>
        <v/>
      </c>
      <c r="E319" s="191" t="str">
        <f t="shared" si="137"/>
        <v>Di</v>
      </c>
      <c r="F319" s="2">
        <f t="shared" si="138"/>
        <v>2020</v>
      </c>
      <c r="G319" s="2">
        <f t="shared" si="139"/>
        <v>10</v>
      </c>
      <c r="H319" s="2">
        <f t="shared" si="142"/>
        <v>6</v>
      </c>
      <c r="I319" s="14">
        <f t="shared" si="140"/>
        <v>42648</v>
      </c>
      <c r="J319" s="3">
        <v>7</v>
      </c>
      <c r="K319" s="134">
        <v>5</v>
      </c>
      <c r="L319" s="3">
        <f>$L$4</f>
        <v>12</v>
      </c>
      <c r="M319" s="134">
        <f>$M$4</f>
        <v>15</v>
      </c>
      <c r="N319" s="3">
        <f>$N$4</f>
        <v>12</v>
      </c>
      <c r="O319" s="134">
        <f>$O$4</f>
        <v>45</v>
      </c>
      <c r="P319" s="3">
        <v>16</v>
      </c>
      <c r="Q319" s="134">
        <v>10</v>
      </c>
      <c r="R319" s="139">
        <f t="shared" si="143"/>
        <v>0.2951388888888889</v>
      </c>
      <c r="S319" s="139">
        <f t="shared" si="144"/>
        <v>0.51041666666666663</v>
      </c>
      <c r="T319" s="139">
        <f t="shared" si="145"/>
        <v>0.53125</v>
      </c>
      <c r="U319" s="139">
        <f t="shared" si="146"/>
        <v>0.67361111111111116</v>
      </c>
      <c r="V319" s="11"/>
      <c r="W319" s="11">
        <f t="shared" si="147"/>
        <v>0.35416666666666669</v>
      </c>
      <c r="X319" s="11"/>
      <c r="Y319" s="11">
        <f t="shared" si="148"/>
        <v>0.3576388888888889</v>
      </c>
      <c r="Z319" s="191">
        <f t="shared" si="141"/>
        <v>0</v>
      </c>
      <c r="AA319" s="150"/>
    </row>
    <row r="320" spans="1:30" ht="12.75" hidden="1" customHeight="1" outlineLevel="1" x14ac:dyDescent="0.2">
      <c r="B320" s="851"/>
      <c r="C320" s="851"/>
      <c r="D320" s="27" t="str">
        <f t="shared" si="136"/>
        <v/>
      </c>
      <c r="E320" s="191" t="str">
        <f t="shared" si="137"/>
        <v>Mi</v>
      </c>
      <c r="F320" s="2">
        <f t="shared" si="138"/>
        <v>2020</v>
      </c>
      <c r="G320" s="2">
        <f t="shared" si="139"/>
        <v>10</v>
      </c>
      <c r="H320" s="2">
        <f t="shared" si="142"/>
        <v>7</v>
      </c>
      <c r="I320" s="14">
        <f t="shared" si="140"/>
        <v>42649</v>
      </c>
      <c r="J320" s="3">
        <v>7</v>
      </c>
      <c r="K320" s="134">
        <v>10</v>
      </c>
      <c r="L320" s="3">
        <v>12</v>
      </c>
      <c r="M320" s="134">
        <v>15</v>
      </c>
      <c r="N320" s="3">
        <v>12</v>
      </c>
      <c r="O320" s="134">
        <v>45</v>
      </c>
      <c r="P320" s="3">
        <v>16</v>
      </c>
      <c r="Q320" s="134">
        <v>15</v>
      </c>
      <c r="R320" s="139">
        <f t="shared" si="143"/>
        <v>0.2986111111111111</v>
      </c>
      <c r="S320" s="139">
        <f t="shared" si="144"/>
        <v>0.51041666666666663</v>
      </c>
      <c r="T320" s="139">
        <f t="shared" si="145"/>
        <v>0.53125</v>
      </c>
      <c r="U320" s="139">
        <f t="shared" si="146"/>
        <v>0.67708333333333337</v>
      </c>
      <c r="V320" s="11"/>
      <c r="W320" s="11">
        <f t="shared" si="147"/>
        <v>0.35416666666666669</v>
      </c>
      <c r="X320" s="11"/>
      <c r="Y320" s="11">
        <f t="shared" si="148"/>
        <v>0.3576388888888889</v>
      </c>
      <c r="Z320" s="191">
        <f t="shared" si="141"/>
        <v>0</v>
      </c>
      <c r="AA320" s="150"/>
    </row>
    <row r="321" spans="2:27" ht="12.75" hidden="1" customHeight="1" outlineLevel="1" x14ac:dyDescent="0.2">
      <c r="B321" s="851"/>
      <c r="C321" s="851"/>
      <c r="D321" s="27" t="str">
        <f t="shared" si="136"/>
        <v/>
      </c>
      <c r="E321" s="191" t="str">
        <f t="shared" si="137"/>
        <v>Do</v>
      </c>
      <c r="F321" s="2">
        <f t="shared" si="138"/>
        <v>2020</v>
      </c>
      <c r="G321" s="2">
        <f t="shared" si="139"/>
        <v>10</v>
      </c>
      <c r="H321" s="2">
        <f t="shared" si="142"/>
        <v>8</v>
      </c>
      <c r="I321" s="14">
        <f t="shared" si="140"/>
        <v>42650</v>
      </c>
      <c r="J321" s="3">
        <v>7</v>
      </c>
      <c r="K321" s="134">
        <v>5</v>
      </c>
      <c r="L321" s="3">
        <v>12</v>
      </c>
      <c r="M321" s="134">
        <v>15</v>
      </c>
      <c r="N321" s="3">
        <v>12</v>
      </c>
      <c r="O321" s="134">
        <v>45</v>
      </c>
      <c r="P321" s="3">
        <v>19</v>
      </c>
      <c r="Q321" s="134">
        <v>40</v>
      </c>
      <c r="R321" s="139">
        <f t="shared" si="143"/>
        <v>0.2951388888888889</v>
      </c>
      <c r="S321" s="139">
        <f t="shared" si="144"/>
        <v>0.51041666666666663</v>
      </c>
      <c r="T321" s="139">
        <f t="shared" si="145"/>
        <v>0.53125</v>
      </c>
      <c r="U321" s="139">
        <f t="shared" si="146"/>
        <v>0.81944444444444453</v>
      </c>
      <c r="V321" s="11"/>
      <c r="W321" s="11">
        <f t="shared" si="147"/>
        <v>0.35416666666666669</v>
      </c>
      <c r="X321" s="11"/>
      <c r="Y321" s="11">
        <f t="shared" si="148"/>
        <v>0.50347222222222221</v>
      </c>
      <c r="Z321" s="191">
        <f t="shared" si="141"/>
        <v>0</v>
      </c>
      <c r="AA321" s="150"/>
    </row>
    <row r="322" spans="2:27" ht="12.75" hidden="1" customHeight="1" outlineLevel="1" x14ac:dyDescent="0.2">
      <c r="B322" s="851"/>
      <c r="C322" s="851"/>
      <c r="D322" s="27" t="str">
        <f t="shared" si="136"/>
        <v/>
      </c>
      <c r="E322" s="191" t="str">
        <f t="shared" si="137"/>
        <v>Fr</v>
      </c>
      <c r="F322" s="2">
        <f t="shared" si="138"/>
        <v>2020</v>
      </c>
      <c r="G322" s="2">
        <f t="shared" si="139"/>
        <v>10</v>
      </c>
      <c r="H322" s="2">
        <f t="shared" si="142"/>
        <v>9</v>
      </c>
      <c r="I322" s="14">
        <f t="shared" si="140"/>
        <v>42651</v>
      </c>
      <c r="J322" s="3">
        <v>6</v>
      </c>
      <c r="K322" s="134">
        <v>55</v>
      </c>
      <c r="L322" s="193">
        <f>$L$4</f>
        <v>12</v>
      </c>
      <c r="M322" s="194">
        <f>$M$4</f>
        <v>15</v>
      </c>
      <c r="N322" s="193">
        <f>$N$4</f>
        <v>12</v>
      </c>
      <c r="O322" s="194">
        <f>$O$4</f>
        <v>45</v>
      </c>
      <c r="P322" s="193">
        <v>19</v>
      </c>
      <c r="Q322" s="194">
        <v>40</v>
      </c>
      <c r="R322" s="195">
        <f t="shared" si="143"/>
        <v>0.28819444444444448</v>
      </c>
      <c r="S322" s="195">
        <f t="shared" si="144"/>
        <v>0.51041666666666663</v>
      </c>
      <c r="T322" s="195">
        <f t="shared" si="145"/>
        <v>0.53125</v>
      </c>
      <c r="U322" s="195">
        <f t="shared" si="146"/>
        <v>0.81944444444444453</v>
      </c>
      <c r="V322" s="196"/>
      <c r="W322" s="196">
        <f t="shared" si="147"/>
        <v>0.35416666666666669</v>
      </c>
      <c r="X322" s="196"/>
      <c r="Y322" s="196">
        <f t="shared" si="148"/>
        <v>0.51041666666666663</v>
      </c>
      <c r="Z322" s="191">
        <f t="shared" si="141"/>
        <v>0</v>
      </c>
      <c r="AA322" s="150"/>
    </row>
    <row r="323" spans="2:27" ht="12.75" hidden="1" customHeight="1" outlineLevel="1" x14ac:dyDescent="0.2">
      <c r="B323" s="851"/>
      <c r="C323" s="851"/>
      <c r="D323" s="27" t="str">
        <f t="shared" si="136"/>
        <v/>
      </c>
      <c r="E323" s="191" t="str">
        <f t="shared" si="137"/>
        <v>Sa</v>
      </c>
      <c r="F323" s="191">
        <f t="shared" si="138"/>
        <v>2020</v>
      </c>
      <c r="G323" s="191">
        <f t="shared" si="139"/>
        <v>10</v>
      </c>
      <c r="H323" s="191">
        <f t="shared" si="142"/>
        <v>10</v>
      </c>
      <c r="I323" s="192">
        <f t="shared" si="140"/>
        <v>42652</v>
      </c>
      <c r="J323" s="172">
        <v>8</v>
      </c>
      <c r="K323" s="184">
        <v>15</v>
      </c>
      <c r="L323" s="172">
        <v>8</v>
      </c>
      <c r="M323" s="184">
        <v>15</v>
      </c>
      <c r="N323" s="172">
        <v>8</v>
      </c>
      <c r="O323" s="184">
        <v>15</v>
      </c>
      <c r="P323" s="172">
        <v>19</v>
      </c>
      <c r="Q323" s="184">
        <v>20</v>
      </c>
      <c r="R323" s="244">
        <f>TIME(J323,K323,0)</f>
        <v>0.34375</v>
      </c>
      <c r="S323" s="244">
        <f>TIME(L323,M323,0)</f>
        <v>0.34375</v>
      </c>
      <c r="T323" s="244">
        <f>TIME(N323,O323,0)</f>
        <v>0.34375</v>
      </c>
      <c r="U323" s="244">
        <f>TIME(P323,Q323,0)</f>
        <v>0.80555555555555547</v>
      </c>
      <c r="V323" s="150"/>
      <c r="W323" s="150"/>
      <c r="X323" s="150"/>
      <c r="Y323" s="150">
        <f>U323-R323-(T323-S323)</f>
        <v>0.46180555555555547</v>
      </c>
      <c r="Z323" s="191">
        <f t="shared" si="141"/>
        <v>0</v>
      </c>
      <c r="AA323" s="150"/>
    </row>
    <row r="324" spans="2:27" ht="12.75" hidden="1" customHeight="1" outlineLevel="1" x14ac:dyDescent="0.2">
      <c r="B324" s="851"/>
      <c r="C324" s="851"/>
      <c r="D324" s="27" t="str">
        <f t="shared" si="136"/>
        <v/>
      </c>
      <c r="E324" s="191" t="str">
        <f t="shared" si="137"/>
        <v>So</v>
      </c>
      <c r="F324" s="191">
        <f t="shared" si="138"/>
        <v>2020</v>
      </c>
      <c r="G324" s="191">
        <f t="shared" si="139"/>
        <v>10</v>
      </c>
      <c r="H324" s="191">
        <f t="shared" si="142"/>
        <v>11</v>
      </c>
      <c r="I324" s="192">
        <f t="shared" si="140"/>
        <v>42653</v>
      </c>
      <c r="J324" s="172">
        <v>8</v>
      </c>
      <c r="K324" s="184">
        <v>45</v>
      </c>
      <c r="L324" s="172">
        <v>8</v>
      </c>
      <c r="M324" s="184">
        <v>45</v>
      </c>
      <c r="N324" s="172">
        <v>8</v>
      </c>
      <c r="O324" s="184">
        <v>45</v>
      </c>
      <c r="P324" s="172">
        <v>12</v>
      </c>
      <c r="Q324" s="184">
        <v>0</v>
      </c>
      <c r="R324" s="244">
        <f>TIME(J324,K324,0)</f>
        <v>0.36458333333333331</v>
      </c>
      <c r="S324" s="244">
        <f>TIME(L324,M324,0)</f>
        <v>0.36458333333333331</v>
      </c>
      <c r="T324" s="244">
        <f>TIME(N324,O324,0)</f>
        <v>0.36458333333333331</v>
      </c>
      <c r="U324" s="244">
        <f>TIME(P324,Q324,0)</f>
        <v>0.5</v>
      </c>
      <c r="V324" s="150"/>
      <c r="W324" s="150"/>
      <c r="X324" s="150"/>
      <c r="Y324" s="150">
        <f>U324-R324-(T324-S324)</f>
        <v>0.13541666666666669</v>
      </c>
      <c r="Z324" s="191">
        <f t="shared" si="141"/>
        <v>0</v>
      </c>
      <c r="AA324" s="150"/>
    </row>
    <row r="325" spans="2:27" ht="12.75" hidden="1" customHeight="1" outlineLevel="1" x14ac:dyDescent="0.2">
      <c r="B325" s="851"/>
      <c r="C325" s="851"/>
      <c r="D325" s="27">
        <f t="shared" si="136"/>
        <v>42</v>
      </c>
      <c r="E325" s="191" t="str">
        <f t="shared" si="137"/>
        <v>Mo</v>
      </c>
      <c r="F325" s="2">
        <f t="shared" si="138"/>
        <v>2020</v>
      </c>
      <c r="G325" s="2">
        <f t="shared" si="139"/>
        <v>10</v>
      </c>
      <c r="H325" s="2">
        <f t="shared" si="142"/>
        <v>12</v>
      </c>
      <c r="I325" s="14">
        <f t="shared" si="140"/>
        <v>42654</v>
      </c>
      <c r="J325" s="3">
        <v>7</v>
      </c>
      <c r="K325" s="134">
        <v>5</v>
      </c>
      <c r="L325" s="3">
        <v>12</v>
      </c>
      <c r="M325" s="134">
        <v>15</v>
      </c>
      <c r="N325" s="3">
        <v>12</v>
      </c>
      <c r="O325" s="134">
        <v>45</v>
      </c>
      <c r="P325" s="3">
        <v>16</v>
      </c>
      <c r="Q325" s="134">
        <v>15</v>
      </c>
      <c r="R325" s="139">
        <f t="shared" si="143"/>
        <v>0.2951388888888889</v>
      </c>
      <c r="S325" s="139">
        <f t="shared" si="144"/>
        <v>0.51041666666666663</v>
      </c>
      <c r="T325" s="139">
        <f t="shared" si="145"/>
        <v>0.53125</v>
      </c>
      <c r="U325" s="139">
        <f t="shared" si="146"/>
        <v>0.67708333333333337</v>
      </c>
      <c r="V325" s="11"/>
      <c r="W325" s="11">
        <f t="shared" si="147"/>
        <v>0.35416666666666669</v>
      </c>
      <c r="X325" s="11"/>
      <c r="Y325" s="11">
        <f t="shared" si="148"/>
        <v>0.3611111111111111</v>
      </c>
      <c r="Z325" s="191">
        <f t="shared" si="141"/>
        <v>0</v>
      </c>
      <c r="AA325" s="150"/>
    </row>
    <row r="326" spans="2:27" ht="12.75" hidden="1" customHeight="1" outlineLevel="1" x14ac:dyDescent="0.2">
      <c r="B326" s="851"/>
      <c r="C326" s="851"/>
      <c r="D326" s="27" t="str">
        <f t="shared" si="136"/>
        <v/>
      </c>
      <c r="E326" s="191" t="str">
        <f t="shared" si="137"/>
        <v>Di</v>
      </c>
      <c r="F326" s="2">
        <f t="shared" si="138"/>
        <v>2020</v>
      </c>
      <c r="G326" s="2">
        <f t="shared" si="139"/>
        <v>10</v>
      </c>
      <c r="H326" s="2">
        <f t="shared" si="142"/>
        <v>13</v>
      </c>
      <c r="I326" s="14">
        <f t="shared" si="140"/>
        <v>42655</v>
      </c>
      <c r="J326" s="3">
        <v>7</v>
      </c>
      <c r="K326" s="134">
        <v>10</v>
      </c>
      <c r="L326" s="3">
        <v>12</v>
      </c>
      <c r="M326" s="134">
        <v>15</v>
      </c>
      <c r="N326" s="3">
        <v>12</v>
      </c>
      <c r="O326" s="134">
        <v>45</v>
      </c>
      <c r="P326" s="3">
        <v>16</v>
      </c>
      <c r="Q326" s="134">
        <v>15</v>
      </c>
      <c r="R326" s="139">
        <f t="shared" si="143"/>
        <v>0.2986111111111111</v>
      </c>
      <c r="S326" s="139">
        <f t="shared" si="144"/>
        <v>0.51041666666666663</v>
      </c>
      <c r="T326" s="139">
        <f t="shared" si="145"/>
        <v>0.53125</v>
      </c>
      <c r="U326" s="139">
        <f t="shared" si="146"/>
        <v>0.67708333333333337</v>
      </c>
      <c r="V326" s="11"/>
      <c r="W326" s="11">
        <f t="shared" si="147"/>
        <v>0.35416666666666669</v>
      </c>
      <c r="X326" s="11"/>
      <c r="Y326" s="11">
        <f t="shared" si="148"/>
        <v>0.3576388888888889</v>
      </c>
      <c r="Z326" s="191">
        <f t="shared" si="141"/>
        <v>0</v>
      </c>
      <c r="AA326" s="150"/>
    </row>
    <row r="327" spans="2:27" ht="12.75" hidden="1" customHeight="1" outlineLevel="1" x14ac:dyDescent="0.2">
      <c r="B327" s="851"/>
      <c r="C327" s="851"/>
      <c r="D327" s="27" t="str">
        <f t="shared" si="136"/>
        <v/>
      </c>
      <c r="E327" s="191" t="str">
        <f t="shared" si="137"/>
        <v>Mi</v>
      </c>
      <c r="F327" s="2">
        <f t="shared" si="138"/>
        <v>2020</v>
      </c>
      <c r="G327" s="2">
        <f t="shared" si="139"/>
        <v>10</v>
      </c>
      <c r="H327" s="2">
        <f t="shared" si="142"/>
        <v>14</v>
      </c>
      <c r="I327" s="14">
        <f t="shared" si="140"/>
        <v>42656</v>
      </c>
      <c r="J327" s="3">
        <v>7</v>
      </c>
      <c r="K327" s="134">
        <v>10</v>
      </c>
      <c r="L327" s="3">
        <v>12</v>
      </c>
      <c r="M327" s="134">
        <v>15</v>
      </c>
      <c r="N327" s="3">
        <v>12</v>
      </c>
      <c r="O327" s="134">
        <v>45</v>
      </c>
      <c r="P327" s="3">
        <v>16</v>
      </c>
      <c r="Q327" s="134">
        <v>15</v>
      </c>
      <c r="R327" s="139">
        <f t="shared" si="143"/>
        <v>0.2986111111111111</v>
      </c>
      <c r="S327" s="139">
        <f t="shared" si="144"/>
        <v>0.51041666666666663</v>
      </c>
      <c r="T327" s="139">
        <f t="shared" si="145"/>
        <v>0.53125</v>
      </c>
      <c r="U327" s="139">
        <f t="shared" si="146"/>
        <v>0.67708333333333337</v>
      </c>
      <c r="V327" s="11"/>
      <c r="W327" s="11">
        <f t="shared" si="147"/>
        <v>0.35416666666666669</v>
      </c>
      <c r="X327" s="11"/>
      <c r="Y327" s="11">
        <f t="shared" si="148"/>
        <v>0.3576388888888889</v>
      </c>
      <c r="Z327" s="191">
        <f t="shared" si="141"/>
        <v>0</v>
      </c>
      <c r="AA327" s="150"/>
    </row>
    <row r="328" spans="2:27" ht="12.75" hidden="1" customHeight="1" outlineLevel="1" x14ac:dyDescent="0.2">
      <c r="B328" s="851"/>
      <c r="C328" s="851"/>
      <c r="D328" s="27" t="str">
        <f t="shared" si="136"/>
        <v/>
      </c>
      <c r="E328" s="191" t="str">
        <f t="shared" si="137"/>
        <v>Do</v>
      </c>
      <c r="F328" s="2">
        <f t="shared" si="138"/>
        <v>2020</v>
      </c>
      <c r="G328" s="2">
        <f t="shared" si="139"/>
        <v>10</v>
      </c>
      <c r="H328" s="2">
        <f t="shared" si="142"/>
        <v>15</v>
      </c>
      <c r="I328" s="14">
        <f t="shared" si="140"/>
        <v>42657</v>
      </c>
      <c r="J328" s="3">
        <v>7</v>
      </c>
      <c r="K328" s="134">
        <v>5</v>
      </c>
      <c r="L328" s="3">
        <v>12</v>
      </c>
      <c r="M328" s="134">
        <v>15</v>
      </c>
      <c r="N328" s="3">
        <v>12</v>
      </c>
      <c r="O328" s="134">
        <v>45</v>
      </c>
      <c r="P328" s="3">
        <v>16</v>
      </c>
      <c r="Q328" s="134">
        <v>5</v>
      </c>
      <c r="R328" s="139">
        <f t="shared" si="143"/>
        <v>0.2951388888888889</v>
      </c>
      <c r="S328" s="139">
        <f t="shared" si="144"/>
        <v>0.51041666666666663</v>
      </c>
      <c r="T328" s="139">
        <f t="shared" si="145"/>
        <v>0.53125</v>
      </c>
      <c r="U328" s="139">
        <f t="shared" si="146"/>
        <v>0.67013888888888884</v>
      </c>
      <c r="V328" s="11"/>
      <c r="W328" s="11">
        <f t="shared" si="147"/>
        <v>0.35416666666666669</v>
      </c>
      <c r="X328" s="11"/>
      <c r="Y328" s="11">
        <f t="shared" si="148"/>
        <v>0.35416666666666657</v>
      </c>
      <c r="Z328" s="191">
        <f t="shared" si="141"/>
        <v>0</v>
      </c>
      <c r="AA328" s="150"/>
    </row>
    <row r="329" spans="2:27" ht="12.75" hidden="1" customHeight="1" outlineLevel="1" x14ac:dyDescent="0.2">
      <c r="B329" s="851"/>
      <c r="C329" s="851"/>
      <c r="D329" s="27" t="str">
        <f t="shared" si="136"/>
        <v/>
      </c>
      <c r="E329" s="191" t="str">
        <f t="shared" si="137"/>
        <v>Fr</v>
      </c>
      <c r="F329" s="2">
        <f t="shared" si="138"/>
        <v>2020</v>
      </c>
      <c r="G329" s="2">
        <f t="shared" si="139"/>
        <v>10</v>
      </c>
      <c r="H329" s="2">
        <f t="shared" si="142"/>
        <v>16</v>
      </c>
      <c r="I329" s="14">
        <f t="shared" si="140"/>
        <v>42658</v>
      </c>
      <c r="J329" s="3">
        <v>7</v>
      </c>
      <c r="K329" s="134">
        <v>10</v>
      </c>
      <c r="L329" s="3">
        <v>12</v>
      </c>
      <c r="M329" s="134">
        <v>15</v>
      </c>
      <c r="N329" s="3">
        <v>12</v>
      </c>
      <c r="O329" s="134">
        <v>45</v>
      </c>
      <c r="P329" s="3">
        <v>15</v>
      </c>
      <c r="Q329" s="134">
        <v>10</v>
      </c>
      <c r="R329" s="139">
        <f t="shared" si="143"/>
        <v>0.2986111111111111</v>
      </c>
      <c r="S329" s="139">
        <f t="shared" si="144"/>
        <v>0.51041666666666663</v>
      </c>
      <c r="T329" s="139">
        <f t="shared" si="145"/>
        <v>0.53125</v>
      </c>
      <c r="U329" s="139">
        <f t="shared" si="146"/>
        <v>0.63194444444444442</v>
      </c>
      <c r="V329" s="11"/>
      <c r="W329" s="11">
        <f t="shared" si="147"/>
        <v>0.35416666666666669</v>
      </c>
      <c r="X329" s="11"/>
      <c r="Y329" s="11">
        <f t="shared" si="148"/>
        <v>0.31249999999999994</v>
      </c>
      <c r="Z329" s="191">
        <f t="shared" si="141"/>
        <v>0</v>
      </c>
      <c r="AA329" s="172"/>
    </row>
    <row r="330" spans="2:27" ht="12.75" hidden="1" customHeight="1" outlineLevel="1" x14ac:dyDescent="0.2">
      <c r="B330" s="851"/>
      <c r="C330" s="851"/>
      <c r="D330" s="27" t="str">
        <f t="shared" si="136"/>
        <v/>
      </c>
      <c r="E330" s="191" t="str">
        <f t="shared" si="137"/>
        <v>Sa</v>
      </c>
      <c r="F330" s="191">
        <f t="shared" si="138"/>
        <v>2020</v>
      </c>
      <c r="G330" s="191">
        <f t="shared" si="139"/>
        <v>10</v>
      </c>
      <c r="H330" s="191">
        <f t="shared" si="142"/>
        <v>17</v>
      </c>
      <c r="I330" s="192">
        <f t="shared" si="140"/>
        <v>42659</v>
      </c>
      <c r="J330" s="172">
        <v>10</v>
      </c>
      <c r="K330" s="184">
        <v>0</v>
      </c>
      <c r="L330" s="172">
        <v>10</v>
      </c>
      <c r="M330" s="184">
        <v>0</v>
      </c>
      <c r="N330" s="172">
        <v>10</v>
      </c>
      <c r="O330" s="184">
        <v>0</v>
      </c>
      <c r="P330" s="172">
        <v>16</v>
      </c>
      <c r="Q330" s="184">
        <v>0</v>
      </c>
      <c r="R330" s="244">
        <f>TIME(J330,K330,0)</f>
        <v>0.41666666666666669</v>
      </c>
      <c r="S330" s="244">
        <f>TIME(L330,M330,0)</f>
        <v>0.41666666666666669</v>
      </c>
      <c r="T330" s="244">
        <f>TIME(N330,O330,0)</f>
        <v>0.41666666666666669</v>
      </c>
      <c r="U330" s="244">
        <f>TIME(P330,Q330,0)</f>
        <v>0.66666666666666663</v>
      </c>
      <c r="V330" s="150"/>
      <c r="W330" s="150"/>
      <c r="X330" s="150"/>
      <c r="Y330" s="150">
        <f>U330-R330-(T330-S330)</f>
        <v>0.24999999999999994</v>
      </c>
      <c r="Z330" s="191">
        <f t="shared" si="141"/>
        <v>0</v>
      </c>
      <c r="AA330" s="172"/>
    </row>
    <row r="331" spans="2:27" ht="12.75" hidden="1" customHeight="1" outlineLevel="1" x14ac:dyDescent="0.2">
      <c r="B331" s="851"/>
      <c r="C331" s="851"/>
      <c r="D331" s="27" t="str">
        <f t="shared" si="136"/>
        <v/>
      </c>
      <c r="E331" s="191" t="str">
        <f t="shared" si="137"/>
        <v>So</v>
      </c>
      <c r="F331" s="191">
        <f t="shared" si="138"/>
        <v>2020</v>
      </c>
      <c r="G331" s="191">
        <f t="shared" si="139"/>
        <v>10</v>
      </c>
      <c r="H331" s="191">
        <f t="shared" si="142"/>
        <v>18</v>
      </c>
      <c r="I331" s="192">
        <f t="shared" si="140"/>
        <v>42660</v>
      </c>
      <c r="J331" s="172">
        <v>10</v>
      </c>
      <c r="K331" s="184">
        <v>0</v>
      </c>
      <c r="L331" s="172">
        <v>10</v>
      </c>
      <c r="M331" s="184">
        <v>0</v>
      </c>
      <c r="N331" s="172">
        <v>10</v>
      </c>
      <c r="O331" s="184">
        <v>0</v>
      </c>
      <c r="P331" s="172">
        <v>16</v>
      </c>
      <c r="Q331" s="184">
        <v>0</v>
      </c>
      <c r="R331" s="244">
        <f>TIME(J331,K331,0)</f>
        <v>0.41666666666666669</v>
      </c>
      <c r="S331" s="244">
        <f>TIME(L331,M331,0)</f>
        <v>0.41666666666666669</v>
      </c>
      <c r="T331" s="244">
        <f>TIME(N331,O331,0)</f>
        <v>0.41666666666666669</v>
      </c>
      <c r="U331" s="244">
        <f>TIME(P331,Q331,0)</f>
        <v>0.66666666666666663</v>
      </c>
      <c r="V331" s="150"/>
      <c r="W331" s="150"/>
      <c r="X331" s="150"/>
      <c r="Y331" s="150">
        <f>U331-R331-(T331-S331)</f>
        <v>0.24999999999999994</v>
      </c>
      <c r="Z331" s="191">
        <f t="shared" si="141"/>
        <v>0</v>
      </c>
      <c r="AA331" s="172"/>
    </row>
    <row r="332" spans="2:27" ht="12.75" hidden="1" customHeight="1" outlineLevel="1" x14ac:dyDescent="0.2">
      <c r="B332" s="851"/>
      <c r="C332" s="851"/>
      <c r="D332" s="27">
        <f t="shared" si="136"/>
        <v>43</v>
      </c>
      <c r="E332" s="191" t="str">
        <f t="shared" si="137"/>
        <v>Mo</v>
      </c>
      <c r="F332" s="2">
        <f t="shared" si="138"/>
        <v>2020</v>
      </c>
      <c r="G332" s="2">
        <f t="shared" si="139"/>
        <v>10</v>
      </c>
      <c r="H332" s="2">
        <f t="shared" si="142"/>
        <v>19</v>
      </c>
      <c r="I332" s="14">
        <f t="shared" si="140"/>
        <v>42661</v>
      </c>
      <c r="J332" s="3">
        <v>7</v>
      </c>
      <c r="K332" s="134">
        <v>10</v>
      </c>
      <c r="L332" s="3">
        <v>12</v>
      </c>
      <c r="M332" s="134">
        <v>15</v>
      </c>
      <c r="N332" s="3">
        <v>12</v>
      </c>
      <c r="O332" s="134">
        <v>45</v>
      </c>
      <c r="P332" s="3">
        <v>16</v>
      </c>
      <c r="Q332" s="134">
        <v>15</v>
      </c>
      <c r="R332" s="139">
        <f t="shared" si="143"/>
        <v>0.2986111111111111</v>
      </c>
      <c r="S332" s="139">
        <f t="shared" si="144"/>
        <v>0.51041666666666663</v>
      </c>
      <c r="T332" s="139">
        <f t="shared" si="145"/>
        <v>0.53125</v>
      </c>
      <c r="U332" s="139">
        <f t="shared" si="146"/>
        <v>0.67708333333333337</v>
      </c>
      <c r="V332" s="11"/>
      <c r="W332" s="11">
        <f t="shared" si="147"/>
        <v>0.35416666666666669</v>
      </c>
      <c r="X332" s="11"/>
      <c r="Y332" s="11">
        <f t="shared" si="148"/>
        <v>0.3576388888888889</v>
      </c>
      <c r="Z332" s="191">
        <f t="shared" si="141"/>
        <v>0</v>
      </c>
      <c r="AA332" s="172"/>
    </row>
    <row r="333" spans="2:27" ht="12.75" hidden="1" customHeight="1" outlineLevel="1" x14ac:dyDescent="0.2">
      <c r="B333" s="851"/>
      <c r="C333" s="851"/>
      <c r="D333" s="27" t="str">
        <f t="shared" si="136"/>
        <v/>
      </c>
      <c r="E333" s="191" t="str">
        <f t="shared" si="137"/>
        <v>Di</v>
      </c>
      <c r="F333" s="2">
        <f t="shared" si="138"/>
        <v>2020</v>
      </c>
      <c r="G333" s="2">
        <f t="shared" si="139"/>
        <v>10</v>
      </c>
      <c r="H333" s="2">
        <f t="shared" si="142"/>
        <v>20</v>
      </c>
      <c r="I333" s="14">
        <f t="shared" si="140"/>
        <v>42662</v>
      </c>
      <c r="J333" s="3">
        <v>7</v>
      </c>
      <c r="K333" s="134">
        <v>10</v>
      </c>
      <c r="L333" s="3">
        <v>12</v>
      </c>
      <c r="M333" s="134">
        <v>15</v>
      </c>
      <c r="N333" s="3">
        <v>12</v>
      </c>
      <c r="O333" s="134">
        <v>45</v>
      </c>
      <c r="P333" s="3">
        <v>16</v>
      </c>
      <c r="Q333" s="134">
        <v>45</v>
      </c>
      <c r="R333" s="139">
        <f t="shared" si="143"/>
        <v>0.2986111111111111</v>
      </c>
      <c r="S333" s="139">
        <f t="shared" si="144"/>
        <v>0.51041666666666663</v>
      </c>
      <c r="T333" s="139">
        <f t="shared" si="145"/>
        <v>0.53125</v>
      </c>
      <c r="U333" s="139">
        <f t="shared" si="146"/>
        <v>0.69791666666666663</v>
      </c>
      <c r="V333" s="11"/>
      <c r="W333" s="11">
        <f t="shared" si="147"/>
        <v>0.35416666666666669</v>
      </c>
      <c r="X333" s="11"/>
      <c r="Y333" s="11">
        <f t="shared" si="148"/>
        <v>0.37847222222222215</v>
      </c>
      <c r="Z333" s="191">
        <f t="shared" si="141"/>
        <v>0</v>
      </c>
      <c r="AA333" s="172"/>
    </row>
    <row r="334" spans="2:27" ht="12.75" hidden="1" customHeight="1" outlineLevel="1" x14ac:dyDescent="0.2">
      <c r="B334" s="851"/>
      <c r="C334" s="851"/>
      <c r="D334" s="27" t="str">
        <f t="shared" si="136"/>
        <v/>
      </c>
      <c r="E334" s="191" t="str">
        <f t="shared" si="137"/>
        <v>Mi</v>
      </c>
      <c r="F334" s="2">
        <f t="shared" si="138"/>
        <v>2020</v>
      </c>
      <c r="G334" s="2">
        <f t="shared" si="139"/>
        <v>10</v>
      </c>
      <c r="H334" s="2">
        <f t="shared" si="142"/>
        <v>21</v>
      </c>
      <c r="I334" s="14">
        <f t="shared" si="140"/>
        <v>42663</v>
      </c>
      <c r="J334" s="3">
        <v>7</v>
      </c>
      <c r="K334" s="134">
        <v>5</v>
      </c>
      <c r="L334" s="3">
        <v>12</v>
      </c>
      <c r="M334" s="134">
        <v>15</v>
      </c>
      <c r="N334" s="3">
        <v>12</v>
      </c>
      <c r="O334" s="134">
        <v>45</v>
      </c>
      <c r="P334" s="3">
        <v>16</v>
      </c>
      <c r="Q334" s="134">
        <v>40</v>
      </c>
      <c r="R334" s="139">
        <f t="shared" si="143"/>
        <v>0.2951388888888889</v>
      </c>
      <c r="S334" s="139">
        <f t="shared" si="144"/>
        <v>0.51041666666666663</v>
      </c>
      <c r="T334" s="139">
        <f t="shared" si="145"/>
        <v>0.53125</v>
      </c>
      <c r="U334" s="139">
        <f t="shared" si="146"/>
        <v>0.69444444444444453</v>
      </c>
      <c r="V334" s="11"/>
      <c r="W334" s="11">
        <f t="shared" si="147"/>
        <v>0.35416666666666669</v>
      </c>
      <c r="X334" s="11"/>
      <c r="Y334" s="11">
        <f t="shared" si="148"/>
        <v>0.37847222222222227</v>
      </c>
      <c r="Z334" s="191">
        <f t="shared" si="141"/>
        <v>0</v>
      </c>
    </row>
    <row r="335" spans="2:27" ht="12.75" hidden="1" customHeight="1" outlineLevel="1" x14ac:dyDescent="0.2">
      <c r="B335" s="851"/>
      <c r="C335" s="851"/>
      <c r="D335" s="27" t="str">
        <f t="shared" si="136"/>
        <v/>
      </c>
      <c r="E335" s="191" t="str">
        <f t="shared" si="137"/>
        <v>Do</v>
      </c>
      <c r="F335" s="2">
        <f t="shared" si="138"/>
        <v>2020</v>
      </c>
      <c r="G335" s="2">
        <f t="shared" si="139"/>
        <v>10</v>
      </c>
      <c r="H335" s="2">
        <f t="shared" si="142"/>
        <v>22</v>
      </c>
      <c r="I335" s="14">
        <f t="shared" si="140"/>
        <v>42664</v>
      </c>
      <c r="J335" s="3">
        <v>7</v>
      </c>
      <c r="K335" s="134">
        <v>10</v>
      </c>
      <c r="L335" s="3">
        <v>12</v>
      </c>
      <c r="M335" s="134">
        <v>15</v>
      </c>
      <c r="N335" s="3">
        <v>12</v>
      </c>
      <c r="O335" s="134">
        <v>45</v>
      </c>
      <c r="P335" s="3">
        <v>16</v>
      </c>
      <c r="Q335" s="134">
        <v>30</v>
      </c>
      <c r="R335" s="139">
        <f t="shared" si="143"/>
        <v>0.2986111111111111</v>
      </c>
      <c r="S335" s="139">
        <f t="shared" si="144"/>
        <v>0.51041666666666663</v>
      </c>
      <c r="T335" s="139">
        <f t="shared" si="145"/>
        <v>0.53125</v>
      </c>
      <c r="U335" s="139">
        <f t="shared" si="146"/>
        <v>0.6875</v>
      </c>
      <c r="V335" s="11"/>
      <c r="W335" s="11">
        <f t="shared" si="147"/>
        <v>0.35416666666666669</v>
      </c>
      <c r="X335" s="11"/>
      <c r="Y335" s="11">
        <f t="shared" si="148"/>
        <v>0.36805555555555552</v>
      </c>
      <c r="Z335" s="191">
        <f t="shared" si="141"/>
        <v>0</v>
      </c>
    </row>
    <row r="336" spans="2:27" ht="12.75" hidden="1" customHeight="1" outlineLevel="1" x14ac:dyDescent="0.2">
      <c r="B336" s="851"/>
      <c r="C336" s="851"/>
      <c r="D336" s="27" t="str">
        <f t="shared" si="136"/>
        <v/>
      </c>
      <c r="E336" s="191" t="str">
        <f t="shared" si="137"/>
        <v>Fr</v>
      </c>
      <c r="F336" s="2">
        <f t="shared" si="138"/>
        <v>2020</v>
      </c>
      <c r="G336" s="2">
        <f t="shared" si="139"/>
        <v>10</v>
      </c>
      <c r="H336" s="2">
        <f t="shared" si="142"/>
        <v>23</v>
      </c>
      <c r="I336" s="14">
        <f t="shared" si="140"/>
        <v>42665</v>
      </c>
      <c r="J336" s="3">
        <v>7</v>
      </c>
      <c r="K336" s="134">
        <v>10</v>
      </c>
      <c r="L336" s="3">
        <f>$L$4</f>
        <v>12</v>
      </c>
      <c r="M336" s="134">
        <f>$M$4</f>
        <v>15</v>
      </c>
      <c r="N336" s="3">
        <f>$N$4</f>
        <v>12</v>
      </c>
      <c r="O336" s="134">
        <f>$O$4</f>
        <v>45</v>
      </c>
      <c r="P336" s="3">
        <v>19</v>
      </c>
      <c r="Q336" s="134">
        <v>0</v>
      </c>
      <c r="R336" s="139">
        <f t="shared" si="143"/>
        <v>0.2986111111111111</v>
      </c>
      <c r="S336" s="139">
        <f t="shared" si="144"/>
        <v>0.51041666666666663</v>
      </c>
      <c r="T336" s="139">
        <f t="shared" si="145"/>
        <v>0.53125</v>
      </c>
      <c r="U336" s="139">
        <f t="shared" si="146"/>
        <v>0.79166666666666663</v>
      </c>
      <c r="V336" s="11"/>
      <c r="W336" s="11">
        <f t="shared" si="147"/>
        <v>0.35416666666666669</v>
      </c>
      <c r="X336" s="11"/>
      <c r="Y336" s="11">
        <f t="shared" si="148"/>
        <v>0.47222222222222215</v>
      </c>
      <c r="Z336" s="191">
        <f t="shared" si="141"/>
        <v>0</v>
      </c>
      <c r="AA336" s="150"/>
    </row>
    <row r="337" spans="1:37" ht="12.75" hidden="1" customHeight="1" outlineLevel="1" x14ac:dyDescent="0.2">
      <c r="B337" s="851"/>
      <c r="C337" s="851"/>
      <c r="D337" s="27" t="str">
        <f t="shared" si="136"/>
        <v/>
      </c>
      <c r="E337" s="191" t="str">
        <f t="shared" si="137"/>
        <v>Sa</v>
      </c>
      <c r="F337" s="191">
        <f t="shared" si="138"/>
        <v>2020</v>
      </c>
      <c r="G337" s="191">
        <f t="shared" si="139"/>
        <v>10</v>
      </c>
      <c r="H337" s="191">
        <f t="shared" si="142"/>
        <v>24</v>
      </c>
      <c r="I337" s="192">
        <f t="shared" si="140"/>
        <v>42666</v>
      </c>
      <c r="J337" s="193"/>
      <c r="K337" s="194"/>
      <c r="L337" s="193"/>
      <c r="M337" s="194"/>
      <c r="N337" s="193"/>
      <c r="O337" s="194"/>
      <c r="P337" s="193"/>
      <c r="Q337" s="194"/>
      <c r="R337" s="195"/>
      <c r="S337" s="195"/>
      <c r="T337" s="195"/>
      <c r="U337" s="195"/>
      <c r="V337" s="196"/>
      <c r="W337" s="196"/>
      <c r="X337" s="196"/>
      <c r="Y337" s="196"/>
      <c r="Z337" s="191">
        <f t="shared" si="141"/>
        <v>0</v>
      </c>
      <c r="AA337" s="150"/>
      <c r="AH337" s="184"/>
    </row>
    <row r="338" spans="1:37" ht="12.75" hidden="1" customHeight="1" outlineLevel="1" x14ac:dyDescent="0.2">
      <c r="B338" s="851"/>
      <c r="C338" s="851"/>
      <c r="D338" s="27" t="str">
        <f t="shared" si="136"/>
        <v/>
      </c>
      <c r="E338" s="191" t="str">
        <f t="shared" si="137"/>
        <v>So</v>
      </c>
      <c r="F338" s="191">
        <f t="shared" si="138"/>
        <v>2020</v>
      </c>
      <c r="G338" s="191">
        <f t="shared" si="139"/>
        <v>10</v>
      </c>
      <c r="H338" s="191">
        <f t="shared" si="142"/>
        <v>25</v>
      </c>
      <c r="I338" s="192">
        <f t="shared" si="140"/>
        <v>42667</v>
      </c>
      <c r="J338" s="193"/>
      <c r="K338" s="194"/>
      <c r="L338" s="193"/>
      <c r="M338" s="194"/>
      <c r="N338" s="193"/>
      <c r="O338" s="194"/>
      <c r="P338" s="193"/>
      <c r="Q338" s="194"/>
      <c r="R338" s="195"/>
      <c r="S338" s="195"/>
      <c r="T338" s="195"/>
      <c r="U338" s="195"/>
      <c r="V338" s="196"/>
      <c r="W338" s="196"/>
      <c r="X338" s="196"/>
      <c r="Y338" s="196"/>
      <c r="Z338" s="191">
        <f t="shared" si="141"/>
        <v>0</v>
      </c>
      <c r="AA338" s="150"/>
      <c r="AH338" s="184"/>
    </row>
    <row r="339" spans="1:37" ht="12.75" hidden="1" customHeight="1" outlineLevel="1" x14ac:dyDescent="0.2">
      <c r="B339" s="851"/>
      <c r="C339" s="851"/>
      <c r="D339" s="27">
        <f t="shared" si="136"/>
        <v>44</v>
      </c>
      <c r="E339" s="191" t="str">
        <f t="shared" si="137"/>
        <v>Mo</v>
      </c>
      <c r="F339" s="2">
        <f t="shared" si="138"/>
        <v>2020</v>
      </c>
      <c r="G339" s="2">
        <f t="shared" si="139"/>
        <v>10</v>
      </c>
      <c r="H339" s="2">
        <f t="shared" si="142"/>
        <v>26</v>
      </c>
      <c r="I339" s="14">
        <f t="shared" si="140"/>
        <v>42668</v>
      </c>
      <c r="J339" s="3">
        <v>7</v>
      </c>
      <c r="K339" s="134">
        <v>0</v>
      </c>
      <c r="L339" s="3">
        <v>12</v>
      </c>
      <c r="M339" s="134">
        <v>15</v>
      </c>
      <c r="N339" s="3">
        <v>12</v>
      </c>
      <c r="O339" s="134">
        <v>45</v>
      </c>
      <c r="P339" s="3">
        <v>19</v>
      </c>
      <c r="Q339" s="134">
        <v>0</v>
      </c>
      <c r="R339" s="139">
        <f t="shared" si="143"/>
        <v>0.29166666666666669</v>
      </c>
      <c r="S339" s="139">
        <f t="shared" si="144"/>
        <v>0.51041666666666663</v>
      </c>
      <c r="T339" s="139">
        <f t="shared" si="145"/>
        <v>0.53125</v>
      </c>
      <c r="U339" s="139">
        <f t="shared" si="146"/>
        <v>0.79166666666666663</v>
      </c>
      <c r="V339" s="11"/>
      <c r="W339" s="11">
        <f t="shared" si="147"/>
        <v>0.35416666666666669</v>
      </c>
      <c r="X339" s="11"/>
      <c r="Y339" s="11">
        <f t="shared" si="148"/>
        <v>0.47916666666666657</v>
      </c>
      <c r="Z339" s="191">
        <f t="shared" si="141"/>
        <v>0</v>
      </c>
      <c r="AA339" s="150"/>
      <c r="AH339" s="184"/>
    </row>
    <row r="340" spans="1:37" ht="12.75" hidden="1" customHeight="1" outlineLevel="1" x14ac:dyDescent="0.2">
      <c r="B340" s="851"/>
      <c r="C340" s="851"/>
      <c r="D340" s="27" t="str">
        <f t="shared" si="136"/>
        <v/>
      </c>
      <c r="E340" s="191" t="str">
        <f t="shared" si="137"/>
        <v>Di</v>
      </c>
      <c r="F340" s="2">
        <f t="shared" si="138"/>
        <v>2020</v>
      </c>
      <c r="G340" s="2">
        <f t="shared" si="139"/>
        <v>10</v>
      </c>
      <c r="H340" s="2">
        <f t="shared" si="142"/>
        <v>27</v>
      </c>
      <c r="I340" s="14">
        <f t="shared" si="140"/>
        <v>42669</v>
      </c>
      <c r="J340" s="3">
        <v>7</v>
      </c>
      <c r="K340" s="134">
        <v>5</v>
      </c>
      <c r="L340" s="3">
        <v>12</v>
      </c>
      <c r="M340" s="134">
        <v>15</v>
      </c>
      <c r="N340" s="3">
        <v>12</v>
      </c>
      <c r="O340" s="134">
        <v>45</v>
      </c>
      <c r="P340" s="3">
        <v>18</v>
      </c>
      <c r="Q340" s="134">
        <v>15</v>
      </c>
      <c r="R340" s="139">
        <f t="shared" si="143"/>
        <v>0.2951388888888889</v>
      </c>
      <c r="S340" s="139">
        <f t="shared" si="144"/>
        <v>0.51041666666666663</v>
      </c>
      <c r="T340" s="139">
        <f t="shared" si="145"/>
        <v>0.53125</v>
      </c>
      <c r="U340" s="139">
        <f t="shared" si="146"/>
        <v>0.76041666666666663</v>
      </c>
      <c r="V340" s="11"/>
      <c r="W340" s="11">
        <f t="shared" si="147"/>
        <v>0.35416666666666669</v>
      </c>
      <c r="X340" s="11"/>
      <c r="Y340" s="11">
        <f t="shared" si="148"/>
        <v>0.44444444444444436</v>
      </c>
      <c r="Z340" s="191">
        <f t="shared" si="141"/>
        <v>0</v>
      </c>
      <c r="AA340" s="150"/>
      <c r="AH340" s="184"/>
    </row>
    <row r="341" spans="1:37" ht="12.75" hidden="1" customHeight="1" outlineLevel="1" x14ac:dyDescent="0.2">
      <c r="B341" s="851"/>
      <c r="C341" s="851"/>
      <c r="D341" s="27" t="str">
        <f t="shared" si="136"/>
        <v/>
      </c>
      <c r="E341" s="191" t="str">
        <f t="shared" si="137"/>
        <v>Mi</v>
      </c>
      <c r="F341" s="2">
        <f t="shared" si="138"/>
        <v>2020</v>
      </c>
      <c r="G341" s="2">
        <f t="shared" si="139"/>
        <v>10</v>
      </c>
      <c r="H341" s="2">
        <f t="shared" si="142"/>
        <v>28</v>
      </c>
      <c r="I341" s="14">
        <f t="shared" si="140"/>
        <v>42670</v>
      </c>
      <c r="J341" s="3">
        <v>7</v>
      </c>
      <c r="K341" s="134">
        <v>15</v>
      </c>
      <c r="L341" s="3">
        <v>12</v>
      </c>
      <c r="M341" s="134">
        <v>15</v>
      </c>
      <c r="N341" s="3">
        <v>12</v>
      </c>
      <c r="O341" s="134">
        <v>45</v>
      </c>
      <c r="P341" s="3">
        <v>18</v>
      </c>
      <c r="Q341" s="134">
        <v>0</v>
      </c>
      <c r="R341" s="139">
        <f>TIME(J341,K341,0)</f>
        <v>0.30208333333333331</v>
      </c>
      <c r="S341" s="139">
        <f>TIME(L341,M341,0)</f>
        <v>0.51041666666666663</v>
      </c>
      <c r="T341" s="139">
        <f>TIME(N341,O341,0)</f>
        <v>0.53125</v>
      </c>
      <c r="U341" s="139">
        <f>TIME(P341,Q341,0)</f>
        <v>0.75</v>
      </c>
      <c r="V341" s="11"/>
      <c r="W341" s="11">
        <f>TIME($W$4,$X$4,0)</f>
        <v>0.35416666666666669</v>
      </c>
      <c r="X341" s="11"/>
      <c r="Y341" s="11">
        <f>U341-R341-(T341-S341)</f>
        <v>0.42708333333333331</v>
      </c>
      <c r="Z341" s="191">
        <f t="shared" si="141"/>
        <v>0</v>
      </c>
      <c r="AH341" s="184"/>
    </row>
    <row r="342" spans="1:37" ht="12.75" hidden="1" customHeight="1" outlineLevel="1" x14ac:dyDescent="0.2">
      <c r="B342" s="851"/>
      <c r="C342" s="851"/>
      <c r="D342" s="27" t="str">
        <f t="shared" si="136"/>
        <v/>
      </c>
      <c r="E342" s="191" t="str">
        <f t="shared" si="137"/>
        <v>Do</v>
      </c>
      <c r="F342" s="2">
        <f t="shared" si="138"/>
        <v>2020</v>
      </c>
      <c r="G342" s="2">
        <f t="shared" si="139"/>
        <v>10</v>
      </c>
      <c r="H342" s="2">
        <f t="shared" si="142"/>
        <v>29</v>
      </c>
      <c r="I342" s="14">
        <f t="shared" si="140"/>
        <v>42671</v>
      </c>
      <c r="J342" s="3">
        <v>7</v>
      </c>
      <c r="K342" s="134">
        <v>5</v>
      </c>
      <c r="L342" s="3">
        <v>12</v>
      </c>
      <c r="M342" s="134">
        <v>15</v>
      </c>
      <c r="N342" s="3">
        <v>12</v>
      </c>
      <c r="O342" s="134">
        <v>45</v>
      </c>
      <c r="P342" s="3">
        <v>17</v>
      </c>
      <c r="Q342" s="134">
        <v>30</v>
      </c>
      <c r="R342" s="139">
        <f>TIME(J342,K342,0)</f>
        <v>0.2951388888888889</v>
      </c>
      <c r="S342" s="139">
        <f>TIME(L342,M342,0)</f>
        <v>0.51041666666666663</v>
      </c>
      <c r="T342" s="139">
        <f>TIME(N342,O342,0)</f>
        <v>0.53125</v>
      </c>
      <c r="U342" s="139">
        <f>TIME(P342,Q342,0)</f>
        <v>0.72916666666666663</v>
      </c>
      <c r="V342" s="11"/>
      <c r="W342" s="11">
        <f>TIME($W$4,$X$4,0)</f>
        <v>0.35416666666666669</v>
      </c>
      <c r="X342" s="11"/>
      <c r="Y342" s="11">
        <f>U342-R342-(T342-S342)</f>
        <v>0.41319444444444436</v>
      </c>
      <c r="Z342" s="191">
        <f t="shared" si="141"/>
        <v>0</v>
      </c>
      <c r="AH342" s="184"/>
    </row>
    <row r="343" spans="1:37" ht="12.75" hidden="1" customHeight="1" outlineLevel="1" x14ac:dyDescent="0.2">
      <c r="B343" s="851"/>
      <c r="C343" s="851"/>
      <c r="D343" s="27" t="str">
        <f t="shared" si="136"/>
        <v/>
      </c>
      <c r="E343" s="191" t="str">
        <f t="shared" si="137"/>
        <v>Fr</v>
      </c>
      <c r="F343" s="2">
        <f t="shared" si="138"/>
        <v>2020</v>
      </c>
      <c r="G343" s="2">
        <f t="shared" si="139"/>
        <v>10</v>
      </c>
      <c r="H343" s="2">
        <f t="shared" si="142"/>
        <v>30</v>
      </c>
      <c r="I343" s="14">
        <f t="shared" si="140"/>
        <v>42672</v>
      </c>
      <c r="J343" s="3">
        <v>7</v>
      </c>
      <c r="K343" s="134">
        <v>20</v>
      </c>
      <c r="L343" s="193">
        <v>13</v>
      </c>
      <c r="M343" s="194">
        <v>45</v>
      </c>
      <c r="N343" s="193">
        <v>14</v>
      </c>
      <c r="O343" s="194">
        <v>40</v>
      </c>
      <c r="P343" s="193">
        <v>15</v>
      </c>
      <c r="Q343" s="194">
        <v>0</v>
      </c>
      <c r="R343" s="195">
        <f>TIME(J343,K343,0)</f>
        <v>0.30555555555555552</v>
      </c>
      <c r="S343" s="195">
        <f>TIME(L343,M343,0)</f>
        <v>0.57291666666666663</v>
      </c>
      <c r="T343" s="195">
        <f>TIME(N343,O343,0)</f>
        <v>0.61111111111111105</v>
      </c>
      <c r="U343" s="195">
        <f>TIME(P343,Q343,0)</f>
        <v>0.625</v>
      </c>
      <c r="V343" s="196"/>
      <c r="W343" s="196">
        <f>TIME($W$4,$X$4,0)</f>
        <v>0.35416666666666669</v>
      </c>
      <c r="X343" s="196"/>
      <c r="Y343" s="196">
        <f>U343-R343-(T343-S343)</f>
        <v>0.28125000000000006</v>
      </c>
      <c r="Z343" s="191">
        <f t="shared" si="141"/>
        <v>0</v>
      </c>
      <c r="AA343" s="150"/>
      <c r="AH343" s="184"/>
    </row>
    <row r="344" spans="1:37" ht="12.75" hidden="1" customHeight="1" outlineLevel="1" x14ac:dyDescent="0.2">
      <c r="B344" s="851"/>
      <c r="C344" s="851"/>
      <c r="D344" s="27" t="str">
        <f t="shared" si="136"/>
        <v/>
      </c>
      <c r="E344" s="191" t="str">
        <f t="shared" si="137"/>
        <v>Sa</v>
      </c>
      <c r="F344" s="191">
        <f t="shared" si="138"/>
        <v>2020</v>
      </c>
      <c r="G344" s="191">
        <f t="shared" si="139"/>
        <v>10</v>
      </c>
      <c r="H344" s="191">
        <f t="shared" si="142"/>
        <v>31</v>
      </c>
      <c r="I344" s="192">
        <f t="shared" si="140"/>
        <v>42673</v>
      </c>
      <c r="J344" s="193"/>
      <c r="K344" s="194"/>
      <c r="L344" s="193"/>
      <c r="M344" s="194"/>
      <c r="N344" s="193"/>
      <c r="O344" s="194"/>
      <c r="P344" s="193"/>
      <c r="Q344" s="194"/>
      <c r="R344" s="195"/>
      <c r="S344" s="195"/>
      <c r="T344" s="195"/>
      <c r="U344" s="195"/>
      <c r="V344" s="196"/>
      <c r="W344" s="196"/>
      <c r="X344" s="196"/>
      <c r="Y344" s="196"/>
      <c r="Z344" s="191">
        <f t="shared" si="141"/>
        <v>0</v>
      </c>
      <c r="AA344" s="150"/>
      <c r="AH344" s="184"/>
    </row>
    <row r="345" spans="1:37" ht="12.75" hidden="1" customHeight="1" outlineLevel="1" x14ac:dyDescent="0.2">
      <c r="B345" s="851"/>
      <c r="C345" s="851"/>
      <c r="E345" s="191"/>
      <c r="F345" s="9"/>
      <c r="G345" s="9"/>
      <c r="H345" s="191"/>
      <c r="I345" s="13"/>
      <c r="P345" s="4" t="s">
        <v>21</v>
      </c>
      <c r="Q345" s="4"/>
      <c r="R345" s="4"/>
      <c r="S345" s="4"/>
      <c r="T345" s="4"/>
      <c r="U345" s="4"/>
      <c r="V345" s="18"/>
      <c r="W345" s="18">
        <f>SUM(W313:W344)</f>
        <v>7.7916666666666687</v>
      </c>
      <c r="X345" s="18"/>
      <c r="Y345" s="18">
        <f>SUM(Y313:Y344)</f>
        <v>9.7083333333333357</v>
      </c>
      <c r="Z345" s="18"/>
      <c r="AA345" s="190">
        <f>IF(Y345-W345&lt;0,W345-Y345,Y345-W345)</f>
        <v>1.916666666666667</v>
      </c>
      <c r="AB345" s="190">
        <f>8.5*SUM(AB313:AB344)/24</f>
        <v>0</v>
      </c>
      <c r="AC345" s="190">
        <f>8.5*SUM(AC313:AC344)/24</f>
        <v>0</v>
      </c>
      <c r="AD345" s="190">
        <f>8.5*SUM(AD313:AD344)/24</f>
        <v>0</v>
      </c>
      <c r="AE345" s="190"/>
      <c r="AH345" s="184"/>
    </row>
    <row r="346" spans="1:37" ht="12.75" customHeight="1" collapsed="1" x14ac:dyDescent="0.2">
      <c r="B346" s="852"/>
      <c r="C346" s="852"/>
      <c r="D346" s="80"/>
      <c r="E346" s="386"/>
      <c r="F346" s="51"/>
      <c r="G346" s="51"/>
      <c r="H346" s="51"/>
      <c r="I346" s="51"/>
      <c r="J346" s="52"/>
      <c r="K346" s="52"/>
      <c r="L346" s="52"/>
      <c r="M346" s="52"/>
      <c r="N346" s="52"/>
      <c r="O346" s="52"/>
      <c r="P346" s="52"/>
      <c r="Q346" s="52"/>
      <c r="R346" s="52"/>
      <c r="S346" s="52"/>
      <c r="T346" s="52"/>
      <c r="U346" s="52"/>
      <c r="V346" s="61"/>
      <c r="W346" s="61"/>
      <c r="X346" s="61"/>
      <c r="Y346" s="51"/>
      <c r="AA346" s="203">
        <f>AA312+AA345</f>
        <v>8.8701388888888744</v>
      </c>
      <c r="AB346" s="202">
        <f>AB312+SUM(AB313:AB344)</f>
        <v>11</v>
      </c>
      <c r="AC346" s="202">
        <f>AC312+SUM(AC313:AC344)</f>
        <v>12</v>
      </c>
      <c r="AD346" s="202">
        <f>AD312+SUM(AD313:AD344)</f>
        <v>2</v>
      </c>
      <c r="AE346" s="202"/>
      <c r="AF346" s="152"/>
      <c r="AG346" s="173"/>
      <c r="AH346" s="185"/>
      <c r="AI346" s="152"/>
      <c r="AJ346" s="152"/>
      <c r="AK346" s="173"/>
    </row>
    <row r="347" spans="1:37" ht="12.75" hidden="1" customHeight="1" outlineLevel="1" x14ac:dyDescent="0.2">
      <c r="B347" s="850">
        <f>$F$4</f>
        <v>2020</v>
      </c>
      <c r="C347" s="850" t="str">
        <f>TEXT(I348,"MMM")</f>
        <v>Nov</v>
      </c>
      <c r="E347" s="191"/>
      <c r="F347" s="42"/>
      <c r="G347" s="42"/>
      <c r="H347" s="42"/>
      <c r="I347" s="42"/>
      <c r="J347" s="43"/>
      <c r="K347" s="43"/>
      <c r="L347" s="43"/>
      <c r="M347" s="43"/>
      <c r="N347" s="43"/>
      <c r="O347" s="43"/>
      <c r="P347" s="43"/>
      <c r="Q347" s="43"/>
      <c r="R347" s="43"/>
      <c r="S347" s="43"/>
      <c r="T347" s="43"/>
      <c r="U347" s="43"/>
      <c r="V347" s="44"/>
      <c r="W347" s="44"/>
      <c r="X347" s="44"/>
      <c r="Y347" s="42"/>
      <c r="Z347" s="42"/>
      <c r="AA347" s="148"/>
      <c r="AB347" s="148"/>
      <c r="AC347" s="148"/>
      <c r="AD347" s="148"/>
      <c r="AE347" s="148"/>
      <c r="AF347" s="148"/>
      <c r="AG347" s="170"/>
      <c r="AH347" s="182"/>
      <c r="AI347" s="148"/>
      <c r="AJ347" s="148"/>
      <c r="AK347" s="170"/>
    </row>
    <row r="348" spans="1:37" ht="12.75" hidden="1" customHeight="1" outlineLevel="1" x14ac:dyDescent="0.2">
      <c r="A348" s="198">
        <f>A314+1</f>
        <v>11</v>
      </c>
      <c r="B348" s="851"/>
      <c r="C348" s="851"/>
      <c r="D348" s="27" t="str">
        <f>IF(E348="Mo",WEEKNUM(I348),"")</f>
        <v/>
      </c>
      <c r="E348" s="191" t="str">
        <f>TEXT(I348,$E$4)</f>
        <v>So</v>
      </c>
      <c r="F348" s="191">
        <f>$F$4</f>
        <v>2020</v>
      </c>
      <c r="G348" s="191">
        <f>$A$348</f>
        <v>11</v>
      </c>
      <c r="H348" s="191">
        <f>$H$4</f>
        <v>1</v>
      </c>
      <c r="I348" s="192">
        <f>DATE(F348,G348,H348)</f>
        <v>42674</v>
      </c>
      <c r="J348" s="193"/>
      <c r="K348" s="194"/>
      <c r="L348" s="193"/>
      <c r="M348" s="194"/>
      <c r="N348" s="193"/>
      <c r="O348" s="194"/>
      <c r="P348" s="193"/>
      <c r="Q348" s="194"/>
      <c r="R348" s="195"/>
      <c r="S348" s="195"/>
      <c r="T348" s="195"/>
      <c r="U348" s="195"/>
      <c r="V348" s="196"/>
      <c r="W348" s="196"/>
      <c r="X348" s="196"/>
      <c r="Y348" s="196"/>
      <c r="Z348" s="191">
        <f>AB348+AC348</f>
        <v>0</v>
      </c>
      <c r="AH348" s="184"/>
    </row>
    <row r="349" spans="1:37" ht="12.75" hidden="1" customHeight="1" outlineLevel="1" x14ac:dyDescent="0.2">
      <c r="B349" s="851"/>
      <c r="C349" s="851"/>
      <c r="D349" s="27">
        <f t="shared" ref="D349:D378" si="149">IF(E349="Mo",WEEKNUM(I349),"")</f>
        <v>45</v>
      </c>
      <c r="E349" s="191" t="str">
        <f t="shared" ref="E349:E377" si="150">TEXT(I349,$E$4)</f>
        <v>Mo</v>
      </c>
      <c r="F349" s="191">
        <f t="shared" ref="F349:F377" si="151">$F$4</f>
        <v>2020</v>
      </c>
      <c r="G349" s="191">
        <f t="shared" ref="G349:G377" si="152">$A$348</f>
        <v>11</v>
      </c>
      <c r="H349" s="191">
        <f>H348+1</f>
        <v>2</v>
      </c>
      <c r="I349" s="192">
        <f t="shared" ref="I349:I377" si="153">DATE(F349,G349,H349)</f>
        <v>42675</v>
      </c>
      <c r="J349" s="193">
        <f t="shared" ref="J349:J367" si="154">$J$4</f>
        <v>7</v>
      </c>
      <c r="K349" s="194">
        <f t="shared" ref="K349:K367" si="155">$K$4</f>
        <v>0</v>
      </c>
      <c r="L349" s="193">
        <f t="shared" ref="L349:L370" si="156">$L$4</f>
        <v>12</v>
      </c>
      <c r="M349" s="194">
        <f t="shared" ref="M349:M370" si="157">$M$4</f>
        <v>15</v>
      </c>
      <c r="N349" s="193">
        <f t="shared" ref="N349:N370" si="158">$N$4</f>
        <v>12</v>
      </c>
      <c r="O349" s="194">
        <f t="shared" ref="O349:O370" si="159">$O$4</f>
        <v>45</v>
      </c>
      <c r="P349" s="193">
        <f t="shared" ref="P349:P367" si="160">$P$4</f>
        <v>16</v>
      </c>
      <c r="Q349" s="194">
        <f t="shared" ref="Q349:Q367" si="161">$Q$4</f>
        <v>0</v>
      </c>
      <c r="R349" s="195">
        <f>TIME(J349,K349,0)</f>
        <v>0.29166666666666669</v>
      </c>
      <c r="S349" s="195">
        <f>TIME(L349,M349,0)</f>
        <v>0.51041666666666663</v>
      </c>
      <c r="T349" s="195">
        <f>TIME(N349,O349,0)</f>
        <v>0.53125</v>
      </c>
      <c r="U349" s="195">
        <f>TIME(P349,Q349,0)</f>
        <v>0.66666666666666663</v>
      </c>
      <c r="V349" s="196"/>
      <c r="W349" s="196">
        <f>TIME($W$4,$X$4,0)</f>
        <v>0.35416666666666669</v>
      </c>
      <c r="X349" s="196"/>
      <c r="Y349" s="196">
        <f>U349-R349-(T349-S349)</f>
        <v>0.35416666666666657</v>
      </c>
      <c r="Z349" s="191">
        <f t="shared" ref="Z349:Z378" si="162">AB349+AC349</f>
        <v>0</v>
      </c>
      <c r="AA349" s="150"/>
      <c r="AH349" s="184"/>
    </row>
    <row r="350" spans="1:37" ht="12.75" hidden="1" customHeight="1" outlineLevel="1" x14ac:dyDescent="0.2">
      <c r="B350" s="851"/>
      <c r="C350" s="851"/>
      <c r="D350" s="484" t="str">
        <f t="shared" si="149"/>
        <v/>
      </c>
      <c r="E350" s="484" t="str">
        <f t="shared" si="150"/>
        <v>Di</v>
      </c>
      <c r="F350" s="484">
        <f t="shared" si="151"/>
        <v>2020</v>
      </c>
      <c r="G350" s="484">
        <f t="shared" si="152"/>
        <v>11</v>
      </c>
      <c r="H350" s="484">
        <f t="shared" ref="H350:H377" si="163">H349+1</f>
        <v>3</v>
      </c>
      <c r="I350" s="485">
        <f t="shared" si="153"/>
        <v>42676</v>
      </c>
      <c r="J350" s="486">
        <f t="shared" si="154"/>
        <v>7</v>
      </c>
      <c r="K350" s="487">
        <f t="shared" si="155"/>
        <v>0</v>
      </c>
      <c r="L350" s="486">
        <f t="shared" si="156"/>
        <v>12</v>
      </c>
      <c r="M350" s="487">
        <f t="shared" si="157"/>
        <v>15</v>
      </c>
      <c r="N350" s="486">
        <f t="shared" si="158"/>
        <v>12</v>
      </c>
      <c r="O350" s="487">
        <f t="shared" si="159"/>
        <v>45</v>
      </c>
      <c r="P350" s="486">
        <f t="shared" si="160"/>
        <v>16</v>
      </c>
      <c r="Q350" s="487">
        <f t="shared" si="161"/>
        <v>0</v>
      </c>
      <c r="R350" s="488">
        <f>TIME(J350,K350,0)</f>
        <v>0.29166666666666669</v>
      </c>
      <c r="S350" s="488">
        <f>TIME(L350,M350,0)</f>
        <v>0.51041666666666663</v>
      </c>
      <c r="T350" s="488">
        <f>TIME(N350,O350,0)</f>
        <v>0.53125</v>
      </c>
      <c r="U350" s="488">
        <f>TIME(P350,Q350,0)</f>
        <v>0.66666666666666663</v>
      </c>
      <c r="V350" s="489"/>
      <c r="W350" s="489">
        <f>TIME($W$4,$X$4,0)</f>
        <v>0.35416666666666669</v>
      </c>
      <c r="X350" s="489"/>
      <c r="Y350" s="489">
        <f>U350-R350-(T350-S350)</f>
        <v>0.35416666666666657</v>
      </c>
      <c r="Z350" s="484">
        <f t="shared" si="162"/>
        <v>0</v>
      </c>
      <c r="AA350" s="489"/>
      <c r="AB350" s="484"/>
      <c r="AC350" s="484"/>
      <c r="AD350" s="484"/>
      <c r="AE350" s="484"/>
      <c r="AF350" s="484"/>
      <c r="AG350" s="486"/>
      <c r="AH350" s="487"/>
      <c r="AI350" s="484"/>
      <c r="AJ350" s="484"/>
      <c r="AK350" s="486" t="s">
        <v>1632</v>
      </c>
    </row>
    <row r="351" spans="1:37" ht="12.75" hidden="1" customHeight="1" outlineLevel="1" x14ac:dyDescent="0.2">
      <c r="B351" s="851"/>
      <c r="C351" s="851"/>
      <c r="D351" s="27" t="str">
        <f t="shared" si="149"/>
        <v/>
      </c>
      <c r="E351" s="191" t="str">
        <f t="shared" si="150"/>
        <v>Mi</v>
      </c>
      <c r="F351" s="191">
        <f t="shared" si="151"/>
        <v>2020</v>
      </c>
      <c r="G351" s="191">
        <f t="shared" si="152"/>
        <v>11</v>
      </c>
      <c r="H351" s="191">
        <f t="shared" si="163"/>
        <v>4</v>
      </c>
      <c r="I351" s="192">
        <f t="shared" si="153"/>
        <v>42677</v>
      </c>
      <c r="J351" s="193">
        <f t="shared" si="154"/>
        <v>7</v>
      </c>
      <c r="K351" s="194">
        <f t="shared" si="155"/>
        <v>0</v>
      </c>
      <c r="L351" s="193">
        <f t="shared" si="156"/>
        <v>12</v>
      </c>
      <c r="M351" s="194">
        <f t="shared" si="157"/>
        <v>15</v>
      </c>
      <c r="N351" s="193">
        <f t="shared" si="158"/>
        <v>12</v>
      </c>
      <c r="O351" s="194">
        <f t="shared" si="159"/>
        <v>45</v>
      </c>
      <c r="P351" s="193">
        <f t="shared" si="160"/>
        <v>16</v>
      </c>
      <c r="Q351" s="194">
        <f t="shared" si="161"/>
        <v>0</v>
      </c>
      <c r="R351" s="195">
        <f>TIME(J351,K351,0)</f>
        <v>0.29166666666666669</v>
      </c>
      <c r="S351" s="195">
        <f>TIME(L351,M351,0)</f>
        <v>0.51041666666666663</v>
      </c>
      <c r="T351" s="195">
        <f>TIME(N351,O351,0)</f>
        <v>0.53125</v>
      </c>
      <c r="U351" s="195">
        <f>TIME(P351,Q351,0)</f>
        <v>0.66666666666666663</v>
      </c>
      <c r="V351" s="196"/>
      <c r="W351" s="196">
        <f>TIME($W$4,$X$4,0)</f>
        <v>0.35416666666666669</v>
      </c>
      <c r="X351" s="196"/>
      <c r="Y351" s="196">
        <f>U351-R351-(T351-S351)</f>
        <v>0.35416666666666657</v>
      </c>
      <c r="Z351" s="191">
        <f t="shared" si="162"/>
        <v>0</v>
      </c>
      <c r="AA351" s="150"/>
      <c r="AH351" s="184"/>
    </row>
    <row r="352" spans="1:37" ht="12.75" hidden="1" customHeight="1" outlineLevel="1" x14ac:dyDescent="0.2">
      <c r="B352" s="851"/>
      <c r="C352" s="851"/>
      <c r="D352" s="27" t="str">
        <f t="shared" si="149"/>
        <v/>
      </c>
      <c r="E352" s="191" t="str">
        <f t="shared" si="150"/>
        <v>Do</v>
      </c>
      <c r="F352" s="191">
        <f t="shared" si="151"/>
        <v>2020</v>
      </c>
      <c r="G352" s="191">
        <f t="shared" si="152"/>
        <v>11</v>
      </c>
      <c r="H352" s="191">
        <f t="shared" si="163"/>
        <v>5</v>
      </c>
      <c r="I352" s="192">
        <f t="shared" si="153"/>
        <v>42678</v>
      </c>
      <c r="J352" s="193">
        <f t="shared" si="154"/>
        <v>7</v>
      </c>
      <c r="K352" s="194">
        <f t="shared" si="155"/>
        <v>0</v>
      </c>
      <c r="L352" s="193">
        <f t="shared" si="156"/>
        <v>12</v>
      </c>
      <c r="M352" s="194">
        <f t="shared" si="157"/>
        <v>15</v>
      </c>
      <c r="N352" s="193">
        <f t="shared" si="158"/>
        <v>12</v>
      </c>
      <c r="O352" s="194">
        <f t="shared" si="159"/>
        <v>45</v>
      </c>
      <c r="P352" s="193">
        <f t="shared" si="160"/>
        <v>16</v>
      </c>
      <c r="Q352" s="194">
        <f t="shared" si="161"/>
        <v>0</v>
      </c>
      <c r="R352" s="195">
        <f t="shared" ref="R352:R374" si="164">TIME(J352,K352,0)</f>
        <v>0.29166666666666669</v>
      </c>
      <c r="S352" s="195">
        <f t="shared" ref="S352:S374" si="165">TIME(L352,M352,0)</f>
        <v>0.51041666666666663</v>
      </c>
      <c r="T352" s="195">
        <f t="shared" ref="T352:T374" si="166">TIME(N352,O352,0)</f>
        <v>0.53125</v>
      </c>
      <c r="U352" s="195">
        <f t="shared" ref="U352:U374" si="167">TIME(P352,Q352,0)</f>
        <v>0.66666666666666663</v>
      </c>
      <c r="V352" s="196"/>
      <c r="W352" s="196">
        <f t="shared" ref="W352:W374" si="168">TIME($W$4,$X$4,0)</f>
        <v>0.35416666666666669</v>
      </c>
      <c r="X352" s="196"/>
      <c r="Y352" s="196">
        <f t="shared" ref="Y352:Y374" si="169">U352-R352-(T352-S352)</f>
        <v>0.35416666666666657</v>
      </c>
      <c r="Z352" s="191">
        <f t="shared" si="162"/>
        <v>0</v>
      </c>
      <c r="AA352" s="150"/>
      <c r="AH352" s="184"/>
    </row>
    <row r="353" spans="2:30" ht="12.75" hidden="1" customHeight="1" outlineLevel="1" x14ac:dyDescent="0.2">
      <c r="B353" s="851"/>
      <c r="C353" s="851"/>
      <c r="D353" s="27" t="str">
        <f t="shared" si="149"/>
        <v/>
      </c>
      <c r="E353" s="191" t="str">
        <f t="shared" si="150"/>
        <v>Fr</v>
      </c>
      <c r="F353" s="191">
        <f t="shared" si="151"/>
        <v>2020</v>
      </c>
      <c r="G353" s="191">
        <f t="shared" si="152"/>
        <v>11</v>
      </c>
      <c r="H353" s="191">
        <f t="shared" si="163"/>
        <v>6</v>
      </c>
      <c r="I353" s="192">
        <f t="shared" si="153"/>
        <v>42679</v>
      </c>
      <c r="J353" s="193">
        <f t="shared" si="154"/>
        <v>7</v>
      </c>
      <c r="K353" s="194">
        <f t="shared" si="155"/>
        <v>0</v>
      </c>
      <c r="L353" s="193">
        <f t="shared" si="156"/>
        <v>12</v>
      </c>
      <c r="M353" s="194">
        <f t="shared" si="157"/>
        <v>15</v>
      </c>
      <c r="N353" s="193">
        <f t="shared" si="158"/>
        <v>12</v>
      </c>
      <c r="O353" s="194">
        <f t="shared" si="159"/>
        <v>45</v>
      </c>
      <c r="P353" s="193">
        <f t="shared" si="160"/>
        <v>16</v>
      </c>
      <c r="Q353" s="194">
        <f t="shared" si="161"/>
        <v>0</v>
      </c>
      <c r="R353" s="195">
        <f t="shared" si="164"/>
        <v>0.29166666666666669</v>
      </c>
      <c r="S353" s="195">
        <f t="shared" si="165"/>
        <v>0.51041666666666663</v>
      </c>
      <c r="T353" s="195">
        <f t="shared" si="166"/>
        <v>0.53125</v>
      </c>
      <c r="U353" s="195">
        <f t="shared" si="167"/>
        <v>0.66666666666666663</v>
      </c>
      <c r="V353" s="196"/>
      <c r="W353" s="196">
        <f t="shared" si="168"/>
        <v>0.35416666666666669</v>
      </c>
      <c r="X353" s="196"/>
      <c r="Y353" s="196">
        <f t="shared" si="169"/>
        <v>0.35416666666666657</v>
      </c>
      <c r="Z353" s="191">
        <f t="shared" si="162"/>
        <v>0</v>
      </c>
      <c r="AA353" s="150"/>
    </row>
    <row r="354" spans="2:30" ht="12.75" hidden="1" customHeight="1" outlineLevel="1" x14ac:dyDescent="0.2">
      <c r="B354" s="851"/>
      <c r="C354" s="851"/>
      <c r="D354" s="27" t="str">
        <f t="shared" si="149"/>
        <v/>
      </c>
      <c r="E354" s="191" t="str">
        <f t="shared" si="150"/>
        <v>Sa</v>
      </c>
      <c r="F354" s="191">
        <f t="shared" si="151"/>
        <v>2020</v>
      </c>
      <c r="G354" s="191">
        <f t="shared" si="152"/>
        <v>11</v>
      </c>
      <c r="H354" s="191">
        <f t="shared" si="163"/>
        <v>7</v>
      </c>
      <c r="I354" s="192">
        <f t="shared" si="153"/>
        <v>42680</v>
      </c>
      <c r="J354" s="193"/>
      <c r="K354" s="194"/>
      <c r="L354" s="193"/>
      <c r="M354" s="194"/>
      <c r="N354" s="193"/>
      <c r="O354" s="194"/>
      <c r="P354" s="193"/>
      <c r="Q354" s="194"/>
      <c r="R354" s="195"/>
      <c r="S354" s="195"/>
      <c r="T354" s="195"/>
      <c r="U354" s="195"/>
      <c r="V354" s="196"/>
      <c r="W354" s="196"/>
      <c r="X354" s="196"/>
      <c r="Y354" s="196"/>
      <c r="Z354" s="191">
        <f t="shared" si="162"/>
        <v>0</v>
      </c>
      <c r="AA354" s="150"/>
    </row>
    <row r="355" spans="2:30" ht="12.75" hidden="1" customHeight="1" outlineLevel="1" x14ac:dyDescent="0.2">
      <c r="B355" s="851"/>
      <c r="C355" s="851"/>
      <c r="D355" s="27" t="str">
        <f t="shared" si="149"/>
        <v/>
      </c>
      <c r="E355" s="191" t="str">
        <f t="shared" si="150"/>
        <v>So</v>
      </c>
      <c r="F355" s="191">
        <f t="shared" si="151"/>
        <v>2020</v>
      </c>
      <c r="G355" s="191">
        <f t="shared" si="152"/>
        <v>11</v>
      </c>
      <c r="H355" s="191">
        <f t="shared" si="163"/>
        <v>8</v>
      </c>
      <c r="I355" s="192">
        <f t="shared" si="153"/>
        <v>42681</v>
      </c>
      <c r="J355" s="193"/>
      <c r="K355" s="194"/>
      <c r="L355" s="193"/>
      <c r="M355" s="194"/>
      <c r="N355" s="193"/>
      <c r="O355" s="194"/>
      <c r="P355" s="193"/>
      <c r="Q355" s="194"/>
      <c r="R355" s="195"/>
      <c r="S355" s="195"/>
      <c r="T355" s="195"/>
      <c r="U355" s="195"/>
      <c r="V355" s="196"/>
      <c r="W355" s="196"/>
      <c r="X355" s="196"/>
      <c r="Y355" s="196"/>
      <c r="Z355" s="191">
        <f t="shared" si="162"/>
        <v>0</v>
      </c>
      <c r="AA355" s="150"/>
    </row>
    <row r="356" spans="2:30" ht="12.75" hidden="1" customHeight="1" outlineLevel="1" x14ac:dyDescent="0.2">
      <c r="B356" s="851"/>
      <c r="C356" s="851"/>
      <c r="D356" s="27">
        <f t="shared" si="149"/>
        <v>46</v>
      </c>
      <c r="E356" s="191" t="str">
        <f t="shared" si="150"/>
        <v>Mo</v>
      </c>
      <c r="F356" s="191">
        <f t="shared" si="151"/>
        <v>2020</v>
      </c>
      <c r="G356" s="191">
        <f t="shared" si="152"/>
        <v>11</v>
      </c>
      <c r="H356" s="191">
        <f t="shared" si="163"/>
        <v>9</v>
      </c>
      <c r="I356" s="192">
        <f t="shared" si="153"/>
        <v>42682</v>
      </c>
      <c r="J356" s="193">
        <f t="shared" si="154"/>
        <v>7</v>
      </c>
      <c r="K356" s="194">
        <f t="shared" si="155"/>
        <v>0</v>
      </c>
      <c r="L356" s="193">
        <f t="shared" si="156"/>
        <v>12</v>
      </c>
      <c r="M356" s="194">
        <f t="shared" si="157"/>
        <v>15</v>
      </c>
      <c r="N356" s="193">
        <f t="shared" si="158"/>
        <v>12</v>
      </c>
      <c r="O356" s="194">
        <f t="shared" si="159"/>
        <v>45</v>
      </c>
      <c r="P356" s="193">
        <f t="shared" si="160"/>
        <v>16</v>
      </c>
      <c r="Q356" s="194">
        <f t="shared" si="161"/>
        <v>0</v>
      </c>
      <c r="R356" s="195">
        <f t="shared" si="164"/>
        <v>0.29166666666666669</v>
      </c>
      <c r="S356" s="195">
        <f t="shared" si="165"/>
        <v>0.51041666666666663</v>
      </c>
      <c r="T356" s="195">
        <f t="shared" si="166"/>
        <v>0.53125</v>
      </c>
      <c r="U356" s="195">
        <f t="shared" si="167"/>
        <v>0.66666666666666663</v>
      </c>
      <c r="V356" s="196"/>
      <c r="W356" s="196">
        <f t="shared" si="168"/>
        <v>0.35416666666666669</v>
      </c>
      <c r="X356" s="196"/>
      <c r="Y356" s="196">
        <f t="shared" si="169"/>
        <v>0.35416666666666657</v>
      </c>
      <c r="Z356" s="191">
        <f t="shared" si="162"/>
        <v>0</v>
      </c>
      <c r="AA356" s="150"/>
    </row>
    <row r="357" spans="2:30" ht="12.75" hidden="1" customHeight="1" outlineLevel="1" x14ac:dyDescent="0.2">
      <c r="B357" s="851"/>
      <c r="C357" s="851"/>
      <c r="D357" s="27" t="str">
        <f t="shared" si="149"/>
        <v/>
      </c>
      <c r="E357" s="191" t="str">
        <f t="shared" si="150"/>
        <v>Di</v>
      </c>
      <c r="F357" s="191">
        <f t="shared" si="151"/>
        <v>2020</v>
      </c>
      <c r="G357" s="191">
        <f t="shared" si="152"/>
        <v>11</v>
      </c>
      <c r="H357" s="191">
        <f t="shared" si="163"/>
        <v>10</v>
      </c>
      <c r="I357" s="192">
        <f t="shared" si="153"/>
        <v>42683</v>
      </c>
      <c r="J357" s="193">
        <f t="shared" si="154"/>
        <v>7</v>
      </c>
      <c r="K357" s="194">
        <f t="shared" si="155"/>
        <v>0</v>
      </c>
      <c r="L357" s="193">
        <f t="shared" si="156"/>
        <v>12</v>
      </c>
      <c r="M357" s="194">
        <f t="shared" si="157"/>
        <v>15</v>
      </c>
      <c r="N357" s="193">
        <f t="shared" si="158"/>
        <v>12</v>
      </c>
      <c r="O357" s="194">
        <f t="shared" si="159"/>
        <v>45</v>
      </c>
      <c r="P357" s="193">
        <f t="shared" si="160"/>
        <v>16</v>
      </c>
      <c r="Q357" s="194">
        <f t="shared" si="161"/>
        <v>0</v>
      </c>
      <c r="R357" s="195">
        <f t="shared" si="164"/>
        <v>0.29166666666666669</v>
      </c>
      <c r="S357" s="195">
        <f t="shared" si="165"/>
        <v>0.51041666666666663</v>
      </c>
      <c r="T357" s="195">
        <f t="shared" si="166"/>
        <v>0.53125</v>
      </c>
      <c r="U357" s="195">
        <f t="shared" si="167"/>
        <v>0.66666666666666663</v>
      </c>
      <c r="V357" s="196"/>
      <c r="W357" s="196">
        <f t="shared" si="168"/>
        <v>0.35416666666666669</v>
      </c>
      <c r="X357" s="196"/>
      <c r="Y357" s="196">
        <f t="shared" si="169"/>
        <v>0.35416666666666657</v>
      </c>
      <c r="Z357" s="191">
        <f t="shared" si="162"/>
        <v>0</v>
      </c>
      <c r="AA357" s="150"/>
    </row>
    <row r="358" spans="2:30" ht="12.75" hidden="1" customHeight="1" outlineLevel="1" x14ac:dyDescent="0.2">
      <c r="B358" s="851"/>
      <c r="C358" s="851"/>
      <c r="D358" s="27" t="str">
        <f t="shared" si="149"/>
        <v/>
      </c>
      <c r="E358" s="191" t="str">
        <f t="shared" si="150"/>
        <v>Mi</v>
      </c>
      <c r="F358" s="191">
        <f t="shared" si="151"/>
        <v>2020</v>
      </c>
      <c r="G358" s="191">
        <f t="shared" si="152"/>
        <v>11</v>
      </c>
      <c r="H358" s="191">
        <f t="shared" si="163"/>
        <v>11</v>
      </c>
      <c r="I358" s="192">
        <f t="shared" si="153"/>
        <v>42684</v>
      </c>
      <c r="J358" s="193">
        <f t="shared" si="154"/>
        <v>7</v>
      </c>
      <c r="K358" s="194">
        <f t="shared" si="155"/>
        <v>0</v>
      </c>
      <c r="L358" s="193">
        <f t="shared" si="156"/>
        <v>12</v>
      </c>
      <c r="M358" s="194">
        <f t="shared" si="157"/>
        <v>15</v>
      </c>
      <c r="N358" s="193">
        <f t="shared" si="158"/>
        <v>12</v>
      </c>
      <c r="O358" s="194">
        <f t="shared" si="159"/>
        <v>45</v>
      </c>
      <c r="P358" s="193">
        <f t="shared" si="160"/>
        <v>16</v>
      </c>
      <c r="Q358" s="194">
        <f t="shared" si="161"/>
        <v>0</v>
      </c>
      <c r="R358" s="195">
        <f t="shared" si="164"/>
        <v>0.29166666666666669</v>
      </c>
      <c r="S358" s="195">
        <f t="shared" si="165"/>
        <v>0.51041666666666663</v>
      </c>
      <c r="T358" s="195">
        <f t="shared" si="166"/>
        <v>0.53125</v>
      </c>
      <c r="U358" s="195">
        <f t="shared" si="167"/>
        <v>0.66666666666666663</v>
      </c>
      <c r="V358" s="196"/>
      <c r="W358" s="196">
        <f t="shared" si="168"/>
        <v>0.35416666666666669</v>
      </c>
      <c r="X358" s="196"/>
      <c r="Y358" s="196">
        <f t="shared" si="169"/>
        <v>0.35416666666666657</v>
      </c>
      <c r="Z358" s="191">
        <f t="shared" si="162"/>
        <v>0</v>
      </c>
      <c r="AA358" s="150"/>
    </row>
    <row r="359" spans="2:30" ht="12.75" hidden="1" customHeight="1" outlineLevel="1" x14ac:dyDescent="0.2">
      <c r="B359" s="851"/>
      <c r="C359" s="851"/>
      <c r="D359" s="27" t="str">
        <f t="shared" si="149"/>
        <v/>
      </c>
      <c r="E359" s="191" t="str">
        <f t="shared" si="150"/>
        <v>Do</v>
      </c>
      <c r="F359" s="191">
        <f t="shared" si="151"/>
        <v>2020</v>
      </c>
      <c r="G359" s="191">
        <f t="shared" si="152"/>
        <v>11</v>
      </c>
      <c r="H359" s="191">
        <f t="shared" si="163"/>
        <v>12</v>
      </c>
      <c r="I359" s="192">
        <f t="shared" si="153"/>
        <v>42685</v>
      </c>
      <c r="J359" s="193">
        <f t="shared" si="154"/>
        <v>7</v>
      </c>
      <c r="K359" s="194">
        <f t="shared" si="155"/>
        <v>0</v>
      </c>
      <c r="L359" s="193">
        <f t="shared" si="156"/>
        <v>12</v>
      </c>
      <c r="M359" s="194">
        <f t="shared" si="157"/>
        <v>15</v>
      </c>
      <c r="N359" s="193">
        <f t="shared" si="158"/>
        <v>12</v>
      </c>
      <c r="O359" s="194">
        <f t="shared" si="159"/>
        <v>45</v>
      </c>
      <c r="P359" s="193">
        <f t="shared" si="160"/>
        <v>16</v>
      </c>
      <c r="Q359" s="194">
        <f t="shared" si="161"/>
        <v>0</v>
      </c>
      <c r="R359" s="195">
        <f t="shared" si="164"/>
        <v>0.29166666666666669</v>
      </c>
      <c r="S359" s="195">
        <f t="shared" si="165"/>
        <v>0.51041666666666663</v>
      </c>
      <c r="T359" s="195">
        <f t="shared" si="166"/>
        <v>0.53125</v>
      </c>
      <c r="U359" s="195">
        <f t="shared" si="167"/>
        <v>0.66666666666666663</v>
      </c>
      <c r="V359" s="196"/>
      <c r="W359" s="196">
        <f t="shared" si="168"/>
        <v>0.35416666666666669</v>
      </c>
      <c r="X359" s="196"/>
      <c r="Y359" s="196">
        <f t="shared" si="169"/>
        <v>0.35416666666666657</v>
      </c>
      <c r="Z359" s="191">
        <f t="shared" si="162"/>
        <v>0</v>
      </c>
      <c r="AA359" s="150"/>
    </row>
    <row r="360" spans="2:30" ht="12.75" hidden="1" customHeight="1" outlineLevel="1" x14ac:dyDescent="0.2">
      <c r="B360" s="851"/>
      <c r="C360" s="851"/>
      <c r="D360" s="27" t="str">
        <f t="shared" si="149"/>
        <v/>
      </c>
      <c r="E360" s="191" t="str">
        <f t="shared" si="150"/>
        <v>Fr</v>
      </c>
      <c r="F360" s="191">
        <f t="shared" si="151"/>
        <v>2020</v>
      </c>
      <c r="G360" s="191">
        <f t="shared" si="152"/>
        <v>11</v>
      </c>
      <c r="H360" s="191">
        <f t="shared" si="163"/>
        <v>13</v>
      </c>
      <c r="I360" s="192">
        <f t="shared" si="153"/>
        <v>42686</v>
      </c>
      <c r="J360" s="193">
        <f t="shared" si="154"/>
        <v>7</v>
      </c>
      <c r="K360" s="194">
        <f t="shared" si="155"/>
        <v>0</v>
      </c>
      <c r="L360" s="193">
        <f t="shared" si="156"/>
        <v>12</v>
      </c>
      <c r="M360" s="194">
        <f t="shared" si="157"/>
        <v>15</v>
      </c>
      <c r="N360" s="193">
        <f t="shared" si="158"/>
        <v>12</v>
      </c>
      <c r="O360" s="194">
        <f t="shared" si="159"/>
        <v>45</v>
      </c>
      <c r="P360" s="193">
        <f t="shared" si="160"/>
        <v>16</v>
      </c>
      <c r="Q360" s="194">
        <f t="shared" si="161"/>
        <v>0</v>
      </c>
      <c r="R360" s="195">
        <f t="shared" si="164"/>
        <v>0.29166666666666669</v>
      </c>
      <c r="S360" s="195">
        <f t="shared" si="165"/>
        <v>0.51041666666666663</v>
      </c>
      <c r="T360" s="195">
        <f t="shared" si="166"/>
        <v>0.53125</v>
      </c>
      <c r="U360" s="195">
        <f t="shared" si="167"/>
        <v>0.66666666666666663</v>
      </c>
      <c r="V360" s="196"/>
      <c r="W360" s="196">
        <f t="shared" si="168"/>
        <v>0.35416666666666669</v>
      </c>
      <c r="X360" s="196"/>
      <c r="Y360" s="196">
        <f t="shared" si="169"/>
        <v>0.35416666666666657</v>
      </c>
      <c r="Z360" s="191">
        <f t="shared" si="162"/>
        <v>0</v>
      </c>
      <c r="AA360" s="150"/>
    </row>
    <row r="361" spans="2:30" ht="12.75" hidden="1" customHeight="1" outlineLevel="1" x14ac:dyDescent="0.2">
      <c r="B361" s="851"/>
      <c r="C361" s="851"/>
      <c r="D361" s="27" t="str">
        <f t="shared" si="149"/>
        <v/>
      </c>
      <c r="E361" s="191" t="str">
        <f t="shared" si="150"/>
        <v>Sa</v>
      </c>
      <c r="F361" s="191">
        <f t="shared" si="151"/>
        <v>2020</v>
      </c>
      <c r="G361" s="191">
        <f t="shared" si="152"/>
        <v>11</v>
      </c>
      <c r="H361" s="191">
        <f t="shared" si="163"/>
        <v>14</v>
      </c>
      <c r="I361" s="192">
        <f t="shared" si="153"/>
        <v>42687</v>
      </c>
      <c r="J361" s="193"/>
      <c r="K361" s="194"/>
      <c r="L361" s="193"/>
      <c r="M361" s="194"/>
      <c r="N361" s="193"/>
      <c r="O361" s="194"/>
      <c r="P361" s="193"/>
      <c r="Q361" s="194"/>
      <c r="R361" s="195"/>
      <c r="S361" s="195"/>
      <c r="T361" s="195"/>
      <c r="U361" s="195"/>
      <c r="V361" s="196"/>
      <c r="W361" s="196"/>
      <c r="X361" s="196"/>
      <c r="Y361" s="196"/>
      <c r="Z361" s="191">
        <f t="shared" si="162"/>
        <v>0</v>
      </c>
      <c r="AA361" s="150"/>
    </row>
    <row r="362" spans="2:30" ht="12.75" hidden="1" customHeight="1" outlineLevel="1" x14ac:dyDescent="0.2">
      <c r="B362" s="851"/>
      <c r="C362" s="851"/>
      <c r="D362" s="27" t="str">
        <f t="shared" si="149"/>
        <v/>
      </c>
      <c r="E362" s="191" t="str">
        <f t="shared" si="150"/>
        <v>So</v>
      </c>
      <c r="F362" s="191">
        <f t="shared" si="151"/>
        <v>2020</v>
      </c>
      <c r="G362" s="191">
        <f t="shared" si="152"/>
        <v>11</v>
      </c>
      <c r="H362" s="191">
        <f t="shared" si="163"/>
        <v>15</v>
      </c>
      <c r="I362" s="192">
        <f t="shared" si="153"/>
        <v>42688</v>
      </c>
      <c r="J362" s="193"/>
      <c r="K362" s="194"/>
      <c r="L362" s="193"/>
      <c r="M362" s="194"/>
      <c r="N362" s="193"/>
      <c r="O362" s="194"/>
      <c r="P362" s="193"/>
      <c r="Q362" s="194"/>
      <c r="R362" s="195"/>
      <c r="S362" s="195"/>
      <c r="T362" s="195"/>
      <c r="U362" s="195"/>
      <c r="V362" s="196"/>
      <c r="W362" s="196"/>
      <c r="X362" s="196"/>
      <c r="Y362" s="196"/>
      <c r="Z362" s="191">
        <f t="shared" si="162"/>
        <v>0</v>
      </c>
      <c r="AA362" s="150"/>
    </row>
    <row r="363" spans="2:30" ht="12.75" hidden="1" customHeight="1" outlineLevel="1" x14ac:dyDescent="0.2">
      <c r="B363" s="851"/>
      <c r="C363" s="851"/>
      <c r="D363" s="27">
        <f t="shared" si="149"/>
        <v>47</v>
      </c>
      <c r="E363" s="191" t="str">
        <f t="shared" si="150"/>
        <v>Mo</v>
      </c>
      <c r="F363" s="191">
        <f t="shared" si="151"/>
        <v>2020</v>
      </c>
      <c r="G363" s="191">
        <f t="shared" si="152"/>
        <v>11</v>
      </c>
      <c r="H363" s="191">
        <f t="shared" si="163"/>
        <v>16</v>
      </c>
      <c r="I363" s="192">
        <f t="shared" si="153"/>
        <v>42689</v>
      </c>
      <c r="J363" s="193">
        <f t="shared" si="154"/>
        <v>7</v>
      </c>
      <c r="K363" s="194">
        <f t="shared" si="155"/>
        <v>0</v>
      </c>
      <c r="L363" s="193">
        <f t="shared" si="156"/>
        <v>12</v>
      </c>
      <c r="M363" s="194">
        <f t="shared" si="157"/>
        <v>15</v>
      </c>
      <c r="N363" s="193">
        <f t="shared" si="158"/>
        <v>12</v>
      </c>
      <c r="O363" s="194">
        <f t="shared" si="159"/>
        <v>45</v>
      </c>
      <c r="P363" s="193">
        <f t="shared" si="160"/>
        <v>16</v>
      </c>
      <c r="Q363" s="194">
        <f t="shared" si="161"/>
        <v>0</v>
      </c>
      <c r="R363" s="195">
        <f t="shared" si="164"/>
        <v>0.29166666666666669</v>
      </c>
      <c r="S363" s="195">
        <f t="shared" si="165"/>
        <v>0.51041666666666663</v>
      </c>
      <c r="T363" s="195">
        <f t="shared" si="166"/>
        <v>0.53125</v>
      </c>
      <c r="U363" s="195">
        <f t="shared" si="167"/>
        <v>0.66666666666666663</v>
      </c>
      <c r="V363" s="196"/>
      <c r="W363" s="196">
        <f t="shared" si="168"/>
        <v>0.35416666666666669</v>
      </c>
      <c r="X363" s="196"/>
      <c r="Y363" s="196">
        <f t="shared" si="169"/>
        <v>0.35416666666666657</v>
      </c>
      <c r="Z363" s="191">
        <f t="shared" si="162"/>
        <v>0</v>
      </c>
      <c r="AA363" s="172"/>
    </row>
    <row r="364" spans="2:30" ht="12.75" hidden="1" customHeight="1" outlineLevel="1" x14ac:dyDescent="0.2">
      <c r="B364" s="851"/>
      <c r="C364" s="851"/>
      <c r="D364" s="27" t="str">
        <f t="shared" si="149"/>
        <v/>
      </c>
      <c r="E364" s="191" t="str">
        <f t="shared" si="150"/>
        <v>Di</v>
      </c>
      <c r="F364" s="191">
        <f t="shared" si="151"/>
        <v>2020</v>
      </c>
      <c r="G364" s="191">
        <f t="shared" si="152"/>
        <v>11</v>
      </c>
      <c r="H364" s="191">
        <f t="shared" si="163"/>
        <v>17</v>
      </c>
      <c r="I364" s="192">
        <f t="shared" si="153"/>
        <v>42690</v>
      </c>
      <c r="J364" s="193">
        <f t="shared" si="154"/>
        <v>7</v>
      </c>
      <c r="K364" s="194">
        <f t="shared" si="155"/>
        <v>0</v>
      </c>
      <c r="L364" s="193">
        <f t="shared" si="156"/>
        <v>12</v>
      </c>
      <c r="M364" s="194">
        <f t="shared" si="157"/>
        <v>15</v>
      </c>
      <c r="N364" s="193">
        <f t="shared" si="158"/>
        <v>12</v>
      </c>
      <c r="O364" s="194">
        <f t="shared" si="159"/>
        <v>45</v>
      </c>
      <c r="P364" s="193">
        <f t="shared" si="160"/>
        <v>16</v>
      </c>
      <c r="Q364" s="194">
        <f t="shared" si="161"/>
        <v>0</v>
      </c>
      <c r="R364" s="195">
        <f t="shared" si="164"/>
        <v>0.29166666666666669</v>
      </c>
      <c r="S364" s="195">
        <f t="shared" si="165"/>
        <v>0.51041666666666663</v>
      </c>
      <c r="T364" s="195">
        <f t="shared" si="166"/>
        <v>0.53125</v>
      </c>
      <c r="U364" s="195">
        <f t="shared" si="167"/>
        <v>0.66666666666666663</v>
      </c>
      <c r="V364" s="196"/>
      <c r="W364" s="196">
        <f t="shared" si="168"/>
        <v>0.35416666666666669</v>
      </c>
      <c r="X364" s="196"/>
      <c r="Y364" s="196">
        <f t="shared" si="169"/>
        <v>0.35416666666666657</v>
      </c>
      <c r="Z364" s="191">
        <f t="shared" si="162"/>
        <v>0</v>
      </c>
      <c r="AA364" s="172"/>
    </row>
    <row r="365" spans="2:30" ht="12.75" hidden="1" customHeight="1" outlineLevel="1" x14ac:dyDescent="0.2">
      <c r="B365" s="851"/>
      <c r="C365" s="851"/>
      <c r="D365" s="27" t="str">
        <f t="shared" si="149"/>
        <v/>
      </c>
      <c r="E365" s="191" t="str">
        <f t="shared" si="150"/>
        <v>Mi</v>
      </c>
      <c r="F365" s="191">
        <f t="shared" si="151"/>
        <v>2020</v>
      </c>
      <c r="G365" s="191">
        <f t="shared" si="152"/>
        <v>11</v>
      </c>
      <c r="H365" s="191">
        <f t="shared" si="163"/>
        <v>18</v>
      </c>
      <c r="I365" s="192">
        <f t="shared" si="153"/>
        <v>42691</v>
      </c>
      <c r="J365" s="193">
        <f t="shared" si="154"/>
        <v>7</v>
      </c>
      <c r="K365" s="194">
        <f t="shared" si="155"/>
        <v>0</v>
      </c>
      <c r="L365" s="193">
        <f t="shared" si="156"/>
        <v>12</v>
      </c>
      <c r="M365" s="194">
        <f t="shared" si="157"/>
        <v>15</v>
      </c>
      <c r="N365" s="193">
        <f t="shared" si="158"/>
        <v>12</v>
      </c>
      <c r="O365" s="194">
        <f t="shared" si="159"/>
        <v>45</v>
      </c>
      <c r="P365" s="193">
        <f t="shared" si="160"/>
        <v>16</v>
      </c>
      <c r="Q365" s="194">
        <f t="shared" si="161"/>
        <v>0</v>
      </c>
      <c r="R365" s="195">
        <f t="shared" si="164"/>
        <v>0.29166666666666669</v>
      </c>
      <c r="S365" s="195">
        <f t="shared" si="165"/>
        <v>0.51041666666666663</v>
      </c>
      <c r="T365" s="195">
        <f t="shared" si="166"/>
        <v>0.53125</v>
      </c>
      <c r="U365" s="195">
        <f t="shared" si="167"/>
        <v>0.66666666666666663</v>
      </c>
      <c r="V365" s="196"/>
      <c r="W365" s="196">
        <f t="shared" si="168"/>
        <v>0.35416666666666669</v>
      </c>
      <c r="X365" s="196"/>
      <c r="Y365" s="196">
        <f t="shared" si="169"/>
        <v>0.35416666666666657</v>
      </c>
      <c r="Z365" s="191">
        <f t="shared" si="162"/>
        <v>0</v>
      </c>
      <c r="AA365" s="172"/>
    </row>
    <row r="366" spans="2:30" ht="12.75" hidden="1" customHeight="1" outlineLevel="1" x14ac:dyDescent="0.2">
      <c r="B366" s="851"/>
      <c r="C366" s="851"/>
      <c r="D366" s="27" t="str">
        <f t="shared" si="149"/>
        <v/>
      </c>
      <c r="E366" s="191" t="str">
        <f t="shared" si="150"/>
        <v>Do</v>
      </c>
      <c r="F366" s="191">
        <f t="shared" si="151"/>
        <v>2020</v>
      </c>
      <c r="G366" s="191">
        <f t="shared" si="152"/>
        <v>11</v>
      </c>
      <c r="H366" s="191">
        <f t="shared" si="163"/>
        <v>19</v>
      </c>
      <c r="I366" s="192">
        <f t="shared" si="153"/>
        <v>42692</v>
      </c>
      <c r="J366" s="193">
        <f t="shared" si="154"/>
        <v>7</v>
      </c>
      <c r="K366" s="194">
        <f t="shared" si="155"/>
        <v>0</v>
      </c>
      <c r="L366" s="193">
        <f t="shared" si="156"/>
        <v>12</v>
      </c>
      <c r="M366" s="194">
        <f t="shared" si="157"/>
        <v>15</v>
      </c>
      <c r="N366" s="193">
        <f t="shared" si="158"/>
        <v>12</v>
      </c>
      <c r="O366" s="194">
        <f t="shared" si="159"/>
        <v>45</v>
      </c>
      <c r="P366" s="193">
        <f t="shared" si="160"/>
        <v>16</v>
      </c>
      <c r="Q366" s="194">
        <f t="shared" si="161"/>
        <v>0</v>
      </c>
      <c r="R366" s="195">
        <f t="shared" si="164"/>
        <v>0.29166666666666669</v>
      </c>
      <c r="S366" s="195">
        <f t="shared" si="165"/>
        <v>0.51041666666666663</v>
      </c>
      <c r="T366" s="195">
        <f t="shared" si="166"/>
        <v>0.53125</v>
      </c>
      <c r="U366" s="195">
        <f t="shared" si="167"/>
        <v>0.66666666666666663</v>
      </c>
      <c r="V366" s="196"/>
      <c r="W366" s="196">
        <f t="shared" si="168"/>
        <v>0.35416666666666669</v>
      </c>
      <c r="X366" s="196"/>
      <c r="Y366" s="196">
        <f t="shared" si="169"/>
        <v>0.35416666666666657</v>
      </c>
      <c r="Z366" s="191">
        <f t="shared" si="162"/>
        <v>0</v>
      </c>
      <c r="AA366" s="172"/>
    </row>
    <row r="367" spans="2:30" ht="12.75" hidden="1" customHeight="1" outlineLevel="1" x14ac:dyDescent="0.2">
      <c r="B367" s="851"/>
      <c r="C367" s="851"/>
      <c r="D367" s="27" t="str">
        <f t="shared" si="149"/>
        <v/>
      </c>
      <c r="E367" s="191" t="str">
        <f t="shared" si="150"/>
        <v>Fr</v>
      </c>
      <c r="F367" s="191">
        <f t="shared" si="151"/>
        <v>2020</v>
      </c>
      <c r="G367" s="191">
        <f t="shared" si="152"/>
        <v>11</v>
      </c>
      <c r="H367" s="191">
        <f t="shared" si="163"/>
        <v>20</v>
      </c>
      <c r="I367" s="192">
        <f t="shared" si="153"/>
        <v>42693</v>
      </c>
      <c r="J367" s="193">
        <f t="shared" si="154"/>
        <v>7</v>
      </c>
      <c r="K367" s="194">
        <f t="shared" si="155"/>
        <v>0</v>
      </c>
      <c r="L367" s="193">
        <f t="shared" si="156"/>
        <v>12</v>
      </c>
      <c r="M367" s="194">
        <f t="shared" si="157"/>
        <v>15</v>
      </c>
      <c r="N367" s="193">
        <f t="shared" si="158"/>
        <v>12</v>
      </c>
      <c r="O367" s="194">
        <f t="shared" si="159"/>
        <v>45</v>
      </c>
      <c r="P367" s="193">
        <f t="shared" si="160"/>
        <v>16</v>
      </c>
      <c r="Q367" s="194">
        <f t="shared" si="161"/>
        <v>0</v>
      </c>
      <c r="R367" s="195">
        <f t="shared" si="164"/>
        <v>0.29166666666666669</v>
      </c>
      <c r="S367" s="195">
        <f t="shared" si="165"/>
        <v>0.51041666666666663</v>
      </c>
      <c r="T367" s="195">
        <f t="shared" si="166"/>
        <v>0.53125</v>
      </c>
      <c r="U367" s="195">
        <f t="shared" si="167"/>
        <v>0.66666666666666663</v>
      </c>
      <c r="V367" s="196"/>
      <c r="W367" s="196">
        <f t="shared" si="168"/>
        <v>0.35416666666666669</v>
      </c>
      <c r="X367" s="196"/>
      <c r="Y367" s="196">
        <f t="shared" si="169"/>
        <v>0.35416666666666657</v>
      </c>
      <c r="Z367" s="191">
        <f t="shared" si="162"/>
        <v>0</v>
      </c>
      <c r="AA367" s="172"/>
    </row>
    <row r="368" spans="2:30" ht="12.75" hidden="1" customHeight="1" outlineLevel="1" x14ac:dyDescent="0.2">
      <c r="B368" s="851"/>
      <c r="C368" s="851"/>
      <c r="D368" s="397" t="str">
        <f t="shared" si="149"/>
        <v/>
      </c>
      <c r="E368" s="398" t="str">
        <f t="shared" si="150"/>
        <v>Sa</v>
      </c>
      <c r="F368" s="398">
        <f t="shared" si="151"/>
        <v>2020</v>
      </c>
      <c r="G368" s="398">
        <f t="shared" si="152"/>
        <v>11</v>
      </c>
      <c r="H368" s="398">
        <f t="shared" si="163"/>
        <v>21</v>
      </c>
      <c r="I368" s="399">
        <f t="shared" si="153"/>
        <v>42694</v>
      </c>
      <c r="J368" s="400"/>
      <c r="K368" s="401"/>
      <c r="L368" s="400"/>
      <c r="M368" s="401"/>
      <c r="N368" s="400"/>
      <c r="O368" s="401"/>
      <c r="P368" s="400"/>
      <c r="Q368" s="401"/>
      <c r="R368" s="402"/>
      <c r="S368" s="402"/>
      <c r="T368" s="402"/>
      <c r="U368" s="402"/>
      <c r="V368" s="403"/>
      <c r="W368" s="403"/>
      <c r="X368" s="403"/>
      <c r="Y368" s="403"/>
      <c r="Z368" s="398">
        <f t="shared" si="162"/>
        <v>0</v>
      </c>
      <c r="AA368" s="404"/>
      <c r="AB368" s="404"/>
      <c r="AC368" s="404"/>
      <c r="AD368" s="404"/>
    </row>
    <row r="369" spans="1:37" ht="12.75" hidden="1" customHeight="1" outlineLevel="1" x14ac:dyDescent="0.2">
      <c r="B369" s="851"/>
      <c r="C369" s="851"/>
      <c r="D369" s="397" t="str">
        <f t="shared" si="149"/>
        <v/>
      </c>
      <c r="E369" s="398" t="str">
        <f t="shared" si="150"/>
        <v>So</v>
      </c>
      <c r="F369" s="398">
        <f t="shared" si="151"/>
        <v>2020</v>
      </c>
      <c r="G369" s="398">
        <f t="shared" si="152"/>
        <v>11</v>
      </c>
      <c r="H369" s="398">
        <f t="shared" si="163"/>
        <v>22</v>
      </c>
      <c r="I369" s="399">
        <f t="shared" si="153"/>
        <v>42695</v>
      </c>
      <c r="J369" s="400"/>
      <c r="K369" s="401"/>
      <c r="L369" s="400"/>
      <c r="M369" s="401"/>
      <c r="N369" s="400"/>
      <c r="O369" s="401"/>
      <c r="P369" s="400"/>
      <c r="Q369" s="401"/>
      <c r="R369" s="402"/>
      <c r="S369" s="402"/>
      <c r="T369" s="402"/>
      <c r="U369" s="402"/>
      <c r="V369" s="403"/>
      <c r="W369" s="403"/>
      <c r="X369" s="403"/>
      <c r="Y369" s="403"/>
      <c r="Z369" s="398">
        <f t="shared" si="162"/>
        <v>0</v>
      </c>
      <c r="AA369" s="404"/>
      <c r="AB369" s="404"/>
      <c r="AC369" s="404"/>
      <c r="AD369" s="404"/>
      <c r="AE369" s="404"/>
      <c r="AF369" s="404"/>
      <c r="AG369" s="405"/>
      <c r="AH369" s="406"/>
      <c r="AI369" s="404"/>
      <c r="AJ369" s="404"/>
      <c r="AK369" s="407" t="s">
        <v>700</v>
      </c>
    </row>
    <row r="370" spans="1:37" ht="12.75" hidden="1" customHeight="1" outlineLevel="1" x14ac:dyDescent="0.2">
      <c r="B370" s="851"/>
      <c r="C370" s="851"/>
      <c r="D370" s="27">
        <f t="shared" si="149"/>
        <v>48</v>
      </c>
      <c r="E370" s="2" t="str">
        <f t="shared" si="150"/>
        <v>Mo</v>
      </c>
      <c r="F370" s="2">
        <f t="shared" si="151"/>
        <v>2020</v>
      </c>
      <c r="G370" s="2">
        <f t="shared" si="152"/>
        <v>11</v>
      </c>
      <c r="H370" s="2">
        <f t="shared" si="163"/>
        <v>23</v>
      </c>
      <c r="I370" s="14">
        <f t="shared" si="153"/>
        <v>42696</v>
      </c>
      <c r="J370" s="3">
        <v>7</v>
      </c>
      <c r="K370" s="134">
        <v>50</v>
      </c>
      <c r="L370" s="3">
        <f t="shared" si="156"/>
        <v>12</v>
      </c>
      <c r="M370" s="134">
        <f t="shared" si="157"/>
        <v>15</v>
      </c>
      <c r="N370" s="3">
        <f t="shared" si="158"/>
        <v>12</v>
      </c>
      <c r="O370" s="134">
        <f t="shared" si="159"/>
        <v>45</v>
      </c>
      <c r="P370" s="3">
        <v>17</v>
      </c>
      <c r="Q370" s="134">
        <v>40</v>
      </c>
      <c r="R370" s="139">
        <f t="shared" si="164"/>
        <v>0.3263888888888889</v>
      </c>
      <c r="S370" s="139">
        <f t="shared" si="165"/>
        <v>0.51041666666666663</v>
      </c>
      <c r="T370" s="139">
        <f t="shared" si="166"/>
        <v>0.53125</v>
      </c>
      <c r="U370" s="139">
        <f t="shared" si="167"/>
        <v>0.73611111111111116</v>
      </c>
      <c r="V370" s="11"/>
      <c r="W370" s="11">
        <f t="shared" si="168"/>
        <v>0.35416666666666669</v>
      </c>
      <c r="X370" s="11"/>
      <c r="Y370" s="11">
        <f t="shared" si="169"/>
        <v>0.3888888888888889</v>
      </c>
      <c r="Z370" s="191">
        <f t="shared" si="162"/>
        <v>0</v>
      </c>
      <c r="AA370" s="150"/>
      <c r="AH370" s="184"/>
    </row>
    <row r="371" spans="1:37" ht="12.75" hidden="1" customHeight="1" outlineLevel="1" x14ac:dyDescent="0.2">
      <c r="B371" s="851"/>
      <c r="C371" s="851"/>
      <c r="D371" s="27" t="str">
        <f t="shared" si="149"/>
        <v/>
      </c>
      <c r="E371" s="2" t="str">
        <f t="shared" si="150"/>
        <v>Di</v>
      </c>
      <c r="F371" s="2">
        <f t="shared" si="151"/>
        <v>2020</v>
      </c>
      <c r="G371" s="2">
        <f t="shared" si="152"/>
        <v>11</v>
      </c>
      <c r="H371" s="2">
        <f t="shared" si="163"/>
        <v>24</v>
      </c>
      <c r="I371" s="14">
        <f t="shared" si="153"/>
        <v>42697</v>
      </c>
      <c r="J371" s="3">
        <v>7</v>
      </c>
      <c r="K371" s="134">
        <v>40</v>
      </c>
      <c r="L371" s="3">
        <v>12</v>
      </c>
      <c r="M371" s="134">
        <v>15</v>
      </c>
      <c r="N371" s="3">
        <v>12</v>
      </c>
      <c r="O371" s="134">
        <v>45</v>
      </c>
      <c r="P371" s="3">
        <v>16</v>
      </c>
      <c r="Q371" s="134">
        <v>25</v>
      </c>
      <c r="R371" s="139">
        <f t="shared" si="164"/>
        <v>0.31944444444444448</v>
      </c>
      <c r="S371" s="139">
        <f t="shared" si="165"/>
        <v>0.51041666666666663</v>
      </c>
      <c r="T371" s="139">
        <f t="shared" si="166"/>
        <v>0.53125</v>
      </c>
      <c r="U371" s="139">
        <f t="shared" si="167"/>
        <v>0.68402777777777779</v>
      </c>
      <c r="V371" s="11"/>
      <c r="W371" s="11">
        <f t="shared" si="168"/>
        <v>0.35416666666666669</v>
      </c>
      <c r="X371" s="11"/>
      <c r="Y371" s="11">
        <f t="shared" si="169"/>
        <v>0.34374999999999994</v>
      </c>
      <c r="Z371" s="191">
        <f t="shared" si="162"/>
        <v>0</v>
      </c>
      <c r="AA371" s="150"/>
      <c r="AH371" s="184"/>
    </row>
    <row r="372" spans="1:37" ht="12.75" hidden="1" customHeight="1" outlineLevel="1" x14ac:dyDescent="0.2">
      <c r="B372" s="851"/>
      <c r="C372" s="851"/>
      <c r="D372" s="27" t="str">
        <f t="shared" si="149"/>
        <v/>
      </c>
      <c r="E372" s="2" t="str">
        <f t="shared" si="150"/>
        <v>Mi</v>
      </c>
      <c r="F372" s="2">
        <f t="shared" si="151"/>
        <v>2020</v>
      </c>
      <c r="G372" s="2">
        <f t="shared" si="152"/>
        <v>11</v>
      </c>
      <c r="H372" s="2">
        <f t="shared" si="163"/>
        <v>25</v>
      </c>
      <c r="I372" s="14">
        <f t="shared" si="153"/>
        <v>42698</v>
      </c>
      <c r="J372" s="3">
        <v>7</v>
      </c>
      <c r="K372" s="134">
        <v>40</v>
      </c>
      <c r="L372" s="3">
        <v>12</v>
      </c>
      <c r="M372" s="134">
        <v>15</v>
      </c>
      <c r="N372" s="3">
        <v>12</v>
      </c>
      <c r="O372" s="134">
        <v>45</v>
      </c>
      <c r="P372" s="3">
        <v>16</v>
      </c>
      <c r="Q372" s="134">
        <v>25</v>
      </c>
      <c r="R372" s="139">
        <f t="shared" si="164"/>
        <v>0.31944444444444448</v>
      </c>
      <c r="S372" s="139">
        <f t="shared" si="165"/>
        <v>0.51041666666666663</v>
      </c>
      <c r="T372" s="139">
        <f t="shared" si="166"/>
        <v>0.53125</v>
      </c>
      <c r="U372" s="139">
        <f t="shared" si="167"/>
        <v>0.68402777777777779</v>
      </c>
      <c r="V372" s="11"/>
      <c r="W372" s="11">
        <f t="shared" si="168"/>
        <v>0.35416666666666669</v>
      </c>
      <c r="X372" s="11"/>
      <c r="Y372" s="11">
        <f t="shared" si="169"/>
        <v>0.34374999999999994</v>
      </c>
      <c r="Z372" s="191">
        <f t="shared" si="162"/>
        <v>0</v>
      </c>
      <c r="AA372" s="150"/>
      <c r="AH372" s="184"/>
    </row>
    <row r="373" spans="1:37" ht="12.75" hidden="1" customHeight="1" outlineLevel="1" x14ac:dyDescent="0.2">
      <c r="B373" s="851"/>
      <c r="C373" s="851"/>
      <c r="D373" s="27" t="str">
        <f t="shared" si="149"/>
        <v/>
      </c>
      <c r="E373" s="2" t="str">
        <f t="shared" si="150"/>
        <v>Do</v>
      </c>
      <c r="F373" s="2">
        <f t="shared" si="151"/>
        <v>2020</v>
      </c>
      <c r="G373" s="2">
        <f t="shared" si="152"/>
        <v>11</v>
      </c>
      <c r="H373" s="2">
        <f t="shared" si="163"/>
        <v>26</v>
      </c>
      <c r="I373" s="14">
        <f t="shared" si="153"/>
        <v>42699</v>
      </c>
      <c r="J373" s="3">
        <v>7</v>
      </c>
      <c r="K373" s="134">
        <v>40</v>
      </c>
      <c r="L373" s="3">
        <v>12</v>
      </c>
      <c r="M373" s="134">
        <v>15</v>
      </c>
      <c r="N373" s="3">
        <v>12</v>
      </c>
      <c r="O373" s="134">
        <v>45</v>
      </c>
      <c r="P373" s="3">
        <v>17</v>
      </c>
      <c r="Q373" s="134">
        <v>25</v>
      </c>
      <c r="R373" s="139">
        <f t="shared" si="164"/>
        <v>0.31944444444444448</v>
      </c>
      <c r="S373" s="139">
        <f t="shared" si="165"/>
        <v>0.51041666666666663</v>
      </c>
      <c r="T373" s="139">
        <f t="shared" si="166"/>
        <v>0.53125</v>
      </c>
      <c r="U373" s="139">
        <f t="shared" si="167"/>
        <v>0.72569444444444453</v>
      </c>
      <c r="V373" s="11"/>
      <c r="W373" s="11">
        <f t="shared" si="168"/>
        <v>0.35416666666666669</v>
      </c>
      <c r="X373" s="11"/>
      <c r="Y373" s="11">
        <f t="shared" si="169"/>
        <v>0.38541666666666669</v>
      </c>
      <c r="Z373" s="191">
        <f t="shared" si="162"/>
        <v>0</v>
      </c>
      <c r="AA373" s="150"/>
      <c r="AH373" s="184"/>
    </row>
    <row r="374" spans="1:37" ht="12.75" hidden="1" customHeight="1" outlineLevel="1" x14ac:dyDescent="0.2">
      <c r="B374" s="851"/>
      <c r="C374" s="851"/>
      <c r="D374" s="27" t="str">
        <f t="shared" si="149"/>
        <v/>
      </c>
      <c r="E374" s="2" t="str">
        <f t="shared" si="150"/>
        <v>Fr</v>
      </c>
      <c r="F374" s="2">
        <f t="shared" si="151"/>
        <v>2020</v>
      </c>
      <c r="G374" s="2">
        <f t="shared" si="152"/>
        <v>11</v>
      </c>
      <c r="H374" s="2">
        <f t="shared" si="163"/>
        <v>27</v>
      </c>
      <c r="I374" s="14">
        <f t="shared" si="153"/>
        <v>42700</v>
      </c>
      <c r="J374" s="3">
        <v>7</v>
      </c>
      <c r="K374" s="134">
        <v>30</v>
      </c>
      <c r="L374" s="3">
        <v>12</v>
      </c>
      <c r="M374" s="134">
        <v>15</v>
      </c>
      <c r="N374" s="3">
        <v>13</v>
      </c>
      <c r="O374" s="134">
        <v>0</v>
      </c>
      <c r="P374" s="3">
        <v>17</v>
      </c>
      <c r="Q374" s="134">
        <v>35</v>
      </c>
      <c r="R374" s="139">
        <f t="shared" si="164"/>
        <v>0.3125</v>
      </c>
      <c r="S374" s="139">
        <f t="shared" si="165"/>
        <v>0.51041666666666663</v>
      </c>
      <c r="T374" s="139">
        <f t="shared" si="166"/>
        <v>0.54166666666666663</v>
      </c>
      <c r="U374" s="139">
        <f t="shared" si="167"/>
        <v>0.73263888888888884</v>
      </c>
      <c r="V374" s="11"/>
      <c r="W374" s="11">
        <f t="shared" si="168"/>
        <v>0.35416666666666669</v>
      </c>
      <c r="X374" s="11"/>
      <c r="Y374" s="11">
        <f t="shared" si="169"/>
        <v>0.38888888888888884</v>
      </c>
      <c r="Z374" s="191">
        <f t="shared" si="162"/>
        <v>0</v>
      </c>
      <c r="AA374" s="150"/>
      <c r="AH374" s="184"/>
    </row>
    <row r="375" spans="1:37" ht="12.75" hidden="1" customHeight="1" outlineLevel="1" x14ac:dyDescent="0.2">
      <c r="B375" s="851"/>
      <c r="C375" s="851"/>
      <c r="D375" s="27" t="str">
        <f t="shared" si="149"/>
        <v/>
      </c>
      <c r="E375" s="191" t="str">
        <f t="shared" si="150"/>
        <v>Sa</v>
      </c>
      <c r="F375" s="191">
        <f t="shared" si="151"/>
        <v>2020</v>
      </c>
      <c r="G375" s="191">
        <f t="shared" si="152"/>
        <v>11</v>
      </c>
      <c r="H375" s="191">
        <f t="shared" si="163"/>
        <v>28</v>
      </c>
      <c r="I375" s="192">
        <f t="shared" si="153"/>
        <v>42701</v>
      </c>
      <c r="J375" s="193"/>
      <c r="K375" s="194"/>
      <c r="L375" s="193"/>
      <c r="M375" s="194"/>
      <c r="N375" s="193"/>
      <c r="O375" s="194"/>
      <c r="P375" s="193"/>
      <c r="Q375" s="194"/>
      <c r="R375" s="195"/>
      <c r="S375" s="195"/>
      <c r="T375" s="195"/>
      <c r="U375" s="195"/>
      <c r="V375" s="196"/>
      <c r="W375" s="196"/>
      <c r="X375" s="196"/>
      <c r="Y375" s="196"/>
      <c r="Z375" s="191">
        <f t="shared" si="162"/>
        <v>0</v>
      </c>
      <c r="AH375" s="184"/>
    </row>
    <row r="376" spans="1:37" ht="12.75" hidden="1" customHeight="1" outlineLevel="1" x14ac:dyDescent="0.2">
      <c r="B376" s="851"/>
      <c r="C376" s="851"/>
      <c r="D376" s="27" t="str">
        <f t="shared" si="149"/>
        <v/>
      </c>
      <c r="E376" s="191" t="str">
        <f t="shared" si="150"/>
        <v>So</v>
      </c>
      <c r="F376" s="191">
        <f t="shared" si="151"/>
        <v>2020</v>
      </c>
      <c r="G376" s="191">
        <f t="shared" si="152"/>
        <v>11</v>
      </c>
      <c r="H376" s="191">
        <f t="shared" si="163"/>
        <v>29</v>
      </c>
      <c r="I376" s="192">
        <f t="shared" si="153"/>
        <v>42702</v>
      </c>
      <c r="J376" s="193"/>
      <c r="K376" s="194"/>
      <c r="L376" s="193"/>
      <c r="M376" s="194"/>
      <c r="N376" s="193"/>
      <c r="O376" s="194"/>
      <c r="P376" s="193"/>
      <c r="Q376" s="194"/>
      <c r="R376" s="195"/>
      <c r="S376" s="195"/>
      <c r="T376" s="195"/>
      <c r="U376" s="195"/>
      <c r="V376" s="196"/>
      <c r="W376" s="196"/>
      <c r="X376" s="196"/>
      <c r="Y376" s="196"/>
      <c r="Z376" s="191">
        <f t="shared" si="162"/>
        <v>0</v>
      </c>
      <c r="AH376" s="184"/>
    </row>
    <row r="377" spans="1:37" ht="12.75" hidden="1" customHeight="1" outlineLevel="1" x14ac:dyDescent="0.2">
      <c r="B377" s="851"/>
      <c r="C377" s="851"/>
      <c r="D377" s="27">
        <f t="shared" si="149"/>
        <v>49</v>
      </c>
      <c r="E377" s="2" t="str">
        <f t="shared" si="150"/>
        <v>Mo</v>
      </c>
      <c r="F377" s="2">
        <f t="shared" si="151"/>
        <v>2020</v>
      </c>
      <c r="G377" s="2">
        <f t="shared" si="152"/>
        <v>11</v>
      </c>
      <c r="H377" s="2">
        <f t="shared" si="163"/>
        <v>30</v>
      </c>
      <c r="I377" s="14">
        <f t="shared" si="153"/>
        <v>42703</v>
      </c>
      <c r="J377" s="3">
        <v>7</v>
      </c>
      <c r="K377" s="134">
        <v>25</v>
      </c>
      <c r="L377" s="3">
        <v>12</v>
      </c>
      <c r="M377" s="134">
        <v>15</v>
      </c>
      <c r="N377" s="3">
        <v>13</v>
      </c>
      <c r="O377" s="134">
        <v>15</v>
      </c>
      <c r="P377" s="3">
        <v>18</v>
      </c>
      <c r="Q377" s="134">
        <v>10</v>
      </c>
      <c r="R377" s="139">
        <f>TIME(J377,K377,0)</f>
        <v>0.30902777777777779</v>
      </c>
      <c r="S377" s="139">
        <f>TIME(L377,M377,0)</f>
        <v>0.51041666666666663</v>
      </c>
      <c r="T377" s="139">
        <f>TIME(N377,O377,0)</f>
        <v>0.55208333333333337</v>
      </c>
      <c r="U377" s="139">
        <f>TIME(P377,Q377,0)</f>
        <v>0.75694444444444453</v>
      </c>
      <c r="V377" s="11"/>
      <c r="W377" s="11">
        <f>TIME($W$4,$X$4,0)</f>
        <v>0.35416666666666669</v>
      </c>
      <c r="X377" s="11"/>
      <c r="Y377" s="11">
        <f>U377-R377-(T377-S377)</f>
        <v>0.40625</v>
      </c>
      <c r="Z377" s="191">
        <f t="shared" si="162"/>
        <v>0</v>
      </c>
      <c r="AA377" s="150"/>
      <c r="AH377" s="184"/>
    </row>
    <row r="378" spans="1:37" ht="12.75" hidden="1" customHeight="1" outlineLevel="1" x14ac:dyDescent="0.2">
      <c r="B378" s="851"/>
      <c r="C378" s="851"/>
      <c r="D378" s="27" t="str">
        <f t="shared" si="149"/>
        <v/>
      </c>
      <c r="E378" s="191"/>
      <c r="F378" s="191"/>
      <c r="G378" s="191"/>
      <c r="H378" s="191"/>
      <c r="I378" s="192"/>
      <c r="J378" s="193"/>
      <c r="K378" s="194"/>
      <c r="L378" s="193"/>
      <c r="M378" s="194"/>
      <c r="N378" s="193"/>
      <c r="O378" s="194"/>
      <c r="P378" s="193"/>
      <c r="Q378" s="194"/>
      <c r="R378" s="195"/>
      <c r="S378" s="195"/>
      <c r="T378" s="195"/>
      <c r="U378" s="195"/>
      <c r="V378" s="196"/>
      <c r="W378" s="196"/>
      <c r="X378" s="196"/>
      <c r="Y378" s="196"/>
      <c r="Z378" s="191">
        <f t="shared" si="162"/>
        <v>0</v>
      </c>
      <c r="AA378" s="150"/>
      <c r="AH378" s="184"/>
    </row>
    <row r="379" spans="1:37" ht="12.75" hidden="1" customHeight="1" outlineLevel="1" x14ac:dyDescent="0.2">
      <c r="B379" s="851"/>
      <c r="C379" s="851"/>
      <c r="E379" s="191"/>
      <c r="F379" s="9"/>
      <c r="G379" s="9"/>
      <c r="H379" s="191"/>
      <c r="I379" s="13"/>
      <c r="P379" s="4" t="s">
        <v>21</v>
      </c>
      <c r="Q379" s="4"/>
      <c r="R379" s="4"/>
      <c r="S379" s="4"/>
      <c r="T379" s="4"/>
      <c r="U379" s="4"/>
      <c r="V379" s="18"/>
      <c r="W379" s="18">
        <f>SUM(W347:W378)</f>
        <v>7.4375000000000018</v>
      </c>
      <c r="X379" s="18"/>
      <c r="Y379" s="18">
        <f>SUM(Y347:Y378)</f>
        <v>7.5694444444444446</v>
      </c>
      <c r="Z379" s="18"/>
      <c r="AA379" s="190">
        <f>IF(Y379-W379&lt;0,W379-Y379,Y379-W379)</f>
        <v>0.13194444444444287</v>
      </c>
      <c r="AB379" s="190">
        <f>8.5*SUM(AB347:AB378)/24</f>
        <v>0</v>
      </c>
      <c r="AC379" s="190">
        <f>8.5*SUM(AC347:AC378)/24</f>
        <v>0</v>
      </c>
      <c r="AD379" s="190">
        <f>8.5*SUM(AD347:AD378)/24</f>
        <v>0</v>
      </c>
      <c r="AE379" s="190"/>
      <c r="AH379" s="184"/>
    </row>
    <row r="380" spans="1:37" ht="12.75" customHeight="1" collapsed="1" x14ac:dyDescent="0.2">
      <c r="B380" s="852"/>
      <c r="C380" s="852"/>
      <c r="D380" s="80"/>
      <c r="E380" s="386"/>
      <c r="F380" s="51"/>
      <c r="G380" s="51"/>
      <c r="H380" s="51"/>
      <c r="I380" s="51"/>
      <c r="J380" s="52"/>
      <c r="K380" s="52"/>
      <c r="L380" s="52"/>
      <c r="M380" s="52"/>
      <c r="N380" s="52"/>
      <c r="O380" s="52"/>
      <c r="P380" s="52"/>
      <c r="Q380" s="52"/>
      <c r="R380" s="52"/>
      <c r="S380" s="52"/>
      <c r="T380" s="52"/>
      <c r="U380" s="52"/>
      <c r="V380" s="61"/>
      <c r="W380" s="61"/>
      <c r="X380" s="61"/>
      <c r="Y380" s="51"/>
      <c r="AA380" s="203">
        <f>AA346+AA379</f>
        <v>9.0020833333333172</v>
      </c>
      <c r="AB380" s="202">
        <f>AB346+SUM(AB347:AB378)</f>
        <v>11</v>
      </c>
      <c r="AC380" s="202">
        <f>AC346+SUM(AC347:AC378)</f>
        <v>12</v>
      </c>
      <c r="AD380" s="202">
        <f>AD346+SUM(AD347:AD378)</f>
        <v>2</v>
      </c>
      <c r="AE380" s="202"/>
      <c r="AF380" s="152"/>
      <c r="AG380" s="173"/>
      <c r="AH380" s="185"/>
      <c r="AI380" s="152"/>
      <c r="AJ380" s="152"/>
      <c r="AK380" s="173"/>
    </row>
    <row r="381" spans="1:37" ht="12.75" hidden="1" customHeight="1" outlineLevel="1" x14ac:dyDescent="0.2">
      <c r="B381" s="850">
        <f>$F$4</f>
        <v>2020</v>
      </c>
      <c r="C381" s="850" t="str">
        <f>TEXT(I382,"MMM")</f>
        <v>Dez</v>
      </c>
      <c r="E381" s="191"/>
      <c r="F381" s="59"/>
      <c r="G381" s="59"/>
      <c r="H381" s="59"/>
      <c r="I381" s="65"/>
      <c r="J381" s="66"/>
      <c r="K381" s="66"/>
      <c r="L381" s="66"/>
      <c r="M381" s="66"/>
      <c r="N381" s="66"/>
      <c r="O381" s="66"/>
      <c r="P381" s="66"/>
      <c r="Q381" s="66"/>
      <c r="R381" s="66"/>
      <c r="S381" s="66"/>
      <c r="T381" s="66"/>
      <c r="U381" s="66"/>
      <c r="V381" s="67"/>
      <c r="W381" s="67"/>
      <c r="X381" s="67"/>
      <c r="Y381" s="68"/>
      <c r="Z381" s="68"/>
      <c r="AA381" s="148"/>
      <c r="AB381" s="148"/>
      <c r="AC381" s="148"/>
      <c r="AD381" s="148"/>
      <c r="AE381" s="148"/>
      <c r="AF381" s="148"/>
      <c r="AG381" s="170"/>
      <c r="AH381" s="182"/>
      <c r="AI381" s="148"/>
      <c r="AJ381" s="148"/>
      <c r="AK381" s="170"/>
    </row>
    <row r="382" spans="1:37" ht="12.75" hidden="1" customHeight="1" outlineLevel="1" x14ac:dyDescent="0.2">
      <c r="A382" s="198">
        <f>A348+1</f>
        <v>12</v>
      </c>
      <c r="B382" s="851"/>
      <c r="C382" s="851"/>
      <c r="D382" s="27" t="str">
        <f>IF(E382="Mo",WEEKNUM(I382),"")</f>
        <v/>
      </c>
      <c r="E382" s="2" t="str">
        <f>TEXT(I382,$E$4)</f>
        <v>Di</v>
      </c>
      <c r="F382" s="2">
        <f>$F$4</f>
        <v>2020</v>
      </c>
      <c r="G382" s="2">
        <f>$A$382</f>
        <v>12</v>
      </c>
      <c r="H382" s="2">
        <f>$H$4</f>
        <v>1</v>
      </c>
      <c r="I382" s="14">
        <f>DATE(F382,G382,H382)</f>
        <v>42704</v>
      </c>
      <c r="J382" s="3">
        <v>7</v>
      </c>
      <c r="K382" s="134">
        <v>40</v>
      </c>
      <c r="L382" s="3">
        <v>12</v>
      </c>
      <c r="M382" s="134">
        <v>15</v>
      </c>
      <c r="N382" s="3">
        <v>12</v>
      </c>
      <c r="O382" s="134">
        <v>45</v>
      </c>
      <c r="P382" s="3">
        <v>18</v>
      </c>
      <c r="Q382" s="134">
        <v>30</v>
      </c>
      <c r="R382" s="139">
        <f>TIME(J382,K382,0)</f>
        <v>0.31944444444444448</v>
      </c>
      <c r="S382" s="139">
        <f>TIME(L382,M382,0)</f>
        <v>0.51041666666666663</v>
      </c>
      <c r="T382" s="139">
        <f>TIME(N382,O382,0)</f>
        <v>0.53125</v>
      </c>
      <c r="U382" s="139">
        <f>TIME(P382,Q382,0)</f>
        <v>0.77083333333333337</v>
      </c>
      <c r="V382" s="11"/>
      <c r="W382" s="11">
        <f>TIME($W$4,$X$4,0)</f>
        <v>0.35416666666666669</v>
      </c>
      <c r="X382" s="11"/>
      <c r="Y382" s="11">
        <f>U382-R382-(T382-S382)</f>
        <v>0.43055555555555552</v>
      </c>
      <c r="Z382" s="191">
        <f>AB382+AC382</f>
        <v>0</v>
      </c>
      <c r="AH382" s="184"/>
    </row>
    <row r="383" spans="1:37" ht="12.75" hidden="1" customHeight="1" outlineLevel="1" x14ac:dyDescent="0.2">
      <c r="B383" s="851"/>
      <c r="C383" s="851"/>
      <c r="D383" s="27" t="str">
        <f t="shared" ref="D383:D412" si="170">IF(E383="Mo",WEEKNUM(I383),"")</f>
        <v/>
      </c>
      <c r="E383" s="2" t="str">
        <f t="shared" ref="E383:E412" si="171">TEXT(I383,$E$4)</f>
        <v>Mi</v>
      </c>
      <c r="F383" s="2">
        <f t="shared" ref="F383:F412" si="172">$F$4</f>
        <v>2020</v>
      </c>
      <c r="G383" s="2">
        <f t="shared" ref="G383:G412" si="173">$A$382</f>
        <v>12</v>
      </c>
      <c r="H383" s="2">
        <f>H382+1</f>
        <v>2</v>
      </c>
      <c r="I383" s="14">
        <f t="shared" ref="I383:I412" si="174">DATE(F383,G383,H383)</f>
        <v>42705</v>
      </c>
      <c r="J383" s="3">
        <v>7</v>
      </c>
      <c r="K383" s="134">
        <v>45</v>
      </c>
      <c r="L383" s="3">
        <v>12</v>
      </c>
      <c r="M383" s="134">
        <v>15</v>
      </c>
      <c r="N383" s="3">
        <v>12</v>
      </c>
      <c r="O383" s="134">
        <v>45</v>
      </c>
      <c r="P383" s="3">
        <v>17</v>
      </c>
      <c r="Q383" s="134">
        <v>5</v>
      </c>
      <c r="R383" s="139">
        <f>TIME(J383,K383,0)</f>
        <v>0.32291666666666669</v>
      </c>
      <c r="S383" s="139">
        <f>TIME(L383,M383,0)</f>
        <v>0.51041666666666663</v>
      </c>
      <c r="T383" s="139">
        <f>TIME(N383,O383,0)</f>
        <v>0.53125</v>
      </c>
      <c r="U383" s="139">
        <f>TIME(P383,Q383,0)</f>
        <v>0.71180555555555547</v>
      </c>
      <c r="V383" s="11"/>
      <c r="W383" s="11">
        <f>TIME($W$4,$X$4,0)</f>
        <v>0.35416666666666669</v>
      </c>
      <c r="X383" s="11"/>
      <c r="Y383" s="11">
        <f>U383-R383-(T383-S383)</f>
        <v>0.36805555555555541</v>
      </c>
      <c r="Z383" s="191">
        <f t="shared" ref="Z383:Z412" si="175">AB383+AC383</f>
        <v>0</v>
      </c>
      <c r="AA383" s="150"/>
      <c r="AH383" s="184"/>
    </row>
    <row r="384" spans="1:37" ht="12.75" hidden="1" customHeight="1" outlineLevel="1" x14ac:dyDescent="0.2">
      <c r="B384" s="851"/>
      <c r="C384" s="851"/>
      <c r="D384" s="27" t="str">
        <f t="shared" si="170"/>
        <v/>
      </c>
      <c r="E384" s="2" t="str">
        <f t="shared" si="171"/>
        <v>Do</v>
      </c>
      <c r="F384" s="2">
        <f t="shared" si="172"/>
        <v>2020</v>
      </c>
      <c r="G384" s="2">
        <f t="shared" si="173"/>
        <v>12</v>
      </c>
      <c r="H384" s="2">
        <f t="shared" ref="H384:H412" si="176">H383+1</f>
        <v>3</v>
      </c>
      <c r="I384" s="14">
        <f t="shared" si="174"/>
        <v>42706</v>
      </c>
      <c r="J384" s="3">
        <v>7</v>
      </c>
      <c r="K384" s="134">
        <v>50</v>
      </c>
      <c r="L384" s="3">
        <v>12</v>
      </c>
      <c r="M384" s="134">
        <v>15</v>
      </c>
      <c r="N384" s="3">
        <v>12</v>
      </c>
      <c r="O384" s="134">
        <v>45</v>
      </c>
      <c r="P384" s="3">
        <v>18</v>
      </c>
      <c r="Q384" s="134">
        <v>0</v>
      </c>
      <c r="R384" s="139">
        <f>TIME(J384,K384,0)</f>
        <v>0.3263888888888889</v>
      </c>
      <c r="S384" s="139">
        <f>TIME(L384,M384,0)</f>
        <v>0.51041666666666663</v>
      </c>
      <c r="T384" s="139">
        <f>TIME(N384,O384,0)</f>
        <v>0.53125</v>
      </c>
      <c r="U384" s="139">
        <f>TIME(P384,Q384,0)</f>
        <v>0.75</v>
      </c>
      <c r="V384" s="11"/>
      <c r="W384" s="11">
        <f>TIME($W$4,$X$4,0)</f>
        <v>0.35416666666666669</v>
      </c>
      <c r="X384" s="11"/>
      <c r="Y384" s="11">
        <f>U384-R384-(T384-S384)</f>
        <v>0.40277777777777773</v>
      </c>
      <c r="Z384" s="191">
        <f t="shared" si="175"/>
        <v>0</v>
      </c>
      <c r="AA384" s="150"/>
      <c r="AH384" s="184"/>
    </row>
    <row r="385" spans="2:27" ht="12.75" hidden="1" customHeight="1" outlineLevel="1" x14ac:dyDescent="0.2">
      <c r="B385" s="851"/>
      <c r="C385" s="851"/>
      <c r="D385" s="27" t="str">
        <f t="shared" si="170"/>
        <v/>
      </c>
      <c r="E385" s="2" t="str">
        <f t="shared" si="171"/>
        <v>Fr</v>
      </c>
      <c r="F385" s="2">
        <f t="shared" si="172"/>
        <v>2020</v>
      </c>
      <c r="G385" s="2">
        <f t="shared" si="173"/>
        <v>12</v>
      </c>
      <c r="H385" s="2">
        <f t="shared" si="176"/>
        <v>4</v>
      </c>
      <c r="I385" s="14">
        <f t="shared" si="174"/>
        <v>42707</v>
      </c>
      <c r="J385" s="3">
        <v>7</v>
      </c>
      <c r="K385" s="134">
        <v>45</v>
      </c>
      <c r="L385" s="3">
        <v>12</v>
      </c>
      <c r="M385" s="134">
        <v>15</v>
      </c>
      <c r="N385" s="3">
        <v>12</v>
      </c>
      <c r="O385" s="134">
        <v>45</v>
      </c>
      <c r="P385" s="3">
        <v>16</v>
      </c>
      <c r="Q385" s="134">
        <v>30</v>
      </c>
      <c r="R385" s="139">
        <f>TIME(J385,K385,0)</f>
        <v>0.32291666666666669</v>
      </c>
      <c r="S385" s="139">
        <f>TIME(L385,M385,0)</f>
        <v>0.51041666666666663</v>
      </c>
      <c r="T385" s="139">
        <f>TIME(N385,O385,0)</f>
        <v>0.53125</v>
      </c>
      <c r="U385" s="139">
        <f>TIME(P385,Q385,0)</f>
        <v>0.6875</v>
      </c>
      <c r="V385" s="11"/>
      <c r="W385" s="11">
        <f>TIME($W$4,$X$4,0)</f>
        <v>0.35416666666666669</v>
      </c>
      <c r="X385" s="11"/>
      <c r="Y385" s="11">
        <f>U385-R385-(T385-S385)</f>
        <v>0.34374999999999994</v>
      </c>
      <c r="Z385" s="191">
        <f t="shared" si="175"/>
        <v>0</v>
      </c>
      <c r="AA385" s="150"/>
    </row>
    <row r="386" spans="2:27" ht="12.75" hidden="1" customHeight="1" outlineLevel="1" x14ac:dyDescent="0.2">
      <c r="B386" s="851"/>
      <c r="C386" s="851"/>
      <c r="D386" s="27" t="str">
        <f t="shared" si="170"/>
        <v/>
      </c>
      <c r="E386" s="191" t="str">
        <f t="shared" si="171"/>
        <v>Sa</v>
      </c>
      <c r="F386" s="191">
        <f t="shared" si="172"/>
        <v>2020</v>
      </c>
      <c r="G386" s="191">
        <f t="shared" si="173"/>
        <v>12</v>
      </c>
      <c r="H386" s="191">
        <f t="shared" si="176"/>
        <v>5</v>
      </c>
      <c r="I386" s="192">
        <f t="shared" si="174"/>
        <v>42708</v>
      </c>
      <c r="J386" s="193"/>
      <c r="K386" s="194"/>
      <c r="L386" s="193"/>
      <c r="M386" s="194"/>
      <c r="N386" s="193"/>
      <c r="O386" s="194"/>
      <c r="P386" s="193"/>
      <c r="Q386" s="194"/>
      <c r="R386" s="195"/>
      <c r="S386" s="195"/>
      <c r="T386" s="195"/>
      <c r="U386" s="195"/>
      <c r="V386" s="196"/>
      <c r="W386" s="196"/>
      <c r="X386" s="196"/>
      <c r="Y386" s="196"/>
      <c r="Z386" s="191">
        <f t="shared" si="175"/>
        <v>0</v>
      </c>
      <c r="AA386" s="150"/>
    </row>
    <row r="387" spans="2:27" ht="12.75" hidden="1" customHeight="1" outlineLevel="1" x14ac:dyDescent="0.2">
      <c r="B387" s="851"/>
      <c r="C387" s="851"/>
      <c r="D387" s="27" t="str">
        <f t="shared" si="170"/>
        <v/>
      </c>
      <c r="E387" s="191" t="str">
        <f t="shared" si="171"/>
        <v>So</v>
      </c>
      <c r="F387" s="191">
        <f t="shared" si="172"/>
        <v>2020</v>
      </c>
      <c r="G387" s="191">
        <f t="shared" si="173"/>
        <v>12</v>
      </c>
      <c r="H387" s="191">
        <f t="shared" si="176"/>
        <v>6</v>
      </c>
      <c r="I387" s="192">
        <f t="shared" si="174"/>
        <v>42709</v>
      </c>
      <c r="J387" s="193"/>
      <c r="K387" s="194"/>
      <c r="L387" s="193"/>
      <c r="M387" s="194"/>
      <c r="N387" s="193"/>
      <c r="O387" s="194"/>
      <c r="P387" s="193"/>
      <c r="Q387" s="194"/>
      <c r="R387" s="195"/>
      <c r="S387" s="195"/>
      <c r="T387" s="195"/>
      <c r="U387" s="195"/>
      <c r="V387" s="196"/>
      <c r="W387" s="196"/>
      <c r="X387" s="196"/>
      <c r="Y387" s="196"/>
      <c r="Z387" s="191">
        <f t="shared" si="175"/>
        <v>0</v>
      </c>
      <c r="AA387" s="150"/>
    </row>
    <row r="388" spans="2:27" ht="12.75" hidden="1" customHeight="1" outlineLevel="1" x14ac:dyDescent="0.2">
      <c r="B388" s="851"/>
      <c r="C388" s="851"/>
      <c r="D388" s="27">
        <f t="shared" si="170"/>
        <v>50</v>
      </c>
      <c r="E388" s="2" t="str">
        <f t="shared" si="171"/>
        <v>Mo</v>
      </c>
      <c r="F388" s="2">
        <f t="shared" si="172"/>
        <v>2020</v>
      </c>
      <c r="G388" s="2">
        <f t="shared" si="173"/>
        <v>12</v>
      </c>
      <c r="H388" s="2">
        <f t="shared" si="176"/>
        <v>7</v>
      </c>
      <c r="I388" s="14">
        <f t="shared" si="174"/>
        <v>42710</v>
      </c>
      <c r="J388" s="3">
        <v>7</v>
      </c>
      <c r="K388" s="134">
        <v>50</v>
      </c>
      <c r="L388" s="3">
        <v>12</v>
      </c>
      <c r="M388" s="134">
        <v>15</v>
      </c>
      <c r="N388" s="3">
        <v>12</v>
      </c>
      <c r="O388" s="134">
        <v>45</v>
      </c>
      <c r="P388" s="193">
        <v>16</v>
      </c>
      <c r="Q388" s="194">
        <v>0</v>
      </c>
      <c r="R388" s="195">
        <f t="shared" ref="R388:R406" si="177">TIME(J388,K388,0)</f>
        <v>0.3263888888888889</v>
      </c>
      <c r="S388" s="195">
        <f t="shared" ref="S388:S406" si="178">TIME(L388,M388,0)</f>
        <v>0.51041666666666663</v>
      </c>
      <c r="T388" s="195">
        <f t="shared" ref="T388:T406" si="179">TIME(N388,O388,0)</f>
        <v>0.53125</v>
      </c>
      <c r="U388" s="195">
        <f t="shared" ref="U388:U406" si="180">TIME(P388,Q388,0)</f>
        <v>0.66666666666666663</v>
      </c>
      <c r="V388" s="196"/>
      <c r="W388" s="196">
        <f t="shared" ref="W388:W406" si="181">TIME($W$4,$X$4,0)</f>
        <v>0.35416666666666669</v>
      </c>
      <c r="X388" s="196"/>
      <c r="Y388" s="196">
        <f t="shared" ref="Y388:Y406" si="182">U388-R388-(T388-S388)</f>
        <v>0.31944444444444436</v>
      </c>
      <c r="Z388" s="191">
        <f t="shared" si="175"/>
        <v>0</v>
      </c>
      <c r="AA388" s="150"/>
    </row>
    <row r="389" spans="2:27" ht="12.75" hidden="1" customHeight="1" outlineLevel="1" x14ac:dyDescent="0.2">
      <c r="B389" s="851"/>
      <c r="C389" s="851"/>
      <c r="D389" s="27" t="str">
        <f t="shared" si="170"/>
        <v/>
      </c>
      <c r="E389" s="191" t="str">
        <f t="shared" si="171"/>
        <v>Di</v>
      </c>
      <c r="F389" s="191">
        <f t="shared" si="172"/>
        <v>2020</v>
      </c>
      <c r="G389" s="191">
        <f t="shared" si="173"/>
        <v>12</v>
      </c>
      <c r="H389" s="191">
        <f t="shared" si="176"/>
        <v>8</v>
      </c>
      <c r="I389" s="192">
        <f t="shared" si="174"/>
        <v>42711</v>
      </c>
      <c r="J389" s="193">
        <f t="shared" ref="J389:J412" si="183">$J$4</f>
        <v>7</v>
      </c>
      <c r="K389" s="194">
        <f t="shared" ref="K389:K412" si="184">$K$4</f>
        <v>0</v>
      </c>
      <c r="L389" s="193">
        <f t="shared" ref="L389:L412" si="185">$L$4</f>
        <v>12</v>
      </c>
      <c r="M389" s="194">
        <f t="shared" ref="M389:M412" si="186">$M$4</f>
        <v>15</v>
      </c>
      <c r="N389" s="193">
        <f t="shared" ref="N389:N412" si="187">$N$4</f>
        <v>12</v>
      </c>
      <c r="O389" s="194">
        <f t="shared" ref="O389:O412" si="188">$O$4</f>
        <v>45</v>
      </c>
      <c r="P389" s="193">
        <f t="shared" ref="P389:P412" si="189">$P$4</f>
        <v>16</v>
      </c>
      <c r="Q389" s="194">
        <f t="shared" ref="Q389:Q412" si="190">$Q$4</f>
        <v>0</v>
      </c>
      <c r="R389" s="195">
        <f t="shared" si="177"/>
        <v>0.29166666666666669</v>
      </c>
      <c r="S389" s="195">
        <f t="shared" si="178"/>
        <v>0.51041666666666663</v>
      </c>
      <c r="T389" s="195">
        <f t="shared" si="179"/>
        <v>0.53125</v>
      </c>
      <c r="U389" s="195">
        <f t="shared" si="180"/>
        <v>0.66666666666666663</v>
      </c>
      <c r="V389" s="196"/>
      <c r="W389" s="196">
        <f t="shared" si="181"/>
        <v>0.35416666666666669</v>
      </c>
      <c r="X389" s="196"/>
      <c r="Y389" s="196">
        <f t="shared" si="182"/>
        <v>0.35416666666666657</v>
      </c>
      <c r="Z389" s="191">
        <f t="shared" si="175"/>
        <v>0</v>
      </c>
      <c r="AA389" s="150"/>
    </row>
    <row r="390" spans="2:27" ht="12.75" hidden="1" customHeight="1" outlineLevel="1" x14ac:dyDescent="0.2">
      <c r="B390" s="851"/>
      <c r="C390" s="851"/>
      <c r="D390" s="27" t="str">
        <f t="shared" si="170"/>
        <v/>
      </c>
      <c r="E390" s="191" t="str">
        <f t="shared" si="171"/>
        <v>Mi</v>
      </c>
      <c r="F390" s="191">
        <f t="shared" si="172"/>
        <v>2020</v>
      </c>
      <c r="G390" s="191">
        <f t="shared" si="173"/>
        <v>12</v>
      </c>
      <c r="H390" s="191">
        <f t="shared" si="176"/>
        <v>9</v>
      </c>
      <c r="I390" s="192">
        <f t="shared" si="174"/>
        <v>42712</v>
      </c>
      <c r="J390" s="193">
        <f t="shared" si="183"/>
        <v>7</v>
      </c>
      <c r="K390" s="194">
        <f t="shared" si="184"/>
        <v>0</v>
      </c>
      <c r="L390" s="193">
        <f t="shared" si="185"/>
        <v>12</v>
      </c>
      <c r="M390" s="194">
        <f t="shared" si="186"/>
        <v>15</v>
      </c>
      <c r="N390" s="193">
        <f t="shared" si="187"/>
        <v>12</v>
      </c>
      <c r="O390" s="194">
        <f t="shared" si="188"/>
        <v>45</v>
      </c>
      <c r="P390" s="193">
        <f t="shared" si="189"/>
        <v>16</v>
      </c>
      <c r="Q390" s="194">
        <f t="shared" si="190"/>
        <v>0</v>
      </c>
      <c r="R390" s="195">
        <f t="shared" si="177"/>
        <v>0.29166666666666669</v>
      </c>
      <c r="S390" s="195">
        <f t="shared" si="178"/>
        <v>0.51041666666666663</v>
      </c>
      <c r="T390" s="195">
        <f t="shared" si="179"/>
        <v>0.53125</v>
      </c>
      <c r="U390" s="195">
        <f t="shared" si="180"/>
        <v>0.66666666666666663</v>
      </c>
      <c r="V390" s="196"/>
      <c r="W390" s="196">
        <f t="shared" si="181"/>
        <v>0.35416666666666669</v>
      </c>
      <c r="X390" s="196"/>
      <c r="Y390" s="196">
        <f t="shared" si="182"/>
        <v>0.35416666666666657</v>
      </c>
      <c r="Z390" s="191">
        <f t="shared" si="175"/>
        <v>0</v>
      </c>
      <c r="AA390" s="150"/>
    </row>
    <row r="391" spans="2:27" ht="12.75" hidden="1" customHeight="1" outlineLevel="1" x14ac:dyDescent="0.2">
      <c r="B391" s="851"/>
      <c r="C391" s="851"/>
      <c r="D391" s="27" t="str">
        <f t="shared" si="170"/>
        <v/>
      </c>
      <c r="E391" s="191" t="str">
        <f t="shared" si="171"/>
        <v>Do</v>
      </c>
      <c r="F391" s="191">
        <f t="shared" si="172"/>
        <v>2020</v>
      </c>
      <c r="G391" s="191">
        <f t="shared" si="173"/>
        <v>12</v>
      </c>
      <c r="H391" s="191">
        <f t="shared" si="176"/>
        <v>10</v>
      </c>
      <c r="I391" s="192">
        <f t="shared" si="174"/>
        <v>42713</v>
      </c>
      <c r="J391" s="193">
        <f t="shared" si="183"/>
        <v>7</v>
      </c>
      <c r="K391" s="194">
        <f t="shared" si="184"/>
        <v>0</v>
      </c>
      <c r="L391" s="193">
        <f t="shared" si="185"/>
        <v>12</v>
      </c>
      <c r="M391" s="194">
        <f t="shared" si="186"/>
        <v>15</v>
      </c>
      <c r="N391" s="193">
        <f t="shared" si="187"/>
        <v>12</v>
      </c>
      <c r="O391" s="194">
        <f t="shared" si="188"/>
        <v>45</v>
      </c>
      <c r="P391" s="193">
        <f t="shared" si="189"/>
        <v>16</v>
      </c>
      <c r="Q391" s="194">
        <f t="shared" si="190"/>
        <v>0</v>
      </c>
      <c r="R391" s="195">
        <f t="shared" si="177"/>
        <v>0.29166666666666669</v>
      </c>
      <c r="S391" s="195">
        <f t="shared" si="178"/>
        <v>0.51041666666666663</v>
      </c>
      <c r="T391" s="195">
        <f t="shared" si="179"/>
        <v>0.53125</v>
      </c>
      <c r="U391" s="195">
        <f t="shared" si="180"/>
        <v>0.66666666666666663</v>
      </c>
      <c r="V391" s="196"/>
      <c r="W391" s="196">
        <f t="shared" si="181"/>
        <v>0.35416666666666669</v>
      </c>
      <c r="X391" s="196"/>
      <c r="Y391" s="196">
        <f t="shared" si="182"/>
        <v>0.35416666666666657</v>
      </c>
      <c r="Z391" s="191">
        <f t="shared" si="175"/>
        <v>0</v>
      </c>
      <c r="AA391" s="150"/>
    </row>
    <row r="392" spans="2:27" ht="12.75" hidden="1" customHeight="1" outlineLevel="1" x14ac:dyDescent="0.2">
      <c r="B392" s="851"/>
      <c r="C392" s="851"/>
      <c r="D392" s="27" t="str">
        <f t="shared" si="170"/>
        <v/>
      </c>
      <c r="E392" s="191" t="str">
        <f t="shared" si="171"/>
        <v>Fr</v>
      </c>
      <c r="F392" s="191">
        <f t="shared" si="172"/>
        <v>2020</v>
      </c>
      <c r="G392" s="191">
        <f t="shared" si="173"/>
        <v>12</v>
      </c>
      <c r="H392" s="191">
        <f t="shared" si="176"/>
        <v>11</v>
      </c>
      <c r="I392" s="192">
        <f t="shared" si="174"/>
        <v>42714</v>
      </c>
      <c r="J392" s="193">
        <f t="shared" si="183"/>
        <v>7</v>
      </c>
      <c r="K392" s="194">
        <f t="shared" si="184"/>
        <v>0</v>
      </c>
      <c r="L392" s="193">
        <f t="shared" si="185"/>
        <v>12</v>
      </c>
      <c r="M392" s="194">
        <f t="shared" si="186"/>
        <v>15</v>
      </c>
      <c r="N392" s="193">
        <f t="shared" si="187"/>
        <v>12</v>
      </c>
      <c r="O392" s="194">
        <f t="shared" si="188"/>
        <v>45</v>
      </c>
      <c r="P392" s="193">
        <f t="shared" si="189"/>
        <v>16</v>
      </c>
      <c r="Q392" s="194">
        <f t="shared" si="190"/>
        <v>0</v>
      </c>
      <c r="R392" s="195">
        <f t="shared" si="177"/>
        <v>0.29166666666666669</v>
      </c>
      <c r="S392" s="195">
        <f t="shared" si="178"/>
        <v>0.51041666666666663</v>
      </c>
      <c r="T392" s="195">
        <f t="shared" si="179"/>
        <v>0.53125</v>
      </c>
      <c r="U392" s="195">
        <f t="shared" si="180"/>
        <v>0.66666666666666663</v>
      </c>
      <c r="V392" s="196"/>
      <c r="W392" s="196">
        <f t="shared" si="181"/>
        <v>0.35416666666666669</v>
      </c>
      <c r="X392" s="196"/>
      <c r="Y392" s="196">
        <f t="shared" si="182"/>
        <v>0.35416666666666657</v>
      </c>
      <c r="Z392" s="191">
        <f t="shared" si="175"/>
        <v>0</v>
      </c>
      <c r="AA392" s="150"/>
    </row>
    <row r="393" spans="2:27" ht="12.75" hidden="1" customHeight="1" outlineLevel="1" x14ac:dyDescent="0.2">
      <c r="B393" s="851"/>
      <c r="C393" s="851"/>
      <c r="D393" s="27" t="str">
        <f t="shared" si="170"/>
        <v/>
      </c>
      <c r="E393" s="191" t="str">
        <f t="shared" si="171"/>
        <v>Sa</v>
      </c>
      <c r="F393" s="191">
        <f t="shared" si="172"/>
        <v>2020</v>
      </c>
      <c r="G393" s="191">
        <f t="shared" si="173"/>
        <v>12</v>
      </c>
      <c r="H393" s="191">
        <f t="shared" si="176"/>
        <v>12</v>
      </c>
      <c r="I393" s="192">
        <f t="shared" si="174"/>
        <v>42715</v>
      </c>
      <c r="J393" s="193"/>
      <c r="K393" s="194"/>
      <c r="L393" s="193"/>
      <c r="M393" s="194"/>
      <c r="N393" s="193"/>
      <c r="O393" s="194"/>
      <c r="P393" s="193"/>
      <c r="Q393" s="194"/>
      <c r="R393" s="195"/>
      <c r="S393" s="195"/>
      <c r="T393" s="195"/>
      <c r="U393" s="195"/>
      <c r="V393" s="196"/>
      <c r="W393" s="196"/>
      <c r="X393" s="196"/>
      <c r="Y393" s="196"/>
      <c r="Z393" s="191">
        <f t="shared" si="175"/>
        <v>0</v>
      </c>
      <c r="AA393" s="150"/>
    </row>
    <row r="394" spans="2:27" ht="12.75" hidden="1" customHeight="1" outlineLevel="1" x14ac:dyDescent="0.2">
      <c r="B394" s="851"/>
      <c r="C394" s="851"/>
      <c r="D394" s="27" t="str">
        <f t="shared" si="170"/>
        <v/>
      </c>
      <c r="E394" s="191" t="str">
        <f t="shared" si="171"/>
        <v>So</v>
      </c>
      <c r="F394" s="191">
        <f t="shared" si="172"/>
        <v>2020</v>
      </c>
      <c r="G394" s="191">
        <f t="shared" si="173"/>
        <v>12</v>
      </c>
      <c r="H394" s="191">
        <f t="shared" si="176"/>
        <v>13</v>
      </c>
      <c r="I394" s="192">
        <f t="shared" si="174"/>
        <v>42716</v>
      </c>
      <c r="J394" s="193"/>
      <c r="K394" s="194"/>
      <c r="L394" s="193"/>
      <c r="M394" s="194"/>
      <c r="N394" s="193"/>
      <c r="O394" s="194"/>
      <c r="P394" s="193"/>
      <c r="Q394" s="194"/>
      <c r="R394" s="195"/>
      <c r="S394" s="195"/>
      <c r="T394" s="195"/>
      <c r="U394" s="195"/>
      <c r="V394" s="196"/>
      <c r="W394" s="196"/>
      <c r="X394" s="196"/>
      <c r="Y394" s="196"/>
      <c r="Z394" s="191">
        <f t="shared" si="175"/>
        <v>0</v>
      </c>
      <c r="AA394" s="150"/>
    </row>
    <row r="395" spans="2:27" ht="12.75" hidden="1" customHeight="1" outlineLevel="1" x14ac:dyDescent="0.2">
      <c r="B395" s="851"/>
      <c r="C395" s="851"/>
      <c r="D395" s="27">
        <f t="shared" si="170"/>
        <v>51</v>
      </c>
      <c r="E395" s="191" t="str">
        <f t="shared" si="171"/>
        <v>Mo</v>
      </c>
      <c r="F395" s="191">
        <f t="shared" si="172"/>
        <v>2020</v>
      </c>
      <c r="G395" s="191">
        <f t="shared" si="173"/>
        <v>12</v>
      </c>
      <c r="H395" s="191">
        <f t="shared" si="176"/>
        <v>14</v>
      </c>
      <c r="I395" s="192">
        <f t="shared" si="174"/>
        <v>42717</v>
      </c>
      <c r="J395" s="193">
        <f t="shared" si="183"/>
        <v>7</v>
      </c>
      <c r="K395" s="194">
        <f t="shared" si="184"/>
        <v>0</v>
      </c>
      <c r="L395" s="193">
        <f t="shared" si="185"/>
        <v>12</v>
      </c>
      <c r="M395" s="194">
        <f t="shared" si="186"/>
        <v>15</v>
      </c>
      <c r="N395" s="193">
        <f t="shared" si="187"/>
        <v>12</v>
      </c>
      <c r="O395" s="194">
        <f t="shared" si="188"/>
        <v>45</v>
      </c>
      <c r="P395" s="193">
        <f t="shared" si="189"/>
        <v>16</v>
      </c>
      <c r="Q395" s="194">
        <f t="shared" si="190"/>
        <v>0</v>
      </c>
      <c r="R395" s="195">
        <f t="shared" si="177"/>
        <v>0.29166666666666669</v>
      </c>
      <c r="S395" s="195">
        <f t="shared" si="178"/>
        <v>0.51041666666666663</v>
      </c>
      <c r="T395" s="195">
        <f t="shared" si="179"/>
        <v>0.53125</v>
      </c>
      <c r="U395" s="195">
        <f t="shared" si="180"/>
        <v>0.66666666666666663</v>
      </c>
      <c r="V395" s="196"/>
      <c r="W395" s="196">
        <f t="shared" si="181"/>
        <v>0.35416666666666669</v>
      </c>
      <c r="X395" s="196"/>
      <c r="Y395" s="196">
        <f t="shared" si="182"/>
        <v>0.35416666666666657</v>
      </c>
      <c r="Z395" s="191">
        <f t="shared" si="175"/>
        <v>0</v>
      </c>
      <c r="AA395" s="150"/>
    </row>
    <row r="396" spans="2:27" ht="12.75" hidden="1" customHeight="1" outlineLevel="1" x14ac:dyDescent="0.2">
      <c r="B396" s="851"/>
      <c r="C396" s="851"/>
      <c r="D396" s="27" t="str">
        <f t="shared" si="170"/>
        <v/>
      </c>
      <c r="E396" s="191" t="str">
        <f t="shared" si="171"/>
        <v>Di</v>
      </c>
      <c r="F396" s="191">
        <f t="shared" si="172"/>
        <v>2020</v>
      </c>
      <c r="G396" s="191">
        <f t="shared" si="173"/>
        <v>12</v>
      </c>
      <c r="H396" s="191">
        <f t="shared" si="176"/>
        <v>15</v>
      </c>
      <c r="I396" s="192">
        <f t="shared" si="174"/>
        <v>42718</v>
      </c>
      <c r="J396" s="193">
        <f t="shared" si="183"/>
        <v>7</v>
      </c>
      <c r="K396" s="194">
        <f t="shared" si="184"/>
        <v>0</v>
      </c>
      <c r="L396" s="193">
        <f t="shared" si="185"/>
        <v>12</v>
      </c>
      <c r="M396" s="194">
        <f t="shared" si="186"/>
        <v>15</v>
      </c>
      <c r="N396" s="193">
        <f t="shared" si="187"/>
        <v>12</v>
      </c>
      <c r="O396" s="194">
        <f t="shared" si="188"/>
        <v>45</v>
      </c>
      <c r="P396" s="193">
        <f t="shared" si="189"/>
        <v>16</v>
      </c>
      <c r="Q396" s="194">
        <f t="shared" si="190"/>
        <v>0</v>
      </c>
      <c r="R396" s="195">
        <f t="shared" si="177"/>
        <v>0.29166666666666669</v>
      </c>
      <c r="S396" s="195">
        <f t="shared" si="178"/>
        <v>0.51041666666666663</v>
      </c>
      <c r="T396" s="195">
        <f t="shared" si="179"/>
        <v>0.53125</v>
      </c>
      <c r="U396" s="195">
        <f t="shared" si="180"/>
        <v>0.66666666666666663</v>
      </c>
      <c r="V396" s="196"/>
      <c r="W396" s="196">
        <f t="shared" si="181"/>
        <v>0.35416666666666669</v>
      </c>
      <c r="X396" s="196"/>
      <c r="Y396" s="196">
        <f t="shared" si="182"/>
        <v>0.35416666666666657</v>
      </c>
      <c r="Z396" s="191">
        <f t="shared" si="175"/>
        <v>0</v>
      </c>
      <c r="AA396" s="150"/>
    </row>
    <row r="397" spans="2:27" ht="12.75" hidden="1" customHeight="1" outlineLevel="1" x14ac:dyDescent="0.2">
      <c r="B397" s="851"/>
      <c r="C397" s="851"/>
      <c r="D397" s="27" t="str">
        <f t="shared" si="170"/>
        <v/>
      </c>
      <c r="E397" s="191" t="str">
        <f t="shared" si="171"/>
        <v>Mi</v>
      </c>
      <c r="F397" s="191">
        <f t="shared" si="172"/>
        <v>2020</v>
      </c>
      <c r="G397" s="191">
        <f t="shared" si="173"/>
        <v>12</v>
      </c>
      <c r="H397" s="191">
        <f t="shared" si="176"/>
        <v>16</v>
      </c>
      <c r="I397" s="192">
        <f t="shared" si="174"/>
        <v>42719</v>
      </c>
      <c r="J397" s="193">
        <f t="shared" si="183"/>
        <v>7</v>
      </c>
      <c r="K397" s="194">
        <f t="shared" si="184"/>
        <v>0</v>
      </c>
      <c r="L397" s="193">
        <f t="shared" si="185"/>
        <v>12</v>
      </c>
      <c r="M397" s="194">
        <f t="shared" si="186"/>
        <v>15</v>
      </c>
      <c r="N397" s="193">
        <f t="shared" si="187"/>
        <v>12</v>
      </c>
      <c r="O397" s="194">
        <f t="shared" si="188"/>
        <v>45</v>
      </c>
      <c r="P397" s="193">
        <f t="shared" si="189"/>
        <v>16</v>
      </c>
      <c r="Q397" s="194">
        <f t="shared" si="190"/>
        <v>0</v>
      </c>
      <c r="R397" s="195">
        <f t="shared" si="177"/>
        <v>0.29166666666666669</v>
      </c>
      <c r="S397" s="195">
        <f t="shared" si="178"/>
        <v>0.51041666666666663</v>
      </c>
      <c r="T397" s="195">
        <f t="shared" si="179"/>
        <v>0.53125</v>
      </c>
      <c r="U397" s="195">
        <f t="shared" si="180"/>
        <v>0.66666666666666663</v>
      </c>
      <c r="V397" s="196"/>
      <c r="W397" s="196">
        <f t="shared" si="181"/>
        <v>0.35416666666666669</v>
      </c>
      <c r="X397" s="196"/>
      <c r="Y397" s="196">
        <f t="shared" si="182"/>
        <v>0.35416666666666657</v>
      </c>
      <c r="Z397" s="191">
        <f t="shared" si="175"/>
        <v>0</v>
      </c>
      <c r="AA397" s="172"/>
    </row>
    <row r="398" spans="2:27" ht="12.75" hidden="1" customHeight="1" outlineLevel="1" x14ac:dyDescent="0.2">
      <c r="B398" s="851"/>
      <c r="C398" s="851"/>
      <c r="D398" s="27" t="str">
        <f t="shared" si="170"/>
        <v/>
      </c>
      <c r="E398" s="191" t="str">
        <f t="shared" si="171"/>
        <v>Do</v>
      </c>
      <c r="F398" s="191">
        <f t="shared" si="172"/>
        <v>2020</v>
      </c>
      <c r="G398" s="191">
        <f t="shared" si="173"/>
        <v>12</v>
      </c>
      <c r="H398" s="191">
        <f t="shared" si="176"/>
        <v>17</v>
      </c>
      <c r="I398" s="192">
        <f t="shared" si="174"/>
        <v>42720</v>
      </c>
      <c r="J398" s="193">
        <f t="shared" si="183"/>
        <v>7</v>
      </c>
      <c r="K398" s="194">
        <f t="shared" si="184"/>
        <v>0</v>
      </c>
      <c r="L398" s="193">
        <f t="shared" si="185"/>
        <v>12</v>
      </c>
      <c r="M398" s="194">
        <f t="shared" si="186"/>
        <v>15</v>
      </c>
      <c r="N398" s="193">
        <f t="shared" si="187"/>
        <v>12</v>
      </c>
      <c r="O398" s="194">
        <f t="shared" si="188"/>
        <v>45</v>
      </c>
      <c r="P398" s="193">
        <f t="shared" si="189"/>
        <v>16</v>
      </c>
      <c r="Q398" s="194">
        <f t="shared" si="190"/>
        <v>0</v>
      </c>
      <c r="R398" s="195">
        <f t="shared" si="177"/>
        <v>0.29166666666666669</v>
      </c>
      <c r="S398" s="195">
        <f t="shared" si="178"/>
        <v>0.51041666666666663</v>
      </c>
      <c r="T398" s="195">
        <f t="shared" si="179"/>
        <v>0.53125</v>
      </c>
      <c r="U398" s="195">
        <f t="shared" si="180"/>
        <v>0.66666666666666663</v>
      </c>
      <c r="V398" s="196"/>
      <c r="W398" s="196">
        <f t="shared" si="181"/>
        <v>0.35416666666666669</v>
      </c>
      <c r="X398" s="196"/>
      <c r="Y398" s="196">
        <f t="shared" si="182"/>
        <v>0.35416666666666657</v>
      </c>
      <c r="Z398" s="191">
        <f t="shared" si="175"/>
        <v>0</v>
      </c>
      <c r="AA398" s="172"/>
    </row>
    <row r="399" spans="2:27" ht="12.75" hidden="1" customHeight="1" outlineLevel="1" x14ac:dyDescent="0.2">
      <c r="B399" s="851"/>
      <c r="C399" s="851"/>
      <c r="D399" s="27" t="str">
        <f t="shared" si="170"/>
        <v/>
      </c>
      <c r="E399" s="191" t="str">
        <f t="shared" si="171"/>
        <v>Fr</v>
      </c>
      <c r="F399" s="191">
        <f t="shared" si="172"/>
        <v>2020</v>
      </c>
      <c r="G399" s="191">
        <f t="shared" si="173"/>
        <v>12</v>
      </c>
      <c r="H399" s="191">
        <f t="shared" si="176"/>
        <v>18</v>
      </c>
      <c r="I399" s="192">
        <f t="shared" si="174"/>
        <v>42721</v>
      </c>
      <c r="J399" s="193">
        <f t="shared" si="183"/>
        <v>7</v>
      </c>
      <c r="K399" s="194">
        <f t="shared" si="184"/>
        <v>0</v>
      </c>
      <c r="L399" s="193">
        <f t="shared" si="185"/>
        <v>12</v>
      </c>
      <c r="M399" s="194">
        <f t="shared" si="186"/>
        <v>15</v>
      </c>
      <c r="N399" s="193">
        <f t="shared" si="187"/>
        <v>12</v>
      </c>
      <c r="O399" s="194">
        <f t="shared" si="188"/>
        <v>45</v>
      </c>
      <c r="P399" s="193">
        <f t="shared" si="189"/>
        <v>16</v>
      </c>
      <c r="Q399" s="194">
        <f t="shared" si="190"/>
        <v>0</v>
      </c>
      <c r="R399" s="195">
        <f t="shared" si="177"/>
        <v>0.29166666666666669</v>
      </c>
      <c r="S399" s="195">
        <f t="shared" si="178"/>
        <v>0.51041666666666663</v>
      </c>
      <c r="T399" s="195">
        <f t="shared" si="179"/>
        <v>0.53125</v>
      </c>
      <c r="U399" s="195">
        <f t="shared" si="180"/>
        <v>0.66666666666666663</v>
      </c>
      <c r="V399" s="196"/>
      <c r="W399" s="196">
        <f t="shared" si="181"/>
        <v>0.35416666666666669</v>
      </c>
      <c r="X399" s="196"/>
      <c r="Y399" s="196">
        <f t="shared" si="182"/>
        <v>0.35416666666666657</v>
      </c>
      <c r="Z399" s="191">
        <f t="shared" si="175"/>
        <v>0</v>
      </c>
      <c r="AA399" s="172"/>
    </row>
    <row r="400" spans="2:27" ht="12.75" hidden="1" customHeight="1" outlineLevel="1" x14ac:dyDescent="0.2">
      <c r="B400" s="851"/>
      <c r="C400" s="851"/>
      <c r="D400" s="27" t="str">
        <f t="shared" si="170"/>
        <v/>
      </c>
      <c r="E400" s="191" t="str">
        <f t="shared" si="171"/>
        <v>Sa</v>
      </c>
      <c r="F400" s="191">
        <f t="shared" si="172"/>
        <v>2020</v>
      </c>
      <c r="G400" s="191">
        <f t="shared" si="173"/>
        <v>12</v>
      </c>
      <c r="H400" s="191">
        <f t="shared" si="176"/>
        <v>19</v>
      </c>
      <c r="I400" s="192">
        <f t="shared" si="174"/>
        <v>42722</v>
      </c>
      <c r="J400" s="193"/>
      <c r="K400" s="194"/>
      <c r="L400" s="193"/>
      <c r="M400" s="194"/>
      <c r="N400" s="193"/>
      <c r="O400" s="194"/>
      <c r="P400" s="193"/>
      <c r="Q400" s="194"/>
      <c r="R400" s="195"/>
      <c r="S400" s="195"/>
      <c r="T400" s="195"/>
      <c r="U400" s="195"/>
      <c r="V400" s="196"/>
      <c r="W400" s="196"/>
      <c r="X400" s="196"/>
      <c r="Y400" s="196"/>
      <c r="Z400" s="191">
        <f t="shared" si="175"/>
        <v>0</v>
      </c>
      <c r="AA400" s="172"/>
    </row>
    <row r="401" spans="2:30" ht="12.75" hidden="1" customHeight="1" outlineLevel="1" x14ac:dyDescent="0.2">
      <c r="B401" s="851"/>
      <c r="C401" s="851"/>
      <c r="D401" s="27" t="str">
        <f t="shared" si="170"/>
        <v/>
      </c>
      <c r="E401" s="191" t="str">
        <f t="shared" si="171"/>
        <v>So</v>
      </c>
      <c r="F401" s="191">
        <f t="shared" si="172"/>
        <v>2020</v>
      </c>
      <c r="G401" s="191">
        <f t="shared" si="173"/>
        <v>12</v>
      </c>
      <c r="H401" s="191">
        <f t="shared" si="176"/>
        <v>20</v>
      </c>
      <c r="I401" s="192">
        <f t="shared" si="174"/>
        <v>42723</v>
      </c>
      <c r="J401" s="193"/>
      <c r="K401" s="194"/>
      <c r="L401" s="193"/>
      <c r="M401" s="194"/>
      <c r="N401" s="193"/>
      <c r="O401" s="194"/>
      <c r="P401" s="193"/>
      <c r="Q401" s="194"/>
      <c r="R401" s="195"/>
      <c r="S401" s="195"/>
      <c r="T401" s="195"/>
      <c r="U401" s="195"/>
      <c r="V401" s="196"/>
      <c r="W401" s="196"/>
      <c r="X401" s="196"/>
      <c r="Y401" s="196"/>
      <c r="Z401" s="191">
        <f t="shared" si="175"/>
        <v>0</v>
      </c>
      <c r="AA401" s="172"/>
    </row>
    <row r="402" spans="2:30" ht="12.75" hidden="1" customHeight="1" outlineLevel="1" x14ac:dyDescent="0.2">
      <c r="B402" s="851"/>
      <c r="C402" s="851"/>
      <c r="D402" s="27">
        <f t="shared" si="170"/>
        <v>52</v>
      </c>
      <c r="E402" s="191" t="str">
        <f t="shared" si="171"/>
        <v>Mo</v>
      </c>
      <c r="F402" s="191">
        <f t="shared" si="172"/>
        <v>2020</v>
      </c>
      <c r="G402" s="191">
        <f t="shared" si="173"/>
        <v>12</v>
      </c>
      <c r="H402" s="191">
        <f t="shared" si="176"/>
        <v>21</v>
      </c>
      <c r="I402" s="192">
        <f t="shared" si="174"/>
        <v>42724</v>
      </c>
      <c r="J402" s="193">
        <f t="shared" si="183"/>
        <v>7</v>
      </c>
      <c r="K402" s="194">
        <f t="shared" si="184"/>
        <v>0</v>
      </c>
      <c r="L402" s="193">
        <f t="shared" si="185"/>
        <v>12</v>
      </c>
      <c r="M402" s="194">
        <f t="shared" si="186"/>
        <v>15</v>
      </c>
      <c r="N402" s="193">
        <f t="shared" si="187"/>
        <v>12</v>
      </c>
      <c r="O402" s="194">
        <f t="shared" si="188"/>
        <v>45</v>
      </c>
      <c r="P402" s="193">
        <f t="shared" si="189"/>
        <v>16</v>
      </c>
      <c r="Q402" s="194">
        <f t="shared" si="190"/>
        <v>0</v>
      </c>
      <c r="R402" s="195">
        <f t="shared" si="177"/>
        <v>0.29166666666666669</v>
      </c>
      <c r="S402" s="195">
        <f t="shared" si="178"/>
        <v>0.51041666666666663</v>
      </c>
      <c r="T402" s="195">
        <f t="shared" si="179"/>
        <v>0.53125</v>
      </c>
      <c r="U402" s="195">
        <f t="shared" si="180"/>
        <v>0.66666666666666663</v>
      </c>
      <c r="V402" s="196"/>
      <c r="W402" s="196">
        <f t="shared" si="181"/>
        <v>0.35416666666666669</v>
      </c>
      <c r="X402" s="196"/>
      <c r="Y402" s="196">
        <f t="shared" si="182"/>
        <v>0.35416666666666657</v>
      </c>
      <c r="Z402" s="191">
        <f t="shared" si="175"/>
        <v>0</v>
      </c>
    </row>
    <row r="403" spans="2:30" ht="12.75" hidden="1" customHeight="1" outlineLevel="1" x14ac:dyDescent="0.2">
      <c r="B403" s="851"/>
      <c r="C403" s="851"/>
      <c r="D403" s="27" t="str">
        <f t="shared" si="170"/>
        <v/>
      </c>
      <c r="E403" s="191" t="str">
        <f t="shared" si="171"/>
        <v>Di</v>
      </c>
      <c r="F403" s="191">
        <f t="shared" si="172"/>
        <v>2020</v>
      </c>
      <c r="G403" s="191">
        <f t="shared" si="173"/>
        <v>12</v>
      </c>
      <c r="H403" s="191">
        <f t="shared" si="176"/>
        <v>22</v>
      </c>
      <c r="I403" s="192">
        <f t="shared" si="174"/>
        <v>42725</v>
      </c>
      <c r="J403" s="193">
        <f t="shared" si="183"/>
        <v>7</v>
      </c>
      <c r="K403" s="194">
        <f t="shared" si="184"/>
        <v>0</v>
      </c>
      <c r="L403" s="193">
        <f t="shared" si="185"/>
        <v>12</v>
      </c>
      <c r="M403" s="194">
        <f t="shared" si="186"/>
        <v>15</v>
      </c>
      <c r="N403" s="193">
        <f t="shared" si="187"/>
        <v>12</v>
      </c>
      <c r="O403" s="194">
        <f t="shared" si="188"/>
        <v>45</v>
      </c>
      <c r="P403" s="193">
        <f t="shared" si="189"/>
        <v>16</v>
      </c>
      <c r="Q403" s="194">
        <f t="shared" si="190"/>
        <v>0</v>
      </c>
      <c r="R403" s="195">
        <f t="shared" si="177"/>
        <v>0.29166666666666669</v>
      </c>
      <c r="S403" s="195">
        <f t="shared" si="178"/>
        <v>0.51041666666666663</v>
      </c>
      <c r="T403" s="195">
        <f t="shared" si="179"/>
        <v>0.53125</v>
      </c>
      <c r="U403" s="195">
        <f t="shared" si="180"/>
        <v>0.66666666666666663</v>
      </c>
      <c r="V403" s="196"/>
      <c r="W403" s="196">
        <f t="shared" si="181"/>
        <v>0.35416666666666669</v>
      </c>
      <c r="X403" s="196"/>
      <c r="Y403" s="196">
        <f t="shared" si="182"/>
        <v>0.35416666666666657</v>
      </c>
      <c r="Z403" s="191">
        <f t="shared" si="175"/>
        <v>0</v>
      </c>
    </row>
    <row r="404" spans="2:30" ht="12.75" hidden="1" customHeight="1" outlineLevel="1" x14ac:dyDescent="0.2">
      <c r="B404" s="851"/>
      <c r="C404" s="851"/>
      <c r="D404" s="27" t="str">
        <f t="shared" si="170"/>
        <v/>
      </c>
      <c r="E404" s="191" t="str">
        <f t="shared" si="171"/>
        <v>Mi</v>
      </c>
      <c r="F404" s="191">
        <f t="shared" si="172"/>
        <v>2020</v>
      </c>
      <c r="G404" s="191">
        <f t="shared" si="173"/>
        <v>12</v>
      </c>
      <c r="H404" s="191">
        <f t="shared" si="176"/>
        <v>23</v>
      </c>
      <c r="I404" s="192">
        <f t="shared" si="174"/>
        <v>42726</v>
      </c>
      <c r="J404" s="193">
        <f t="shared" si="183"/>
        <v>7</v>
      </c>
      <c r="K404" s="194">
        <f t="shared" si="184"/>
        <v>0</v>
      </c>
      <c r="L404" s="193">
        <f t="shared" si="185"/>
        <v>12</v>
      </c>
      <c r="M404" s="194">
        <f t="shared" si="186"/>
        <v>15</v>
      </c>
      <c r="N404" s="193">
        <f t="shared" si="187"/>
        <v>12</v>
      </c>
      <c r="O404" s="194">
        <f t="shared" si="188"/>
        <v>45</v>
      </c>
      <c r="P404" s="193">
        <f t="shared" si="189"/>
        <v>16</v>
      </c>
      <c r="Q404" s="194">
        <f t="shared" si="190"/>
        <v>0</v>
      </c>
      <c r="R404" s="195">
        <f t="shared" si="177"/>
        <v>0.29166666666666669</v>
      </c>
      <c r="S404" s="195">
        <f t="shared" si="178"/>
        <v>0.51041666666666663</v>
      </c>
      <c r="T404" s="195">
        <f t="shared" si="179"/>
        <v>0.53125</v>
      </c>
      <c r="U404" s="195">
        <f t="shared" si="180"/>
        <v>0.66666666666666663</v>
      </c>
      <c r="V404" s="196"/>
      <c r="W404" s="196">
        <f t="shared" si="181"/>
        <v>0.35416666666666669</v>
      </c>
      <c r="X404" s="196"/>
      <c r="Y404" s="196">
        <f t="shared" si="182"/>
        <v>0.35416666666666657</v>
      </c>
      <c r="Z404" s="191">
        <f t="shared" si="175"/>
        <v>0</v>
      </c>
      <c r="AA404" s="150"/>
    </row>
    <row r="405" spans="2:30" ht="12.75" hidden="1" customHeight="1" outlineLevel="1" x14ac:dyDescent="0.2">
      <c r="B405" s="851"/>
      <c r="C405" s="851"/>
      <c r="D405" s="27" t="str">
        <f t="shared" si="170"/>
        <v/>
      </c>
      <c r="E405" s="191" t="str">
        <f t="shared" si="171"/>
        <v>Do</v>
      </c>
      <c r="F405" s="191">
        <f t="shared" si="172"/>
        <v>2020</v>
      </c>
      <c r="G405" s="191">
        <f t="shared" si="173"/>
        <v>12</v>
      </c>
      <c r="H405" s="191">
        <f t="shared" si="176"/>
        <v>24</v>
      </c>
      <c r="I405" s="192">
        <f t="shared" si="174"/>
        <v>42727</v>
      </c>
      <c r="J405" s="193">
        <f t="shared" si="183"/>
        <v>7</v>
      </c>
      <c r="K405" s="194">
        <f t="shared" si="184"/>
        <v>0</v>
      </c>
      <c r="L405" s="193">
        <f t="shared" si="185"/>
        <v>12</v>
      </c>
      <c r="M405" s="194">
        <f t="shared" si="186"/>
        <v>15</v>
      </c>
      <c r="N405" s="193">
        <f t="shared" si="187"/>
        <v>12</v>
      </c>
      <c r="O405" s="194">
        <f t="shared" si="188"/>
        <v>45</v>
      </c>
      <c r="P405" s="193">
        <f t="shared" si="189"/>
        <v>16</v>
      </c>
      <c r="Q405" s="194">
        <f t="shared" si="190"/>
        <v>0</v>
      </c>
      <c r="R405" s="195">
        <f t="shared" si="177"/>
        <v>0.29166666666666669</v>
      </c>
      <c r="S405" s="195">
        <f t="shared" si="178"/>
        <v>0.51041666666666663</v>
      </c>
      <c r="T405" s="195">
        <f t="shared" si="179"/>
        <v>0.53125</v>
      </c>
      <c r="U405" s="195">
        <f t="shared" si="180"/>
        <v>0.66666666666666663</v>
      </c>
      <c r="V405" s="196"/>
      <c r="W405" s="196">
        <f t="shared" si="181"/>
        <v>0.35416666666666669</v>
      </c>
      <c r="X405" s="196"/>
      <c r="Y405" s="196">
        <f t="shared" si="182"/>
        <v>0.35416666666666657</v>
      </c>
      <c r="Z405" s="191">
        <f t="shared" si="175"/>
        <v>0</v>
      </c>
      <c r="AA405" s="150"/>
    </row>
    <row r="406" spans="2:30" ht="12.75" hidden="1" customHeight="1" outlineLevel="1" x14ac:dyDescent="0.2">
      <c r="B406" s="851"/>
      <c r="C406" s="851"/>
      <c r="D406" s="27" t="str">
        <f t="shared" si="170"/>
        <v/>
      </c>
      <c r="E406" s="191" t="str">
        <f t="shared" si="171"/>
        <v>Fr</v>
      </c>
      <c r="F406" s="191">
        <f t="shared" si="172"/>
        <v>2020</v>
      </c>
      <c r="G406" s="191">
        <f t="shared" si="173"/>
        <v>12</v>
      </c>
      <c r="H406" s="191">
        <f t="shared" si="176"/>
        <v>25</v>
      </c>
      <c r="I406" s="192">
        <f t="shared" si="174"/>
        <v>42728</v>
      </c>
      <c r="J406" s="193">
        <f t="shared" si="183"/>
        <v>7</v>
      </c>
      <c r="K406" s="194">
        <f t="shared" si="184"/>
        <v>0</v>
      </c>
      <c r="L406" s="193">
        <f t="shared" si="185"/>
        <v>12</v>
      </c>
      <c r="M406" s="194">
        <f t="shared" si="186"/>
        <v>15</v>
      </c>
      <c r="N406" s="193">
        <f t="shared" si="187"/>
        <v>12</v>
      </c>
      <c r="O406" s="194">
        <f t="shared" si="188"/>
        <v>45</v>
      </c>
      <c r="P406" s="193">
        <f t="shared" si="189"/>
        <v>16</v>
      </c>
      <c r="Q406" s="194">
        <f t="shared" si="190"/>
        <v>0</v>
      </c>
      <c r="R406" s="195">
        <f t="shared" si="177"/>
        <v>0.29166666666666669</v>
      </c>
      <c r="S406" s="195">
        <f t="shared" si="178"/>
        <v>0.51041666666666663</v>
      </c>
      <c r="T406" s="195">
        <f t="shared" si="179"/>
        <v>0.53125</v>
      </c>
      <c r="U406" s="195">
        <f t="shared" si="180"/>
        <v>0.66666666666666663</v>
      </c>
      <c r="V406" s="196"/>
      <c r="W406" s="196">
        <f t="shared" si="181"/>
        <v>0.35416666666666669</v>
      </c>
      <c r="X406" s="196"/>
      <c r="Y406" s="196">
        <f t="shared" si="182"/>
        <v>0.35416666666666657</v>
      </c>
      <c r="Z406" s="191">
        <f t="shared" si="175"/>
        <v>0</v>
      </c>
      <c r="AA406" s="150"/>
    </row>
    <row r="407" spans="2:30" ht="12.75" hidden="1" customHeight="1" outlineLevel="1" x14ac:dyDescent="0.2">
      <c r="B407" s="851"/>
      <c r="C407" s="851"/>
      <c r="D407" s="27" t="str">
        <f t="shared" si="170"/>
        <v/>
      </c>
      <c r="E407" s="191" t="str">
        <f t="shared" si="171"/>
        <v>Sa</v>
      </c>
      <c r="F407" s="191">
        <f t="shared" si="172"/>
        <v>2020</v>
      </c>
      <c r="G407" s="191">
        <f t="shared" si="173"/>
        <v>12</v>
      </c>
      <c r="H407" s="191">
        <f t="shared" si="176"/>
        <v>26</v>
      </c>
      <c r="I407" s="192">
        <f t="shared" si="174"/>
        <v>42729</v>
      </c>
      <c r="J407" s="193"/>
      <c r="K407" s="194"/>
      <c r="L407" s="193"/>
      <c r="M407" s="194"/>
      <c r="N407" s="193"/>
      <c r="O407" s="194"/>
      <c r="P407" s="193"/>
      <c r="Q407" s="194"/>
      <c r="R407" s="195"/>
      <c r="S407" s="195"/>
      <c r="T407" s="195"/>
      <c r="U407" s="195"/>
      <c r="V407" s="196"/>
      <c r="W407" s="196"/>
      <c r="X407" s="196"/>
      <c r="Y407" s="196"/>
      <c r="Z407" s="191">
        <f t="shared" si="175"/>
        <v>0</v>
      </c>
      <c r="AA407" s="150"/>
    </row>
    <row r="408" spans="2:30" ht="12.75" hidden="1" customHeight="1" outlineLevel="1" x14ac:dyDescent="0.2">
      <c r="B408" s="851"/>
      <c r="C408" s="851"/>
      <c r="D408" s="27" t="str">
        <f t="shared" si="170"/>
        <v/>
      </c>
      <c r="E408" s="191" t="str">
        <f t="shared" si="171"/>
        <v>So</v>
      </c>
      <c r="F408" s="191">
        <f t="shared" si="172"/>
        <v>2020</v>
      </c>
      <c r="G408" s="191">
        <f t="shared" si="173"/>
        <v>12</v>
      </c>
      <c r="H408" s="191">
        <f t="shared" si="176"/>
        <v>27</v>
      </c>
      <c r="I408" s="192">
        <f t="shared" si="174"/>
        <v>42730</v>
      </c>
      <c r="J408" s="193"/>
      <c r="K408" s="194"/>
      <c r="L408" s="193"/>
      <c r="M408" s="194"/>
      <c r="N408" s="193"/>
      <c r="O408" s="194"/>
      <c r="P408" s="193"/>
      <c r="Q408" s="194"/>
      <c r="R408" s="195"/>
      <c r="S408" s="195"/>
      <c r="T408" s="195"/>
      <c r="U408" s="195"/>
      <c r="V408" s="196"/>
      <c r="W408" s="196"/>
      <c r="X408" s="196"/>
      <c r="Y408" s="196"/>
      <c r="Z408" s="191">
        <f t="shared" si="175"/>
        <v>0</v>
      </c>
      <c r="AA408" s="150"/>
    </row>
    <row r="409" spans="2:30" ht="12.75" hidden="1" customHeight="1" outlineLevel="1" x14ac:dyDescent="0.2">
      <c r="B409" s="851"/>
      <c r="C409" s="851"/>
      <c r="D409" s="27">
        <f t="shared" si="170"/>
        <v>53</v>
      </c>
      <c r="E409" s="191" t="str">
        <f t="shared" si="171"/>
        <v>Mo</v>
      </c>
      <c r="F409" s="191">
        <f t="shared" si="172"/>
        <v>2020</v>
      </c>
      <c r="G409" s="191">
        <f t="shared" si="173"/>
        <v>12</v>
      </c>
      <c r="H409" s="191">
        <f t="shared" si="176"/>
        <v>28</v>
      </c>
      <c r="I409" s="192">
        <f t="shared" si="174"/>
        <v>42731</v>
      </c>
      <c r="J409" s="193">
        <f t="shared" si="183"/>
        <v>7</v>
      </c>
      <c r="K409" s="194">
        <f t="shared" si="184"/>
        <v>0</v>
      </c>
      <c r="L409" s="193">
        <f t="shared" si="185"/>
        <v>12</v>
      </c>
      <c r="M409" s="194">
        <f t="shared" si="186"/>
        <v>15</v>
      </c>
      <c r="N409" s="193">
        <f t="shared" si="187"/>
        <v>12</v>
      </c>
      <c r="O409" s="194">
        <f t="shared" si="188"/>
        <v>45</v>
      </c>
      <c r="P409" s="193">
        <f t="shared" si="189"/>
        <v>16</v>
      </c>
      <c r="Q409" s="194">
        <f t="shared" si="190"/>
        <v>0</v>
      </c>
      <c r="R409" s="195">
        <f>TIME(J409,K409,0)</f>
        <v>0.29166666666666669</v>
      </c>
      <c r="S409" s="195">
        <f>TIME(L409,M409,0)</f>
        <v>0.51041666666666663</v>
      </c>
      <c r="T409" s="195">
        <f>TIME(N409,O409,0)</f>
        <v>0.53125</v>
      </c>
      <c r="U409" s="195">
        <f>TIME(P409,Q409,0)</f>
        <v>0.66666666666666663</v>
      </c>
      <c r="V409" s="196"/>
      <c r="W409" s="196">
        <f>TIME($W$4,$X$4,0)</f>
        <v>0.35416666666666669</v>
      </c>
      <c r="X409" s="196"/>
      <c r="Y409" s="196">
        <f>U409-R409-(T409-S409)</f>
        <v>0.35416666666666657</v>
      </c>
      <c r="Z409" s="191">
        <f t="shared" si="175"/>
        <v>0</v>
      </c>
    </row>
    <row r="410" spans="2:30" ht="12.75" hidden="1" customHeight="1" outlineLevel="1" x14ac:dyDescent="0.2">
      <c r="B410" s="851"/>
      <c r="C410" s="851"/>
      <c r="D410" s="27" t="str">
        <f t="shared" si="170"/>
        <v/>
      </c>
      <c r="E410" s="191" t="str">
        <f t="shared" si="171"/>
        <v>Di</v>
      </c>
      <c r="F410" s="191">
        <f t="shared" si="172"/>
        <v>2020</v>
      </c>
      <c r="G410" s="191">
        <f t="shared" si="173"/>
        <v>12</v>
      </c>
      <c r="H410" s="191">
        <f t="shared" si="176"/>
        <v>29</v>
      </c>
      <c r="I410" s="192">
        <f t="shared" si="174"/>
        <v>42732</v>
      </c>
      <c r="J410" s="193">
        <f t="shared" si="183"/>
        <v>7</v>
      </c>
      <c r="K410" s="194">
        <f t="shared" si="184"/>
        <v>0</v>
      </c>
      <c r="L410" s="193">
        <f t="shared" si="185"/>
        <v>12</v>
      </c>
      <c r="M410" s="194">
        <f t="shared" si="186"/>
        <v>15</v>
      </c>
      <c r="N410" s="193">
        <f t="shared" si="187"/>
        <v>12</v>
      </c>
      <c r="O410" s="194">
        <f t="shared" si="188"/>
        <v>45</v>
      </c>
      <c r="P410" s="193">
        <f t="shared" si="189"/>
        <v>16</v>
      </c>
      <c r="Q410" s="194">
        <f t="shared" si="190"/>
        <v>0</v>
      </c>
      <c r="R410" s="195">
        <f>TIME(J410,K410,0)</f>
        <v>0.29166666666666669</v>
      </c>
      <c r="S410" s="195">
        <f>TIME(L410,M410,0)</f>
        <v>0.51041666666666663</v>
      </c>
      <c r="T410" s="195">
        <f>TIME(N410,O410,0)</f>
        <v>0.53125</v>
      </c>
      <c r="U410" s="195">
        <f>TIME(P410,Q410,0)</f>
        <v>0.66666666666666663</v>
      </c>
      <c r="V410" s="196"/>
      <c r="W410" s="196">
        <f>TIME($W$4,$X$4,0)</f>
        <v>0.35416666666666669</v>
      </c>
      <c r="X410" s="196"/>
      <c r="Y410" s="196">
        <f>U410-R410-(T410-S410)</f>
        <v>0.35416666666666657</v>
      </c>
      <c r="Z410" s="191">
        <f t="shared" si="175"/>
        <v>0</v>
      </c>
    </row>
    <row r="411" spans="2:30" ht="12.75" hidden="1" customHeight="1" outlineLevel="1" x14ac:dyDescent="0.2">
      <c r="B411" s="851"/>
      <c r="C411" s="851"/>
      <c r="D411" s="27" t="str">
        <f t="shared" si="170"/>
        <v/>
      </c>
      <c r="E411" s="191" t="str">
        <f t="shared" si="171"/>
        <v>Mi</v>
      </c>
      <c r="F411" s="191">
        <f t="shared" si="172"/>
        <v>2020</v>
      </c>
      <c r="G411" s="191">
        <f t="shared" si="173"/>
        <v>12</v>
      </c>
      <c r="H411" s="191">
        <f t="shared" si="176"/>
        <v>30</v>
      </c>
      <c r="I411" s="192">
        <f t="shared" si="174"/>
        <v>42733</v>
      </c>
      <c r="J411" s="193">
        <f t="shared" si="183"/>
        <v>7</v>
      </c>
      <c r="K411" s="194">
        <f t="shared" si="184"/>
        <v>0</v>
      </c>
      <c r="L411" s="193">
        <f t="shared" si="185"/>
        <v>12</v>
      </c>
      <c r="M411" s="194">
        <f t="shared" si="186"/>
        <v>15</v>
      </c>
      <c r="N411" s="193">
        <f t="shared" si="187"/>
        <v>12</v>
      </c>
      <c r="O411" s="194">
        <f t="shared" si="188"/>
        <v>45</v>
      </c>
      <c r="P411" s="193">
        <f t="shared" si="189"/>
        <v>16</v>
      </c>
      <c r="Q411" s="194">
        <f t="shared" si="190"/>
        <v>0</v>
      </c>
      <c r="R411" s="195">
        <f>TIME(J411,K411,0)</f>
        <v>0.29166666666666669</v>
      </c>
      <c r="S411" s="195">
        <f>TIME(L411,M411,0)</f>
        <v>0.51041666666666663</v>
      </c>
      <c r="T411" s="195">
        <f>TIME(N411,O411,0)</f>
        <v>0.53125</v>
      </c>
      <c r="U411" s="195">
        <f>TIME(P411,Q411,0)</f>
        <v>0.66666666666666663</v>
      </c>
      <c r="V411" s="196"/>
      <c r="W411" s="196">
        <f>TIME($W$4,$X$4,0)</f>
        <v>0.35416666666666669</v>
      </c>
      <c r="X411" s="196"/>
      <c r="Y411" s="196">
        <f>U411-R411-(T411-S411)</f>
        <v>0.35416666666666657</v>
      </c>
      <c r="Z411" s="191">
        <f t="shared" si="175"/>
        <v>0</v>
      </c>
      <c r="AA411" s="150"/>
    </row>
    <row r="412" spans="2:30" ht="12.75" hidden="1" customHeight="1" outlineLevel="1" x14ac:dyDescent="0.2">
      <c r="B412" s="851"/>
      <c r="C412" s="851"/>
      <c r="D412" s="27" t="str">
        <f t="shared" si="170"/>
        <v/>
      </c>
      <c r="E412" s="191" t="str">
        <f t="shared" si="171"/>
        <v>Do</v>
      </c>
      <c r="F412" s="191">
        <f t="shared" si="172"/>
        <v>2020</v>
      </c>
      <c r="G412" s="191">
        <f t="shared" si="173"/>
        <v>12</v>
      </c>
      <c r="H412" s="191">
        <f t="shared" si="176"/>
        <v>31</v>
      </c>
      <c r="I412" s="192">
        <f t="shared" si="174"/>
        <v>42734</v>
      </c>
      <c r="J412" s="193">
        <f t="shared" si="183"/>
        <v>7</v>
      </c>
      <c r="K412" s="194">
        <f t="shared" si="184"/>
        <v>0</v>
      </c>
      <c r="L412" s="193">
        <f t="shared" si="185"/>
        <v>12</v>
      </c>
      <c r="M412" s="194">
        <f t="shared" si="186"/>
        <v>15</v>
      </c>
      <c r="N412" s="193">
        <f t="shared" si="187"/>
        <v>12</v>
      </c>
      <c r="O412" s="194">
        <f t="shared" si="188"/>
        <v>45</v>
      </c>
      <c r="P412" s="193">
        <f t="shared" si="189"/>
        <v>16</v>
      </c>
      <c r="Q412" s="194">
        <f t="shared" si="190"/>
        <v>0</v>
      </c>
      <c r="R412" s="195">
        <f>TIME(J412,K412,0)</f>
        <v>0.29166666666666669</v>
      </c>
      <c r="S412" s="195">
        <f>TIME(L412,M412,0)</f>
        <v>0.51041666666666663</v>
      </c>
      <c r="T412" s="195">
        <f>TIME(N412,O412,0)</f>
        <v>0.53125</v>
      </c>
      <c r="U412" s="195">
        <f>TIME(P412,Q412,0)</f>
        <v>0.66666666666666663</v>
      </c>
      <c r="V412" s="196"/>
      <c r="W412" s="196">
        <f>TIME($W$4,$X$4,0)</f>
        <v>0.35416666666666669</v>
      </c>
      <c r="X412" s="196"/>
      <c r="Y412" s="196">
        <f>U412-R412-(T412-S412)</f>
        <v>0.35416666666666657</v>
      </c>
      <c r="Z412" s="191">
        <f t="shared" si="175"/>
        <v>0</v>
      </c>
      <c r="AA412" s="150"/>
    </row>
    <row r="413" spans="2:30" ht="12.75" hidden="1" customHeight="1" outlineLevel="1" x14ac:dyDescent="0.2">
      <c r="B413" s="851"/>
      <c r="C413" s="851"/>
      <c r="E413" s="191"/>
      <c r="F413" s="9"/>
      <c r="G413" s="9"/>
      <c r="H413" s="191"/>
      <c r="I413" s="13"/>
      <c r="P413" s="4" t="s">
        <v>21</v>
      </c>
      <c r="Q413" s="4"/>
      <c r="R413" s="4"/>
      <c r="S413" s="4"/>
      <c r="T413" s="4"/>
      <c r="U413" s="4"/>
      <c r="V413" s="18"/>
      <c r="W413" s="18">
        <f>SUM(W381:W412)</f>
        <v>8.1458333333333357</v>
      </c>
      <c r="X413" s="18"/>
      <c r="Y413" s="18">
        <f>SUM(Y381:Y412)</f>
        <v>8.2395833333333357</v>
      </c>
      <c r="Z413" s="18"/>
      <c r="AA413" s="190">
        <f>IF(Y413-W413&lt;0,W413-Y413,Y413-W413)</f>
        <v>9.375E-2</v>
      </c>
      <c r="AB413" s="190">
        <f>8.5*SUM(AB381:AB412)/24</f>
        <v>0</v>
      </c>
      <c r="AC413" s="190">
        <f>8.5*SUM(AC381:AC412)/24</f>
        <v>0</v>
      </c>
      <c r="AD413" s="190">
        <f>8.5*SUM(AD381:AD412)/24</f>
        <v>0</v>
      </c>
    </row>
    <row r="414" spans="2:30" ht="12.75" hidden="1" customHeight="1" outlineLevel="1" x14ac:dyDescent="0.2">
      <c r="B414" s="852"/>
      <c r="C414" s="852"/>
      <c r="D414" s="80"/>
      <c r="E414" s="386"/>
      <c r="F414" s="51"/>
      <c r="G414" s="51"/>
      <c r="H414" s="51"/>
      <c r="I414" s="51"/>
      <c r="J414" s="52"/>
      <c r="K414" s="52"/>
      <c r="L414" s="52"/>
      <c r="M414" s="52"/>
      <c r="N414" s="52"/>
      <c r="O414" s="52"/>
      <c r="P414" s="52"/>
      <c r="Q414" s="52"/>
      <c r="R414" s="52"/>
      <c r="S414" s="52"/>
      <c r="T414" s="52"/>
      <c r="U414" s="52"/>
      <c r="V414" s="61"/>
      <c r="W414" s="61"/>
      <c r="X414" s="61"/>
      <c r="Y414" s="51"/>
      <c r="Z414" s="51"/>
      <c r="AA414" s="204">
        <f>AA380+AA413</f>
        <v>9.0958333333333172</v>
      </c>
      <c r="AB414" s="205">
        <f>AB380+SUM(AB381:AB412)</f>
        <v>11</v>
      </c>
      <c r="AC414" s="205">
        <f>AC380+SUM(AC381:AC412)</f>
        <v>12</v>
      </c>
      <c r="AD414" s="205">
        <f>AD380+SUM(AD381:AD412)</f>
        <v>2</v>
      </c>
    </row>
    <row r="415" spans="2:30" collapsed="1" x14ac:dyDescent="0.2"/>
  </sheetData>
  <mergeCells count="31">
    <mergeCell ref="B313:B346"/>
    <mergeCell ref="C313:C346"/>
    <mergeCell ref="B347:B380"/>
    <mergeCell ref="C347:C380"/>
    <mergeCell ref="B381:B414"/>
    <mergeCell ref="C381:C414"/>
    <mergeCell ref="B211:B244"/>
    <mergeCell ref="C211:C244"/>
    <mergeCell ref="B245:B278"/>
    <mergeCell ref="C245:C278"/>
    <mergeCell ref="B279:B312"/>
    <mergeCell ref="C279:C312"/>
    <mergeCell ref="B109:B142"/>
    <mergeCell ref="C109:C142"/>
    <mergeCell ref="B143:B176"/>
    <mergeCell ref="C143:C176"/>
    <mergeCell ref="B177:B210"/>
    <mergeCell ref="C177:C210"/>
    <mergeCell ref="B7:B40"/>
    <mergeCell ref="C7:C40"/>
    <mergeCell ref="B41:B74"/>
    <mergeCell ref="C41:C74"/>
    <mergeCell ref="B75:B108"/>
    <mergeCell ref="C75:C108"/>
    <mergeCell ref="AC2:AC5"/>
    <mergeCell ref="AD2:AD5"/>
    <mergeCell ref="B2:B5"/>
    <mergeCell ref="C2:C5"/>
    <mergeCell ref="J2:P2"/>
    <mergeCell ref="AA2:AA5"/>
    <mergeCell ref="AB2:AB5"/>
  </mergeCells>
  <conditionalFormatting sqref="AA39:AA40">
    <cfRule type="expression" dxfId="213" priority="28">
      <formula>(Y39-W39)&lt;0</formula>
    </cfRule>
    <cfRule type="expression" dxfId="212" priority="27">
      <formula>(Y39-W39)&gt;0</formula>
    </cfRule>
  </conditionalFormatting>
  <conditionalFormatting sqref="AA73:AA74">
    <cfRule type="expression" dxfId="211" priority="26">
      <formula>(Y73-W73)&lt;0</formula>
    </cfRule>
    <cfRule type="expression" dxfId="210" priority="25">
      <formula>(Y73-W73)&gt;0</formula>
    </cfRule>
  </conditionalFormatting>
  <conditionalFormatting sqref="AA107:AA108">
    <cfRule type="expression" dxfId="209" priority="1">
      <formula>(Y107-W107)&gt;0</formula>
    </cfRule>
    <cfRule type="expression" dxfId="208" priority="2">
      <formula>(Y107-W107)&lt;0</formula>
    </cfRule>
  </conditionalFormatting>
  <conditionalFormatting sqref="AA141:AA142">
    <cfRule type="expression" dxfId="207" priority="4">
      <formula>(Y141-W141)&lt;0</formula>
    </cfRule>
    <cfRule type="expression" dxfId="206" priority="3">
      <formula>(Y141-W141)&gt;0</formula>
    </cfRule>
  </conditionalFormatting>
  <conditionalFormatting sqref="AA175:AA176">
    <cfRule type="expression" dxfId="205" priority="19">
      <formula>(Y175-W175)&gt;0</formula>
    </cfRule>
    <cfRule type="expression" dxfId="204" priority="20">
      <formula>(Y175-W175)&lt;0</formula>
    </cfRule>
  </conditionalFormatting>
  <conditionalFormatting sqref="AA209:AA210">
    <cfRule type="expression" dxfId="203" priority="17">
      <formula>(Y209-W209)&gt;0</formula>
    </cfRule>
    <cfRule type="expression" dxfId="202" priority="18">
      <formula>(Y209-W209)&lt;0</formula>
    </cfRule>
  </conditionalFormatting>
  <conditionalFormatting sqref="AA243:AA244">
    <cfRule type="expression" dxfId="201" priority="15">
      <formula>(Y243-W243)&gt;0</formula>
    </cfRule>
    <cfRule type="expression" dxfId="200" priority="16">
      <formula>(Y243-W243)&lt;0</formula>
    </cfRule>
  </conditionalFormatting>
  <conditionalFormatting sqref="AA277:AA278">
    <cfRule type="expression" dxfId="199" priority="14">
      <formula>(Y277-W277)&lt;0</formula>
    </cfRule>
    <cfRule type="expression" dxfId="198" priority="13">
      <formula>(Y277-W277)&gt;0</formula>
    </cfRule>
  </conditionalFormatting>
  <conditionalFormatting sqref="AA311:AA312">
    <cfRule type="expression" dxfId="197" priority="11">
      <formula>(Y311-W311)&gt;0</formula>
    </cfRule>
    <cfRule type="expression" dxfId="196" priority="12">
      <formula>(Y311-W311)&lt;0</formula>
    </cfRule>
  </conditionalFormatting>
  <conditionalFormatting sqref="AA345:AA346">
    <cfRule type="expression" dxfId="195" priority="9">
      <formula>(Y345-W345)&gt;0</formula>
    </cfRule>
    <cfRule type="expression" dxfId="194" priority="10">
      <formula>(Y345-W345)&lt;0</formula>
    </cfRule>
  </conditionalFormatting>
  <conditionalFormatting sqref="AA379:AA380">
    <cfRule type="expression" dxfId="193" priority="7">
      <formula>(Y379-W379)&gt;0</formula>
    </cfRule>
    <cfRule type="expression" dxfId="192" priority="8">
      <formula>(Y379-W379)&lt;0</formula>
    </cfRule>
  </conditionalFormatting>
  <conditionalFormatting sqref="AA413:AA414">
    <cfRule type="expression" dxfId="191" priority="6">
      <formula>(Y413-W413)&lt;0</formula>
    </cfRule>
    <cfRule type="expression" dxfId="190" priority="5">
      <formula>(Y413-W413)&gt;0</formula>
    </cfRule>
  </conditionalFormatting>
  <pageMargins left="0.70866141732283472" right="0.70866141732283472" top="0.74803149606299213" bottom="0.74803149606299213" header="0.31496062992125984" footer="0.31496062992125984"/>
  <pageSetup paperSize="9" scale="90" orientation="landscape" r:id="rId1"/>
  <rowBreaks count="3" manualBreakCount="3">
    <brk id="6" max="16383" man="1"/>
    <brk id="40" max="16383" man="1"/>
    <brk id="7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B886-D3DB-435B-9E96-35855A0F6584}">
  <sheetPr codeName="Tabelle2">
    <tabColor theme="4"/>
    <pageSetUpPr fitToPage="1"/>
  </sheetPr>
  <dimension ref="B1:V251"/>
  <sheetViews>
    <sheetView zoomScale="70" zoomScaleNormal="70" zoomScaleSheetLayoutView="80" workbookViewId="0">
      <pane ySplit="7" topLeftCell="A124" activePane="bottomLeft" state="frozen"/>
      <selection activeCell="O2" sqref="O2:Q4"/>
      <selection pane="bottomLeft" activeCell="O2" sqref="O2:Q4"/>
    </sheetView>
  </sheetViews>
  <sheetFormatPr baseColWidth="10" defaultColWidth="9.1640625" defaultRowHeight="14" outlineLevelRow="3" outlineLevelCol="1" x14ac:dyDescent="0.2"/>
  <cols>
    <col min="1" max="1" width="1.6640625" style="1" customWidth="1"/>
    <col min="2" max="2" width="9.1640625" style="1"/>
    <col min="3" max="3" width="1.6640625" style="1" customWidth="1"/>
    <col min="4" max="4" width="21.6640625" style="1" customWidth="1" outlineLevel="1"/>
    <col min="5" max="5" width="3.6640625" style="1" customWidth="1" outlineLevel="1"/>
    <col min="6" max="6" width="55.6640625" style="1" customWidth="1" outlineLevel="1"/>
    <col min="7" max="7" width="5.6640625" style="1" customWidth="1" outlineLevel="1"/>
    <col min="8" max="8" width="15.6640625" style="6" customWidth="1" outlineLevel="1"/>
    <col min="9" max="17" width="8.6640625" style="1" customWidth="1" outlineLevel="1"/>
    <col min="18" max="18" width="1.6640625" style="1" customWidth="1"/>
    <col min="19" max="19" width="1.6640625" style="1" customWidth="1" outlineLevel="1"/>
    <col min="20" max="22" width="8.6640625" style="1" customWidth="1" outlineLevel="1"/>
    <col min="23" max="24" width="1.6640625" style="1" customWidth="1"/>
    <col min="25" max="16384" width="9.1640625" style="1"/>
  </cols>
  <sheetData>
    <row r="1" spans="2:22" ht="10" customHeight="1" outlineLevel="1" x14ac:dyDescent="0.2"/>
    <row r="2" spans="2:22" ht="15" customHeight="1" outlineLevel="1" x14ac:dyDescent="0.2">
      <c r="D2" s="549" t="s">
        <v>386</v>
      </c>
      <c r="E2" s="549"/>
      <c r="F2" s="897"/>
      <c r="G2" s="899" t="s">
        <v>317</v>
      </c>
      <c r="H2" s="890" t="s">
        <v>318</v>
      </c>
      <c r="I2" s="900" t="s">
        <v>645</v>
      </c>
      <c r="J2" s="901"/>
      <c r="K2" s="901"/>
      <c r="L2" s="902"/>
      <c r="M2" s="890" t="s">
        <v>320</v>
      </c>
      <c r="N2" s="890" t="s">
        <v>321</v>
      </c>
      <c r="O2" s="496"/>
      <c r="P2" s="497" t="s">
        <v>596</v>
      </c>
      <c r="Q2" s="497" t="s">
        <v>597</v>
      </c>
      <c r="R2" s="548"/>
      <c r="S2" s="546"/>
      <c r="T2" s="546" t="s">
        <v>320</v>
      </c>
      <c r="U2" s="546" t="s">
        <v>328</v>
      </c>
      <c r="V2" s="546" t="s">
        <v>337</v>
      </c>
    </row>
    <row r="3" spans="2:22" ht="15" customHeight="1" outlineLevel="1" x14ac:dyDescent="0.2">
      <c r="D3" s="550" t="s">
        <v>387</v>
      </c>
      <c r="E3" s="550"/>
      <c r="F3" s="898"/>
      <c r="G3" s="891"/>
      <c r="H3" s="891"/>
      <c r="I3" s="903"/>
      <c r="J3" s="904"/>
      <c r="K3" s="904"/>
      <c r="L3" s="905"/>
      <c r="M3" s="891"/>
      <c r="N3" s="891"/>
      <c r="O3" s="551"/>
      <c r="R3" s="548"/>
      <c r="S3" s="546"/>
      <c r="T3" s="507" t="str">
        <f>M4</f>
        <v>EU</v>
      </c>
      <c r="U3" s="507" t="s">
        <v>329</v>
      </c>
      <c r="V3" s="546" t="s">
        <v>342</v>
      </c>
    </row>
    <row r="4" spans="2:22" ht="15" customHeight="1" outlineLevel="1" x14ac:dyDescent="0.2">
      <c r="D4" s="498" t="s">
        <v>325</v>
      </c>
      <c r="E4" s="499"/>
      <c r="F4" s="500"/>
      <c r="G4" s="501"/>
      <c r="H4" s="500"/>
      <c r="I4" s="892"/>
      <c r="J4" s="893"/>
      <c r="K4" s="893"/>
      <c r="L4" s="894"/>
      <c r="M4" s="502" t="s">
        <v>598</v>
      </c>
      <c r="N4" s="503"/>
      <c r="O4" s="503"/>
      <c r="P4" s="503"/>
      <c r="Q4" s="503"/>
      <c r="R4" s="548"/>
      <c r="S4" s="546"/>
      <c r="T4" s="507" t="s">
        <v>324</v>
      </c>
      <c r="U4" s="507" t="s">
        <v>331</v>
      </c>
      <c r="V4" s="507" t="s">
        <v>335</v>
      </c>
    </row>
    <row r="5" spans="2:22" ht="15" customHeight="1" outlineLevel="1" x14ac:dyDescent="0.2">
      <c r="D5" s="498" t="s">
        <v>326</v>
      </c>
      <c r="E5" s="499"/>
      <c r="F5" s="504"/>
      <c r="G5" s="505"/>
      <c r="H5" s="506"/>
      <c r="I5" s="506"/>
      <c r="J5" s="506"/>
      <c r="K5" s="506"/>
      <c r="L5" s="506"/>
      <c r="M5" s="507"/>
      <c r="N5" s="508"/>
      <c r="O5" s="507"/>
      <c r="P5" s="507"/>
      <c r="Q5" s="508"/>
      <c r="R5" s="548"/>
      <c r="S5" s="546"/>
      <c r="T5" s="548"/>
      <c r="U5" s="507" t="s">
        <v>334</v>
      </c>
      <c r="V5" s="546" t="s">
        <v>1637</v>
      </c>
    </row>
    <row r="6" spans="2:22" ht="15" customHeight="1" outlineLevel="1" x14ac:dyDescent="0.2">
      <c r="D6" s="498" t="s">
        <v>330</v>
      </c>
      <c r="E6" s="499"/>
      <c r="F6" s="509"/>
      <c r="G6" s="510"/>
      <c r="H6" s="511" t="s">
        <v>332</v>
      </c>
      <c r="I6" s="895"/>
      <c r="J6" s="896"/>
      <c r="K6" s="896"/>
      <c r="L6" s="896"/>
      <c r="M6" s="512"/>
      <c r="N6" s="513"/>
      <c r="O6" s="512"/>
      <c r="P6" s="512"/>
      <c r="Q6" s="513"/>
      <c r="R6" s="548"/>
      <c r="S6" s="546"/>
      <c r="T6" s="548"/>
      <c r="U6" s="546" t="s">
        <v>731</v>
      </c>
    </row>
    <row r="7" spans="2:22" ht="10" customHeight="1" x14ac:dyDescent="0.2">
      <c r="D7" s="514"/>
      <c r="E7" s="514"/>
      <c r="F7" s="515"/>
      <c r="G7" s="516"/>
      <c r="H7" s="517"/>
      <c r="I7" s="518"/>
      <c r="J7" s="518"/>
      <c r="K7" s="518"/>
      <c r="L7" s="518"/>
      <c r="M7" s="3"/>
      <c r="N7" s="3"/>
      <c r="O7" s="3"/>
      <c r="P7" s="3"/>
      <c r="Q7" s="3"/>
      <c r="R7" s="548"/>
      <c r="S7" s="546"/>
      <c r="T7" s="548"/>
      <c r="U7" s="546"/>
    </row>
    <row r="8" spans="2:22" ht="10" customHeight="1" x14ac:dyDescent="0.2">
      <c r="F8" s="519"/>
      <c r="G8" s="516"/>
      <c r="H8" s="516"/>
      <c r="I8" s="520"/>
      <c r="J8" s="520"/>
      <c r="K8" s="520"/>
      <c r="L8" s="520"/>
      <c r="M8" s="521"/>
      <c r="N8" s="521"/>
      <c r="O8" s="521"/>
      <c r="P8" s="521"/>
      <c r="Q8" s="521"/>
      <c r="R8" s="548"/>
      <c r="S8" s="546"/>
      <c r="T8" s="548"/>
      <c r="U8" s="546"/>
    </row>
    <row r="9" spans="2:22" ht="15" hidden="1" customHeight="1" outlineLevel="1" x14ac:dyDescent="0.2">
      <c r="B9" s="552">
        <f>F14</f>
        <v>14510</v>
      </c>
      <c r="F9" s="519"/>
      <c r="G9" s="516"/>
      <c r="H9" s="516"/>
      <c r="I9" s="520"/>
      <c r="J9" s="520"/>
      <c r="K9" s="520"/>
      <c r="L9" s="520"/>
      <c r="M9" s="521"/>
      <c r="N9" s="521"/>
      <c r="O9" s="521"/>
      <c r="P9" s="521"/>
      <c r="Q9" s="521"/>
      <c r="R9" s="548"/>
      <c r="S9" s="546"/>
      <c r="T9" s="548"/>
      <c r="U9" s="546"/>
    </row>
    <row r="10" spans="2:22" ht="15" hidden="1" customHeight="1" outlineLevel="2" x14ac:dyDescent="0.2">
      <c r="D10" s="553" t="s">
        <v>315</v>
      </c>
      <c r="E10" s="553"/>
      <c r="F10" s="881" t="s">
        <v>316</v>
      </c>
      <c r="G10" s="875" t="s">
        <v>317</v>
      </c>
      <c r="H10" s="875" t="s">
        <v>318</v>
      </c>
      <c r="I10" s="884" t="s">
        <v>319</v>
      </c>
      <c r="J10" s="885"/>
      <c r="K10" s="885"/>
      <c r="L10" s="886"/>
      <c r="M10" s="875" t="s">
        <v>320</v>
      </c>
      <c r="N10" s="875" t="s">
        <v>321</v>
      </c>
      <c r="O10" s="522"/>
      <c r="P10" s="875"/>
      <c r="Q10" s="875"/>
      <c r="R10" s="546"/>
      <c r="S10" s="546"/>
      <c r="T10" s="546"/>
    </row>
    <row r="11" spans="2:22" ht="15" hidden="1" customHeight="1" outlineLevel="2" x14ac:dyDescent="0.2">
      <c r="D11" s="554" t="s">
        <v>387</v>
      </c>
      <c r="E11" s="554"/>
      <c r="F11" s="882"/>
      <c r="G11" s="876"/>
      <c r="H11" s="883"/>
      <c r="I11" s="887"/>
      <c r="J11" s="888"/>
      <c r="K11" s="888"/>
      <c r="L11" s="889"/>
      <c r="M11" s="876"/>
      <c r="N11" s="876"/>
      <c r="O11" s="555"/>
      <c r="P11" s="876"/>
      <c r="Q11" s="876"/>
      <c r="R11" s="546"/>
      <c r="S11" s="546"/>
      <c r="T11" s="546"/>
    </row>
    <row r="12" spans="2:22" ht="15" hidden="1" customHeight="1" outlineLevel="2" x14ac:dyDescent="0.2">
      <c r="D12" s="523" t="s">
        <v>325</v>
      </c>
      <c r="E12" s="524"/>
      <c r="F12" s="525" t="s">
        <v>322</v>
      </c>
      <c r="G12" s="526" t="s">
        <v>52</v>
      </c>
      <c r="H12" s="525" t="s">
        <v>322</v>
      </c>
      <c r="I12" s="527" t="s">
        <v>323</v>
      </c>
      <c r="J12" s="528"/>
      <c r="K12" s="528"/>
      <c r="L12" s="529"/>
      <c r="M12" s="530" t="s">
        <v>397</v>
      </c>
      <c r="N12" s="531">
        <v>1.0605</v>
      </c>
      <c r="O12" s="531"/>
      <c r="P12" s="530"/>
      <c r="Q12" s="531"/>
      <c r="R12" s="546"/>
      <c r="S12" s="546"/>
      <c r="T12" s="546"/>
      <c r="U12" s="546"/>
    </row>
    <row r="13" spans="2:22" ht="15" hidden="1" customHeight="1" outlineLevel="2" x14ac:dyDescent="0.2">
      <c r="D13" s="523" t="s">
        <v>326</v>
      </c>
      <c r="E13" s="524"/>
      <c r="F13" s="532" t="s">
        <v>327</v>
      </c>
      <c r="G13" s="533"/>
      <c r="H13" s="534"/>
      <c r="I13" s="534"/>
      <c r="J13" s="534"/>
      <c r="K13" s="534"/>
      <c r="L13" s="534"/>
      <c r="M13" s="535"/>
      <c r="N13" s="536"/>
      <c r="O13" s="535"/>
      <c r="P13" s="535"/>
      <c r="Q13" s="536"/>
      <c r="R13" s="546"/>
      <c r="S13" s="546"/>
      <c r="T13" s="546"/>
      <c r="U13" s="546"/>
    </row>
    <row r="14" spans="2:22" ht="15" hidden="1" customHeight="1" outlineLevel="2" x14ac:dyDescent="0.2">
      <c r="D14" s="523" t="s">
        <v>330</v>
      </c>
      <c r="E14" s="524"/>
      <c r="F14" s="537">
        <v>14510</v>
      </c>
      <c r="G14" s="538"/>
      <c r="H14" s="539" t="s">
        <v>332</v>
      </c>
      <c r="I14" s="877" t="s">
        <v>333</v>
      </c>
      <c r="J14" s="878"/>
      <c r="K14" s="878"/>
      <c r="L14" s="878"/>
      <c r="M14" s="540"/>
      <c r="N14" s="541"/>
      <c r="O14" s="540"/>
      <c r="P14" s="540"/>
      <c r="Q14" s="541"/>
      <c r="R14" s="546"/>
      <c r="S14" s="546"/>
      <c r="T14" s="546"/>
      <c r="U14" s="546"/>
      <c r="V14" s="546"/>
    </row>
    <row r="15" spans="2:22" ht="15" hidden="1" customHeight="1" outlineLevel="2" thickBot="1" x14ac:dyDescent="0.25">
      <c r="R15" s="546"/>
      <c r="S15" s="546"/>
      <c r="T15" s="546"/>
      <c r="U15" s="546"/>
      <c r="V15" s="546"/>
    </row>
    <row r="16" spans="2:22" ht="15" hidden="1" customHeight="1" outlineLevel="2" x14ac:dyDescent="0.2">
      <c r="D16" s="556" t="s">
        <v>318</v>
      </c>
      <c r="E16" s="557"/>
      <c r="F16" s="879" t="s">
        <v>336</v>
      </c>
      <c r="G16" s="880"/>
      <c r="H16" s="557" t="s">
        <v>328</v>
      </c>
      <c r="I16" s="558" t="s">
        <v>337</v>
      </c>
      <c r="J16" s="556" t="s">
        <v>338</v>
      </c>
      <c r="K16" s="556" t="s">
        <v>339</v>
      </c>
      <c r="L16" s="557" t="s">
        <v>340</v>
      </c>
      <c r="M16" s="879" t="s">
        <v>341</v>
      </c>
      <c r="N16" s="880"/>
      <c r="O16" s="559"/>
      <c r="P16" s="879"/>
      <c r="Q16" s="880"/>
      <c r="R16" s="546"/>
      <c r="S16" s="546"/>
      <c r="T16" s="546"/>
      <c r="U16" s="546"/>
      <c r="V16" s="546"/>
    </row>
    <row r="17" spans="4:17" ht="15" hidden="1" customHeight="1" outlineLevel="2" x14ac:dyDescent="0.2">
      <c r="D17" s="560"/>
      <c r="E17" s="561"/>
      <c r="F17" s="561"/>
      <c r="G17" s="562"/>
      <c r="H17" s="561"/>
      <c r="I17" s="560"/>
      <c r="J17" s="560"/>
      <c r="K17" s="560"/>
      <c r="L17" s="561"/>
      <c r="M17" s="560" t="str">
        <f>CONCATENATE("[",$M$4,"]")</f>
        <v>[EU]</v>
      </c>
      <c r="N17" s="560" t="s">
        <v>343</v>
      </c>
      <c r="O17" s="560"/>
      <c r="P17" s="560" t="s">
        <v>343</v>
      </c>
      <c r="Q17" s="560" t="s">
        <v>343</v>
      </c>
    </row>
    <row r="18" spans="4:17" ht="15" hidden="1" customHeight="1" outlineLevel="2" x14ac:dyDescent="0.2">
      <c r="D18" s="563">
        <v>43885</v>
      </c>
      <c r="E18" s="564"/>
      <c r="F18" s="565" t="s">
        <v>344</v>
      </c>
      <c r="G18" s="566" t="s">
        <v>78</v>
      </c>
      <c r="H18" s="501"/>
      <c r="I18" s="567"/>
      <c r="J18" s="567"/>
      <c r="K18" s="568"/>
      <c r="L18" s="569"/>
      <c r="M18" s="570"/>
      <c r="N18" s="570"/>
      <c r="O18" s="570"/>
      <c r="P18" s="570"/>
      <c r="Q18" s="570"/>
    </row>
    <row r="19" spans="4:17" ht="15" hidden="1" customHeight="1" outlineLevel="2" x14ac:dyDescent="0.2">
      <c r="D19" s="563">
        <v>43885</v>
      </c>
      <c r="E19" s="564"/>
      <c r="F19" s="565" t="s">
        <v>345</v>
      </c>
      <c r="G19" s="566" t="s">
        <v>346</v>
      </c>
      <c r="H19" s="501" t="s">
        <v>331</v>
      </c>
      <c r="I19" s="567" t="s">
        <v>342</v>
      </c>
      <c r="J19" s="567"/>
      <c r="K19" s="568"/>
      <c r="L19" s="569"/>
      <c r="M19" s="570"/>
      <c r="N19" s="570">
        <v>459.02</v>
      </c>
      <c r="O19" s="570"/>
      <c r="P19" s="570"/>
      <c r="Q19" s="570"/>
    </row>
    <row r="20" spans="4:17" ht="15" hidden="1" customHeight="1" outlineLevel="2" x14ac:dyDescent="0.2">
      <c r="D20" s="563">
        <v>43885</v>
      </c>
      <c r="E20" s="564"/>
      <c r="F20" s="565" t="s">
        <v>347</v>
      </c>
      <c r="G20" s="566" t="s">
        <v>346</v>
      </c>
      <c r="H20" s="501" t="s">
        <v>331</v>
      </c>
      <c r="I20" s="567"/>
      <c r="J20" s="567"/>
      <c r="K20" s="568"/>
      <c r="L20" s="569"/>
      <c r="M20" s="570"/>
      <c r="N20" s="570">
        <v>350</v>
      </c>
      <c r="O20" s="570"/>
      <c r="P20" s="570"/>
      <c r="Q20" s="570"/>
    </row>
    <row r="21" spans="4:17" ht="15" hidden="1" customHeight="1" outlineLevel="2" x14ac:dyDescent="0.2">
      <c r="D21" s="563">
        <v>43885</v>
      </c>
      <c r="E21" s="564"/>
      <c r="F21" s="565" t="s">
        <v>348</v>
      </c>
      <c r="G21" s="566" t="s">
        <v>349</v>
      </c>
      <c r="H21" s="501" t="s">
        <v>331</v>
      </c>
      <c r="I21" s="567" t="s">
        <v>342</v>
      </c>
      <c r="J21" s="567"/>
      <c r="K21" s="568"/>
      <c r="L21" s="569">
        <f>$N$12</f>
        <v>1.0605</v>
      </c>
      <c r="M21" s="571">
        <v>490.16</v>
      </c>
      <c r="N21" s="570">
        <f t="shared" ref="N21:N30" si="0">L21*M21</f>
        <v>519.81468000000007</v>
      </c>
      <c r="O21" s="570"/>
      <c r="P21" s="570"/>
      <c r="Q21" s="570"/>
    </row>
    <row r="22" spans="4:17" ht="15" hidden="1" customHeight="1" outlineLevel="2" x14ac:dyDescent="0.2">
      <c r="D22" s="563">
        <v>43886</v>
      </c>
      <c r="E22" s="564"/>
      <c r="F22" s="565" t="s">
        <v>350</v>
      </c>
      <c r="G22" s="566" t="s">
        <v>349</v>
      </c>
      <c r="H22" s="501" t="s">
        <v>331</v>
      </c>
      <c r="I22" s="567"/>
      <c r="J22" s="567"/>
      <c r="K22" s="568"/>
      <c r="L22" s="569">
        <f t="shared" ref="L22:L30" si="1">$N$12</f>
        <v>1.0605</v>
      </c>
      <c r="M22" s="571">
        <v>50</v>
      </c>
      <c r="N22" s="570">
        <f t="shared" si="0"/>
        <v>53.024999999999999</v>
      </c>
      <c r="O22" s="570"/>
      <c r="P22" s="570"/>
      <c r="Q22" s="570"/>
    </row>
    <row r="23" spans="4:17" ht="15" hidden="1" customHeight="1" outlineLevel="2" x14ac:dyDescent="0.2">
      <c r="D23" s="563">
        <v>43886</v>
      </c>
      <c r="E23" s="564"/>
      <c r="F23" s="565" t="s">
        <v>351</v>
      </c>
      <c r="G23" s="566" t="s">
        <v>349</v>
      </c>
      <c r="H23" s="501" t="s">
        <v>329</v>
      </c>
      <c r="I23" s="567"/>
      <c r="J23" s="567"/>
      <c r="K23" s="568"/>
      <c r="L23" s="569">
        <f t="shared" si="1"/>
        <v>1.0605</v>
      </c>
      <c r="M23" s="571">
        <v>6.3</v>
      </c>
      <c r="N23" s="570">
        <f t="shared" si="0"/>
        <v>6.6811499999999997</v>
      </c>
      <c r="O23" s="570"/>
      <c r="P23" s="570"/>
      <c r="Q23" s="570"/>
    </row>
    <row r="24" spans="4:17" ht="15" hidden="1" customHeight="1" outlineLevel="2" x14ac:dyDescent="0.2">
      <c r="D24" s="563">
        <v>43886</v>
      </c>
      <c r="E24" s="564"/>
      <c r="F24" s="565" t="s">
        <v>352</v>
      </c>
      <c r="G24" s="566" t="s">
        <v>349</v>
      </c>
      <c r="H24" s="501" t="s">
        <v>329</v>
      </c>
      <c r="I24" s="567"/>
      <c r="J24" s="567"/>
      <c r="K24" s="568"/>
      <c r="L24" s="569">
        <f t="shared" si="1"/>
        <v>1.0605</v>
      </c>
      <c r="M24" s="571">
        <v>10.99</v>
      </c>
      <c r="N24" s="570">
        <f t="shared" si="0"/>
        <v>11.654895</v>
      </c>
      <c r="O24" s="570"/>
      <c r="P24" s="570"/>
      <c r="Q24" s="570"/>
    </row>
    <row r="25" spans="4:17" ht="15" hidden="1" customHeight="1" outlineLevel="2" x14ac:dyDescent="0.2">
      <c r="D25" s="563">
        <v>43886</v>
      </c>
      <c r="E25" s="564"/>
      <c r="F25" s="565" t="s">
        <v>353</v>
      </c>
      <c r="G25" s="566" t="s">
        <v>349</v>
      </c>
      <c r="H25" s="501" t="s">
        <v>331</v>
      </c>
      <c r="I25" s="567"/>
      <c r="J25" s="567"/>
      <c r="K25" s="568"/>
      <c r="L25" s="569">
        <f t="shared" si="1"/>
        <v>1.0605</v>
      </c>
      <c r="M25" s="571">
        <v>96.2</v>
      </c>
      <c r="N25" s="570">
        <f t="shared" si="0"/>
        <v>102.0201</v>
      </c>
      <c r="O25" s="570"/>
      <c r="P25" s="570"/>
      <c r="Q25" s="570"/>
    </row>
    <row r="26" spans="4:17" ht="15" hidden="1" customHeight="1" outlineLevel="2" x14ac:dyDescent="0.2">
      <c r="D26" s="563">
        <v>43887</v>
      </c>
      <c r="E26" s="564"/>
      <c r="F26" s="565" t="s">
        <v>351</v>
      </c>
      <c r="G26" s="566" t="s">
        <v>349</v>
      </c>
      <c r="H26" s="501" t="s">
        <v>329</v>
      </c>
      <c r="I26" s="567"/>
      <c r="J26" s="567"/>
      <c r="K26" s="568"/>
      <c r="L26" s="569">
        <f t="shared" si="1"/>
        <v>1.0605</v>
      </c>
      <c r="M26" s="571">
        <v>4.3</v>
      </c>
      <c r="N26" s="570">
        <f t="shared" si="0"/>
        <v>4.5601500000000001</v>
      </c>
      <c r="O26" s="570"/>
      <c r="P26" s="570"/>
      <c r="Q26" s="570"/>
    </row>
    <row r="27" spans="4:17" ht="15" hidden="1" customHeight="1" outlineLevel="2" x14ac:dyDescent="0.2">
      <c r="D27" s="563">
        <v>43887</v>
      </c>
      <c r="E27" s="564"/>
      <c r="F27" s="565" t="s">
        <v>354</v>
      </c>
      <c r="G27" s="566" t="s">
        <v>349</v>
      </c>
      <c r="H27" s="501" t="s">
        <v>331</v>
      </c>
      <c r="I27" s="567"/>
      <c r="J27" s="567"/>
      <c r="K27" s="568"/>
      <c r="L27" s="569">
        <f t="shared" si="1"/>
        <v>1.0605</v>
      </c>
      <c r="M27" s="571">
        <v>65</v>
      </c>
      <c r="N27" s="570">
        <f t="shared" si="0"/>
        <v>68.932500000000005</v>
      </c>
      <c r="O27" s="570"/>
      <c r="P27" s="570"/>
      <c r="Q27" s="570"/>
    </row>
    <row r="28" spans="4:17" ht="15" hidden="1" customHeight="1" outlineLevel="2" x14ac:dyDescent="0.2">
      <c r="D28" s="563">
        <v>43888</v>
      </c>
      <c r="E28" s="564"/>
      <c r="F28" s="565" t="s">
        <v>351</v>
      </c>
      <c r="G28" s="566" t="s">
        <v>349</v>
      </c>
      <c r="H28" s="501" t="s">
        <v>329</v>
      </c>
      <c r="I28" s="567"/>
      <c r="J28" s="567"/>
      <c r="K28" s="568"/>
      <c r="L28" s="569">
        <f t="shared" si="1"/>
        <v>1.0605</v>
      </c>
      <c r="M28" s="571">
        <v>6.3</v>
      </c>
      <c r="N28" s="570">
        <f t="shared" si="0"/>
        <v>6.6811499999999997</v>
      </c>
      <c r="O28" s="570"/>
      <c r="P28" s="570"/>
      <c r="Q28" s="570"/>
    </row>
    <row r="29" spans="4:17" ht="15" hidden="1" customHeight="1" outlineLevel="2" x14ac:dyDescent="0.2">
      <c r="D29" s="563">
        <v>43889</v>
      </c>
      <c r="E29" s="564"/>
      <c r="F29" s="565" t="s">
        <v>355</v>
      </c>
      <c r="G29" s="566"/>
      <c r="H29" s="501" t="s">
        <v>329</v>
      </c>
      <c r="I29" s="567"/>
      <c r="J29" s="567"/>
      <c r="K29" s="568"/>
      <c r="L29" s="569">
        <f t="shared" si="1"/>
        <v>1.0605</v>
      </c>
      <c r="M29" s="571">
        <v>0.7</v>
      </c>
      <c r="N29" s="570">
        <f t="shared" si="0"/>
        <v>0.74234999999999995</v>
      </c>
      <c r="O29" s="570"/>
      <c r="P29" s="570"/>
      <c r="Q29" s="570"/>
    </row>
    <row r="30" spans="4:17" ht="15" hidden="1" customHeight="1" outlineLevel="2" x14ac:dyDescent="0.2">
      <c r="D30" s="563">
        <v>43889</v>
      </c>
      <c r="E30" s="564"/>
      <c r="F30" s="565" t="s">
        <v>356</v>
      </c>
      <c r="G30" s="566" t="s">
        <v>357</v>
      </c>
      <c r="H30" s="501" t="s">
        <v>331</v>
      </c>
      <c r="I30" s="567"/>
      <c r="J30" s="567"/>
      <c r="K30" s="568"/>
      <c r="L30" s="569">
        <f t="shared" si="1"/>
        <v>1.0605</v>
      </c>
      <c r="M30" s="571">
        <v>86.45</v>
      </c>
      <c r="N30" s="570">
        <f t="shared" si="0"/>
        <v>91.680225000000007</v>
      </c>
      <c r="O30" s="570"/>
      <c r="P30" s="570"/>
      <c r="Q30" s="570"/>
    </row>
    <row r="31" spans="4:17" ht="15" hidden="1" customHeight="1" outlineLevel="2" x14ac:dyDescent="0.2">
      <c r="D31" s="563">
        <v>43889</v>
      </c>
      <c r="E31" s="564"/>
      <c r="F31" s="565" t="s">
        <v>358</v>
      </c>
      <c r="G31" s="566" t="s">
        <v>359</v>
      </c>
      <c r="H31" s="501" t="s">
        <v>334</v>
      </c>
      <c r="I31" s="567"/>
      <c r="J31" s="567"/>
      <c r="K31" s="568"/>
      <c r="L31" s="569"/>
      <c r="M31" s="570"/>
      <c r="N31" s="570">
        <v>30</v>
      </c>
      <c r="O31" s="570"/>
      <c r="P31" s="570"/>
      <c r="Q31" s="570"/>
    </row>
    <row r="32" spans="4:17" ht="15" hidden="1" customHeight="1" outlineLevel="2" x14ac:dyDescent="0.2">
      <c r="D32" s="563">
        <v>43889</v>
      </c>
      <c r="E32" s="564"/>
      <c r="F32" s="565" t="s">
        <v>360</v>
      </c>
      <c r="G32" s="566" t="s">
        <v>359</v>
      </c>
      <c r="H32" s="501" t="s">
        <v>331</v>
      </c>
      <c r="I32" s="567"/>
      <c r="J32" s="567"/>
      <c r="K32" s="568"/>
      <c r="L32" s="569"/>
      <c r="M32" s="570"/>
      <c r="N32" s="570">
        <v>89.32</v>
      </c>
      <c r="O32" s="570"/>
      <c r="P32" s="570"/>
      <c r="Q32" s="570"/>
    </row>
    <row r="33" spans="4:17" ht="15" hidden="1" customHeight="1" outlineLevel="2" x14ac:dyDescent="0.2"/>
    <row r="34" spans="4:17" ht="15" hidden="1" customHeight="1" outlineLevel="2" x14ac:dyDescent="0.2">
      <c r="D34" s="563"/>
      <c r="E34" s="564"/>
      <c r="F34" s="572"/>
      <c r="G34" s="573"/>
      <c r="H34" s="501"/>
      <c r="I34" s="567"/>
      <c r="J34" s="567"/>
      <c r="K34" s="568"/>
      <c r="L34" s="569"/>
      <c r="M34" s="570"/>
      <c r="N34" s="570" t="str">
        <f>IF(AND(ISNUMBER(L34),ISNUMBER(J34)),-J34*L34,"")</f>
        <v/>
      </c>
      <c r="O34" s="570"/>
      <c r="P34" s="570"/>
      <c r="Q34" s="570"/>
    </row>
    <row r="35" spans="4:17" ht="15" hidden="1" customHeight="1" outlineLevel="2" x14ac:dyDescent="0.2">
      <c r="D35" s="574"/>
      <c r="E35" s="575"/>
      <c r="F35" s="576"/>
      <c r="G35" s="577"/>
      <c r="H35" s="578"/>
      <c r="I35" s="579"/>
      <c r="J35" s="579"/>
      <c r="K35" s="580"/>
      <c r="L35" s="581"/>
      <c r="M35" s="571"/>
      <c r="N35" s="571" t="str">
        <f>IF(AND(ISNUMBER(L35),ISNUMBER(J35)),-J35*L35,"")</f>
        <v/>
      </c>
      <c r="O35" s="571"/>
      <c r="P35" s="571"/>
      <c r="Q35" s="571"/>
    </row>
    <row r="36" spans="4:17" ht="15" hidden="1" customHeight="1" outlineLevel="2" x14ac:dyDescent="0.2">
      <c r="D36" s="582" t="s">
        <v>361</v>
      </c>
      <c r="E36" s="583"/>
      <c r="F36" s="584"/>
      <c r="G36" s="585"/>
      <c r="H36" s="585"/>
      <c r="I36" s="584"/>
      <c r="J36" s="584"/>
      <c r="K36" s="584"/>
      <c r="L36" s="585"/>
      <c r="M36" s="586">
        <f>SUM(M18:M35)</f>
        <v>816.40000000000009</v>
      </c>
      <c r="N36" s="587">
        <f>SUM(N18:N35)</f>
        <v>1794.1321999999998</v>
      </c>
      <c r="O36" s="587"/>
      <c r="P36" s="586"/>
      <c r="Q36" s="587"/>
    </row>
    <row r="37" spans="4:17" ht="15" hidden="1" customHeight="1" outlineLevel="2" x14ac:dyDescent="0.2">
      <c r="D37" s="582" t="s">
        <v>362</v>
      </c>
      <c r="E37" s="583"/>
      <c r="F37" s="584"/>
      <c r="G37" s="585"/>
      <c r="H37" s="585"/>
      <c r="I37" s="584"/>
      <c r="J37" s="584"/>
      <c r="K37" s="584"/>
      <c r="L37" s="584"/>
      <c r="M37" s="588">
        <f>SUMIF(H18:H35,"Privat",M18:M35)</f>
        <v>0</v>
      </c>
      <c r="N37" s="587">
        <f>SUMIF(H18:H35,"Privat",N18:N35)</f>
        <v>30</v>
      </c>
      <c r="O37" s="587"/>
      <c r="P37" s="588"/>
      <c r="Q37" s="587"/>
    </row>
    <row r="38" spans="4:17" ht="15" hidden="1" customHeight="1" outlineLevel="2" x14ac:dyDescent="0.2">
      <c r="D38" s="563"/>
      <c r="E38" s="564"/>
      <c r="F38" s="565"/>
      <c r="G38" s="566"/>
      <c r="H38" s="501"/>
      <c r="I38" s="567"/>
      <c r="J38" s="567"/>
      <c r="K38" s="568"/>
      <c r="L38" s="569"/>
      <c r="M38" s="570"/>
      <c r="N38" s="570"/>
      <c r="O38" s="570"/>
      <c r="P38" s="570"/>
      <c r="Q38" s="570"/>
    </row>
    <row r="39" spans="4:17" ht="15" hidden="1" customHeight="1" outlineLevel="2" x14ac:dyDescent="0.2">
      <c r="D39" s="563">
        <v>43885</v>
      </c>
      <c r="E39" s="564"/>
      <c r="F39" s="565" t="s">
        <v>599</v>
      </c>
      <c r="G39" s="566"/>
      <c r="H39" s="501"/>
      <c r="I39" s="567"/>
      <c r="J39" s="567"/>
      <c r="K39" s="568"/>
      <c r="L39" s="569"/>
      <c r="M39" s="570"/>
      <c r="N39" s="570"/>
      <c r="O39" s="570"/>
      <c r="P39" s="570">
        <v>15</v>
      </c>
      <c r="Q39" s="570">
        <v>0</v>
      </c>
    </row>
    <row r="40" spans="4:17" ht="15" hidden="1" customHeight="1" outlineLevel="2" x14ac:dyDescent="0.2">
      <c r="D40" s="563">
        <v>43885</v>
      </c>
      <c r="E40" s="564"/>
      <c r="F40" s="565" t="s">
        <v>600</v>
      </c>
      <c r="G40" s="566"/>
      <c r="H40" s="501"/>
      <c r="I40" s="567"/>
      <c r="J40" s="567"/>
      <c r="K40" s="568"/>
      <c r="L40" s="569"/>
      <c r="M40" s="570"/>
      <c r="N40" s="570"/>
      <c r="O40" s="570"/>
      <c r="P40" s="570">
        <v>35</v>
      </c>
      <c r="Q40" s="570">
        <v>0</v>
      </c>
    </row>
    <row r="41" spans="4:17" ht="15" hidden="1" customHeight="1" outlineLevel="2" thickBot="1" x14ac:dyDescent="0.25">
      <c r="D41" s="563">
        <v>43885</v>
      </c>
      <c r="E41" s="564"/>
      <c r="F41" s="565" t="s">
        <v>601</v>
      </c>
      <c r="G41" s="566"/>
      <c r="H41" s="501"/>
      <c r="I41" s="567"/>
      <c r="J41" s="567"/>
      <c r="K41" s="568"/>
      <c r="L41" s="569"/>
      <c r="M41" s="570"/>
      <c r="N41" s="589"/>
      <c r="O41" s="589"/>
      <c r="P41" s="589">
        <v>40</v>
      </c>
      <c r="Q41" s="589">
        <v>0</v>
      </c>
    </row>
    <row r="42" spans="4:17" ht="15" hidden="1" customHeight="1" outlineLevel="2" thickTop="1" x14ac:dyDescent="0.2">
      <c r="D42" s="563">
        <v>43885</v>
      </c>
      <c r="E42" s="564"/>
      <c r="F42" s="565" t="s">
        <v>602</v>
      </c>
      <c r="G42" s="566" t="s">
        <v>603</v>
      </c>
      <c r="H42" s="501" t="s">
        <v>334</v>
      </c>
      <c r="I42" s="567"/>
      <c r="J42" s="567"/>
      <c r="K42" s="568"/>
      <c r="L42" s="569"/>
      <c r="M42" s="570"/>
      <c r="N42" s="590">
        <f>P42-Q42</f>
        <v>90</v>
      </c>
      <c r="O42" s="590"/>
      <c r="P42" s="590">
        <f>SUM(P39:P41)</f>
        <v>90</v>
      </c>
      <c r="Q42" s="590">
        <f>SUM(Q39:Q41)</f>
        <v>0</v>
      </c>
    </row>
    <row r="43" spans="4:17" ht="15" hidden="1" customHeight="1" outlineLevel="2" x14ac:dyDescent="0.2">
      <c r="D43" s="563"/>
      <c r="E43" s="564"/>
      <c r="F43" s="565"/>
      <c r="G43" s="566"/>
      <c r="H43" s="501"/>
      <c r="I43" s="567"/>
      <c r="J43" s="567"/>
      <c r="K43" s="568"/>
      <c r="L43" s="569"/>
      <c r="M43" s="570"/>
      <c r="N43" s="570"/>
      <c r="O43" s="570"/>
      <c r="P43" s="570"/>
      <c r="Q43" s="570"/>
    </row>
    <row r="44" spans="4:17" ht="15" hidden="1" customHeight="1" outlineLevel="2" x14ac:dyDescent="0.2">
      <c r="D44" s="563">
        <v>43886</v>
      </c>
      <c r="E44" s="564"/>
      <c r="F44" s="565" t="s">
        <v>604</v>
      </c>
      <c r="G44" s="566"/>
      <c r="H44" s="501"/>
      <c r="I44" s="567"/>
      <c r="J44" s="567"/>
      <c r="K44" s="568"/>
      <c r="L44" s="569"/>
      <c r="M44" s="570"/>
      <c r="N44" s="570"/>
      <c r="O44" s="570"/>
      <c r="P44" s="570">
        <v>0</v>
      </c>
      <c r="Q44" s="570">
        <v>6.68</v>
      </c>
    </row>
    <row r="45" spans="4:17" ht="15" hidden="1" customHeight="1" outlineLevel="2" x14ac:dyDescent="0.2">
      <c r="D45" s="563">
        <v>43886</v>
      </c>
      <c r="E45" s="564"/>
      <c r="F45" s="565" t="s">
        <v>605</v>
      </c>
      <c r="G45" s="566"/>
      <c r="H45" s="501"/>
      <c r="I45" s="567"/>
      <c r="J45" s="567"/>
      <c r="K45" s="568"/>
      <c r="L45" s="569"/>
      <c r="M45" s="570"/>
      <c r="N45" s="570"/>
      <c r="O45" s="570"/>
      <c r="P45" s="570">
        <v>35</v>
      </c>
      <c r="Q45" s="570">
        <v>0</v>
      </c>
    </row>
    <row r="46" spans="4:17" ht="15" hidden="1" customHeight="1" outlineLevel="2" thickBot="1" x14ac:dyDescent="0.25">
      <c r="D46" s="563">
        <v>43886</v>
      </c>
      <c r="E46" s="564"/>
      <c r="F46" s="565" t="s">
        <v>606</v>
      </c>
      <c r="G46" s="566"/>
      <c r="H46" s="501"/>
      <c r="I46" s="567"/>
      <c r="J46" s="567"/>
      <c r="K46" s="568"/>
      <c r="L46" s="569"/>
      <c r="M46" s="570"/>
      <c r="N46" s="589"/>
      <c r="O46" s="589"/>
      <c r="P46" s="589">
        <v>40</v>
      </c>
      <c r="Q46" s="589">
        <v>102.2</v>
      </c>
    </row>
    <row r="47" spans="4:17" ht="15" hidden="1" customHeight="1" outlineLevel="2" thickTop="1" x14ac:dyDescent="0.2">
      <c r="D47" s="563">
        <v>43886</v>
      </c>
      <c r="E47" s="564"/>
      <c r="F47" s="565" t="s">
        <v>602</v>
      </c>
      <c r="G47" s="566" t="s">
        <v>603</v>
      </c>
      <c r="H47" s="501" t="s">
        <v>334</v>
      </c>
      <c r="I47" s="567"/>
      <c r="J47" s="567"/>
      <c r="K47" s="568"/>
      <c r="L47" s="569"/>
      <c r="M47" s="570"/>
      <c r="N47" s="590">
        <f>P47-Q47</f>
        <v>-33.879999999999995</v>
      </c>
      <c r="O47" s="590"/>
      <c r="P47" s="590">
        <f>SUM(P44:P46)</f>
        <v>75</v>
      </c>
      <c r="Q47" s="590">
        <f>SUM(Q44:Q46)</f>
        <v>108.88</v>
      </c>
    </row>
    <row r="48" spans="4:17" ht="15" hidden="1" customHeight="1" outlineLevel="2" x14ac:dyDescent="0.2"/>
    <row r="49" spans="4:17" ht="15" hidden="1" customHeight="1" outlineLevel="2" x14ac:dyDescent="0.2">
      <c r="D49" s="563">
        <v>43887</v>
      </c>
      <c r="E49" s="564"/>
      <c r="F49" s="565" t="s">
        <v>604</v>
      </c>
      <c r="G49" s="566"/>
      <c r="H49" s="501"/>
      <c r="I49" s="567"/>
      <c r="J49" s="567"/>
      <c r="K49" s="568"/>
      <c r="L49" s="569"/>
      <c r="M49" s="570"/>
      <c r="N49" s="570"/>
      <c r="O49" s="570"/>
      <c r="P49" s="570">
        <v>0</v>
      </c>
      <c r="Q49" s="570">
        <v>4.5599999999999996</v>
      </c>
    </row>
    <row r="50" spans="4:17" ht="15" hidden="1" customHeight="1" outlineLevel="2" x14ac:dyDescent="0.2">
      <c r="D50" s="563">
        <v>43887</v>
      </c>
      <c r="E50" s="564"/>
      <c r="F50" s="565" t="s">
        <v>605</v>
      </c>
      <c r="G50" s="566"/>
      <c r="H50" s="501"/>
      <c r="I50" s="567"/>
      <c r="J50" s="567"/>
      <c r="K50" s="568"/>
      <c r="L50" s="569"/>
      <c r="M50" s="570"/>
      <c r="N50" s="570"/>
      <c r="O50" s="570"/>
      <c r="P50" s="570">
        <v>35</v>
      </c>
      <c r="Q50" s="570">
        <v>0</v>
      </c>
    </row>
    <row r="51" spans="4:17" ht="15" hidden="1" customHeight="1" outlineLevel="2" thickBot="1" x14ac:dyDescent="0.25">
      <c r="D51" s="563">
        <v>43887</v>
      </c>
      <c r="E51" s="564"/>
      <c r="F51" s="565" t="s">
        <v>606</v>
      </c>
      <c r="G51" s="566"/>
      <c r="H51" s="501"/>
      <c r="I51" s="567"/>
      <c r="J51" s="567"/>
      <c r="K51" s="568"/>
      <c r="L51" s="569"/>
      <c r="M51" s="570"/>
      <c r="N51" s="589"/>
      <c r="O51" s="589"/>
      <c r="P51" s="589">
        <v>40</v>
      </c>
      <c r="Q51" s="589">
        <v>68.930000000000007</v>
      </c>
    </row>
    <row r="52" spans="4:17" ht="15" hidden="1" customHeight="1" outlineLevel="2" thickTop="1" x14ac:dyDescent="0.2">
      <c r="D52" s="563">
        <v>43887</v>
      </c>
      <c r="E52" s="564"/>
      <c r="F52" s="565" t="s">
        <v>602</v>
      </c>
      <c r="G52" s="566" t="s">
        <v>603</v>
      </c>
      <c r="H52" s="501" t="s">
        <v>334</v>
      </c>
      <c r="I52" s="567"/>
      <c r="J52" s="567"/>
      <c r="K52" s="568"/>
      <c r="L52" s="569"/>
      <c r="M52" s="570"/>
      <c r="N52" s="590">
        <f>P52-Q52</f>
        <v>1.5099999999999909</v>
      </c>
      <c r="O52" s="590"/>
      <c r="P52" s="590">
        <f>SUM(P49:P51)</f>
        <v>75</v>
      </c>
      <c r="Q52" s="590">
        <f>SUM(Q49:Q51)</f>
        <v>73.490000000000009</v>
      </c>
    </row>
    <row r="53" spans="4:17" ht="15" hidden="1" customHeight="1" outlineLevel="2" x14ac:dyDescent="0.2">
      <c r="D53" s="563"/>
      <c r="E53" s="564"/>
      <c r="F53" s="565"/>
      <c r="G53" s="566"/>
      <c r="H53" s="501"/>
      <c r="I53" s="567"/>
      <c r="J53" s="567"/>
      <c r="K53" s="568"/>
      <c r="L53" s="569"/>
      <c r="M53" s="570"/>
      <c r="N53" s="570"/>
      <c r="O53" s="570"/>
      <c r="P53" s="570"/>
      <c r="Q53" s="570"/>
    </row>
    <row r="54" spans="4:17" ht="15" hidden="1" customHeight="1" outlineLevel="2" x14ac:dyDescent="0.2">
      <c r="D54" s="563">
        <v>43888</v>
      </c>
      <c r="E54" s="564"/>
      <c r="F54" s="565" t="s">
        <v>604</v>
      </c>
      <c r="G54" s="566"/>
      <c r="H54" s="501"/>
      <c r="I54" s="567"/>
      <c r="J54" s="567"/>
      <c r="K54" s="568"/>
      <c r="L54" s="569"/>
      <c r="M54" s="570"/>
      <c r="N54" s="570"/>
      <c r="O54" s="570"/>
      <c r="P54" s="570">
        <v>0</v>
      </c>
      <c r="Q54" s="570">
        <v>6.68</v>
      </c>
    </row>
    <row r="55" spans="4:17" ht="15" hidden="1" customHeight="1" outlineLevel="2" x14ac:dyDescent="0.2">
      <c r="D55" s="563">
        <v>43888</v>
      </c>
      <c r="E55" s="564"/>
      <c r="F55" s="565" t="s">
        <v>605</v>
      </c>
      <c r="G55" s="566"/>
      <c r="H55" s="501"/>
      <c r="I55" s="567"/>
      <c r="J55" s="567"/>
      <c r="K55" s="568"/>
      <c r="L55" s="569"/>
      <c r="M55" s="570"/>
      <c r="N55" s="570"/>
      <c r="O55" s="570"/>
      <c r="P55" s="570">
        <v>35</v>
      </c>
      <c r="Q55" s="570">
        <v>0</v>
      </c>
    </row>
    <row r="56" spans="4:17" ht="15" hidden="1" customHeight="1" outlineLevel="2" thickBot="1" x14ac:dyDescent="0.25">
      <c r="D56" s="563">
        <v>43888</v>
      </c>
      <c r="E56" s="564"/>
      <c r="F56" s="565" t="s">
        <v>606</v>
      </c>
      <c r="G56" s="566"/>
      <c r="H56" s="501"/>
      <c r="I56" s="567"/>
      <c r="J56" s="567"/>
      <c r="K56" s="568"/>
      <c r="L56" s="569"/>
      <c r="M56" s="570"/>
      <c r="N56" s="589"/>
      <c r="O56" s="589"/>
      <c r="P56" s="589">
        <v>40</v>
      </c>
      <c r="Q56" s="589">
        <v>0</v>
      </c>
    </row>
    <row r="57" spans="4:17" ht="15" hidden="1" customHeight="1" outlineLevel="2" thickTop="1" x14ac:dyDescent="0.2">
      <c r="D57" s="563">
        <v>43888</v>
      </c>
      <c r="E57" s="564"/>
      <c r="F57" s="565" t="s">
        <v>602</v>
      </c>
      <c r="G57" s="566" t="s">
        <v>603</v>
      </c>
      <c r="H57" s="501" t="s">
        <v>334</v>
      </c>
      <c r="I57" s="567"/>
      <c r="J57" s="567"/>
      <c r="K57" s="568"/>
      <c r="L57" s="569"/>
      <c r="M57" s="570"/>
      <c r="N57" s="590">
        <f>P57-Q57</f>
        <v>68.319999999999993</v>
      </c>
      <c r="O57" s="590"/>
      <c r="P57" s="590">
        <f>SUM(P54:P56)</f>
        <v>75</v>
      </c>
      <c r="Q57" s="590">
        <f>SUM(Q54:Q56)</f>
        <v>6.68</v>
      </c>
    </row>
    <row r="58" spans="4:17" ht="15" hidden="1" customHeight="1" outlineLevel="2" x14ac:dyDescent="0.2">
      <c r="D58" s="563"/>
      <c r="E58" s="564"/>
      <c r="F58" s="565"/>
      <c r="G58" s="566"/>
      <c r="H58" s="501"/>
      <c r="I58" s="567"/>
      <c r="J58" s="567"/>
      <c r="K58" s="568"/>
      <c r="L58" s="569"/>
      <c r="M58" s="570"/>
      <c r="N58" s="570"/>
      <c r="O58" s="570"/>
      <c r="P58" s="570"/>
      <c r="Q58" s="570"/>
    </row>
    <row r="59" spans="4:17" ht="15" hidden="1" customHeight="1" outlineLevel="2" x14ac:dyDescent="0.2">
      <c r="D59" s="563">
        <v>43889</v>
      </c>
      <c r="E59" s="564"/>
      <c r="F59" s="565" t="s">
        <v>604</v>
      </c>
      <c r="G59" s="566"/>
      <c r="H59" s="501"/>
      <c r="I59" s="567"/>
      <c r="J59" s="567"/>
      <c r="K59" s="568"/>
      <c r="L59" s="569"/>
      <c r="M59" s="570"/>
      <c r="N59" s="570"/>
      <c r="O59" s="570"/>
      <c r="P59" s="570">
        <v>0</v>
      </c>
      <c r="Q59" s="570">
        <v>0.74</v>
      </c>
    </row>
    <row r="60" spans="4:17" ht="15" hidden="1" customHeight="1" outlineLevel="2" x14ac:dyDescent="0.2">
      <c r="D60" s="563">
        <v>43889</v>
      </c>
      <c r="E60" s="564"/>
      <c r="F60" s="565" t="s">
        <v>600</v>
      </c>
      <c r="G60" s="566"/>
      <c r="H60" s="501"/>
      <c r="I60" s="567"/>
      <c r="J60" s="567"/>
      <c r="K60" s="568"/>
      <c r="L60" s="569"/>
      <c r="M60" s="570"/>
      <c r="N60" s="570"/>
      <c r="O60" s="570"/>
      <c r="P60" s="570">
        <v>35</v>
      </c>
      <c r="Q60" s="570">
        <v>0</v>
      </c>
    </row>
    <row r="61" spans="4:17" ht="15" hidden="1" customHeight="1" outlineLevel="2" thickBot="1" x14ac:dyDescent="0.25">
      <c r="D61" s="563">
        <v>43889</v>
      </c>
      <c r="E61" s="564"/>
      <c r="F61" s="565" t="s">
        <v>601</v>
      </c>
      <c r="G61" s="566"/>
      <c r="H61" s="501"/>
      <c r="I61" s="567"/>
      <c r="J61" s="567"/>
      <c r="K61" s="568"/>
      <c r="L61" s="569"/>
      <c r="M61" s="570"/>
      <c r="N61" s="589"/>
      <c r="O61" s="589"/>
      <c r="P61" s="589">
        <v>40</v>
      </c>
      <c r="Q61" s="589">
        <v>0</v>
      </c>
    </row>
    <row r="62" spans="4:17" ht="15" hidden="1" customHeight="1" outlineLevel="2" thickTop="1" x14ac:dyDescent="0.2">
      <c r="D62" s="563">
        <v>43889</v>
      </c>
      <c r="E62" s="564"/>
      <c r="F62" s="565" t="s">
        <v>602</v>
      </c>
      <c r="G62" s="566" t="s">
        <v>603</v>
      </c>
      <c r="H62" s="501" t="s">
        <v>334</v>
      </c>
      <c r="I62" s="567"/>
      <c r="J62" s="567"/>
      <c r="K62" s="568"/>
      <c r="L62" s="569"/>
      <c r="M62" s="570"/>
      <c r="N62" s="590">
        <f>P62-Q62</f>
        <v>74.260000000000005</v>
      </c>
      <c r="O62" s="590"/>
      <c r="P62" s="590">
        <f>SUM(P59:P61)</f>
        <v>75</v>
      </c>
      <c r="Q62" s="590">
        <f>SUM(Q59:Q61)</f>
        <v>0.74</v>
      </c>
    </row>
    <row r="63" spans="4:17" ht="15" hidden="1" customHeight="1" outlineLevel="2" x14ac:dyDescent="0.2">
      <c r="D63" s="563"/>
      <c r="E63" s="564"/>
      <c r="F63" s="872"/>
      <c r="G63" s="873"/>
      <c r="H63" s="501"/>
      <c r="I63" s="567"/>
      <c r="J63" s="567"/>
      <c r="K63" s="568"/>
      <c r="L63" s="569"/>
      <c r="M63" s="570"/>
      <c r="N63" s="570" t="str">
        <f>IF(AND(ISNUMBER(L63),ISNUMBER(J63)),-J63*L63,"")</f>
        <v/>
      </c>
      <c r="O63" s="570"/>
      <c r="P63" s="570"/>
      <c r="Q63" s="570"/>
    </row>
    <row r="64" spans="4:17" ht="15" hidden="1" customHeight="1" outlineLevel="2" x14ac:dyDescent="0.2">
      <c r="D64" s="591" t="s">
        <v>607</v>
      </c>
      <c r="E64" s="592"/>
      <c r="F64" s="584"/>
      <c r="G64" s="874"/>
      <c r="H64" s="874"/>
      <c r="I64" s="584"/>
      <c r="J64" s="584"/>
      <c r="K64" s="584"/>
      <c r="L64" s="584"/>
      <c r="M64" s="588">
        <f>SUMIF(H38:H63,"Privat",M38:M63)</f>
        <v>0</v>
      </c>
      <c r="N64" s="587">
        <f>N37+SUMIF(H38:H63,"Privat",N38:N63)</f>
        <v>230.20999999999998</v>
      </c>
      <c r="O64" s="587"/>
      <c r="P64" s="587"/>
      <c r="Q64" s="587"/>
    </row>
    <row r="65" spans="2:22" ht="15" hidden="1" customHeight="1" outlineLevel="2" x14ac:dyDescent="0.2"/>
    <row r="66" spans="2:22" ht="15" hidden="1" customHeight="1" outlineLevel="2" x14ac:dyDescent="0.2">
      <c r="D66" s="593" t="s">
        <v>363</v>
      </c>
      <c r="E66" s="593"/>
      <c r="F66" s="593"/>
      <c r="G66" s="593"/>
      <c r="H66" s="467"/>
      <c r="I66" s="467"/>
      <c r="J66" s="467"/>
      <c r="K66" s="507"/>
      <c r="L66" s="507"/>
      <c r="R66" s="546"/>
      <c r="S66" s="546"/>
      <c r="T66" s="546"/>
      <c r="U66" s="546"/>
      <c r="V66" s="546"/>
    </row>
    <row r="67" spans="2:22" ht="15.75" hidden="1" customHeight="1" outlineLevel="2" x14ac:dyDescent="0.2">
      <c r="F67" s="546"/>
      <c r="G67" s="546"/>
      <c r="H67" s="547"/>
      <c r="I67" s="507"/>
      <c r="J67" s="507"/>
      <c r="K67" s="507"/>
      <c r="L67" s="507"/>
      <c r="M67" s="507"/>
      <c r="N67" s="507"/>
      <c r="O67" s="507"/>
      <c r="P67" s="507"/>
      <c r="Q67" s="507"/>
      <c r="R67" s="546"/>
      <c r="S67" s="546"/>
      <c r="T67" s="546"/>
      <c r="U67" s="546"/>
      <c r="V67" s="546"/>
    </row>
    <row r="68" spans="2:22" hidden="1" outlineLevel="2" x14ac:dyDescent="0.2">
      <c r="D68" s="548" t="s">
        <v>364</v>
      </c>
      <c r="E68" s="548"/>
      <c r="F68" s="594" t="s">
        <v>365</v>
      </c>
      <c r="G68" s="546"/>
      <c r="H68" s="547"/>
      <c r="I68" s="507"/>
      <c r="J68" s="507"/>
      <c r="K68" s="467"/>
      <c r="L68" s="467"/>
      <c r="M68" s="467"/>
      <c r="N68" s="595"/>
      <c r="O68" s="595"/>
      <c r="P68" s="595"/>
      <c r="Q68" s="595"/>
      <c r="R68" s="546"/>
      <c r="S68" s="546"/>
      <c r="T68" s="546"/>
      <c r="U68" s="546"/>
      <c r="V68" s="546"/>
    </row>
    <row r="69" spans="2:22" hidden="1" outlineLevel="2" x14ac:dyDescent="0.2">
      <c r="D69" s="548" t="s">
        <v>366</v>
      </c>
      <c r="E69" s="548"/>
      <c r="F69" s="596">
        <v>43864</v>
      </c>
      <c r="G69" s="546"/>
      <c r="H69" s="547"/>
      <c r="I69" s="507"/>
      <c r="J69" s="507"/>
      <c r="K69" s="467"/>
      <c r="L69" s="467"/>
      <c r="M69" s="467"/>
      <c r="N69" s="595"/>
      <c r="O69" s="595"/>
      <c r="P69" s="595"/>
      <c r="Q69" s="595"/>
      <c r="R69" s="546"/>
      <c r="S69" s="546"/>
      <c r="T69" s="546"/>
      <c r="U69" s="546"/>
      <c r="V69" s="546"/>
    </row>
    <row r="70" spans="2:22" hidden="1" outlineLevel="2" x14ac:dyDescent="0.2">
      <c r="D70" s="445"/>
      <c r="E70" s="445"/>
      <c r="F70" s="445"/>
      <c r="G70" s="445"/>
      <c r="H70" s="445"/>
      <c r="I70" s="547"/>
      <c r="J70" s="547"/>
      <c r="K70" s="547"/>
      <c r="L70" s="547"/>
      <c r="M70" s="547"/>
      <c r="N70" s="507"/>
      <c r="O70" s="507"/>
      <c r="P70" s="507"/>
      <c r="Q70" s="507"/>
      <c r="R70" s="546"/>
      <c r="S70" s="546"/>
      <c r="T70" s="546"/>
      <c r="U70" s="546"/>
      <c r="V70" s="546"/>
    </row>
    <row r="71" spans="2:22" hidden="1" outlineLevel="2" x14ac:dyDescent="0.2">
      <c r="D71" s="548" t="s">
        <v>367</v>
      </c>
      <c r="E71" s="548"/>
      <c r="F71" s="546" t="s">
        <v>316</v>
      </c>
      <c r="G71" s="546"/>
      <c r="H71" s="547"/>
      <c r="I71" s="507"/>
      <c r="J71" s="507"/>
      <c r="K71" s="507"/>
      <c r="L71" s="507"/>
      <c r="M71" s="507"/>
      <c r="N71" s="507"/>
      <c r="O71" s="507"/>
      <c r="P71" s="507"/>
      <c r="Q71" s="507"/>
      <c r="R71" s="546"/>
      <c r="S71" s="546"/>
      <c r="T71" s="546"/>
      <c r="U71" s="546"/>
      <c r="V71" s="546"/>
    </row>
    <row r="72" spans="2:22" hidden="1" outlineLevel="1" collapsed="1" x14ac:dyDescent="0.2">
      <c r="D72" s="548"/>
      <c r="E72" s="548"/>
      <c r="F72" s="546"/>
      <c r="G72" s="546"/>
      <c r="H72" s="547"/>
      <c r="I72" s="507"/>
      <c r="J72" s="507"/>
      <c r="K72" s="507"/>
      <c r="L72" s="507"/>
      <c r="M72" s="507"/>
      <c r="N72" s="507"/>
      <c r="O72" s="507"/>
      <c r="P72" s="507"/>
      <c r="Q72" s="507"/>
      <c r="R72" s="546"/>
      <c r="S72" s="546"/>
      <c r="T72" s="546"/>
      <c r="U72" s="546"/>
      <c r="V72" s="546"/>
    </row>
    <row r="73" spans="2:22" collapsed="1" x14ac:dyDescent="0.2">
      <c r="F73" s="546"/>
      <c r="G73" s="546"/>
      <c r="H73" s="547"/>
      <c r="I73" s="546"/>
      <c r="J73" s="546"/>
      <c r="K73" s="546"/>
      <c r="L73" s="546"/>
      <c r="M73" s="546"/>
      <c r="N73" s="546"/>
      <c r="O73" s="546"/>
      <c r="P73" s="546"/>
      <c r="Q73" s="546"/>
      <c r="R73" s="546"/>
      <c r="S73" s="546"/>
      <c r="T73" s="546"/>
      <c r="U73" s="546"/>
      <c r="V73" s="546"/>
    </row>
    <row r="74" spans="2:22" hidden="1" outlineLevel="1" x14ac:dyDescent="0.2">
      <c r="B74" s="552">
        <f>F79</f>
        <v>14752</v>
      </c>
      <c r="F74" s="546"/>
      <c r="G74" s="546"/>
      <c r="H74" s="547"/>
      <c r="I74" s="546"/>
      <c r="J74" s="546"/>
      <c r="K74" s="546"/>
      <c r="L74" s="546"/>
      <c r="M74" s="546"/>
      <c r="N74" s="546"/>
      <c r="O74" s="546"/>
      <c r="P74" s="546"/>
      <c r="Q74" s="546"/>
      <c r="R74" s="546"/>
      <c r="S74" s="546"/>
      <c r="T74" s="546"/>
      <c r="U74" s="546"/>
      <c r="V74" s="546"/>
    </row>
    <row r="75" spans="2:22" ht="15" hidden="1" customHeight="1" outlineLevel="2" x14ac:dyDescent="0.2">
      <c r="D75" s="553" t="s">
        <v>315</v>
      </c>
      <c r="E75" s="553"/>
      <c r="F75" s="881" t="s">
        <v>316</v>
      </c>
      <c r="G75" s="875" t="s">
        <v>317</v>
      </c>
      <c r="H75" s="875" t="s">
        <v>318</v>
      </c>
      <c r="I75" s="884" t="s">
        <v>644</v>
      </c>
      <c r="J75" s="885"/>
      <c r="K75" s="885"/>
      <c r="L75" s="886"/>
      <c r="M75" s="875" t="s">
        <v>320</v>
      </c>
      <c r="N75" s="875" t="s">
        <v>321</v>
      </c>
      <c r="O75" s="522"/>
      <c r="P75" s="875"/>
      <c r="Q75" s="875"/>
      <c r="R75" s="546"/>
      <c r="S75" s="546"/>
      <c r="T75" s="546"/>
    </row>
    <row r="76" spans="2:22" ht="15" hidden="1" customHeight="1" outlineLevel="2" x14ac:dyDescent="0.2">
      <c r="D76" s="554" t="s">
        <v>387</v>
      </c>
      <c r="E76" s="554"/>
      <c r="F76" s="882"/>
      <c r="G76" s="876"/>
      <c r="H76" s="883"/>
      <c r="I76" s="887"/>
      <c r="J76" s="888"/>
      <c r="K76" s="888"/>
      <c r="L76" s="889"/>
      <c r="M76" s="876"/>
      <c r="N76" s="876"/>
      <c r="O76" s="555"/>
      <c r="P76" s="876"/>
      <c r="Q76" s="876"/>
      <c r="R76" s="546"/>
      <c r="S76" s="546"/>
      <c r="T76" s="546"/>
      <c r="U76" s="546" t="s">
        <v>337</v>
      </c>
      <c r="V76" s="546" t="s">
        <v>342</v>
      </c>
    </row>
    <row r="77" spans="2:22" ht="15" hidden="1" customHeight="1" outlineLevel="2" x14ac:dyDescent="0.2">
      <c r="D77" s="523" t="s">
        <v>325</v>
      </c>
      <c r="E77" s="524"/>
      <c r="F77" s="525" t="s">
        <v>630</v>
      </c>
      <c r="G77" s="526" t="s">
        <v>52</v>
      </c>
      <c r="H77" s="525" t="s">
        <v>630</v>
      </c>
      <c r="I77" s="527" t="s">
        <v>632</v>
      </c>
      <c r="J77" s="528"/>
      <c r="K77" s="528"/>
      <c r="L77" s="529"/>
      <c r="M77" s="530" t="s">
        <v>397</v>
      </c>
      <c r="N77" s="531">
        <v>1.0649999999999999</v>
      </c>
      <c r="O77" s="531"/>
      <c r="P77" s="530"/>
      <c r="Q77" s="531"/>
      <c r="R77" s="546"/>
      <c r="S77" s="546"/>
      <c r="T77" s="546"/>
      <c r="U77" s="546"/>
      <c r="V77" s="507" t="s">
        <v>335</v>
      </c>
    </row>
    <row r="78" spans="2:22" ht="15" hidden="1" customHeight="1" outlineLevel="2" x14ac:dyDescent="0.2">
      <c r="D78" s="523" t="s">
        <v>326</v>
      </c>
      <c r="E78" s="524"/>
      <c r="F78" s="532" t="s">
        <v>631</v>
      </c>
      <c r="G78" s="533"/>
      <c r="H78" s="534"/>
      <c r="I78" s="534"/>
      <c r="J78" s="534"/>
      <c r="K78" s="534"/>
      <c r="L78" s="534"/>
      <c r="M78" s="535"/>
      <c r="N78" s="536"/>
      <c r="O78" s="535"/>
      <c r="P78" s="535"/>
      <c r="Q78" s="536"/>
      <c r="R78" s="546"/>
      <c r="S78" s="546"/>
      <c r="T78" s="546"/>
      <c r="U78" s="546"/>
      <c r="V78" s="546"/>
    </row>
    <row r="79" spans="2:22" ht="15" hidden="1" customHeight="1" outlineLevel="2" x14ac:dyDescent="0.2">
      <c r="D79" s="523" t="s">
        <v>330</v>
      </c>
      <c r="E79" s="524"/>
      <c r="F79" s="537">
        <v>14752</v>
      </c>
      <c r="G79" s="538"/>
      <c r="H79" s="539" t="s">
        <v>332</v>
      </c>
      <c r="I79" s="877" t="s">
        <v>610</v>
      </c>
      <c r="J79" s="878"/>
      <c r="K79" s="878"/>
      <c r="L79" s="878"/>
      <c r="M79" s="540"/>
      <c r="N79" s="541"/>
      <c r="O79" s="540"/>
      <c r="P79" s="540"/>
      <c r="Q79" s="541"/>
      <c r="R79" s="546"/>
      <c r="S79" s="546"/>
      <c r="T79" s="546"/>
      <c r="U79" s="546"/>
      <c r="V79" s="546"/>
    </row>
    <row r="80" spans="2:22" ht="15" hidden="1" customHeight="1" outlineLevel="2" thickBot="1" x14ac:dyDescent="0.25"/>
    <row r="81" spans="4:17" ht="15" hidden="1" customHeight="1" outlineLevel="2" x14ac:dyDescent="0.2">
      <c r="D81" s="556" t="s">
        <v>318</v>
      </c>
      <c r="E81" s="557"/>
      <c r="F81" s="879" t="s">
        <v>336</v>
      </c>
      <c r="G81" s="880"/>
      <c r="H81" s="557" t="s">
        <v>328</v>
      </c>
      <c r="I81" s="558" t="s">
        <v>337</v>
      </c>
      <c r="J81" s="556" t="s">
        <v>338</v>
      </c>
      <c r="K81" s="556" t="s">
        <v>339</v>
      </c>
      <c r="L81" s="557" t="s">
        <v>340</v>
      </c>
      <c r="M81" s="879" t="s">
        <v>341</v>
      </c>
      <c r="N81" s="880"/>
      <c r="O81" s="559"/>
      <c r="P81" s="879"/>
      <c r="Q81" s="880"/>
    </row>
    <row r="82" spans="4:17" ht="15" hidden="1" customHeight="1" outlineLevel="2" x14ac:dyDescent="0.2">
      <c r="D82" s="560"/>
      <c r="E82" s="561"/>
      <c r="F82" s="561"/>
      <c r="G82" s="562"/>
      <c r="H82" s="561"/>
      <c r="I82" s="560"/>
      <c r="J82" s="560"/>
      <c r="K82" s="560"/>
      <c r="L82" s="561"/>
      <c r="M82" s="560" t="str">
        <f>CONCATENATE("[",$M$4,"]")</f>
        <v>[EU]</v>
      </c>
      <c r="N82" s="560" t="s">
        <v>343</v>
      </c>
      <c r="O82" s="560"/>
      <c r="P82" s="560" t="s">
        <v>343</v>
      </c>
      <c r="Q82" s="560" t="s">
        <v>343</v>
      </c>
    </row>
    <row r="83" spans="4:17" ht="15" hidden="1" customHeight="1" outlineLevel="2" x14ac:dyDescent="0.2">
      <c r="D83" s="563"/>
      <c r="E83" s="564"/>
      <c r="F83" s="565"/>
      <c r="G83" s="566"/>
      <c r="H83" s="501"/>
      <c r="I83" s="597"/>
      <c r="J83" s="567"/>
      <c r="K83" s="568"/>
      <c r="L83" s="569"/>
      <c r="M83" s="570"/>
      <c r="N83" s="570"/>
      <c r="O83" s="570"/>
      <c r="P83" s="570"/>
      <c r="Q83" s="570"/>
    </row>
    <row r="84" spans="4:17" ht="15" hidden="1" customHeight="1" outlineLevel="2" x14ac:dyDescent="0.2">
      <c r="D84" s="563">
        <v>44010</v>
      </c>
      <c r="E84" s="564"/>
      <c r="F84" s="565" t="s">
        <v>633</v>
      </c>
      <c r="G84" s="566" t="s">
        <v>634</v>
      </c>
      <c r="H84" s="501"/>
      <c r="I84" s="597" t="s">
        <v>335</v>
      </c>
      <c r="J84" s="567"/>
      <c r="K84" s="568"/>
      <c r="L84" s="569"/>
      <c r="M84" s="570"/>
      <c r="N84" s="570"/>
      <c r="O84" s="570"/>
      <c r="P84" s="570"/>
      <c r="Q84" s="570"/>
    </row>
    <row r="85" spans="4:17" ht="15" hidden="1" customHeight="1" outlineLevel="2" x14ac:dyDescent="0.2">
      <c r="D85" s="563">
        <v>44012</v>
      </c>
      <c r="E85" s="564"/>
      <c r="F85" s="565" t="s">
        <v>639</v>
      </c>
      <c r="G85" s="566"/>
      <c r="H85" s="501"/>
      <c r="I85" s="597" t="s">
        <v>335</v>
      </c>
      <c r="J85" s="567"/>
      <c r="K85" s="568"/>
      <c r="L85" s="569">
        <f>$N$77</f>
        <v>1.0649999999999999</v>
      </c>
      <c r="M85" s="571">
        <v>6.99</v>
      </c>
      <c r="N85" s="570">
        <f t="shared" ref="N85:N92" si="2">L85*M85</f>
        <v>7.44435</v>
      </c>
      <c r="O85" s="570"/>
      <c r="P85" s="570"/>
      <c r="Q85" s="570"/>
    </row>
    <row r="86" spans="4:17" ht="15" hidden="1" customHeight="1" outlineLevel="2" x14ac:dyDescent="0.2">
      <c r="D86" s="563">
        <v>44012</v>
      </c>
      <c r="E86" s="564"/>
      <c r="F86" s="565" t="s">
        <v>625</v>
      </c>
      <c r="G86" s="566" t="s">
        <v>628</v>
      </c>
      <c r="H86" s="501" t="s">
        <v>331</v>
      </c>
      <c r="I86" s="597"/>
      <c r="J86" s="567"/>
      <c r="K86" s="568"/>
      <c r="L86" s="569">
        <f t="shared" ref="L86:L92" si="3">$N$77</f>
        <v>1.0649999999999999</v>
      </c>
      <c r="M86" s="571">
        <v>12</v>
      </c>
      <c r="N86" s="570">
        <f t="shared" si="2"/>
        <v>12.78</v>
      </c>
      <c r="O86" s="570"/>
      <c r="P86" s="570"/>
      <c r="Q86" s="570"/>
    </row>
    <row r="87" spans="4:17" ht="15" hidden="1" customHeight="1" outlineLevel="2" x14ac:dyDescent="0.2">
      <c r="D87" s="563">
        <v>44012</v>
      </c>
      <c r="E87" s="564"/>
      <c r="F87" s="565" t="s">
        <v>640</v>
      </c>
      <c r="G87" s="566" t="s">
        <v>628</v>
      </c>
      <c r="H87" s="501" t="s">
        <v>331</v>
      </c>
      <c r="I87" s="597"/>
      <c r="J87" s="567"/>
      <c r="K87" s="568"/>
      <c r="L87" s="569">
        <f t="shared" si="3"/>
        <v>1.0649999999999999</v>
      </c>
      <c r="M87" s="571">
        <v>40.200000000000003</v>
      </c>
      <c r="N87" s="570">
        <f t="shared" si="2"/>
        <v>42.813000000000002</v>
      </c>
      <c r="O87" s="570"/>
      <c r="P87" s="570"/>
      <c r="Q87" s="570"/>
    </row>
    <row r="88" spans="4:17" ht="15" hidden="1" customHeight="1" outlineLevel="2" x14ac:dyDescent="0.2">
      <c r="D88" s="563">
        <v>44012</v>
      </c>
      <c r="E88" s="564"/>
      <c r="F88" s="565" t="s">
        <v>635</v>
      </c>
      <c r="G88" s="566" t="s">
        <v>636</v>
      </c>
      <c r="H88" s="501" t="s">
        <v>331</v>
      </c>
      <c r="I88" s="597"/>
      <c r="J88" s="567"/>
      <c r="K88" s="568"/>
      <c r="L88" s="569">
        <f t="shared" si="3"/>
        <v>1.0649999999999999</v>
      </c>
      <c r="M88" s="571">
        <v>84.73</v>
      </c>
      <c r="N88" s="570">
        <f t="shared" si="2"/>
        <v>90.237449999999995</v>
      </c>
      <c r="O88" s="570"/>
      <c r="P88" s="570"/>
      <c r="Q88" s="570"/>
    </row>
    <row r="89" spans="4:17" ht="15" hidden="1" customHeight="1" outlineLevel="2" x14ac:dyDescent="0.2">
      <c r="D89" s="563">
        <v>44012</v>
      </c>
      <c r="E89" s="564"/>
      <c r="F89" s="565" t="s">
        <v>635</v>
      </c>
      <c r="G89" s="566" t="s">
        <v>636</v>
      </c>
      <c r="H89" s="501" t="s">
        <v>329</v>
      </c>
      <c r="I89" s="597"/>
      <c r="J89" s="567"/>
      <c r="K89" s="568"/>
      <c r="L89" s="569">
        <f t="shared" si="3"/>
        <v>1.0649999999999999</v>
      </c>
      <c r="M89" s="571">
        <v>0.7</v>
      </c>
      <c r="N89" s="570">
        <f t="shared" si="2"/>
        <v>0.74549999999999994</v>
      </c>
      <c r="O89" s="570"/>
      <c r="P89" s="570"/>
      <c r="Q89" s="570"/>
    </row>
    <row r="90" spans="4:17" ht="15" hidden="1" customHeight="1" outlineLevel="2" x14ac:dyDescent="0.2">
      <c r="D90" s="563">
        <v>44012</v>
      </c>
      <c r="E90" s="564"/>
      <c r="F90" s="565" t="s">
        <v>641</v>
      </c>
      <c r="G90" s="566" t="s">
        <v>638</v>
      </c>
      <c r="H90" s="501" t="s">
        <v>331</v>
      </c>
      <c r="I90" s="597"/>
      <c r="J90" s="567"/>
      <c r="K90" s="568"/>
      <c r="L90" s="569">
        <f t="shared" si="3"/>
        <v>1.0649999999999999</v>
      </c>
      <c r="M90" s="571">
        <v>15.9</v>
      </c>
      <c r="N90" s="570">
        <f t="shared" si="2"/>
        <v>16.933499999999999</v>
      </c>
      <c r="O90" s="570"/>
      <c r="P90" s="570"/>
      <c r="Q90" s="570"/>
    </row>
    <row r="91" spans="4:17" ht="15" hidden="1" customHeight="1" outlineLevel="2" x14ac:dyDescent="0.2">
      <c r="D91" s="563">
        <v>44012</v>
      </c>
      <c r="E91" s="564"/>
      <c r="F91" s="565" t="s">
        <v>637</v>
      </c>
      <c r="G91" s="566" t="s">
        <v>638</v>
      </c>
      <c r="H91" s="501" t="s">
        <v>329</v>
      </c>
      <c r="I91" s="597"/>
      <c r="J91" s="567"/>
      <c r="K91" s="568"/>
      <c r="L91" s="569">
        <f t="shared" si="3"/>
        <v>1.0649999999999999</v>
      </c>
      <c r="M91" s="571">
        <v>0.7</v>
      </c>
      <c r="N91" s="570">
        <f t="shared" si="2"/>
        <v>0.74549999999999994</v>
      </c>
      <c r="O91" s="570"/>
      <c r="P91" s="570"/>
      <c r="Q91" s="570"/>
    </row>
    <row r="92" spans="4:17" ht="15" hidden="1" customHeight="1" outlineLevel="2" x14ac:dyDescent="0.2">
      <c r="D92" s="563"/>
      <c r="E92" s="564"/>
      <c r="F92" s="565"/>
      <c r="G92" s="566"/>
      <c r="H92" s="501"/>
      <c r="I92" s="597"/>
      <c r="J92" s="567"/>
      <c r="K92" s="568"/>
      <c r="L92" s="569">
        <f t="shared" si="3"/>
        <v>1.0649999999999999</v>
      </c>
      <c r="M92" s="571">
        <v>0</v>
      </c>
      <c r="N92" s="570">
        <f t="shared" si="2"/>
        <v>0</v>
      </c>
      <c r="O92" s="570"/>
      <c r="P92" s="570"/>
      <c r="Q92" s="570"/>
    </row>
    <row r="93" spans="4:17" ht="15" hidden="1" customHeight="1" outlineLevel="2" x14ac:dyDescent="0.2">
      <c r="D93" s="563"/>
      <c r="E93" s="564"/>
      <c r="F93" s="565"/>
      <c r="G93" s="566"/>
      <c r="H93" s="501"/>
      <c r="I93" s="597"/>
      <c r="J93" s="567"/>
      <c r="K93" s="568"/>
      <c r="L93" s="569"/>
      <c r="M93" s="570"/>
      <c r="N93" s="570">
        <v>0</v>
      </c>
      <c r="O93" s="570"/>
      <c r="P93" s="570"/>
      <c r="Q93" s="570"/>
    </row>
    <row r="94" spans="4:17" ht="15" hidden="1" customHeight="1" outlineLevel="2" x14ac:dyDescent="0.2">
      <c r="D94" s="563"/>
      <c r="E94" s="564"/>
      <c r="F94" s="572"/>
      <c r="G94" s="573"/>
      <c r="H94" s="501"/>
      <c r="I94" s="597"/>
      <c r="J94" s="567"/>
      <c r="K94" s="568"/>
      <c r="L94" s="569"/>
      <c r="M94" s="570"/>
      <c r="N94" s="570" t="str">
        <f>IF(AND(ISNUMBER(L94),ISNUMBER(J94)),-J94*L94,"")</f>
        <v/>
      </c>
      <c r="O94" s="570"/>
      <c r="P94" s="570"/>
      <c r="Q94" s="570"/>
    </row>
    <row r="95" spans="4:17" ht="15" hidden="1" customHeight="1" outlineLevel="2" x14ac:dyDescent="0.2">
      <c r="D95" s="574"/>
      <c r="E95" s="575"/>
      <c r="F95" s="576"/>
      <c r="G95" s="577"/>
      <c r="H95" s="578"/>
      <c r="I95" s="598"/>
      <c r="J95" s="579"/>
      <c r="K95" s="580"/>
      <c r="L95" s="581"/>
      <c r="M95" s="571"/>
      <c r="N95" s="571" t="str">
        <f>IF(AND(ISNUMBER(L95),ISNUMBER(J95)),-J95*L95,"")</f>
        <v/>
      </c>
      <c r="O95" s="571"/>
      <c r="P95" s="571"/>
      <c r="Q95" s="571"/>
    </row>
    <row r="96" spans="4:17" ht="15" hidden="1" customHeight="1" outlineLevel="2" x14ac:dyDescent="0.2">
      <c r="D96" s="582" t="s">
        <v>361</v>
      </c>
      <c r="E96" s="583"/>
      <c r="F96" s="584"/>
      <c r="G96" s="585"/>
      <c r="H96" s="585"/>
      <c r="I96" s="584"/>
      <c r="J96" s="584"/>
      <c r="K96" s="584"/>
      <c r="L96" s="585"/>
      <c r="M96" s="586">
        <f>SUM(M83:M95)</f>
        <v>161.22</v>
      </c>
      <c r="N96" s="587">
        <f>SUM(N83:N95)</f>
        <v>171.69929999999999</v>
      </c>
      <c r="O96" s="587"/>
      <c r="P96" s="586"/>
      <c r="Q96" s="587"/>
    </row>
    <row r="97" spans="4:17" ht="15" hidden="1" customHeight="1" outlineLevel="2" x14ac:dyDescent="0.2">
      <c r="D97" s="582" t="s">
        <v>362</v>
      </c>
      <c r="E97" s="583"/>
      <c r="F97" s="584"/>
      <c r="G97" s="585"/>
      <c r="H97" s="585"/>
      <c r="I97" s="584"/>
      <c r="J97" s="584"/>
      <c r="K97" s="584"/>
      <c r="L97" s="584"/>
      <c r="M97" s="588">
        <f>SUMIF(H83:H95,"Privat",M83:M95)</f>
        <v>0</v>
      </c>
      <c r="N97" s="587">
        <f>SUMIF(H83:H95,"Privat",N83:N95)</f>
        <v>0</v>
      </c>
      <c r="O97" s="587"/>
      <c r="P97" s="588"/>
      <c r="Q97" s="587"/>
    </row>
    <row r="98" spans="4:17" ht="15" hidden="1" customHeight="1" outlineLevel="2" x14ac:dyDescent="0.2">
      <c r="D98" s="563"/>
      <c r="E98" s="564"/>
      <c r="F98" s="565"/>
      <c r="G98" s="566"/>
      <c r="H98" s="501"/>
      <c r="I98" s="567"/>
      <c r="J98" s="567"/>
      <c r="K98" s="568"/>
      <c r="L98" s="569"/>
      <c r="M98" s="570"/>
      <c r="N98" s="570"/>
      <c r="O98" s="570"/>
      <c r="P98" s="570"/>
      <c r="Q98" s="570"/>
    </row>
    <row r="99" spans="4:17" ht="15" hidden="1" customHeight="1" outlineLevel="2" x14ac:dyDescent="0.2">
      <c r="D99" s="563">
        <v>44010</v>
      </c>
      <c r="E99" s="564"/>
      <c r="F99" s="565" t="s">
        <v>599</v>
      </c>
      <c r="G99" s="566"/>
      <c r="H99" s="501" t="s">
        <v>334</v>
      </c>
      <c r="I99" s="567"/>
      <c r="J99" s="567"/>
      <c r="K99" s="568"/>
      <c r="L99" s="569"/>
      <c r="M99" s="570"/>
      <c r="N99" s="570"/>
      <c r="O99" s="570"/>
      <c r="P99" s="570">
        <v>15</v>
      </c>
      <c r="Q99" s="570">
        <v>0</v>
      </c>
    </row>
    <row r="100" spans="4:17" ht="15" hidden="1" customHeight="1" outlineLevel="2" x14ac:dyDescent="0.2">
      <c r="D100" s="563">
        <v>44010</v>
      </c>
      <c r="E100" s="564"/>
      <c r="F100" s="565" t="s">
        <v>600</v>
      </c>
      <c r="G100" s="566"/>
      <c r="H100" s="501" t="s">
        <v>334</v>
      </c>
      <c r="I100" s="567"/>
      <c r="J100" s="567"/>
      <c r="K100" s="568"/>
      <c r="L100" s="569"/>
      <c r="M100" s="570"/>
      <c r="N100" s="570"/>
      <c r="O100" s="570"/>
      <c r="P100" s="570">
        <v>35</v>
      </c>
      <c r="Q100" s="570">
        <v>0</v>
      </c>
    </row>
    <row r="101" spans="4:17" ht="15" hidden="1" customHeight="1" outlineLevel="2" thickBot="1" x14ac:dyDescent="0.25">
      <c r="D101" s="563">
        <v>44010</v>
      </c>
      <c r="E101" s="564"/>
      <c r="F101" s="565" t="s">
        <v>601</v>
      </c>
      <c r="G101" s="566"/>
      <c r="H101" s="501" t="s">
        <v>334</v>
      </c>
      <c r="I101" s="567"/>
      <c r="J101" s="567"/>
      <c r="K101" s="568"/>
      <c r="L101" s="569"/>
      <c r="M101" s="570"/>
      <c r="N101" s="589"/>
      <c r="O101" s="589"/>
      <c r="P101" s="589">
        <v>40</v>
      </c>
      <c r="Q101" s="589">
        <v>0</v>
      </c>
    </row>
    <row r="102" spans="4:17" ht="15" hidden="1" customHeight="1" outlineLevel="2" thickTop="1" x14ac:dyDescent="0.2">
      <c r="D102" s="563">
        <v>44010</v>
      </c>
      <c r="E102" s="564"/>
      <c r="F102" s="565" t="s">
        <v>602</v>
      </c>
      <c r="G102" s="566" t="s">
        <v>603</v>
      </c>
      <c r="H102" s="501" t="s">
        <v>334</v>
      </c>
      <c r="I102" s="567"/>
      <c r="J102" s="567"/>
      <c r="K102" s="568"/>
      <c r="L102" s="569"/>
      <c r="M102" s="570"/>
      <c r="N102" s="590">
        <f>P102-Q102</f>
        <v>90</v>
      </c>
      <c r="O102" s="590"/>
      <c r="P102" s="590">
        <f>SUM(P99:P101)</f>
        <v>90</v>
      </c>
      <c r="Q102" s="590">
        <f>SUM(Q99:Q101)</f>
        <v>0</v>
      </c>
    </row>
    <row r="103" spans="4:17" ht="15" hidden="1" customHeight="1" outlineLevel="2" x14ac:dyDescent="0.2">
      <c r="D103" s="563"/>
      <c r="E103" s="564"/>
      <c r="F103" s="565"/>
      <c r="G103" s="566"/>
      <c r="H103" s="501"/>
      <c r="I103" s="567"/>
      <c r="J103" s="567"/>
      <c r="K103" s="568"/>
      <c r="L103" s="569"/>
      <c r="M103" s="570"/>
      <c r="N103" s="570"/>
      <c r="O103" s="570"/>
      <c r="P103" s="570"/>
      <c r="Q103" s="570"/>
    </row>
    <row r="104" spans="4:17" ht="15" hidden="1" customHeight="1" outlineLevel="2" x14ac:dyDescent="0.2">
      <c r="D104" s="563">
        <v>44011</v>
      </c>
      <c r="E104" s="564"/>
      <c r="F104" s="565" t="s">
        <v>604</v>
      </c>
      <c r="G104" s="566"/>
      <c r="H104" s="501"/>
      <c r="I104" s="567"/>
      <c r="J104" s="567"/>
      <c r="K104" s="568"/>
      <c r="L104" s="569"/>
      <c r="M104" s="570"/>
      <c r="N104" s="570"/>
      <c r="O104" s="570"/>
      <c r="P104" s="570">
        <v>0</v>
      </c>
      <c r="Q104" s="570">
        <v>0</v>
      </c>
    </row>
    <row r="105" spans="4:17" ht="15" hidden="1" customHeight="1" outlineLevel="2" x14ac:dyDescent="0.2">
      <c r="D105" s="563">
        <v>44011</v>
      </c>
      <c r="E105" s="564"/>
      <c r="F105" s="565" t="s">
        <v>643</v>
      </c>
      <c r="G105" s="566"/>
      <c r="H105" s="501" t="s">
        <v>334</v>
      </c>
      <c r="I105" s="567"/>
      <c r="J105" s="567"/>
      <c r="K105" s="568"/>
      <c r="L105" s="569"/>
      <c r="M105" s="570"/>
      <c r="N105" s="570"/>
      <c r="O105" s="570"/>
      <c r="P105" s="570">
        <v>35</v>
      </c>
      <c r="Q105" s="570">
        <v>0</v>
      </c>
    </row>
    <row r="106" spans="4:17" ht="15" hidden="1" customHeight="1" outlineLevel="2" thickBot="1" x14ac:dyDescent="0.25">
      <c r="D106" s="563">
        <v>44011</v>
      </c>
      <c r="E106" s="564"/>
      <c r="F106" s="565" t="s">
        <v>642</v>
      </c>
      <c r="G106" s="566"/>
      <c r="H106" s="501"/>
      <c r="I106" s="567"/>
      <c r="J106" s="567"/>
      <c r="K106" s="568"/>
      <c r="L106" s="569"/>
      <c r="M106" s="570"/>
      <c r="N106" s="589"/>
      <c r="O106" s="589"/>
      <c r="P106" s="589">
        <v>40</v>
      </c>
      <c r="Q106" s="589">
        <v>42.81</v>
      </c>
    </row>
    <row r="107" spans="4:17" ht="15" hidden="1" customHeight="1" outlineLevel="2" thickTop="1" x14ac:dyDescent="0.2">
      <c r="D107" s="563">
        <v>44011</v>
      </c>
      <c r="E107" s="564"/>
      <c r="F107" s="565" t="s">
        <v>602</v>
      </c>
      <c r="G107" s="566" t="s">
        <v>603</v>
      </c>
      <c r="H107" s="501" t="s">
        <v>334</v>
      </c>
      <c r="I107" s="567"/>
      <c r="J107" s="567"/>
      <c r="K107" s="568"/>
      <c r="L107" s="569"/>
      <c r="M107" s="570"/>
      <c r="N107" s="590">
        <f>P107-Q107</f>
        <v>32.19</v>
      </c>
      <c r="O107" s="590"/>
      <c r="P107" s="590">
        <f>SUM(P104:P106)</f>
        <v>75</v>
      </c>
      <c r="Q107" s="590">
        <f>SUM(Q104:Q106)</f>
        <v>42.81</v>
      </c>
    </row>
    <row r="108" spans="4:17" ht="15" hidden="1" customHeight="1" outlineLevel="2" x14ac:dyDescent="0.2">
      <c r="D108" s="563"/>
      <c r="E108" s="564"/>
      <c r="F108" s="565"/>
      <c r="G108" s="566"/>
      <c r="H108" s="501"/>
      <c r="I108" s="567"/>
      <c r="J108" s="567"/>
      <c r="K108" s="568"/>
      <c r="L108" s="569"/>
      <c r="M108" s="570"/>
      <c r="N108" s="570"/>
      <c r="O108" s="570"/>
      <c r="P108" s="570"/>
      <c r="Q108" s="570"/>
    </row>
    <row r="109" spans="4:17" ht="15" hidden="1" customHeight="1" outlineLevel="2" x14ac:dyDescent="0.2">
      <c r="D109" s="563">
        <v>44012</v>
      </c>
      <c r="E109" s="564"/>
      <c r="F109" s="565" t="s">
        <v>604</v>
      </c>
      <c r="G109" s="566"/>
      <c r="H109" s="501"/>
      <c r="I109" s="567"/>
      <c r="J109" s="567"/>
      <c r="K109" s="568"/>
      <c r="L109" s="569"/>
      <c r="M109" s="570"/>
      <c r="N109" s="570"/>
      <c r="O109" s="570"/>
      <c r="P109" s="570">
        <v>0</v>
      </c>
      <c r="Q109" s="570">
        <v>0</v>
      </c>
    </row>
    <row r="110" spans="4:17" ht="15" hidden="1" customHeight="1" outlineLevel="2" x14ac:dyDescent="0.2">
      <c r="D110" s="563">
        <v>44012</v>
      </c>
      <c r="E110" s="564"/>
      <c r="F110" s="565" t="s">
        <v>600</v>
      </c>
      <c r="G110" s="566"/>
      <c r="H110" s="501" t="s">
        <v>334</v>
      </c>
      <c r="I110" s="567"/>
      <c r="J110" s="567"/>
      <c r="K110" s="568"/>
      <c r="L110" s="569"/>
      <c r="M110" s="570"/>
      <c r="N110" s="570"/>
      <c r="O110" s="570"/>
      <c r="P110" s="570">
        <v>35</v>
      </c>
      <c r="Q110" s="570">
        <v>16.93</v>
      </c>
    </row>
    <row r="111" spans="4:17" ht="15" hidden="1" customHeight="1" outlineLevel="2" thickBot="1" x14ac:dyDescent="0.25">
      <c r="D111" s="563">
        <v>44012</v>
      </c>
      <c r="E111" s="564"/>
      <c r="F111" s="565" t="s">
        <v>601</v>
      </c>
      <c r="G111" s="566"/>
      <c r="H111" s="501" t="s">
        <v>334</v>
      </c>
      <c r="I111" s="567"/>
      <c r="J111" s="567"/>
      <c r="K111" s="568"/>
      <c r="L111" s="569"/>
      <c r="M111" s="570"/>
      <c r="N111" s="589"/>
      <c r="O111" s="589"/>
      <c r="P111" s="589">
        <v>40</v>
      </c>
      <c r="Q111" s="589">
        <v>0</v>
      </c>
    </row>
    <row r="112" spans="4:17" ht="15" hidden="1" customHeight="1" outlineLevel="2" thickTop="1" x14ac:dyDescent="0.2">
      <c r="D112" s="563">
        <v>44012</v>
      </c>
      <c r="E112" s="564"/>
      <c r="F112" s="565" t="s">
        <v>602</v>
      </c>
      <c r="G112" s="566" t="s">
        <v>603</v>
      </c>
      <c r="H112" s="501" t="s">
        <v>334</v>
      </c>
      <c r="I112" s="567"/>
      <c r="J112" s="567"/>
      <c r="K112" s="568"/>
      <c r="L112" s="569"/>
      <c r="M112" s="570"/>
      <c r="N112" s="590">
        <f>P112-Q112</f>
        <v>58.07</v>
      </c>
      <c r="O112" s="590"/>
      <c r="P112" s="590">
        <f>SUM(P109:P111)</f>
        <v>75</v>
      </c>
      <c r="Q112" s="590">
        <f>SUM(Q109:Q111)</f>
        <v>16.93</v>
      </c>
    </row>
    <row r="113" spans="2:22" ht="15" hidden="1" customHeight="1" outlineLevel="2" x14ac:dyDescent="0.2"/>
    <row r="114" spans="2:22" ht="15" hidden="1" customHeight="1" outlineLevel="2" x14ac:dyDescent="0.2">
      <c r="D114" s="563"/>
      <c r="E114" s="564"/>
      <c r="F114" s="872"/>
      <c r="G114" s="873"/>
      <c r="H114" s="501"/>
      <c r="I114" s="567"/>
      <c r="J114" s="567"/>
      <c r="K114" s="568"/>
      <c r="L114" s="569"/>
      <c r="M114" s="570"/>
      <c r="N114" s="570" t="str">
        <f>IF(AND(ISNUMBER(L114),ISNUMBER(J114)),-J114*L114,"")</f>
        <v/>
      </c>
      <c r="O114" s="570"/>
      <c r="P114" s="570"/>
      <c r="Q114" s="570"/>
      <c r="R114" s="546"/>
      <c r="S114" s="546"/>
      <c r="T114" s="546"/>
      <c r="U114" s="546"/>
      <c r="V114" s="546"/>
    </row>
    <row r="115" spans="2:22" ht="15" hidden="1" customHeight="1" outlineLevel="2" x14ac:dyDescent="0.2">
      <c r="D115" s="591" t="s">
        <v>607</v>
      </c>
      <c r="E115" s="592"/>
      <c r="F115" s="584"/>
      <c r="G115" s="874"/>
      <c r="H115" s="874"/>
      <c r="I115" s="584"/>
      <c r="J115" s="584"/>
      <c r="K115" s="584"/>
      <c r="L115" s="584"/>
      <c r="M115" s="588">
        <f>SUMIF(H98:H114,"Privat",M98:M114)</f>
        <v>0</v>
      </c>
      <c r="N115" s="587">
        <f>N97+SUMIF(H98:H114,"Privat",N98:N114)</f>
        <v>180.26</v>
      </c>
      <c r="O115" s="587"/>
      <c r="P115" s="587"/>
      <c r="Q115" s="587"/>
      <c r="R115" s="546"/>
      <c r="S115" s="546"/>
      <c r="T115" s="546"/>
      <c r="U115" s="546"/>
      <c r="V115" s="546"/>
    </row>
    <row r="116" spans="2:22" ht="15" hidden="1" customHeight="1" outlineLevel="2" x14ac:dyDescent="0.2">
      <c r="D116" s="548"/>
      <c r="E116" s="548"/>
      <c r="F116" s="546"/>
      <c r="G116" s="546"/>
      <c r="H116" s="547"/>
      <c r="I116" s="507"/>
      <c r="J116" s="507"/>
      <c r="K116" s="507"/>
      <c r="L116" s="507"/>
      <c r="M116" s="507"/>
      <c r="R116" s="546"/>
      <c r="S116" s="546"/>
      <c r="T116" s="546"/>
      <c r="U116" s="546"/>
      <c r="V116" s="546"/>
    </row>
    <row r="117" spans="2:22" ht="15" hidden="1" customHeight="1" outlineLevel="2" x14ac:dyDescent="0.2">
      <c r="D117" s="593" t="s">
        <v>363</v>
      </c>
      <c r="E117" s="593"/>
      <c r="F117" s="593"/>
      <c r="G117" s="593"/>
      <c r="H117" s="467"/>
      <c r="I117" s="467"/>
      <c r="J117" s="467"/>
      <c r="K117" s="507"/>
      <c r="L117" s="507"/>
      <c r="R117" s="546"/>
      <c r="S117" s="546"/>
      <c r="T117" s="546"/>
      <c r="U117" s="546"/>
      <c r="V117" s="546"/>
    </row>
    <row r="118" spans="2:22" ht="15.75" hidden="1" customHeight="1" outlineLevel="2" x14ac:dyDescent="0.2">
      <c r="F118" s="546"/>
      <c r="G118" s="546"/>
      <c r="H118" s="547"/>
      <c r="I118" s="507"/>
      <c r="J118" s="507"/>
      <c r="K118" s="507"/>
      <c r="L118" s="507"/>
      <c r="M118" s="507"/>
      <c r="N118" s="507"/>
      <c r="O118" s="507"/>
      <c r="P118" s="507"/>
      <c r="Q118" s="507"/>
      <c r="R118" s="546"/>
      <c r="S118" s="546"/>
      <c r="T118" s="546"/>
      <c r="U118" s="546"/>
      <c r="V118" s="546"/>
    </row>
    <row r="119" spans="2:22" hidden="1" outlineLevel="2" x14ac:dyDescent="0.2">
      <c r="D119" s="548" t="s">
        <v>364</v>
      </c>
      <c r="E119" s="548"/>
      <c r="F119" s="594" t="s">
        <v>365</v>
      </c>
      <c r="G119" s="546"/>
      <c r="H119" s="547"/>
      <c r="I119" s="507"/>
      <c r="J119" s="507"/>
      <c r="K119" s="467"/>
      <c r="L119" s="467"/>
      <c r="M119" s="467"/>
      <c r="N119" s="595"/>
      <c r="O119" s="595"/>
      <c r="P119" s="595"/>
      <c r="Q119" s="595"/>
      <c r="R119" s="546"/>
      <c r="S119" s="546"/>
      <c r="T119" s="546"/>
      <c r="U119" s="546"/>
      <c r="V119" s="546"/>
    </row>
    <row r="120" spans="2:22" hidden="1" outlineLevel="2" x14ac:dyDescent="0.2">
      <c r="D120" s="548" t="s">
        <v>366</v>
      </c>
      <c r="E120" s="548"/>
      <c r="F120" s="596">
        <v>44013</v>
      </c>
      <c r="G120" s="546"/>
      <c r="H120" s="547"/>
      <c r="I120" s="507"/>
      <c r="J120" s="507"/>
      <c r="K120" s="467"/>
      <c r="L120" s="467"/>
      <c r="M120" s="467"/>
      <c r="N120" s="595"/>
      <c r="O120" s="595"/>
      <c r="P120" s="595"/>
      <c r="Q120" s="595"/>
      <c r="R120" s="546"/>
      <c r="S120" s="546"/>
      <c r="T120" s="546"/>
      <c r="U120" s="546"/>
      <c r="V120" s="546"/>
    </row>
    <row r="121" spans="2:22" hidden="1" outlineLevel="2" x14ac:dyDescent="0.2">
      <c r="D121" s="445"/>
      <c r="E121" s="445"/>
      <c r="F121" s="445"/>
      <c r="G121" s="445"/>
      <c r="H121" s="445"/>
      <c r="I121" s="547"/>
      <c r="J121" s="547"/>
      <c r="K121" s="547"/>
      <c r="L121" s="547"/>
      <c r="M121" s="547"/>
      <c r="N121" s="507"/>
      <c r="O121" s="507"/>
      <c r="P121" s="507"/>
      <c r="Q121" s="507"/>
      <c r="R121" s="546"/>
      <c r="S121" s="546"/>
      <c r="T121" s="546"/>
      <c r="U121" s="546"/>
      <c r="V121" s="546"/>
    </row>
    <row r="122" spans="2:22" hidden="1" outlineLevel="2" x14ac:dyDescent="0.2">
      <c r="D122" s="548" t="s">
        <v>367</v>
      </c>
      <c r="E122" s="548"/>
      <c r="F122" s="546" t="s">
        <v>316</v>
      </c>
      <c r="G122" s="546"/>
      <c r="H122" s="547"/>
      <c r="I122" s="507"/>
      <c r="J122" s="507"/>
      <c r="K122" s="507"/>
      <c r="L122" s="507"/>
      <c r="M122" s="507"/>
      <c r="N122" s="507"/>
      <c r="O122" s="507"/>
      <c r="P122" s="507"/>
      <c r="Q122" s="507"/>
      <c r="R122" s="546"/>
      <c r="S122" s="546"/>
      <c r="T122" s="546"/>
      <c r="U122" s="546"/>
      <c r="V122" s="546"/>
    </row>
    <row r="123" spans="2:22" hidden="1" outlineLevel="1" collapsed="1" x14ac:dyDescent="0.2">
      <c r="D123" s="548"/>
      <c r="E123" s="548"/>
      <c r="F123" s="546"/>
      <c r="G123" s="546"/>
      <c r="H123" s="547"/>
      <c r="I123" s="507"/>
      <c r="J123" s="507"/>
      <c r="K123" s="507"/>
      <c r="L123" s="507"/>
      <c r="M123" s="507"/>
      <c r="N123" s="507"/>
      <c r="O123" s="507"/>
      <c r="P123" s="507"/>
      <c r="Q123" s="507"/>
      <c r="R123" s="546"/>
      <c r="S123" s="546"/>
      <c r="T123" s="546"/>
      <c r="U123" s="546"/>
      <c r="V123" s="546"/>
    </row>
    <row r="124" spans="2:22" collapsed="1" x14ac:dyDescent="0.2">
      <c r="D124" s="548"/>
      <c r="E124" s="548"/>
      <c r="F124" s="546"/>
      <c r="G124" s="546"/>
      <c r="H124" s="547"/>
      <c r="I124" s="507"/>
      <c r="J124" s="507"/>
      <c r="K124" s="507"/>
      <c r="L124" s="507"/>
      <c r="M124" s="507"/>
      <c r="N124" s="507"/>
      <c r="O124" s="507"/>
      <c r="P124" s="507"/>
      <c r="Q124" s="507"/>
      <c r="R124" s="546"/>
      <c r="S124" s="546"/>
      <c r="T124" s="546"/>
      <c r="U124" s="546"/>
      <c r="V124" s="546"/>
    </row>
    <row r="125" spans="2:22" hidden="1" outlineLevel="1" x14ac:dyDescent="0.2">
      <c r="B125" s="552">
        <f>F130</f>
        <v>14511</v>
      </c>
      <c r="F125" s="546"/>
      <c r="G125" s="546"/>
      <c r="H125" s="547"/>
      <c r="I125" s="546"/>
      <c r="J125" s="546"/>
      <c r="K125" s="546"/>
      <c r="L125" s="546"/>
      <c r="M125" s="546"/>
      <c r="N125" s="546"/>
      <c r="O125" s="546"/>
      <c r="P125" s="546"/>
      <c r="Q125" s="546"/>
      <c r="R125" s="546"/>
      <c r="S125" s="546"/>
      <c r="T125" s="546"/>
      <c r="U125" s="546"/>
      <c r="V125" s="546"/>
    </row>
    <row r="126" spans="2:22" ht="15" hidden="1" customHeight="1" outlineLevel="2" x14ac:dyDescent="0.2">
      <c r="D126" s="553" t="s">
        <v>315</v>
      </c>
      <c r="E126" s="553"/>
      <c r="F126" s="881" t="s">
        <v>316</v>
      </c>
      <c r="G126" s="875" t="s">
        <v>317</v>
      </c>
      <c r="H126" s="875" t="s">
        <v>318</v>
      </c>
      <c r="I126" s="884" t="s">
        <v>644</v>
      </c>
      <c r="J126" s="885"/>
      <c r="K126" s="885"/>
      <c r="L126" s="886"/>
      <c r="M126" s="875" t="s">
        <v>320</v>
      </c>
      <c r="N126" s="875" t="s">
        <v>321</v>
      </c>
      <c r="O126" s="522"/>
      <c r="P126" s="875"/>
      <c r="Q126" s="875"/>
      <c r="R126" s="546"/>
      <c r="S126" s="546"/>
      <c r="T126" s="546"/>
    </row>
    <row r="127" spans="2:22" ht="15" hidden="1" customHeight="1" outlineLevel="2" x14ac:dyDescent="0.2">
      <c r="D127" s="554" t="s">
        <v>387</v>
      </c>
      <c r="E127" s="554"/>
      <c r="F127" s="882"/>
      <c r="G127" s="876"/>
      <c r="H127" s="883"/>
      <c r="I127" s="887"/>
      <c r="J127" s="888"/>
      <c r="K127" s="888"/>
      <c r="L127" s="889"/>
      <c r="M127" s="876"/>
      <c r="N127" s="876"/>
      <c r="O127" s="555"/>
      <c r="P127" s="876"/>
      <c r="Q127" s="876"/>
      <c r="R127" s="546"/>
      <c r="S127" s="546"/>
      <c r="T127" s="546"/>
      <c r="U127" s="546" t="s">
        <v>337</v>
      </c>
      <c r="V127" s="546" t="s">
        <v>342</v>
      </c>
    </row>
    <row r="128" spans="2:22" ht="15" hidden="1" customHeight="1" outlineLevel="2" x14ac:dyDescent="0.2">
      <c r="D128" s="523" t="s">
        <v>325</v>
      </c>
      <c r="E128" s="524"/>
      <c r="F128" s="525" t="s">
        <v>656</v>
      </c>
      <c r="G128" s="526" t="s">
        <v>52</v>
      </c>
      <c r="H128" s="525" t="s">
        <v>654</v>
      </c>
      <c r="I128" s="527" t="s">
        <v>323</v>
      </c>
      <c r="J128" s="528"/>
      <c r="K128" s="528"/>
      <c r="L128" s="529"/>
      <c r="M128" s="530" t="s">
        <v>397</v>
      </c>
      <c r="N128" s="531">
        <v>1.0649999999999999</v>
      </c>
      <c r="O128" s="531"/>
      <c r="P128" s="530"/>
      <c r="Q128" s="531"/>
      <c r="R128" s="546"/>
      <c r="S128" s="546"/>
      <c r="T128" s="546"/>
      <c r="U128" s="546"/>
      <c r="V128" s="507" t="s">
        <v>335</v>
      </c>
    </row>
    <row r="129" spans="4:17" ht="15" hidden="1" customHeight="1" outlineLevel="2" x14ac:dyDescent="0.2">
      <c r="D129" s="523" t="s">
        <v>326</v>
      </c>
      <c r="E129" s="524"/>
      <c r="F129" s="532" t="s">
        <v>655</v>
      </c>
      <c r="G129" s="533"/>
      <c r="H129" s="534"/>
      <c r="I129" s="534"/>
      <c r="J129" s="534"/>
      <c r="K129" s="534"/>
      <c r="L129" s="534"/>
      <c r="M129" s="535"/>
      <c r="N129" s="536"/>
      <c r="O129" s="535"/>
      <c r="P129" s="535"/>
      <c r="Q129" s="536"/>
    </row>
    <row r="130" spans="4:17" ht="15" hidden="1" customHeight="1" outlineLevel="2" x14ac:dyDescent="0.2">
      <c r="D130" s="523" t="s">
        <v>330</v>
      </c>
      <c r="E130" s="524"/>
      <c r="F130" s="537">
        <v>14511</v>
      </c>
      <c r="G130" s="538"/>
      <c r="H130" s="539" t="s">
        <v>332</v>
      </c>
      <c r="I130" s="877" t="s">
        <v>629</v>
      </c>
      <c r="J130" s="878"/>
      <c r="K130" s="878"/>
      <c r="L130" s="878"/>
      <c r="M130" s="540"/>
      <c r="N130" s="541"/>
      <c r="O130" s="540"/>
      <c r="P130" s="540"/>
      <c r="Q130" s="541"/>
    </row>
    <row r="131" spans="4:17" ht="15" hidden="1" customHeight="1" outlineLevel="2" thickBot="1" x14ac:dyDescent="0.25"/>
    <row r="132" spans="4:17" ht="15" hidden="1" customHeight="1" outlineLevel="2" x14ac:dyDescent="0.2">
      <c r="D132" s="556" t="s">
        <v>318</v>
      </c>
      <c r="E132" s="557"/>
      <c r="F132" s="879" t="s">
        <v>336</v>
      </c>
      <c r="G132" s="880"/>
      <c r="H132" s="557" t="s">
        <v>328</v>
      </c>
      <c r="I132" s="558" t="s">
        <v>337</v>
      </c>
      <c r="J132" s="556" t="s">
        <v>338</v>
      </c>
      <c r="K132" s="556" t="s">
        <v>339</v>
      </c>
      <c r="L132" s="557" t="s">
        <v>340</v>
      </c>
      <c r="M132" s="879" t="s">
        <v>341</v>
      </c>
      <c r="N132" s="880"/>
      <c r="O132" s="559"/>
      <c r="P132" s="879"/>
      <c r="Q132" s="880"/>
    </row>
    <row r="133" spans="4:17" ht="15" hidden="1" customHeight="1" outlineLevel="2" x14ac:dyDescent="0.2">
      <c r="D133" s="560"/>
      <c r="E133" s="561"/>
      <c r="F133" s="561"/>
      <c r="G133" s="562"/>
      <c r="H133" s="561"/>
      <c r="I133" s="560"/>
      <c r="J133" s="560"/>
      <c r="K133" s="560"/>
      <c r="L133" s="561"/>
      <c r="M133" s="560" t="str">
        <f>CONCATENATE("[",$M$4,"]")</f>
        <v>[EU]</v>
      </c>
      <c r="N133" s="560" t="s">
        <v>343</v>
      </c>
      <c r="O133" s="560"/>
      <c r="P133" s="560" t="s">
        <v>343</v>
      </c>
      <c r="Q133" s="560" t="s">
        <v>343</v>
      </c>
    </row>
    <row r="134" spans="4:17" ht="15" hidden="1" customHeight="1" outlineLevel="2" x14ac:dyDescent="0.2">
      <c r="D134" s="563"/>
      <c r="E134" s="564"/>
      <c r="F134" s="565"/>
      <c r="G134" s="566"/>
      <c r="H134" s="501"/>
      <c r="I134" s="597"/>
      <c r="J134" s="567"/>
      <c r="K134" s="568"/>
      <c r="L134" s="569"/>
      <c r="M134" s="570"/>
      <c r="N134" s="570"/>
      <c r="O134" s="570"/>
      <c r="P134" s="570"/>
      <c r="Q134" s="570"/>
    </row>
    <row r="135" spans="4:17" ht="15" hidden="1" customHeight="1" outlineLevel="2" x14ac:dyDescent="0.2">
      <c r="D135" s="563">
        <v>44068</v>
      </c>
      <c r="E135" s="564"/>
      <c r="F135" s="565" t="s">
        <v>692</v>
      </c>
      <c r="G135" s="566"/>
      <c r="H135" s="501"/>
      <c r="I135" s="597" t="s">
        <v>335</v>
      </c>
      <c r="J135" s="567"/>
      <c r="K135" s="568"/>
      <c r="L135" s="569"/>
      <c r="M135" s="570"/>
      <c r="N135" s="570"/>
      <c r="O135" s="570"/>
      <c r="P135" s="570"/>
      <c r="Q135" s="570"/>
    </row>
    <row r="136" spans="4:17" ht="15" hidden="1" customHeight="1" outlineLevel="2" x14ac:dyDescent="0.2">
      <c r="D136" s="563">
        <v>44068</v>
      </c>
      <c r="E136" s="564"/>
      <c r="F136" s="565" t="s">
        <v>695</v>
      </c>
      <c r="G136" s="566"/>
      <c r="H136" s="501" t="s">
        <v>331</v>
      </c>
      <c r="I136" s="597"/>
      <c r="J136" s="567"/>
      <c r="K136" s="568"/>
      <c r="L136" s="569">
        <v>1.0941209999999999</v>
      </c>
      <c r="M136" s="571">
        <v>61.72</v>
      </c>
      <c r="N136" s="570">
        <f>L136*M136</f>
        <v>67.529148119999988</v>
      </c>
      <c r="O136" s="570"/>
      <c r="P136" s="570"/>
      <c r="Q136" s="570"/>
    </row>
    <row r="137" spans="4:17" ht="15" hidden="1" customHeight="1" outlineLevel="2" x14ac:dyDescent="0.2">
      <c r="D137" s="563">
        <v>44068</v>
      </c>
      <c r="E137" s="564"/>
      <c r="F137" s="565" t="s">
        <v>695</v>
      </c>
      <c r="G137" s="566"/>
      <c r="H137" s="501" t="s">
        <v>331</v>
      </c>
      <c r="I137" s="597"/>
      <c r="J137" s="567"/>
      <c r="K137" s="568"/>
      <c r="L137" s="569">
        <v>1.0941209999999999</v>
      </c>
      <c r="M137" s="571">
        <v>9.98</v>
      </c>
      <c r="N137" s="570">
        <f>L137*M137</f>
        <v>10.919327579999999</v>
      </c>
      <c r="O137" s="570"/>
      <c r="P137" s="570"/>
      <c r="Q137" s="570"/>
    </row>
    <row r="138" spans="4:17" ht="15" hidden="1" customHeight="1" outlineLevel="2" x14ac:dyDescent="0.2">
      <c r="D138" s="563">
        <v>44072</v>
      </c>
      <c r="E138" s="564"/>
      <c r="F138" s="565" t="s">
        <v>696</v>
      </c>
      <c r="G138" s="566"/>
      <c r="H138" s="501" t="s">
        <v>331</v>
      </c>
      <c r="I138" s="597"/>
      <c r="J138" s="567"/>
      <c r="K138" s="568"/>
      <c r="L138" s="569">
        <v>1.0943039999999999</v>
      </c>
      <c r="M138" s="571">
        <v>37.11</v>
      </c>
      <c r="N138" s="570">
        <f>L138*M138</f>
        <v>40.609621439999998</v>
      </c>
      <c r="O138" s="570"/>
      <c r="P138" s="570"/>
      <c r="Q138" s="570"/>
    </row>
    <row r="139" spans="4:17" ht="15" hidden="1" customHeight="1" outlineLevel="2" x14ac:dyDescent="0.2">
      <c r="D139" s="563">
        <v>44072</v>
      </c>
      <c r="E139" s="564"/>
      <c r="F139" s="565" t="s">
        <v>697</v>
      </c>
      <c r="G139" s="566"/>
      <c r="H139" s="501" t="s">
        <v>331</v>
      </c>
      <c r="I139" s="597"/>
      <c r="J139" s="567"/>
      <c r="K139" s="568"/>
      <c r="L139" s="569">
        <v>1.0943039999999999</v>
      </c>
      <c r="M139" s="571">
        <v>54.83</v>
      </c>
      <c r="N139" s="570">
        <f>L139*M139</f>
        <v>60.000688319999995</v>
      </c>
      <c r="O139" s="570"/>
      <c r="P139" s="570"/>
      <c r="Q139" s="570"/>
    </row>
    <row r="140" spans="4:17" ht="15" hidden="1" customHeight="1" outlineLevel="2" x14ac:dyDescent="0.2">
      <c r="D140" s="563"/>
      <c r="E140" s="564"/>
      <c r="F140" s="565"/>
      <c r="G140" s="566"/>
      <c r="H140" s="501"/>
      <c r="I140" s="597"/>
      <c r="J140" s="567"/>
      <c r="K140" s="568"/>
      <c r="L140" s="569">
        <v>0</v>
      </c>
      <c r="M140" s="571">
        <v>0</v>
      </c>
      <c r="N140" s="570">
        <f>L140*M140</f>
        <v>0</v>
      </c>
      <c r="O140" s="570"/>
      <c r="P140" s="570"/>
      <c r="Q140" s="570"/>
    </row>
    <row r="141" spans="4:17" ht="15" hidden="1" customHeight="1" outlineLevel="2" x14ac:dyDescent="0.2">
      <c r="D141" s="563"/>
      <c r="E141" s="564"/>
      <c r="F141" s="572"/>
      <c r="G141" s="573"/>
      <c r="H141" s="501"/>
      <c r="I141" s="597"/>
      <c r="J141" s="567"/>
      <c r="K141" s="568"/>
      <c r="L141" s="569"/>
      <c r="M141" s="570"/>
      <c r="N141" s="570" t="str">
        <f>IF(AND(ISNUMBER(L141),ISNUMBER(J141)),-J141*L141,"")</f>
        <v/>
      </c>
      <c r="O141" s="570"/>
      <c r="P141" s="570"/>
      <c r="Q141" s="570"/>
    </row>
    <row r="142" spans="4:17" ht="15" hidden="1" customHeight="1" outlineLevel="2" x14ac:dyDescent="0.2">
      <c r="D142" s="574"/>
      <c r="E142" s="575"/>
      <c r="F142" s="576"/>
      <c r="G142" s="577"/>
      <c r="H142" s="578"/>
      <c r="I142" s="598"/>
      <c r="J142" s="579"/>
      <c r="K142" s="580"/>
      <c r="L142" s="581"/>
      <c r="M142" s="571"/>
      <c r="N142" s="571" t="str">
        <f>IF(AND(ISNUMBER(L142),ISNUMBER(J142)),-J142*L142,"")</f>
        <v/>
      </c>
      <c r="O142" s="571"/>
      <c r="P142" s="571"/>
      <c r="Q142" s="571"/>
    </row>
    <row r="143" spans="4:17" ht="15" hidden="1" customHeight="1" outlineLevel="2" x14ac:dyDescent="0.2">
      <c r="D143" s="582" t="s">
        <v>361</v>
      </c>
      <c r="E143" s="583"/>
      <c r="F143" s="584"/>
      <c r="G143" s="585"/>
      <c r="H143" s="585"/>
      <c r="I143" s="584"/>
      <c r="J143" s="584"/>
      <c r="K143" s="584"/>
      <c r="L143" s="585"/>
      <c r="M143" s="586">
        <f>SUM(M134:M142)</f>
        <v>163.63999999999999</v>
      </c>
      <c r="N143" s="587">
        <f>SUM(N134:N142)</f>
        <v>179.05878545999997</v>
      </c>
      <c r="O143" s="587"/>
      <c r="P143" s="586"/>
      <c r="Q143" s="587"/>
    </row>
    <row r="144" spans="4:17" ht="15" hidden="1" customHeight="1" outlineLevel="2" x14ac:dyDescent="0.2">
      <c r="D144" s="582" t="s">
        <v>362</v>
      </c>
      <c r="E144" s="583"/>
      <c r="F144" s="584"/>
      <c r="G144" s="585"/>
      <c r="H144" s="585"/>
      <c r="I144" s="584"/>
      <c r="J144" s="584"/>
      <c r="K144" s="584"/>
      <c r="L144" s="584"/>
      <c r="M144" s="588">
        <f>SUMIF(H134:H142,"Privat",M134:M142)</f>
        <v>0</v>
      </c>
      <c r="N144" s="587">
        <f>SUMIF(H134:H142,"Privat",N134:N142)</f>
        <v>0</v>
      </c>
      <c r="O144" s="587"/>
      <c r="P144" s="588"/>
      <c r="Q144" s="587"/>
    </row>
    <row r="145" spans="4:17" ht="15" hidden="1" customHeight="1" outlineLevel="2" x14ac:dyDescent="0.2"/>
    <row r="146" spans="4:17" ht="15" hidden="1" customHeight="1" outlineLevel="2" x14ac:dyDescent="0.2">
      <c r="D146" s="563">
        <v>44068</v>
      </c>
      <c r="E146" s="564"/>
      <c r="F146" s="565" t="s">
        <v>599</v>
      </c>
      <c r="G146" s="566"/>
      <c r="H146" s="501" t="s">
        <v>334</v>
      </c>
      <c r="I146" s="567"/>
      <c r="J146" s="567"/>
      <c r="K146" s="568"/>
      <c r="L146" s="569"/>
      <c r="M146" s="570"/>
      <c r="N146" s="570"/>
      <c r="O146" s="570"/>
      <c r="P146" s="570">
        <v>15</v>
      </c>
      <c r="Q146" s="570">
        <v>0</v>
      </c>
    </row>
    <row r="147" spans="4:17" ht="15" hidden="1" customHeight="1" outlineLevel="2" x14ac:dyDescent="0.2">
      <c r="D147" s="563">
        <v>44068</v>
      </c>
      <c r="E147" s="564"/>
      <c r="F147" s="565" t="s">
        <v>600</v>
      </c>
      <c r="G147" s="566"/>
      <c r="H147" s="501" t="s">
        <v>334</v>
      </c>
      <c r="I147" s="567"/>
      <c r="J147" s="567"/>
      <c r="K147" s="568"/>
      <c r="L147" s="569"/>
      <c r="M147" s="570"/>
      <c r="N147" s="570"/>
      <c r="O147" s="570"/>
      <c r="P147" s="570">
        <v>35</v>
      </c>
      <c r="Q147" s="570">
        <v>0</v>
      </c>
    </row>
    <row r="148" spans="4:17" ht="15" hidden="1" customHeight="1" outlineLevel="2" thickBot="1" x14ac:dyDescent="0.25">
      <c r="D148" s="563">
        <v>44068</v>
      </c>
      <c r="E148" s="564"/>
      <c r="F148" s="565" t="s">
        <v>601</v>
      </c>
      <c r="G148" s="566"/>
      <c r="H148" s="501" t="s">
        <v>334</v>
      </c>
      <c r="I148" s="567"/>
      <c r="J148" s="567"/>
      <c r="K148" s="568"/>
      <c r="L148" s="569"/>
      <c r="M148" s="570"/>
      <c r="N148" s="589"/>
      <c r="O148" s="589"/>
      <c r="P148" s="589">
        <v>40</v>
      </c>
      <c r="Q148" s="589">
        <v>0</v>
      </c>
    </row>
    <row r="149" spans="4:17" ht="15" hidden="1" customHeight="1" outlineLevel="2" thickTop="1" x14ac:dyDescent="0.2">
      <c r="D149" s="563">
        <v>44068</v>
      </c>
      <c r="E149" s="564"/>
      <c r="F149" s="565" t="s">
        <v>602</v>
      </c>
      <c r="G149" s="566" t="s">
        <v>603</v>
      </c>
      <c r="H149" s="501" t="s">
        <v>334</v>
      </c>
      <c r="I149" s="567"/>
      <c r="J149" s="567"/>
      <c r="K149" s="568"/>
      <c r="L149" s="569"/>
      <c r="M149" s="570"/>
      <c r="N149" s="590">
        <f>P149-Q149</f>
        <v>90</v>
      </c>
      <c r="O149" s="590"/>
      <c r="P149" s="590">
        <f>SUM(P146:P148)</f>
        <v>90</v>
      </c>
      <c r="Q149" s="590">
        <f>SUM(Q146:Q148)</f>
        <v>0</v>
      </c>
    </row>
    <row r="150" spans="4:17" ht="15" hidden="1" customHeight="1" outlineLevel="2" x14ac:dyDescent="0.2">
      <c r="D150" s="563"/>
      <c r="E150" s="564"/>
      <c r="F150" s="565"/>
      <c r="G150" s="566"/>
      <c r="H150" s="501"/>
      <c r="I150" s="567"/>
      <c r="J150" s="567"/>
      <c r="K150" s="568"/>
      <c r="L150" s="569"/>
      <c r="M150" s="570"/>
      <c r="N150" s="570"/>
      <c r="O150" s="570"/>
      <c r="P150" s="570"/>
      <c r="Q150" s="570"/>
    </row>
    <row r="151" spans="4:17" ht="15" hidden="1" customHeight="1" outlineLevel="2" x14ac:dyDescent="0.2">
      <c r="D151" s="563">
        <v>44069</v>
      </c>
      <c r="E151" s="564"/>
      <c r="F151" s="565" t="s">
        <v>604</v>
      </c>
      <c r="G151" s="566"/>
      <c r="H151" s="501"/>
      <c r="I151" s="567"/>
      <c r="J151" s="567"/>
      <c r="K151" s="568"/>
      <c r="L151" s="569"/>
      <c r="M151" s="570"/>
      <c r="N151" s="570"/>
      <c r="O151" s="570"/>
      <c r="P151" s="570">
        <v>0</v>
      </c>
      <c r="Q151" s="570">
        <v>0</v>
      </c>
    </row>
    <row r="152" spans="4:17" ht="15" hidden="1" customHeight="1" outlineLevel="2" x14ac:dyDescent="0.2">
      <c r="D152" s="563">
        <v>44069</v>
      </c>
      <c r="E152" s="564"/>
      <c r="F152" s="565" t="s">
        <v>643</v>
      </c>
      <c r="G152" s="566"/>
      <c r="H152" s="501" t="s">
        <v>334</v>
      </c>
      <c r="I152" s="567"/>
      <c r="J152" s="567"/>
      <c r="K152" s="568"/>
      <c r="L152" s="569"/>
      <c r="M152" s="570"/>
      <c r="N152" s="570"/>
      <c r="O152" s="570"/>
      <c r="P152" s="570">
        <v>35</v>
      </c>
      <c r="Q152" s="570">
        <v>0</v>
      </c>
    </row>
    <row r="153" spans="4:17" ht="15" hidden="1" customHeight="1" outlineLevel="2" thickBot="1" x14ac:dyDescent="0.25">
      <c r="D153" s="563">
        <v>44069</v>
      </c>
      <c r="E153" s="564"/>
      <c r="F153" s="565" t="s">
        <v>642</v>
      </c>
      <c r="G153" s="566"/>
      <c r="H153" s="501"/>
      <c r="I153" s="567"/>
      <c r="J153" s="567"/>
      <c r="K153" s="568"/>
      <c r="L153" s="569"/>
      <c r="M153" s="570"/>
      <c r="N153" s="589"/>
      <c r="O153" s="589"/>
      <c r="P153" s="589">
        <v>40</v>
      </c>
      <c r="Q153" s="589">
        <f>31.22+6.8</f>
        <v>38.019999999999996</v>
      </c>
    </row>
    <row r="154" spans="4:17" ht="15" hidden="1" customHeight="1" outlineLevel="2" thickTop="1" x14ac:dyDescent="0.2">
      <c r="D154" s="563">
        <v>44069</v>
      </c>
      <c r="E154" s="564"/>
      <c r="F154" s="565" t="s">
        <v>602</v>
      </c>
      <c r="G154" s="566" t="s">
        <v>603</v>
      </c>
      <c r="H154" s="501" t="s">
        <v>334</v>
      </c>
      <c r="I154" s="567"/>
      <c r="J154" s="567"/>
      <c r="K154" s="568"/>
      <c r="L154" s="569"/>
      <c r="M154" s="570"/>
      <c r="N154" s="590">
        <f>P154-Q154</f>
        <v>36.980000000000004</v>
      </c>
      <c r="O154" s="590"/>
      <c r="P154" s="590">
        <f>SUM(P151:P153)</f>
        <v>75</v>
      </c>
      <c r="Q154" s="590">
        <f>SUM(Q151:Q153)</f>
        <v>38.019999999999996</v>
      </c>
    </row>
    <row r="155" spans="4:17" ht="15" hidden="1" customHeight="1" outlineLevel="2" x14ac:dyDescent="0.2">
      <c r="D155" s="563"/>
      <c r="E155" s="564"/>
      <c r="F155" s="565"/>
      <c r="G155" s="566"/>
      <c r="H155" s="501"/>
      <c r="I155" s="567"/>
      <c r="J155" s="567"/>
      <c r="K155" s="568"/>
      <c r="L155" s="569"/>
      <c r="M155" s="570"/>
      <c r="N155" s="570"/>
      <c r="O155" s="570"/>
      <c r="P155" s="570"/>
      <c r="Q155" s="570"/>
    </row>
    <row r="156" spans="4:17" ht="15" hidden="1" customHeight="1" outlineLevel="2" x14ac:dyDescent="0.2">
      <c r="D156" s="563">
        <v>44070</v>
      </c>
      <c r="E156" s="564"/>
      <c r="F156" s="565" t="s">
        <v>604</v>
      </c>
      <c r="G156" s="566"/>
      <c r="H156" s="501"/>
      <c r="I156" s="567"/>
      <c r="J156" s="567"/>
      <c r="K156" s="568"/>
      <c r="L156" s="569"/>
      <c r="M156" s="570"/>
      <c r="N156" s="570"/>
      <c r="O156" s="570"/>
      <c r="P156" s="570">
        <v>0</v>
      </c>
      <c r="Q156" s="570">
        <v>0</v>
      </c>
    </row>
    <row r="157" spans="4:17" ht="15" hidden="1" customHeight="1" outlineLevel="2" x14ac:dyDescent="0.2">
      <c r="D157" s="563">
        <v>44070</v>
      </c>
      <c r="E157" s="564"/>
      <c r="F157" s="565" t="s">
        <v>643</v>
      </c>
      <c r="G157" s="566"/>
      <c r="H157" s="501"/>
      <c r="I157" s="567"/>
      <c r="J157" s="567"/>
      <c r="K157" s="568"/>
      <c r="L157" s="569"/>
      <c r="M157" s="570"/>
      <c r="N157" s="570"/>
      <c r="O157" s="570"/>
      <c r="P157" s="570">
        <v>35</v>
      </c>
      <c r="Q157" s="570">
        <v>17.38</v>
      </c>
    </row>
    <row r="158" spans="4:17" ht="15" hidden="1" customHeight="1" outlineLevel="2" thickBot="1" x14ac:dyDescent="0.25">
      <c r="D158" s="563">
        <v>44070</v>
      </c>
      <c r="E158" s="564"/>
      <c r="F158" s="565" t="s">
        <v>642</v>
      </c>
      <c r="G158" s="566"/>
      <c r="H158" s="501"/>
      <c r="I158" s="567"/>
      <c r="J158" s="567"/>
      <c r="K158" s="568"/>
      <c r="L158" s="569"/>
      <c r="M158" s="570"/>
      <c r="N158" s="589"/>
      <c r="O158" s="589"/>
      <c r="P158" s="589">
        <v>40</v>
      </c>
      <c r="Q158" s="589">
        <v>40</v>
      </c>
    </row>
    <row r="159" spans="4:17" ht="15" hidden="1" customHeight="1" outlineLevel="2" thickTop="1" x14ac:dyDescent="0.2">
      <c r="D159" s="563">
        <v>44070</v>
      </c>
      <c r="E159" s="564"/>
      <c r="F159" s="565" t="s">
        <v>602</v>
      </c>
      <c r="G159" s="566" t="s">
        <v>603</v>
      </c>
      <c r="H159" s="501" t="s">
        <v>334</v>
      </c>
      <c r="I159" s="567"/>
      <c r="J159" s="567"/>
      <c r="K159" s="568"/>
      <c r="L159" s="569"/>
      <c r="M159" s="570"/>
      <c r="N159" s="590">
        <f>P159-Q159</f>
        <v>17.620000000000005</v>
      </c>
      <c r="O159" s="590"/>
      <c r="P159" s="590">
        <f>SUM(P156:P158)</f>
        <v>75</v>
      </c>
      <c r="Q159" s="590">
        <f>SUM(Q156:Q158)</f>
        <v>57.379999999999995</v>
      </c>
    </row>
    <row r="160" spans="4:17" ht="15" hidden="1" customHeight="1" outlineLevel="2" x14ac:dyDescent="0.2"/>
    <row r="161" spans="4:17" ht="15" hidden="1" customHeight="1" outlineLevel="2" x14ac:dyDescent="0.2">
      <c r="D161" s="563">
        <v>44071</v>
      </c>
      <c r="E161" s="564"/>
      <c r="F161" s="565" t="s">
        <v>604</v>
      </c>
      <c r="G161" s="566"/>
      <c r="H161" s="501"/>
      <c r="I161" s="567"/>
      <c r="J161" s="567"/>
      <c r="K161" s="568"/>
      <c r="L161" s="569"/>
      <c r="M161" s="570"/>
      <c r="N161" s="570"/>
      <c r="O161" s="570"/>
      <c r="P161" s="570">
        <v>0</v>
      </c>
      <c r="Q161" s="570">
        <v>0</v>
      </c>
    </row>
    <row r="162" spans="4:17" ht="15" hidden="1" customHeight="1" outlineLevel="2" x14ac:dyDescent="0.2">
      <c r="D162" s="563">
        <v>44071</v>
      </c>
      <c r="E162" s="564"/>
      <c r="F162" s="565" t="s">
        <v>600</v>
      </c>
      <c r="G162" s="566"/>
      <c r="H162" s="501"/>
      <c r="I162" s="567"/>
      <c r="J162" s="567"/>
      <c r="K162" s="568"/>
      <c r="L162" s="569"/>
      <c r="M162" s="570"/>
      <c r="N162" s="570"/>
      <c r="O162" s="570"/>
      <c r="P162" s="570">
        <v>35</v>
      </c>
      <c r="Q162" s="570">
        <v>6.8</v>
      </c>
    </row>
    <row r="163" spans="4:17" ht="15" hidden="1" customHeight="1" outlineLevel="2" thickBot="1" x14ac:dyDescent="0.25">
      <c r="D163" s="563">
        <v>44071</v>
      </c>
      <c r="E163" s="564"/>
      <c r="F163" s="565" t="s">
        <v>601</v>
      </c>
      <c r="G163" s="566"/>
      <c r="H163" s="501"/>
      <c r="I163" s="567"/>
      <c r="J163" s="567"/>
      <c r="K163" s="568"/>
      <c r="L163" s="569"/>
      <c r="M163" s="570"/>
      <c r="N163" s="589"/>
      <c r="O163" s="589"/>
      <c r="P163" s="589">
        <v>40</v>
      </c>
      <c r="Q163" s="589">
        <f>33.52+6.45</f>
        <v>39.970000000000006</v>
      </c>
    </row>
    <row r="164" spans="4:17" ht="15" hidden="1" customHeight="1" outlineLevel="2" thickTop="1" x14ac:dyDescent="0.2">
      <c r="D164" s="563">
        <v>44071</v>
      </c>
      <c r="E164" s="564"/>
      <c r="F164" s="565" t="s">
        <v>602</v>
      </c>
      <c r="G164" s="566" t="s">
        <v>603</v>
      </c>
      <c r="H164" s="501" t="s">
        <v>334</v>
      </c>
      <c r="I164" s="567"/>
      <c r="J164" s="567"/>
      <c r="K164" s="568"/>
      <c r="L164" s="569"/>
      <c r="M164" s="570"/>
      <c r="N164" s="590">
        <f>P164-Q164</f>
        <v>28.229999999999997</v>
      </c>
      <c r="O164" s="590"/>
      <c r="P164" s="590">
        <f>SUM(P161:P163)</f>
        <v>75</v>
      </c>
      <c r="Q164" s="590">
        <f>SUM(Q161:Q163)</f>
        <v>46.77</v>
      </c>
    </row>
    <row r="165" spans="4:17" ht="15" hidden="1" customHeight="1" outlineLevel="2" x14ac:dyDescent="0.2">
      <c r="D165" s="563"/>
      <c r="E165" s="564"/>
      <c r="F165" s="565"/>
      <c r="G165" s="566"/>
      <c r="H165" s="501"/>
      <c r="I165" s="567"/>
      <c r="J165" s="567"/>
      <c r="K165" s="568"/>
      <c r="L165" s="569"/>
      <c r="M165" s="570"/>
      <c r="N165" s="570"/>
      <c r="O165" s="570"/>
      <c r="P165" s="570"/>
      <c r="Q165" s="570"/>
    </row>
    <row r="166" spans="4:17" ht="15" hidden="1" customHeight="1" outlineLevel="2" x14ac:dyDescent="0.2">
      <c r="D166" s="563">
        <v>44072</v>
      </c>
      <c r="E166" s="564"/>
      <c r="F166" s="565" t="s">
        <v>604</v>
      </c>
      <c r="G166" s="566"/>
      <c r="H166" s="501"/>
      <c r="I166" s="567"/>
      <c r="J166" s="567"/>
      <c r="K166" s="568"/>
      <c r="L166" s="569"/>
      <c r="M166" s="570"/>
      <c r="N166" s="570"/>
      <c r="O166" s="570"/>
      <c r="P166" s="570">
        <v>0</v>
      </c>
      <c r="Q166" s="570">
        <v>0</v>
      </c>
    </row>
    <row r="167" spans="4:17" ht="15" hidden="1" customHeight="1" outlineLevel="2" x14ac:dyDescent="0.2">
      <c r="D167" s="563">
        <v>44072</v>
      </c>
      <c r="E167" s="564"/>
      <c r="F167" s="565" t="s">
        <v>600</v>
      </c>
      <c r="G167" s="566"/>
      <c r="H167" s="501" t="s">
        <v>334</v>
      </c>
      <c r="I167" s="567"/>
      <c r="J167" s="567"/>
      <c r="K167" s="568"/>
      <c r="L167" s="569"/>
      <c r="M167" s="570"/>
      <c r="N167" s="570"/>
      <c r="O167" s="570"/>
      <c r="P167" s="570">
        <v>35</v>
      </c>
      <c r="Q167" s="570">
        <f>1.8+1.8+12.9</f>
        <v>16.5</v>
      </c>
    </row>
    <row r="168" spans="4:17" ht="15" hidden="1" customHeight="1" outlineLevel="2" thickBot="1" x14ac:dyDescent="0.25">
      <c r="D168" s="563">
        <v>44072</v>
      </c>
      <c r="E168" s="564"/>
      <c r="F168" s="565" t="s">
        <v>601</v>
      </c>
      <c r="G168" s="566"/>
      <c r="H168" s="501" t="s">
        <v>334</v>
      </c>
      <c r="I168" s="567"/>
      <c r="J168" s="567"/>
      <c r="K168" s="568"/>
      <c r="L168" s="569"/>
      <c r="M168" s="570"/>
      <c r="N168" s="589"/>
      <c r="O168" s="589"/>
      <c r="P168" s="589">
        <v>40</v>
      </c>
      <c r="Q168" s="589">
        <v>0</v>
      </c>
    </row>
    <row r="169" spans="4:17" ht="15" hidden="1" customHeight="1" outlineLevel="2" thickTop="1" x14ac:dyDescent="0.2">
      <c r="D169" s="563">
        <v>44072</v>
      </c>
      <c r="E169" s="564"/>
      <c r="F169" s="565" t="s">
        <v>602</v>
      </c>
      <c r="G169" s="566" t="s">
        <v>603</v>
      </c>
      <c r="H169" s="501" t="s">
        <v>334</v>
      </c>
      <c r="I169" s="567"/>
      <c r="J169" s="567"/>
      <c r="K169" s="568"/>
      <c r="L169" s="569"/>
      <c r="M169" s="570"/>
      <c r="N169" s="590">
        <f>P169-Q169</f>
        <v>58.5</v>
      </c>
      <c r="O169" s="590"/>
      <c r="P169" s="590">
        <f>SUM(P166:P168)</f>
        <v>75</v>
      </c>
      <c r="Q169" s="590">
        <f>SUM(Q166:Q168)</f>
        <v>16.5</v>
      </c>
    </row>
    <row r="170" spans="4:17" ht="15" hidden="1" customHeight="1" outlineLevel="2" x14ac:dyDescent="0.2">
      <c r="D170" s="563"/>
      <c r="E170" s="564"/>
      <c r="F170" s="565"/>
      <c r="G170" s="566"/>
      <c r="H170" s="501"/>
      <c r="I170" s="567"/>
      <c r="J170" s="567"/>
      <c r="K170" s="568"/>
      <c r="L170" s="569"/>
      <c r="M170" s="570"/>
      <c r="N170" s="570"/>
      <c r="O170" s="570"/>
      <c r="P170" s="570"/>
      <c r="Q170" s="570"/>
    </row>
    <row r="171" spans="4:17" ht="15" hidden="1" customHeight="1" outlineLevel="2" x14ac:dyDescent="0.2">
      <c r="D171" s="563"/>
      <c r="E171" s="564"/>
      <c r="F171" s="872"/>
      <c r="G171" s="873"/>
      <c r="H171" s="501"/>
      <c r="I171" s="567"/>
      <c r="J171" s="567"/>
      <c r="K171" s="568"/>
      <c r="L171" s="569"/>
      <c r="M171" s="570"/>
      <c r="N171" s="570" t="str">
        <f>IF(AND(ISNUMBER(L171),ISNUMBER(J171)),-J171*L171,"")</f>
        <v/>
      </c>
      <c r="O171" s="570"/>
      <c r="P171" s="570"/>
      <c r="Q171" s="570"/>
    </row>
    <row r="172" spans="4:17" ht="15" hidden="1" customHeight="1" outlineLevel="2" x14ac:dyDescent="0.2">
      <c r="D172" s="591" t="s">
        <v>607</v>
      </c>
      <c r="E172" s="592"/>
      <c r="F172" s="584"/>
      <c r="G172" s="874"/>
      <c r="H172" s="874"/>
      <c r="I172" s="584"/>
      <c r="J172" s="584"/>
      <c r="K172" s="584"/>
      <c r="L172" s="584"/>
      <c r="M172" s="588">
        <f>SUMIF(H145:H171,"Privat",M145:M171)</f>
        <v>0</v>
      </c>
      <c r="N172" s="587">
        <f>N144+SUMIF(H145:H171,"Privat",N145:N171)</f>
        <v>231.33</v>
      </c>
      <c r="O172" s="587"/>
      <c r="P172" s="587"/>
      <c r="Q172" s="587"/>
    </row>
    <row r="173" spans="4:17" ht="15" hidden="1" customHeight="1" outlineLevel="2" x14ac:dyDescent="0.2">
      <c r="D173" s="548"/>
      <c r="E173" s="548"/>
      <c r="F173" s="546"/>
      <c r="G173" s="546"/>
      <c r="H173" s="547"/>
      <c r="I173" s="507"/>
      <c r="J173" s="507"/>
      <c r="K173" s="507"/>
      <c r="L173" s="507"/>
      <c r="M173" s="507"/>
    </row>
    <row r="174" spans="4:17" ht="15" hidden="1" customHeight="1" outlineLevel="2" x14ac:dyDescent="0.2">
      <c r="D174" s="593" t="s">
        <v>363</v>
      </c>
      <c r="E174" s="593"/>
      <c r="F174" s="593"/>
      <c r="G174" s="593"/>
      <c r="H174" s="467"/>
      <c r="I174" s="467"/>
      <c r="J174" s="467"/>
      <c r="K174" s="507"/>
      <c r="L174" s="507"/>
    </row>
    <row r="175" spans="4:17" ht="15.75" hidden="1" customHeight="1" outlineLevel="2" x14ac:dyDescent="0.2">
      <c r="F175" s="546"/>
      <c r="G175" s="546"/>
      <c r="H175" s="547"/>
      <c r="I175" s="507"/>
      <c r="J175" s="507"/>
      <c r="K175" s="507"/>
      <c r="L175" s="507"/>
      <c r="M175" s="507"/>
      <c r="N175" s="507"/>
      <c r="O175" s="507"/>
      <c r="P175" s="507"/>
      <c r="Q175" s="507"/>
    </row>
    <row r="176" spans="4:17" hidden="1" outlineLevel="2" x14ac:dyDescent="0.2">
      <c r="D176" s="548" t="s">
        <v>364</v>
      </c>
      <c r="E176" s="548"/>
      <c r="F176" s="594" t="s">
        <v>365</v>
      </c>
      <c r="G176" s="546"/>
      <c r="H176" s="547"/>
      <c r="I176" s="507"/>
      <c r="J176" s="507"/>
      <c r="K176" s="467"/>
      <c r="L176" s="467"/>
      <c r="M176" s="467"/>
      <c r="N176" s="595"/>
      <c r="O176" s="595"/>
      <c r="P176" s="595"/>
      <c r="Q176" s="595"/>
    </row>
    <row r="177" spans="2:17" hidden="1" outlineLevel="2" x14ac:dyDescent="0.2">
      <c r="D177" s="548" t="s">
        <v>366</v>
      </c>
      <c r="E177" s="548"/>
      <c r="F177" s="596">
        <v>44013</v>
      </c>
      <c r="G177" s="546"/>
      <c r="H177" s="547"/>
      <c r="I177" s="507"/>
      <c r="J177" s="507"/>
      <c r="K177" s="467"/>
      <c r="L177" s="467"/>
      <c r="M177" s="467"/>
      <c r="N177" s="595"/>
      <c r="O177" s="595"/>
      <c r="P177" s="595"/>
      <c r="Q177" s="595"/>
    </row>
    <row r="178" spans="2:17" hidden="1" outlineLevel="2" x14ac:dyDescent="0.2">
      <c r="D178" s="445"/>
      <c r="E178" s="445"/>
      <c r="F178" s="445"/>
      <c r="G178" s="445"/>
      <c r="H178" s="445"/>
      <c r="I178" s="547"/>
      <c r="J178" s="547"/>
      <c r="K178" s="547"/>
      <c r="L178" s="547"/>
      <c r="M178" s="547"/>
      <c r="N178" s="507"/>
      <c r="O178" s="507"/>
      <c r="P178" s="507"/>
      <c r="Q178" s="507"/>
    </row>
    <row r="179" spans="2:17" hidden="1" outlineLevel="2" x14ac:dyDescent="0.2">
      <c r="D179" s="548" t="s">
        <v>367</v>
      </c>
      <c r="E179" s="548"/>
      <c r="F179" s="546" t="s">
        <v>316</v>
      </c>
      <c r="G179" s="546"/>
      <c r="H179" s="547"/>
      <c r="I179" s="507"/>
      <c r="J179" s="507"/>
      <c r="K179" s="507"/>
      <c r="L179" s="507"/>
      <c r="M179" s="507"/>
      <c r="N179" s="507"/>
      <c r="O179" s="507"/>
      <c r="P179" s="507"/>
      <c r="Q179" s="507"/>
    </row>
    <row r="180" spans="2:17" hidden="1" outlineLevel="1" collapsed="1" x14ac:dyDescent="0.2">
      <c r="F180" s="546"/>
      <c r="G180" s="546"/>
      <c r="H180" s="547"/>
      <c r="I180" s="546"/>
      <c r="J180" s="546"/>
      <c r="K180" s="546"/>
      <c r="L180" s="546"/>
      <c r="M180" s="546"/>
      <c r="N180" s="546"/>
      <c r="O180" s="546"/>
      <c r="P180" s="546"/>
      <c r="Q180" s="546"/>
    </row>
    <row r="181" spans="2:17" collapsed="1" x14ac:dyDescent="0.2">
      <c r="D181" s="546"/>
      <c r="E181" s="546"/>
      <c r="F181" s="546"/>
      <c r="G181" s="546"/>
      <c r="H181" s="547"/>
      <c r="I181" s="546"/>
      <c r="J181" s="546"/>
      <c r="K181" s="546"/>
      <c r="L181" s="546"/>
      <c r="M181" s="546"/>
      <c r="N181" s="546"/>
      <c r="O181" s="546"/>
      <c r="P181" s="546"/>
      <c r="Q181" s="546"/>
    </row>
    <row r="182" spans="2:17" outlineLevel="1" x14ac:dyDescent="0.2">
      <c r="B182" s="552" t="s">
        <v>1323</v>
      </c>
      <c r="F182" s="546"/>
      <c r="G182" s="546"/>
      <c r="H182" s="547"/>
      <c r="I182" s="546"/>
      <c r="J182" s="546"/>
      <c r="K182" s="546"/>
      <c r="L182" s="546"/>
      <c r="M182" s="546"/>
      <c r="N182" s="546"/>
      <c r="O182" s="546"/>
      <c r="P182" s="546"/>
      <c r="Q182" s="546"/>
    </row>
    <row r="183" spans="2:17" ht="15" customHeight="1" outlineLevel="2" x14ac:dyDescent="0.2">
      <c r="B183" s="552"/>
      <c r="D183" s="621" t="s">
        <v>386</v>
      </c>
      <c r="E183" s="621"/>
      <c r="F183" s="908" t="s">
        <v>316</v>
      </c>
      <c r="G183" s="910" t="s">
        <v>317</v>
      </c>
      <c r="H183" s="910" t="s">
        <v>1658</v>
      </c>
      <c r="I183" s="911" t="s">
        <v>644</v>
      </c>
      <c r="J183" s="912"/>
      <c r="K183" s="912"/>
      <c r="L183" s="913"/>
      <c r="M183" s="910" t="s">
        <v>320</v>
      </c>
      <c r="N183" s="910" t="s">
        <v>320</v>
      </c>
      <c r="O183" s="910" t="s">
        <v>321</v>
      </c>
      <c r="P183" s="875"/>
      <c r="Q183" s="875"/>
    </row>
    <row r="184" spans="2:17" ht="15" customHeight="1" outlineLevel="2" x14ac:dyDescent="0.2">
      <c r="D184" s="622" t="s">
        <v>387</v>
      </c>
      <c r="E184" s="622"/>
      <c r="F184" s="909"/>
      <c r="G184" s="876"/>
      <c r="H184" s="876"/>
      <c r="I184" s="887"/>
      <c r="J184" s="888"/>
      <c r="K184" s="888"/>
      <c r="L184" s="889"/>
      <c r="M184" s="876"/>
      <c r="N184" s="876"/>
      <c r="O184" s="876"/>
      <c r="P184" s="876"/>
      <c r="Q184" s="876"/>
    </row>
    <row r="185" spans="2:17" ht="15" customHeight="1" outlineLevel="2" x14ac:dyDescent="0.2">
      <c r="D185" s="623" t="s">
        <v>325</v>
      </c>
      <c r="E185" s="624"/>
      <c r="F185" s="625" t="s">
        <v>1638</v>
      </c>
      <c r="G185" s="542" t="s">
        <v>52</v>
      </c>
      <c r="H185" s="617" t="s">
        <v>781</v>
      </c>
      <c r="I185" s="543" t="s">
        <v>323</v>
      </c>
      <c r="J185" s="543"/>
      <c r="K185" s="543"/>
      <c r="L185" s="543"/>
      <c r="M185" s="530" t="s">
        <v>800</v>
      </c>
      <c r="N185" s="530" t="s">
        <v>324</v>
      </c>
      <c r="O185" s="544">
        <v>1.07</v>
      </c>
      <c r="P185" s="545"/>
      <c r="Q185" s="545"/>
    </row>
    <row r="186" spans="2:17" ht="15" customHeight="1" outlineLevel="2" x14ac:dyDescent="0.2">
      <c r="D186" s="623" t="s">
        <v>326</v>
      </c>
      <c r="E186" s="624"/>
      <c r="F186" s="626" t="s">
        <v>1659</v>
      </c>
      <c r="G186" s="542"/>
      <c r="H186" s="542"/>
      <c r="I186" s="542"/>
      <c r="J186" s="542"/>
      <c r="K186" s="542"/>
      <c r="L186" s="542"/>
      <c r="M186" s="618"/>
      <c r="N186" s="618"/>
      <c r="O186" s="618"/>
      <c r="P186" s="618"/>
      <c r="Q186" s="618"/>
    </row>
    <row r="187" spans="2:17" ht="15" customHeight="1" outlineLevel="2" x14ac:dyDescent="0.2">
      <c r="D187" s="623" t="s">
        <v>1656</v>
      </c>
      <c r="E187" s="624"/>
      <c r="F187" s="537" t="s">
        <v>1657</v>
      </c>
      <c r="G187" s="542"/>
      <c r="H187" s="616" t="s">
        <v>332</v>
      </c>
      <c r="I187" s="620" t="s">
        <v>1660</v>
      </c>
      <c r="J187" s="542"/>
      <c r="K187" s="542"/>
      <c r="L187" s="542"/>
      <c r="M187" s="619"/>
      <c r="N187" s="619"/>
      <c r="O187" s="619"/>
      <c r="P187" s="619"/>
      <c r="Q187" s="619"/>
    </row>
    <row r="188" spans="2:17" ht="15" customHeight="1" outlineLevel="2" thickBot="1" x14ac:dyDescent="0.25"/>
    <row r="189" spans="2:17" ht="15" customHeight="1" outlineLevel="2" x14ac:dyDescent="0.2">
      <c r="D189" s="629" t="s">
        <v>318</v>
      </c>
      <c r="E189" s="627"/>
      <c r="F189" s="906" t="s">
        <v>336</v>
      </c>
      <c r="G189" s="907"/>
      <c r="H189" s="914" t="s">
        <v>1658</v>
      </c>
      <c r="I189" s="630" t="s">
        <v>337</v>
      </c>
      <c r="J189" s="629" t="s">
        <v>338</v>
      </c>
      <c r="K189" s="629" t="s">
        <v>339</v>
      </c>
      <c r="L189" s="627" t="s">
        <v>340</v>
      </c>
      <c r="M189" s="906" t="s">
        <v>341</v>
      </c>
      <c r="N189" s="907"/>
      <c r="O189" s="627" t="s">
        <v>340</v>
      </c>
      <c r="P189" s="906" t="s">
        <v>341</v>
      </c>
      <c r="Q189" s="907"/>
    </row>
    <row r="190" spans="2:17" ht="15" customHeight="1" outlineLevel="2" x14ac:dyDescent="0.2">
      <c r="D190" s="631"/>
      <c r="E190" s="628"/>
      <c r="F190" s="628"/>
      <c r="G190" s="632"/>
      <c r="H190" s="915"/>
      <c r="I190" s="631"/>
      <c r="J190" s="631"/>
      <c r="K190" s="631"/>
      <c r="L190" s="628"/>
      <c r="M190" s="631" t="str">
        <f>CONCATENATE("[",$M$4,"]")</f>
        <v>[EU]</v>
      </c>
      <c r="N190" s="631" t="s">
        <v>343</v>
      </c>
      <c r="O190" s="628"/>
      <c r="P190" s="631" t="s">
        <v>1648</v>
      </c>
      <c r="Q190" s="631" t="s">
        <v>343</v>
      </c>
    </row>
    <row r="191" spans="2:17" ht="15" customHeight="1" outlineLevel="2" x14ac:dyDescent="0.2">
      <c r="D191" s="563"/>
      <c r="E191" s="564"/>
      <c r="F191" s="565"/>
      <c r="G191" s="566"/>
      <c r="H191" s="501"/>
      <c r="I191" s="597"/>
      <c r="J191" s="567"/>
      <c r="K191" s="568"/>
      <c r="L191" s="569"/>
      <c r="M191" s="570"/>
      <c r="N191" s="570"/>
      <c r="O191" s="569"/>
      <c r="P191" s="570"/>
      <c r="Q191" s="570"/>
    </row>
    <row r="192" spans="2:17" ht="15" customHeight="1" outlineLevel="2" x14ac:dyDescent="0.2">
      <c r="D192" s="563">
        <v>44456</v>
      </c>
      <c r="E192" s="564" t="s">
        <v>1634</v>
      </c>
      <c r="F192" s="565" t="s">
        <v>1635</v>
      </c>
      <c r="G192" s="599" t="s">
        <v>161</v>
      </c>
      <c r="H192" s="501" t="s">
        <v>329</v>
      </c>
      <c r="I192" s="597" t="s">
        <v>335</v>
      </c>
      <c r="J192" s="567"/>
      <c r="K192" s="568"/>
      <c r="L192" s="569"/>
      <c r="M192" s="570">
        <v>500</v>
      </c>
      <c r="N192" s="570"/>
      <c r="O192" s="569"/>
      <c r="P192" s="570"/>
      <c r="Q192" s="570"/>
    </row>
    <row r="193" spans="4:17" ht="15" customHeight="1" outlineLevel="2" x14ac:dyDescent="0.2">
      <c r="D193" s="563">
        <v>44456</v>
      </c>
      <c r="E193" s="564" t="s">
        <v>1634</v>
      </c>
      <c r="F193" s="565" t="s">
        <v>1639</v>
      </c>
      <c r="G193" s="599" t="s">
        <v>161</v>
      </c>
      <c r="H193" s="501" t="s">
        <v>731</v>
      </c>
      <c r="I193" s="597" t="s">
        <v>1637</v>
      </c>
      <c r="J193" s="567"/>
      <c r="K193" s="568"/>
      <c r="L193" s="569"/>
      <c r="M193" s="570"/>
      <c r="N193" s="570"/>
      <c r="O193" s="569"/>
      <c r="P193" s="570"/>
      <c r="Q193" s="570"/>
    </row>
    <row r="194" spans="4:17" ht="15" customHeight="1" outlineLevel="2" x14ac:dyDescent="0.2">
      <c r="D194" s="563">
        <v>44458</v>
      </c>
      <c r="E194" s="564" t="s">
        <v>6</v>
      </c>
      <c r="F194" s="565" t="s">
        <v>1636</v>
      </c>
      <c r="G194" s="599" t="s">
        <v>161</v>
      </c>
      <c r="H194" s="501" t="s">
        <v>329</v>
      </c>
      <c r="I194" s="597" t="s">
        <v>1637</v>
      </c>
      <c r="J194" s="567"/>
      <c r="K194" s="568"/>
      <c r="L194" s="600">
        <v>0</v>
      </c>
      <c r="M194" s="571">
        <v>22.45</v>
      </c>
      <c r="N194" s="601" t="str">
        <f t="shared" ref="N194:N207" si="4">IF(L194=0,"-",L194*$N$185)</f>
        <v>-</v>
      </c>
      <c r="O194" s="600">
        <v>0</v>
      </c>
      <c r="P194" s="570"/>
      <c r="Q194" s="571">
        <v>0</v>
      </c>
    </row>
    <row r="195" spans="4:17" ht="15" customHeight="1" outlineLevel="2" x14ac:dyDescent="0.2">
      <c r="D195" s="563">
        <v>44458</v>
      </c>
      <c r="E195" s="564" t="s">
        <v>6</v>
      </c>
      <c r="F195" s="565" t="s">
        <v>1636</v>
      </c>
      <c r="G195" s="599" t="s">
        <v>161</v>
      </c>
      <c r="H195" s="501" t="s">
        <v>329</v>
      </c>
      <c r="I195" s="597" t="s">
        <v>335</v>
      </c>
      <c r="J195" s="567"/>
      <c r="K195" s="568"/>
      <c r="L195" s="600">
        <v>0</v>
      </c>
      <c r="M195" s="571">
        <v>1</v>
      </c>
      <c r="N195" s="601" t="str">
        <f t="shared" si="4"/>
        <v>-</v>
      </c>
      <c r="O195" s="600">
        <v>0</v>
      </c>
      <c r="P195" s="570"/>
      <c r="Q195" s="571">
        <v>0</v>
      </c>
    </row>
    <row r="196" spans="4:17" ht="15" customHeight="1" outlineLevel="2" x14ac:dyDescent="0.2">
      <c r="D196" s="563">
        <v>44458</v>
      </c>
      <c r="E196" s="564" t="s">
        <v>6</v>
      </c>
      <c r="F196" s="565" t="s">
        <v>1640</v>
      </c>
      <c r="G196" s="599" t="s">
        <v>52</v>
      </c>
      <c r="H196" s="501" t="s">
        <v>329</v>
      </c>
      <c r="I196" s="597" t="s">
        <v>1637</v>
      </c>
      <c r="J196" s="567"/>
      <c r="K196" s="568"/>
      <c r="L196" s="600">
        <v>0</v>
      </c>
      <c r="M196" s="571">
        <v>66.09</v>
      </c>
      <c r="N196" s="601" t="str">
        <f t="shared" si="4"/>
        <v>-</v>
      </c>
      <c r="O196" s="600">
        <v>0</v>
      </c>
      <c r="P196" s="570"/>
      <c r="Q196" s="571">
        <v>0</v>
      </c>
    </row>
    <row r="197" spans="4:17" ht="15" customHeight="1" outlineLevel="2" x14ac:dyDescent="0.2">
      <c r="D197" s="563">
        <v>44458</v>
      </c>
      <c r="E197" s="564" t="s">
        <v>6</v>
      </c>
      <c r="F197" s="565" t="s">
        <v>1640</v>
      </c>
      <c r="G197" s="599" t="s">
        <v>52</v>
      </c>
      <c r="H197" s="501" t="s">
        <v>329</v>
      </c>
      <c r="I197" s="597" t="s">
        <v>1637</v>
      </c>
      <c r="J197" s="567"/>
      <c r="K197" s="568"/>
      <c r="L197" s="600">
        <v>0</v>
      </c>
      <c r="M197" s="571">
        <v>0.5</v>
      </c>
      <c r="N197" s="601" t="str">
        <f t="shared" si="4"/>
        <v>-</v>
      </c>
      <c r="O197" s="600">
        <v>0</v>
      </c>
      <c r="P197" s="570"/>
      <c r="Q197" s="571">
        <v>0</v>
      </c>
    </row>
    <row r="198" spans="4:17" ht="15" customHeight="1" outlineLevel="2" x14ac:dyDescent="0.2">
      <c r="D198" s="563">
        <v>44458</v>
      </c>
      <c r="E198" s="564" t="s">
        <v>6</v>
      </c>
      <c r="F198" s="565" t="s">
        <v>1655</v>
      </c>
      <c r="G198" s="599" t="s">
        <v>1103</v>
      </c>
      <c r="H198" s="501" t="s">
        <v>329</v>
      </c>
      <c r="I198" s="597" t="s">
        <v>335</v>
      </c>
      <c r="J198" s="567"/>
      <c r="K198" s="568"/>
      <c r="L198" s="600">
        <v>0</v>
      </c>
      <c r="M198" s="571">
        <v>9</v>
      </c>
      <c r="N198" s="601" t="str">
        <f t="shared" si="4"/>
        <v>-</v>
      </c>
      <c r="O198" s="600">
        <v>0</v>
      </c>
      <c r="P198" s="570"/>
      <c r="Q198" s="571">
        <v>0</v>
      </c>
    </row>
    <row r="199" spans="4:17" ht="15" customHeight="1" outlineLevel="2" x14ac:dyDescent="0.2">
      <c r="D199" s="563">
        <v>44459</v>
      </c>
      <c r="E199" s="564" t="s">
        <v>1</v>
      </c>
      <c r="F199" s="565" t="s">
        <v>1641</v>
      </c>
      <c r="G199" s="599" t="s">
        <v>52</v>
      </c>
      <c r="H199" s="501" t="s">
        <v>329</v>
      </c>
      <c r="I199" s="597" t="s">
        <v>1637</v>
      </c>
      <c r="J199" s="567"/>
      <c r="K199" s="568"/>
      <c r="L199" s="600">
        <v>0</v>
      </c>
      <c r="M199" s="571">
        <v>2.98</v>
      </c>
      <c r="N199" s="601" t="str">
        <f t="shared" si="4"/>
        <v>-</v>
      </c>
      <c r="O199" s="600">
        <v>0</v>
      </c>
      <c r="P199" s="570"/>
      <c r="Q199" s="571">
        <v>0</v>
      </c>
    </row>
    <row r="200" spans="4:17" ht="15" customHeight="1" outlineLevel="2" x14ac:dyDescent="0.2">
      <c r="D200" s="563">
        <v>44459</v>
      </c>
      <c r="E200" s="564" t="s">
        <v>1</v>
      </c>
      <c r="F200" s="565" t="s">
        <v>1642</v>
      </c>
      <c r="G200" s="599" t="s">
        <v>52</v>
      </c>
      <c r="H200" s="501" t="s">
        <v>329</v>
      </c>
      <c r="I200" s="597" t="s">
        <v>1637</v>
      </c>
      <c r="J200" s="567"/>
      <c r="K200" s="568"/>
      <c r="L200" s="600">
        <v>0</v>
      </c>
      <c r="M200" s="571">
        <v>13.71</v>
      </c>
      <c r="N200" s="601" t="str">
        <f t="shared" si="4"/>
        <v>-</v>
      </c>
      <c r="O200" s="600">
        <v>0</v>
      </c>
      <c r="P200" s="570"/>
      <c r="Q200" s="571">
        <v>0</v>
      </c>
    </row>
    <row r="201" spans="4:17" ht="15" customHeight="1" outlineLevel="2" x14ac:dyDescent="0.2">
      <c r="D201" s="563">
        <v>44459</v>
      </c>
      <c r="E201" s="564" t="s">
        <v>1</v>
      </c>
      <c r="F201" s="565" t="s">
        <v>1643</v>
      </c>
      <c r="G201" s="599" t="s">
        <v>52</v>
      </c>
      <c r="H201" s="501" t="s">
        <v>329</v>
      </c>
      <c r="I201" s="597" t="s">
        <v>1637</v>
      </c>
      <c r="J201" s="567"/>
      <c r="K201" s="568"/>
      <c r="L201" s="600">
        <v>0</v>
      </c>
      <c r="M201" s="571">
        <v>130</v>
      </c>
      <c r="N201" s="601" t="str">
        <f t="shared" si="4"/>
        <v>-</v>
      </c>
      <c r="O201" s="600">
        <v>0</v>
      </c>
      <c r="P201" s="570"/>
      <c r="Q201" s="571">
        <v>0</v>
      </c>
    </row>
    <row r="202" spans="4:17" ht="15" customHeight="1" outlineLevel="2" x14ac:dyDescent="0.2">
      <c r="D202" s="563">
        <v>44461</v>
      </c>
      <c r="E202" s="564" t="s">
        <v>7</v>
      </c>
      <c r="F202" s="565" t="s">
        <v>1646</v>
      </c>
      <c r="G202" s="599" t="s">
        <v>52</v>
      </c>
      <c r="H202" s="501" t="s">
        <v>329</v>
      </c>
      <c r="I202" s="597" t="s">
        <v>1637</v>
      </c>
      <c r="J202" s="567"/>
      <c r="K202" s="568"/>
      <c r="L202" s="600">
        <v>0</v>
      </c>
      <c r="M202" s="571">
        <v>35.08</v>
      </c>
      <c r="N202" s="601" t="str">
        <f t="shared" si="4"/>
        <v>-</v>
      </c>
      <c r="O202" s="600">
        <v>0</v>
      </c>
      <c r="P202" s="570"/>
      <c r="Q202" s="571">
        <v>0</v>
      </c>
    </row>
    <row r="203" spans="4:17" ht="15" customHeight="1" outlineLevel="2" x14ac:dyDescent="0.2">
      <c r="D203" s="563">
        <v>44461</v>
      </c>
      <c r="E203" s="564" t="s">
        <v>3</v>
      </c>
      <c r="F203" s="565" t="s">
        <v>1644</v>
      </c>
      <c r="G203" s="599" t="s">
        <v>52</v>
      </c>
      <c r="H203" s="501" t="s">
        <v>329</v>
      </c>
      <c r="I203" s="597" t="s">
        <v>1637</v>
      </c>
      <c r="J203" s="567"/>
      <c r="K203" s="568"/>
      <c r="L203" s="600">
        <v>0</v>
      </c>
      <c r="M203" s="571">
        <v>14.65</v>
      </c>
      <c r="N203" s="601" t="str">
        <f t="shared" si="4"/>
        <v>-</v>
      </c>
      <c r="O203" s="600">
        <v>0</v>
      </c>
      <c r="P203" s="570"/>
      <c r="Q203" s="571">
        <v>0</v>
      </c>
    </row>
    <row r="204" spans="4:17" ht="15" customHeight="1" outlineLevel="2" x14ac:dyDescent="0.2">
      <c r="D204" s="563">
        <v>44461</v>
      </c>
      <c r="E204" s="564" t="s">
        <v>3</v>
      </c>
      <c r="F204" s="565" t="s">
        <v>1655</v>
      </c>
      <c r="G204" s="599" t="s">
        <v>1103</v>
      </c>
      <c r="H204" s="501" t="s">
        <v>329</v>
      </c>
      <c r="I204" s="597" t="s">
        <v>335</v>
      </c>
      <c r="J204" s="567"/>
      <c r="K204" s="568"/>
      <c r="L204" s="600">
        <v>0</v>
      </c>
      <c r="M204" s="571">
        <v>9</v>
      </c>
      <c r="N204" s="601" t="str">
        <f t="shared" si="4"/>
        <v>-</v>
      </c>
      <c r="O204" s="600">
        <v>0</v>
      </c>
      <c r="P204" s="570"/>
      <c r="Q204" s="571">
        <v>0</v>
      </c>
    </row>
    <row r="205" spans="4:17" ht="15" customHeight="1" outlineLevel="2" x14ac:dyDescent="0.2">
      <c r="D205" s="563">
        <v>44461</v>
      </c>
      <c r="E205" s="564" t="s">
        <v>3</v>
      </c>
      <c r="F205" s="565" t="s">
        <v>1645</v>
      </c>
      <c r="G205" s="599" t="s">
        <v>1103</v>
      </c>
      <c r="H205" s="501" t="s">
        <v>329</v>
      </c>
      <c r="I205" s="597" t="s">
        <v>1637</v>
      </c>
      <c r="J205" s="567"/>
      <c r="K205" s="568"/>
      <c r="L205" s="600">
        <v>0</v>
      </c>
      <c r="M205" s="571">
        <v>60.28</v>
      </c>
      <c r="N205" s="601" t="str">
        <f t="shared" si="4"/>
        <v>-</v>
      </c>
      <c r="O205" s="600">
        <v>0</v>
      </c>
      <c r="P205" s="570"/>
      <c r="Q205" s="571">
        <v>0</v>
      </c>
    </row>
    <row r="206" spans="4:17" ht="15" customHeight="1" outlineLevel="2" x14ac:dyDescent="0.2">
      <c r="D206" s="563">
        <v>44461</v>
      </c>
      <c r="E206" s="564" t="s">
        <v>3</v>
      </c>
      <c r="F206" s="565" t="s">
        <v>1647</v>
      </c>
      <c r="G206" s="599" t="s">
        <v>161</v>
      </c>
      <c r="H206" s="501" t="s">
        <v>329</v>
      </c>
      <c r="I206" s="597" t="s">
        <v>1637</v>
      </c>
      <c r="J206" s="567"/>
      <c r="K206" s="568"/>
      <c r="L206" s="600">
        <v>0</v>
      </c>
      <c r="M206" s="571">
        <v>0</v>
      </c>
      <c r="N206" s="601" t="str">
        <f t="shared" si="4"/>
        <v>-</v>
      </c>
      <c r="O206" s="600">
        <v>1.07</v>
      </c>
      <c r="P206" s="570">
        <f>IF(O206=0,"-",Q206/O206)</f>
        <v>24.953271028037381</v>
      </c>
      <c r="Q206" s="571">
        <v>26.7</v>
      </c>
    </row>
    <row r="207" spans="4:17" ht="15" customHeight="1" outlineLevel="2" x14ac:dyDescent="0.2">
      <c r="D207" s="563">
        <v>44462</v>
      </c>
      <c r="E207" s="564" t="s">
        <v>1634</v>
      </c>
      <c r="F207" s="565" t="s">
        <v>1639</v>
      </c>
      <c r="G207" s="599" t="s">
        <v>161</v>
      </c>
      <c r="H207" s="501" t="s">
        <v>731</v>
      </c>
      <c r="I207" s="597" t="s">
        <v>1637</v>
      </c>
      <c r="J207" s="567"/>
      <c r="K207" s="568"/>
      <c r="L207" s="600">
        <v>0</v>
      </c>
      <c r="M207" s="571">
        <v>0</v>
      </c>
      <c r="N207" s="601" t="str">
        <f t="shared" si="4"/>
        <v>-</v>
      </c>
      <c r="O207" s="600">
        <v>0</v>
      </c>
      <c r="P207" s="570"/>
      <c r="Q207" s="571">
        <v>0</v>
      </c>
    </row>
    <row r="208" spans="4:17" ht="15" customHeight="1" outlineLevel="2" x14ac:dyDescent="0.2">
      <c r="D208" s="563"/>
      <c r="E208" s="564"/>
      <c r="F208" s="572"/>
      <c r="G208" s="573"/>
      <c r="H208" s="501"/>
      <c r="I208" s="597"/>
      <c r="J208" s="567"/>
      <c r="K208" s="568"/>
      <c r="L208" s="602"/>
      <c r="M208" s="570"/>
      <c r="N208" s="570" t="str">
        <f>IF(AND(ISNUMBER(L208),ISNUMBER(J208)),-J208*L208,"")</f>
        <v/>
      </c>
      <c r="O208" s="602"/>
      <c r="P208" s="570"/>
      <c r="Q208" s="570"/>
    </row>
    <row r="209" spans="4:17" ht="15" customHeight="1" outlineLevel="2" x14ac:dyDescent="0.2">
      <c r="D209" s="582" t="s">
        <v>361</v>
      </c>
      <c r="E209" s="583"/>
      <c r="F209" s="584"/>
      <c r="G209" s="585"/>
      <c r="H209" s="585"/>
      <c r="I209" s="584"/>
      <c r="J209" s="584"/>
      <c r="K209" s="584"/>
      <c r="L209" s="603"/>
      <c r="M209" s="586">
        <f>SUM(M193:M208)</f>
        <v>364.74</v>
      </c>
      <c r="N209" s="587"/>
      <c r="O209" s="603"/>
      <c r="P209" s="586">
        <f>SUM(P193:P208)</f>
        <v>24.953271028037381</v>
      </c>
      <c r="Q209" s="587"/>
    </row>
    <row r="210" spans="4:17" ht="15" customHeight="1" outlineLevel="2" x14ac:dyDescent="0.2">
      <c r="D210" s="582" t="s">
        <v>1649</v>
      </c>
      <c r="E210" s="583"/>
      <c r="F210" s="584"/>
      <c r="G210" s="585"/>
      <c r="H210" s="585"/>
      <c r="I210" s="584"/>
      <c r="J210" s="584"/>
      <c r="K210" s="584"/>
      <c r="L210" s="603"/>
      <c r="M210" s="586">
        <f>M209+P209</f>
        <v>389.69327102803737</v>
      </c>
      <c r="N210" s="587"/>
      <c r="O210" s="603"/>
      <c r="P210" s="586"/>
      <c r="Q210" s="587"/>
    </row>
    <row r="211" spans="4:17" ht="15" customHeight="1" outlineLevel="2" x14ac:dyDescent="0.2">
      <c r="D211" s="582" t="s">
        <v>1652</v>
      </c>
      <c r="E211" s="583"/>
      <c r="F211" s="584"/>
      <c r="G211" s="585"/>
      <c r="H211" s="585"/>
      <c r="I211" s="584"/>
      <c r="J211" s="584"/>
      <c r="K211" s="584"/>
      <c r="L211" s="603"/>
      <c r="M211" s="588">
        <f>M192-M210</f>
        <v>110.30672897196263</v>
      </c>
      <c r="N211" s="587"/>
      <c r="O211" s="603"/>
      <c r="P211" s="588"/>
      <c r="Q211" s="587"/>
    </row>
    <row r="212" spans="4:17" ht="15" customHeight="1" outlineLevel="2" x14ac:dyDescent="0.2">
      <c r="D212" s="604" t="s">
        <v>1654</v>
      </c>
      <c r="E212" s="605"/>
      <c r="F212" s="606"/>
      <c r="G212" s="607"/>
      <c r="H212" s="607"/>
      <c r="I212" s="606"/>
      <c r="J212" s="606"/>
      <c r="K212" s="606"/>
      <c r="L212" s="608"/>
      <c r="M212" s="609"/>
      <c r="N212" s="610"/>
      <c r="O212" s="608"/>
      <c r="P212" s="609"/>
      <c r="Q212" s="610"/>
    </row>
    <row r="213" spans="4:17" ht="15" customHeight="1" outlineLevel="2" x14ac:dyDescent="0.2">
      <c r="D213" s="582"/>
      <c r="E213" s="582" t="s">
        <v>1651</v>
      </c>
      <c r="F213" s="584"/>
      <c r="G213" s="585"/>
      <c r="H213" s="585"/>
      <c r="I213" s="584"/>
      <c r="J213" s="584"/>
      <c r="K213" s="584"/>
      <c r="L213" s="611"/>
      <c r="M213" s="633">
        <f>60+6+0+0.3+0.07</f>
        <v>66.36999999999999</v>
      </c>
      <c r="N213" s="587"/>
      <c r="O213" s="611"/>
      <c r="P213" s="612"/>
      <c r="Q213" s="587"/>
    </row>
    <row r="214" spans="4:17" ht="15" customHeight="1" outlineLevel="2" x14ac:dyDescent="0.2">
      <c r="D214" s="613"/>
      <c r="E214" s="613"/>
      <c r="F214" s="606"/>
      <c r="G214" s="607"/>
      <c r="H214" s="607"/>
      <c r="I214" s="606"/>
      <c r="J214" s="606"/>
      <c r="K214" s="606"/>
      <c r="L214" s="614"/>
      <c r="M214" s="609"/>
      <c r="N214" s="610"/>
      <c r="O214" s="614">
        <v>1.07</v>
      </c>
      <c r="P214" s="615">
        <f>M211-M213</f>
        <v>43.936728971962637</v>
      </c>
      <c r="Q214" s="610"/>
    </row>
    <row r="215" spans="4:17" ht="15" customHeight="1" outlineLevel="2" x14ac:dyDescent="0.2">
      <c r="D215" s="582"/>
      <c r="E215" s="582" t="s">
        <v>1653</v>
      </c>
      <c r="F215" s="584"/>
      <c r="G215" s="585"/>
      <c r="H215" s="585"/>
      <c r="I215" s="584"/>
      <c r="J215" s="584"/>
      <c r="K215" s="584"/>
      <c r="L215" s="611"/>
      <c r="M215" s="588"/>
      <c r="N215" s="587"/>
      <c r="O215" s="611"/>
      <c r="P215" s="612"/>
      <c r="Q215" s="634">
        <f>P214*O214</f>
        <v>47.012300000000025</v>
      </c>
    </row>
    <row r="216" spans="4:17" ht="15" hidden="1" customHeight="1" outlineLevel="3" x14ac:dyDescent="0.2">
      <c r="D216" s="563"/>
      <c r="E216" s="564"/>
      <c r="F216" s="565"/>
      <c r="G216" s="566"/>
      <c r="H216" s="501"/>
      <c r="I216" s="567"/>
      <c r="J216" s="567"/>
      <c r="K216" s="568"/>
      <c r="L216" s="569"/>
      <c r="M216" s="570"/>
      <c r="N216" s="570"/>
      <c r="O216" s="570"/>
      <c r="P216" s="570"/>
      <c r="Q216" s="570"/>
    </row>
    <row r="217" spans="4:17" ht="15" hidden="1" customHeight="1" outlineLevel="3" x14ac:dyDescent="0.2">
      <c r="D217" s="563">
        <v>44068</v>
      </c>
      <c r="E217" s="564"/>
      <c r="F217" s="565" t="s">
        <v>599</v>
      </c>
      <c r="G217" s="566"/>
      <c r="H217" s="501" t="s">
        <v>334</v>
      </c>
      <c r="I217" s="567"/>
      <c r="J217" s="567"/>
      <c r="K217" s="568"/>
      <c r="L217" s="569"/>
      <c r="M217" s="570"/>
      <c r="N217" s="570"/>
      <c r="O217" s="570"/>
      <c r="P217" s="570">
        <v>0</v>
      </c>
      <c r="Q217" s="570">
        <v>0</v>
      </c>
    </row>
    <row r="218" spans="4:17" ht="15" hidden="1" customHeight="1" outlineLevel="3" x14ac:dyDescent="0.2">
      <c r="D218" s="563">
        <v>44068</v>
      </c>
      <c r="E218" s="564"/>
      <c r="F218" s="565" t="s">
        <v>600</v>
      </c>
      <c r="G218" s="566"/>
      <c r="H218" s="501" t="s">
        <v>334</v>
      </c>
      <c r="I218" s="567"/>
      <c r="J218" s="567"/>
      <c r="K218" s="568"/>
      <c r="L218" s="569"/>
      <c r="M218" s="570"/>
      <c r="N218" s="570"/>
      <c r="O218" s="570"/>
      <c r="P218" s="570">
        <v>0</v>
      </c>
      <c r="Q218" s="570">
        <v>0</v>
      </c>
    </row>
    <row r="219" spans="4:17" ht="15" hidden="1" customHeight="1" outlineLevel="3" thickBot="1" x14ac:dyDescent="0.25">
      <c r="D219" s="563">
        <v>44068</v>
      </c>
      <c r="E219" s="564"/>
      <c r="F219" s="565" t="s">
        <v>601</v>
      </c>
      <c r="G219" s="566"/>
      <c r="H219" s="501" t="s">
        <v>334</v>
      </c>
      <c r="I219" s="567"/>
      <c r="J219" s="567"/>
      <c r="K219" s="568"/>
      <c r="L219" s="569"/>
      <c r="M219" s="570"/>
      <c r="N219" s="589"/>
      <c r="O219" s="589"/>
      <c r="P219" s="589">
        <v>0</v>
      </c>
      <c r="Q219" s="589">
        <v>0</v>
      </c>
    </row>
    <row r="220" spans="4:17" ht="15" hidden="1" customHeight="1" outlineLevel="3" thickTop="1" x14ac:dyDescent="0.2">
      <c r="D220" s="563">
        <v>44068</v>
      </c>
      <c r="E220" s="564"/>
      <c r="F220" s="565" t="s">
        <v>602</v>
      </c>
      <c r="G220" s="566" t="s">
        <v>603</v>
      </c>
      <c r="H220" s="501" t="s">
        <v>334</v>
      </c>
      <c r="I220" s="567"/>
      <c r="J220" s="567"/>
      <c r="K220" s="568"/>
      <c r="L220" s="569"/>
      <c r="M220" s="570"/>
      <c r="N220" s="590">
        <f>P220-Q220</f>
        <v>0</v>
      </c>
      <c r="O220" s="590"/>
      <c r="P220" s="590">
        <f>SUM(P217:P219)</f>
        <v>0</v>
      </c>
      <c r="Q220" s="590">
        <f>SUM(Q217:Q219)</f>
        <v>0</v>
      </c>
    </row>
    <row r="221" spans="4:17" ht="15" hidden="1" customHeight="1" outlineLevel="3" x14ac:dyDescent="0.2">
      <c r="D221" s="563"/>
      <c r="E221" s="564"/>
      <c r="F221" s="565"/>
      <c r="G221" s="566"/>
      <c r="H221" s="501"/>
      <c r="I221" s="567"/>
      <c r="J221" s="567"/>
      <c r="K221" s="568"/>
      <c r="L221" s="569"/>
      <c r="M221" s="570"/>
      <c r="N221" s="570"/>
      <c r="O221" s="570"/>
      <c r="P221" s="570"/>
      <c r="Q221" s="570"/>
    </row>
    <row r="222" spans="4:17" ht="15" hidden="1" customHeight="1" outlineLevel="3" x14ac:dyDescent="0.2">
      <c r="D222" s="563">
        <v>44069</v>
      </c>
      <c r="E222" s="564"/>
      <c r="F222" s="565" t="s">
        <v>604</v>
      </c>
      <c r="G222" s="566"/>
      <c r="H222" s="501"/>
      <c r="I222" s="567"/>
      <c r="J222" s="567"/>
      <c r="K222" s="568"/>
      <c r="L222" s="569"/>
      <c r="M222" s="570"/>
      <c r="N222" s="570"/>
      <c r="O222" s="570"/>
      <c r="P222" s="570">
        <v>0</v>
      </c>
      <c r="Q222" s="570">
        <v>0</v>
      </c>
    </row>
    <row r="223" spans="4:17" ht="15" hidden="1" customHeight="1" outlineLevel="3" x14ac:dyDescent="0.2">
      <c r="D223" s="563">
        <v>44069</v>
      </c>
      <c r="E223" s="564"/>
      <c r="F223" s="565" t="s">
        <v>643</v>
      </c>
      <c r="G223" s="566"/>
      <c r="H223" s="501" t="s">
        <v>334</v>
      </c>
      <c r="I223" s="567"/>
      <c r="J223" s="567"/>
      <c r="K223" s="568"/>
      <c r="L223" s="569"/>
      <c r="M223" s="570"/>
      <c r="N223" s="570"/>
      <c r="O223" s="570"/>
      <c r="P223" s="570">
        <v>0</v>
      </c>
      <c r="Q223" s="570">
        <v>0</v>
      </c>
    </row>
    <row r="224" spans="4:17" ht="15" hidden="1" customHeight="1" outlineLevel="3" thickBot="1" x14ac:dyDescent="0.25">
      <c r="D224" s="563">
        <v>44069</v>
      </c>
      <c r="E224" s="564"/>
      <c r="F224" s="565" t="s">
        <v>642</v>
      </c>
      <c r="G224" s="566"/>
      <c r="H224" s="501"/>
      <c r="I224" s="567"/>
      <c r="J224" s="567"/>
      <c r="K224" s="568"/>
      <c r="L224" s="569"/>
      <c r="M224" s="570"/>
      <c r="N224" s="589"/>
      <c r="O224" s="589"/>
      <c r="P224" s="589">
        <v>0</v>
      </c>
      <c r="Q224" s="589">
        <v>0</v>
      </c>
    </row>
    <row r="225" spans="4:17" ht="15" hidden="1" customHeight="1" outlineLevel="3" thickTop="1" x14ac:dyDescent="0.2">
      <c r="D225" s="563">
        <v>44069</v>
      </c>
      <c r="E225" s="564"/>
      <c r="F225" s="565" t="s">
        <v>602</v>
      </c>
      <c r="G225" s="566" t="s">
        <v>603</v>
      </c>
      <c r="H225" s="501" t="s">
        <v>334</v>
      </c>
      <c r="I225" s="567"/>
      <c r="J225" s="567"/>
      <c r="K225" s="568"/>
      <c r="L225" s="569"/>
      <c r="M225" s="570"/>
      <c r="N225" s="590">
        <f>P225-Q225</f>
        <v>0</v>
      </c>
      <c r="O225" s="590"/>
      <c r="P225" s="590">
        <f>SUM(P222:P224)</f>
        <v>0</v>
      </c>
      <c r="Q225" s="590">
        <f>SUM(Q222:Q224)</f>
        <v>0</v>
      </c>
    </row>
    <row r="226" spans="4:17" ht="15" hidden="1" customHeight="1" outlineLevel="3" x14ac:dyDescent="0.2">
      <c r="D226" s="563"/>
      <c r="E226" s="564"/>
      <c r="F226" s="565"/>
      <c r="G226" s="566"/>
      <c r="H226" s="501"/>
      <c r="I226" s="567"/>
      <c r="J226" s="567"/>
      <c r="K226" s="568"/>
      <c r="L226" s="569"/>
      <c r="M226" s="570"/>
      <c r="N226" s="570"/>
      <c r="O226" s="570"/>
      <c r="P226" s="570"/>
      <c r="Q226" s="570"/>
    </row>
    <row r="227" spans="4:17" ht="15" hidden="1" customHeight="1" outlineLevel="3" x14ac:dyDescent="0.2">
      <c r="D227" s="563">
        <v>44070</v>
      </c>
      <c r="E227" s="564"/>
      <c r="F227" s="565" t="s">
        <v>604</v>
      </c>
      <c r="G227" s="566"/>
      <c r="H227" s="501"/>
      <c r="I227" s="567"/>
      <c r="J227" s="567"/>
      <c r="K227" s="568"/>
      <c r="L227" s="569"/>
      <c r="M227" s="570"/>
      <c r="N227" s="570"/>
      <c r="O227" s="570"/>
      <c r="P227" s="570">
        <v>0</v>
      </c>
      <c r="Q227" s="570">
        <v>0</v>
      </c>
    </row>
    <row r="228" spans="4:17" ht="15" hidden="1" customHeight="1" outlineLevel="3" x14ac:dyDescent="0.2">
      <c r="D228" s="563">
        <v>44070</v>
      </c>
      <c r="E228" s="564"/>
      <c r="F228" s="565" t="s">
        <v>643</v>
      </c>
      <c r="G228" s="566"/>
      <c r="H228" s="501"/>
      <c r="I228" s="567"/>
      <c r="J228" s="567"/>
      <c r="K228" s="568"/>
      <c r="L228" s="569"/>
      <c r="M228" s="570"/>
      <c r="N228" s="570"/>
      <c r="O228" s="570"/>
      <c r="P228" s="570">
        <v>0</v>
      </c>
      <c r="Q228" s="570">
        <v>0</v>
      </c>
    </row>
    <row r="229" spans="4:17" ht="15" hidden="1" customHeight="1" outlineLevel="3" thickBot="1" x14ac:dyDescent="0.25">
      <c r="D229" s="563">
        <v>44070</v>
      </c>
      <c r="E229" s="564"/>
      <c r="F229" s="565" t="s">
        <v>642</v>
      </c>
      <c r="G229" s="566"/>
      <c r="H229" s="501"/>
      <c r="I229" s="567"/>
      <c r="J229" s="567"/>
      <c r="K229" s="568"/>
      <c r="L229" s="569"/>
      <c r="M229" s="570"/>
      <c r="N229" s="589"/>
      <c r="O229" s="589"/>
      <c r="P229" s="589">
        <v>0</v>
      </c>
      <c r="Q229" s="589">
        <v>0</v>
      </c>
    </row>
    <row r="230" spans="4:17" ht="15" hidden="1" customHeight="1" outlineLevel="3" thickTop="1" x14ac:dyDescent="0.2">
      <c r="D230" s="563">
        <v>44070</v>
      </c>
      <c r="E230" s="564"/>
      <c r="F230" s="565" t="s">
        <v>602</v>
      </c>
      <c r="G230" s="566" t="s">
        <v>603</v>
      </c>
      <c r="H230" s="501" t="s">
        <v>334</v>
      </c>
      <c r="I230" s="567"/>
      <c r="J230" s="567"/>
      <c r="K230" s="568"/>
      <c r="L230" s="569"/>
      <c r="M230" s="570"/>
      <c r="N230" s="590">
        <f>P230-Q230</f>
        <v>0</v>
      </c>
      <c r="O230" s="590"/>
      <c r="P230" s="590">
        <f>SUM(P227:P229)</f>
        <v>0</v>
      </c>
      <c r="Q230" s="590">
        <f>SUM(Q227:Q229)</f>
        <v>0</v>
      </c>
    </row>
    <row r="231" spans="4:17" ht="15" hidden="1" customHeight="1" outlineLevel="3" x14ac:dyDescent="0.2">
      <c r="D231" s="563"/>
      <c r="E231" s="564"/>
      <c r="F231" s="565"/>
      <c r="G231" s="566"/>
      <c r="H231" s="501"/>
      <c r="I231" s="567"/>
      <c r="J231" s="567"/>
      <c r="K231" s="568"/>
      <c r="L231" s="569"/>
      <c r="M231" s="570"/>
      <c r="N231" s="570"/>
      <c r="O231" s="570"/>
      <c r="P231" s="570"/>
      <c r="Q231" s="570"/>
    </row>
    <row r="232" spans="4:17" ht="15" hidden="1" customHeight="1" outlineLevel="3" x14ac:dyDescent="0.2">
      <c r="D232" s="563">
        <v>44071</v>
      </c>
      <c r="E232" s="564"/>
      <c r="F232" s="565" t="s">
        <v>604</v>
      </c>
      <c r="G232" s="566"/>
      <c r="H232" s="501"/>
      <c r="I232" s="567"/>
      <c r="J232" s="567"/>
      <c r="K232" s="568"/>
      <c r="L232" s="569"/>
      <c r="M232" s="570"/>
      <c r="N232" s="570"/>
      <c r="O232" s="570"/>
      <c r="P232" s="570">
        <v>0</v>
      </c>
      <c r="Q232" s="570">
        <v>0</v>
      </c>
    </row>
    <row r="233" spans="4:17" ht="15" hidden="1" customHeight="1" outlineLevel="3" x14ac:dyDescent="0.2">
      <c r="D233" s="563">
        <v>44071</v>
      </c>
      <c r="E233" s="564"/>
      <c r="F233" s="565" t="s">
        <v>600</v>
      </c>
      <c r="G233" s="566"/>
      <c r="H233" s="501"/>
      <c r="I233" s="567"/>
      <c r="J233" s="567"/>
      <c r="K233" s="568"/>
      <c r="L233" s="569"/>
      <c r="M233" s="570"/>
      <c r="N233" s="570"/>
      <c r="O233" s="570"/>
      <c r="P233" s="570">
        <v>0</v>
      </c>
      <c r="Q233" s="570">
        <v>0</v>
      </c>
    </row>
    <row r="234" spans="4:17" ht="15" hidden="1" customHeight="1" outlineLevel="3" thickBot="1" x14ac:dyDescent="0.25">
      <c r="D234" s="563">
        <v>44071</v>
      </c>
      <c r="E234" s="564"/>
      <c r="F234" s="565" t="s">
        <v>601</v>
      </c>
      <c r="G234" s="566"/>
      <c r="H234" s="501"/>
      <c r="I234" s="567"/>
      <c r="J234" s="567"/>
      <c r="K234" s="568"/>
      <c r="L234" s="569"/>
      <c r="M234" s="570"/>
      <c r="N234" s="589"/>
      <c r="O234" s="589"/>
      <c r="P234" s="589">
        <v>0</v>
      </c>
      <c r="Q234" s="589">
        <v>0</v>
      </c>
    </row>
    <row r="235" spans="4:17" ht="15" hidden="1" customHeight="1" outlineLevel="3" thickTop="1" x14ac:dyDescent="0.2">
      <c r="D235" s="563">
        <v>44071</v>
      </c>
      <c r="E235" s="564"/>
      <c r="F235" s="565" t="s">
        <v>602</v>
      </c>
      <c r="G235" s="566" t="s">
        <v>603</v>
      </c>
      <c r="H235" s="501" t="s">
        <v>334</v>
      </c>
      <c r="I235" s="567"/>
      <c r="J235" s="567"/>
      <c r="K235" s="568"/>
      <c r="L235" s="569"/>
      <c r="M235" s="570"/>
      <c r="N235" s="590">
        <f>P235-Q235</f>
        <v>0</v>
      </c>
      <c r="O235" s="590"/>
      <c r="P235" s="590">
        <f>SUM(P232:P234)</f>
        <v>0</v>
      </c>
      <c r="Q235" s="590">
        <f>SUM(Q232:Q234)</f>
        <v>0</v>
      </c>
    </row>
    <row r="236" spans="4:17" ht="15" hidden="1" customHeight="1" outlineLevel="3" x14ac:dyDescent="0.2">
      <c r="D236" s="563"/>
      <c r="E236" s="564"/>
      <c r="F236" s="565"/>
      <c r="G236" s="566"/>
      <c r="H236" s="501"/>
      <c r="I236" s="567"/>
      <c r="J236" s="567"/>
      <c r="K236" s="568"/>
      <c r="L236" s="569"/>
      <c r="M236" s="570"/>
      <c r="N236" s="570"/>
      <c r="O236" s="570"/>
      <c r="P236" s="570"/>
      <c r="Q236" s="570"/>
    </row>
    <row r="237" spans="4:17" ht="15" hidden="1" customHeight="1" outlineLevel="3" x14ac:dyDescent="0.2">
      <c r="D237" s="563">
        <v>44072</v>
      </c>
      <c r="E237" s="564"/>
      <c r="F237" s="565" t="s">
        <v>604</v>
      </c>
      <c r="G237" s="566"/>
      <c r="H237" s="501"/>
      <c r="I237" s="567"/>
      <c r="J237" s="567"/>
      <c r="K237" s="568"/>
      <c r="L237" s="569"/>
      <c r="M237" s="570"/>
      <c r="N237" s="570"/>
      <c r="O237" s="570"/>
      <c r="P237" s="570">
        <v>0</v>
      </c>
      <c r="Q237" s="570">
        <v>0</v>
      </c>
    </row>
    <row r="238" spans="4:17" ht="15" hidden="1" customHeight="1" outlineLevel="3" x14ac:dyDescent="0.2">
      <c r="D238" s="563">
        <v>44072</v>
      </c>
      <c r="E238" s="564"/>
      <c r="F238" s="565" t="s">
        <v>600</v>
      </c>
      <c r="G238" s="566"/>
      <c r="H238" s="501" t="s">
        <v>334</v>
      </c>
      <c r="I238" s="567"/>
      <c r="J238" s="567"/>
      <c r="K238" s="568"/>
      <c r="L238" s="569"/>
      <c r="M238" s="570"/>
      <c r="N238" s="570"/>
      <c r="O238" s="570"/>
      <c r="P238" s="570">
        <v>0</v>
      </c>
      <c r="Q238" s="570">
        <v>0</v>
      </c>
    </row>
    <row r="239" spans="4:17" ht="15" hidden="1" customHeight="1" outlineLevel="3" thickBot="1" x14ac:dyDescent="0.25">
      <c r="D239" s="563">
        <v>44072</v>
      </c>
      <c r="E239" s="564"/>
      <c r="F239" s="565" t="s">
        <v>601</v>
      </c>
      <c r="G239" s="566"/>
      <c r="H239" s="501" t="s">
        <v>334</v>
      </c>
      <c r="I239" s="567"/>
      <c r="J239" s="567"/>
      <c r="K239" s="568"/>
      <c r="L239" s="569"/>
      <c r="M239" s="570"/>
      <c r="N239" s="589"/>
      <c r="O239" s="589"/>
      <c r="P239" s="589">
        <v>0</v>
      </c>
      <c r="Q239" s="589">
        <v>0</v>
      </c>
    </row>
    <row r="240" spans="4:17" ht="15" hidden="1" customHeight="1" outlineLevel="3" thickTop="1" x14ac:dyDescent="0.2">
      <c r="D240" s="563">
        <v>44072</v>
      </c>
      <c r="E240" s="564"/>
      <c r="F240" s="565" t="s">
        <v>602</v>
      </c>
      <c r="G240" s="566" t="s">
        <v>603</v>
      </c>
      <c r="H240" s="501" t="s">
        <v>334</v>
      </c>
      <c r="I240" s="567"/>
      <c r="J240" s="567"/>
      <c r="K240" s="568"/>
      <c r="L240" s="569"/>
      <c r="M240" s="570"/>
      <c r="N240" s="590">
        <f>P240-Q240</f>
        <v>0</v>
      </c>
      <c r="O240" s="590"/>
      <c r="P240" s="590">
        <f>SUM(P237:P239)</f>
        <v>0</v>
      </c>
      <c r="Q240" s="590">
        <f>SUM(Q237:Q239)</f>
        <v>0</v>
      </c>
    </row>
    <row r="241" spans="4:17" ht="15" hidden="1" customHeight="1" outlineLevel="3" x14ac:dyDescent="0.2"/>
    <row r="242" spans="4:17" ht="15" customHeight="1" outlineLevel="2" collapsed="1" x14ac:dyDescent="0.2">
      <c r="D242" s="563"/>
      <c r="E242" s="564"/>
      <c r="F242" s="872"/>
      <c r="G242" s="873"/>
      <c r="H242" s="501"/>
      <c r="I242" s="567"/>
      <c r="J242" s="567"/>
      <c r="K242" s="568"/>
      <c r="L242" s="569"/>
      <c r="M242" s="570"/>
      <c r="N242" s="570" t="str">
        <f>IF(AND(ISNUMBER(L242),ISNUMBER(J242)),-J242*L242,"")</f>
        <v/>
      </c>
      <c r="O242" s="570"/>
      <c r="P242" s="570"/>
      <c r="Q242" s="570"/>
    </row>
    <row r="243" spans="4:17" ht="15" customHeight="1" outlineLevel="2" x14ac:dyDescent="0.2">
      <c r="D243" s="591" t="s">
        <v>607</v>
      </c>
      <c r="E243" s="592"/>
      <c r="F243" s="584"/>
      <c r="G243" s="874"/>
      <c r="H243" s="874"/>
      <c r="I243" s="584"/>
      <c r="J243" s="584"/>
      <c r="K243" s="584"/>
      <c r="L243" s="584"/>
      <c r="M243" s="588">
        <v>0</v>
      </c>
      <c r="N243" s="587"/>
      <c r="O243" s="587"/>
      <c r="P243" s="587"/>
      <c r="Q243" s="587">
        <v>0</v>
      </c>
    </row>
    <row r="244" spans="4:17" ht="10" customHeight="1" outlineLevel="2" x14ac:dyDescent="0.2">
      <c r="D244" s="548"/>
      <c r="E244" s="548"/>
      <c r="F244" s="546"/>
      <c r="G244" s="546"/>
      <c r="H244" s="547"/>
      <c r="I244" s="507"/>
      <c r="J244" s="507"/>
      <c r="K244" s="507"/>
      <c r="L244" s="507"/>
      <c r="M244" s="507"/>
    </row>
    <row r="245" spans="4:17" ht="15" customHeight="1" outlineLevel="2" x14ac:dyDescent="0.2">
      <c r="D245" s="593" t="s">
        <v>363</v>
      </c>
      <c r="E245" s="593"/>
      <c r="F245" s="593"/>
      <c r="G245" s="593"/>
      <c r="H245" s="467"/>
      <c r="I245" s="467"/>
      <c r="J245" s="467"/>
      <c r="K245" s="507"/>
      <c r="L245" s="507"/>
    </row>
    <row r="246" spans="4:17" ht="10" customHeight="1" outlineLevel="2" x14ac:dyDescent="0.2">
      <c r="F246" s="546"/>
      <c r="G246" s="546"/>
      <c r="H246" s="547"/>
      <c r="I246" s="507"/>
      <c r="J246" s="507"/>
      <c r="K246" s="507"/>
      <c r="L246" s="507"/>
      <c r="M246" s="507"/>
      <c r="N246" s="507"/>
      <c r="O246" s="507"/>
      <c r="P246" s="507"/>
      <c r="Q246" s="507"/>
    </row>
    <row r="247" spans="4:17" outlineLevel="2" x14ac:dyDescent="0.2">
      <c r="D247" s="548" t="s">
        <v>364</v>
      </c>
      <c r="E247" s="548"/>
      <c r="F247" s="594" t="s">
        <v>1650</v>
      </c>
      <c r="G247" s="546"/>
      <c r="H247" s="547"/>
      <c r="I247" s="507"/>
      <c r="J247" s="507"/>
      <c r="K247" s="467"/>
      <c r="L247" s="467"/>
      <c r="M247" s="467"/>
      <c r="N247" s="595"/>
      <c r="O247" s="595"/>
      <c r="P247" s="595"/>
      <c r="Q247" s="595"/>
    </row>
    <row r="248" spans="4:17" outlineLevel="2" x14ac:dyDescent="0.2">
      <c r="D248" s="548" t="s">
        <v>366</v>
      </c>
      <c r="E248" s="548"/>
      <c r="F248" s="596">
        <v>44490</v>
      </c>
      <c r="G248" s="546"/>
      <c r="H248" s="547"/>
      <c r="I248" s="507"/>
      <c r="J248" s="507"/>
      <c r="K248" s="467"/>
      <c r="L248" s="467"/>
      <c r="M248" s="467"/>
      <c r="N248" s="595"/>
      <c r="O248" s="595"/>
      <c r="P248" s="595"/>
      <c r="Q248" s="595"/>
    </row>
    <row r="249" spans="4:17" outlineLevel="2" x14ac:dyDescent="0.2">
      <c r="D249" s="445"/>
      <c r="E249" s="445"/>
      <c r="F249" s="445"/>
      <c r="G249" s="445"/>
      <c r="H249" s="445"/>
      <c r="I249" s="547"/>
      <c r="J249" s="547"/>
      <c r="K249" s="547"/>
      <c r="L249" s="547"/>
      <c r="M249" s="547"/>
      <c r="N249" s="507"/>
      <c r="O249" s="507"/>
      <c r="P249" s="507"/>
      <c r="Q249" s="507"/>
    </row>
    <row r="250" spans="4:17" outlineLevel="2" x14ac:dyDescent="0.2">
      <c r="D250" s="548" t="s">
        <v>367</v>
      </c>
      <c r="E250" s="548"/>
      <c r="F250" s="546" t="s">
        <v>316</v>
      </c>
      <c r="G250" s="546"/>
      <c r="H250" s="547"/>
      <c r="I250" s="507"/>
      <c r="J250" s="507"/>
      <c r="K250" s="507"/>
      <c r="L250" s="507"/>
      <c r="M250" s="507"/>
      <c r="N250" s="507"/>
      <c r="O250" s="507"/>
      <c r="P250" s="507"/>
      <c r="Q250" s="507"/>
    </row>
    <row r="251" spans="4:17" outlineLevel="1" x14ac:dyDescent="0.2"/>
  </sheetData>
  <mergeCells count="65">
    <mergeCell ref="F242:G242"/>
    <mergeCell ref="G243:H243"/>
    <mergeCell ref="O183:O184"/>
    <mergeCell ref="H189:H190"/>
    <mergeCell ref="N183:N184"/>
    <mergeCell ref="P183:P184"/>
    <mergeCell ref="Q183:Q184"/>
    <mergeCell ref="F189:G189"/>
    <mergeCell ref="M189:N189"/>
    <mergeCell ref="P189:Q189"/>
    <mergeCell ref="F183:F184"/>
    <mergeCell ref="G183:G184"/>
    <mergeCell ref="H183:H184"/>
    <mergeCell ref="I183:L184"/>
    <mergeCell ref="M183:M184"/>
    <mergeCell ref="M2:M3"/>
    <mergeCell ref="N2:N3"/>
    <mergeCell ref="I4:L4"/>
    <mergeCell ref="I6:L6"/>
    <mergeCell ref="F2:F3"/>
    <mergeCell ref="G2:G3"/>
    <mergeCell ref="H2:H3"/>
    <mergeCell ref="I2:L3"/>
    <mergeCell ref="I14:L14"/>
    <mergeCell ref="F16:G16"/>
    <mergeCell ref="M16:N16"/>
    <mergeCell ref="P10:P11"/>
    <mergeCell ref="Q10:Q11"/>
    <mergeCell ref="P16:Q16"/>
    <mergeCell ref="F10:F11"/>
    <mergeCell ref="G10:G11"/>
    <mergeCell ref="H10:H11"/>
    <mergeCell ref="I10:L11"/>
    <mergeCell ref="M10:M11"/>
    <mergeCell ref="N10:N11"/>
    <mergeCell ref="F63:G63"/>
    <mergeCell ref="G64:H64"/>
    <mergeCell ref="F75:F76"/>
    <mergeCell ref="G75:G76"/>
    <mergeCell ref="H75:H76"/>
    <mergeCell ref="Q75:Q76"/>
    <mergeCell ref="I79:L79"/>
    <mergeCell ref="F81:G81"/>
    <mergeCell ref="M81:N81"/>
    <mergeCell ref="P81:Q81"/>
    <mergeCell ref="I75:L76"/>
    <mergeCell ref="F114:G114"/>
    <mergeCell ref="G115:H115"/>
    <mergeCell ref="M75:M76"/>
    <mergeCell ref="N75:N76"/>
    <mergeCell ref="P75:P76"/>
    <mergeCell ref="F171:G171"/>
    <mergeCell ref="G172:H172"/>
    <mergeCell ref="N126:N127"/>
    <mergeCell ref="P126:P127"/>
    <mergeCell ref="Q126:Q127"/>
    <mergeCell ref="I130:L130"/>
    <mergeCell ref="F132:G132"/>
    <mergeCell ref="M132:N132"/>
    <mergeCell ref="P132:Q132"/>
    <mergeCell ref="F126:F127"/>
    <mergeCell ref="G126:G127"/>
    <mergeCell ref="H126:H127"/>
    <mergeCell ref="I126:L127"/>
    <mergeCell ref="M126:M127"/>
  </mergeCells>
  <dataValidations disablePrompts="1" count="11">
    <dataValidation type="list" allowBlank="1" showInputMessage="1" showErrorMessage="1" sqref="K38:K63 K98:K114 K145:K171 K216:K242" xr:uid="{839EDA53-0736-42A2-A2C8-4088988E4096}">
      <formula1>$Z$2:$Z$4</formula1>
    </dataValidation>
    <dataValidation type="list" allowBlank="1" showInputMessage="1" showErrorMessage="1" sqref="H38:H62" xr:uid="{3D36232A-138C-4AEF-8CCE-5767A1C3ECF8}">
      <formula1>$Z$5:$Z$8</formula1>
    </dataValidation>
    <dataValidation type="list" allowBlank="1" showInputMessage="1" showErrorMessage="1" sqref="H63" xr:uid="{DB7CF8CA-8470-46D9-B7F8-F8F52F8DF539}">
      <formula1>$Z$5:$Z$6</formula1>
    </dataValidation>
    <dataValidation type="list" allowBlank="1" showInputMessage="1" showErrorMessage="1" sqref="I63 I171 I114 I242" xr:uid="{8BAC59E7-3907-4099-97DF-1CFB568BA862}">
      <formula1>$Z$11:$Z$11</formula1>
    </dataValidation>
    <dataValidation type="list" allowBlank="1" showInputMessage="1" showErrorMessage="1" sqref="I38:I62 I98:I113 I145:I170 I216:I241" xr:uid="{ABA34169-8E6C-4DBC-BB39-E24270995D2C}">
      <formula1>$Z$11:$Z$13</formula1>
    </dataValidation>
    <dataValidation type="list" allowBlank="1" showInputMessage="1" showErrorMessage="1" sqref="H33:H36 H208:H210 H141:H143 H94:H96" xr:uid="{61F747AE-FB43-4B0B-A4C1-B1E387C1A5D9}">
      <formula1>$U$3:$U$4</formula1>
    </dataValidation>
    <dataValidation type="list" allowBlank="1" showInputMessage="1" showErrorMessage="1" sqref="H18:H32 H191 H216:H242 H145:H171 H134:H140 H98:H114 H83:H93 I192" xr:uid="{0DAB9D92-BDAA-4228-AD8A-D80473399E51}">
      <formula1>$U$3:$U$5</formula1>
    </dataValidation>
    <dataValidation type="list" allowBlank="1" showInputMessage="1" showErrorMessage="1" sqref="I18:I34 I83:I94 I134:I141 I191:I207" xr:uid="{B5D5FAE6-BFDE-4685-863C-D7D530482F4C}">
      <formula1>$V$3:$V$5</formula1>
    </dataValidation>
    <dataValidation type="list" allowBlank="1" showInputMessage="1" showErrorMessage="1" sqref="I35:I36 I208:I210 I95:I96 I142:I143" xr:uid="{A68BA772-8CDE-4E4B-95CF-7917FAB32393}">
      <formula1>$V$3:$V$3</formula1>
    </dataValidation>
    <dataValidation type="list" allowBlank="1" showInputMessage="1" showErrorMessage="1" sqref="K18:K36 K134:K143 K83:K96 K191:K210" xr:uid="{472AEA51-C9EC-4378-8725-3574B4B1D674}">
      <formula1>$V$2:$V$2</formula1>
    </dataValidation>
    <dataValidation type="list" allowBlank="1" showInputMessage="1" showErrorMessage="1" sqref="H192:H207" xr:uid="{35F9BF44-9DB4-4C89-A124-AD277BD5CDBA}">
      <formula1>$U$3:$U$6</formula1>
    </dataValidation>
  </dataValidations>
  <pageMargins left="0.7" right="0.7" top="0.75" bottom="0.75" header="0.3" footer="0.3"/>
  <pageSetup paperSize="9" scale="25" orientation="landscape"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7B6D-8B46-4C9F-8DA2-1561C354B85E}">
  <sheetPr codeName="Tabelle3">
    <tabColor theme="8" tint="0.59999389629810485"/>
  </sheetPr>
  <dimension ref="A1:AZ59"/>
  <sheetViews>
    <sheetView zoomScale="80" zoomScaleNormal="80" zoomScaleSheetLayoutView="80" workbookViewId="0">
      <pane ySplit="7" topLeftCell="A29" activePane="bottomLeft" state="frozen"/>
      <selection activeCell="O2" sqref="O2:Q4"/>
      <selection pane="bottomLeft" activeCell="O2" sqref="O2:Q4"/>
    </sheetView>
  </sheetViews>
  <sheetFormatPr baseColWidth="10" defaultColWidth="9.1640625" defaultRowHeight="15" outlineLevelRow="1" outlineLevelCol="2" x14ac:dyDescent="0.2"/>
  <cols>
    <col min="1" max="1" width="1.6640625" customWidth="1" outlineLevel="1"/>
    <col min="2" max="2" width="5.6640625" customWidth="1" outlineLevel="1"/>
    <col min="3" max="3" width="8.6640625" customWidth="1" outlineLevel="1"/>
    <col min="4" max="4" width="11.6640625" customWidth="1" outlineLevel="1"/>
    <col min="5" max="7" width="9.1640625" hidden="1" customWidth="1" outlineLevel="2"/>
    <col min="8" max="8" width="1.6640625" customWidth="1" outlineLevel="1" collapsed="1"/>
    <col min="9" max="13" width="8.6640625" style="331" customWidth="1" outlineLevel="2"/>
    <col min="14" max="14" width="1.6640625" style="331" customWidth="1" outlineLevel="1"/>
    <col min="15" max="17" width="5.6640625" customWidth="1" outlineLevel="2"/>
    <col min="18" max="18" width="1.6640625" customWidth="1" outlineLevel="1"/>
    <col min="19" max="21" width="8.6640625" customWidth="1" outlineLevel="2"/>
    <col min="22" max="22" width="1.6640625" customWidth="1" outlineLevel="1"/>
    <col min="23" max="23" width="8.6640625" customWidth="1" outlineLevel="2"/>
    <col min="24" max="25" width="11.6640625" customWidth="1" outlineLevel="2"/>
    <col min="26" max="27" width="8.6640625" hidden="1" customWidth="1" outlineLevel="2"/>
    <col min="28" max="28" width="1.6640625" customWidth="1" outlineLevel="1"/>
    <col min="29" max="31" width="9.6640625" hidden="1" customWidth="1" outlineLevel="2"/>
    <col min="32" max="32" width="1.6640625" customWidth="1" outlineLevel="1" collapsed="1"/>
    <col min="33" max="36" width="8.6640625" hidden="1" customWidth="1" outlineLevel="2"/>
    <col min="37" max="37" width="1.6640625" customWidth="1" outlineLevel="1" collapsed="1"/>
    <col min="38" max="41" width="8.6640625" hidden="1" customWidth="1" outlineLevel="2"/>
    <col min="42" max="42" width="1.6640625" customWidth="1" outlineLevel="1" collapsed="1"/>
    <col min="43" max="44" width="5.6640625" customWidth="1" outlineLevel="1"/>
    <col min="45" max="45" width="11.6640625" customWidth="1" outlineLevel="2"/>
    <col min="46" max="46" width="1.6640625" customWidth="1" outlineLevel="1"/>
    <col min="47" max="47" width="1.6640625" customWidth="1"/>
    <col min="48" max="48" width="1.6640625" hidden="1" customWidth="1" outlineLevel="1"/>
    <col min="49" max="51" width="8.6640625" hidden="1" customWidth="1" outlineLevel="1"/>
    <col min="52" max="52" width="1.6640625" customWidth="1" collapsed="1"/>
    <col min="53" max="53" width="1.6640625" customWidth="1"/>
  </cols>
  <sheetData>
    <row r="1" spans="2:51" ht="10" customHeight="1" outlineLevel="1" thickBot="1" x14ac:dyDescent="0.25"/>
    <row r="2" spans="2:51" ht="15" customHeight="1" outlineLevel="1" x14ac:dyDescent="0.2">
      <c r="B2" s="950" t="s">
        <v>368</v>
      </c>
      <c r="C2" s="938" t="s">
        <v>24</v>
      </c>
      <c r="D2" s="938" t="s">
        <v>369</v>
      </c>
      <c r="E2" s="938" t="s">
        <v>39</v>
      </c>
      <c r="F2" s="938" t="s">
        <v>197</v>
      </c>
      <c r="G2" s="938" t="s">
        <v>24</v>
      </c>
      <c r="H2" s="343"/>
      <c r="I2" s="355"/>
      <c r="J2" s="329"/>
      <c r="K2" s="329"/>
      <c r="L2" s="329"/>
      <c r="M2" s="356"/>
      <c r="N2" s="346"/>
      <c r="O2" s="941" t="s">
        <v>617</v>
      </c>
      <c r="P2" s="942"/>
      <c r="Q2" s="943"/>
      <c r="R2" s="352"/>
      <c r="S2" s="919" t="s">
        <v>206</v>
      </c>
      <c r="T2" s="920"/>
      <c r="U2" s="921"/>
      <c r="V2" s="290"/>
      <c r="W2" s="919" t="s">
        <v>388</v>
      </c>
      <c r="X2" s="920"/>
      <c r="Y2" s="920"/>
      <c r="Z2" s="920"/>
      <c r="AA2" s="921"/>
      <c r="AB2" s="290"/>
      <c r="AC2" s="919" t="s">
        <v>616</v>
      </c>
      <c r="AD2" s="920"/>
      <c r="AE2" s="921"/>
      <c r="AF2" s="290"/>
      <c r="AG2" s="919" t="s">
        <v>390</v>
      </c>
      <c r="AH2" s="920"/>
      <c r="AI2" s="920"/>
      <c r="AJ2" s="921"/>
      <c r="AK2" s="290"/>
      <c r="AL2" s="919" t="s">
        <v>622</v>
      </c>
      <c r="AM2" s="920"/>
      <c r="AN2" s="920"/>
      <c r="AO2" s="921"/>
      <c r="AP2" s="369"/>
      <c r="AQ2" s="369"/>
      <c r="AR2" s="369"/>
      <c r="AS2" s="928" t="s">
        <v>410</v>
      </c>
      <c r="AT2" s="344"/>
      <c r="AU2" s="246"/>
      <c r="AV2" s="245"/>
      <c r="AW2" s="247"/>
      <c r="AX2" s="245" t="s">
        <v>320</v>
      </c>
      <c r="AY2" s="246" t="s">
        <v>598</v>
      </c>
    </row>
    <row r="3" spans="2:51" ht="15" customHeight="1" outlineLevel="1" x14ac:dyDescent="0.2">
      <c r="B3" s="951"/>
      <c r="C3" s="939"/>
      <c r="D3" s="939"/>
      <c r="E3" s="939"/>
      <c r="F3" s="939"/>
      <c r="G3" s="939"/>
      <c r="H3" s="344"/>
      <c r="I3" s="357"/>
      <c r="J3" s="328"/>
      <c r="K3" s="358" t="s">
        <v>612</v>
      </c>
      <c r="L3" s="328"/>
      <c r="M3" s="359"/>
      <c r="N3" s="336"/>
      <c r="O3" s="944"/>
      <c r="P3" s="945"/>
      <c r="Q3" s="946"/>
      <c r="R3" s="335"/>
      <c r="S3" s="922"/>
      <c r="T3" s="923"/>
      <c r="U3" s="924"/>
      <c r="V3" s="291"/>
      <c r="W3" s="922"/>
      <c r="X3" s="923"/>
      <c r="Y3" s="923"/>
      <c r="Z3" s="923"/>
      <c r="AA3" s="924"/>
      <c r="AB3" s="291"/>
      <c r="AC3" s="922"/>
      <c r="AD3" s="923"/>
      <c r="AE3" s="924"/>
      <c r="AF3" s="291"/>
      <c r="AG3" s="922"/>
      <c r="AH3" s="923"/>
      <c r="AI3" s="923"/>
      <c r="AJ3" s="924"/>
      <c r="AK3" s="291"/>
      <c r="AL3" s="922"/>
      <c r="AM3" s="923" t="s">
        <v>622</v>
      </c>
      <c r="AN3" s="923"/>
      <c r="AO3" s="924"/>
      <c r="AP3" s="370"/>
      <c r="AQ3" s="370"/>
      <c r="AR3" s="370"/>
      <c r="AS3" s="929"/>
      <c r="AT3" s="344"/>
      <c r="AU3" s="246"/>
      <c r="AV3" s="245"/>
      <c r="AW3" s="247"/>
      <c r="AX3" s="245"/>
      <c r="AY3" s="246" t="s">
        <v>324</v>
      </c>
    </row>
    <row r="4" spans="2:51" ht="15" customHeight="1" outlineLevel="1" x14ac:dyDescent="0.2">
      <c r="B4" s="952"/>
      <c r="C4" s="940"/>
      <c r="D4" s="940"/>
      <c r="E4" s="940"/>
      <c r="F4" s="940"/>
      <c r="G4" s="940"/>
      <c r="H4" s="295"/>
      <c r="I4" s="357"/>
      <c r="J4" s="328"/>
      <c r="K4" s="328"/>
      <c r="L4" s="328"/>
      <c r="M4" s="359"/>
      <c r="N4" s="336"/>
      <c r="O4" s="947"/>
      <c r="P4" s="948"/>
      <c r="Q4" s="949"/>
      <c r="R4" s="335"/>
      <c r="S4" s="922"/>
      <c r="T4" s="923"/>
      <c r="U4" s="924"/>
      <c r="V4" s="292"/>
      <c r="W4" s="925"/>
      <c r="X4" s="926"/>
      <c r="Y4" s="926"/>
      <c r="Z4" s="926"/>
      <c r="AA4" s="927"/>
      <c r="AB4" s="294"/>
      <c r="AC4" s="925"/>
      <c r="AD4" s="926"/>
      <c r="AE4" s="927"/>
      <c r="AF4" s="294"/>
      <c r="AG4" s="922"/>
      <c r="AH4" s="923"/>
      <c r="AI4" s="923"/>
      <c r="AJ4" s="924"/>
      <c r="AK4" s="294"/>
      <c r="AL4" s="922"/>
      <c r="AM4" s="923"/>
      <c r="AN4" s="923"/>
      <c r="AO4" s="924"/>
      <c r="AP4" s="371"/>
      <c r="AQ4" s="371"/>
      <c r="AR4" s="371"/>
      <c r="AS4" s="930" t="s">
        <v>380</v>
      </c>
      <c r="AT4" s="337"/>
      <c r="AU4" s="246"/>
      <c r="AV4" s="245"/>
      <c r="AW4" s="247"/>
    </row>
    <row r="5" spans="2:51" ht="15" customHeight="1" outlineLevel="1" x14ac:dyDescent="0.2">
      <c r="B5" s="952"/>
      <c r="C5" s="940"/>
      <c r="D5" s="940"/>
      <c r="E5" s="940"/>
      <c r="F5" s="940"/>
      <c r="G5" s="940"/>
      <c r="H5" s="295"/>
      <c r="I5" s="361"/>
      <c r="J5" s="361" t="s">
        <v>370</v>
      </c>
      <c r="K5" s="361" t="s">
        <v>370</v>
      </c>
      <c r="L5" s="361"/>
      <c r="M5" s="362"/>
      <c r="N5" s="336"/>
      <c r="O5" s="932" t="s">
        <v>376</v>
      </c>
      <c r="P5" s="934" t="s">
        <v>377</v>
      </c>
      <c r="Q5" s="936" t="s">
        <v>378</v>
      </c>
      <c r="R5" s="335"/>
      <c r="S5" s="916" t="s">
        <v>613</v>
      </c>
      <c r="T5" s="916" t="s">
        <v>191</v>
      </c>
      <c r="U5" s="954" t="s">
        <v>394</v>
      </c>
      <c r="V5" s="292"/>
      <c r="W5" s="916" t="s">
        <v>613</v>
      </c>
      <c r="X5" s="916" t="s">
        <v>191</v>
      </c>
      <c r="Y5" s="916" t="s">
        <v>176</v>
      </c>
      <c r="Z5" s="916" t="s">
        <v>614</v>
      </c>
      <c r="AA5" s="916" t="s">
        <v>615</v>
      </c>
      <c r="AB5" s="294"/>
      <c r="AC5" s="916" t="s">
        <v>613</v>
      </c>
      <c r="AD5" s="916" t="s">
        <v>614</v>
      </c>
      <c r="AE5" s="916" t="s">
        <v>615</v>
      </c>
      <c r="AF5" s="294"/>
      <c r="AG5" s="916" t="s">
        <v>623</v>
      </c>
      <c r="AH5" s="916" t="s">
        <v>621</v>
      </c>
      <c r="AI5" s="916" t="s">
        <v>624</v>
      </c>
      <c r="AJ5" s="916" t="s">
        <v>389</v>
      </c>
      <c r="AK5" s="294"/>
      <c r="AL5" s="916" t="s">
        <v>623</v>
      </c>
      <c r="AM5" s="916" t="s">
        <v>621</v>
      </c>
      <c r="AN5" s="916" t="s">
        <v>624</v>
      </c>
      <c r="AO5" s="916" t="s">
        <v>389</v>
      </c>
      <c r="AP5" s="371"/>
      <c r="AQ5" s="371"/>
      <c r="AR5" s="371"/>
      <c r="AS5" s="930"/>
      <c r="AT5" s="337"/>
      <c r="AU5" s="246"/>
      <c r="AV5" s="245"/>
      <c r="AW5" s="247"/>
      <c r="AX5" s="245" t="s">
        <v>328</v>
      </c>
      <c r="AY5" s="246" t="s">
        <v>329</v>
      </c>
    </row>
    <row r="6" spans="2:51" ht="15" customHeight="1" outlineLevel="1" thickBot="1" x14ac:dyDescent="0.25">
      <c r="B6" s="953"/>
      <c r="C6" s="917"/>
      <c r="D6" s="917"/>
      <c r="E6" s="917"/>
      <c r="F6" s="917"/>
      <c r="G6" s="917"/>
      <c r="H6" s="345"/>
      <c r="I6" s="330" t="s">
        <v>371</v>
      </c>
      <c r="J6" s="330" t="s">
        <v>372</v>
      </c>
      <c r="K6" s="330" t="s">
        <v>373</v>
      </c>
      <c r="L6" s="330" t="s">
        <v>374</v>
      </c>
      <c r="M6" s="360" t="s">
        <v>375</v>
      </c>
      <c r="N6" s="347"/>
      <c r="O6" s="933"/>
      <c r="P6" s="935"/>
      <c r="Q6" s="937"/>
      <c r="R6" s="347"/>
      <c r="S6" s="917"/>
      <c r="T6" s="917"/>
      <c r="U6" s="917"/>
      <c r="V6" s="293"/>
      <c r="W6" s="917"/>
      <c r="X6" s="917"/>
      <c r="Y6" s="917"/>
      <c r="Z6" s="917"/>
      <c r="AA6" s="917"/>
      <c r="AB6" s="289"/>
      <c r="AC6" s="917"/>
      <c r="AD6" s="918"/>
      <c r="AE6" s="917"/>
      <c r="AF6" s="289"/>
      <c r="AG6" s="917"/>
      <c r="AH6" s="918"/>
      <c r="AI6" s="917"/>
      <c r="AJ6" s="917"/>
      <c r="AK6" s="289"/>
      <c r="AL6" s="917"/>
      <c r="AM6" s="918"/>
      <c r="AN6" s="917"/>
      <c r="AO6" s="917"/>
      <c r="AP6" s="372"/>
      <c r="AQ6" s="372"/>
      <c r="AR6" s="372"/>
      <c r="AS6" s="931"/>
      <c r="AT6" s="337"/>
      <c r="AU6" s="246"/>
      <c r="AV6" s="245"/>
      <c r="AW6" s="247"/>
      <c r="AX6" s="245"/>
      <c r="AY6" s="246" t="s">
        <v>331</v>
      </c>
    </row>
    <row r="7" spans="2:51" ht="10" customHeight="1" x14ac:dyDescent="0.2">
      <c r="B7" s="335"/>
      <c r="C7" s="295"/>
      <c r="D7" s="295"/>
      <c r="E7" s="295"/>
      <c r="F7" s="295"/>
      <c r="G7" s="295"/>
      <c r="H7" s="295"/>
      <c r="I7" s="336"/>
      <c r="J7" s="336"/>
      <c r="K7" s="336"/>
      <c r="L7" s="336"/>
      <c r="M7" s="337"/>
      <c r="N7" s="337"/>
      <c r="O7" s="337"/>
      <c r="P7" s="337"/>
      <c r="Q7" s="337"/>
      <c r="R7" s="337"/>
      <c r="S7" s="335"/>
      <c r="T7" s="335"/>
      <c r="U7" s="335"/>
      <c r="V7" s="335"/>
      <c r="W7" s="337"/>
      <c r="X7" s="337"/>
      <c r="Y7" s="337"/>
      <c r="Z7" s="337"/>
      <c r="AA7" s="337"/>
      <c r="AB7" s="337"/>
      <c r="AC7" s="337"/>
      <c r="AD7" s="337"/>
      <c r="AE7" s="337"/>
      <c r="AF7" s="337"/>
      <c r="AG7" s="337"/>
      <c r="AH7" s="337"/>
      <c r="AI7" s="337"/>
      <c r="AJ7" s="337"/>
      <c r="AK7" s="337"/>
      <c r="AL7" s="337"/>
      <c r="AM7" s="337"/>
      <c r="AN7" s="337"/>
      <c r="AO7" s="337"/>
      <c r="AP7" s="337"/>
      <c r="AQ7" s="337"/>
      <c r="AR7" s="337"/>
      <c r="AS7" s="337"/>
      <c r="AT7" s="337"/>
      <c r="AU7" s="246"/>
      <c r="AV7" s="245"/>
      <c r="AW7" s="247"/>
      <c r="AX7" s="245"/>
      <c r="AY7" s="246"/>
    </row>
    <row r="8" spans="2:51" ht="10" customHeight="1" thickBot="1" x14ac:dyDescent="0.25">
      <c r="M8" s="338"/>
      <c r="N8" s="338"/>
      <c r="AU8" s="246"/>
      <c r="AV8" s="245"/>
      <c r="AW8" s="247"/>
      <c r="AX8" s="245"/>
      <c r="AY8" s="246" t="s">
        <v>334</v>
      </c>
    </row>
    <row r="9" spans="2:51" ht="15" customHeight="1" outlineLevel="1" x14ac:dyDescent="0.2">
      <c r="B9" s="249" t="str">
        <f t="shared" ref="B9:B29" si="0">IF(C9="Mon",WEEKNUM(D9),"")</f>
        <v/>
      </c>
      <c r="C9" s="256" t="str">
        <f t="shared" ref="C9:C29" si="1">TEXT(D9,"DDD")</f>
        <v>DDD</v>
      </c>
      <c r="D9" s="257">
        <f>DATE(E9,F9,G9)</f>
        <v>42423</v>
      </c>
      <c r="E9" s="250">
        <v>2020</v>
      </c>
      <c r="F9" s="250">
        <v>2</v>
      </c>
      <c r="G9" s="273">
        <v>24</v>
      </c>
      <c r="H9" s="273"/>
      <c r="I9" s="332">
        <v>0.3125</v>
      </c>
      <c r="J9" s="332">
        <v>0.5</v>
      </c>
      <c r="K9" s="332">
        <v>0.52083333333333337</v>
      </c>
      <c r="L9" s="332">
        <v>0.80208333333333337</v>
      </c>
      <c r="M9" s="266">
        <f t="shared" ref="M9:M22" si="2">L9-I9-(K9-J9)</f>
        <v>0.46875</v>
      </c>
      <c r="N9" s="348"/>
      <c r="O9" s="378">
        <v>1</v>
      </c>
      <c r="P9" s="271"/>
      <c r="Q9" s="363"/>
      <c r="R9" s="271"/>
      <c r="S9" s="250" t="s">
        <v>213</v>
      </c>
      <c r="T9" s="250">
        <v>14510</v>
      </c>
      <c r="U9" s="250" t="s">
        <v>395</v>
      </c>
      <c r="V9" s="250"/>
      <c r="W9" s="250" t="s">
        <v>381</v>
      </c>
      <c r="X9" s="252" t="s">
        <v>694</v>
      </c>
      <c r="Y9" s="269" t="s">
        <v>52</v>
      </c>
      <c r="Z9" s="250" t="s">
        <v>393</v>
      </c>
      <c r="AA9" s="269"/>
      <c r="AB9" s="269"/>
      <c r="AC9" s="250" t="s">
        <v>629</v>
      </c>
      <c r="AD9" s="250"/>
      <c r="AE9" s="250"/>
      <c r="AF9" s="250"/>
      <c r="AG9" s="250"/>
      <c r="AH9" s="250"/>
      <c r="AI9" s="250"/>
      <c r="AJ9" s="250"/>
      <c r="AK9" s="250"/>
      <c r="AL9" s="250"/>
      <c r="AM9" s="250"/>
      <c r="AN9" s="250"/>
      <c r="AO9" s="250" t="s">
        <v>349</v>
      </c>
      <c r="AP9" s="373"/>
      <c r="AQ9" s="373"/>
      <c r="AR9" s="373"/>
      <c r="AS9" s="382" t="s">
        <v>618</v>
      </c>
      <c r="AT9" s="342"/>
      <c r="AU9" s="245"/>
      <c r="AV9" s="245"/>
      <c r="AW9" s="245"/>
    </row>
    <row r="10" spans="2:51" ht="15" customHeight="1" outlineLevel="1" x14ac:dyDescent="0.2">
      <c r="B10" s="258" t="str">
        <f t="shared" si="0"/>
        <v/>
      </c>
      <c r="C10" s="259" t="str">
        <f t="shared" si="1"/>
        <v>DDD</v>
      </c>
      <c r="D10" s="260">
        <f t="shared" ref="D10:D15" si="3">DATE(E10,F10,G10)</f>
        <v>42424</v>
      </c>
      <c r="E10" s="261">
        <v>2020</v>
      </c>
      <c r="F10" s="252">
        <v>2</v>
      </c>
      <c r="G10" s="261">
        <v>25</v>
      </c>
      <c r="H10" s="261"/>
      <c r="I10" s="333">
        <v>0.33333333333333331</v>
      </c>
      <c r="J10" s="333">
        <v>0.52777777777777779</v>
      </c>
      <c r="K10" s="333">
        <v>0.54861111111111105</v>
      </c>
      <c r="L10" s="333">
        <v>0.76041666666666663</v>
      </c>
      <c r="M10" s="267">
        <f t="shared" si="2"/>
        <v>0.40625000000000006</v>
      </c>
      <c r="N10" s="349"/>
      <c r="O10" s="364"/>
      <c r="P10" s="272"/>
      <c r="Q10" s="376">
        <v>1</v>
      </c>
      <c r="R10" s="272"/>
      <c r="S10" s="252" t="s">
        <v>213</v>
      </c>
      <c r="T10" s="252">
        <v>14510</v>
      </c>
      <c r="U10" s="252" t="s">
        <v>395</v>
      </c>
      <c r="V10" s="252"/>
      <c r="W10" s="252" t="s">
        <v>381</v>
      </c>
      <c r="X10" s="252" t="s">
        <v>694</v>
      </c>
      <c r="Y10" s="270" t="s">
        <v>52</v>
      </c>
      <c r="Z10" s="252" t="s">
        <v>393</v>
      </c>
      <c r="AA10" s="252"/>
      <c r="AB10" s="252"/>
      <c r="AC10" s="252" t="s">
        <v>629</v>
      </c>
      <c r="AD10" s="252"/>
      <c r="AE10" s="252"/>
      <c r="AF10" s="252"/>
      <c r="AG10" s="252"/>
      <c r="AH10" s="252"/>
      <c r="AI10" s="252"/>
      <c r="AJ10" s="252"/>
      <c r="AK10" s="252"/>
      <c r="AL10" s="252"/>
      <c r="AM10" s="252"/>
      <c r="AN10" s="252"/>
      <c r="AO10" s="252" t="s">
        <v>349</v>
      </c>
      <c r="AP10" s="374"/>
      <c r="AQ10" s="374"/>
      <c r="AR10" s="374"/>
      <c r="AS10" s="253"/>
      <c r="AT10" s="342"/>
      <c r="AU10" s="245"/>
      <c r="AV10" s="245"/>
      <c r="AW10" s="245"/>
      <c r="AX10" s="245" t="s">
        <v>337</v>
      </c>
      <c r="AY10" s="245" t="s">
        <v>342</v>
      </c>
    </row>
    <row r="11" spans="2:51" ht="15" customHeight="1" outlineLevel="1" x14ac:dyDescent="0.2">
      <c r="B11" s="258" t="str">
        <f t="shared" si="0"/>
        <v/>
      </c>
      <c r="C11" s="259" t="str">
        <f t="shared" si="1"/>
        <v>DDD</v>
      </c>
      <c r="D11" s="260">
        <f t="shared" si="3"/>
        <v>42425</v>
      </c>
      <c r="E11" s="261">
        <v>2020</v>
      </c>
      <c r="F11" s="252">
        <v>2</v>
      </c>
      <c r="G11" s="261">
        <v>26</v>
      </c>
      <c r="H11" s="261"/>
      <c r="I11" s="333">
        <v>0.33333333333333331</v>
      </c>
      <c r="J11" s="333">
        <v>0.52777777777777779</v>
      </c>
      <c r="K11" s="333">
        <v>0.54861111111111105</v>
      </c>
      <c r="L11" s="333">
        <v>0.76041666666666663</v>
      </c>
      <c r="M11" s="267">
        <f t="shared" si="2"/>
        <v>0.40625000000000006</v>
      </c>
      <c r="N11" s="349"/>
      <c r="O11" s="364"/>
      <c r="P11" s="272"/>
      <c r="Q11" s="376">
        <v>1</v>
      </c>
      <c r="R11" s="272"/>
      <c r="S11" s="252" t="s">
        <v>213</v>
      </c>
      <c r="T11" s="252">
        <v>14510</v>
      </c>
      <c r="U11" s="252" t="s">
        <v>395</v>
      </c>
      <c r="V11" s="252"/>
      <c r="W11" s="252" t="s">
        <v>381</v>
      </c>
      <c r="X11" s="252" t="s">
        <v>694</v>
      </c>
      <c r="Y11" s="270" t="s">
        <v>52</v>
      </c>
      <c r="Z11" s="252" t="s">
        <v>393</v>
      </c>
      <c r="AA11" s="252"/>
      <c r="AB11" s="252"/>
      <c r="AC11" s="252" t="s">
        <v>629</v>
      </c>
      <c r="AD11" s="252"/>
      <c r="AE11" s="252"/>
      <c r="AF11" s="252"/>
      <c r="AG11" s="252"/>
      <c r="AH11" s="252"/>
      <c r="AI11" s="252"/>
      <c r="AJ11" s="252"/>
      <c r="AK11" s="252"/>
      <c r="AL11" s="252"/>
      <c r="AM11" s="252"/>
      <c r="AN11" s="252"/>
      <c r="AO11" s="252" t="s">
        <v>349</v>
      </c>
      <c r="AP11" s="374"/>
      <c r="AQ11" s="374"/>
      <c r="AR11" s="374"/>
      <c r="AS11" s="253"/>
      <c r="AT11" s="342"/>
      <c r="AU11" s="245"/>
      <c r="AV11" s="245"/>
      <c r="AW11" s="245"/>
      <c r="AX11" s="245"/>
      <c r="AY11" s="246" t="s">
        <v>335</v>
      </c>
    </row>
    <row r="12" spans="2:51" ht="15" customHeight="1" outlineLevel="1" x14ac:dyDescent="0.2">
      <c r="B12" s="258" t="str">
        <f t="shared" si="0"/>
        <v/>
      </c>
      <c r="C12" s="259" t="str">
        <f t="shared" si="1"/>
        <v>DDD</v>
      </c>
      <c r="D12" s="260">
        <f t="shared" si="3"/>
        <v>42426</v>
      </c>
      <c r="E12" s="261">
        <v>2020</v>
      </c>
      <c r="F12" s="252">
        <v>2</v>
      </c>
      <c r="G12" s="261">
        <v>27</v>
      </c>
      <c r="H12" s="261"/>
      <c r="I12" s="333">
        <v>0.33333333333333331</v>
      </c>
      <c r="J12" s="333">
        <v>0.53472222222222221</v>
      </c>
      <c r="K12" s="333">
        <v>0.55555555555555558</v>
      </c>
      <c r="L12" s="333">
        <v>0.76041666666666663</v>
      </c>
      <c r="M12" s="267">
        <f t="shared" si="2"/>
        <v>0.40624999999999994</v>
      </c>
      <c r="N12" s="349"/>
      <c r="O12" s="364"/>
      <c r="P12" s="272"/>
      <c r="Q12" s="376">
        <v>1</v>
      </c>
      <c r="R12" s="272"/>
      <c r="S12" s="252" t="s">
        <v>213</v>
      </c>
      <c r="T12" s="252">
        <v>14510</v>
      </c>
      <c r="U12" s="252" t="s">
        <v>395</v>
      </c>
      <c r="V12" s="252"/>
      <c r="W12" s="252" t="s">
        <v>381</v>
      </c>
      <c r="X12" s="252" t="s">
        <v>694</v>
      </c>
      <c r="Y12" s="270" t="s">
        <v>52</v>
      </c>
      <c r="Z12" s="252" t="s">
        <v>393</v>
      </c>
      <c r="AA12" s="252"/>
      <c r="AB12" s="252"/>
      <c r="AC12" s="252" t="s">
        <v>629</v>
      </c>
      <c r="AD12" s="252"/>
      <c r="AE12" s="252"/>
      <c r="AF12" s="252"/>
      <c r="AG12" s="252"/>
      <c r="AH12" s="252"/>
      <c r="AI12" s="252"/>
      <c r="AJ12" s="252"/>
      <c r="AK12" s="252"/>
      <c r="AL12" s="252"/>
      <c r="AM12" s="252"/>
      <c r="AN12" s="252"/>
      <c r="AO12" s="252" t="s">
        <v>349</v>
      </c>
      <c r="AP12" s="374"/>
      <c r="AQ12" s="374"/>
      <c r="AR12" s="374"/>
      <c r="AS12" s="253"/>
      <c r="AT12" s="342"/>
      <c r="AU12" s="245"/>
      <c r="AV12" s="245"/>
      <c r="AW12" s="245"/>
      <c r="AX12" s="245"/>
      <c r="AY12" s="245"/>
    </row>
    <row r="13" spans="2:51" ht="15" customHeight="1" outlineLevel="1" x14ac:dyDescent="0.2">
      <c r="B13" s="258" t="str">
        <f t="shared" si="0"/>
        <v/>
      </c>
      <c r="C13" s="259" t="str">
        <f t="shared" si="1"/>
        <v>DDD</v>
      </c>
      <c r="D13" s="260">
        <f t="shared" si="3"/>
        <v>42427</v>
      </c>
      <c r="E13" s="261">
        <v>2020</v>
      </c>
      <c r="F13" s="252">
        <v>2</v>
      </c>
      <c r="G13" s="261">
        <v>28</v>
      </c>
      <c r="H13" s="261"/>
      <c r="I13" s="333">
        <v>0.3125</v>
      </c>
      <c r="J13" s="333">
        <v>0.5</v>
      </c>
      <c r="K13" s="333">
        <v>0.52083333333333337</v>
      </c>
      <c r="L13" s="333">
        <v>0.73958333333333337</v>
      </c>
      <c r="M13" s="267">
        <f t="shared" si="2"/>
        <v>0.40625</v>
      </c>
      <c r="N13" s="349"/>
      <c r="O13" s="379">
        <v>1</v>
      </c>
      <c r="P13" s="272"/>
      <c r="Q13" s="365"/>
      <c r="R13" s="272"/>
      <c r="S13" s="252" t="s">
        <v>213</v>
      </c>
      <c r="T13" s="252">
        <v>14510</v>
      </c>
      <c r="U13" s="252" t="s">
        <v>395</v>
      </c>
      <c r="V13" s="252"/>
      <c r="W13" s="252" t="s">
        <v>381</v>
      </c>
      <c r="X13" s="252" t="s">
        <v>694</v>
      </c>
      <c r="Y13" s="270" t="s">
        <v>52</v>
      </c>
      <c r="Z13" s="252" t="s">
        <v>393</v>
      </c>
      <c r="AA13" s="252"/>
      <c r="AB13" s="252"/>
      <c r="AC13" s="252" t="s">
        <v>629</v>
      </c>
      <c r="AD13" s="252"/>
      <c r="AE13" s="252"/>
      <c r="AF13" s="252"/>
      <c r="AG13" s="252"/>
      <c r="AH13" s="252"/>
      <c r="AI13" s="252"/>
      <c r="AJ13" s="252"/>
      <c r="AK13" s="252"/>
      <c r="AL13" s="252"/>
      <c r="AM13" s="252"/>
      <c r="AN13" s="252"/>
      <c r="AO13" s="252" t="s">
        <v>349</v>
      </c>
      <c r="AP13" s="374"/>
      <c r="AQ13" s="374"/>
      <c r="AR13" s="374"/>
      <c r="AS13" s="253"/>
      <c r="AT13" s="342"/>
      <c r="AU13" s="245"/>
      <c r="AV13" s="245"/>
      <c r="AW13" s="245"/>
      <c r="AX13" s="245"/>
      <c r="AY13" s="245"/>
    </row>
    <row r="14" spans="2:51" ht="15" customHeight="1" outlineLevel="1" x14ac:dyDescent="0.2">
      <c r="B14" s="258" t="str">
        <f t="shared" si="0"/>
        <v/>
      </c>
      <c r="C14" s="259" t="str">
        <f t="shared" si="1"/>
        <v>DDD</v>
      </c>
      <c r="D14" s="260">
        <f t="shared" si="3"/>
        <v>42428</v>
      </c>
      <c r="E14" s="261">
        <v>2020</v>
      </c>
      <c r="F14" s="252">
        <v>2</v>
      </c>
      <c r="G14" s="261">
        <v>29</v>
      </c>
      <c r="H14" s="261"/>
      <c r="I14" s="333">
        <v>0</v>
      </c>
      <c r="J14" s="333">
        <v>0</v>
      </c>
      <c r="K14" s="333">
        <v>0</v>
      </c>
      <c r="L14" s="333">
        <v>0</v>
      </c>
      <c r="M14" s="267">
        <f t="shared" si="2"/>
        <v>0</v>
      </c>
      <c r="N14" s="349"/>
      <c r="O14" s="364"/>
      <c r="P14" s="261"/>
      <c r="Q14" s="365"/>
      <c r="R14" s="272"/>
      <c r="S14" s="261"/>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374"/>
      <c r="AQ14" s="374"/>
      <c r="AR14" s="374"/>
      <c r="AS14" s="253"/>
      <c r="AT14" s="342"/>
      <c r="AU14" s="245"/>
      <c r="AV14" s="245"/>
      <c r="AW14" s="245"/>
      <c r="AX14" s="245"/>
      <c r="AY14" s="245"/>
    </row>
    <row r="15" spans="2:51" ht="15" customHeight="1" outlineLevel="1" thickBot="1" x14ac:dyDescent="0.25">
      <c r="B15" s="262" t="str">
        <f t="shared" si="0"/>
        <v/>
      </c>
      <c r="C15" s="263" t="str">
        <f t="shared" si="1"/>
        <v>DDD</v>
      </c>
      <c r="D15" s="264">
        <f t="shared" si="3"/>
        <v>42429</v>
      </c>
      <c r="E15" s="265">
        <v>2020</v>
      </c>
      <c r="F15" s="254">
        <v>2</v>
      </c>
      <c r="G15" s="265">
        <v>30</v>
      </c>
      <c r="H15" s="265"/>
      <c r="I15" s="334">
        <v>0</v>
      </c>
      <c r="J15" s="334">
        <v>0</v>
      </c>
      <c r="K15" s="334">
        <v>0</v>
      </c>
      <c r="L15" s="334">
        <v>0</v>
      </c>
      <c r="M15" s="268">
        <f t="shared" si="2"/>
        <v>0</v>
      </c>
      <c r="N15" s="350"/>
      <c r="O15" s="366"/>
      <c r="P15" s="276"/>
      <c r="Q15" s="367"/>
      <c r="R15" s="353"/>
      <c r="S15" s="265"/>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375"/>
      <c r="AQ15" s="375"/>
      <c r="AR15" s="375"/>
      <c r="AS15" s="255"/>
      <c r="AT15" s="342"/>
      <c r="AU15" s="245"/>
      <c r="AV15" s="245"/>
      <c r="AW15" s="245"/>
      <c r="AX15" s="245"/>
      <c r="AY15" s="245"/>
    </row>
    <row r="16" spans="2:51" ht="15" customHeight="1" outlineLevel="1" x14ac:dyDescent="0.2">
      <c r="B16" s="249" t="str">
        <f t="shared" si="0"/>
        <v/>
      </c>
      <c r="C16" s="256" t="str">
        <f t="shared" si="1"/>
        <v>DDD</v>
      </c>
      <c r="D16" s="257">
        <f>DATE(E16,F16,G16)</f>
        <v>42444</v>
      </c>
      <c r="E16" s="250">
        <v>2020</v>
      </c>
      <c r="F16" s="250">
        <v>3</v>
      </c>
      <c r="G16" s="273">
        <v>16</v>
      </c>
      <c r="H16" s="273"/>
      <c r="I16" s="332">
        <v>0</v>
      </c>
      <c r="J16" s="332">
        <v>0</v>
      </c>
      <c r="K16" s="332">
        <v>0</v>
      </c>
      <c r="L16" s="332">
        <v>0</v>
      </c>
      <c r="M16" s="266">
        <f t="shared" si="2"/>
        <v>0</v>
      </c>
      <c r="N16" s="348"/>
      <c r="O16" s="273"/>
      <c r="P16" s="273"/>
      <c r="Q16" s="273"/>
      <c r="R16" s="271"/>
      <c r="S16" s="250"/>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373"/>
      <c r="AQ16" s="373"/>
      <c r="AR16" s="373"/>
      <c r="AS16" s="251"/>
      <c r="AT16" s="342"/>
      <c r="AU16" s="245"/>
      <c r="AV16" s="245"/>
      <c r="AW16" s="245"/>
      <c r="AX16" s="245"/>
      <c r="AY16" s="245"/>
    </row>
    <row r="17" spans="2:45" ht="15" customHeight="1" outlineLevel="1" x14ac:dyDescent="0.2">
      <c r="B17" s="258" t="str">
        <f t="shared" si="0"/>
        <v/>
      </c>
      <c r="C17" s="259" t="str">
        <f t="shared" si="1"/>
        <v>DDD</v>
      </c>
      <c r="D17" s="260">
        <f t="shared" ref="D17:D22" si="4">DATE(E17,F17,G17)</f>
        <v>42445</v>
      </c>
      <c r="E17" s="261">
        <v>2020</v>
      </c>
      <c r="F17" s="252">
        <v>3</v>
      </c>
      <c r="G17" s="261">
        <v>17</v>
      </c>
      <c r="H17" s="261"/>
      <c r="I17" s="333">
        <v>0</v>
      </c>
      <c r="J17" s="333">
        <v>0</v>
      </c>
      <c r="K17" s="333">
        <v>0</v>
      </c>
      <c r="L17" s="333">
        <v>0</v>
      </c>
      <c r="M17" s="267">
        <f t="shared" si="2"/>
        <v>0</v>
      </c>
      <c r="N17" s="349"/>
      <c r="O17" s="261"/>
      <c r="P17" s="261"/>
      <c r="Q17" s="261"/>
      <c r="R17" s="27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374"/>
      <c r="AQ17" s="374"/>
      <c r="AR17" s="374"/>
      <c r="AS17" s="253"/>
    </row>
    <row r="18" spans="2:45" ht="15" customHeight="1" outlineLevel="1" x14ac:dyDescent="0.2">
      <c r="B18" s="258" t="str">
        <f t="shared" si="0"/>
        <v/>
      </c>
      <c r="C18" s="259" t="str">
        <f t="shared" si="1"/>
        <v>DDD</v>
      </c>
      <c r="D18" s="260">
        <f t="shared" si="4"/>
        <v>42446</v>
      </c>
      <c r="E18" s="261">
        <v>2020</v>
      </c>
      <c r="F18" s="252">
        <v>3</v>
      </c>
      <c r="G18" s="261">
        <v>18</v>
      </c>
      <c r="H18" s="261"/>
      <c r="I18" s="333">
        <v>0</v>
      </c>
      <c r="J18" s="333">
        <v>0</v>
      </c>
      <c r="K18" s="333">
        <v>0</v>
      </c>
      <c r="L18" s="333">
        <v>0</v>
      </c>
      <c r="M18" s="267">
        <f>L18-I18-(K18-J18)</f>
        <v>0</v>
      </c>
      <c r="N18" s="349"/>
      <c r="O18" s="261"/>
      <c r="P18" s="261"/>
      <c r="Q18" s="261"/>
      <c r="R18" s="27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374"/>
      <c r="AQ18" s="374"/>
      <c r="AR18" s="374"/>
      <c r="AS18" s="253"/>
    </row>
    <row r="19" spans="2:45" ht="15" customHeight="1" outlineLevel="1" x14ac:dyDescent="0.2">
      <c r="B19" s="258" t="str">
        <f t="shared" si="0"/>
        <v/>
      </c>
      <c r="C19" s="259" t="str">
        <f t="shared" si="1"/>
        <v>DDD</v>
      </c>
      <c r="D19" s="260">
        <f t="shared" si="4"/>
        <v>42447</v>
      </c>
      <c r="E19" s="261">
        <v>2020</v>
      </c>
      <c r="F19" s="252">
        <v>3</v>
      </c>
      <c r="G19" s="261">
        <v>19</v>
      </c>
      <c r="H19" s="261"/>
      <c r="I19" s="333">
        <v>0</v>
      </c>
      <c r="J19" s="333">
        <v>0</v>
      </c>
      <c r="K19" s="333">
        <v>0</v>
      </c>
      <c r="L19" s="333">
        <v>0</v>
      </c>
      <c r="M19" s="267">
        <f>L19-I19-(K19-J19)</f>
        <v>0</v>
      </c>
      <c r="N19" s="349"/>
      <c r="O19" s="261"/>
      <c r="P19" s="261"/>
      <c r="Q19" s="261"/>
      <c r="R19" s="27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374"/>
      <c r="AQ19" s="374"/>
      <c r="AR19" s="374"/>
      <c r="AS19" s="253"/>
    </row>
    <row r="20" spans="2:45" ht="15" customHeight="1" outlineLevel="1" x14ac:dyDescent="0.2">
      <c r="B20" s="258" t="str">
        <f t="shared" si="0"/>
        <v/>
      </c>
      <c r="C20" s="259" t="str">
        <f t="shared" si="1"/>
        <v>DDD</v>
      </c>
      <c r="D20" s="260">
        <f t="shared" si="4"/>
        <v>42448</v>
      </c>
      <c r="E20" s="261">
        <v>2020</v>
      </c>
      <c r="F20" s="252">
        <v>3</v>
      </c>
      <c r="G20" s="261">
        <v>20</v>
      </c>
      <c r="H20" s="261"/>
      <c r="I20" s="333">
        <v>0</v>
      </c>
      <c r="J20" s="333">
        <v>0</v>
      </c>
      <c r="K20" s="333">
        <v>0</v>
      </c>
      <c r="L20" s="333">
        <v>0</v>
      </c>
      <c r="M20" s="267">
        <f>L20-I20-(K20-J20)</f>
        <v>0</v>
      </c>
      <c r="N20" s="349"/>
      <c r="O20" s="261"/>
      <c r="P20" s="261"/>
      <c r="Q20" s="261"/>
      <c r="R20" s="27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374"/>
      <c r="AQ20" s="374"/>
      <c r="AR20" s="374"/>
      <c r="AS20" s="253"/>
    </row>
    <row r="21" spans="2:45" ht="15" customHeight="1" outlineLevel="1" x14ac:dyDescent="0.2">
      <c r="B21" s="258" t="str">
        <f t="shared" si="0"/>
        <v/>
      </c>
      <c r="C21" s="259" t="str">
        <f t="shared" si="1"/>
        <v>DDD</v>
      </c>
      <c r="D21" s="260">
        <f t="shared" si="4"/>
        <v>42449</v>
      </c>
      <c r="E21" s="261">
        <v>2020</v>
      </c>
      <c r="F21" s="252">
        <v>3</v>
      </c>
      <c r="G21" s="261">
        <v>21</v>
      </c>
      <c r="H21" s="261"/>
      <c r="I21" s="333">
        <v>0</v>
      </c>
      <c r="J21" s="333">
        <v>0</v>
      </c>
      <c r="K21" s="333">
        <v>0</v>
      </c>
      <c r="L21" s="333">
        <v>0</v>
      </c>
      <c r="M21" s="267">
        <f t="shared" si="2"/>
        <v>0</v>
      </c>
      <c r="N21" s="349"/>
      <c r="O21" s="261"/>
      <c r="P21" s="261"/>
      <c r="Q21" s="261"/>
      <c r="R21" s="272"/>
      <c r="S21" s="261"/>
      <c r="T21" s="252"/>
      <c r="U21" s="252"/>
      <c r="V21" s="252"/>
      <c r="W21" s="252"/>
      <c r="X21" s="252"/>
      <c r="Y21" s="252"/>
      <c r="Z21" s="252"/>
      <c r="AA21" s="252"/>
      <c r="AB21" s="252"/>
      <c r="AC21" s="252"/>
      <c r="AD21" s="252"/>
      <c r="AE21" s="252"/>
      <c r="AF21" s="252"/>
      <c r="AG21" s="252"/>
      <c r="AH21" s="252"/>
      <c r="AI21" s="252"/>
      <c r="AJ21" s="252"/>
      <c r="AK21" s="252"/>
      <c r="AL21" s="252"/>
      <c r="AM21" s="252"/>
      <c r="AN21" s="252"/>
      <c r="AO21" s="252"/>
      <c r="AP21" s="374"/>
      <c r="AQ21" s="374"/>
      <c r="AR21" s="374"/>
      <c r="AS21" s="253"/>
    </row>
    <row r="22" spans="2:45" ht="15" customHeight="1" outlineLevel="1" thickBot="1" x14ac:dyDescent="0.25">
      <c r="B22" s="262" t="str">
        <f t="shared" si="0"/>
        <v/>
      </c>
      <c r="C22" s="263" t="str">
        <f t="shared" si="1"/>
        <v>DDD</v>
      </c>
      <c r="D22" s="264">
        <f t="shared" si="4"/>
        <v>42450</v>
      </c>
      <c r="E22" s="265">
        <v>2020</v>
      </c>
      <c r="F22" s="254">
        <v>3</v>
      </c>
      <c r="G22" s="265">
        <v>22</v>
      </c>
      <c r="H22" s="265"/>
      <c r="I22" s="334">
        <v>0</v>
      </c>
      <c r="J22" s="334">
        <v>0</v>
      </c>
      <c r="K22" s="334">
        <v>0</v>
      </c>
      <c r="L22" s="334">
        <v>0</v>
      </c>
      <c r="M22" s="268">
        <f t="shared" si="2"/>
        <v>0</v>
      </c>
      <c r="N22" s="350"/>
      <c r="O22" s="380">
        <v>-1</v>
      </c>
      <c r="P22" s="276"/>
      <c r="Q22" s="276"/>
      <c r="R22" s="353"/>
      <c r="S22" s="265" t="s">
        <v>213</v>
      </c>
      <c r="T22" s="254">
        <v>14752</v>
      </c>
      <c r="U22" s="254" t="s">
        <v>396</v>
      </c>
      <c r="V22" s="254"/>
      <c r="W22" s="254" t="s">
        <v>391</v>
      </c>
      <c r="X22" s="254" t="s">
        <v>392</v>
      </c>
      <c r="Y22" s="254" t="s">
        <v>52</v>
      </c>
      <c r="Z22" s="254"/>
      <c r="AA22" s="254"/>
      <c r="AB22" s="254"/>
      <c r="AC22" s="254"/>
      <c r="AD22" s="254"/>
      <c r="AE22" s="254"/>
      <c r="AF22" s="254"/>
      <c r="AG22" s="254"/>
      <c r="AH22" s="254"/>
      <c r="AI22" s="254"/>
      <c r="AJ22" s="254"/>
      <c r="AK22" s="254"/>
      <c r="AL22" s="254"/>
      <c r="AM22" s="254"/>
      <c r="AN22" s="254"/>
      <c r="AO22" s="254"/>
      <c r="AP22" s="375"/>
      <c r="AQ22" s="375"/>
      <c r="AR22" s="375"/>
      <c r="AS22" s="383" t="s">
        <v>411</v>
      </c>
    </row>
    <row r="23" spans="2:45" ht="15" customHeight="1" outlineLevel="1" x14ac:dyDescent="0.2">
      <c r="B23" s="249" t="str">
        <f t="shared" si="0"/>
        <v/>
      </c>
      <c r="C23" s="256" t="str">
        <f t="shared" si="1"/>
        <v>DDD</v>
      </c>
      <c r="D23" s="257">
        <f>DATE(E23,F23,G23)</f>
        <v>42451</v>
      </c>
      <c r="E23" s="250">
        <v>2020</v>
      </c>
      <c r="F23" s="250">
        <v>3</v>
      </c>
      <c r="G23" s="273">
        <v>23</v>
      </c>
      <c r="H23" s="273"/>
      <c r="I23" s="332">
        <v>0</v>
      </c>
      <c r="J23" s="332">
        <v>0</v>
      </c>
      <c r="K23" s="332">
        <v>0</v>
      </c>
      <c r="L23" s="332">
        <v>0</v>
      </c>
      <c r="M23" s="266">
        <f t="shared" ref="M23:M44" si="5">L23-I23-(K23-J23)</f>
        <v>0</v>
      </c>
      <c r="N23" s="348"/>
      <c r="O23" s="274"/>
      <c r="P23" s="277"/>
      <c r="Q23" s="377">
        <v>-1</v>
      </c>
      <c r="R23" s="271"/>
      <c r="S23" s="250" t="s">
        <v>213</v>
      </c>
      <c r="T23" s="250">
        <v>14752</v>
      </c>
      <c r="U23" s="250" t="s">
        <v>396</v>
      </c>
      <c r="V23" s="250"/>
      <c r="W23" s="250" t="s">
        <v>391</v>
      </c>
      <c r="X23" s="250" t="s">
        <v>392</v>
      </c>
      <c r="Y23" s="250" t="s">
        <v>52</v>
      </c>
      <c r="Z23" s="250"/>
      <c r="AA23" s="250"/>
      <c r="AB23" s="250"/>
      <c r="AC23" s="250"/>
      <c r="AD23" s="250"/>
      <c r="AE23" s="250"/>
      <c r="AF23" s="250"/>
      <c r="AG23" s="250"/>
      <c r="AH23" s="250"/>
      <c r="AI23" s="250"/>
      <c r="AJ23" s="250"/>
      <c r="AK23" s="250"/>
      <c r="AL23" s="250"/>
      <c r="AM23" s="250"/>
      <c r="AN23" s="250"/>
      <c r="AO23" s="250"/>
      <c r="AP23" s="373"/>
      <c r="AQ23" s="373"/>
      <c r="AR23" s="373"/>
      <c r="AS23" s="251"/>
    </row>
    <row r="24" spans="2:45" ht="15" customHeight="1" outlineLevel="1" x14ac:dyDescent="0.2">
      <c r="B24" s="258" t="str">
        <f t="shared" si="0"/>
        <v/>
      </c>
      <c r="C24" s="259" t="str">
        <f t="shared" si="1"/>
        <v>DDD</v>
      </c>
      <c r="D24" s="260">
        <f t="shared" ref="D24:D29" si="6">DATE(E24,F24,G24)</f>
        <v>42452</v>
      </c>
      <c r="E24" s="261">
        <v>2020</v>
      </c>
      <c r="F24" s="252">
        <v>3</v>
      </c>
      <c r="G24" s="261">
        <v>24</v>
      </c>
      <c r="H24" s="261"/>
      <c r="I24" s="333">
        <v>0</v>
      </c>
      <c r="J24" s="333">
        <v>0</v>
      </c>
      <c r="K24" s="333">
        <v>0</v>
      </c>
      <c r="L24" s="333">
        <v>0</v>
      </c>
      <c r="M24" s="267">
        <f t="shared" si="5"/>
        <v>0</v>
      </c>
      <c r="N24" s="349"/>
      <c r="O24" s="381">
        <v>-1</v>
      </c>
      <c r="P24" s="275"/>
      <c r="Q24" s="368"/>
      <c r="R24" s="354"/>
      <c r="S24" s="252" t="s">
        <v>213</v>
      </c>
      <c r="T24" s="252">
        <v>14752</v>
      </c>
      <c r="U24" s="252" t="s">
        <v>396</v>
      </c>
      <c r="V24" s="252"/>
      <c r="W24" s="252" t="s">
        <v>391</v>
      </c>
      <c r="X24" s="252" t="s">
        <v>392</v>
      </c>
      <c r="Y24" s="252" t="s">
        <v>52</v>
      </c>
      <c r="Z24" s="252"/>
      <c r="AA24" s="252"/>
      <c r="AB24" s="252"/>
      <c r="AC24" s="252"/>
      <c r="AD24" s="252"/>
      <c r="AE24" s="252"/>
      <c r="AF24" s="252"/>
      <c r="AG24" s="252"/>
      <c r="AH24" s="252"/>
      <c r="AI24" s="252"/>
      <c r="AJ24" s="252"/>
      <c r="AK24" s="252"/>
      <c r="AL24" s="252"/>
      <c r="AM24" s="252"/>
      <c r="AN24" s="252"/>
      <c r="AO24" s="252"/>
      <c r="AP24" s="374"/>
      <c r="AQ24" s="374"/>
      <c r="AR24" s="374"/>
      <c r="AS24" s="253"/>
    </row>
    <row r="25" spans="2:45" ht="15" customHeight="1" outlineLevel="1" x14ac:dyDescent="0.2">
      <c r="B25" s="258" t="str">
        <f t="shared" si="0"/>
        <v/>
      </c>
      <c r="C25" s="259" t="str">
        <f t="shared" si="1"/>
        <v>DDD</v>
      </c>
      <c r="D25" s="260">
        <f t="shared" si="6"/>
        <v>42453</v>
      </c>
      <c r="E25" s="261">
        <v>2020</v>
      </c>
      <c r="F25" s="252">
        <v>3</v>
      </c>
      <c r="G25" s="261">
        <v>25</v>
      </c>
      <c r="H25" s="261"/>
      <c r="I25" s="333">
        <v>0</v>
      </c>
      <c r="J25" s="333">
        <v>0</v>
      </c>
      <c r="K25" s="333">
        <v>0</v>
      </c>
      <c r="L25" s="333">
        <v>0</v>
      </c>
      <c r="M25" s="267">
        <f t="shared" si="5"/>
        <v>0</v>
      </c>
      <c r="N25" s="349"/>
      <c r="O25" s="275"/>
      <c r="P25" s="275"/>
      <c r="Q25" s="275"/>
      <c r="R25" s="27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374"/>
      <c r="AQ25" s="374"/>
      <c r="AR25" s="374"/>
      <c r="AS25" s="253"/>
    </row>
    <row r="26" spans="2:45" ht="15" customHeight="1" outlineLevel="1" x14ac:dyDescent="0.2">
      <c r="B26" s="258" t="str">
        <f t="shared" si="0"/>
        <v/>
      </c>
      <c r="C26" s="259" t="str">
        <f t="shared" si="1"/>
        <v>DDD</v>
      </c>
      <c r="D26" s="260">
        <f t="shared" si="6"/>
        <v>42454</v>
      </c>
      <c r="E26" s="261">
        <v>2020</v>
      </c>
      <c r="F26" s="252">
        <v>3</v>
      </c>
      <c r="G26" s="261">
        <v>26</v>
      </c>
      <c r="H26" s="261"/>
      <c r="I26" s="333">
        <v>0</v>
      </c>
      <c r="J26" s="333">
        <v>0</v>
      </c>
      <c r="K26" s="333">
        <v>0</v>
      </c>
      <c r="L26" s="333">
        <v>0</v>
      </c>
      <c r="M26" s="267">
        <f t="shared" si="5"/>
        <v>0</v>
      </c>
      <c r="N26" s="349"/>
      <c r="O26" s="275"/>
      <c r="P26" s="275"/>
      <c r="Q26" s="275"/>
      <c r="R26" s="27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374"/>
      <c r="AQ26" s="374"/>
      <c r="AR26" s="374"/>
      <c r="AS26" s="253"/>
    </row>
    <row r="27" spans="2:45" ht="15" customHeight="1" outlineLevel="1" x14ac:dyDescent="0.2">
      <c r="B27" s="258" t="str">
        <f t="shared" si="0"/>
        <v/>
      </c>
      <c r="C27" s="259" t="str">
        <f t="shared" si="1"/>
        <v>DDD</v>
      </c>
      <c r="D27" s="260">
        <f t="shared" si="6"/>
        <v>42455</v>
      </c>
      <c r="E27" s="261">
        <v>2020</v>
      </c>
      <c r="F27" s="252">
        <v>3</v>
      </c>
      <c r="G27" s="261">
        <v>27</v>
      </c>
      <c r="H27" s="261"/>
      <c r="I27" s="333">
        <v>0</v>
      </c>
      <c r="J27" s="333">
        <v>0</v>
      </c>
      <c r="K27" s="333">
        <v>0</v>
      </c>
      <c r="L27" s="333">
        <v>0</v>
      </c>
      <c r="M27" s="267">
        <f t="shared" si="5"/>
        <v>0</v>
      </c>
      <c r="N27" s="349"/>
      <c r="O27" s="275"/>
      <c r="P27" s="275"/>
      <c r="Q27" s="275"/>
      <c r="R27" s="272"/>
      <c r="S27" s="252"/>
      <c r="T27" s="252"/>
      <c r="U27" s="252"/>
      <c r="V27" s="252"/>
      <c r="W27" s="252"/>
      <c r="X27" s="252"/>
      <c r="Y27" s="252"/>
      <c r="Z27" s="252"/>
      <c r="AA27" s="252"/>
      <c r="AB27" s="252"/>
      <c r="AC27" s="252"/>
      <c r="AD27" s="252"/>
      <c r="AE27" s="252"/>
      <c r="AF27" s="252"/>
      <c r="AG27" s="252"/>
      <c r="AH27" s="252"/>
      <c r="AI27" s="252"/>
      <c r="AJ27" s="252"/>
      <c r="AK27" s="252"/>
      <c r="AL27" s="252"/>
      <c r="AM27" s="252"/>
      <c r="AN27" s="252"/>
      <c r="AO27" s="252"/>
      <c r="AP27" s="374"/>
      <c r="AQ27" s="374"/>
      <c r="AR27" s="374"/>
      <c r="AS27" s="253"/>
    </row>
    <row r="28" spans="2:45" ht="15" customHeight="1" outlineLevel="1" x14ac:dyDescent="0.2">
      <c r="B28" s="258" t="str">
        <f t="shared" si="0"/>
        <v/>
      </c>
      <c r="C28" s="259" t="str">
        <f t="shared" si="1"/>
        <v>DDD</v>
      </c>
      <c r="D28" s="260">
        <f t="shared" si="6"/>
        <v>42456</v>
      </c>
      <c r="E28" s="261">
        <v>2020</v>
      </c>
      <c r="F28" s="252">
        <v>3</v>
      </c>
      <c r="G28" s="261">
        <v>28</v>
      </c>
      <c r="H28" s="261"/>
      <c r="I28" s="333">
        <v>0</v>
      </c>
      <c r="J28" s="333">
        <v>0</v>
      </c>
      <c r="K28" s="333">
        <v>0</v>
      </c>
      <c r="L28" s="333">
        <v>0</v>
      </c>
      <c r="M28" s="267">
        <f t="shared" si="5"/>
        <v>0</v>
      </c>
      <c r="N28" s="349"/>
      <c r="O28" s="275"/>
      <c r="P28" s="275"/>
      <c r="Q28" s="275"/>
      <c r="R28" s="272"/>
      <c r="S28" s="261"/>
      <c r="T28" s="252"/>
      <c r="U28" s="252"/>
      <c r="V28" s="252"/>
      <c r="W28" s="252"/>
      <c r="X28" s="252"/>
      <c r="Y28" s="252"/>
      <c r="Z28" s="252"/>
      <c r="AA28" s="252"/>
      <c r="AB28" s="252"/>
      <c r="AC28" s="252"/>
      <c r="AD28" s="252"/>
      <c r="AE28" s="252"/>
      <c r="AF28" s="252"/>
      <c r="AG28" s="252"/>
      <c r="AH28" s="252"/>
      <c r="AI28" s="252"/>
      <c r="AJ28" s="252"/>
      <c r="AK28" s="252"/>
      <c r="AL28" s="252"/>
      <c r="AM28" s="252"/>
      <c r="AN28" s="252"/>
      <c r="AO28" s="252"/>
      <c r="AP28" s="374"/>
      <c r="AQ28" s="374"/>
      <c r="AR28" s="374"/>
      <c r="AS28" s="253"/>
    </row>
    <row r="29" spans="2:45" ht="15" customHeight="1" outlineLevel="1" thickBot="1" x14ac:dyDescent="0.25">
      <c r="B29" s="262" t="str">
        <f t="shared" si="0"/>
        <v/>
      </c>
      <c r="C29" s="263" t="str">
        <f t="shared" si="1"/>
        <v>DDD</v>
      </c>
      <c r="D29" s="264">
        <f t="shared" si="6"/>
        <v>42457</v>
      </c>
      <c r="E29" s="265">
        <v>2020</v>
      </c>
      <c r="F29" s="254">
        <v>3</v>
      </c>
      <c r="G29" s="265">
        <v>29</v>
      </c>
      <c r="H29" s="265"/>
      <c r="I29" s="334">
        <v>0</v>
      </c>
      <c r="J29" s="334">
        <v>0</v>
      </c>
      <c r="K29" s="334">
        <v>0</v>
      </c>
      <c r="L29" s="334">
        <v>0</v>
      </c>
      <c r="M29" s="268">
        <f t="shared" si="5"/>
        <v>0</v>
      </c>
      <c r="N29" s="350"/>
      <c r="O29" s="276"/>
      <c r="P29" s="276"/>
      <c r="Q29" s="276"/>
      <c r="R29" s="353"/>
      <c r="S29" s="265"/>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375"/>
      <c r="AQ29" s="375"/>
      <c r="AR29" s="375"/>
      <c r="AS29" s="255"/>
    </row>
    <row r="30" spans="2:45" ht="15" customHeight="1" thickBot="1" x14ac:dyDescent="0.25">
      <c r="B30" s="339"/>
      <c r="C30" s="340"/>
      <c r="D30" s="341"/>
      <c r="E30" s="248"/>
      <c r="F30" s="342"/>
      <c r="G30" s="248"/>
      <c r="H30" s="248"/>
      <c r="I30" s="196"/>
      <c r="J30" s="196"/>
      <c r="K30" s="196"/>
      <c r="L30" s="196"/>
      <c r="M30" s="11"/>
      <c r="N30" s="11"/>
      <c r="O30" s="248"/>
      <c r="P30" s="248"/>
      <c r="Q30" s="248"/>
      <c r="R30" s="248"/>
      <c r="S30" s="248"/>
      <c r="T30" s="342"/>
      <c r="U30" s="342"/>
      <c r="V30" s="342"/>
      <c r="W30" s="342"/>
      <c r="X30" s="342"/>
      <c r="Y30" s="342"/>
      <c r="Z30" s="342"/>
      <c r="AA30" s="342"/>
      <c r="AB30" s="342"/>
      <c r="AC30" s="342"/>
      <c r="AD30" s="342"/>
      <c r="AE30" s="342"/>
      <c r="AF30" s="342"/>
      <c r="AG30" s="342"/>
      <c r="AH30" s="342"/>
      <c r="AI30" s="342"/>
      <c r="AJ30" s="342"/>
      <c r="AK30" s="342"/>
      <c r="AL30" s="342"/>
      <c r="AM30" s="342"/>
      <c r="AN30" s="342"/>
      <c r="AO30" s="342"/>
      <c r="AP30" s="342"/>
      <c r="AQ30" s="342"/>
      <c r="AR30" s="342"/>
      <c r="AS30" s="342"/>
    </row>
    <row r="31" spans="2:45" ht="15" customHeight="1" outlineLevel="1" x14ac:dyDescent="0.2">
      <c r="B31" s="249" t="str">
        <f t="shared" ref="B31:B44" si="7">IF(C31="Mon",WEEKNUM(D31),"")</f>
        <v/>
      </c>
      <c r="C31" s="256" t="str">
        <f t="shared" ref="C31:C44" si="8">TEXT(D31,"DDD")</f>
        <v>DDD</v>
      </c>
      <c r="D31" s="257">
        <f>DATE(E31,F31,G31)</f>
        <v>42542</v>
      </c>
      <c r="E31" s="250">
        <v>2020</v>
      </c>
      <c r="F31" s="250">
        <v>6</v>
      </c>
      <c r="G31" s="273">
        <v>22</v>
      </c>
      <c r="H31" s="273"/>
      <c r="I31" s="332">
        <v>0</v>
      </c>
      <c r="J31" s="332">
        <v>0</v>
      </c>
      <c r="K31" s="332">
        <v>0</v>
      </c>
      <c r="L31" s="332">
        <v>0</v>
      </c>
      <c r="M31" s="266">
        <f t="shared" si="5"/>
        <v>0</v>
      </c>
      <c r="N31" s="348"/>
      <c r="O31" s="274"/>
      <c r="P31" s="274"/>
      <c r="Q31" s="274"/>
      <c r="R31" s="271"/>
      <c r="S31" s="250"/>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373"/>
      <c r="AQ31" s="373"/>
      <c r="AR31" s="373"/>
      <c r="AS31" s="251"/>
    </row>
    <row r="32" spans="2:45" ht="15" customHeight="1" outlineLevel="1" x14ac:dyDescent="0.2">
      <c r="B32" s="258" t="str">
        <f t="shared" si="7"/>
        <v/>
      </c>
      <c r="C32" s="259" t="str">
        <f t="shared" si="8"/>
        <v>DDD</v>
      </c>
      <c r="D32" s="260">
        <f t="shared" ref="D32:D37" si="9">DATE(E32,F32,G32)</f>
        <v>42543</v>
      </c>
      <c r="E32" s="261">
        <v>2020</v>
      </c>
      <c r="F32" s="252">
        <v>6</v>
      </c>
      <c r="G32" s="261">
        <v>23</v>
      </c>
      <c r="H32" s="261"/>
      <c r="I32" s="333">
        <v>0</v>
      </c>
      <c r="J32" s="333">
        <v>0</v>
      </c>
      <c r="K32" s="333">
        <v>0</v>
      </c>
      <c r="L32" s="333">
        <v>0</v>
      </c>
      <c r="M32" s="267">
        <f t="shared" si="5"/>
        <v>0</v>
      </c>
      <c r="N32" s="349"/>
      <c r="O32" s="275"/>
      <c r="P32" s="275"/>
      <c r="Q32" s="275"/>
      <c r="R32" s="27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374"/>
      <c r="AQ32" s="374"/>
      <c r="AR32" s="374"/>
      <c r="AS32" s="253"/>
    </row>
    <row r="33" spans="2:45" ht="15" customHeight="1" outlineLevel="1" x14ac:dyDescent="0.2">
      <c r="B33" s="258" t="str">
        <f t="shared" si="7"/>
        <v/>
      </c>
      <c r="C33" s="259" t="str">
        <f t="shared" si="8"/>
        <v>DDD</v>
      </c>
      <c r="D33" s="260">
        <f t="shared" si="9"/>
        <v>42544</v>
      </c>
      <c r="E33" s="261">
        <v>2020</v>
      </c>
      <c r="F33" s="252">
        <v>6</v>
      </c>
      <c r="G33" s="261">
        <v>24</v>
      </c>
      <c r="H33" s="261"/>
      <c r="I33" s="333">
        <v>0</v>
      </c>
      <c r="J33" s="333">
        <v>0</v>
      </c>
      <c r="K33" s="333">
        <v>0</v>
      </c>
      <c r="L33" s="333">
        <v>0</v>
      </c>
      <c r="M33" s="267">
        <f t="shared" si="5"/>
        <v>0</v>
      </c>
      <c r="N33" s="349"/>
      <c r="O33" s="275"/>
      <c r="P33" s="275"/>
      <c r="Q33" s="275"/>
      <c r="R33" s="27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374"/>
      <c r="AQ33" s="374"/>
      <c r="AR33" s="374"/>
      <c r="AS33" s="253"/>
    </row>
    <row r="34" spans="2:45" ht="15" customHeight="1" outlineLevel="1" x14ac:dyDescent="0.2">
      <c r="B34" s="258" t="str">
        <f t="shared" si="7"/>
        <v/>
      </c>
      <c r="C34" s="259" t="str">
        <f t="shared" si="8"/>
        <v>DDD</v>
      </c>
      <c r="D34" s="260">
        <f t="shared" si="9"/>
        <v>42545</v>
      </c>
      <c r="E34" s="261">
        <v>2020</v>
      </c>
      <c r="F34" s="252">
        <v>6</v>
      </c>
      <c r="G34" s="261">
        <v>25</v>
      </c>
      <c r="H34" s="261"/>
      <c r="I34" s="333">
        <v>0</v>
      </c>
      <c r="J34" s="333">
        <v>0</v>
      </c>
      <c r="K34" s="333">
        <v>0</v>
      </c>
      <c r="L34" s="333">
        <v>0</v>
      </c>
      <c r="M34" s="267">
        <f t="shared" si="5"/>
        <v>0</v>
      </c>
      <c r="N34" s="349"/>
      <c r="O34" s="275"/>
      <c r="P34" s="275"/>
      <c r="Q34" s="275"/>
      <c r="R34" s="27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374"/>
      <c r="AQ34" s="374"/>
      <c r="AR34" s="374"/>
      <c r="AS34" s="253"/>
    </row>
    <row r="35" spans="2:45" ht="15" customHeight="1" outlineLevel="1" x14ac:dyDescent="0.2">
      <c r="B35" s="258" t="str">
        <f t="shared" si="7"/>
        <v/>
      </c>
      <c r="C35" s="259" t="str">
        <f t="shared" si="8"/>
        <v>DDD</v>
      </c>
      <c r="D35" s="260">
        <f t="shared" si="9"/>
        <v>42546</v>
      </c>
      <c r="E35" s="261">
        <v>2020</v>
      </c>
      <c r="F35" s="252">
        <v>6</v>
      </c>
      <c r="G35" s="261">
        <v>26</v>
      </c>
      <c r="H35" s="261"/>
      <c r="I35" s="333">
        <v>0</v>
      </c>
      <c r="J35" s="333">
        <v>0</v>
      </c>
      <c r="K35" s="333">
        <v>0</v>
      </c>
      <c r="L35" s="333">
        <v>0</v>
      </c>
      <c r="M35" s="267">
        <f t="shared" si="5"/>
        <v>0</v>
      </c>
      <c r="N35" s="349"/>
      <c r="O35" s="275"/>
      <c r="P35" s="275"/>
      <c r="Q35" s="275"/>
      <c r="R35" s="27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374"/>
      <c r="AQ35" s="374"/>
      <c r="AR35" s="374"/>
      <c r="AS35" s="253"/>
    </row>
    <row r="36" spans="2:45" ht="15" customHeight="1" outlineLevel="1" x14ac:dyDescent="0.2">
      <c r="B36" s="258" t="str">
        <f t="shared" si="7"/>
        <v/>
      </c>
      <c r="C36" s="259" t="str">
        <f t="shared" si="8"/>
        <v>DDD</v>
      </c>
      <c r="D36" s="260">
        <f t="shared" si="9"/>
        <v>42547</v>
      </c>
      <c r="E36" s="261">
        <v>2020</v>
      </c>
      <c r="F36" s="252">
        <v>6</v>
      </c>
      <c r="G36" s="261">
        <v>27</v>
      </c>
      <c r="H36" s="261"/>
      <c r="I36" s="333">
        <v>0</v>
      </c>
      <c r="J36" s="333">
        <v>0</v>
      </c>
      <c r="K36" s="333">
        <v>0</v>
      </c>
      <c r="L36" s="333">
        <v>0</v>
      </c>
      <c r="M36" s="267">
        <f t="shared" si="5"/>
        <v>0</v>
      </c>
      <c r="N36" s="349"/>
      <c r="O36" s="275"/>
      <c r="P36" s="275"/>
      <c r="Q36" s="275"/>
      <c r="R36" s="272"/>
      <c r="S36" s="261"/>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374"/>
      <c r="AQ36" s="374"/>
      <c r="AR36" s="374"/>
      <c r="AS36" s="253"/>
    </row>
    <row r="37" spans="2:45" ht="15" customHeight="1" outlineLevel="1" thickBot="1" x14ac:dyDescent="0.25">
      <c r="B37" s="262" t="str">
        <f t="shared" si="7"/>
        <v/>
      </c>
      <c r="C37" s="263" t="str">
        <f t="shared" si="8"/>
        <v>DDD</v>
      </c>
      <c r="D37" s="264">
        <f t="shared" si="9"/>
        <v>42548</v>
      </c>
      <c r="E37" s="265">
        <v>2020</v>
      </c>
      <c r="F37" s="254">
        <v>6</v>
      </c>
      <c r="G37" s="265">
        <v>28</v>
      </c>
      <c r="H37" s="265"/>
      <c r="I37" s="334">
        <v>0.30208333333333331</v>
      </c>
      <c r="J37" s="334">
        <v>0.69791666666666663</v>
      </c>
      <c r="K37" s="334">
        <v>0.69791666666666663</v>
      </c>
      <c r="L37" s="334">
        <v>0.69791666666666663</v>
      </c>
      <c r="M37" s="268">
        <f t="shared" si="5"/>
        <v>0.39583333333333331</v>
      </c>
      <c r="N37" s="350"/>
      <c r="O37" s="380">
        <v>1</v>
      </c>
      <c r="P37" s="276"/>
      <c r="Q37" s="276"/>
      <c r="R37" s="353"/>
      <c r="S37" s="265" t="s">
        <v>213</v>
      </c>
      <c r="T37" s="254">
        <v>14752</v>
      </c>
      <c r="U37" s="254" t="s">
        <v>396</v>
      </c>
      <c r="V37" s="254"/>
      <c r="W37" s="254" t="s">
        <v>391</v>
      </c>
      <c r="X37" s="254" t="s">
        <v>392</v>
      </c>
      <c r="Y37" s="254" t="s">
        <v>52</v>
      </c>
      <c r="Z37" s="254"/>
      <c r="AA37" s="254"/>
      <c r="AB37" s="254"/>
      <c r="AC37" s="254" t="s">
        <v>610</v>
      </c>
      <c r="AD37" s="254"/>
      <c r="AE37" s="254"/>
      <c r="AF37" s="254"/>
      <c r="AG37" s="254" t="s">
        <v>610</v>
      </c>
      <c r="AH37" s="254" t="s">
        <v>611</v>
      </c>
      <c r="AI37" s="254" t="s">
        <v>609</v>
      </c>
      <c r="AJ37" s="254" t="s">
        <v>608</v>
      </c>
      <c r="AK37" s="254"/>
      <c r="AL37" s="254" t="s">
        <v>625</v>
      </c>
      <c r="AM37" s="254" t="s">
        <v>626</v>
      </c>
      <c r="AN37" s="254" t="s">
        <v>627</v>
      </c>
      <c r="AO37" s="254" t="s">
        <v>628</v>
      </c>
      <c r="AP37" s="375"/>
      <c r="AQ37" s="375"/>
      <c r="AR37" s="375"/>
      <c r="AS37" s="383" t="s">
        <v>619</v>
      </c>
    </row>
    <row r="38" spans="2:45" ht="15" customHeight="1" outlineLevel="1" x14ac:dyDescent="0.2">
      <c r="B38" s="249" t="str">
        <f t="shared" si="7"/>
        <v/>
      </c>
      <c r="C38" s="256" t="str">
        <f t="shared" si="8"/>
        <v>DDD</v>
      </c>
      <c r="D38" s="257">
        <f>DATE(E38,F38,G38)</f>
        <v>42549</v>
      </c>
      <c r="E38" s="250">
        <v>2020</v>
      </c>
      <c r="F38" s="250">
        <v>6</v>
      </c>
      <c r="G38" s="273">
        <v>29</v>
      </c>
      <c r="H38" s="273"/>
      <c r="I38" s="332">
        <v>0.3125</v>
      </c>
      <c r="J38" s="332">
        <v>0.51041666666666663</v>
      </c>
      <c r="K38" s="332">
        <v>0.53125</v>
      </c>
      <c r="L38" s="332">
        <v>0.6875</v>
      </c>
      <c r="M38" s="266">
        <f t="shared" si="5"/>
        <v>0.35416666666666663</v>
      </c>
      <c r="N38" s="348"/>
      <c r="O38" s="274"/>
      <c r="P38" s="277"/>
      <c r="Q38" s="377">
        <v>1</v>
      </c>
      <c r="R38" s="271"/>
      <c r="S38" s="250" t="s">
        <v>213</v>
      </c>
      <c r="T38" s="250">
        <v>14752</v>
      </c>
      <c r="U38" s="250" t="s">
        <v>396</v>
      </c>
      <c r="V38" s="250"/>
      <c r="W38" s="250" t="s">
        <v>391</v>
      </c>
      <c r="X38" s="250" t="s">
        <v>392</v>
      </c>
      <c r="Y38" s="250" t="s">
        <v>52</v>
      </c>
      <c r="Z38" s="250"/>
      <c r="AA38" s="250"/>
      <c r="AB38" s="250"/>
      <c r="AC38" s="250" t="s">
        <v>610</v>
      </c>
      <c r="AD38" s="250"/>
      <c r="AE38" s="250"/>
      <c r="AF38" s="250"/>
      <c r="AG38" s="250" t="s">
        <v>610</v>
      </c>
      <c r="AH38" s="250" t="s">
        <v>611</v>
      </c>
      <c r="AI38" s="250" t="s">
        <v>609</v>
      </c>
      <c r="AJ38" s="250" t="s">
        <v>608</v>
      </c>
      <c r="AK38" s="250"/>
      <c r="AL38" s="250" t="s">
        <v>625</v>
      </c>
      <c r="AM38" s="250" t="s">
        <v>626</v>
      </c>
      <c r="AN38" s="250" t="s">
        <v>627</v>
      </c>
      <c r="AO38" s="250" t="s">
        <v>628</v>
      </c>
      <c r="AP38" s="373"/>
      <c r="AQ38" s="373"/>
      <c r="AR38" s="373"/>
      <c r="AS38" s="251"/>
    </row>
    <row r="39" spans="2:45" ht="15" customHeight="1" outlineLevel="1" x14ac:dyDescent="0.2">
      <c r="B39" s="258" t="str">
        <f t="shared" si="7"/>
        <v/>
      </c>
      <c r="C39" s="259" t="str">
        <f t="shared" si="8"/>
        <v>DDD</v>
      </c>
      <c r="D39" s="260">
        <f t="shared" ref="D39:D44" si="10">DATE(E39,F39,G39)</f>
        <v>42550</v>
      </c>
      <c r="E39" s="261">
        <v>2020</v>
      </c>
      <c r="F39" s="252">
        <v>6</v>
      </c>
      <c r="G39" s="261">
        <v>30</v>
      </c>
      <c r="H39" s="261"/>
      <c r="I39" s="333">
        <v>0.375</v>
      </c>
      <c r="J39" s="333">
        <v>0.74652777777777779</v>
      </c>
      <c r="K39" s="333">
        <v>0.74652777777777779</v>
      </c>
      <c r="L39" s="333">
        <v>0.74652777777777779</v>
      </c>
      <c r="M39" s="267">
        <f t="shared" si="5"/>
        <v>0.37152777777777779</v>
      </c>
      <c r="N39" s="349"/>
      <c r="O39" s="381">
        <v>1</v>
      </c>
      <c r="P39" s="275"/>
      <c r="Q39" s="368"/>
      <c r="R39" s="354"/>
      <c r="S39" s="252" t="s">
        <v>213</v>
      </c>
      <c r="T39" s="252">
        <v>14752</v>
      </c>
      <c r="U39" s="252" t="s">
        <v>396</v>
      </c>
      <c r="V39" s="252"/>
      <c r="W39" s="252" t="s">
        <v>391</v>
      </c>
      <c r="X39" s="252" t="s">
        <v>392</v>
      </c>
      <c r="Y39" s="252" t="s">
        <v>52</v>
      </c>
      <c r="Z39" s="252"/>
      <c r="AA39" s="252"/>
      <c r="AB39" s="252"/>
      <c r="AC39" s="252" t="s">
        <v>610</v>
      </c>
      <c r="AD39" s="252"/>
      <c r="AE39" s="252"/>
      <c r="AF39" s="252"/>
      <c r="AG39" s="252" t="s">
        <v>610</v>
      </c>
      <c r="AH39" s="252" t="s">
        <v>611</v>
      </c>
      <c r="AI39" s="252" t="s">
        <v>609</v>
      </c>
      <c r="AJ39" s="252" t="s">
        <v>608</v>
      </c>
      <c r="AK39" s="252"/>
      <c r="AL39" s="252" t="s">
        <v>625</v>
      </c>
      <c r="AM39" s="252" t="s">
        <v>626</v>
      </c>
      <c r="AN39" s="252" t="s">
        <v>627</v>
      </c>
      <c r="AO39" s="252" t="s">
        <v>628</v>
      </c>
      <c r="AP39" s="374"/>
      <c r="AQ39" s="374"/>
      <c r="AR39" s="374"/>
      <c r="AS39" s="253"/>
    </row>
    <row r="40" spans="2:45" ht="15.75" customHeight="1" outlineLevel="1" x14ac:dyDescent="0.2">
      <c r="B40" s="258" t="str">
        <f t="shared" si="7"/>
        <v/>
      </c>
      <c r="C40" s="259" t="str">
        <f t="shared" si="8"/>
        <v>DDD</v>
      </c>
      <c r="D40" s="260">
        <f t="shared" si="10"/>
        <v>42551</v>
      </c>
      <c r="E40" s="261">
        <v>2020</v>
      </c>
      <c r="F40" s="252">
        <v>7</v>
      </c>
      <c r="G40" s="261">
        <v>1</v>
      </c>
      <c r="H40" s="261"/>
      <c r="I40" s="333">
        <v>0</v>
      </c>
      <c r="J40" s="333">
        <v>0</v>
      </c>
      <c r="K40" s="333">
        <v>0</v>
      </c>
      <c r="L40" s="333">
        <v>0</v>
      </c>
      <c r="M40" s="267">
        <f t="shared" si="5"/>
        <v>0</v>
      </c>
      <c r="N40" s="351"/>
      <c r="O40" s="368"/>
      <c r="P40" s="275"/>
      <c r="Q40" s="275"/>
      <c r="R40" s="27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374"/>
      <c r="AQ40" s="374"/>
      <c r="AR40" s="374"/>
      <c r="AS40" s="253"/>
    </row>
    <row r="41" spans="2:45" outlineLevel="1" x14ac:dyDescent="0.2">
      <c r="B41" s="258" t="str">
        <f t="shared" si="7"/>
        <v/>
      </c>
      <c r="C41" s="259" t="str">
        <f t="shared" si="8"/>
        <v>DDD</v>
      </c>
      <c r="D41" s="260">
        <f t="shared" si="10"/>
        <v>42552</v>
      </c>
      <c r="E41" s="261">
        <v>2020</v>
      </c>
      <c r="F41" s="252">
        <v>7</v>
      </c>
      <c r="G41" s="261">
        <v>2</v>
      </c>
      <c r="H41" s="261"/>
      <c r="I41" s="333">
        <v>0</v>
      </c>
      <c r="J41" s="333">
        <v>0</v>
      </c>
      <c r="K41" s="333">
        <v>0</v>
      </c>
      <c r="L41" s="333">
        <v>0</v>
      </c>
      <c r="M41" s="267">
        <f t="shared" si="5"/>
        <v>0</v>
      </c>
      <c r="N41" s="349"/>
      <c r="O41" s="275"/>
      <c r="P41" s="275"/>
      <c r="Q41" s="275"/>
      <c r="R41" s="27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374"/>
      <c r="AQ41" s="374"/>
      <c r="AR41" s="374"/>
      <c r="AS41" s="253"/>
    </row>
    <row r="42" spans="2:45" outlineLevel="1" x14ac:dyDescent="0.2">
      <c r="B42" s="258" t="str">
        <f t="shared" si="7"/>
        <v/>
      </c>
      <c r="C42" s="259" t="str">
        <f t="shared" si="8"/>
        <v>DDD</v>
      </c>
      <c r="D42" s="260">
        <f t="shared" si="10"/>
        <v>42553</v>
      </c>
      <c r="E42" s="261">
        <v>2020</v>
      </c>
      <c r="F42" s="252">
        <v>7</v>
      </c>
      <c r="G42" s="261">
        <v>3</v>
      </c>
      <c r="H42" s="261"/>
      <c r="I42" s="333">
        <v>0</v>
      </c>
      <c r="J42" s="333">
        <v>0</v>
      </c>
      <c r="K42" s="333">
        <v>0</v>
      </c>
      <c r="L42" s="333">
        <v>0</v>
      </c>
      <c r="M42" s="267">
        <f t="shared" si="5"/>
        <v>0</v>
      </c>
      <c r="N42" s="349"/>
      <c r="O42" s="275"/>
      <c r="P42" s="275"/>
      <c r="Q42" s="275"/>
      <c r="R42" s="27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374"/>
      <c r="AQ42" s="374"/>
      <c r="AR42" s="374"/>
      <c r="AS42" s="253"/>
    </row>
    <row r="43" spans="2:45" outlineLevel="1" x14ac:dyDescent="0.2">
      <c r="B43" s="258" t="str">
        <f t="shared" si="7"/>
        <v/>
      </c>
      <c r="C43" s="259" t="str">
        <f t="shared" si="8"/>
        <v>DDD</v>
      </c>
      <c r="D43" s="260">
        <f t="shared" si="10"/>
        <v>42554</v>
      </c>
      <c r="E43" s="261">
        <v>2020</v>
      </c>
      <c r="F43" s="252">
        <v>7</v>
      </c>
      <c r="G43" s="261">
        <v>4</v>
      </c>
      <c r="H43" s="261"/>
      <c r="I43" s="333">
        <v>0</v>
      </c>
      <c r="J43" s="333">
        <v>0</v>
      </c>
      <c r="K43" s="333">
        <v>0</v>
      </c>
      <c r="L43" s="333">
        <v>0</v>
      </c>
      <c r="M43" s="267">
        <f t="shared" si="5"/>
        <v>0</v>
      </c>
      <c r="N43" s="349"/>
      <c r="O43" s="275"/>
      <c r="P43" s="275"/>
      <c r="Q43" s="275"/>
      <c r="R43" s="272"/>
      <c r="S43" s="261"/>
      <c r="T43" s="252"/>
      <c r="U43" s="252"/>
      <c r="V43" s="252"/>
      <c r="W43" s="252"/>
      <c r="X43" s="252"/>
      <c r="Y43" s="252"/>
      <c r="Z43" s="252"/>
      <c r="AA43" s="252"/>
      <c r="AB43" s="252"/>
      <c r="AC43" s="252"/>
      <c r="AD43" s="252"/>
      <c r="AE43" s="252"/>
      <c r="AF43" s="252"/>
      <c r="AG43" s="252"/>
      <c r="AH43" s="252"/>
      <c r="AI43" s="252"/>
      <c r="AJ43" s="252"/>
      <c r="AK43" s="252"/>
      <c r="AL43" s="252"/>
      <c r="AM43" s="252"/>
      <c r="AN43" s="252"/>
      <c r="AO43" s="252"/>
      <c r="AP43" s="374"/>
      <c r="AQ43" s="374"/>
      <c r="AR43" s="374"/>
      <c r="AS43" s="253"/>
    </row>
    <row r="44" spans="2:45" ht="16" outlineLevel="1" thickBot="1" x14ac:dyDescent="0.25">
      <c r="B44" s="262" t="str">
        <f t="shared" si="7"/>
        <v/>
      </c>
      <c r="C44" s="263" t="str">
        <f t="shared" si="8"/>
        <v>DDD</v>
      </c>
      <c r="D44" s="264">
        <f t="shared" si="10"/>
        <v>42555</v>
      </c>
      <c r="E44" s="265">
        <v>2020</v>
      </c>
      <c r="F44" s="254">
        <v>7</v>
      </c>
      <c r="G44" s="265">
        <v>5</v>
      </c>
      <c r="H44" s="265"/>
      <c r="I44" s="334">
        <v>0</v>
      </c>
      <c r="J44" s="334">
        <v>0</v>
      </c>
      <c r="K44" s="334">
        <v>0</v>
      </c>
      <c r="L44" s="334">
        <v>0</v>
      </c>
      <c r="M44" s="268">
        <f t="shared" si="5"/>
        <v>0</v>
      </c>
      <c r="N44" s="350"/>
      <c r="O44" s="276"/>
      <c r="P44" s="276"/>
      <c r="Q44" s="276"/>
      <c r="R44" s="353"/>
      <c r="S44" s="265"/>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375"/>
      <c r="AQ44" s="375"/>
      <c r="AR44" s="375"/>
      <c r="AS44" s="255"/>
    </row>
    <row r="45" spans="2:45" ht="15" customHeight="1" thickBot="1" x14ac:dyDescent="0.25">
      <c r="B45" s="339"/>
      <c r="C45" s="340"/>
      <c r="D45" s="341"/>
      <c r="E45" s="248"/>
      <c r="F45" s="342"/>
      <c r="G45" s="248"/>
      <c r="H45" s="248"/>
      <c r="I45" s="196"/>
      <c r="J45" s="196"/>
      <c r="K45" s="196"/>
      <c r="L45" s="196"/>
      <c r="M45" s="11"/>
      <c r="N45" s="11"/>
      <c r="O45" s="248"/>
      <c r="P45" s="248"/>
      <c r="Q45" s="248"/>
      <c r="R45" s="248"/>
      <c r="S45" s="248"/>
      <c r="T45" s="342"/>
      <c r="U45" s="342"/>
      <c r="V45" s="342"/>
      <c r="W45" s="342"/>
      <c r="X45" s="342"/>
      <c r="Y45" s="342"/>
      <c r="Z45" s="342"/>
      <c r="AA45" s="342"/>
      <c r="AB45" s="342"/>
      <c r="AC45" s="342"/>
      <c r="AD45" s="342"/>
      <c r="AE45" s="342"/>
      <c r="AF45" s="342"/>
      <c r="AG45" s="342"/>
      <c r="AH45" s="342"/>
      <c r="AI45" s="342"/>
      <c r="AJ45" s="342"/>
      <c r="AK45" s="342"/>
      <c r="AL45" s="342"/>
      <c r="AM45" s="342"/>
      <c r="AN45" s="342"/>
      <c r="AO45" s="342"/>
      <c r="AP45" s="342"/>
      <c r="AQ45" s="342"/>
      <c r="AR45" s="342"/>
      <c r="AS45" s="342"/>
    </row>
    <row r="46" spans="2:45" outlineLevel="1" x14ac:dyDescent="0.2">
      <c r="B46" s="249" t="str">
        <f t="shared" ref="B46:B59" si="11">IF(C46="Mon",WEEKNUM(D46),"")</f>
        <v/>
      </c>
      <c r="C46" s="256" t="str">
        <f t="shared" ref="C46:C59" si="12">TEXT(D46,"DDD")</f>
        <v>DDD</v>
      </c>
      <c r="D46" s="257">
        <f>DATE(E46,F46,G46)</f>
        <v>42605</v>
      </c>
      <c r="E46" s="250">
        <v>2020</v>
      </c>
      <c r="F46" s="250">
        <v>8</v>
      </c>
      <c r="G46" s="273">
        <v>24</v>
      </c>
      <c r="H46" s="273"/>
      <c r="I46" s="332">
        <v>0</v>
      </c>
      <c r="J46" s="332">
        <v>0</v>
      </c>
      <c r="K46" s="332">
        <v>0</v>
      </c>
      <c r="L46" s="332">
        <v>0</v>
      </c>
      <c r="M46" s="266">
        <f t="shared" ref="M46:M59" si="13">L46-I46-(K46-J46)</f>
        <v>0</v>
      </c>
      <c r="N46" s="348"/>
      <c r="O46" s="274"/>
      <c r="P46" s="274"/>
      <c r="Q46" s="274"/>
      <c r="R46" s="271"/>
      <c r="S46" s="250"/>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373"/>
      <c r="AQ46" s="373"/>
      <c r="AR46" s="373"/>
      <c r="AS46" s="251"/>
    </row>
    <row r="47" spans="2:45" outlineLevel="1" x14ac:dyDescent="0.2">
      <c r="B47" s="258" t="str">
        <f t="shared" si="11"/>
        <v/>
      </c>
      <c r="C47" s="259" t="str">
        <f t="shared" si="12"/>
        <v>DDD</v>
      </c>
      <c r="D47" s="260">
        <f t="shared" ref="D47:D52" si="14">DATE(E47,F47,G47)</f>
        <v>42606</v>
      </c>
      <c r="E47" s="261">
        <v>2020</v>
      </c>
      <c r="F47" s="252">
        <v>8</v>
      </c>
      <c r="G47" s="261">
        <v>25</v>
      </c>
      <c r="H47" s="261"/>
      <c r="I47" s="333">
        <v>0.2951388888888889</v>
      </c>
      <c r="J47" s="333">
        <v>0.51041666666666663</v>
      </c>
      <c r="K47" s="333">
        <v>0.53125</v>
      </c>
      <c r="L47" s="333">
        <v>0.80208333333333337</v>
      </c>
      <c r="M47" s="267">
        <f t="shared" si="13"/>
        <v>0.48611111111111105</v>
      </c>
      <c r="N47" s="349"/>
      <c r="O47" s="275">
        <v>1</v>
      </c>
      <c r="P47" s="275"/>
      <c r="Q47" s="275"/>
      <c r="R47" s="272"/>
      <c r="S47" s="252" t="s">
        <v>213</v>
      </c>
      <c r="T47" s="252">
        <v>14511</v>
      </c>
      <c r="U47" s="252" t="s">
        <v>395</v>
      </c>
      <c r="V47" s="252"/>
      <c r="W47" s="252" t="s">
        <v>381</v>
      </c>
      <c r="X47" s="252" t="s">
        <v>693</v>
      </c>
      <c r="Y47" s="252" t="s">
        <v>52</v>
      </c>
      <c r="Z47" s="252"/>
      <c r="AA47" s="252"/>
      <c r="AB47" s="252"/>
      <c r="AC47" s="252" t="s">
        <v>629</v>
      </c>
      <c r="AD47" s="252"/>
      <c r="AE47" s="252"/>
      <c r="AF47" s="252"/>
      <c r="AG47" s="252"/>
      <c r="AH47" s="252"/>
      <c r="AI47" s="252"/>
      <c r="AJ47" s="252"/>
      <c r="AK47" s="252"/>
      <c r="AL47" s="393">
        <v>0.2951388888888889</v>
      </c>
      <c r="AM47" s="393">
        <v>0.80208333333333337</v>
      </c>
      <c r="AN47" s="252"/>
      <c r="AO47" s="252"/>
      <c r="AP47" s="374"/>
      <c r="AQ47" s="393">
        <v>0.2951388888888889</v>
      </c>
      <c r="AR47" s="393">
        <v>0.80208333333333337</v>
      </c>
      <c r="AS47" s="253" t="s">
        <v>376</v>
      </c>
    </row>
    <row r="48" spans="2:45" outlineLevel="1" x14ac:dyDescent="0.2">
      <c r="B48" s="258" t="str">
        <f t="shared" si="11"/>
        <v/>
      </c>
      <c r="C48" s="259" t="str">
        <f t="shared" si="12"/>
        <v>DDD</v>
      </c>
      <c r="D48" s="260">
        <f t="shared" si="14"/>
        <v>42607</v>
      </c>
      <c r="E48" s="261">
        <v>2020</v>
      </c>
      <c r="F48" s="252">
        <v>8</v>
      </c>
      <c r="G48" s="261">
        <v>26</v>
      </c>
      <c r="H48" s="261"/>
      <c r="I48" s="333">
        <v>0.33333333333333331</v>
      </c>
      <c r="J48" s="333">
        <v>0.51041666666666663</v>
      </c>
      <c r="K48" s="333">
        <v>0.53125</v>
      </c>
      <c r="L48" s="333">
        <v>0.77083333333333337</v>
      </c>
      <c r="M48" s="267">
        <f t="shared" si="13"/>
        <v>0.41666666666666669</v>
      </c>
      <c r="N48" s="349"/>
      <c r="O48" s="275"/>
      <c r="P48" s="275"/>
      <c r="Q48" s="275">
        <v>1</v>
      </c>
      <c r="R48" s="272"/>
      <c r="S48" s="252" t="s">
        <v>213</v>
      </c>
      <c r="T48" s="252">
        <v>14510</v>
      </c>
      <c r="U48" s="252" t="s">
        <v>395</v>
      </c>
      <c r="V48" s="252"/>
      <c r="W48" s="252" t="s">
        <v>381</v>
      </c>
      <c r="X48" s="252" t="s">
        <v>693</v>
      </c>
      <c r="Y48" s="252" t="s">
        <v>52</v>
      </c>
      <c r="Z48" s="252"/>
      <c r="AA48" s="252"/>
      <c r="AB48" s="252"/>
      <c r="AC48" s="252" t="s">
        <v>629</v>
      </c>
      <c r="AD48" s="252"/>
      <c r="AE48" s="252"/>
      <c r="AF48" s="252"/>
      <c r="AG48" s="252"/>
      <c r="AH48" s="252"/>
      <c r="AI48" s="252"/>
      <c r="AJ48" s="252"/>
      <c r="AK48" s="252"/>
      <c r="AL48" s="393">
        <v>0.79166666666666663</v>
      </c>
      <c r="AM48" s="393">
        <v>0.97916666666666663</v>
      </c>
      <c r="AN48" s="252"/>
      <c r="AO48" s="252"/>
      <c r="AP48" s="374"/>
      <c r="AQ48" s="393">
        <v>0.79166666666666663</v>
      </c>
      <c r="AR48" s="393">
        <v>0.97916666666666663</v>
      </c>
      <c r="AS48" s="396" t="s">
        <v>698</v>
      </c>
    </row>
    <row r="49" spans="2:45" outlineLevel="1" x14ac:dyDescent="0.2">
      <c r="B49" s="258" t="str">
        <f t="shared" si="11"/>
        <v/>
      </c>
      <c r="C49" s="259" t="str">
        <f t="shared" si="12"/>
        <v>DDD</v>
      </c>
      <c r="D49" s="260">
        <f t="shared" si="14"/>
        <v>42608</v>
      </c>
      <c r="E49" s="261">
        <v>2020</v>
      </c>
      <c r="F49" s="252">
        <v>8</v>
      </c>
      <c r="G49" s="261">
        <v>27</v>
      </c>
      <c r="H49" s="261"/>
      <c r="I49" s="333">
        <v>0.32291666666666669</v>
      </c>
      <c r="J49" s="333">
        <v>0.51041666666666663</v>
      </c>
      <c r="K49" s="333">
        <v>0.53125</v>
      </c>
      <c r="L49" s="333">
        <v>0.71875</v>
      </c>
      <c r="M49" s="267">
        <f t="shared" si="13"/>
        <v>0.37499999999999994</v>
      </c>
      <c r="N49" s="349"/>
      <c r="O49" s="275"/>
      <c r="P49" s="275"/>
      <c r="Q49" s="275">
        <v>1</v>
      </c>
      <c r="R49" s="272"/>
      <c r="S49" s="252" t="s">
        <v>213</v>
      </c>
      <c r="T49" s="252">
        <v>14511</v>
      </c>
      <c r="U49" s="252" t="s">
        <v>395</v>
      </c>
      <c r="V49" s="252"/>
      <c r="W49" s="252" t="s">
        <v>381</v>
      </c>
      <c r="X49" s="252" t="s">
        <v>693</v>
      </c>
      <c r="Y49" s="252" t="s">
        <v>52</v>
      </c>
      <c r="Z49" s="252"/>
      <c r="AA49" s="252"/>
      <c r="AB49" s="252"/>
      <c r="AC49" s="252" t="s">
        <v>629</v>
      </c>
      <c r="AD49" s="252"/>
      <c r="AE49" s="252"/>
      <c r="AF49" s="252"/>
      <c r="AG49" s="252"/>
      <c r="AH49" s="252"/>
      <c r="AI49" s="252"/>
      <c r="AJ49" s="252"/>
      <c r="AK49" s="252"/>
      <c r="AL49" s="393">
        <v>0.72916666666666663</v>
      </c>
      <c r="AM49" s="393">
        <v>0.97916666666666663</v>
      </c>
      <c r="AN49" s="252"/>
      <c r="AO49" s="252"/>
      <c r="AP49" s="374"/>
      <c r="AQ49" s="393">
        <v>0.72916666666666663</v>
      </c>
      <c r="AR49" s="393">
        <v>0.97916666666666663</v>
      </c>
      <c r="AS49" s="396" t="s">
        <v>698</v>
      </c>
    </row>
    <row r="50" spans="2:45" outlineLevel="1" x14ac:dyDescent="0.2">
      <c r="B50" s="258" t="str">
        <f t="shared" si="11"/>
        <v/>
      </c>
      <c r="C50" s="259" t="str">
        <f t="shared" si="12"/>
        <v>DDD</v>
      </c>
      <c r="D50" s="260">
        <f t="shared" si="14"/>
        <v>42609</v>
      </c>
      <c r="E50" s="261">
        <v>2020</v>
      </c>
      <c r="F50" s="252">
        <v>8</v>
      </c>
      <c r="G50" s="261">
        <v>28</v>
      </c>
      <c r="H50" s="261"/>
      <c r="I50" s="333">
        <v>0.32291666666666669</v>
      </c>
      <c r="J50" s="333">
        <v>0.51041666666666663</v>
      </c>
      <c r="K50" s="333">
        <v>0.53125</v>
      </c>
      <c r="L50" s="333">
        <v>0.71875</v>
      </c>
      <c r="M50" s="267">
        <f t="shared" si="13"/>
        <v>0.37499999999999994</v>
      </c>
      <c r="N50" s="349"/>
      <c r="O50" s="275"/>
      <c r="P50" s="275"/>
      <c r="Q50" s="275">
        <v>1</v>
      </c>
      <c r="R50" s="272"/>
      <c r="S50" s="252" t="s">
        <v>213</v>
      </c>
      <c r="T50" s="252">
        <v>14511</v>
      </c>
      <c r="U50" s="252" t="s">
        <v>395</v>
      </c>
      <c r="V50" s="252"/>
      <c r="W50" s="252" t="s">
        <v>381</v>
      </c>
      <c r="X50" s="252" t="s">
        <v>693</v>
      </c>
      <c r="Y50" s="252" t="s">
        <v>52</v>
      </c>
      <c r="Z50" s="252"/>
      <c r="AA50" s="252"/>
      <c r="AB50" s="252"/>
      <c r="AC50" s="252" t="s">
        <v>629</v>
      </c>
      <c r="AD50" s="252"/>
      <c r="AE50" s="252"/>
      <c r="AF50" s="252"/>
      <c r="AG50" s="252"/>
      <c r="AH50" s="252"/>
      <c r="AI50" s="252"/>
      <c r="AJ50" s="252"/>
      <c r="AK50" s="252"/>
      <c r="AL50" s="393">
        <v>0.75</v>
      </c>
      <c r="AM50" s="393">
        <v>0.79166666666666663</v>
      </c>
      <c r="AN50" s="252"/>
      <c r="AO50" s="252"/>
      <c r="AP50" s="374"/>
      <c r="AQ50" s="393">
        <v>0.75</v>
      </c>
      <c r="AR50" s="393">
        <v>0.79166666666666663</v>
      </c>
      <c r="AS50" s="396" t="s">
        <v>698</v>
      </c>
    </row>
    <row r="51" spans="2:45" outlineLevel="1" x14ac:dyDescent="0.2">
      <c r="B51" s="258" t="str">
        <f t="shared" si="11"/>
        <v/>
      </c>
      <c r="C51" s="259" t="str">
        <f t="shared" si="12"/>
        <v>DDD</v>
      </c>
      <c r="D51" s="260">
        <f t="shared" si="14"/>
        <v>42610</v>
      </c>
      <c r="E51" s="261">
        <v>2020</v>
      </c>
      <c r="F51" s="252">
        <v>8</v>
      </c>
      <c r="G51" s="261">
        <v>29</v>
      </c>
      <c r="H51" s="261"/>
      <c r="I51" s="333">
        <v>0.33333333333333331</v>
      </c>
      <c r="J51" s="333">
        <v>0.51041666666666663</v>
      </c>
      <c r="K51" s="333">
        <v>0.53125</v>
      </c>
      <c r="L51" s="333">
        <v>0.77083333333333337</v>
      </c>
      <c r="M51" s="267">
        <f t="shared" si="13"/>
        <v>0.41666666666666669</v>
      </c>
      <c r="N51" s="349"/>
      <c r="O51" s="275">
        <v>1</v>
      </c>
      <c r="P51" s="275"/>
      <c r="Q51" s="275"/>
      <c r="R51" s="272"/>
      <c r="S51" s="252" t="s">
        <v>213</v>
      </c>
      <c r="T51" s="252">
        <v>14511</v>
      </c>
      <c r="U51" s="252" t="s">
        <v>395</v>
      </c>
      <c r="V51" s="252"/>
      <c r="W51" s="252" t="s">
        <v>381</v>
      </c>
      <c r="X51" s="252" t="s">
        <v>693</v>
      </c>
      <c r="Y51" s="252" t="s">
        <v>52</v>
      </c>
      <c r="Z51" s="252"/>
      <c r="AA51" s="252"/>
      <c r="AB51" s="252"/>
      <c r="AC51" s="252" t="s">
        <v>629</v>
      </c>
      <c r="AD51" s="252"/>
      <c r="AE51" s="252"/>
      <c r="AF51" s="252"/>
      <c r="AG51" s="252"/>
      <c r="AH51" s="252"/>
      <c r="AI51" s="252"/>
      <c r="AJ51" s="252"/>
      <c r="AK51" s="252"/>
      <c r="AL51" s="252"/>
      <c r="AM51" s="252"/>
      <c r="AN51" s="252"/>
      <c r="AO51" s="252"/>
      <c r="AP51" s="374"/>
      <c r="AQ51" s="374"/>
      <c r="AR51" s="374"/>
      <c r="AS51" s="253" t="s">
        <v>376</v>
      </c>
    </row>
    <row r="52" spans="2:45" ht="16" outlineLevel="1" thickBot="1" x14ac:dyDescent="0.25">
      <c r="B52" s="262" t="str">
        <f t="shared" si="11"/>
        <v/>
      </c>
      <c r="C52" s="263" t="str">
        <f t="shared" si="12"/>
        <v>DDD</v>
      </c>
      <c r="D52" s="264">
        <f t="shared" si="14"/>
        <v>42611</v>
      </c>
      <c r="E52" s="265">
        <v>2020</v>
      </c>
      <c r="F52" s="254">
        <v>8</v>
      </c>
      <c r="G52" s="265">
        <v>30</v>
      </c>
      <c r="H52" s="265"/>
      <c r="I52" s="334">
        <v>0</v>
      </c>
      <c r="J52" s="334">
        <v>0</v>
      </c>
      <c r="K52" s="334">
        <v>0</v>
      </c>
      <c r="L52" s="334">
        <v>0</v>
      </c>
      <c r="M52" s="268">
        <f>L52-I52-(K52-J52)</f>
        <v>0</v>
      </c>
      <c r="N52" s="350"/>
      <c r="O52" s="276"/>
      <c r="P52" s="276"/>
      <c r="Q52" s="276"/>
      <c r="R52" s="353"/>
      <c r="S52" s="265"/>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375"/>
      <c r="AQ52" s="375"/>
      <c r="AR52" s="375"/>
      <c r="AS52" s="255"/>
    </row>
    <row r="53" spans="2:45" outlineLevel="1" x14ac:dyDescent="0.2">
      <c r="B53" s="249" t="str">
        <f t="shared" si="11"/>
        <v/>
      </c>
      <c r="C53" s="256" t="str">
        <f t="shared" si="12"/>
        <v>DDD</v>
      </c>
      <c r="D53" s="257">
        <f>DATE(E53,F53,G53)</f>
        <v>42612</v>
      </c>
      <c r="E53" s="250">
        <v>2020</v>
      </c>
      <c r="F53" s="250">
        <v>8</v>
      </c>
      <c r="G53" s="273">
        <v>31</v>
      </c>
      <c r="H53" s="273"/>
      <c r="I53" s="332">
        <v>0</v>
      </c>
      <c r="J53" s="332">
        <v>0</v>
      </c>
      <c r="K53" s="332">
        <v>0</v>
      </c>
      <c r="L53" s="332">
        <v>0</v>
      </c>
      <c r="M53" s="266">
        <f t="shared" si="13"/>
        <v>0</v>
      </c>
      <c r="N53" s="348"/>
      <c r="O53" s="274"/>
      <c r="P53" s="277"/>
      <c r="Q53" s="274"/>
      <c r="R53" s="271"/>
      <c r="S53" s="250"/>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373"/>
      <c r="AQ53" s="373"/>
      <c r="AR53" s="373"/>
      <c r="AS53" s="251"/>
    </row>
    <row r="54" spans="2:45" outlineLevel="1" x14ac:dyDescent="0.2">
      <c r="B54" s="258" t="str">
        <f t="shared" si="11"/>
        <v/>
      </c>
      <c r="C54" s="259" t="str">
        <f t="shared" si="12"/>
        <v>DDD</v>
      </c>
      <c r="D54" s="260">
        <f t="shared" ref="D54:D59" si="15">DATE(E54,F54,G54)</f>
        <v>42613</v>
      </c>
      <c r="E54" s="261">
        <v>2020</v>
      </c>
      <c r="F54" s="252">
        <v>9</v>
      </c>
      <c r="G54" s="261">
        <v>1</v>
      </c>
      <c r="H54" s="261"/>
      <c r="I54" s="333">
        <v>0</v>
      </c>
      <c r="J54" s="333">
        <v>0</v>
      </c>
      <c r="K54" s="333">
        <v>0</v>
      </c>
      <c r="L54" s="333">
        <v>0</v>
      </c>
      <c r="M54" s="267">
        <f t="shared" si="13"/>
        <v>0</v>
      </c>
      <c r="N54" s="351"/>
      <c r="O54" s="368"/>
      <c r="P54" s="275"/>
      <c r="Q54" s="368"/>
      <c r="R54" s="354"/>
      <c r="S54" s="252"/>
      <c r="T54" s="252"/>
      <c r="U54" s="252"/>
      <c r="V54" s="252"/>
      <c r="W54" s="252"/>
      <c r="X54" s="252"/>
      <c r="Y54" s="252"/>
      <c r="Z54" s="252"/>
      <c r="AA54" s="252"/>
      <c r="AB54" s="252"/>
      <c r="AC54" s="252"/>
      <c r="AD54" s="252"/>
      <c r="AE54" s="252"/>
      <c r="AF54" s="252"/>
      <c r="AG54" s="252"/>
      <c r="AH54" s="252"/>
      <c r="AI54" s="252"/>
      <c r="AJ54" s="252"/>
      <c r="AK54" s="252"/>
      <c r="AL54" s="252"/>
      <c r="AM54" s="252"/>
      <c r="AN54" s="252"/>
      <c r="AO54" s="252"/>
      <c r="AP54" s="374"/>
      <c r="AQ54" s="374"/>
      <c r="AR54" s="374"/>
      <c r="AS54" s="253"/>
    </row>
    <row r="55" spans="2:45" outlineLevel="1" x14ac:dyDescent="0.2">
      <c r="B55" s="258" t="str">
        <f t="shared" si="11"/>
        <v/>
      </c>
      <c r="C55" s="259" t="str">
        <f t="shared" si="12"/>
        <v>DDD</v>
      </c>
      <c r="D55" s="260">
        <f t="shared" si="15"/>
        <v>42614</v>
      </c>
      <c r="E55" s="261">
        <v>2020</v>
      </c>
      <c r="F55" s="252">
        <v>9</v>
      </c>
      <c r="G55" s="261">
        <v>2</v>
      </c>
      <c r="H55" s="261"/>
      <c r="I55" s="333">
        <v>0</v>
      </c>
      <c r="J55" s="333">
        <v>0</v>
      </c>
      <c r="K55" s="333">
        <v>0</v>
      </c>
      <c r="L55" s="333">
        <v>0</v>
      </c>
      <c r="M55" s="267">
        <f t="shared" si="13"/>
        <v>0</v>
      </c>
      <c r="N55" s="351"/>
      <c r="O55" s="368"/>
      <c r="P55" s="275"/>
      <c r="Q55" s="275"/>
      <c r="R55" s="272"/>
      <c r="S55" s="252"/>
      <c r="T55" s="252"/>
      <c r="U55" s="252"/>
      <c r="V55" s="252"/>
      <c r="W55" s="252"/>
      <c r="X55" s="252"/>
      <c r="Y55" s="252"/>
      <c r="Z55" s="252"/>
      <c r="AA55" s="252"/>
      <c r="AB55" s="252"/>
      <c r="AC55" s="252"/>
      <c r="AD55" s="252"/>
      <c r="AE55" s="252"/>
      <c r="AF55" s="252"/>
      <c r="AG55" s="252"/>
      <c r="AH55" s="252"/>
      <c r="AI55" s="252"/>
      <c r="AJ55" s="252"/>
      <c r="AK55" s="252"/>
      <c r="AL55" s="252"/>
      <c r="AM55" s="252"/>
      <c r="AN55" s="252"/>
      <c r="AO55" s="252"/>
      <c r="AP55" s="374"/>
      <c r="AQ55" s="374"/>
      <c r="AR55" s="374"/>
      <c r="AS55" s="253"/>
    </row>
    <row r="56" spans="2:45" outlineLevel="1" x14ac:dyDescent="0.2">
      <c r="B56" s="258" t="str">
        <f t="shared" si="11"/>
        <v/>
      </c>
      <c r="C56" s="259" t="str">
        <f t="shared" si="12"/>
        <v>DDD</v>
      </c>
      <c r="D56" s="260">
        <f t="shared" si="15"/>
        <v>42615</v>
      </c>
      <c r="E56" s="261">
        <v>2020</v>
      </c>
      <c r="F56" s="252">
        <v>9</v>
      </c>
      <c r="G56" s="261">
        <v>3</v>
      </c>
      <c r="H56" s="261"/>
      <c r="I56" s="333">
        <v>0</v>
      </c>
      <c r="J56" s="333">
        <v>0</v>
      </c>
      <c r="K56" s="333">
        <v>0</v>
      </c>
      <c r="L56" s="333">
        <v>0</v>
      </c>
      <c r="M56" s="267">
        <f t="shared" si="13"/>
        <v>0</v>
      </c>
      <c r="N56" s="349"/>
      <c r="O56" s="275"/>
      <c r="P56" s="275"/>
      <c r="Q56" s="275"/>
      <c r="R56" s="272"/>
      <c r="S56" s="252"/>
      <c r="T56" s="252"/>
      <c r="U56" s="252"/>
      <c r="V56" s="252"/>
      <c r="W56" s="252"/>
      <c r="X56" s="252"/>
      <c r="Y56" s="252"/>
      <c r="Z56" s="252"/>
      <c r="AA56" s="252"/>
      <c r="AB56" s="252"/>
      <c r="AC56" s="252"/>
      <c r="AD56" s="252"/>
      <c r="AE56" s="252"/>
      <c r="AF56" s="252"/>
      <c r="AG56" s="252"/>
      <c r="AH56" s="252"/>
      <c r="AI56" s="252"/>
      <c r="AJ56" s="252"/>
      <c r="AK56" s="252"/>
      <c r="AL56" s="252"/>
      <c r="AM56" s="252"/>
      <c r="AN56" s="252"/>
      <c r="AO56" s="252"/>
      <c r="AP56" s="374"/>
      <c r="AQ56" s="374"/>
      <c r="AR56" s="374"/>
      <c r="AS56" s="253"/>
    </row>
    <row r="57" spans="2:45" outlineLevel="1" x14ac:dyDescent="0.2">
      <c r="B57" s="258" t="str">
        <f t="shared" si="11"/>
        <v/>
      </c>
      <c r="C57" s="259" t="str">
        <f t="shared" si="12"/>
        <v>DDD</v>
      </c>
      <c r="D57" s="260">
        <f t="shared" si="15"/>
        <v>42616</v>
      </c>
      <c r="E57" s="261">
        <v>2020</v>
      </c>
      <c r="F57" s="252">
        <v>9</v>
      </c>
      <c r="G57" s="261">
        <v>4</v>
      </c>
      <c r="H57" s="261"/>
      <c r="I57" s="333">
        <v>0</v>
      </c>
      <c r="J57" s="333">
        <v>0</v>
      </c>
      <c r="K57" s="333">
        <v>0</v>
      </c>
      <c r="L57" s="333">
        <v>0</v>
      </c>
      <c r="M57" s="267">
        <f t="shared" si="13"/>
        <v>0</v>
      </c>
      <c r="N57" s="349"/>
      <c r="O57" s="275"/>
      <c r="P57" s="275"/>
      <c r="Q57" s="275"/>
      <c r="R57" s="272"/>
      <c r="S57" s="252"/>
      <c r="T57" s="252"/>
      <c r="U57" s="252"/>
      <c r="V57" s="252"/>
      <c r="W57" s="252"/>
      <c r="X57" s="252"/>
      <c r="Y57" s="252"/>
      <c r="Z57" s="252"/>
      <c r="AA57" s="252"/>
      <c r="AB57" s="252"/>
      <c r="AC57" s="252"/>
      <c r="AD57" s="252"/>
      <c r="AE57" s="252"/>
      <c r="AF57" s="252"/>
      <c r="AG57" s="252"/>
      <c r="AH57" s="252"/>
      <c r="AI57" s="252"/>
      <c r="AJ57" s="252"/>
      <c r="AK57" s="252"/>
      <c r="AL57" s="252"/>
      <c r="AM57" s="252"/>
      <c r="AN57" s="252"/>
      <c r="AO57" s="252"/>
      <c r="AP57" s="374"/>
      <c r="AQ57" s="374"/>
      <c r="AR57" s="374"/>
      <c r="AS57" s="253"/>
    </row>
    <row r="58" spans="2:45" outlineLevel="1" x14ac:dyDescent="0.2">
      <c r="B58" s="258" t="str">
        <f t="shared" si="11"/>
        <v/>
      </c>
      <c r="C58" s="259" t="str">
        <f t="shared" si="12"/>
        <v>DDD</v>
      </c>
      <c r="D58" s="260">
        <f t="shared" si="15"/>
        <v>42617</v>
      </c>
      <c r="E58" s="261">
        <v>2020</v>
      </c>
      <c r="F58" s="252">
        <v>9</v>
      </c>
      <c r="G58" s="261">
        <v>5</v>
      </c>
      <c r="H58" s="261"/>
      <c r="I58" s="333">
        <v>0</v>
      </c>
      <c r="J58" s="333">
        <v>0</v>
      </c>
      <c r="K58" s="333">
        <v>0</v>
      </c>
      <c r="L58" s="333">
        <v>0</v>
      </c>
      <c r="M58" s="267">
        <f t="shared" si="13"/>
        <v>0</v>
      </c>
      <c r="N58" s="349"/>
      <c r="O58" s="275"/>
      <c r="P58" s="275"/>
      <c r="Q58" s="275"/>
      <c r="R58" s="272"/>
      <c r="S58" s="261"/>
      <c r="T58" s="252"/>
      <c r="U58" s="252"/>
      <c r="V58" s="252"/>
      <c r="W58" s="252"/>
      <c r="X58" s="252"/>
      <c r="Y58" s="252"/>
      <c r="Z58" s="252"/>
      <c r="AA58" s="252"/>
      <c r="AB58" s="252"/>
      <c r="AC58" s="252"/>
      <c r="AD58" s="252"/>
      <c r="AE58" s="252"/>
      <c r="AF58" s="252"/>
      <c r="AG58" s="252"/>
      <c r="AH58" s="252"/>
      <c r="AI58" s="252"/>
      <c r="AJ58" s="252"/>
      <c r="AK58" s="252"/>
      <c r="AL58" s="252"/>
      <c r="AM58" s="252"/>
      <c r="AN58" s="252"/>
      <c r="AO58" s="252"/>
      <c r="AP58" s="374"/>
      <c r="AQ58" s="374"/>
      <c r="AR58" s="374"/>
      <c r="AS58" s="253"/>
    </row>
    <row r="59" spans="2:45" ht="16" outlineLevel="1" thickBot="1" x14ac:dyDescent="0.25">
      <c r="B59" s="262" t="str">
        <f t="shared" si="11"/>
        <v/>
      </c>
      <c r="C59" s="263" t="str">
        <f t="shared" si="12"/>
        <v>DDD</v>
      </c>
      <c r="D59" s="264">
        <f t="shared" si="15"/>
        <v>42618</v>
      </c>
      <c r="E59" s="265">
        <v>2020</v>
      </c>
      <c r="F59" s="254">
        <v>9</v>
      </c>
      <c r="G59" s="265">
        <v>6</v>
      </c>
      <c r="H59" s="265"/>
      <c r="I59" s="334">
        <v>0</v>
      </c>
      <c r="J59" s="334">
        <v>0</v>
      </c>
      <c r="K59" s="334">
        <v>0</v>
      </c>
      <c r="L59" s="334">
        <v>0</v>
      </c>
      <c r="M59" s="268">
        <f t="shared" si="13"/>
        <v>0</v>
      </c>
      <c r="N59" s="350"/>
      <c r="O59" s="276"/>
      <c r="P59" s="276"/>
      <c r="Q59" s="276"/>
      <c r="R59" s="353"/>
      <c r="S59" s="265"/>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375"/>
      <c r="AQ59" s="375"/>
      <c r="AR59" s="375"/>
      <c r="AS59" s="255"/>
    </row>
  </sheetData>
  <mergeCells count="35">
    <mergeCell ref="B2:B6"/>
    <mergeCell ref="C2:C6"/>
    <mergeCell ref="D2:D6"/>
    <mergeCell ref="E2:E6"/>
    <mergeCell ref="S2:U4"/>
    <mergeCell ref="S5:S6"/>
    <mergeCell ref="T5:T6"/>
    <mergeCell ref="U5:U6"/>
    <mergeCell ref="AS2:AS6"/>
    <mergeCell ref="O5:O6"/>
    <mergeCell ref="P5:P6"/>
    <mergeCell ref="Q5:Q6"/>
    <mergeCell ref="F2:F6"/>
    <mergeCell ref="G2:G6"/>
    <mergeCell ref="AC2:AE4"/>
    <mergeCell ref="AC5:AC6"/>
    <mergeCell ref="AD5:AD6"/>
    <mergeCell ref="AE5:AE6"/>
    <mergeCell ref="Y5:Y6"/>
    <mergeCell ref="O2:Q4"/>
    <mergeCell ref="W5:W6"/>
    <mergeCell ref="X5:X6"/>
    <mergeCell ref="Z5:Z6"/>
    <mergeCell ref="AA5:AA6"/>
    <mergeCell ref="W2:AA4"/>
    <mergeCell ref="AG2:AJ4"/>
    <mergeCell ref="AG5:AG6"/>
    <mergeCell ref="AH5:AH6"/>
    <mergeCell ref="AI5:AI6"/>
    <mergeCell ref="AJ5:AJ6"/>
    <mergeCell ref="AL5:AL6"/>
    <mergeCell ref="AM5:AM6"/>
    <mergeCell ref="AN5:AN6"/>
    <mergeCell ref="AO5:AO6"/>
    <mergeCell ref="AL2:AO4"/>
  </mergeCells>
  <phoneticPr fontId="24" type="noConversion"/>
  <conditionalFormatting sqref="O52">
    <cfRule type="iconSet" priority="3">
      <iconSet iconSet="3Symbols2" showValue="0">
        <cfvo type="percent" val="0"/>
        <cfvo type="num" val="0"/>
        <cfvo type="num" val="1"/>
      </iconSet>
    </cfRule>
  </conditionalFormatting>
  <conditionalFormatting sqref="O8:R13 O25:R44 O16:R21 O14:O15 Q14:R15">
    <cfRule type="iconSet" priority="7">
      <iconSet iconSet="3Symbols2" showValue="0">
        <cfvo type="percent" val="0"/>
        <cfvo type="num" val="0"/>
        <cfvo type="num" val="1"/>
      </iconSet>
    </cfRule>
  </conditionalFormatting>
  <conditionalFormatting sqref="O22:R24">
    <cfRule type="iconSet" priority="6">
      <iconSet iconSet="3Symbols2" showValue="0">
        <cfvo type="percent" val="0"/>
        <cfvo type="num" val="0"/>
        <cfvo type="num" val="1"/>
      </iconSet>
    </cfRule>
  </conditionalFormatting>
  <conditionalFormatting sqref="O45:R45">
    <cfRule type="iconSet" priority="5">
      <iconSet iconSet="3Symbols2" showValue="0">
        <cfvo type="percent" val="0"/>
        <cfvo type="num" val="0"/>
        <cfvo type="num" val="1"/>
      </iconSet>
    </cfRule>
  </conditionalFormatting>
  <conditionalFormatting sqref="O46:R51 P52:R52 O53:R59">
    <cfRule type="iconSet" priority="4">
      <iconSet iconSet="3Symbols2" showValue="0">
        <cfvo type="percent" val="0"/>
        <cfvo type="num" val="0"/>
        <cfvo type="num" val="1"/>
      </iconSet>
    </cfRule>
  </conditionalFormatting>
  <conditionalFormatting sqref="P14">
    <cfRule type="iconSet" priority="2">
      <iconSet iconSet="3Symbols2" showValue="0">
        <cfvo type="percent" val="0"/>
        <cfvo type="num" val="0"/>
        <cfvo type="num" val="1"/>
      </iconSet>
    </cfRule>
  </conditionalFormatting>
  <conditionalFormatting sqref="P15">
    <cfRule type="iconSet" priority="1">
      <iconSet iconSet="3Symbols2" showValue="0">
        <cfvo type="percent" val="0"/>
        <cfvo type="num" val="0"/>
        <cfvo type="num" val="1"/>
      </iconSet>
    </cfRule>
  </conditionalFormatting>
  <pageMargins left="0.7" right="0.7" top="0.75" bottom="0.75" header="0.3" footer="0.3"/>
  <pageSetup paperSize="9" scale="52"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1D7D6-BC5A-4733-BEDA-CD978D6C0C2F}">
  <sheetPr codeName="Tabelle4"/>
  <dimension ref="B2:O35"/>
  <sheetViews>
    <sheetView zoomScale="80" zoomScaleNormal="80" workbookViewId="0">
      <selection activeCell="O2" sqref="O2:Q4"/>
    </sheetView>
  </sheetViews>
  <sheetFormatPr baseColWidth="10" defaultColWidth="9.1640625" defaultRowHeight="15" outlineLevelCol="1" x14ac:dyDescent="0.2"/>
  <cols>
    <col min="1" max="1" width="2.6640625" customWidth="1"/>
    <col min="2" max="2" width="9.1640625" outlineLevel="1"/>
    <col min="3" max="3" width="2.6640625" customWidth="1"/>
    <col min="4" max="4" width="9.1640625" outlineLevel="1"/>
    <col min="5" max="5" width="11.6640625" customWidth="1" outlineLevel="1"/>
    <col min="6" max="12" width="9.1640625" outlineLevel="1"/>
    <col min="13" max="13" width="2.6640625" customWidth="1"/>
  </cols>
  <sheetData>
    <row r="2" spans="2:15" x14ac:dyDescent="0.2">
      <c r="B2" s="323">
        <v>44068</v>
      </c>
      <c r="C2" s="323"/>
      <c r="D2" s="323">
        <v>44069</v>
      </c>
      <c r="N2" s="323">
        <v>44070</v>
      </c>
    </row>
    <row r="3" spans="2:15" x14ac:dyDescent="0.2">
      <c r="B3" t="s">
        <v>376</v>
      </c>
      <c r="D3">
        <v>14511</v>
      </c>
      <c r="E3" t="s">
        <v>687</v>
      </c>
      <c r="N3">
        <v>14510</v>
      </c>
      <c r="O3" t="s">
        <v>688</v>
      </c>
    </row>
    <row r="4" spans="2:15" x14ac:dyDescent="0.2">
      <c r="E4" t="s">
        <v>683</v>
      </c>
      <c r="F4" t="s">
        <v>685</v>
      </c>
    </row>
    <row r="5" spans="2:15" x14ac:dyDescent="0.2">
      <c r="E5" s="394">
        <v>0.40625</v>
      </c>
      <c r="F5" t="s">
        <v>657</v>
      </c>
    </row>
    <row r="6" spans="2:15" x14ac:dyDescent="0.2">
      <c r="F6" t="s">
        <v>658</v>
      </c>
    </row>
    <row r="7" spans="2:15" x14ac:dyDescent="0.2">
      <c r="F7" t="s">
        <v>659</v>
      </c>
    </row>
    <row r="8" spans="2:15" x14ac:dyDescent="0.2">
      <c r="F8" t="s">
        <v>660</v>
      </c>
    </row>
    <row r="9" spans="2:15" x14ac:dyDescent="0.2">
      <c r="F9" s="395" t="s">
        <v>661</v>
      </c>
    </row>
    <row r="10" spans="2:15" x14ac:dyDescent="0.2">
      <c r="F10" s="395"/>
    </row>
    <row r="11" spans="2:15" x14ac:dyDescent="0.2">
      <c r="E11" s="394">
        <v>0.59375</v>
      </c>
      <c r="F11" t="s">
        <v>662</v>
      </c>
    </row>
    <row r="12" spans="2:15" x14ac:dyDescent="0.2">
      <c r="E12" s="394">
        <v>0.60763888888888895</v>
      </c>
      <c r="F12" t="s">
        <v>663</v>
      </c>
    </row>
    <row r="13" spans="2:15" x14ac:dyDescent="0.2">
      <c r="E13" s="394">
        <v>0.61458333333333337</v>
      </c>
      <c r="F13" t="s">
        <v>664</v>
      </c>
    </row>
    <row r="14" spans="2:15" x14ac:dyDescent="0.2">
      <c r="E14" s="394">
        <v>0.61527777777777781</v>
      </c>
      <c r="F14" t="s">
        <v>665</v>
      </c>
    </row>
    <row r="15" spans="2:15" x14ac:dyDescent="0.2">
      <c r="E15" s="394">
        <v>0.625</v>
      </c>
      <c r="F15" t="s">
        <v>666</v>
      </c>
    </row>
    <row r="16" spans="2:15" x14ac:dyDescent="0.2">
      <c r="E16" s="394">
        <v>0.6333333333333333</v>
      </c>
      <c r="F16" t="s">
        <v>667</v>
      </c>
    </row>
    <row r="18" spans="5:6" x14ac:dyDescent="0.2">
      <c r="E18" s="394">
        <v>0.64930555555555558</v>
      </c>
      <c r="F18" t="s">
        <v>668</v>
      </c>
    </row>
    <row r="19" spans="5:6" x14ac:dyDescent="0.2">
      <c r="F19" t="s">
        <v>669</v>
      </c>
    </row>
    <row r="20" spans="5:6" x14ac:dyDescent="0.2">
      <c r="F20" t="s">
        <v>670</v>
      </c>
    </row>
    <row r="22" spans="5:6" x14ac:dyDescent="0.2">
      <c r="E22" s="394">
        <v>0.66527777777777775</v>
      </c>
      <c r="F22" t="s">
        <v>671</v>
      </c>
    </row>
    <row r="23" spans="5:6" x14ac:dyDescent="0.2">
      <c r="E23" s="394">
        <v>0.68402777777777779</v>
      </c>
      <c r="F23" t="s">
        <v>672</v>
      </c>
    </row>
    <row r="24" spans="5:6" x14ac:dyDescent="0.2">
      <c r="F24" t="s">
        <v>673</v>
      </c>
    </row>
    <row r="25" spans="5:6" x14ac:dyDescent="0.2">
      <c r="F25" t="s">
        <v>674</v>
      </c>
    </row>
    <row r="26" spans="5:6" x14ac:dyDescent="0.2">
      <c r="F26" t="s">
        <v>675</v>
      </c>
    </row>
    <row r="27" spans="5:6" x14ac:dyDescent="0.2">
      <c r="F27" s="395" t="s">
        <v>676</v>
      </c>
    </row>
    <row r="29" spans="5:6" x14ac:dyDescent="0.2">
      <c r="E29" s="394">
        <v>0.73611111111111116</v>
      </c>
      <c r="F29" t="s">
        <v>677</v>
      </c>
    </row>
    <row r="30" spans="5:6" x14ac:dyDescent="0.2">
      <c r="E30" s="394">
        <v>0.7402777777777777</v>
      </c>
      <c r="F30" t="s">
        <v>679</v>
      </c>
    </row>
    <row r="31" spans="5:6" x14ac:dyDescent="0.2">
      <c r="E31" s="394">
        <v>0.7402777777777777</v>
      </c>
      <c r="F31" t="s">
        <v>678</v>
      </c>
    </row>
    <row r="32" spans="5:6" x14ac:dyDescent="0.2">
      <c r="F32" t="s">
        <v>680</v>
      </c>
    </row>
    <row r="33" spans="5:7" x14ac:dyDescent="0.2">
      <c r="F33" t="s">
        <v>681</v>
      </c>
    </row>
    <row r="34" spans="5:7" x14ac:dyDescent="0.2">
      <c r="F34" t="s">
        <v>682</v>
      </c>
    </row>
    <row r="35" spans="5:7" x14ac:dyDescent="0.2">
      <c r="E35" t="s">
        <v>683</v>
      </c>
      <c r="F35" t="s">
        <v>686</v>
      </c>
      <c r="G35" t="s">
        <v>684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F0F2-9649-4247-828A-E0C4B1938FA2}">
  <sheetPr codeName="Tabelle6">
    <tabColor theme="9" tint="0.59999389629810485"/>
  </sheetPr>
  <dimension ref="B2:AA208"/>
  <sheetViews>
    <sheetView topLeftCell="A163" zoomScale="70" zoomScaleNormal="70" workbookViewId="0">
      <selection activeCell="J2" sqref="J2:L2"/>
    </sheetView>
  </sheetViews>
  <sheetFormatPr baseColWidth="10" defaultColWidth="11.5" defaultRowHeight="14" outlineLevelRow="1" outlineLevelCol="1" x14ac:dyDescent="0.2"/>
  <cols>
    <col min="1" max="1" width="2.6640625" style="1" customWidth="1"/>
    <col min="2" max="2" width="13.6640625" style="1" customWidth="1" outlineLevel="1"/>
    <col min="3" max="3" width="11.6640625" style="1" customWidth="1"/>
    <col min="4" max="4" width="5.6640625" style="6" customWidth="1" outlineLevel="1"/>
    <col min="5" max="6" width="34.6640625" style="1" customWidth="1" outlineLevel="1"/>
    <col min="7" max="7" width="5.6640625" style="6" customWidth="1" outlineLevel="1"/>
    <col min="8" max="8" width="55.6640625" style="1" customWidth="1" outlineLevel="1"/>
    <col min="9" max="9" width="13.6640625" style="6" customWidth="1" outlineLevel="1"/>
    <col min="10" max="10" width="13.6640625" style="6" customWidth="1"/>
    <col min="11" max="13" width="5.6640625" style="6" customWidth="1" outlineLevel="1"/>
    <col min="14" max="14" width="19.6640625" style="1" customWidth="1"/>
    <col min="15" max="15" width="8.6640625" style="1" customWidth="1" outlineLevel="1"/>
    <col min="16" max="16" width="21.6640625" style="1" customWidth="1" outlineLevel="1"/>
    <col min="17" max="18" width="13.6640625" style="6" customWidth="1" outlineLevel="1"/>
    <col min="19" max="19" width="21.6640625" style="1" customWidth="1"/>
    <col min="20" max="25" width="11.6640625" style="1" customWidth="1" outlineLevel="1"/>
    <col min="26" max="26" width="11.6640625" style="1" customWidth="1"/>
    <col min="27" max="27" width="21.6640625" style="1" customWidth="1"/>
    <col min="28" max="16384" width="11.5" style="1"/>
  </cols>
  <sheetData>
    <row r="2" spans="2:27" ht="15" hidden="1" customHeight="1" outlineLevel="1" x14ac:dyDescent="0.2"/>
    <row r="3" spans="2:27" ht="15" hidden="1" customHeight="1" outlineLevel="1" x14ac:dyDescent="0.2"/>
    <row r="4" spans="2:27" ht="15" hidden="1" customHeight="1" outlineLevel="1" x14ac:dyDescent="0.2"/>
    <row r="5" spans="2:27" ht="15" hidden="1" customHeight="1" outlineLevel="1" x14ac:dyDescent="0.2"/>
    <row r="6" spans="2:27" ht="15" hidden="1" customHeight="1" outlineLevel="1" x14ac:dyDescent="0.2"/>
    <row r="7" spans="2:27" ht="30" customHeight="1" collapsed="1" x14ac:dyDescent="0.2">
      <c r="B7" s="458" t="s">
        <v>908</v>
      </c>
      <c r="C7" s="458" t="s">
        <v>756</v>
      </c>
      <c r="D7" s="458" t="s">
        <v>755</v>
      </c>
      <c r="E7" s="458" t="s">
        <v>742</v>
      </c>
      <c r="F7" s="454" t="s">
        <v>909</v>
      </c>
      <c r="G7" s="454" t="s">
        <v>910</v>
      </c>
      <c r="H7" s="454" t="s">
        <v>733</v>
      </c>
      <c r="I7" s="454" t="s">
        <v>782</v>
      </c>
      <c r="J7" s="454" t="s">
        <v>911</v>
      </c>
      <c r="K7" s="459" t="s">
        <v>798</v>
      </c>
      <c r="L7" s="459" t="s">
        <v>912</v>
      </c>
      <c r="M7" s="459" t="s">
        <v>913</v>
      </c>
      <c r="N7" s="459" t="s">
        <v>701</v>
      </c>
      <c r="O7" s="454" t="s">
        <v>702</v>
      </c>
      <c r="P7" s="454" t="s">
        <v>703</v>
      </c>
      <c r="Q7" s="454" t="s">
        <v>914</v>
      </c>
      <c r="R7" s="454" t="s">
        <v>915</v>
      </c>
      <c r="S7" s="454" t="s">
        <v>916</v>
      </c>
      <c r="T7" s="454" t="s">
        <v>917</v>
      </c>
      <c r="U7" s="458" t="s">
        <v>918</v>
      </c>
      <c r="V7" s="454" t="s">
        <v>919</v>
      </c>
      <c r="W7" s="454" t="s">
        <v>920</v>
      </c>
      <c r="X7" s="454" t="s">
        <v>921</v>
      </c>
      <c r="Y7" s="454" t="s">
        <v>922</v>
      </c>
      <c r="Z7" s="454" t="s">
        <v>923</v>
      </c>
      <c r="AA7" s="458" t="s">
        <v>924</v>
      </c>
    </row>
    <row r="8" spans="2:27" ht="15" customHeight="1" outlineLevel="1" x14ac:dyDescent="0.2">
      <c r="B8" s="460">
        <v>36892</v>
      </c>
      <c r="C8" s="430" t="s">
        <v>925</v>
      </c>
      <c r="D8" s="461" t="s">
        <v>925</v>
      </c>
      <c r="E8" s="430" t="s">
        <v>925</v>
      </c>
      <c r="F8" s="430" t="s">
        <v>925</v>
      </c>
      <c r="G8" s="461" t="s">
        <v>925</v>
      </c>
      <c r="H8" s="430" t="s">
        <v>926</v>
      </c>
      <c r="I8" s="461" t="s">
        <v>925</v>
      </c>
      <c r="J8" s="462">
        <v>0</v>
      </c>
      <c r="K8" s="463" t="s">
        <v>925</v>
      </c>
      <c r="L8" s="463" t="s">
        <v>731</v>
      </c>
      <c r="M8" s="463" t="s">
        <v>731</v>
      </c>
      <c r="N8" s="464" t="s">
        <v>704</v>
      </c>
      <c r="O8" s="465" t="s">
        <v>704</v>
      </c>
      <c r="P8" s="431" t="s">
        <v>704</v>
      </c>
      <c r="Q8" s="466" t="s">
        <v>731</v>
      </c>
      <c r="R8" s="467" t="s">
        <v>731</v>
      </c>
      <c r="S8" s="468" t="s">
        <v>927</v>
      </c>
      <c r="T8" s="468"/>
      <c r="U8" s="469"/>
      <c r="V8" s="466"/>
      <c r="W8" s="470"/>
      <c r="X8" s="467"/>
      <c r="Y8" s="466"/>
      <c r="Z8" s="470"/>
      <c r="AA8" s="468"/>
    </row>
    <row r="9" spans="2:27" ht="15" customHeight="1" x14ac:dyDescent="0.2">
      <c r="B9" s="460">
        <v>44162</v>
      </c>
      <c r="C9" s="430" t="s">
        <v>751</v>
      </c>
      <c r="D9" s="461" t="s">
        <v>750</v>
      </c>
      <c r="E9" s="430" t="s">
        <v>831</v>
      </c>
      <c r="F9" s="430" t="s">
        <v>832</v>
      </c>
      <c r="G9" s="461" t="s">
        <v>928</v>
      </c>
      <c r="H9" s="430" t="s">
        <v>833</v>
      </c>
      <c r="I9" s="461" t="s">
        <v>788</v>
      </c>
      <c r="J9" s="462">
        <v>19215</v>
      </c>
      <c r="K9" s="463" t="s">
        <v>756</v>
      </c>
      <c r="L9" s="463" t="s">
        <v>791</v>
      </c>
      <c r="M9" s="463" t="s">
        <v>731</v>
      </c>
      <c r="N9" s="464" t="s">
        <v>718</v>
      </c>
      <c r="O9" s="465" t="s">
        <v>709</v>
      </c>
      <c r="P9" s="431" t="s">
        <v>707</v>
      </c>
      <c r="Q9" s="466">
        <v>44173</v>
      </c>
      <c r="R9" s="467"/>
      <c r="S9" s="468"/>
      <c r="T9" s="468"/>
      <c r="U9" s="469"/>
      <c r="V9" s="466"/>
      <c r="W9" s="470"/>
      <c r="X9" s="467"/>
      <c r="Y9" s="466"/>
      <c r="Z9" s="470"/>
      <c r="AA9" s="468"/>
    </row>
    <row r="10" spans="2:27" ht="15" customHeight="1" x14ac:dyDescent="0.2">
      <c r="B10" s="460">
        <v>44182</v>
      </c>
      <c r="C10" s="430" t="s">
        <v>752</v>
      </c>
      <c r="D10" s="461" t="s">
        <v>750</v>
      </c>
      <c r="E10" s="430" t="s">
        <v>929</v>
      </c>
      <c r="F10" s="430" t="s">
        <v>930</v>
      </c>
      <c r="G10" s="461"/>
      <c r="H10" s="430"/>
      <c r="I10" s="461" t="s">
        <v>788</v>
      </c>
      <c r="J10" s="462">
        <v>19230</v>
      </c>
      <c r="K10" s="463" t="s">
        <v>931</v>
      </c>
      <c r="L10" s="463" t="s">
        <v>791</v>
      </c>
      <c r="M10" s="463"/>
      <c r="N10" s="464" t="s">
        <v>718</v>
      </c>
      <c r="O10" s="465" t="s">
        <v>709</v>
      </c>
      <c r="P10" s="431" t="s">
        <v>707</v>
      </c>
      <c r="Q10" s="466"/>
      <c r="R10" s="467">
        <v>31200</v>
      </c>
      <c r="S10" s="468" t="s">
        <v>932</v>
      </c>
      <c r="T10" s="468"/>
      <c r="U10" s="469"/>
      <c r="V10" s="466"/>
      <c r="W10" s="470"/>
      <c r="X10" s="467"/>
      <c r="Y10" s="466"/>
      <c r="Z10" s="470"/>
      <c r="AA10" s="468"/>
    </row>
    <row r="11" spans="2:27" ht="15" customHeight="1" x14ac:dyDescent="0.2">
      <c r="B11" s="460">
        <v>44172</v>
      </c>
      <c r="C11" s="430" t="s">
        <v>864</v>
      </c>
      <c r="D11" s="461" t="s">
        <v>161</v>
      </c>
      <c r="E11" s="430" t="s">
        <v>865</v>
      </c>
      <c r="F11" s="430" t="s">
        <v>866</v>
      </c>
      <c r="G11" s="461" t="s">
        <v>933</v>
      </c>
      <c r="H11" s="430" t="s">
        <v>867</v>
      </c>
      <c r="I11" s="461" t="s">
        <v>788</v>
      </c>
      <c r="J11" s="462">
        <v>20276</v>
      </c>
      <c r="K11" s="463" t="s">
        <v>851</v>
      </c>
      <c r="L11" s="463" t="s">
        <v>791</v>
      </c>
      <c r="M11" s="463"/>
      <c r="N11" s="464" t="s">
        <v>718</v>
      </c>
      <c r="O11" s="465" t="s">
        <v>706</v>
      </c>
      <c r="P11" s="431" t="s">
        <v>934</v>
      </c>
      <c r="Q11" s="466">
        <v>44232</v>
      </c>
      <c r="R11" s="467">
        <f>156225*0.95</f>
        <v>148413.75</v>
      </c>
      <c r="S11" s="468"/>
      <c r="T11" s="468"/>
      <c r="U11" s="469"/>
      <c r="V11" s="466"/>
      <c r="W11" s="470"/>
      <c r="X11" s="467"/>
      <c r="Y11" s="466"/>
      <c r="Z11" s="470"/>
      <c r="AA11" s="468"/>
    </row>
    <row r="12" spans="2:27" ht="15" customHeight="1" x14ac:dyDescent="0.2">
      <c r="B12" s="460">
        <v>44235</v>
      </c>
      <c r="C12" s="430" t="s">
        <v>751</v>
      </c>
      <c r="D12" s="461" t="s">
        <v>777</v>
      </c>
      <c r="E12" s="430" t="s">
        <v>935</v>
      </c>
      <c r="F12" s="430" t="s">
        <v>936</v>
      </c>
      <c r="G12" s="461" t="s">
        <v>937</v>
      </c>
      <c r="H12" s="430" t="s">
        <v>938</v>
      </c>
      <c r="I12" s="461" t="s">
        <v>788</v>
      </c>
      <c r="J12" s="462">
        <v>20312</v>
      </c>
      <c r="K12" s="463" t="s">
        <v>931</v>
      </c>
      <c r="L12" s="463" t="s">
        <v>213</v>
      </c>
      <c r="M12" s="463" t="s">
        <v>791</v>
      </c>
      <c r="N12" s="464" t="s">
        <v>718</v>
      </c>
      <c r="O12" s="465" t="s">
        <v>706</v>
      </c>
      <c r="P12" s="431" t="s">
        <v>934</v>
      </c>
      <c r="Q12" s="466">
        <v>44256</v>
      </c>
      <c r="R12" s="467">
        <v>266110</v>
      </c>
      <c r="S12" s="468" t="s">
        <v>939</v>
      </c>
      <c r="T12" s="468"/>
      <c r="U12" s="469"/>
      <c r="V12" s="466"/>
      <c r="W12" s="470"/>
      <c r="X12" s="467"/>
      <c r="Y12" s="466"/>
      <c r="Z12" s="470"/>
      <c r="AA12" s="468"/>
    </row>
    <row r="13" spans="2:27" ht="15" customHeight="1" x14ac:dyDescent="0.2">
      <c r="B13" s="460">
        <v>44162</v>
      </c>
      <c r="C13" s="430" t="s">
        <v>751</v>
      </c>
      <c r="D13" s="461" t="s">
        <v>52</v>
      </c>
      <c r="E13" s="430" t="s">
        <v>828</v>
      </c>
      <c r="F13" s="430" t="s">
        <v>940</v>
      </c>
      <c r="G13" s="461" t="s">
        <v>731</v>
      </c>
      <c r="H13" s="430" t="s">
        <v>830</v>
      </c>
      <c r="I13" s="461" t="s">
        <v>788</v>
      </c>
      <c r="J13" s="462">
        <v>20320</v>
      </c>
      <c r="K13" s="463" t="s">
        <v>756</v>
      </c>
      <c r="L13" s="463" t="s">
        <v>791</v>
      </c>
      <c r="M13" s="463"/>
      <c r="N13" s="464" t="s">
        <v>718</v>
      </c>
      <c r="O13" s="465" t="s">
        <v>709</v>
      </c>
      <c r="P13" s="431" t="s">
        <v>710</v>
      </c>
      <c r="Q13" s="466">
        <v>44204</v>
      </c>
      <c r="R13" s="467"/>
      <c r="S13" s="468"/>
      <c r="T13" s="468"/>
      <c r="U13" s="469"/>
      <c r="V13" s="466"/>
      <c r="W13" s="470"/>
      <c r="X13" s="467"/>
      <c r="Y13" s="466"/>
      <c r="Z13" s="470"/>
      <c r="AA13" s="468"/>
    </row>
    <row r="14" spans="2:27" ht="15" customHeight="1" x14ac:dyDescent="0.2">
      <c r="B14" s="460">
        <v>44218</v>
      </c>
      <c r="C14" s="430" t="s">
        <v>752</v>
      </c>
      <c r="D14" s="461" t="s">
        <v>777</v>
      </c>
      <c r="E14" s="430" t="s">
        <v>121</v>
      </c>
      <c r="F14" s="430" t="s">
        <v>941</v>
      </c>
      <c r="G14" s="461" t="s">
        <v>784</v>
      </c>
      <c r="H14" s="430" t="s">
        <v>942</v>
      </c>
      <c r="I14" s="461" t="s">
        <v>788</v>
      </c>
      <c r="J14" s="462">
        <v>20327</v>
      </c>
      <c r="K14" s="463" t="s">
        <v>868</v>
      </c>
      <c r="L14" s="463" t="s">
        <v>791</v>
      </c>
      <c r="M14" s="463"/>
      <c r="N14" s="464" t="s">
        <v>718</v>
      </c>
      <c r="O14" s="465" t="s">
        <v>706</v>
      </c>
      <c r="P14" s="431" t="s">
        <v>715</v>
      </c>
      <c r="Q14" s="466">
        <v>44223</v>
      </c>
      <c r="R14" s="467"/>
      <c r="S14" s="468" t="s">
        <v>943</v>
      </c>
      <c r="T14" s="468"/>
      <c r="U14" s="469"/>
      <c r="V14" s="466"/>
      <c r="W14" s="470"/>
      <c r="X14" s="467"/>
      <c r="Y14" s="466"/>
      <c r="Z14" s="470"/>
      <c r="AA14" s="468"/>
    </row>
    <row r="15" spans="2:27" ht="15" customHeight="1" x14ac:dyDescent="0.2">
      <c r="B15" s="460">
        <v>44238</v>
      </c>
      <c r="C15" s="430" t="s">
        <v>752</v>
      </c>
      <c r="D15" s="461" t="s">
        <v>750</v>
      </c>
      <c r="E15" s="430" t="s">
        <v>944</v>
      </c>
      <c r="F15" s="430" t="s">
        <v>945</v>
      </c>
      <c r="G15" s="461"/>
      <c r="H15" s="430" t="s">
        <v>946</v>
      </c>
      <c r="I15" s="461" t="s">
        <v>788</v>
      </c>
      <c r="J15" s="462">
        <v>20354</v>
      </c>
      <c r="K15" s="463" t="s">
        <v>756</v>
      </c>
      <c r="L15" s="463" t="s">
        <v>791</v>
      </c>
      <c r="M15" s="463"/>
      <c r="N15" s="464" t="s">
        <v>718</v>
      </c>
      <c r="O15" s="465" t="s">
        <v>709</v>
      </c>
      <c r="P15" s="431" t="s">
        <v>707</v>
      </c>
      <c r="Q15" s="466">
        <v>44238</v>
      </c>
      <c r="R15" s="467"/>
      <c r="S15" s="468"/>
      <c r="T15" s="468"/>
      <c r="U15" s="469"/>
      <c r="V15" s="466"/>
      <c r="W15" s="470"/>
      <c r="X15" s="467"/>
      <c r="Y15" s="466"/>
      <c r="Z15" s="470"/>
      <c r="AA15" s="468"/>
    </row>
    <row r="16" spans="2:27" ht="15" customHeight="1" x14ac:dyDescent="0.2">
      <c r="B16" s="460">
        <v>44286</v>
      </c>
      <c r="C16" s="430" t="s">
        <v>835</v>
      </c>
      <c r="D16" s="461" t="s">
        <v>52</v>
      </c>
      <c r="E16" s="430" t="s">
        <v>947</v>
      </c>
      <c r="F16" s="430" t="s">
        <v>948</v>
      </c>
      <c r="G16" s="461"/>
      <c r="H16" s="430"/>
      <c r="I16" s="461" t="s">
        <v>788</v>
      </c>
      <c r="J16" s="462">
        <v>20367</v>
      </c>
      <c r="K16" s="463" t="s">
        <v>756</v>
      </c>
      <c r="L16" s="463" t="s">
        <v>791</v>
      </c>
      <c r="M16" s="463"/>
      <c r="N16" s="464" t="s">
        <v>718</v>
      </c>
      <c r="O16" s="465"/>
      <c r="P16" s="431"/>
      <c r="Q16" s="466"/>
      <c r="R16" s="467"/>
      <c r="S16" s="468"/>
      <c r="T16" s="468"/>
      <c r="U16" s="469"/>
      <c r="V16" s="466"/>
      <c r="W16" s="470"/>
      <c r="X16" s="467"/>
      <c r="Y16" s="466"/>
      <c r="Z16" s="470"/>
      <c r="AA16" s="468"/>
    </row>
    <row r="17" spans="2:27" ht="15" customHeight="1" x14ac:dyDescent="0.2">
      <c r="B17" s="460">
        <v>44160</v>
      </c>
      <c r="C17" s="430" t="s">
        <v>752</v>
      </c>
      <c r="D17" s="461" t="s">
        <v>777</v>
      </c>
      <c r="E17" s="430" t="s">
        <v>778</v>
      </c>
      <c r="F17" s="430" t="s">
        <v>779</v>
      </c>
      <c r="G17" s="461" t="s">
        <v>182</v>
      </c>
      <c r="H17" s="430" t="s">
        <v>780</v>
      </c>
      <c r="I17" s="461" t="s">
        <v>788</v>
      </c>
      <c r="J17" s="462">
        <v>20378</v>
      </c>
      <c r="K17" s="463" t="s">
        <v>949</v>
      </c>
      <c r="L17" s="463" t="s">
        <v>791</v>
      </c>
      <c r="M17" s="463"/>
      <c r="N17" s="464" t="s">
        <v>718</v>
      </c>
      <c r="O17" s="465" t="s">
        <v>704</v>
      </c>
      <c r="P17" s="431" t="s">
        <v>707</v>
      </c>
      <c r="Q17" s="466">
        <v>44210</v>
      </c>
      <c r="R17" s="467">
        <v>301725</v>
      </c>
      <c r="S17" s="468" t="s">
        <v>950</v>
      </c>
      <c r="T17" s="468"/>
      <c r="U17" s="469"/>
      <c r="V17" s="466"/>
      <c r="W17" s="470"/>
      <c r="X17" s="467"/>
      <c r="Y17" s="466"/>
      <c r="Z17" s="470"/>
      <c r="AA17" s="468"/>
    </row>
    <row r="18" spans="2:27" ht="15" customHeight="1" x14ac:dyDescent="0.2">
      <c r="B18" s="460">
        <v>44210</v>
      </c>
      <c r="C18" s="430" t="s">
        <v>951</v>
      </c>
      <c r="D18" s="461" t="s">
        <v>52</v>
      </c>
      <c r="E18" s="430" t="s">
        <v>952</v>
      </c>
      <c r="F18" s="430" t="s">
        <v>953</v>
      </c>
      <c r="G18" s="461" t="s">
        <v>954</v>
      </c>
      <c r="H18" s="430" t="s">
        <v>955</v>
      </c>
      <c r="I18" s="461" t="s">
        <v>956</v>
      </c>
      <c r="J18" s="462">
        <v>20379</v>
      </c>
      <c r="K18" s="463" t="s">
        <v>868</v>
      </c>
      <c r="L18" s="463" t="s">
        <v>792</v>
      </c>
      <c r="M18" s="463" t="s">
        <v>213</v>
      </c>
      <c r="N18" s="464" t="s">
        <v>718</v>
      </c>
      <c r="O18" s="465" t="s">
        <v>709</v>
      </c>
      <c r="P18" s="431" t="s">
        <v>957</v>
      </c>
      <c r="Q18" s="466">
        <v>44214</v>
      </c>
      <c r="R18" s="467"/>
      <c r="S18" s="468" t="s">
        <v>958</v>
      </c>
      <c r="T18" s="468"/>
      <c r="U18" s="469"/>
      <c r="V18" s="466"/>
      <c r="W18" s="470"/>
      <c r="X18" s="467"/>
      <c r="Y18" s="466"/>
      <c r="Z18" s="470"/>
      <c r="AA18" s="468"/>
    </row>
    <row r="19" spans="2:27" ht="15" customHeight="1" x14ac:dyDescent="0.2">
      <c r="B19" s="460">
        <v>44152</v>
      </c>
      <c r="C19" s="430" t="s">
        <v>752</v>
      </c>
      <c r="D19" s="461" t="s">
        <v>750</v>
      </c>
      <c r="E19" s="430" t="s">
        <v>811</v>
      </c>
      <c r="F19" s="430" t="s">
        <v>812</v>
      </c>
      <c r="G19" s="461" t="s">
        <v>959</v>
      </c>
      <c r="H19" s="430" t="s">
        <v>813</v>
      </c>
      <c r="I19" s="461" t="s">
        <v>788</v>
      </c>
      <c r="J19" s="462">
        <v>20382</v>
      </c>
      <c r="K19" s="463" t="s">
        <v>731</v>
      </c>
      <c r="L19" s="463" t="s">
        <v>791</v>
      </c>
      <c r="M19" s="463"/>
      <c r="N19" s="464" t="s">
        <v>960</v>
      </c>
      <c r="O19" s="465" t="s">
        <v>706</v>
      </c>
      <c r="P19" s="431" t="s">
        <v>713</v>
      </c>
      <c r="Q19" s="466">
        <v>44165</v>
      </c>
      <c r="R19" s="467">
        <f>370500*0.965</f>
        <v>357532.5</v>
      </c>
      <c r="S19" s="468"/>
      <c r="T19" s="468"/>
      <c r="U19" s="469"/>
      <c r="V19" s="466"/>
      <c r="W19" s="470"/>
      <c r="X19" s="467"/>
      <c r="Y19" s="466"/>
      <c r="Z19" s="470"/>
      <c r="AA19" s="468"/>
    </row>
    <row r="20" spans="2:27" ht="15" customHeight="1" x14ac:dyDescent="0.2">
      <c r="B20" s="460">
        <v>44138</v>
      </c>
      <c r="C20" s="430" t="s">
        <v>801</v>
      </c>
      <c r="D20" s="461" t="s">
        <v>52</v>
      </c>
      <c r="E20" s="430" t="s">
        <v>802</v>
      </c>
      <c r="F20" s="430" t="s">
        <v>803</v>
      </c>
      <c r="G20" s="461" t="s">
        <v>954</v>
      </c>
      <c r="H20" s="430" t="s">
        <v>804</v>
      </c>
      <c r="I20" s="461" t="s">
        <v>788</v>
      </c>
      <c r="J20" s="462">
        <v>20386</v>
      </c>
      <c r="K20" s="463" t="s">
        <v>731</v>
      </c>
      <c r="L20" s="463" t="s">
        <v>791</v>
      </c>
      <c r="M20" s="463"/>
      <c r="N20" s="464" t="s">
        <v>718</v>
      </c>
      <c r="O20" s="465" t="s">
        <v>706</v>
      </c>
      <c r="P20" s="431" t="s">
        <v>707</v>
      </c>
      <c r="Q20" s="466">
        <v>44165</v>
      </c>
      <c r="R20" s="467">
        <v>235750</v>
      </c>
      <c r="S20" s="468"/>
      <c r="T20" s="468"/>
      <c r="U20" s="469"/>
      <c r="V20" s="466"/>
      <c r="W20" s="470"/>
      <c r="X20" s="467"/>
      <c r="Y20" s="466"/>
      <c r="Z20" s="470"/>
      <c r="AA20" s="468"/>
    </row>
    <row r="21" spans="2:27" ht="15" customHeight="1" x14ac:dyDescent="0.2">
      <c r="B21" s="460">
        <v>44209</v>
      </c>
      <c r="C21" s="430" t="s">
        <v>752</v>
      </c>
      <c r="D21" s="461" t="s">
        <v>777</v>
      </c>
      <c r="E21" s="430" t="s">
        <v>961</v>
      </c>
      <c r="F21" s="430" t="s">
        <v>962</v>
      </c>
      <c r="G21" s="461"/>
      <c r="H21" s="430"/>
      <c r="I21" s="461" t="s">
        <v>788</v>
      </c>
      <c r="J21" s="462">
        <v>20387</v>
      </c>
      <c r="K21" s="463" t="s">
        <v>963</v>
      </c>
      <c r="L21" s="463" t="s">
        <v>791</v>
      </c>
      <c r="M21" s="463"/>
      <c r="N21" s="464" t="s">
        <v>718</v>
      </c>
      <c r="O21" s="465" t="s">
        <v>704</v>
      </c>
      <c r="P21" s="431" t="s">
        <v>707</v>
      </c>
      <c r="Q21" s="466">
        <v>44210</v>
      </c>
      <c r="R21" s="467">
        <v>165000</v>
      </c>
      <c r="S21" s="468"/>
      <c r="T21" s="468"/>
      <c r="U21" s="469"/>
      <c r="V21" s="466"/>
      <c r="W21" s="470"/>
      <c r="X21" s="467"/>
      <c r="Y21" s="466"/>
      <c r="Z21" s="470"/>
      <c r="AA21" s="468"/>
    </row>
    <row r="22" spans="2:27" ht="15" customHeight="1" x14ac:dyDescent="0.2">
      <c r="B22" s="460"/>
      <c r="C22" s="430" t="s">
        <v>752</v>
      </c>
      <c r="D22" s="461" t="s">
        <v>283</v>
      </c>
      <c r="E22" s="430" t="s">
        <v>964</v>
      </c>
      <c r="F22" s="430" t="s">
        <v>965</v>
      </c>
      <c r="G22" s="461"/>
      <c r="H22" s="430" t="s">
        <v>966</v>
      </c>
      <c r="I22" s="461" t="s">
        <v>788</v>
      </c>
      <c r="J22" s="462">
        <v>20394</v>
      </c>
      <c r="K22" s="463" t="s">
        <v>963</v>
      </c>
      <c r="L22" s="463" t="s">
        <v>791</v>
      </c>
      <c r="M22" s="463"/>
      <c r="N22" s="464" t="s">
        <v>718</v>
      </c>
      <c r="O22" s="465" t="s">
        <v>704</v>
      </c>
      <c r="P22" s="431" t="s">
        <v>713</v>
      </c>
      <c r="Q22" s="466"/>
      <c r="R22" s="467">
        <v>558000</v>
      </c>
      <c r="S22" s="468"/>
      <c r="T22" s="468"/>
      <c r="U22" s="469"/>
      <c r="V22" s="466"/>
      <c r="W22" s="470"/>
      <c r="X22" s="467"/>
      <c r="Y22" s="466"/>
      <c r="Z22" s="470"/>
      <c r="AA22" s="468"/>
    </row>
    <row r="23" spans="2:27" ht="15" customHeight="1" x14ac:dyDescent="0.2">
      <c r="B23" s="460">
        <v>44149</v>
      </c>
      <c r="C23" s="430" t="s">
        <v>967</v>
      </c>
      <c r="D23" s="461" t="s">
        <v>968</v>
      </c>
      <c r="E23" s="430" t="s">
        <v>969</v>
      </c>
      <c r="F23" s="430" t="s">
        <v>970</v>
      </c>
      <c r="G23" s="461" t="s">
        <v>968</v>
      </c>
      <c r="H23" s="430" t="s">
        <v>971</v>
      </c>
      <c r="I23" s="461" t="s">
        <v>788</v>
      </c>
      <c r="J23" s="462">
        <v>20395</v>
      </c>
      <c r="K23" s="463"/>
      <c r="L23" s="463" t="s">
        <v>791</v>
      </c>
      <c r="M23" s="463"/>
      <c r="N23" s="464" t="s">
        <v>718</v>
      </c>
      <c r="O23" s="465" t="s">
        <v>712</v>
      </c>
      <c r="P23" s="431" t="s">
        <v>710</v>
      </c>
      <c r="Q23" s="466">
        <v>44182</v>
      </c>
      <c r="R23" s="467">
        <v>1087250</v>
      </c>
      <c r="S23" s="468"/>
      <c r="T23" s="468"/>
      <c r="U23" s="469"/>
      <c r="V23" s="466"/>
      <c r="W23" s="470"/>
      <c r="X23" s="467"/>
      <c r="Y23" s="466"/>
      <c r="Z23" s="470"/>
      <c r="AA23" s="468"/>
    </row>
    <row r="24" spans="2:27" ht="15" customHeight="1" x14ac:dyDescent="0.2">
      <c r="B24" s="460">
        <v>44158</v>
      </c>
      <c r="C24" s="430" t="s">
        <v>751</v>
      </c>
      <c r="D24" s="461" t="s">
        <v>822</v>
      </c>
      <c r="E24" s="430" t="s">
        <v>823</v>
      </c>
      <c r="F24" s="430" t="s">
        <v>824</v>
      </c>
      <c r="G24" s="461" t="s">
        <v>731</v>
      </c>
      <c r="H24" s="430" t="s">
        <v>804</v>
      </c>
      <c r="I24" s="461" t="s">
        <v>788</v>
      </c>
      <c r="J24" s="462">
        <v>20396</v>
      </c>
      <c r="K24" s="463" t="s">
        <v>756</v>
      </c>
      <c r="L24" s="463" t="s">
        <v>791</v>
      </c>
      <c r="M24" s="463"/>
      <c r="N24" s="464" t="s">
        <v>718</v>
      </c>
      <c r="O24" s="465" t="s">
        <v>706</v>
      </c>
      <c r="P24" s="431" t="s">
        <v>707</v>
      </c>
      <c r="Q24" s="466">
        <v>44184</v>
      </c>
      <c r="R24" s="467">
        <v>60635</v>
      </c>
      <c r="S24" s="468" t="s">
        <v>972</v>
      </c>
      <c r="T24" s="468"/>
      <c r="U24" s="469"/>
      <c r="V24" s="466"/>
      <c r="W24" s="470"/>
      <c r="X24" s="467"/>
      <c r="Y24" s="466"/>
      <c r="Z24" s="470"/>
      <c r="AA24" s="468"/>
    </row>
    <row r="25" spans="2:27" ht="15" customHeight="1" x14ac:dyDescent="0.2">
      <c r="B25" s="460">
        <v>44154</v>
      </c>
      <c r="C25" s="430" t="s">
        <v>814</v>
      </c>
      <c r="D25" s="461" t="s">
        <v>815</v>
      </c>
      <c r="E25" s="430" t="s">
        <v>816</v>
      </c>
      <c r="F25" s="430" t="s">
        <v>817</v>
      </c>
      <c r="G25" s="461" t="s">
        <v>815</v>
      </c>
      <c r="H25" s="430" t="s">
        <v>818</v>
      </c>
      <c r="I25" s="461" t="s">
        <v>788</v>
      </c>
      <c r="J25" s="462">
        <v>20398</v>
      </c>
      <c r="K25" s="463" t="s">
        <v>731</v>
      </c>
      <c r="L25" s="463" t="s">
        <v>791</v>
      </c>
      <c r="M25" s="463"/>
      <c r="N25" s="464" t="s">
        <v>718</v>
      </c>
      <c r="O25" s="465" t="s">
        <v>709</v>
      </c>
      <c r="P25" s="431" t="s">
        <v>710</v>
      </c>
      <c r="Q25" s="466">
        <v>44167</v>
      </c>
      <c r="R25" s="467">
        <v>718500</v>
      </c>
      <c r="S25" s="468"/>
      <c r="T25" s="468"/>
      <c r="U25" s="469"/>
      <c r="V25" s="466"/>
      <c r="W25" s="470"/>
      <c r="X25" s="467"/>
      <c r="Y25" s="466"/>
      <c r="Z25" s="470"/>
      <c r="AA25" s="468"/>
    </row>
    <row r="26" spans="2:27" ht="15" customHeight="1" x14ac:dyDescent="0.2">
      <c r="B26" s="460">
        <v>44158</v>
      </c>
      <c r="C26" s="430" t="s">
        <v>751</v>
      </c>
      <c r="D26" s="461" t="s">
        <v>750</v>
      </c>
      <c r="E26" s="430" t="s">
        <v>743</v>
      </c>
      <c r="F26" s="430" t="s">
        <v>732</v>
      </c>
      <c r="G26" s="461" t="s">
        <v>973</v>
      </c>
      <c r="H26" s="430" t="s">
        <v>974</v>
      </c>
      <c r="I26" s="461" t="s">
        <v>788</v>
      </c>
      <c r="J26" s="462">
        <v>20400</v>
      </c>
      <c r="K26" s="463" t="s">
        <v>868</v>
      </c>
      <c r="L26" s="463" t="s">
        <v>791</v>
      </c>
      <c r="M26" s="463"/>
      <c r="N26" s="464" t="s">
        <v>718</v>
      </c>
      <c r="O26" s="465" t="s">
        <v>709</v>
      </c>
      <c r="P26" s="431" t="s">
        <v>957</v>
      </c>
      <c r="Q26" s="466"/>
      <c r="R26" s="467">
        <v>160000</v>
      </c>
      <c r="S26" s="468" t="s">
        <v>975</v>
      </c>
      <c r="T26" s="468"/>
      <c r="U26" s="469"/>
      <c r="V26" s="466"/>
      <c r="W26" s="470"/>
      <c r="X26" s="467"/>
      <c r="Y26" s="466"/>
      <c r="Z26" s="470"/>
      <c r="AA26" s="468"/>
    </row>
    <row r="27" spans="2:27" ht="15" customHeight="1" x14ac:dyDescent="0.2">
      <c r="B27" s="460">
        <v>44159</v>
      </c>
      <c r="C27" s="430" t="s">
        <v>752</v>
      </c>
      <c r="D27" s="461" t="s">
        <v>750</v>
      </c>
      <c r="E27" s="430" t="s">
        <v>976</v>
      </c>
      <c r="F27" s="430" t="s">
        <v>736</v>
      </c>
      <c r="G27" s="461" t="s">
        <v>977</v>
      </c>
      <c r="H27" s="430" t="s">
        <v>978</v>
      </c>
      <c r="I27" s="461" t="s">
        <v>788</v>
      </c>
      <c r="J27" s="462">
        <v>20402</v>
      </c>
      <c r="K27" s="463" t="s">
        <v>868</v>
      </c>
      <c r="L27" s="463" t="s">
        <v>213</v>
      </c>
      <c r="M27" s="463"/>
      <c r="N27" s="464" t="s">
        <v>960</v>
      </c>
      <c r="O27" s="465" t="s">
        <v>706</v>
      </c>
      <c r="P27" s="431" t="s">
        <v>710</v>
      </c>
      <c r="Q27" s="466">
        <v>44305</v>
      </c>
      <c r="R27" s="467">
        <v>65615</v>
      </c>
      <c r="S27" s="468" t="s">
        <v>979</v>
      </c>
      <c r="T27" s="468"/>
      <c r="U27" s="469"/>
      <c r="V27" s="466"/>
      <c r="W27" s="470"/>
      <c r="X27" s="467"/>
      <c r="Y27" s="466"/>
      <c r="Z27" s="470">
        <f>17+14</f>
        <v>31</v>
      </c>
      <c r="AA27" s="468" t="s">
        <v>980</v>
      </c>
    </row>
    <row r="28" spans="2:27" ht="15" customHeight="1" x14ac:dyDescent="0.2">
      <c r="B28" s="460">
        <v>44147</v>
      </c>
      <c r="C28" s="430" t="s">
        <v>805</v>
      </c>
      <c r="D28" s="461" t="s">
        <v>161</v>
      </c>
      <c r="E28" s="430" t="s">
        <v>806</v>
      </c>
      <c r="F28" s="430" t="s">
        <v>807</v>
      </c>
      <c r="G28" s="461" t="s">
        <v>933</v>
      </c>
      <c r="H28" s="430" t="s">
        <v>808</v>
      </c>
      <c r="I28" s="461" t="s">
        <v>788</v>
      </c>
      <c r="J28" s="462">
        <v>20404</v>
      </c>
      <c r="K28" s="463" t="s">
        <v>963</v>
      </c>
      <c r="L28" s="463" t="s">
        <v>791</v>
      </c>
      <c r="M28" s="463"/>
      <c r="N28" s="464" t="s">
        <v>718</v>
      </c>
      <c r="O28" s="465" t="s">
        <v>712</v>
      </c>
      <c r="P28" s="431" t="s">
        <v>707</v>
      </c>
      <c r="Q28" s="466">
        <v>44169</v>
      </c>
      <c r="R28" s="467">
        <v>7250</v>
      </c>
      <c r="S28" s="468"/>
      <c r="T28" s="468"/>
      <c r="U28" s="469"/>
      <c r="V28" s="466"/>
      <c r="W28" s="470"/>
      <c r="X28" s="467"/>
      <c r="Y28" s="466"/>
      <c r="Z28" s="470"/>
      <c r="AA28" s="468"/>
    </row>
    <row r="29" spans="2:27" ht="15" customHeight="1" x14ac:dyDescent="0.2">
      <c r="B29" s="460">
        <v>44147</v>
      </c>
      <c r="C29" s="430" t="s">
        <v>801</v>
      </c>
      <c r="D29" s="461" t="s">
        <v>52</v>
      </c>
      <c r="E29" s="430" t="s">
        <v>809</v>
      </c>
      <c r="F29" s="430" t="s">
        <v>810</v>
      </c>
      <c r="G29" s="461" t="s">
        <v>954</v>
      </c>
      <c r="H29" s="430" t="s">
        <v>804</v>
      </c>
      <c r="I29" s="461" t="s">
        <v>788</v>
      </c>
      <c r="J29" s="462">
        <v>20405</v>
      </c>
      <c r="K29" s="463" t="s">
        <v>731</v>
      </c>
      <c r="L29" s="463" t="s">
        <v>731</v>
      </c>
      <c r="M29" s="463"/>
      <c r="N29" s="464" t="s">
        <v>796</v>
      </c>
      <c r="O29" s="465" t="s">
        <v>712</v>
      </c>
      <c r="P29" s="431" t="s">
        <v>707</v>
      </c>
      <c r="Q29" s="466">
        <v>44169</v>
      </c>
      <c r="R29" s="467"/>
      <c r="S29" s="468" t="s">
        <v>981</v>
      </c>
      <c r="T29" s="468"/>
      <c r="U29" s="469"/>
      <c r="V29" s="466"/>
      <c r="W29" s="470"/>
      <c r="X29" s="467"/>
      <c r="Y29" s="466"/>
      <c r="Z29" s="470"/>
      <c r="AA29" s="468"/>
    </row>
    <row r="30" spans="2:27" ht="15" customHeight="1" x14ac:dyDescent="0.2">
      <c r="B30" s="460">
        <v>44155</v>
      </c>
      <c r="C30" s="430" t="s">
        <v>753</v>
      </c>
      <c r="D30" s="461" t="s">
        <v>150</v>
      </c>
      <c r="E30" s="430" t="s">
        <v>754</v>
      </c>
      <c r="F30" s="430" t="s">
        <v>850</v>
      </c>
      <c r="G30" s="461" t="s">
        <v>182</v>
      </c>
      <c r="H30" s="430" t="s">
        <v>819</v>
      </c>
      <c r="I30" s="461" t="s">
        <v>788</v>
      </c>
      <c r="J30" s="462">
        <v>20406</v>
      </c>
      <c r="K30" s="463" t="s">
        <v>731</v>
      </c>
      <c r="L30" s="463" t="s">
        <v>791</v>
      </c>
      <c r="M30" s="463"/>
      <c r="N30" s="464" t="s">
        <v>960</v>
      </c>
      <c r="O30" s="465" t="s">
        <v>709</v>
      </c>
      <c r="P30" s="431" t="s">
        <v>707</v>
      </c>
      <c r="Q30" s="466">
        <v>44168</v>
      </c>
      <c r="R30" s="467">
        <v>54075</v>
      </c>
      <c r="S30" s="468"/>
      <c r="T30" s="468"/>
      <c r="U30" s="469"/>
      <c r="V30" s="466"/>
      <c r="W30" s="470"/>
      <c r="X30" s="467"/>
      <c r="Y30" s="466"/>
      <c r="Z30" s="470"/>
      <c r="AA30" s="468"/>
    </row>
    <row r="31" spans="2:27" ht="15" customHeight="1" x14ac:dyDescent="0.2">
      <c r="B31" s="460">
        <v>44159</v>
      </c>
      <c r="C31" s="430" t="s">
        <v>752</v>
      </c>
      <c r="D31" s="461" t="s">
        <v>750</v>
      </c>
      <c r="E31" s="430" t="s">
        <v>767</v>
      </c>
      <c r="F31" s="430" t="s">
        <v>789</v>
      </c>
      <c r="G31" s="461" t="s">
        <v>731</v>
      </c>
      <c r="H31" s="430" t="s">
        <v>827</v>
      </c>
      <c r="I31" s="461" t="s">
        <v>788</v>
      </c>
      <c r="J31" s="462">
        <v>20407</v>
      </c>
      <c r="K31" s="463" t="s">
        <v>731</v>
      </c>
      <c r="L31" s="463" t="s">
        <v>791</v>
      </c>
      <c r="M31" s="463"/>
      <c r="N31" s="464" t="s">
        <v>718</v>
      </c>
      <c r="O31" s="465" t="s">
        <v>706</v>
      </c>
      <c r="P31" s="431" t="s">
        <v>707</v>
      </c>
      <c r="Q31" s="466">
        <v>44165</v>
      </c>
      <c r="R31" s="467">
        <v>145000</v>
      </c>
      <c r="S31" s="468" t="s">
        <v>982</v>
      </c>
      <c r="T31" s="468"/>
      <c r="U31" s="469"/>
      <c r="V31" s="466"/>
      <c r="W31" s="470"/>
      <c r="X31" s="467"/>
      <c r="Y31" s="466"/>
      <c r="Z31" s="470"/>
      <c r="AA31" s="468"/>
    </row>
    <row r="32" spans="2:27" ht="15" customHeight="1" x14ac:dyDescent="0.2">
      <c r="B32" s="460">
        <v>46745</v>
      </c>
      <c r="C32" s="430" t="s">
        <v>773</v>
      </c>
      <c r="D32" s="461" t="s">
        <v>784</v>
      </c>
      <c r="E32" s="430" t="s">
        <v>785</v>
      </c>
      <c r="F32" s="430" t="s">
        <v>834</v>
      </c>
      <c r="G32" s="461" t="s">
        <v>731</v>
      </c>
      <c r="H32" s="430" t="s">
        <v>983</v>
      </c>
      <c r="I32" s="461" t="s">
        <v>788</v>
      </c>
      <c r="J32" s="462">
        <v>20408</v>
      </c>
      <c r="K32" s="463" t="s">
        <v>963</v>
      </c>
      <c r="L32" s="463" t="s">
        <v>213</v>
      </c>
      <c r="M32" s="463"/>
      <c r="N32" s="464" t="s">
        <v>718</v>
      </c>
      <c r="O32" s="465" t="s">
        <v>706</v>
      </c>
      <c r="P32" s="431" t="s">
        <v>713</v>
      </c>
      <c r="Q32" s="466">
        <v>44195</v>
      </c>
      <c r="R32" s="467">
        <v>360540</v>
      </c>
      <c r="S32" s="468" t="s">
        <v>984</v>
      </c>
      <c r="T32" s="468"/>
      <c r="U32" s="469"/>
      <c r="V32" s="466"/>
      <c r="W32" s="470"/>
      <c r="X32" s="467"/>
      <c r="Y32" s="466"/>
      <c r="Z32" s="470"/>
      <c r="AA32" s="468"/>
    </row>
    <row r="33" spans="2:27" ht="15" customHeight="1" x14ac:dyDescent="0.2">
      <c r="B33" s="460">
        <v>44161</v>
      </c>
      <c r="C33" s="430" t="s">
        <v>773</v>
      </c>
      <c r="D33" s="461" t="s">
        <v>784</v>
      </c>
      <c r="E33" s="430" t="s">
        <v>785</v>
      </c>
      <c r="F33" s="430" t="s">
        <v>786</v>
      </c>
      <c r="G33" s="461" t="s">
        <v>985</v>
      </c>
      <c r="H33" s="430" t="s">
        <v>787</v>
      </c>
      <c r="I33" s="461" t="s">
        <v>788</v>
      </c>
      <c r="J33" s="462">
        <v>20409</v>
      </c>
      <c r="K33" s="463" t="s">
        <v>731</v>
      </c>
      <c r="L33" s="463" t="s">
        <v>791</v>
      </c>
      <c r="M33" s="463"/>
      <c r="N33" s="464" t="s">
        <v>718</v>
      </c>
      <c r="O33" s="465" t="s">
        <v>704</v>
      </c>
      <c r="P33" s="431" t="s">
        <v>707</v>
      </c>
      <c r="Q33" s="466">
        <v>44165</v>
      </c>
      <c r="R33" s="467">
        <v>72000</v>
      </c>
      <c r="S33" s="468"/>
      <c r="T33" s="468"/>
      <c r="U33" s="469"/>
      <c r="V33" s="466"/>
      <c r="W33" s="470"/>
      <c r="X33" s="467"/>
      <c r="Y33" s="466"/>
      <c r="Z33" s="470"/>
      <c r="AA33" s="468"/>
    </row>
    <row r="34" spans="2:27" ht="15" customHeight="1" x14ac:dyDescent="0.2">
      <c r="B34" s="460">
        <v>44160</v>
      </c>
      <c r="C34" s="430" t="s">
        <v>773</v>
      </c>
      <c r="D34" s="461" t="s">
        <v>750</v>
      </c>
      <c r="E34" s="430" t="s">
        <v>986</v>
      </c>
      <c r="F34" s="430" t="s">
        <v>775</v>
      </c>
      <c r="G34" s="461" t="s">
        <v>987</v>
      </c>
      <c r="H34" s="430" t="s">
        <v>776</v>
      </c>
      <c r="I34" s="461" t="s">
        <v>788</v>
      </c>
      <c r="J34" s="462">
        <v>20410</v>
      </c>
      <c r="K34" s="463" t="s">
        <v>756</v>
      </c>
      <c r="L34" s="463" t="s">
        <v>791</v>
      </c>
      <c r="M34" s="463"/>
      <c r="N34" s="464" t="s">
        <v>718</v>
      </c>
      <c r="O34" s="465" t="s">
        <v>706</v>
      </c>
      <c r="P34" s="431" t="s">
        <v>713</v>
      </c>
      <c r="Q34" s="466">
        <v>44225</v>
      </c>
      <c r="R34" s="467">
        <v>491750</v>
      </c>
      <c r="S34" s="468"/>
      <c r="T34" s="468"/>
      <c r="U34" s="469"/>
      <c r="V34" s="466"/>
      <c r="W34" s="470"/>
      <c r="X34" s="467"/>
      <c r="Y34" s="466"/>
      <c r="Z34" s="470"/>
      <c r="AA34" s="468"/>
    </row>
    <row r="35" spans="2:27" ht="15" customHeight="1" x14ac:dyDescent="0.2">
      <c r="B35" s="460">
        <v>44159</v>
      </c>
      <c r="C35" s="430" t="s">
        <v>769</v>
      </c>
      <c r="D35" s="461" t="s">
        <v>161</v>
      </c>
      <c r="E35" s="430" t="s">
        <v>770</v>
      </c>
      <c r="F35" s="430" t="s">
        <v>771</v>
      </c>
      <c r="G35" s="461" t="s">
        <v>731</v>
      </c>
      <c r="H35" s="430" t="s">
        <v>772</v>
      </c>
      <c r="I35" s="461" t="s">
        <v>788</v>
      </c>
      <c r="J35" s="462">
        <v>20411</v>
      </c>
      <c r="K35" s="463" t="s">
        <v>731</v>
      </c>
      <c r="L35" s="463" t="s">
        <v>791</v>
      </c>
      <c r="M35" s="463"/>
      <c r="N35" s="464" t="s">
        <v>718</v>
      </c>
      <c r="O35" s="465" t="s">
        <v>704</v>
      </c>
      <c r="P35" s="431" t="s">
        <v>704</v>
      </c>
      <c r="Q35" s="466">
        <v>44163</v>
      </c>
      <c r="R35" s="467"/>
      <c r="S35" s="468"/>
      <c r="T35" s="468"/>
      <c r="U35" s="469"/>
      <c r="V35" s="466"/>
      <c r="W35" s="470"/>
      <c r="X35" s="467"/>
      <c r="Y35" s="466"/>
      <c r="Z35" s="470"/>
      <c r="AA35" s="468"/>
    </row>
    <row r="36" spans="2:27" ht="15" customHeight="1" x14ac:dyDescent="0.2">
      <c r="B36" s="460">
        <v>44158</v>
      </c>
      <c r="C36" s="430" t="s">
        <v>753</v>
      </c>
      <c r="D36" s="461" t="s">
        <v>150</v>
      </c>
      <c r="E36" s="430" t="s">
        <v>754</v>
      </c>
      <c r="F36" s="430" t="s">
        <v>764</v>
      </c>
      <c r="G36" s="461" t="s">
        <v>988</v>
      </c>
      <c r="H36" s="430" t="s">
        <v>766</v>
      </c>
      <c r="I36" s="461" t="s">
        <v>788</v>
      </c>
      <c r="J36" s="462">
        <v>20412</v>
      </c>
      <c r="K36" s="463" t="s">
        <v>963</v>
      </c>
      <c r="L36" s="463" t="s">
        <v>213</v>
      </c>
      <c r="M36" s="463"/>
      <c r="N36" s="464" t="s">
        <v>960</v>
      </c>
      <c r="O36" s="465" t="s">
        <v>709</v>
      </c>
      <c r="P36" s="431" t="s">
        <v>707</v>
      </c>
      <c r="Q36" s="466">
        <v>44166</v>
      </c>
      <c r="R36" s="467">
        <v>23905</v>
      </c>
      <c r="S36" s="468" t="s">
        <v>989</v>
      </c>
      <c r="T36" s="468"/>
      <c r="U36" s="469"/>
      <c r="V36" s="466"/>
      <c r="W36" s="470"/>
      <c r="X36" s="467"/>
      <c r="Y36" s="466"/>
      <c r="Z36" s="470"/>
      <c r="AA36" s="468"/>
    </row>
    <row r="37" spans="2:27" ht="15" customHeight="1" x14ac:dyDescent="0.2">
      <c r="B37" s="460">
        <v>44165</v>
      </c>
      <c r="C37" s="430" t="s">
        <v>835</v>
      </c>
      <c r="D37" s="461" t="s">
        <v>52</v>
      </c>
      <c r="E37" s="430" t="s">
        <v>837</v>
      </c>
      <c r="F37" s="430" t="s">
        <v>990</v>
      </c>
      <c r="G37" s="461" t="s">
        <v>954</v>
      </c>
      <c r="H37" s="430" t="s">
        <v>991</v>
      </c>
      <c r="I37" s="461" t="s">
        <v>788</v>
      </c>
      <c r="J37" s="462">
        <v>20413</v>
      </c>
      <c r="K37" s="463" t="s">
        <v>963</v>
      </c>
      <c r="L37" s="463" t="s">
        <v>245</v>
      </c>
      <c r="M37" s="463"/>
      <c r="N37" s="464" t="s">
        <v>718</v>
      </c>
      <c r="O37" s="465" t="s">
        <v>706</v>
      </c>
      <c r="P37" s="431" t="s">
        <v>715</v>
      </c>
      <c r="Q37" s="466">
        <v>44316</v>
      </c>
      <c r="R37" s="467" t="s">
        <v>992</v>
      </c>
      <c r="S37" s="468" t="s">
        <v>993</v>
      </c>
      <c r="T37" s="468"/>
      <c r="U37" s="469"/>
      <c r="V37" s="466"/>
      <c r="W37" s="470"/>
      <c r="X37" s="467"/>
      <c r="Y37" s="466"/>
      <c r="Z37" s="470"/>
      <c r="AA37" s="468"/>
    </row>
    <row r="38" spans="2:27" ht="15" customHeight="1" x14ac:dyDescent="0.2">
      <c r="B38" s="460">
        <v>44165</v>
      </c>
      <c r="C38" s="430" t="s">
        <v>752</v>
      </c>
      <c r="D38" s="461" t="s">
        <v>750</v>
      </c>
      <c r="E38" s="430" t="s">
        <v>840</v>
      </c>
      <c r="F38" s="430" t="s">
        <v>841</v>
      </c>
      <c r="G38" s="461" t="s">
        <v>954</v>
      </c>
      <c r="H38" s="430" t="s">
        <v>994</v>
      </c>
      <c r="I38" s="461" t="s">
        <v>788</v>
      </c>
      <c r="J38" s="462">
        <v>20414</v>
      </c>
      <c r="K38" s="463" t="s">
        <v>963</v>
      </c>
      <c r="L38" s="463" t="s">
        <v>791</v>
      </c>
      <c r="M38" s="463"/>
      <c r="N38" s="464" t="s">
        <v>718</v>
      </c>
      <c r="O38" s="465" t="s">
        <v>712</v>
      </c>
      <c r="P38" s="431" t="s">
        <v>707</v>
      </c>
      <c r="Q38" s="466">
        <v>44204</v>
      </c>
      <c r="R38" s="467">
        <v>120000</v>
      </c>
      <c r="S38" s="468" t="s">
        <v>995</v>
      </c>
      <c r="T38" s="468"/>
      <c r="U38" s="469"/>
      <c r="V38" s="466"/>
      <c r="W38" s="470"/>
      <c r="X38" s="467"/>
      <c r="Y38" s="466"/>
      <c r="Z38" s="470"/>
      <c r="AA38" s="468"/>
    </row>
    <row r="39" spans="2:27" ht="15" customHeight="1" x14ac:dyDescent="0.2">
      <c r="B39" s="460">
        <v>44165</v>
      </c>
      <c r="C39" s="430" t="s">
        <v>753</v>
      </c>
      <c r="D39" s="461" t="s">
        <v>52</v>
      </c>
      <c r="E39" s="430" t="s">
        <v>843</v>
      </c>
      <c r="F39" s="430" t="s">
        <v>844</v>
      </c>
      <c r="G39" s="461" t="s">
        <v>954</v>
      </c>
      <c r="H39" s="430" t="s">
        <v>996</v>
      </c>
      <c r="I39" s="461" t="s">
        <v>788</v>
      </c>
      <c r="J39" s="462">
        <v>20415</v>
      </c>
      <c r="K39" s="463" t="s">
        <v>731</v>
      </c>
      <c r="L39" s="463" t="s">
        <v>245</v>
      </c>
      <c r="M39" s="463"/>
      <c r="N39" s="464" t="s">
        <v>718</v>
      </c>
      <c r="O39" s="465" t="s">
        <v>709</v>
      </c>
      <c r="P39" s="431" t="s">
        <v>957</v>
      </c>
      <c r="Q39" s="466">
        <v>44270</v>
      </c>
      <c r="R39" s="467">
        <v>79500</v>
      </c>
      <c r="S39" s="468" t="s">
        <v>997</v>
      </c>
      <c r="T39" s="468"/>
      <c r="U39" s="469"/>
      <c r="V39" s="466"/>
      <c r="W39" s="470"/>
      <c r="X39" s="467"/>
      <c r="Y39" s="466"/>
      <c r="Z39" s="470"/>
      <c r="AA39" s="468"/>
    </row>
    <row r="40" spans="2:27" ht="15" customHeight="1" x14ac:dyDescent="0.2">
      <c r="B40" s="460">
        <v>44166</v>
      </c>
      <c r="C40" s="430" t="s">
        <v>752</v>
      </c>
      <c r="D40" s="461" t="s">
        <v>750</v>
      </c>
      <c r="E40" s="430" t="s">
        <v>846</v>
      </c>
      <c r="F40" s="430" t="s">
        <v>847</v>
      </c>
      <c r="G40" s="461" t="s">
        <v>731</v>
      </c>
      <c r="H40" s="430" t="s">
        <v>998</v>
      </c>
      <c r="I40" s="461" t="s">
        <v>788</v>
      </c>
      <c r="J40" s="462">
        <v>20416</v>
      </c>
      <c r="K40" s="463" t="s">
        <v>963</v>
      </c>
      <c r="L40" s="463" t="s">
        <v>213</v>
      </c>
      <c r="M40" s="463"/>
      <c r="N40" s="464" t="s">
        <v>718</v>
      </c>
      <c r="O40" s="465" t="s">
        <v>709</v>
      </c>
      <c r="P40" s="431" t="s">
        <v>707</v>
      </c>
      <c r="Q40" s="466">
        <v>44301</v>
      </c>
      <c r="R40" s="467">
        <v>5790</v>
      </c>
      <c r="S40" s="468" t="s">
        <v>999</v>
      </c>
      <c r="T40" s="468"/>
      <c r="U40" s="469"/>
      <c r="V40" s="466"/>
      <c r="W40" s="470"/>
      <c r="X40" s="467"/>
      <c r="Y40" s="466"/>
      <c r="Z40" s="470"/>
      <c r="AA40" s="468"/>
    </row>
    <row r="41" spans="2:27" ht="15" customHeight="1" x14ac:dyDescent="0.2">
      <c r="B41" s="460">
        <v>44166</v>
      </c>
      <c r="C41" s="430" t="s">
        <v>751</v>
      </c>
      <c r="D41" s="461" t="s">
        <v>750</v>
      </c>
      <c r="E41" s="430" t="s">
        <v>849</v>
      </c>
      <c r="F41" s="430" t="s">
        <v>732</v>
      </c>
      <c r="G41" s="461" t="s">
        <v>973</v>
      </c>
      <c r="H41" s="430" t="s">
        <v>1000</v>
      </c>
      <c r="I41" s="461" t="s">
        <v>788</v>
      </c>
      <c r="J41" s="462">
        <v>20417</v>
      </c>
      <c r="K41" s="463" t="s">
        <v>731</v>
      </c>
      <c r="L41" s="463" t="s">
        <v>213</v>
      </c>
      <c r="M41" s="463"/>
      <c r="N41" s="464" t="s">
        <v>718</v>
      </c>
      <c r="O41" s="465" t="s">
        <v>706</v>
      </c>
      <c r="P41" s="431" t="s">
        <v>707</v>
      </c>
      <c r="Q41" s="466">
        <v>44168</v>
      </c>
      <c r="R41" s="467">
        <v>19350</v>
      </c>
      <c r="S41" s="468"/>
      <c r="T41" s="468"/>
      <c r="U41" s="469"/>
      <c r="V41" s="466"/>
      <c r="W41" s="470"/>
      <c r="X41" s="467"/>
      <c r="Y41" s="466"/>
      <c r="Z41" s="470"/>
      <c r="AA41" s="468"/>
    </row>
    <row r="42" spans="2:27" ht="15" customHeight="1" x14ac:dyDescent="0.2">
      <c r="B42" s="460">
        <v>44155</v>
      </c>
      <c r="C42" s="430" t="s">
        <v>753</v>
      </c>
      <c r="D42" s="461" t="s">
        <v>150</v>
      </c>
      <c r="E42" s="430" t="s">
        <v>754</v>
      </c>
      <c r="F42" s="430" t="s">
        <v>820</v>
      </c>
      <c r="G42" s="461" t="s">
        <v>954</v>
      </c>
      <c r="H42" s="430" t="s">
        <v>821</v>
      </c>
      <c r="I42" s="461" t="s">
        <v>788</v>
      </c>
      <c r="J42" s="462">
        <v>20418</v>
      </c>
      <c r="K42" s="463" t="s">
        <v>731</v>
      </c>
      <c r="L42" s="463" t="s">
        <v>791</v>
      </c>
      <c r="M42" s="463"/>
      <c r="N42" s="464" t="s">
        <v>960</v>
      </c>
      <c r="O42" s="465" t="s">
        <v>709</v>
      </c>
      <c r="P42" s="431" t="s">
        <v>707</v>
      </c>
      <c r="Q42" s="466">
        <v>44173</v>
      </c>
      <c r="R42" s="467">
        <v>33530</v>
      </c>
      <c r="S42" s="468"/>
      <c r="T42" s="468"/>
      <c r="U42" s="469"/>
      <c r="V42" s="466"/>
      <c r="W42" s="470"/>
      <c r="X42" s="467"/>
      <c r="Y42" s="466"/>
      <c r="Z42" s="470"/>
      <c r="AA42" s="468"/>
    </row>
    <row r="43" spans="2:27" ht="15" customHeight="1" x14ac:dyDescent="0.2">
      <c r="B43" s="460">
        <v>44167</v>
      </c>
      <c r="C43" s="430" t="s">
        <v>805</v>
      </c>
      <c r="D43" s="461" t="s">
        <v>161</v>
      </c>
      <c r="E43" s="430" t="s">
        <v>853</v>
      </c>
      <c r="F43" s="430" t="s">
        <v>854</v>
      </c>
      <c r="G43" s="461" t="s">
        <v>933</v>
      </c>
      <c r="H43" s="430" t="s">
        <v>855</v>
      </c>
      <c r="I43" s="461" t="s">
        <v>788</v>
      </c>
      <c r="J43" s="462">
        <v>20419</v>
      </c>
      <c r="K43" s="463" t="s">
        <v>731</v>
      </c>
      <c r="L43" s="463" t="s">
        <v>791</v>
      </c>
      <c r="M43" s="463"/>
      <c r="N43" s="464" t="s">
        <v>718</v>
      </c>
      <c r="O43" s="465" t="s">
        <v>712</v>
      </c>
      <c r="P43" s="431" t="s">
        <v>707</v>
      </c>
      <c r="Q43" s="466">
        <v>44167</v>
      </c>
      <c r="R43" s="467">
        <v>4500</v>
      </c>
      <c r="S43" s="468"/>
      <c r="T43" s="468"/>
      <c r="U43" s="469"/>
      <c r="V43" s="466"/>
      <c r="W43" s="470"/>
      <c r="X43" s="467"/>
      <c r="Y43" s="466"/>
      <c r="Z43" s="470"/>
      <c r="AA43" s="468"/>
    </row>
    <row r="44" spans="2:27" ht="15" customHeight="1" x14ac:dyDescent="0.2">
      <c r="B44" s="460">
        <v>44167</v>
      </c>
      <c r="C44" s="430" t="s">
        <v>753</v>
      </c>
      <c r="D44" s="461" t="s">
        <v>150</v>
      </c>
      <c r="E44" s="430" t="s">
        <v>856</v>
      </c>
      <c r="F44" s="430" t="s">
        <v>857</v>
      </c>
      <c r="G44" s="461" t="s">
        <v>1001</v>
      </c>
      <c r="H44" s="430" t="s">
        <v>858</v>
      </c>
      <c r="I44" s="461" t="s">
        <v>788</v>
      </c>
      <c r="J44" s="462">
        <v>20420</v>
      </c>
      <c r="K44" s="463" t="s">
        <v>963</v>
      </c>
      <c r="L44" s="463" t="s">
        <v>213</v>
      </c>
      <c r="M44" s="463"/>
      <c r="N44" s="464" t="s">
        <v>718</v>
      </c>
      <c r="O44" s="465" t="s">
        <v>706</v>
      </c>
      <c r="P44" s="431" t="s">
        <v>707</v>
      </c>
      <c r="Q44" s="466">
        <v>44372</v>
      </c>
      <c r="R44" s="467">
        <v>16450</v>
      </c>
      <c r="S44" s="468" t="s">
        <v>1002</v>
      </c>
      <c r="T44" s="468"/>
      <c r="U44" s="469"/>
      <c r="V44" s="466"/>
      <c r="W44" s="470"/>
      <c r="X44" s="467"/>
      <c r="Y44" s="466"/>
      <c r="Z44" s="470"/>
      <c r="AA44" s="468"/>
    </row>
    <row r="45" spans="2:27" ht="15" customHeight="1" x14ac:dyDescent="0.2">
      <c r="B45" s="460">
        <v>44169</v>
      </c>
      <c r="C45" s="430" t="s">
        <v>859</v>
      </c>
      <c r="D45" s="461" t="s">
        <v>860</v>
      </c>
      <c r="E45" s="430" t="s">
        <v>861</v>
      </c>
      <c r="F45" s="430" t="s">
        <v>862</v>
      </c>
      <c r="G45" s="461" t="s">
        <v>1003</v>
      </c>
      <c r="H45" s="430" t="s">
        <v>863</v>
      </c>
      <c r="I45" s="461" t="s">
        <v>788</v>
      </c>
      <c r="J45" s="462">
        <v>20421</v>
      </c>
      <c r="K45" s="463" t="s">
        <v>731</v>
      </c>
      <c r="L45" s="463" t="s">
        <v>791</v>
      </c>
      <c r="M45" s="463"/>
      <c r="N45" s="464" t="s">
        <v>718</v>
      </c>
      <c r="O45" s="465" t="s">
        <v>706</v>
      </c>
      <c r="P45" s="431" t="s">
        <v>713</v>
      </c>
      <c r="Q45" s="466">
        <v>44175</v>
      </c>
      <c r="R45" s="467">
        <v>390000</v>
      </c>
      <c r="S45" s="468"/>
      <c r="T45" s="468"/>
      <c r="U45" s="469"/>
      <c r="V45" s="466"/>
      <c r="W45" s="470"/>
      <c r="X45" s="467"/>
      <c r="Y45" s="466"/>
      <c r="Z45" s="470"/>
      <c r="AA45" s="468"/>
    </row>
    <row r="46" spans="2:27" ht="15" customHeight="1" x14ac:dyDescent="0.2">
      <c r="B46" s="460">
        <v>44300</v>
      </c>
      <c r="C46" s="430" t="s">
        <v>752</v>
      </c>
      <c r="D46" s="461" t="s">
        <v>750</v>
      </c>
      <c r="E46" s="430" t="s">
        <v>869</v>
      </c>
      <c r="F46" s="430" t="s">
        <v>870</v>
      </c>
      <c r="G46" s="461" t="s">
        <v>928</v>
      </c>
      <c r="H46" s="430" t="s">
        <v>1004</v>
      </c>
      <c r="I46" s="461" t="s">
        <v>788</v>
      </c>
      <c r="J46" s="462">
        <v>20422</v>
      </c>
      <c r="K46" s="463" t="s">
        <v>731</v>
      </c>
      <c r="L46" s="463" t="s">
        <v>791</v>
      </c>
      <c r="M46" s="463"/>
      <c r="N46" s="464" t="s">
        <v>718</v>
      </c>
      <c r="O46" s="465" t="s">
        <v>704</v>
      </c>
      <c r="P46" s="431" t="s">
        <v>704</v>
      </c>
      <c r="Q46" s="466"/>
      <c r="R46" s="467">
        <v>105000</v>
      </c>
      <c r="S46" s="468"/>
      <c r="T46" s="468"/>
      <c r="U46" s="469"/>
      <c r="V46" s="466"/>
      <c r="W46" s="470"/>
      <c r="X46" s="467"/>
      <c r="Y46" s="466"/>
      <c r="Z46" s="470"/>
      <c r="AA46" s="468"/>
    </row>
    <row r="47" spans="2:27" ht="15" customHeight="1" x14ac:dyDescent="0.2">
      <c r="B47" s="460">
        <v>44173</v>
      </c>
      <c r="C47" s="430" t="s">
        <v>1005</v>
      </c>
      <c r="D47" s="461" t="s">
        <v>750</v>
      </c>
      <c r="E47" s="430" t="s">
        <v>1006</v>
      </c>
      <c r="F47" s="430" t="s">
        <v>1007</v>
      </c>
      <c r="G47" s="461" t="s">
        <v>1008</v>
      </c>
      <c r="H47" s="430" t="s">
        <v>1009</v>
      </c>
      <c r="I47" s="461" t="s">
        <v>788</v>
      </c>
      <c r="J47" s="462">
        <v>20423</v>
      </c>
      <c r="K47" s="463" t="s">
        <v>731</v>
      </c>
      <c r="L47" s="463" t="s">
        <v>791</v>
      </c>
      <c r="M47" s="463"/>
      <c r="N47" s="464" t="s">
        <v>718</v>
      </c>
      <c r="O47" s="465" t="s">
        <v>712</v>
      </c>
      <c r="P47" s="431" t="s">
        <v>707</v>
      </c>
      <c r="Q47" s="466"/>
      <c r="R47" s="467"/>
      <c r="S47" s="468"/>
      <c r="T47" s="468"/>
      <c r="U47" s="469"/>
      <c r="V47" s="466"/>
      <c r="W47" s="470"/>
      <c r="X47" s="467"/>
      <c r="Y47" s="466"/>
      <c r="Z47" s="470"/>
      <c r="AA47" s="468"/>
    </row>
    <row r="48" spans="2:27" ht="15" customHeight="1" x14ac:dyDescent="0.2">
      <c r="B48" s="460">
        <v>44173</v>
      </c>
      <c r="C48" s="430" t="s">
        <v>752</v>
      </c>
      <c r="D48" s="461" t="s">
        <v>750</v>
      </c>
      <c r="E48" s="430" t="s">
        <v>846</v>
      </c>
      <c r="F48" s="430" t="s">
        <v>1010</v>
      </c>
      <c r="G48" s="461" t="s">
        <v>1011</v>
      </c>
      <c r="H48" s="430" t="s">
        <v>1012</v>
      </c>
      <c r="I48" s="461" t="s">
        <v>788</v>
      </c>
      <c r="J48" s="462">
        <v>20424</v>
      </c>
      <c r="K48" s="463" t="s">
        <v>731</v>
      </c>
      <c r="L48" s="463" t="s">
        <v>213</v>
      </c>
      <c r="M48" s="463"/>
      <c r="N48" s="464" t="s">
        <v>718</v>
      </c>
      <c r="O48" s="465" t="s">
        <v>709</v>
      </c>
      <c r="P48" s="431" t="s">
        <v>707</v>
      </c>
      <c r="Q48" s="466">
        <v>44174</v>
      </c>
      <c r="R48" s="467">
        <v>8080</v>
      </c>
      <c r="S48" s="468"/>
      <c r="T48" s="468"/>
      <c r="U48" s="469"/>
      <c r="V48" s="466"/>
      <c r="W48" s="470"/>
      <c r="X48" s="467"/>
      <c r="Y48" s="466"/>
      <c r="Z48" s="470"/>
      <c r="AA48" s="468"/>
    </row>
    <row r="49" spans="2:27" ht="15" customHeight="1" x14ac:dyDescent="0.2">
      <c r="B49" s="460">
        <v>44173</v>
      </c>
      <c r="C49" s="430" t="s">
        <v>1013</v>
      </c>
      <c r="D49" s="461" t="s">
        <v>822</v>
      </c>
      <c r="E49" s="430" t="s">
        <v>1014</v>
      </c>
      <c r="F49" s="430" t="s">
        <v>1015</v>
      </c>
      <c r="G49" s="461" t="s">
        <v>937</v>
      </c>
      <c r="H49" s="430" t="s">
        <v>1016</v>
      </c>
      <c r="I49" s="461" t="s">
        <v>788</v>
      </c>
      <c r="J49" s="462">
        <v>20425</v>
      </c>
      <c r="K49" s="463" t="s">
        <v>963</v>
      </c>
      <c r="L49" s="463" t="s">
        <v>213</v>
      </c>
      <c r="M49" s="463"/>
      <c r="N49" s="464" t="s">
        <v>718</v>
      </c>
      <c r="O49" s="465" t="s">
        <v>706</v>
      </c>
      <c r="P49" s="431" t="s">
        <v>713</v>
      </c>
      <c r="Q49" s="466">
        <v>44400</v>
      </c>
      <c r="R49" s="467">
        <v>192080</v>
      </c>
      <c r="S49" s="468" t="s">
        <v>1017</v>
      </c>
      <c r="T49" s="468"/>
      <c r="U49" s="469"/>
      <c r="V49" s="466"/>
      <c r="W49" s="470"/>
      <c r="X49" s="467"/>
      <c r="Y49" s="466"/>
      <c r="Z49" s="470"/>
      <c r="AA49" s="468"/>
    </row>
    <row r="50" spans="2:27" ht="15" customHeight="1" x14ac:dyDescent="0.2">
      <c r="B50" s="460">
        <v>44173</v>
      </c>
      <c r="C50" s="430" t="s">
        <v>752</v>
      </c>
      <c r="D50" s="461" t="s">
        <v>1018</v>
      </c>
      <c r="E50" s="430" t="s">
        <v>1019</v>
      </c>
      <c r="F50" s="430" t="s">
        <v>1020</v>
      </c>
      <c r="G50" s="461" t="s">
        <v>987</v>
      </c>
      <c r="H50" s="430" t="s">
        <v>1021</v>
      </c>
      <c r="I50" s="461" t="s">
        <v>788</v>
      </c>
      <c r="J50" s="462">
        <v>20426</v>
      </c>
      <c r="K50" s="463" t="s">
        <v>731</v>
      </c>
      <c r="L50" s="463" t="s">
        <v>791</v>
      </c>
      <c r="M50" s="463"/>
      <c r="N50" s="464" t="s">
        <v>960</v>
      </c>
      <c r="O50" s="465" t="s">
        <v>704</v>
      </c>
      <c r="P50" s="431" t="s">
        <v>715</v>
      </c>
      <c r="Q50" s="466">
        <f ca="1">TODAY()+3</f>
        <v>44779</v>
      </c>
      <c r="R50" s="467">
        <v>9200</v>
      </c>
      <c r="S50" s="468"/>
      <c r="T50" s="468"/>
      <c r="U50" s="469"/>
      <c r="V50" s="466"/>
      <c r="W50" s="470"/>
      <c r="X50" s="467"/>
      <c r="Y50" s="466"/>
      <c r="Z50" s="470"/>
      <c r="AA50" s="468"/>
    </row>
    <row r="51" spans="2:27" ht="15" customHeight="1" x14ac:dyDescent="0.2">
      <c r="B51" s="460">
        <v>44175</v>
      </c>
      <c r="C51" s="430" t="s">
        <v>773</v>
      </c>
      <c r="D51" s="461" t="s">
        <v>750</v>
      </c>
      <c r="E51" s="430" t="s">
        <v>1022</v>
      </c>
      <c r="F51" s="430" t="s">
        <v>1023</v>
      </c>
      <c r="G51" s="461" t="s">
        <v>1024</v>
      </c>
      <c r="H51" s="430" t="s">
        <v>1025</v>
      </c>
      <c r="I51" s="461" t="s">
        <v>788</v>
      </c>
      <c r="J51" s="462">
        <v>20427</v>
      </c>
      <c r="K51" s="463" t="s">
        <v>731</v>
      </c>
      <c r="L51" s="463" t="s">
        <v>791</v>
      </c>
      <c r="M51" s="463"/>
      <c r="N51" s="464" t="s">
        <v>718</v>
      </c>
      <c r="O51" s="465" t="s">
        <v>704</v>
      </c>
      <c r="P51" s="431" t="s">
        <v>707</v>
      </c>
      <c r="Q51" s="466">
        <v>44180</v>
      </c>
      <c r="R51" s="467">
        <v>25250</v>
      </c>
      <c r="S51" s="468"/>
      <c r="T51" s="468"/>
      <c r="U51" s="469"/>
      <c r="V51" s="466"/>
      <c r="W51" s="470"/>
      <c r="X51" s="467"/>
      <c r="Y51" s="466"/>
      <c r="Z51" s="470"/>
      <c r="AA51" s="468"/>
    </row>
    <row r="52" spans="2:27" ht="15" customHeight="1" x14ac:dyDescent="0.2">
      <c r="B52" s="460">
        <v>44180</v>
      </c>
      <c r="C52" s="430" t="s">
        <v>752</v>
      </c>
      <c r="D52" s="461" t="s">
        <v>750</v>
      </c>
      <c r="E52" s="430" t="s">
        <v>1026</v>
      </c>
      <c r="F52" s="430" t="s">
        <v>1027</v>
      </c>
      <c r="G52" s="461" t="s">
        <v>731</v>
      </c>
      <c r="H52" s="430" t="s">
        <v>1028</v>
      </c>
      <c r="I52" s="461" t="s">
        <v>788</v>
      </c>
      <c r="J52" s="462">
        <v>20428</v>
      </c>
      <c r="K52" s="463" t="s">
        <v>731</v>
      </c>
      <c r="L52" s="463" t="s">
        <v>213</v>
      </c>
      <c r="M52" s="463"/>
      <c r="N52" s="464" t="s">
        <v>960</v>
      </c>
      <c r="O52" s="465" t="s">
        <v>706</v>
      </c>
      <c r="P52" s="431" t="s">
        <v>707</v>
      </c>
      <c r="Q52" s="466">
        <v>44181</v>
      </c>
      <c r="R52" s="467">
        <v>8510</v>
      </c>
      <c r="S52" s="468"/>
      <c r="T52" s="468"/>
      <c r="U52" s="469"/>
      <c r="V52" s="466"/>
      <c r="W52" s="470"/>
      <c r="X52" s="467"/>
      <c r="Y52" s="466"/>
      <c r="Z52" s="470"/>
      <c r="AA52" s="468"/>
    </row>
    <row r="53" spans="2:27" ht="15" customHeight="1" x14ac:dyDescent="0.2">
      <c r="B53" s="460">
        <v>44183</v>
      </c>
      <c r="C53" s="430" t="s">
        <v>751</v>
      </c>
      <c r="D53" s="461" t="s">
        <v>52</v>
      </c>
      <c r="E53" s="430" t="s">
        <v>1029</v>
      </c>
      <c r="F53" s="430" t="s">
        <v>1030</v>
      </c>
      <c r="G53" s="461" t="s">
        <v>954</v>
      </c>
      <c r="H53" s="430" t="s">
        <v>1031</v>
      </c>
      <c r="I53" s="461" t="s">
        <v>788</v>
      </c>
      <c r="J53" s="462">
        <v>20429</v>
      </c>
      <c r="K53" s="463" t="s">
        <v>731</v>
      </c>
      <c r="L53" s="463" t="s">
        <v>792</v>
      </c>
      <c r="M53" s="463" t="s">
        <v>213</v>
      </c>
      <c r="N53" s="464" t="s">
        <v>718</v>
      </c>
      <c r="O53" s="465" t="s">
        <v>704</v>
      </c>
      <c r="P53" s="431" t="s">
        <v>704</v>
      </c>
      <c r="Q53" s="466">
        <v>44251</v>
      </c>
      <c r="R53" s="467">
        <v>155000</v>
      </c>
      <c r="S53" s="468" t="s">
        <v>1032</v>
      </c>
      <c r="T53" s="468"/>
      <c r="U53" s="469"/>
      <c r="V53" s="466"/>
      <c r="W53" s="470"/>
      <c r="X53" s="467"/>
      <c r="Y53" s="466"/>
      <c r="Z53" s="470"/>
      <c r="AA53" s="468"/>
    </row>
    <row r="54" spans="2:27" ht="15" customHeight="1" x14ac:dyDescent="0.2">
      <c r="B54" s="460">
        <v>44186</v>
      </c>
      <c r="C54" s="430" t="s">
        <v>752</v>
      </c>
      <c r="D54" s="461" t="s">
        <v>750</v>
      </c>
      <c r="E54" s="430" t="s">
        <v>1033</v>
      </c>
      <c r="F54" s="430" t="s">
        <v>1034</v>
      </c>
      <c r="G54" s="461" t="s">
        <v>977</v>
      </c>
      <c r="H54" s="430" t="s">
        <v>1035</v>
      </c>
      <c r="I54" s="461" t="s">
        <v>788</v>
      </c>
      <c r="J54" s="462">
        <v>20430</v>
      </c>
      <c r="K54" s="463" t="s">
        <v>868</v>
      </c>
      <c r="L54" s="463" t="s">
        <v>213</v>
      </c>
      <c r="M54" s="463"/>
      <c r="N54" s="464" t="s">
        <v>960</v>
      </c>
      <c r="O54" s="465" t="s">
        <v>706</v>
      </c>
      <c r="P54" s="431" t="s">
        <v>707</v>
      </c>
      <c r="Q54" s="466">
        <v>44305</v>
      </c>
      <c r="R54" s="467">
        <v>41003</v>
      </c>
      <c r="S54" s="468" t="s">
        <v>1036</v>
      </c>
      <c r="T54" s="468" t="s">
        <v>1037</v>
      </c>
      <c r="U54" s="469">
        <v>21092</v>
      </c>
      <c r="V54" s="466">
        <v>44313</v>
      </c>
      <c r="W54" s="470">
        <v>17</v>
      </c>
      <c r="X54" s="467">
        <f>41003-410.03</f>
        <v>40592.97</v>
      </c>
      <c r="Y54" s="466">
        <v>44379</v>
      </c>
      <c r="Z54" s="470">
        <f>17+14</f>
        <v>31</v>
      </c>
      <c r="AA54" s="468" t="s">
        <v>980</v>
      </c>
    </row>
    <row r="55" spans="2:27" ht="15" customHeight="1" x14ac:dyDescent="0.2">
      <c r="B55" s="460">
        <v>44186</v>
      </c>
      <c r="C55" s="430" t="s">
        <v>1038</v>
      </c>
      <c r="D55" s="461" t="s">
        <v>1039</v>
      </c>
      <c r="E55" s="430" t="s">
        <v>1040</v>
      </c>
      <c r="F55" s="430" t="s">
        <v>1041</v>
      </c>
      <c r="G55" s="461" t="s">
        <v>1042</v>
      </c>
      <c r="H55" s="430" t="s">
        <v>1043</v>
      </c>
      <c r="I55" s="461" t="s">
        <v>788</v>
      </c>
      <c r="J55" s="462">
        <v>20431</v>
      </c>
      <c r="K55" s="463" t="s">
        <v>731</v>
      </c>
      <c r="L55" s="463" t="s">
        <v>213</v>
      </c>
      <c r="M55" s="463"/>
      <c r="N55" s="464" t="s">
        <v>718</v>
      </c>
      <c r="O55" s="465" t="s">
        <v>706</v>
      </c>
      <c r="P55" s="431" t="s">
        <v>704</v>
      </c>
      <c r="Q55" s="466">
        <f ca="1">TODAY()+3</f>
        <v>44779</v>
      </c>
      <c r="R55" s="467"/>
      <c r="S55" s="468" t="s">
        <v>1044</v>
      </c>
      <c r="T55" s="468"/>
      <c r="U55" s="469"/>
      <c r="V55" s="466"/>
      <c r="W55" s="470"/>
      <c r="X55" s="467"/>
      <c r="Y55" s="466"/>
      <c r="Z55" s="470"/>
      <c r="AA55" s="468"/>
    </row>
    <row r="56" spans="2:27" ht="15" customHeight="1" x14ac:dyDescent="0.2">
      <c r="B56" s="460">
        <v>44187</v>
      </c>
      <c r="C56" s="430" t="s">
        <v>751</v>
      </c>
      <c r="D56" s="461" t="s">
        <v>777</v>
      </c>
      <c r="E56" s="430" t="s">
        <v>935</v>
      </c>
      <c r="F56" s="430" t="s">
        <v>1045</v>
      </c>
      <c r="G56" s="461" t="s">
        <v>937</v>
      </c>
      <c r="H56" s="430" t="s">
        <v>1046</v>
      </c>
      <c r="I56" s="461" t="s">
        <v>788</v>
      </c>
      <c r="J56" s="462">
        <v>20432</v>
      </c>
      <c r="K56" s="463" t="s">
        <v>731</v>
      </c>
      <c r="L56" s="463" t="s">
        <v>213</v>
      </c>
      <c r="M56" s="463" t="s">
        <v>245</v>
      </c>
      <c r="N56" s="464" t="s">
        <v>717</v>
      </c>
      <c r="O56" s="465" t="s">
        <v>706</v>
      </c>
      <c r="P56" s="431" t="s">
        <v>704</v>
      </c>
      <c r="Q56" s="466">
        <f ca="1">TODAY()+3</f>
        <v>44779</v>
      </c>
      <c r="R56" s="467"/>
      <c r="S56" s="468" t="s">
        <v>1047</v>
      </c>
      <c r="T56" s="468"/>
      <c r="U56" s="469"/>
      <c r="V56" s="466"/>
      <c r="W56" s="470"/>
      <c r="X56" s="467"/>
      <c r="Y56" s="466"/>
      <c r="Z56" s="470"/>
      <c r="AA56" s="468"/>
    </row>
    <row r="57" spans="2:27" ht="15" customHeight="1" x14ac:dyDescent="0.2">
      <c r="B57" s="460">
        <v>44187</v>
      </c>
      <c r="C57" s="430" t="s">
        <v>773</v>
      </c>
      <c r="D57" s="461" t="s">
        <v>750</v>
      </c>
      <c r="E57" s="430" t="s">
        <v>1048</v>
      </c>
      <c r="F57" s="430" t="s">
        <v>1049</v>
      </c>
      <c r="G57" s="461" t="s">
        <v>1042</v>
      </c>
      <c r="H57" s="430" t="s">
        <v>1050</v>
      </c>
      <c r="I57" s="461" t="s">
        <v>788</v>
      </c>
      <c r="J57" s="462">
        <v>20433</v>
      </c>
      <c r="K57" s="463" t="s">
        <v>731</v>
      </c>
      <c r="L57" s="463" t="s">
        <v>791</v>
      </c>
      <c r="M57" s="463"/>
      <c r="N57" s="464" t="s">
        <v>718</v>
      </c>
      <c r="O57" s="465" t="s">
        <v>709</v>
      </c>
      <c r="P57" s="431" t="s">
        <v>707</v>
      </c>
      <c r="Q57" s="466">
        <v>44204</v>
      </c>
      <c r="R57" s="467">
        <v>34550</v>
      </c>
      <c r="S57" s="468"/>
      <c r="T57" s="468"/>
      <c r="U57" s="469"/>
      <c r="V57" s="466"/>
      <c r="W57" s="470"/>
      <c r="X57" s="467"/>
      <c r="Y57" s="466"/>
      <c r="Z57" s="470"/>
      <c r="AA57" s="468"/>
    </row>
    <row r="58" spans="2:27" ht="15" customHeight="1" x14ac:dyDescent="0.2">
      <c r="B58" s="460"/>
      <c r="C58" s="430"/>
      <c r="D58" s="461"/>
      <c r="E58" s="430"/>
      <c r="F58" s="430" t="s">
        <v>1051</v>
      </c>
      <c r="G58" s="461"/>
      <c r="H58" s="430" t="s">
        <v>1052</v>
      </c>
      <c r="I58" s="461" t="s">
        <v>788</v>
      </c>
      <c r="J58" s="462">
        <v>21434</v>
      </c>
      <c r="K58" s="463" t="s">
        <v>731</v>
      </c>
      <c r="L58" s="463" t="s">
        <v>791</v>
      </c>
      <c r="M58" s="463"/>
      <c r="N58" s="464" t="s">
        <v>796</v>
      </c>
      <c r="O58" s="465" t="s">
        <v>704</v>
      </c>
      <c r="P58" s="431" t="s">
        <v>704</v>
      </c>
      <c r="Q58" s="466">
        <f ca="1">TODAY()+3</f>
        <v>44779</v>
      </c>
      <c r="R58" s="467"/>
      <c r="S58" s="468"/>
      <c r="T58" s="468"/>
      <c r="U58" s="469"/>
      <c r="V58" s="466"/>
      <c r="W58" s="470"/>
      <c r="X58" s="467"/>
      <c r="Y58" s="466"/>
      <c r="Z58" s="470"/>
      <c r="AA58" s="468"/>
    </row>
    <row r="59" spans="2:27" ht="15" customHeight="1" x14ac:dyDescent="0.2">
      <c r="B59" s="460">
        <v>44200</v>
      </c>
      <c r="C59" s="430" t="s">
        <v>1053</v>
      </c>
      <c r="D59" s="461" t="s">
        <v>52</v>
      </c>
      <c r="E59" s="430" t="s">
        <v>1054</v>
      </c>
      <c r="F59" s="430" t="s">
        <v>1055</v>
      </c>
      <c r="G59" s="461" t="s">
        <v>954</v>
      </c>
      <c r="H59" s="430" t="s">
        <v>1056</v>
      </c>
      <c r="I59" s="461" t="s">
        <v>788</v>
      </c>
      <c r="J59" s="462">
        <v>21435</v>
      </c>
      <c r="K59" s="463" t="s">
        <v>731</v>
      </c>
      <c r="L59" s="463" t="s">
        <v>245</v>
      </c>
      <c r="M59" s="463"/>
      <c r="N59" s="464" t="s">
        <v>718</v>
      </c>
      <c r="O59" s="465" t="s">
        <v>709</v>
      </c>
      <c r="P59" s="431" t="s">
        <v>934</v>
      </c>
      <c r="Q59" s="466">
        <v>44280</v>
      </c>
      <c r="R59" s="467" t="s">
        <v>1057</v>
      </c>
      <c r="S59" s="468" t="s">
        <v>1058</v>
      </c>
      <c r="T59" s="468"/>
      <c r="U59" s="469"/>
      <c r="V59" s="466"/>
      <c r="W59" s="470"/>
      <c r="X59" s="467"/>
      <c r="Y59" s="466"/>
      <c r="Z59" s="470"/>
      <c r="AA59" s="468"/>
    </row>
    <row r="60" spans="2:27" ht="15" customHeight="1" x14ac:dyDescent="0.2">
      <c r="B60" s="460">
        <v>44200</v>
      </c>
      <c r="C60" s="430" t="s">
        <v>1053</v>
      </c>
      <c r="D60" s="461" t="s">
        <v>52</v>
      </c>
      <c r="E60" s="430" t="s">
        <v>1054</v>
      </c>
      <c r="F60" s="430" t="s">
        <v>1059</v>
      </c>
      <c r="G60" s="461" t="s">
        <v>954</v>
      </c>
      <c r="H60" s="430" t="s">
        <v>1060</v>
      </c>
      <c r="I60" s="461" t="s">
        <v>788</v>
      </c>
      <c r="J60" s="462">
        <v>21436</v>
      </c>
      <c r="K60" s="463" t="s">
        <v>731</v>
      </c>
      <c r="L60" s="463" t="s">
        <v>791</v>
      </c>
      <c r="M60" s="463"/>
      <c r="N60" s="464" t="s">
        <v>718</v>
      </c>
      <c r="O60" s="465" t="s">
        <v>712</v>
      </c>
      <c r="P60" s="431" t="s">
        <v>707</v>
      </c>
      <c r="Q60" s="466">
        <f ca="1">TODAY()+3</f>
        <v>44779</v>
      </c>
      <c r="R60" s="467">
        <v>5940</v>
      </c>
      <c r="S60" s="468" t="s">
        <v>1061</v>
      </c>
      <c r="T60" s="468"/>
      <c r="U60" s="469"/>
      <c r="V60" s="466"/>
      <c r="W60" s="470"/>
      <c r="X60" s="467"/>
      <c r="Y60" s="466"/>
      <c r="Z60" s="470"/>
      <c r="AA60" s="468"/>
    </row>
    <row r="61" spans="2:27" ht="15" customHeight="1" x14ac:dyDescent="0.2">
      <c r="B61" s="460">
        <v>44202</v>
      </c>
      <c r="C61" s="430" t="s">
        <v>1005</v>
      </c>
      <c r="D61" s="461" t="s">
        <v>750</v>
      </c>
      <c r="E61" s="430" t="s">
        <v>1062</v>
      </c>
      <c r="F61" s="430" t="s">
        <v>1063</v>
      </c>
      <c r="G61" s="461" t="s">
        <v>1042</v>
      </c>
      <c r="H61" s="430" t="s">
        <v>1064</v>
      </c>
      <c r="I61" s="461" t="s">
        <v>788</v>
      </c>
      <c r="J61" s="462">
        <v>21437</v>
      </c>
      <c r="K61" s="463" t="s">
        <v>731</v>
      </c>
      <c r="L61" s="463" t="s">
        <v>791</v>
      </c>
      <c r="M61" s="463"/>
      <c r="N61" s="464" t="s">
        <v>1065</v>
      </c>
      <c r="O61" s="465" t="s">
        <v>704</v>
      </c>
      <c r="P61" s="431" t="s">
        <v>704</v>
      </c>
      <c r="Q61" s="466"/>
      <c r="R61" s="467"/>
      <c r="S61" s="468" t="s">
        <v>1066</v>
      </c>
      <c r="T61" s="468"/>
      <c r="U61" s="469"/>
      <c r="V61" s="466"/>
      <c r="W61" s="470"/>
      <c r="X61" s="467"/>
      <c r="Y61" s="466"/>
      <c r="Z61" s="470"/>
      <c r="AA61" s="468"/>
    </row>
    <row r="62" spans="2:27" ht="15" customHeight="1" x14ac:dyDescent="0.2">
      <c r="B62" s="460">
        <v>44207</v>
      </c>
      <c r="C62" s="430" t="s">
        <v>773</v>
      </c>
      <c r="D62" s="461" t="s">
        <v>750</v>
      </c>
      <c r="E62" s="430" t="s">
        <v>1067</v>
      </c>
      <c r="F62" s="430" t="s">
        <v>731</v>
      </c>
      <c r="G62" s="461" t="s">
        <v>731</v>
      </c>
      <c r="H62" s="430" t="s">
        <v>1068</v>
      </c>
      <c r="I62" s="461" t="s">
        <v>788</v>
      </c>
      <c r="J62" s="462">
        <v>21438</v>
      </c>
      <c r="K62" s="463" t="s">
        <v>1069</v>
      </c>
      <c r="L62" s="463" t="s">
        <v>245</v>
      </c>
      <c r="M62" s="463"/>
      <c r="N62" s="464" t="s">
        <v>718</v>
      </c>
      <c r="O62" s="465" t="s">
        <v>709</v>
      </c>
      <c r="P62" s="431" t="s">
        <v>707</v>
      </c>
      <c r="Q62" s="466">
        <f ca="1">TODAY()+3</f>
        <v>44779</v>
      </c>
      <c r="R62" s="467" t="s">
        <v>1070</v>
      </c>
      <c r="S62" s="468"/>
      <c r="T62" s="468"/>
      <c r="U62" s="469"/>
      <c r="V62" s="466"/>
      <c r="W62" s="470"/>
      <c r="X62" s="467"/>
      <c r="Y62" s="466"/>
      <c r="Z62" s="470"/>
      <c r="AA62" s="468"/>
    </row>
    <row r="63" spans="2:27" ht="15" customHeight="1" x14ac:dyDescent="0.2">
      <c r="B63" s="460">
        <v>44202</v>
      </c>
      <c r="C63" s="430" t="s">
        <v>945</v>
      </c>
      <c r="D63" s="461" t="s">
        <v>161</v>
      </c>
      <c r="E63" s="430" t="s">
        <v>1071</v>
      </c>
      <c r="F63" s="430" t="s">
        <v>1072</v>
      </c>
      <c r="G63" s="461" t="s">
        <v>161</v>
      </c>
      <c r="H63" s="430" t="s">
        <v>1073</v>
      </c>
      <c r="I63" s="461" t="s">
        <v>956</v>
      </c>
      <c r="J63" s="462">
        <v>21439</v>
      </c>
      <c r="K63" s="463" t="s">
        <v>731</v>
      </c>
      <c r="L63" s="463" t="s">
        <v>792</v>
      </c>
      <c r="M63" s="463" t="s">
        <v>213</v>
      </c>
      <c r="N63" s="464" t="s">
        <v>718</v>
      </c>
      <c r="O63" s="465" t="s">
        <v>706</v>
      </c>
      <c r="P63" s="431" t="s">
        <v>707</v>
      </c>
      <c r="Q63" s="466">
        <v>44210</v>
      </c>
      <c r="R63" s="467"/>
      <c r="S63" s="468" t="s">
        <v>1074</v>
      </c>
      <c r="T63" s="468"/>
      <c r="U63" s="469"/>
      <c r="V63" s="466"/>
      <c r="W63" s="470"/>
      <c r="X63" s="467"/>
      <c r="Y63" s="466"/>
      <c r="Z63" s="470"/>
      <c r="AA63" s="468"/>
    </row>
    <row r="64" spans="2:27" ht="15" customHeight="1" x14ac:dyDescent="0.2">
      <c r="B64" s="460">
        <v>44203</v>
      </c>
      <c r="C64" s="430" t="s">
        <v>752</v>
      </c>
      <c r="D64" s="461" t="s">
        <v>750</v>
      </c>
      <c r="E64" s="430" t="s">
        <v>1075</v>
      </c>
      <c r="F64" s="430" t="s">
        <v>1076</v>
      </c>
      <c r="G64" s="461" t="s">
        <v>731</v>
      </c>
      <c r="H64" s="430" t="s">
        <v>1077</v>
      </c>
      <c r="I64" s="461" t="s">
        <v>788</v>
      </c>
      <c r="J64" s="462">
        <v>21440</v>
      </c>
      <c r="K64" s="463" t="s">
        <v>731</v>
      </c>
      <c r="L64" s="463" t="s">
        <v>790</v>
      </c>
      <c r="M64" s="463"/>
      <c r="N64" s="464" t="s">
        <v>718</v>
      </c>
      <c r="O64" s="465" t="s">
        <v>704</v>
      </c>
      <c r="P64" s="431" t="s">
        <v>707</v>
      </c>
      <c r="Q64" s="466">
        <f ca="1">TODAY()+3</f>
        <v>44779</v>
      </c>
      <c r="R64" s="467"/>
      <c r="S64" s="468"/>
      <c r="T64" s="468"/>
      <c r="U64" s="469"/>
      <c r="V64" s="466"/>
      <c r="W64" s="470"/>
      <c r="X64" s="467"/>
      <c r="Y64" s="466"/>
      <c r="Z64" s="470"/>
      <c r="AA64" s="468"/>
    </row>
    <row r="65" spans="2:27" ht="15" customHeight="1" x14ac:dyDescent="0.2">
      <c r="B65" s="460">
        <v>44208</v>
      </c>
      <c r="C65" s="430" t="s">
        <v>752</v>
      </c>
      <c r="D65" s="461" t="s">
        <v>1078</v>
      </c>
      <c r="E65" s="430" t="s">
        <v>1079</v>
      </c>
      <c r="F65" s="430" t="s">
        <v>1080</v>
      </c>
      <c r="G65" s="461" t="s">
        <v>815</v>
      </c>
      <c r="H65" s="430" t="s">
        <v>1081</v>
      </c>
      <c r="I65" s="461" t="s">
        <v>788</v>
      </c>
      <c r="J65" s="462">
        <v>21441</v>
      </c>
      <c r="K65" s="463" t="s">
        <v>731</v>
      </c>
      <c r="L65" s="463" t="s">
        <v>791</v>
      </c>
      <c r="M65" s="463"/>
      <c r="N65" s="464" t="s">
        <v>718</v>
      </c>
      <c r="O65" s="465" t="s">
        <v>704</v>
      </c>
      <c r="P65" s="431" t="s">
        <v>707</v>
      </c>
      <c r="Q65" s="466"/>
      <c r="R65" s="467"/>
      <c r="S65" s="468" t="s">
        <v>1082</v>
      </c>
      <c r="T65" s="468"/>
      <c r="U65" s="469"/>
      <c r="V65" s="466"/>
      <c r="W65" s="470"/>
      <c r="X65" s="467"/>
      <c r="Y65" s="466"/>
      <c r="Z65" s="470"/>
      <c r="AA65" s="468"/>
    </row>
    <row r="66" spans="2:27" ht="15" customHeight="1" x14ac:dyDescent="0.2">
      <c r="B66" s="460">
        <v>44215</v>
      </c>
      <c r="C66" s="430" t="s">
        <v>752</v>
      </c>
      <c r="D66" s="461" t="s">
        <v>750</v>
      </c>
      <c r="E66" s="430" t="s">
        <v>1083</v>
      </c>
      <c r="F66" s="430" t="s">
        <v>1084</v>
      </c>
      <c r="G66" s="461"/>
      <c r="H66" s="430" t="s">
        <v>1085</v>
      </c>
      <c r="I66" s="461" t="s">
        <v>788</v>
      </c>
      <c r="J66" s="462">
        <v>21442</v>
      </c>
      <c r="K66" s="463" t="s">
        <v>731</v>
      </c>
      <c r="L66" s="463" t="s">
        <v>791</v>
      </c>
      <c r="M66" s="463"/>
      <c r="N66" s="464" t="s">
        <v>718</v>
      </c>
      <c r="O66" s="465"/>
      <c r="P66" s="431" t="s">
        <v>710</v>
      </c>
      <c r="Q66" s="466">
        <v>44217</v>
      </c>
      <c r="R66" s="467">
        <f>14*20000</f>
        <v>280000</v>
      </c>
      <c r="S66" s="468"/>
      <c r="T66" s="468"/>
      <c r="U66" s="469"/>
      <c r="V66" s="466"/>
      <c r="W66" s="470"/>
      <c r="X66" s="467"/>
      <c r="Y66" s="466"/>
      <c r="Z66" s="470"/>
      <c r="AA66" s="468"/>
    </row>
    <row r="67" spans="2:27" ht="15" customHeight="1" x14ac:dyDescent="0.2">
      <c r="B67" s="460">
        <v>44216</v>
      </c>
      <c r="C67" s="430" t="s">
        <v>1086</v>
      </c>
      <c r="D67" s="461" t="s">
        <v>161</v>
      </c>
      <c r="E67" s="430"/>
      <c r="F67" s="430" t="s">
        <v>1087</v>
      </c>
      <c r="G67" s="461" t="s">
        <v>161</v>
      </c>
      <c r="H67" s="430" t="s">
        <v>1088</v>
      </c>
      <c r="I67" s="461"/>
      <c r="J67" s="462">
        <v>21443</v>
      </c>
      <c r="K67" s="463" t="s">
        <v>731</v>
      </c>
      <c r="L67" s="463" t="s">
        <v>792</v>
      </c>
      <c r="M67" s="463" t="s">
        <v>794</v>
      </c>
      <c r="N67" s="464" t="s">
        <v>718</v>
      </c>
      <c r="O67" s="465"/>
      <c r="P67" s="431"/>
      <c r="Q67" s="466"/>
      <c r="R67" s="467"/>
      <c r="S67" s="468"/>
      <c r="T67" s="468"/>
      <c r="U67" s="469"/>
      <c r="V67" s="466"/>
      <c r="W67" s="470"/>
      <c r="X67" s="467"/>
      <c r="Y67" s="466"/>
      <c r="Z67" s="470"/>
      <c r="AA67" s="468"/>
    </row>
    <row r="68" spans="2:27" ht="15" customHeight="1" x14ac:dyDescent="0.2">
      <c r="B68" s="460">
        <v>44217</v>
      </c>
      <c r="C68" s="430" t="s">
        <v>1089</v>
      </c>
      <c r="D68" s="461" t="s">
        <v>1018</v>
      </c>
      <c r="E68" s="430" t="s">
        <v>1090</v>
      </c>
      <c r="F68" s="430" t="s">
        <v>1091</v>
      </c>
      <c r="G68" s="461" t="s">
        <v>987</v>
      </c>
      <c r="H68" s="430" t="s">
        <v>1092</v>
      </c>
      <c r="I68" s="461" t="s">
        <v>788</v>
      </c>
      <c r="J68" s="462">
        <v>21444</v>
      </c>
      <c r="K68" s="463" t="s">
        <v>731</v>
      </c>
      <c r="L68" s="463" t="s">
        <v>213</v>
      </c>
      <c r="M68" s="463"/>
      <c r="N68" s="464" t="s">
        <v>718</v>
      </c>
      <c r="O68" s="465" t="s">
        <v>704</v>
      </c>
      <c r="P68" s="431" t="s">
        <v>704</v>
      </c>
      <c r="Q68" s="466">
        <v>44232</v>
      </c>
      <c r="R68" s="467"/>
      <c r="S68" s="468"/>
      <c r="T68" s="468"/>
      <c r="U68" s="469"/>
      <c r="V68" s="466"/>
      <c r="W68" s="470"/>
      <c r="X68" s="467"/>
      <c r="Y68" s="466"/>
      <c r="Z68" s="470"/>
      <c r="AA68" s="468"/>
    </row>
    <row r="69" spans="2:27" ht="15" customHeight="1" x14ac:dyDescent="0.2">
      <c r="B69" s="460">
        <v>44218</v>
      </c>
      <c r="C69" s="430" t="s">
        <v>1093</v>
      </c>
      <c r="D69" s="461" t="s">
        <v>1078</v>
      </c>
      <c r="E69" s="430" t="s">
        <v>1094</v>
      </c>
      <c r="F69" s="430"/>
      <c r="G69" s="461"/>
      <c r="H69" s="430" t="s">
        <v>1095</v>
      </c>
      <c r="I69" s="461" t="s">
        <v>788</v>
      </c>
      <c r="J69" s="462">
        <v>21445</v>
      </c>
      <c r="K69" s="463" t="s">
        <v>731</v>
      </c>
      <c r="L69" s="463" t="s">
        <v>245</v>
      </c>
      <c r="M69" s="463"/>
      <c r="N69" s="464" t="s">
        <v>718</v>
      </c>
      <c r="O69" s="465" t="s">
        <v>704</v>
      </c>
      <c r="P69" s="431" t="s">
        <v>704</v>
      </c>
      <c r="Q69" s="466">
        <v>44231</v>
      </c>
      <c r="R69" s="467" t="s">
        <v>1096</v>
      </c>
      <c r="S69" s="468" t="s">
        <v>1097</v>
      </c>
      <c r="T69" s="468"/>
      <c r="U69" s="469"/>
      <c r="V69" s="466"/>
      <c r="W69" s="470"/>
      <c r="X69" s="467"/>
      <c r="Y69" s="466"/>
      <c r="Z69" s="470"/>
      <c r="AA69" s="468"/>
    </row>
    <row r="70" spans="2:27" ht="15" customHeight="1" x14ac:dyDescent="0.2">
      <c r="B70" s="460">
        <v>44221</v>
      </c>
      <c r="C70" s="430" t="s">
        <v>752</v>
      </c>
      <c r="D70" s="461" t="s">
        <v>750</v>
      </c>
      <c r="E70" s="430" t="s">
        <v>1098</v>
      </c>
      <c r="F70" s="430" t="s">
        <v>1099</v>
      </c>
      <c r="G70" s="461" t="s">
        <v>987</v>
      </c>
      <c r="H70" s="430" t="s">
        <v>1100</v>
      </c>
      <c r="I70" s="461" t="s">
        <v>788</v>
      </c>
      <c r="J70" s="462">
        <v>21446</v>
      </c>
      <c r="K70" s="463" t="s">
        <v>963</v>
      </c>
      <c r="L70" s="463" t="s">
        <v>791</v>
      </c>
      <c r="M70" s="463"/>
      <c r="N70" s="464" t="s">
        <v>960</v>
      </c>
      <c r="O70" s="465"/>
      <c r="P70" s="431"/>
      <c r="Q70" s="466">
        <v>44232</v>
      </c>
      <c r="R70" s="467">
        <v>51410</v>
      </c>
      <c r="S70" s="468" t="s">
        <v>1101</v>
      </c>
      <c r="T70" s="468"/>
      <c r="U70" s="469"/>
      <c r="V70" s="466"/>
      <c r="W70" s="470"/>
      <c r="X70" s="467"/>
      <c r="Y70" s="466"/>
      <c r="Z70" s="470"/>
      <c r="AA70" s="468"/>
    </row>
    <row r="71" spans="2:27" ht="15" customHeight="1" x14ac:dyDescent="0.2">
      <c r="B71" s="460">
        <v>44224</v>
      </c>
      <c r="C71" s="430" t="s">
        <v>1102</v>
      </c>
      <c r="D71" s="461" t="s">
        <v>1103</v>
      </c>
      <c r="E71" s="430" t="s">
        <v>1104</v>
      </c>
      <c r="F71" s="430" t="s">
        <v>1102</v>
      </c>
      <c r="G71" s="461" t="s">
        <v>1105</v>
      </c>
      <c r="H71" s="430" t="s">
        <v>1106</v>
      </c>
      <c r="I71" s="461" t="s">
        <v>788</v>
      </c>
      <c r="J71" s="462">
        <v>21447</v>
      </c>
      <c r="K71" s="463" t="s">
        <v>731</v>
      </c>
      <c r="L71" s="463" t="s">
        <v>791</v>
      </c>
      <c r="M71" s="463"/>
      <c r="N71" s="464" t="s">
        <v>1065</v>
      </c>
      <c r="O71" s="465" t="s">
        <v>704</v>
      </c>
      <c r="P71" s="431" t="s">
        <v>704</v>
      </c>
      <c r="Q71" s="466"/>
      <c r="R71" s="467"/>
      <c r="S71" s="468"/>
      <c r="T71" s="468"/>
      <c r="U71" s="469"/>
      <c r="V71" s="466"/>
      <c r="W71" s="470"/>
      <c r="X71" s="467"/>
      <c r="Y71" s="466"/>
      <c r="Z71" s="470"/>
      <c r="AA71" s="468"/>
    </row>
    <row r="72" spans="2:27" ht="15" customHeight="1" x14ac:dyDescent="0.2">
      <c r="B72" s="460">
        <v>44225</v>
      </c>
      <c r="C72" s="430" t="s">
        <v>753</v>
      </c>
      <c r="D72" s="461" t="s">
        <v>150</v>
      </c>
      <c r="E72" s="430" t="s">
        <v>1107</v>
      </c>
      <c r="F72" s="430" t="s">
        <v>731</v>
      </c>
      <c r="G72" s="461" t="s">
        <v>731</v>
      </c>
      <c r="H72" s="430" t="s">
        <v>1108</v>
      </c>
      <c r="I72" s="461" t="s">
        <v>788</v>
      </c>
      <c r="J72" s="462">
        <v>21448</v>
      </c>
      <c r="K72" s="463" t="s">
        <v>731</v>
      </c>
      <c r="L72" s="463" t="s">
        <v>213</v>
      </c>
      <c r="M72" s="463"/>
      <c r="N72" s="464" t="s">
        <v>714</v>
      </c>
      <c r="O72" s="465" t="s">
        <v>712</v>
      </c>
      <c r="P72" s="431" t="s">
        <v>704</v>
      </c>
      <c r="Q72" s="466" t="s">
        <v>731</v>
      </c>
      <c r="R72" s="467"/>
      <c r="S72" s="468" t="s">
        <v>1109</v>
      </c>
      <c r="T72" s="468"/>
      <c r="U72" s="469"/>
      <c r="V72" s="466"/>
      <c r="W72" s="470"/>
      <c r="X72" s="467"/>
      <c r="Y72" s="466"/>
      <c r="Z72" s="470"/>
      <c r="AA72" s="468"/>
    </row>
    <row r="73" spans="2:27" ht="15" customHeight="1" x14ac:dyDescent="0.2">
      <c r="B73" s="460">
        <v>44225</v>
      </c>
      <c r="C73" s="430" t="s">
        <v>752</v>
      </c>
      <c r="D73" s="461" t="s">
        <v>860</v>
      </c>
      <c r="E73" s="430" t="s">
        <v>1110</v>
      </c>
      <c r="F73" s="430" t="s">
        <v>1111</v>
      </c>
      <c r="G73" s="461" t="s">
        <v>1003</v>
      </c>
      <c r="H73" s="430" t="s">
        <v>1112</v>
      </c>
      <c r="I73" s="461" t="s">
        <v>788</v>
      </c>
      <c r="J73" s="462">
        <v>21449</v>
      </c>
      <c r="K73" s="463" t="s">
        <v>731</v>
      </c>
      <c r="L73" s="463" t="s">
        <v>213</v>
      </c>
      <c r="M73" s="463" t="s">
        <v>245</v>
      </c>
      <c r="N73" s="464" t="s">
        <v>718</v>
      </c>
      <c r="O73" s="465" t="s">
        <v>704</v>
      </c>
      <c r="P73" s="431" t="s">
        <v>704</v>
      </c>
      <c r="Q73" s="466">
        <v>44244</v>
      </c>
      <c r="R73" s="467">
        <v>867920</v>
      </c>
      <c r="S73" s="468"/>
      <c r="T73" s="468"/>
      <c r="U73" s="469"/>
      <c r="V73" s="466"/>
      <c r="W73" s="470"/>
      <c r="X73" s="467"/>
      <c r="Y73" s="466"/>
      <c r="Z73" s="470"/>
      <c r="AA73" s="468"/>
    </row>
    <row r="74" spans="2:27" ht="15" customHeight="1" x14ac:dyDescent="0.2">
      <c r="B74" s="460">
        <v>44228</v>
      </c>
      <c r="C74" s="430" t="s">
        <v>752</v>
      </c>
      <c r="D74" s="461" t="s">
        <v>777</v>
      </c>
      <c r="E74" s="430" t="s">
        <v>961</v>
      </c>
      <c r="F74" s="430" t="s">
        <v>1113</v>
      </c>
      <c r="G74" s="461" t="s">
        <v>937</v>
      </c>
      <c r="H74" s="430" t="s">
        <v>1114</v>
      </c>
      <c r="I74" s="461" t="s">
        <v>788</v>
      </c>
      <c r="J74" s="462">
        <v>21450</v>
      </c>
      <c r="K74" s="463" t="s">
        <v>868</v>
      </c>
      <c r="L74" s="463" t="s">
        <v>791</v>
      </c>
      <c r="M74" s="463"/>
      <c r="N74" s="464" t="s">
        <v>718</v>
      </c>
      <c r="O74" s="465" t="s">
        <v>704</v>
      </c>
      <c r="P74" s="431" t="s">
        <v>704</v>
      </c>
      <c r="Q74" s="466"/>
      <c r="R74" s="467">
        <v>110500</v>
      </c>
      <c r="S74" s="468"/>
      <c r="T74" s="468"/>
      <c r="U74" s="469"/>
      <c r="V74" s="466"/>
      <c r="W74" s="470"/>
      <c r="X74" s="467"/>
      <c r="Y74" s="466"/>
      <c r="Z74" s="470"/>
      <c r="AA74" s="468"/>
    </row>
    <row r="75" spans="2:27" ht="15" customHeight="1" x14ac:dyDescent="0.2">
      <c r="B75" s="460">
        <v>44230</v>
      </c>
      <c r="C75" s="430" t="s">
        <v>752</v>
      </c>
      <c r="D75" s="461" t="s">
        <v>750</v>
      </c>
      <c r="E75" s="430" t="s">
        <v>1115</v>
      </c>
      <c r="F75" s="430" t="s">
        <v>1116</v>
      </c>
      <c r="G75" s="461" t="s">
        <v>1042</v>
      </c>
      <c r="H75" s="430" t="s">
        <v>1117</v>
      </c>
      <c r="I75" s="461" t="s">
        <v>788</v>
      </c>
      <c r="J75" s="462">
        <v>21451</v>
      </c>
      <c r="K75" s="463" t="s">
        <v>731</v>
      </c>
      <c r="L75" s="463" t="s">
        <v>245</v>
      </c>
      <c r="M75" s="463"/>
      <c r="N75" s="464" t="s">
        <v>960</v>
      </c>
      <c r="O75" s="465" t="s">
        <v>704</v>
      </c>
      <c r="P75" s="431" t="s">
        <v>704</v>
      </c>
      <c r="Q75" s="466">
        <v>44244</v>
      </c>
      <c r="R75" s="467">
        <v>19000</v>
      </c>
      <c r="S75" s="468" t="s">
        <v>1118</v>
      </c>
      <c r="T75" s="468"/>
      <c r="U75" s="469"/>
      <c r="V75" s="466"/>
      <c r="W75" s="470"/>
      <c r="X75" s="467"/>
      <c r="Y75" s="466"/>
      <c r="Z75" s="470"/>
      <c r="AA75" s="468"/>
    </row>
    <row r="76" spans="2:27" ht="15" customHeight="1" x14ac:dyDescent="0.2">
      <c r="B76" s="460">
        <v>44230</v>
      </c>
      <c r="C76" s="430" t="s">
        <v>752</v>
      </c>
      <c r="D76" s="461" t="s">
        <v>1018</v>
      </c>
      <c r="E76" s="430" t="s">
        <v>1119</v>
      </c>
      <c r="F76" s="430" t="s">
        <v>1120</v>
      </c>
      <c r="G76" s="461" t="s">
        <v>1018</v>
      </c>
      <c r="H76" s="430" t="s">
        <v>1121</v>
      </c>
      <c r="I76" s="461" t="s">
        <v>788</v>
      </c>
      <c r="J76" s="462">
        <v>21452</v>
      </c>
      <c r="K76" s="463" t="s">
        <v>731</v>
      </c>
      <c r="L76" s="463" t="s">
        <v>791</v>
      </c>
      <c r="M76" s="463"/>
      <c r="N76" s="464" t="s">
        <v>718</v>
      </c>
      <c r="O76" s="465" t="s">
        <v>704</v>
      </c>
      <c r="P76" s="431" t="s">
        <v>704</v>
      </c>
      <c r="Q76" s="466">
        <v>44232</v>
      </c>
      <c r="R76" s="467">
        <f>11050+4870</f>
        <v>15920</v>
      </c>
      <c r="S76" s="468"/>
      <c r="T76" s="468"/>
      <c r="U76" s="469"/>
      <c r="V76" s="466"/>
      <c r="W76" s="470"/>
      <c r="X76" s="467"/>
      <c r="Y76" s="466"/>
      <c r="Z76" s="470"/>
      <c r="AA76" s="468"/>
    </row>
    <row r="77" spans="2:27" ht="15" customHeight="1" x14ac:dyDescent="0.2">
      <c r="B77" s="460">
        <v>44230</v>
      </c>
      <c r="C77" s="430" t="s">
        <v>1122</v>
      </c>
      <c r="D77" s="461" t="s">
        <v>1103</v>
      </c>
      <c r="E77" s="430" t="s">
        <v>1123</v>
      </c>
      <c r="F77" s="430" t="s">
        <v>1124</v>
      </c>
      <c r="G77" s="461"/>
      <c r="H77" s="430" t="s">
        <v>1125</v>
      </c>
      <c r="I77" s="461" t="s">
        <v>788</v>
      </c>
      <c r="J77" s="462">
        <v>21453</v>
      </c>
      <c r="K77" s="463" t="s">
        <v>731</v>
      </c>
      <c r="L77" s="463" t="s">
        <v>791</v>
      </c>
      <c r="M77" s="463"/>
      <c r="N77" s="464" t="s">
        <v>960</v>
      </c>
      <c r="O77" s="465" t="s">
        <v>704</v>
      </c>
      <c r="P77" s="431" t="s">
        <v>704</v>
      </c>
      <c r="Q77" s="466">
        <v>44236</v>
      </c>
      <c r="R77" s="467">
        <v>10980</v>
      </c>
      <c r="S77" s="468"/>
      <c r="T77" s="468"/>
      <c r="U77" s="469"/>
      <c r="V77" s="466"/>
      <c r="W77" s="470"/>
      <c r="X77" s="467"/>
      <c r="Y77" s="466"/>
      <c r="Z77" s="470"/>
      <c r="AA77" s="468"/>
    </row>
    <row r="78" spans="2:27" ht="15" customHeight="1" x14ac:dyDescent="0.2">
      <c r="B78" s="460">
        <v>44230</v>
      </c>
      <c r="C78" s="430" t="s">
        <v>752</v>
      </c>
      <c r="D78" s="461" t="s">
        <v>750</v>
      </c>
      <c r="E78" s="430" t="s">
        <v>846</v>
      </c>
      <c r="F78" s="430" t="s">
        <v>1126</v>
      </c>
      <c r="G78" s="461"/>
      <c r="H78" s="430" t="s">
        <v>1127</v>
      </c>
      <c r="I78" s="461" t="s">
        <v>788</v>
      </c>
      <c r="J78" s="462">
        <v>21454</v>
      </c>
      <c r="K78" s="463" t="s">
        <v>731</v>
      </c>
      <c r="L78" s="463" t="s">
        <v>245</v>
      </c>
      <c r="M78" s="463"/>
      <c r="N78" s="464" t="s">
        <v>718</v>
      </c>
      <c r="O78" s="465" t="s">
        <v>704</v>
      </c>
      <c r="P78" s="431" t="s">
        <v>704</v>
      </c>
      <c r="Q78" s="466">
        <v>44231</v>
      </c>
      <c r="R78" s="467">
        <v>10390</v>
      </c>
      <c r="S78" s="468"/>
      <c r="T78" s="468"/>
      <c r="U78" s="469"/>
      <c r="V78" s="466"/>
      <c r="W78" s="470"/>
      <c r="X78" s="467"/>
      <c r="Y78" s="466"/>
      <c r="Z78" s="470"/>
      <c r="AA78" s="468"/>
    </row>
    <row r="79" spans="2:27" ht="15" customHeight="1" x14ac:dyDescent="0.2">
      <c r="B79" s="460">
        <v>44230</v>
      </c>
      <c r="C79" s="430" t="s">
        <v>752</v>
      </c>
      <c r="D79" s="461" t="s">
        <v>750</v>
      </c>
      <c r="E79" s="430" t="s">
        <v>1128</v>
      </c>
      <c r="F79" s="430" t="s">
        <v>1129</v>
      </c>
      <c r="G79" s="461"/>
      <c r="H79" s="430" t="s">
        <v>1130</v>
      </c>
      <c r="I79" s="461" t="s">
        <v>788</v>
      </c>
      <c r="J79" s="462">
        <v>21455</v>
      </c>
      <c r="K79" s="463" t="s">
        <v>963</v>
      </c>
      <c r="L79" s="463" t="s">
        <v>245</v>
      </c>
      <c r="M79" s="463"/>
      <c r="N79" s="464" t="s">
        <v>718</v>
      </c>
      <c r="O79" s="465" t="s">
        <v>704</v>
      </c>
      <c r="P79" s="431" t="s">
        <v>704</v>
      </c>
      <c r="Q79" s="466">
        <v>44243</v>
      </c>
      <c r="R79" s="467" t="s">
        <v>1131</v>
      </c>
      <c r="S79" s="468" t="s">
        <v>1132</v>
      </c>
      <c r="T79" s="468"/>
      <c r="U79" s="469"/>
      <c r="V79" s="466"/>
      <c r="W79" s="470"/>
      <c r="X79" s="467"/>
      <c r="Y79" s="466"/>
      <c r="Z79" s="470"/>
      <c r="AA79" s="468"/>
    </row>
    <row r="80" spans="2:27" ht="15" customHeight="1" x14ac:dyDescent="0.2">
      <c r="B80" s="460">
        <v>44232</v>
      </c>
      <c r="C80" s="430" t="s">
        <v>1133</v>
      </c>
      <c r="D80" s="461" t="s">
        <v>161</v>
      </c>
      <c r="E80" s="430" t="s">
        <v>1134</v>
      </c>
      <c r="F80" s="430" t="s">
        <v>1088</v>
      </c>
      <c r="G80" s="461"/>
      <c r="H80" s="430" t="s">
        <v>1135</v>
      </c>
      <c r="I80" s="461" t="s">
        <v>788</v>
      </c>
      <c r="J80" s="462">
        <v>21456</v>
      </c>
      <c r="K80" s="463" t="s">
        <v>731</v>
      </c>
      <c r="L80" s="463" t="s">
        <v>794</v>
      </c>
      <c r="M80" s="463"/>
      <c r="N80" s="464" t="s">
        <v>718</v>
      </c>
      <c r="O80" s="465" t="s">
        <v>704</v>
      </c>
      <c r="P80" s="431" t="s">
        <v>704</v>
      </c>
      <c r="Q80" s="466"/>
      <c r="R80" s="467"/>
      <c r="S80" s="468"/>
      <c r="T80" s="468"/>
      <c r="U80" s="469"/>
      <c r="V80" s="466"/>
      <c r="W80" s="470"/>
      <c r="X80" s="467"/>
      <c r="Y80" s="466"/>
      <c r="Z80" s="470"/>
      <c r="AA80" s="468"/>
    </row>
    <row r="81" spans="2:27" ht="15" customHeight="1" x14ac:dyDescent="0.2">
      <c r="B81" s="460">
        <v>44232</v>
      </c>
      <c r="C81" s="430" t="s">
        <v>1136</v>
      </c>
      <c r="D81" s="461" t="s">
        <v>52</v>
      </c>
      <c r="E81" s="430" t="s">
        <v>1137</v>
      </c>
      <c r="F81" s="430" t="s">
        <v>803</v>
      </c>
      <c r="G81" s="461" t="s">
        <v>954</v>
      </c>
      <c r="H81" s="430" t="s">
        <v>1138</v>
      </c>
      <c r="I81" s="461" t="s">
        <v>788</v>
      </c>
      <c r="J81" s="462">
        <v>21457</v>
      </c>
      <c r="K81" s="463" t="s">
        <v>731</v>
      </c>
      <c r="L81" s="463" t="s">
        <v>791</v>
      </c>
      <c r="M81" s="463"/>
      <c r="N81" s="464" t="s">
        <v>718</v>
      </c>
      <c r="O81" s="465" t="s">
        <v>706</v>
      </c>
      <c r="P81" s="431" t="s">
        <v>704</v>
      </c>
      <c r="Q81" s="466">
        <v>44243</v>
      </c>
      <c r="R81" s="467">
        <v>235750</v>
      </c>
      <c r="S81" s="468"/>
      <c r="T81" s="468"/>
      <c r="U81" s="469"/>
      <c r="V81" s="466"/>
      <c r="W81" s="470"/>
      <c r="X81" s="467"/>
      <c r="Y81" s="466"/>
      <c r="Z81" s="470"/>
      <c r="AA81" s="468"/>
    </row>
    <row r="82" spans="2:27" ht="15" customHeight="1" x14ac:dyDescent="0.2">
      <c r="B82" s="460">
        <v>44236</v>
      </c>
      <c r="C82" s="430" t="s">
        <v>1139</v>
      </c>
      <c r="D82" s="461" t="s">
        <v>52</v>
      </c>
      <c r="E82" s="430" t="s">
        <v>1140</v>
      </c>
      <c r="F82" s="430" t="s">
        <v>803</v>
      </c>
      <c r="G82" s="461" t="s">
        <v>954</v>
      </c>
      <c r="H82" s="430" t="s">
        <v>1138</v>
      </c>
      <c r="I82" s="461" t="s">
        <v>788</v>
      </c>
      <c r="J82" s="462">
        <v>21458</v>
      </c>
      <c r="K82" s="463" t="s">
        <v>731</v>
      </c>
      <c r="L82" s="463" t="s">
        <v>791</v>
      </c>
      <c r="M82" s="463"/>
      <c r="N82" s="464" t="s">
        <v>718</v>
      </c>
      <c r="O82" s="465" t="s">
        <v>706</v>
      </c>
      <c r="P82" s="431" t="s">
        <v>704</v>
      </c>
      <c r="Q82" s="466">
        <v>44243</v>
      </c>
      <c r="R82" s="467">
        <v>235750</v>
      </c>
      <c r="S82" s="468"/>
      <c r="T82" s="468"/>
      <c r="U82" s="469"/>
      <c r="V82" s="466"/>
      <c r="W82" s="470"/>
      <c r="X82" s="467"/>
      <c r="Y82" s="466"/>
      <c r="Z82" s="470"/>
      <c r="AA82" s="468"/>
    </row>
    <row r="83" spans="2:27" ht="15" customHeight="1" x14ac:dyDescent="0.2">
      <c r="B83" s="460">
        <v>44235</v>
      </c>
      <c r="C83" s="430" t="s">
        <v>1141</v>
      </c>
      <c r="D83" s="461" t="s">
        <v>750</v>
      </c>
      <c r="E83" s="430" t="s">
        <v>1142</v>
      </c>
      <c r="F83" s="430" t="s">
        <v>1143</v>
      </c>
      <c r="G83" s="461" t="s">
        <v>954</v>
      </c>
      <c r="H83" s="430" t="s">
        <v>1144</v>
      </c>
      <c r="I83" s="461" t="s">
        <v>788</v>
      </c>
      <c r="J83" s="462">
        <v>21459</v>
      </c>
      <c r="K83" s="463" t="s">
        <v>731</v>
      </c>
      <c r="L83" s="463" t="s">
        <v>791</v>
      </c>
      <c r="M83" s="463"/>
      <c r="N83" s="464" t="s">
        <v>718</v>
      </c>
      <c r="O83" s="465" t="s">
        <v>706</v>
      </c>
      <c r="P83" s="431" t="s">
        <v>704</v>
      </c>
      <c r="Q83" s="466">
        <v>44235</v>
      </c>
      <c r="R83" s="467">
        <f>70000+10000</f>
        <v>80000</v>
      </c>
      <c r="S83" s="468" t="s">
        <v>1145</v>
      </c>
      <c r="T83" s="468"/>
      <c r="U83" s="469"/>
      <c r="V83" s="466"/>
      <c r="W83" s="470"/>
      <c r="X83" s="467"/>
      <c r="Y83" s="466"/>
      <c r="Z83" s="470"/>
      <c r="AA83" s="468"/>
    </row>
    <row r="84" spans="2:27" ht="15" customHeight="1" x14ac:dyDescent="0.2">
      <c r="B84" s="460">
        <v>44236</v>
      </c>
      <c r="C84" s="430" t="s">
        <v>752</v>
      </c>
      <c r="D84" s="461" t="s">
        <v>1018</v>
      </c>
      <c r="E84" s="430" t="s">
        <v>1146</v>
      </c>
      <c r="F84" s="430"/>
      <c r="G84" s="461"/>
      <c r="H84" s="430" t="s">
        <v>1147</v>
      </c>
      <c r="I84" s="461" t="s">
        <v>788</v>
      </c>
      <c r="J84" s="462">
        <v>21460</v>
      </c>
      <c r="K84" s="463" t="s">
        <v>731</v>
      </c>
      <c r="L84" s="463" t="s">
        <v>245</v>
      </c>
      <c r="M84" s="463"/>
      <c r="N84" s="464" t="s">
        <v>1065</v>
      </c>
      <c r="O84" s="465" t="s">
        <v>704</v>
      </c>
      <c r="P84" s="431" t="s">
        <v>704</v>
      </c>
      <c r="Q84" s="466">
        <v>44251</v>
      </c>
      <c r="R84" s="467" t="s">
        <v>1148</v>
      </c>
      <c r="S84" s="468" t="s">
        <v>1149</v>
      </c>
      <c r="T84" s="468"/>
      <c r="U84" s="469"/>
      <c r="V84" s="466"/>
      <c r="W84" s="470"/>
      <c r="X84" s="467"/>
      <c r="Y84" s="466"/>
      <c r="Z84" s="470"/>
      <c r="AA84" s="468"/>
    </row>
    <row r="85" spans="2:27" ht="15" customHeight="1" x14ac:dyDescent="0.2">
      <c r="B85" s="460">
        <v>44236</v>
      </c>
      <c r="C85" s="430" t="s">
        <v>752</v>
      </c>
      <c r="D85" s="461" t="s">
        <v>860</v>
      </c>
      <c r="E85" s="430" t="s">
        <v>1150</v>
      </c>
      <c r="F85" s="430" t="s">
        <v>1151</v>
      </c>
      <c r="G85" s="461" t="s">
        <v>1003</v>
      </c>
      <c r="H85" s="430" t="s">
        <v>1152</v>
      </c>
      <c r="I85" s="461" t="s">
        <v>788</v>
      </c>
      <c r="J85" s="462">
        <v>21461</v>
      </c>
      <c r="K85" s="463" t="s">
        <v>731</v>
      </c>
      <c r="L85" s="463" t="s">
        <v>790</v>
      </c>
      <c r="M85" s="463"/>
      <c r="N85" s="464" t="s">
        <v>718</v>
      </c>
      <c r="O85" s="465" t="s">
        <v>704</v>
      </c>
      <c r="P85" s="431" t="s">
        <v>704</v>
      </c>
      <c r="Q85" s="466">
        <v>44249</v>
      </c>
      <c r="R85" s="467"/>
      <c r="S85" s="468"/>
      <c r="T85" s="468"/>
      <c r="U85" s="469"/>
      <c r="V85" s="466"/>
      <c r="W85" s="470"/>
      <c r="X85" s="467"/>
      <c r="Y85" s="466"/>
      <c r="Z85" s="470"/>
      <c r="AA85" s="468"/>
    </row>
    <row r="86" spans="2:27" ht="15" customHeight="1" x14ac:dyDescent="0.2">
      <c r="B86" s="460">
        <v>44237</v>
      </c>
      <c r="C86" s="430" t="s">
        <v>1153</v>
      </c>
      <c r="D86" s="461" t="s">
        <v>777</v>
      </c>
      <c r="E86" s="430" t="s">
        <v>1154</v>
      </c>
      <c r="F86" s="430" t="s">
        <v>1155</v>
      </c>
      <c r="G86" s="461" t="s">
        <v>777</v>
      </c>
      <c r="H86" s="430" t="s">
        <v>1156</v>
      </c>
      <c r="I86" s="461" t="s">
        <v>788</v>
      </c>
      <c r="J86" s="462">
        <v>21462</v>
      </c>
      <c r="K86" s="463" t="s">
        <v>731</v>
      </c>
      <c r="L86" s="463" t="s">
        <v>791</v>
      </c>
      <c r="M86" s="463"/>
      <c r="N86" s="464" t="s">
        <v>796</v>
      </c>
      <c r="O86" s="465" t="s">
        <v>704</v>
      </c>
      <c r="P86" s="431" t="s">
        <v>704</v>
      </c>
      <c r="Q86" s="466"/>
      <c r="R86" s="467"/>
      <c r="S86" s="468" t="s">
        <v>1157</v>
      </c>
      <c r="T86" s="468"/>
      <c r="U86" s="469"/>
      <c r="V86" s="466"/>
      <c r="W86" s="470"/>
      <c r="X86" s="467"/>
      <c r="Y86" s="466"/>
      <c r="Z86" s="470"/>
      <c r="AA86" s="468"/>
    </row>
    <row r="87" spans="2:27" ht="15" customHeight="1" x14ac:dyDescent="0.2">
      <c r="B87" s="460">
        <v>44237</v>
      </c>
      <c r="C87" s="430" t="s">
        <v>751</v>
      </c>
      <c r="D87" s="461" t="s">
        <v>750</v>
      </c>
      <c r="E87" s="430" t="s">
        <v>1158</v>
      </c>
      <c r="F87" s="430" t="s">
        <v>732</v>
      </c>
      <c r="G87" s="461"/>
      <c r="H87" s="430" t="s">
        <v>1159</v>
      </c>
      <c r="I87" s="461" t="s">
        <v>788</v>
      </c>
      <c r="J87" s="462">
        <v>21463</v>
      </c>
      <c r="K87" s="463" t="s">
        <v>731</v>
      </c>
      <c r="L87" s="463" t="s">
        <v>791</v>
      </c>
      <c r="M87" s="463"/>
      <c r="N87" s="464" t="s">
        <v>718</v>
      </c>
      <c r="O87" s="465" t="s">
        <v>704</v>
      </c>
      <c r="P87" s="431" t="s">
        <v>704</v>
      </c>
      <c r="Q87" s="466">
        <v>44244</v>
      </c>
      <c r="R87" s="467"/>
      <c r="S87" s="468" t="s">
        <v>1160</v>
      </c>
      <c r="T87" s="468"/>
      <c r="U87" s="469"/>
      <c r="V87" s="466"/>
      <c r="W87" s="470"/>
      <c r="X87" s="467"/>
      <c r="Y87" s="466"/>
      <c r="Z87" s="470"/>
      <c r="AA87" s="468"/>
    </row>
    <row r="88" spans="2:27" ht="15" customHeight="1" x14ac:dyDescent="0.2">
      <c r="B88" s="460">
        <v>44237</v>
      </c>
      <c r="C88" s="430" t="s">
        <v>752</v>
      </c>
      <c r="D88" s="461" t="s">
        <v>750</v>
      </c>
      <c r="E88" s="430" t="s">
        <v>1161</v>
      </c>
      <c r="F88" s="430" t="s">
        <v>1129</v>
      </c>
      <c r="G88" s="461"/>
      <c r="H88" s="430"/>
      <c r="I88" s="461" t="s">
        <v>788</v>
      </c>
      <c r="J88" s="462" t="s">
        <v>1162</v>
      </c>
      <c r="K88" s="463" t="s">
        <v>731</v>
      </c>
      <c r="L88" s="463" t="s">
        <v>245</v>
      </c>
      <c r="M88" s="463"/>
      <c r="N88" s="464" t="s">
        <v>718</v>
      </c>
      <c r="O88" s="465" t="s">
        <v>704</v>
      </c>
      <c r="P88" s="431" t="s">
        <v>704</v>
      </c>
      <c r="Q88" s="466">
        <v>21.072020999999999</v>
      </c>
      <c r="R88" s="467">
        <v>60000</v>
      </c>
      <c r="S88" s="468"/>
      <c r="T88" s="468"/>
      <c r="U88" s="469"/>
      <c r="V88" s="466"/>
      <c r="W88" s="470"/>
      <c r="X88" s="467"/>
      <c r="Y88" s="466"/>
      <c r="Z88" s="470"/>
      <c r="AA88" s="468"/>
    </row>
    <row r="89" spans="2:27" ht="15" customHeight="1" x14ac:dyDescent="0.2">
      <c r="B89" s="460">
        <v>44237</v>
      </c>
      <c r="C89" s="430" t="s">
        <v>773</v>
      </c>
      <c r="D89" s="461" t="s">
        <v>750</v>
      </c>
      <c r="E89" s="430" t="s">
        <v>1022</v>
      </c>
      <c r="F89" s="430" t="s">
        <v>1163</v>
      </c>
      <c r="G89" s="461"/>
      <c r="H89" s="430" t="s">
        <v>1164</v>
      </c>
      <c r="I89" s="461" t="s">
        <v>788</v>
      </c>
      <c r="J89" s="462">
        <v>21465</v>
      </c>
      <c r="K89" s="463" t="s">
        <v>731</v>
      </c>
      <c r="L89" s="463" t="s">
        <v>791</v>
      </c>
      <c r="M89" s="463"/>
      <c r="N89" s="464" t="s">
        <v>718</v>
      </c>
      <c r="O89" s="465" t="s">
        <v>704</v>
      </c>
      <c r="P89" s="431" t="s">
        <v>704</v>
      </c>
      <c r="Q89" s="466">
        <v>44242</v>
      </c>
      <c r="R89" s="467">
        <v>60000</v>
      </c>
      <c r="S89" s="468"/>
      <c r="T89" s="468"/>
      <c r="U89" s="469"/>
      <c r="V89" s="466"/>
      <c r="W89" s="470"/>
      <c r="X89" s="467"/>
      <c r="Y89" s="466"/>
      <c r="Z89" s="470"/>
      <c r="AA89" s="468"/>
    </row>
    <row r="90" spans="2:27" ht="15" customHeight="1" x14ac:dyDescent="0.2">
      <c r="B90" s="460">
        <v>44237</v>
      </c>
      <c r="C90" s="430" t="s">
        <v>752</v>
      </c>
      <c r="D90" s="461" t="s">
        <v>750</v>
      </c>
      <c r="E90" s="430" t="s">
        <v>1165</v>
      </c>
      <c r="F90" s="430" t="s">
        <v>1166</v>
      </c>
      <c r="G90" s="461" t="s">
        <v>1167</v>
      </c>
      <c r="H90" s="430" t="s">
        <v>1168</v>
      </c>
      <c r="I90" s="461" t="s">
        <v>788</v>
      </c>
      <c r="J90" s="462">
        <v>21466</v>
      </c>
      <c r="K90" s="463" t="s">
        <v>731</v>
      </c>
      <c r="L90" s="463" t="s">
        <v>791</v>
      </c>
      <c r="M90" s="463"/>
      <c r="N90" s="464" t="s">
        <v>718</v>
      </c>
      <c r="O90" s="465" t="s">
        <v>704</v>
      </c>
      <c r="P90" s="431" t="s">
        <v>704</v>
      </c>
      <c r="Q90" s="466"/>
      <c r="R90" s="467">
        <v>19575</v>
      </c>
      <c r="S90" s="468"/>
      <c r="T90" s="468"/>
      <c r="U90" s="469"/>
      <c r="V90" s="466"/>
      <c r="W90" s="470"/>
      <c r="X90" s="467"/>
      <c r="Y90" s="466"/>
      <c r="Z90" s="470"/>
      <c r="AA90" s="468"/>
    </row>
    <row r="91" spans="2:27" ht="15" customHeight="1" x14ac:dyDescent="0.2">
      <c r="B91" s="460">
        <v>44239</v>
      </c>
      <c r="C91" s="430" t="s">
        <v>1169</v>
      </c>
      <c r="D91" s="461" t="s">
        <v>52</v>
      </c>
      <c r="E91" s="430" t="s">
        <v>1170</v>
      </c>
      <c r="F91" s="430" t="s">
        <v>1171</v>
      </c>
      <c r="G91" s="461" t="s">
        <v>954</v>
      </c>
      <c r="H91" s="430" t="s">
        <v>1172</v>
      </c>
      <c r="I91" s="461" t="s">
        <v>788</v>
      </c>
      <c r="J91" s="462">
        <v>21467</v>
      </c>
      <c r="K91" s="463" t="s">
        <v>731</v>
      </c>
      <c r="L91" s="463" t="s">
        <v>791</v>
      </c>
      <c r="M91" s="463"/>
      <c r="N91" s="464" t="s">
        <v>718</v>
      </c>
      <c r="O91" s="465"/>
      <c r="P91" s="431"/>
      <c r="Q91" s="466"/>
      <c r="R91" s="467">
        <v>68500</v>
      </c>
      <c r="S91" s="468"/>
      <c r="T91" s="468"/>
      <c r="U91" s="469"/>
      <c r="V91" s="466"/>
      <c r="W91" s="470"/>
      <c r="X91" s="467"/>
      <c r="Y91" s="466"/>
      <c r="Z91" s="470"/>
      <c r="AA91" s="468"/>
    </row>
    <row r="92" spans="2:27" ht="15" customHeight="1" x14ac:dyDescent="0.2">
      <c r="B92" s="460">
        <v>44242</v>
      </c>
      <c r="C92" s="430" t="s">
        <v>1173</v>
      </c>
      <c r="D92" s="461" t="s">
        <v>52</v>
      </c>
      <c r="E92" s="430" t="s">
        <v>1174</v>
      </c>
      <c r="F92" s="430" t="s">
        <v>803</v>
      </c>
      <c r="G92" s="461" t="s">
        <v>954</v>
      </c>
      <c r="H92" s="430" t="s">
        <v>1138</v>
      </c>
      <c r="I92" s="461" t="s">
        <v>788</v>
      </c>
      <c r="J92" s="462">
        <v>21468</v>
      </c>
      <c r="K92" s="463" t="s">
        <v>731</v>
      </c>
      <c r="L92" s="463" t="s">
        <v>791</v>
      </c>
      <c r="M92" s="463"/>
      <c r="N92" s="464" t="s">
        <v>718</v>
      </c>
      <c r="O92" s="465" t="s">
        <v>706</v>
      </c>
      <c r="P92" s="431" t="s">
        <v>704</v>
      </c>
      <c r="Q92" s="466">
        <v>44243</v>
      </c>
      <c r="R92" s="467">
        <v>235750</v>
      </c>
      <c r="S92" s="468"/>
      <c r="T92" s="468"/>
      <c r="U92" s="469"/>
      <c r="V92" s="466"/>
      <c r="W92" s="470"/>
      <c r="X92" s="467"/>
      <c r="Y92" s="466"/>
      <c r="Z92" s="470"/>
      <c r="AA92" s="468"/>
    </row>
    <row r="93" spans="2:27" ht="15" customHeight="1" x14ac:dyDescent="0.2">
      <c r="B93" s="460">
        <v>44242</v>
      </c>
      <c r="C93" s="430" t="s">
        <v>1175</v>
      </c>
      <c r="D93" s="461" t="s">
        <v>815</v>
      </c>
      <c r="E93" s="430" t="s">
        <v>1176</v>
      </c>
      <c r="F93" s="430" t="s">
        <v>1177</v>
      </c>
      <c r="G93" s="461" t="s">
        <v>815</v>
      </c>
      <c r="H93" s="430" t="s">
        <v>1178</v>
      </c>
      <c r="I93" s="461" t="s">
        <v>788</v>
      </c>
      <c r="J93" s="462">
        <v>21469</v>
      </c>
      <c r="K93" s="463" t="s">
        <v>963</v>
      </c>
      <c r="L93" s="463" t="s">
        <v>791</v>
      </c>
      <c r="M93" s="463"/>
      <c r="N93" s="464" t="s">
        <v>718</v>
      </c>
      <c r="O93" s="465" t="s">
        <v>704</v>
      </c>
      <c r="P93" s="431" t="s">
        <v>704</v>
      </c>
      <c r="Q93" s="466"/>
      <c r="R93" s="467">
        <v>258000</v>
      </c>
      <c r="S93" s="468" t="s">
        <v>1179</v>
      </c>
      <c r="T93" s="468"/>
      <c r="U93" s="469"/>
      <c r="V93" s="466"/>
      <c r="W93" s="470"/>
      <c r="X93" s="467"/>
      <c r="Y93" s="466"/>
      <c r="Z93" s="470"/>
      <c r="AA93" s="468"/>
    </row>
    <row r="94" spans="2:27" ht="15" customHeight="1" x14ac:dyDescent="0.2">
      <c r="B94" s="460">
        <v>44239</v>
      </c>
      <c r="C94" s="430" t="s">
        <v>1180</v>
      </c>
      <c r="D94" s="461" t="s">
        <v>1181</v>
      </c>
      <c r="E94" s="430" t="s">
        <v>1182</v>
      </c>
      <c r="F94" s="430" t="s">
        <v>1183</v>
      </c>
      <c r="G94" s="461" t="s">
        <v>1184</v>
      </c>
      <c r="H94" s="430" t="s">
        <v>1185</v>
      </c>
      <c r="I94" s="461" t="s">
        <v>788</v>
      </c>
      <c r="J94" s="462">
        <v>21470</v>
      </c>
      <c r="K94" s="463" t="s">
        <v>731</v>
      </c>
      <c r="L94" s="463" t="s">
        <v>791</v>
      </c>
      <c r="M94" s="463"/>
      <c r="N94" s="464" t="s">
        <v>718</v>
      </c>
      <c r="O94" s="465" t="s">
        <v>704</v>
      </c>
      <c r="P94" s="431" t="s">
        <v>704</v>
      </c>
      <c r="Q94" s="466"/>
      <c r="R94" s="467"/>
      <c r="S94" s="468"/>
      <c r="T94" s="468"/>
      <c r="U94" s="469"/>
      <c r="V94" s="466"/>
      <c r="W94" s="470"/>
      <c r="X94" s="467"/>
      <c r="Y94" s="466"/>
      <c r="Z94" s="470"/>
      <c r="AA94" s="468"/>
    </row>
    <row r="95" spans="2:27" ht="15" customHeight="1" x14ac:dyDescent="0.2">
      <c r="B95" s="460">
        <v>44244</v>
      </c>
      <c r="C95" s="430" t="s">
        <v>752</v>
      </c>
      <c r="D95" s="461" t="s">
        <v>750</v>
      </c>
      <c r="E95" s="430" t="s">
        <v>1186</v>
      </c>
      <c r="F95" s="430" t="s">
        <v>1187</v>
      </c>
      <c r="G95" s="461"/>
      <c r="H95" s="430" t="s">
        <v>1188</v>
      </c>
      <c r="I95" s="461" t="s">
        <v>788</v>
      </c>
      <c r="J95" s="462">
        <v>21471</v>
      </c>
      <c r="K95" s="463" t="s">
        <v>731</v>
      </c>
      <c r="L95" s="463" t="s">
        <v>791</v>
      </c>
      <c r="M95" s="463"/>
      <c r="N95" s="464" t="s">
        <v>718</v>
      </c>
      <c r="O95" s="465" t="s">
        <v>704</v>
      </c>
      <c r="P95" s="431" t="s">
        <v>704</v>
      </c>
      <c r="Q95" s="466">
        <v>44251</v>
      </c>
      <c r="R95" s="467">
        <v>30000</v>
      </c>
      <c r="S95" s="468"/>
      <c r="T95" s="468"/>
      <c r="U95" s="469"/>
      <c r="V95" s="466"/>
      <c r="W95" s="470"/>
      <c r="X95" s="467"/>
      <c r="Y95" s="466"/>
      <c r="Z95" s="470"/>
      <c r="AA95" s="468"/>
    </row>
    <row r="96" spans="2:27" ht="15" customHeight="1" x14ac:dyDescent="0.2">
      <c r="B96" s="460">
        <v>44245</v>
      </c>
      <c r="C96" s="430" t="s">
        <v>752</v>
      </c>
      <c r="D96" s="461" t="s">
        <v>750</v>
      </c>
      <c r="E96" s="430" t="s">
        <v>1189</v>
      </c>
      <c r="F96" s="430" t="s">
        <v>1190</v>
      </c>
      <c r="G96" s="461" t="s">
        <v>750</v>
      </c>
      <c r="H96" s="430" t="s">
        <v>1191</v>
      </c>
      <c r="I96" s="461" t="s">
        <v>788</v>
      </c>
      <c r="J96" s="462">
        <v>21472</v>
      </c>
      <c r="K96" s="463" t="s">
        <v>731</v>
      </c>
      <c r="L96" s="463" t="s">
        <v>791</v>
      </c>
      <c r="M96" s="463"/>
      <c r="N96" s="464" t="s">
        <v>960</v>
      </c>
      <c r="O96" s="465" t="s">
        <v>704</v>
      </c>
      <c r="P96" s="431" t="s">
        <v>704</v>
      </c>
      <c r="Q96" s="466">
        <v>44259</v>
      </c>
      <c r="R96" s="467">
        <f>22550*0.97</f>
        <v>21873.5</v>
      </c>
      <c r="S96" s="468"/>
      <c r="T96" s="468"/>
      <c r="U96" s="469"/>
      <c r="V96" s="466"/>
      <c r="W96" s="470"/>
      <c r="X96" s="467"/>
      <c r="Y96" s="466"/>
      <c r="Z96" s="470"/>
      <c r="AA96" s="468"/>
    </row>
    <row r="97" spans="2:27" ht="15" customHeight="1" x14ac:dyDescent="0.2">
      <c r="B97" s="460">
        <v>44245</v>
      </c>
      <c r="C97" s="430" t="s">
        <v>1013</v>
      </c>
      <c r="D97" s="461" t="s">
        <v>161</v>
      </c>
      <c r="E97" s="430" t="s">
        <v>1192</v>
      </c>
      <c r="F97" s="430" t="s">
        <v>1193</v>
      </c>
      <c r="G97" s="461" t="s">
        <v>756</v>
      </c>
      <c r="H97" s="430" t="s">
        <v>1194</v>
      </c>
      <c r="I97" s="461" t="s">
        <v>788</v>
      </c>
      <c r="J97" s="462">
        <v>21473</v>
      </c>
      <c r="K97" s="463" t="s">
        <v>756</v>
      </c>
      <c r="L97" s="463" t="s">
        <v>791</v>
      </c>
      <c r="M97" s="463"/>
      <c r="N97" s="464" t="s">
        <v>718</v>
      </c>
      <c r="O97" s="465" t="s">
        <v>704</v>
      </c>
      <c r="P97" s="431" t="s">
        <v>704</v>
      </c>
      <c r="Q97" s="466"/>
      <c r="R97" s="467">
        <v>17850</v>
      </c>
      <c r="S97" s="468"/>
      <c r="T97" s="468"/>
      <c r="U97" s="469"/>
      <c r="V97" s="466"/>
      <c r="W97" s="470"/>
      <c r="X97" s="467"/>
      <c r="Y97" s="466"/>
      <c r="Z97" s="470"/>
      <c r="AA97" s="468"/>
    </row>
    <row r="98" spans="2:27" ht="15" customHeight="1" x14ac:dyDescent="0.2">
      <c r="B98" s="460">
        <v>44246</v>
      </c>
      <c r="C98" s="430" t="s">
        <v>752</v>
      </c>
      <c r="D98" s="461" t="s">
        <v>815</v>
      </c>
      <c r="E98" s="430" t="s">
        <v>1195</v>
      </c>
      <c r="F98" s="430" t="s">
        <v>1196</v>
      </c>
      <c r="G98" s="461" t="s">
        <v>815</v>
      </c>
      <c r="H98" s="430" t="s">
        <v>1197</v>
      </c>
      <c r="I98" s="461" t="s">
        <v>788</v>
      </c>
      <c r="J98" s="462">
        <v>21474</v>
      </c>
      <c r="K98" s="463" t="s">
        <v>731</v>
      </c>
      <c r="L98" s="463" t="s">
        <v>245</v>
      </c>
      <c r="M98" s="463"/>
      <c r="N98" s="464" t="s">
        <v>718</v>
      </c>
      <c r="O98" s="465" t="s">
        <v>704</v>
      </c>
      <c r="P98" s="431" t="s">
        <v>704</v>
      </c>
      <c r="Q98" s="466">
        <v>44312</v>
      </c>
      <c r="R98" s="467" t="s">
        <v>1198</v>
      </c>
      <c r="S98" s="468"/>
      <c r="T98" s="468"/>
      <c r="U98" s="469"/>
      <c r="V98" s="466"/>
      <c r="W98" s="470"/>
      <c r="X98" s="467"/>
      <c r="Y98" s="466"/>
      <c r="Z98" s="470"/>
      <c r="AA98" s="468"/>
    </row>
    <row r="99" spans="2:27" ht="15" customHeight="1" x14ac:dyDescent="0.2">
      <c r="B99" s="460">
        <v>44249</v>
      </c>
      <c r="C99" s="430" t="s">
        <v>752</v>
      </c>
      <c r="D99" s="461" t="s">
        <v>750</v>
      </c>
      <c r="E99" s="430" t="s">
        <v>1199</v>
      </c>
      <c r="F99" s="430"/>
      <c r="G99" s="461"/>
      <c r="H99" s="430" t="s">
        <v>1200</v>
      </c>
      <c r="I99" s="461" t="s">
        <v>788</v>
      </c>
      <c r="J99" s="462">
        <v>21475</v>
      </c>
      <c r="K99" s="463" t="s">
        <v>731</v>
      </c>
      <c r="L99" s="463" t="s">
        <v>245</v>
      </c>
      <c r="M99" s="463"/>
      <c r="N99" s="464" t="s">
        <v>718</v>
      </c>
      <c r="O99" s="465" t="s">
        <v>704</v>
      </c>
      <c r="P99" s="431" t="s">
        <v>704</v>
      </c>
      <c r="Q99" s="466">
        <v>40970</v>
      </c>
      <c r="R99" s="467" t="s">
        <v>1201</v>
      </c>
      <c r="S99" s="468"/>
      <c r="T99" s="468"/>
      <c r="U99" s="469"/>
      <c r="V99" s="466"/>
      <c r="W99" s="470"/>
      <c r="X99" s="467"/>
      <c r="Y99" s="466"/>
      <c r="Z99" s="470"/>
      <c r="AA99" s="468"/>
    </row>
    <row r="100" spans="2:27" ht="15" customHeight="1" x14ac:dyDescent="0.2">
      <c r="B100" s="460">
        <v>44250</v>
      </c>
      <c r="C100" s="430" t="s">
        <v>751</v>
      </c>
      <c r="D100" s="461" t="s">
        <v>1018</v>
      </c>
      <c r="E100" s="430" t="s">
        <v>1090</v>
      </c>
      <c r="F100" s="430" t="s">
        <v>1202</v>
      </c>
      <c r="G100" s="461"/>
      <c r="H100" s="430" t="s">
        <v>1203</v>
      </c>
      <c r="I100" s="461" t="s">
        <v>788</v>
      </c>
      <c r="J100" s="462">
        <v>21476</v>
      </c>
      <c r="K100" s="463" t="s">
        <v>731</v>
      </c>
      <c r="L100" s="463" t="s">
        <v>791</v>
      </c>
      <c r="M100" s="463"/>
      <c r="N100" s="464" t="s">
        <v>718</v>
      </c>
      <c r="O100" s="465" t="s">
        <v>704</v>
      </c>
      <c r="P100" s="431" t="s">
        <v>704</v>
      </c>
      <c r="Q100" s="466">
        <v>44251</v>
      </c>
      <c r="R100" s="467">
        <v>30000</v>
      </c>
      <c r="S100" s="468" t="s">
        <v>1204</v>
      </c>
      <c r="T100" s="468"/>
      <c r="U100" s="469"/>
      <c r="V100" s="466"/>
      <c r="W100" s="470"/>
      <c r="X100" s="467"/>
      <c r="Y100" s="466"/>
      <c r="Z100" s="470"/>
      <c r="AA100" s="468"/>
    </row>
    <row r="101" spans="2:27" ht="15" customHeight="1" x14ac:dyDescent="0.2">
      <c r="B101" s="460">
        <v>44249</v>
      </c>
      <c r="C101" s="430" t="s">
        <v>1136</v>
      </c>
      <c r="D101" s="461" t="s">
        <v>52</v>
      </c>
      <c r="E101" s="430" t="s">
        <v>1205</v>
      </c>
      <c r="F101" s="430" t="s">
        <v>1206</v>
      </c>
      <c r="G101" s="461"/>
      <c r="H101" s="430" t="s">
        <v>1207</v>
      </c>
      <c r="I101" s="461" t="s">
        <v>788</v>
      </c>
      <c r="J101" s="462">
        <v>21477</v>
      </c>
      <c r="K101" s="463" t="s">
        <v>731</v>
      </c>
      <c r="L101" s="463" t="s">
        <v>245</v>
      </c>
      <c r="M101" s="463"/>
      <c r="N101" s="464" t="s">
        <v>718</v>
      </c>
      <c r="O101" s="465" t="s">
        <v>704</v>
      </c>
      <c r="P101" s="431" t="s">
        <v>704</v>
      </c>
      <c r="Q101" s="466">
        <v>44251</v>
      </c>
      <c r="R101" s="467" t="s">
        <v>1208</v>
      </c>
      <c r="S101" s="468"/>
      <c r="T101" s="468"/>
      <c r="U101" s="469"/>
      <c r="V101" s="466"/>
      <c r="W101" s="470"/>
      <c r="X101" s="467"/>
      <c r="Y101" s="466"/>
      <c r="Z101" s="470"/>
      <c r="AA101" s="468"/>
    </row>
    <row r="102" spans="2:27" ht="15" customHeight="1" x14ac:dyDescent="0.2">
      <c r="B102" s="460">
        <v>44250</v>
      </c>
      <c r="C102" s="430" t="s">
        <v>773</v>
      </c>
      <c r="D102" s="461" t="s">
        <v>784</v>
      </c>
      <c r="E102" s="430" t="s">
        <v>1209</v>
      </c>
      <c r="F102" s="430" t="s">
        <v>1210</v>
      </c>
      <c r="G102" s="461" t="s">
        <v>937</v>
      </c>
      <c r="H102" s="430" t="s">
        <v>1211</v>
      </c>
      <c r="I102" s="461" t="s">
        <v>788</v>
      </c>
      <c r="J102" s="462">
        <v>21478</v>
      </c>
      <c r="K102" s="463" t="s">
        <v>868</v>
      </c>
      <c r="L102" s="463" t="s">
        <v>213</v>
      </c>
      <c r="M102" s="463"/>
      <c r="N102" s="464" t="s">
        <v>718</v>
      </c>
      <c r="O102" s="465" t="s">
        <v>706</v>
      </c>
      <c r="P102" s="431" t="s">
        <v>704</v>
      </c>
      <c r="Q102" s="466">
        <v>44426</v>
      </c>
      <c r="R102" s="467">
        <v>288720</v>
      </c>
      <c r="S102" s="468" t="s">
        <v>1212</v>
      </c>
      <c r="T102" s="468"/>
      <c r="U102" s="469"/>
      <c r="V102" s="466"/>
      <c r="W102" s="470"/>
      <c r="X102" s="467"/>
      <c r="Y102" s="466"/>
      <c r="Z102" s="470"/>
      <c r="AA102" s="468"/>
    </row>
    <row r="103" spans="2:27" ht="15" customHeight="1" x14ac:dyDescent="0.2">
      <c r="B103" s="460">
        <v>44251</v>
      </c>
      <c r="C103" s="430" t="s">
        <v>752</v>
      </c>
      <c r="D103" s="461" t="s">
        <v>750</v>
      </c>
      <c r="E103" s="430"/>
      <c r="F103" s="430" t="s">
        <v>1213</v>
      </c>
      <c r="G103" s="461"/>
      <c r="H103" s="430" t="s">
        <v>1214</v>
      </c>
      <c r="I103" s="461" t="s">
        <v>788</v>
      </c>
      <c r="J103" s="462">
        <v>21479</v>
      </c>
      <c r="K103" s="463" t="s">
        <v>731</v>
      </c>
      <c r="L103" s="463" t="s">
        <v>791</v>
      </c>
      <c r="M103" s="463"/>
      <c r="N103" s="464" t="s">
        <v>960</v>
      </c>
      <c r="O103" s="465" t="s">
        <v>704</v>
      </c>
      <c r="P103" s="431" t="s">
        <v>704</v>
      </c>
      <c r="Q103" s="466"/>
      <c r="R103" s="467">
        <v>830</v>
      </c>
      <c r="S103" s="468"/>
      <c r="T103" s="468"/>
      <c r="U103" s="469"/>
      <c r="V103" s="466"/>
      <c r="W103" s="470"/>
      <c r="X103" s="467"/>
      <c r="Y103" s="466"/>
      <c r="Z103" s="470"/>
      <c r="AA103" s="468"/>
    </row>
    <row r="104" spans="2:27" ht="15" customHeight="1" x14ac:dyDescent="0.2">
      <c r="B104" s="460">
        <v>44251</v>
      </c>
      <c r="C104" s="430" t="s">
        <v>753</v>
      </c>
      <c r="D104" s="461" t="s">
        <v>150</v>
      </c>
      <c r="E104" s="430" t="s">
        <v>1215</v>
      </c>
      <c r="F104" s="430" t="s">
        <v>1216</v>
      </c>
      <c r="G104" s="461"/>
      <c r="H104" s="430" t="s">
        <v>1217</v>
      </c>
      <c r="I104" s="461" t="s">
        <v>788</v>
      </c>
      <c r="J104" s="462">
        <v>21480</v>
      </c>
      <c r="K104" s="463" t="s">
        <v>963</v>
      </c>
      <c r="L104" s="463" t="s">
        <v>213</v>
      </c>
      <c r="M104" s="463"/>
      <c r="N104" s="464" t="s">
        <v>718</v>
      </c>
      <c r="O104" s="465" t="s">
        <v>704</v>
      </c>
      <c r="P104" s="431" t="s">
        <v>704</v>
      </c>
      <c r="Q104" s="466">
        <v>44372</v>
      </c>
      <c r="R104" s="467">
        <f>18180+1200</f>
        <v>19380</v>
      </c>
      <c r="S104" s="468" t="s">
        <v>1218</v>
      </c>
      <c r="T104" s="468"/>
      <c r="U104" s="469"/>
      <c r="V104" s="466"/>
      <c r="W104" s="470"/>
      <c r="X104" s="467"/>
      <c r="Y104" s="466"/>
      <c r="Z104" s="470"/>
      <c r="AA104" s="468"/>
    </row>
    <row r="105" spans="2:27" ht="15" customHeight="1" x14ac:dyDescent="0.2">
      <c r="B105" s="460">
        <v>44250</v>
      </c>
      <c r="C105" s="430" t="s">
        <v>752</v>
      </c>
      <c r="D105" s="461" t="s">
        <v>750</v>
      </c>
      <c r="E105" s="430" t="s">
        <v>1219</v>
      </c>
      <c r="F105" s="430" t="s">
        <v>1220</v>
      </c>
      <c r="G105" s="461"/>
      <c r="H105" s="430" t="s">
        <v>1221</v>
      </c>
      <c r="I105" s="461" t="s">
        <v>788</v>
      </c>
      <c r="J105" s="462">
        <v>21481</v>
      </c>
      <c r="K105" s="463" t="s">
        <v>731</v>
      </c>
      <c r="L105" s="463" t="s">
        <v>791</v>
      </c>
      <c r="M105" s="463"/>
      <c r="N105" s="464" t="s">
        <v>718</v>
      </c>
      <c r="O105" s="465" t="s">
        <v>704</v>
      </c>
      <c r="P105" s="431" t="s">
        <v>704</v>
      </c>
      <c r="Q105" s="466"/>
      <c r="R105" s="467">
        <v>2725</v>
      </c>
      <c r="S105" s="468"/>
      <c r="T105" s="468"/>
      <c r="U105" s="469"/>
      <c r="V105" s="466"/>
      <c r="W105" s="470"/>
      <c r="X105" s="467"/>
      <c r="Y105" s="466"/>
      <c r="Z105" s="470"/>
      <c r="AA105" s="468"/>
    </row>
    <row r="106" spans="2:27" ht="15" customHeight="1" x14ac:dyDescent="0.2">
      <c r="B106" s="460">
        <v>44252</v>
      </c>
      <c r="C106" s="430" t="s">
        <v>773</v>
      </c>
      <c r="D106" s="461" t="s">
        <v>750</v>
      </c>
      <c r="E106" s="430" t="s">
        <v>1222</v>
      </c>
      <c r="F106" s="430" t="s">
        <v>1223</v>
      </c>
      <c r="G106" s="461" t="s">
        <v>150</v>
      </c>
      <c r="H106" s="430" t="s">
        <v>1224</v>
      </c>
      <c r="I106" s="461" t="s">
        <v>788</v>
      </c>
      <c r="J106" s="462">
        <v>21482</v>
      </c>
      <c r="K106" s="463" t="s">
        <v>731</v>
      </c>
      <c r="L106" s="463" t="s">
        <v>791</v>
      </c>
      <c r="M106" s="463"/>
      <c r="N106" s="464" t="s">
        <v>718</v>
      </c>
      <c r="O106" s="465" t="s">
        <v>704</v>
      </c>
      <c r="P106" s="431" t="s">
        <v>704</v>
      </c>
      <c r="Q106" s="466"/>
      <c r="R106" s="467">
        <v>179500</v>
      </c>
      <c r="S106" s="468" t="s">
        <v>1145</v>
      </c>
      <c r="T106" s="468"/>
      <c r="U106" s="469"/>
      <c r="V106" s="466"/>
      <c r="W106" s="470"/>
      <c r="X106" s="467"/>
      <c r="Y106" s="466"/>
      <c r="Z106" s="470"/>
      <c r="AA106" s="468"/>
    </row>
    <row r="107" spans="2:27" ht="15" customHeight="1" x14ac:dyDescent="0.2">
      <c r="B107" s="460">
        <v>44250</v>
      </c>
      <c r="C107" s="430" t="s">
        <v>1086</v>
      </c>
      <c r="D107" s="461" t="s">
        <v>161</v>
      </c>
      <c r="E107" s="430"/>
      <c r="F107" s="430"/>
      <c r="G107" s="461"/>
      <c r="H107" s="430"/>
      <c r="I107" s="461" t="s">
        <v>788</v>
      </c>
      <c r="J107" s="462">
        <v>21483</v>
      </c>
      <c r="K107" s="463" t="s">
        <v>731</v>
      </c>
      <c r="L107" s="463" t="s">
        <v>794</v>
      </c>
      <c r="M107" s="463"/>
      <c r="N107" s="464" t="s">
        <v>718</v>
      </c>
      <c r="O107" s="465" t="s">
        <v>704</v>
      </c>
      <c r="P107" s="431" t="s">
        <v>704</v>
      </c>
      <c r="Q107" s="466"/>
      <c r="R107" s="467"/>
      <c r="S107" s="468"/>
      <c r="T107" s="468"/>
      <c r="U107" s="469"/>
      <c r="V107" s="466"/>
      <c r="W107" s="470"/>
      <c r="X107" s="467"/>
      <c r="Y107" s="466"/>
      <c r="Z107" s="470"/>
      <c r="AA107" s="468"/>
    </row>
    <row r="108" spans="2:27" ht="15" customHeight="1" x14ac:dyDescent="0.2">
      <c r="B108" s="460">
        <v>44256</v>
      </c>
      <c r="C108" s="430" t="s">
        <v>752</v>
      </c>
      <c r="D108" s="461" t="s">
        <v>750</v>
      </c>
      <c r="E108" s="430" t="s">
        <v>1225</v>
      </c>
      <c r="F108" s="430" t="s">
        <v>1226</v>
      </c>
      <c r="G108" s="461"/>
      <c r="H108" s="430" t="s">
        <v>1227</v>
      </c>
      <c r="I108" s="461" t="s">
        <v>788</v>
      </c>
      <c r="J108" s="462">
        <v>21484</v>
      </c>
      <c r="K108" s="463" t="s">
        <v>731</v>
      </c>
      <c r="L108" s="463" t="s">
        <v>791</v>
      </c>
      <c r="M108" s="463"/>
      <c r="N108" s="464" t="s">
        <v>718</v>
      </c>
      <c r="O108" s="465" t="s">
        <v>704</v>
      </c>
      <c r="P108" s="431" t="s">
        <v>704</v>
      </c>
      <c r="Q108" s="466"/>
      <c r="R108" s="467"/>
      <c r="S108" s="468"/>
      <c r="T108" s="468"/>
      <c r="U108" s="469"/>
      <c r="V108" s="466"/>
      <c r="W108" s="470"/>
      <c r="X108" s="467"/>
      <c r="Y108" s="466"/>
      <c r="Z108" s="470"/>
      <c r="AA108" s="468"/>
    </row>
    <row r="109" spans="2:27" ht="15" customHeight="1" x14ac:dyDescent="0.2">
      <c r="B109" s="460">
        <v>44258</v>
      </c>
      <c r="C109" s="430" t="s">
        <v>752</v>
      </c>
      <c r="D109" s="461" t="s">
        <v>777</v>
      </c>
      <c r="E109" s="430" t="s">
        <v>1228</v>
      </c>
      <c r="F109" s="430" t="s">
        <v>1229</v>
      </c>
      <c r="G109" s="461" t="s">
        <v>937</v>
      </c>
      <c r="H109" s="430" t="s">
        <v>1230</v>
      </c>
      <c r="I109" s="461" t="s">
        <v>788</v>
      </c>
      <c r="J109" s="462">
        <v>21485</v>
      </c>
      <c r="K109" s="463" t="s">
        <v>963</v>
      </c>
      <c r="L109" s="463" t="s">
        <v>213</v>
      </c>
      <c r="M109" s="463"/>
      <c r="N109" s="464" t="s">
        <v>718</v>
      </c>
      <c r="O109" s="465" t="s">
        <v>704</v>
      </c>
      <c r="P109" s="431" t="s">
        <v>704</v>
      </c>
      <c r="Q109" s="466">
        <v>44329</v>
      </c>
      <c r="R109" s="467"/>
      <c r="S109" s="468" t="s">
        <v>993</v>
      </c>
      <c r="T109" s="468"/>
      <c r="U109" s="469"/>
      <c r="V109" s="466"/>
      <c r="W109" s="470"/>
      <c r="X109" s="467"/>
      <c r="Y109" s="466"/>
      <c r="Z109" s="470"/>
      <c r="AA109" s="468"/>
    </row>
    <row r="110" spans="2:27" ht="15" customHeight="1" x14ac:dyDescent="0.2">
      <c r="B110" s="460">
        <v>44258</v>
      </c>
      <c r="C110" s="430" t="s">
        <v>752</v>
      </c>
      <c r="D110" s="461" t="s">
        <v>750</v>
      </c>
      <c r="E110" s="430" t="s">
        <v>1231</v>
      </c>
      <c r="F110" s="430" t="s">
        <v>1232</v>
      </c>
      <c r="G110" s="461"/>
      <c r="H110" s="430" t="s">
        <v>1233</v>
      </c>
      <c r="I110" s="461" t="s">
        <v>788</v>
      </c>
      <c r="J110" s="462">
        <v>21486</v>
      </c>
      <c r="K110" s="463" t="s">
        <v>731</v>
      </c>
      <c r="L110" s="463" t="s">
        <v>791</v>
      </c>
      <c r="M110" s="463"/>
      <c r="N110" s="464" t="s">
        <v>718</v>
      </c>
      <c r="O110" s="465" t="s">
        <v>704</v>
      </c>
      <c r="P110" s="431" t="s">
        <v>704</v>
      </c>
      <c r="Q110" s="466"/>
      <c r="R110" s="467">
        <v>97500</v>
      </c>
      <c r="S110" s="468" t="s">
        <v>1234</v>
      </c>
      <c r="T110" s="468"/>
      <c r="U110" s="469"/>
      <c r="V110" s="466"/>
      <c r="W110" s="470"/>
      <c r="X110" s="467"/>
      <c r="Y110" s="466"/>
      <c r="Z110" s="470"/>
      <c r="AA110" s="468"/>
    </row>
    <row r="111" spans="2:27" ht="15" customHeight="1" x14ac:dyDescent="0.2">
      <c r="B111" s="460">
        <v>44258</v>
      </c>
      <c r="C111" s="430" t="s">
        <v>752</v>
      </c>
      <c r="D111" s="461" t="s">
        <v>750</v>
      </c>
      <c r="E111" s="430" t="s">
        <v>1083</v>
      </c>
      <c r="F111" s="430" t="s">
        <v>1235</v>
      </c>
      <c r="G111" s="461" t="s">
        <v>1181</v>
      </c>
      <c r="H111" s="430"/>
      <c r="I111" s="461" t="s">
        <v>788</v>
      </c>
      <c r="J111" s="462">
        <v>21487</v>
      </c>
      <c r="K111" s="463" t="s">
        <v>731</v>
      </c>
      <c r="L111" s="463" t="s">
        <v>213</v>
      </c>
      <c r="M111" s="463"/>
      <c r="N111" s="464" t="s">
        <v>795</v>
      </c>
      <c r="O111" s="465" t="s">
        <v>704</v>
      </c>
      <c r="P111" s="431" t="s">
        <v>704</v>
      </c>
      <c r="Q111" s="466"/>
      <c r="R111" s="467"/>
      <c r="S111" s="468" t="s">
        <v>1236</v>
      </c>
      <c r="T111" s="468"/>
      <c r="U111" s="469"/>
      <c r="V111" s="466"/>
      <c r="W111" s="470"/>
      <c r="X111" s="467"/>
      <c r="Y111" s="466"/>
      <c r="Z111" s="470"/>
      <c r="AA111" s="468"/>
    </row>
    <row r="112" spans="2:27" ht="15" customHeight="1" x14ac:dyDescent="0.2">
      <c r="B112" s="460">
        <v>44258</v>
      </c>
      <c r="C112" s="430" t="s">
        <v>1237</v>
      </c>
      <c r="D112" s="461" t="s">
        <v>161</v>
      </c>
      <c r="E112" s="430" t="s">
        <v>1238</v>
      </c>
      <c r="F112" s="430" t="s">
        <v>1239</v>
      </c>
      <c r="G112" s="461"/>
      <c r="H112" s="430"/>
      <c r="I112" s="461" t="s">
        <v>788</v>
      </c>
      <c r="J112" s="462">
        <v>21488</v>
      </c>
      <c r="K112" s="463" t="s">
        <v>731</v>
      </c>
      <c r="L112" s="463" t="s">
        <v>245</v>
      </c>
      <c r="M112" s="463"/>
      <c r="N112" s="464" t="s">
        <v>718</v>
      </c>
      <c r="O112" s="465" t="s">
        <v>704</v>
      </c>
      <c r="P112" s="431" t="s">
        <v>704</v>
      </c>
      <c r="Q112" s="466">
        <v>44274</v>
      </c>
      <c r="R112" s="467" t="s">
        <v>1240</v>
      </c>
      <c r="S112" s="468"/>
      <c r="T112" s="468"/>
      <c r="U112" s="469"/>
      <c r="V112" s="466"/>
      <c r="W112" s="470"/>
      <c r="X112" s="467"/>
      <c r="Y112" s="466"/>
      <c r="Z112" s="470"/>
      <c r="AA112" s="468"/>
    </row>
    <row r="113" spans="2:27" ht="15" customHeight="1" x14ac:dyDescent="0.2">
      <c r="B113" s="460">
        <v>44258</v>
      </c>
      <c r="C113" s="430" t="s">
        <v>752</v>
      </c>
      <c r="D113" s="461" t="s">
        <v>750</v>
      </c>
      <c r="E113" s="430" t="s">
        <v>1241</v>
      </c>
      <c r="F113" s="430" t="s">
        <v>1242</v>
      </c>
      <c r="G113" s="461"/>
      <c r="H113" s="430" t="s">
        <v>1243</v>
      </c>
      <c r="I113" s="461" t="s">
        <v>788</v>
      </c>
      <c r="J113" s="462">
        <v>21489</v>
      </c>
      <c r="K113" s="463" t="s">
        <v>731</v>
      </c>
      <c r="L113" s="463" t="s">
        <v>791</v>
      </c>
      <c r="M113" s="463"/>
      <c r="N113" s="464" t="s">
        <v>718</v>
      </c>
      <c r="O113" s="465" t="s">
        <v>704</v>
      </c>
      <c r="P113" s="431" t="s">
        <v>704</v>
      </c>
      <c r="Q113" s="466">
        <v>44270</v>
      </c>
      <c r="R113" s="467">
        <v>41500</v>
      </c>
      <c r="S113" s="468"/>
      <c r="T113" s="468"/>
      <c r="U113" s="469"/>
      <c r="V113" s="466"/>
      <c r="W113" s="470"/>
      <c r="X113" s="467"/>
      <c r="Y113" s="466"/>
      <c r="Z113" s="470"/>
      <c r="AA113" s="468"/>
    </row>
    <row r="114" spans="2:27" ht="15" customHeight="1" x14ac:dyDescent="0.2">
      <c r="B114" s="460">
        <v>44260</v>
      </c>
      <c r="C114" s="430" t="s">
        <v>1244</v>
      </c>
      <c r="D114" s="461" t="s">
        <v>1103</v>
      </c>
      <c r="E114" s="430" t="s">
        <v>1245</v>
      </c>
      <c r="F114" s="430" t="s">
        <v>1246</v>
      </c>
      <c r="G114" s="461" t="s">
        <v>1105</v>
      </c>
      <c r="H114" s="430" t="s">
        <v>1247</v>
      </c>
      <c r="I114" s="461" t="s">
        <v>1248</v>
      </c>
      <c r="J114" s="462">
        <v>21490</v>
      </c>
      <c r="K114" s="463" t="s">
        <v>731</v>
      </c>
      <c r="L114" s="463" t="s">
        <v>213</v>
      </c>
      <c r="M114" s="463"/>
      <c r="N114" s="464" t="s">
        <v>718</v>
      </c>
      <c r="O114" s="465" t="s">
        <v>704</v>
      </c>
      <c r="P114" s="431" t="s">
        <v>704</v>
      </c>
      <c r="Q114" s="466">
        <v>44263</v>
      </c>
      <c r="R114" s="467"/>
      <c r="S114" s="468" t="s">
        <v>1249</v>
      </c>
      <c r="T114" s="468"/>
      <c r="U114" s="469"/>
      <c r="V114" s="466"/>
      <c r="W114" s="470"/>
      <c r="X114" s="467"/>
      <c r="Y114" s="466"/>
      <c r="Z114" s="470"/>
      <c r="AA114" s="468"/>
    </row>
    <row r="115" spans="2:27" ht="15" customHeight="1" x14ac:dyDescent="0.2">
      <c r="B115" s="460">
        <v>44263</v>
      </c>
      <c r="C115" s="430" t="s">
        <v>752</v>
      </c>
      <c r="D115" s="461" t="s">
        <v>777</v>
      </c>
      <c r="E115" s="430" t="s">
        <v>1250</v>
      </c>
      <c r="F115" s="430" t="s">
        <v>1251</v>
      </c>
      <c r="G115" s="461" t="s">
        <v>937</v>
      </c>
      <c r="H115" s="430" t="s">
        <v>1252</v>
      </c>
      <c r="I115" s="461" t="s">
        <v>788</v>
      </c>
      <c r="J115" s="462">
        <v>21491</v>
      </c>
      <c r="K115" s="463" t="s">
        <v>963</v>
      </c>
      <c r="L115" s="463" t="s">
        <v>791</v>
      </c>
      <c r="M115" s="463"/>
      <c r="N115" s="464" t="s">
        <v>718</v>
      </c>
      <c r="O115" s="465" t="s">
        <v>704</v>
      </c>
      <c r="P115" s="431" t="s">
        <v>704</v>
      </c>
      <c r="Q115" s="466"/>
      <c r="R115" s="467">
        <v>17500</v>
      </c>
      <c r="S115" s="468"/>
      <c r="T115" s="468"/>
      <c r="U115" s="469"/>
      <c r="V115" s="466"/>
      <c r="W115" s="470"/>
      <c r="X115" s="467"/>
      <c r="Y115" s="466"/>
      <c r="Z115" s="470"/>
      <c r="AA115" s="468"/>
    </row>
    <row r="116" spans="2:27" ht="15" customHeight="1" x14ac:dyDescent="0.2">
      <c r="B116" s="460">
        <v>44265</v>
      </c>
      <c r="C116" s="430" t="s">
        <v>1175</v>
      </c>
      <c r="D116" s="461" t="s">
        <v>815</v>
      </c>
      <c r="E116" s="430" t="s">
        <v>1176</v>
      </c>
      <c r="F116" s="430" t="s">
        <v>1253</v>
      </c>
      <c r="G116" s="461" t="s">
        <v>815</v>
      </c>
      <c r="H116" s="430" t="s">
        <v>1254</v>
      </c>
      <c r="I116" s="461" t="s">
        <v>788</v>
      </c>
      <c r="J116" s="462">
        <v>21492</v>
      </c>
      <c r="K116" s="463"/>
      <c r="L116" s="463" t="s">
        <v>791</v>
      </c>
      <c r="M116" s="463"/>
      <c r="N116" s="464" t="s">
        <v>718</v>
      </c>
      <c r="O116" s="465" t="s">
        <v>704</v>
      </c>
      <c r="P116" s="431" t="s">
        <v>704</v>
      </c>
      <c r="Q116" s="466"/>
      <c r="R116" s="467">
        <v>33500</v>
      </c>
      <c r="S116" s="468"/>
      <c r="T116" s="468"/>
      <c r="U116" s="469"/>
      <c r="V116" s="466"/>
      <c r="W116" s="470"/>
      <c r="X116" s="467"/>
      <c r="Y116" s="466"/>
      <c r="Z116" s="470"/>
      <c r="AA116" s="468"/>
    </row>
    <row r="117" spans="2:27" ht="15" customHeight="1" x14ac:dyDescent="0.2">
      <c r="B117" s="460">
        <v>44265</v>
      </c>
      <c r="C117" s="430" t="s">
        <v>835</v>
      </c>
      <c r="D117" s="461" t="s">
        <v>52</v>
      </c>
      <c r="E117" s="430" t="s">
        <v>947</v>
      </c>
      <c r="F117" s="430" t="s">
        <v>1255</v>
      </c>
      <c r="G117" s="461"/>
      <c r="H117" s="430" t="s">
        <v>1256</v>
      </c>
      <c r="I117" s="461" t="s">
        <v>788</v>
      </c>
      <c r="J117" s="462">
        <v>21493</v>
      </c>
      <c r="K117" s="463"/>
      <c r="L117" s="463" t="s">
        <v>791</v>
      </c>
      <c r="M117" s="463"/>
      <c r="N117" s="464" t="s">
        <v>718</v>
      </c>
      <c r="O117" s="465" t="s">
        <v>704</v>
      </c>
      <c r="P117" s="431" t="s">
        <v>704</v>
      </c>
      <c r="Q117" s="466"/>
      <c r="R117" s="467">
        <v>34250</v>
      </c>
      <c r="S117" s="468"/>
      <c r="T117" s="468"/>
      <c r="U117" s="469"/>
      <c r="V117" s="466"/>
      <c r="W117" s="470"/>
      <c r="X117" s="467"/>
      <c r="Y117" s="466"/>
      <c r="Z117" s="470"/>
      <c r="AA117" s="468"/>
    </row>
    <row r="118" spans="2:27" ht="15" customHeight="1" x14ac:dyDescent="0.2">
      <c r="B118" s="460">
        <v>44267</v>
      </c>
      <c r="C118" s="430" t="s">
        <v>752</v>
      </c>
      <c r="D118" s="461" t="s">
        <v>750</v>
      </c>
      <c r="E118" s="430" t="s">
        <v>1257</v>
      </c>
      <c r="F118" s="430" t="s">
        <v>1258</v>
      </c>
      <c r="G118" s="461" t="s">
        <v>784</v>
      </c>
      <c r="H118" s="430" t="s">
        <v>1259</v>
      </c>
      <c r="I118" s="461" t="s">
        <v>788</v>
      </c>
      <c r="J118" s="462">
        <v>21494</v>
      </c>
      <c r="K118" s="463" t="s">
        <v>731</v>
      </c>
      <c r="L118" s="463" t="s">
        <v>791</v>
      </c>
      <c r="M118" s="463"/>
      <c r="N118" s="464" t="s">
        <v>718</v>
      </c>
      <c r="O118" s="465" t="s">
        <v>704</v>
      </c>
      <c r="P118" s="431" t="s">
        <v>704</v>
      </c>
      <c r="Q118" s="466">
        <v>44274</v>
      </c>
      <c r="R118" s="467">
        <v>9782.5</v>
      </c>
      <c r="S118" s="468"/>
      <c r="T118" s="468"/>
      <c r="U118" s="469"/>
      <c r="V118" s="466"/>
      <c r="W118" s="470"/>
      <c r="X118" s="467"/>
      <c r="Y118" s="466"/>
      <c r="Z118" s="470"/>
      <c r="AA118" s="468"/>
    </row>
    <row r="119" spans="2:27" ht="15" customHeight="1" x14ac:dyDescent="0.2">
      <c r="B119" s="460">
        <v>44270</v>
      </c>
      <c r="C119" s="430" t="s">
        <v>1053</v>
      </c>
      <c r="D119" s="461" t="s">
        <v>52</v>
      </c>
      <c r="E119" s="430" t="s">
        <v>1260</v>
      </c>
      <c r="F119" s="430" t="s">
        <v>1261</v>
      </c>
      <c r="G119" s="461" t="s">
        <v>954</v>
      </c>
      <c r="H119" s="430" t="s">
        <v>1262</v>
      </c>
      <c r="I119" s="461" t="s">
        <v>788</v>
      </c>
      <c r="J119" s="462">
        <v>21495</v>
      </c>
      <c r="K119" s="463" t="s">
        <v>963</v>
      </c>
      <c r="L119" s="463" t="s">
        <v>791</v>
      </c>
      <c r="M119" s="463"/>
      <c r="N119" s="464" t="s">
        <v>718</v>
      </c>
      <c r="O119" s="465" t="s">
        <v>704</v>
      </c>
      <c r="P119" s="431" t="s">
        <v>704</v>
      </c>
      <c r="Q119" s="466"/>
      <c r="R119" s="467"/>
      <c r="S119" s="468" t="s">
        <v>1263</v>
      </c>
      <c r="T119" s="468"/>
      <c r="U119" s="469"/>
      <c r="V119" s="466"/>
      <c r="W119" s="470"/>
      <c r="X119" s="467"/>
      <c r="Y119" s="466"/>
      <c r="Z119" s="470"/>
      <c r="AA119" s="468"/>
    </row>
    <row r="120" spans="2:27" ht="15" customHeight="1" x14ac:dyDescent="0.2">
      <c r="B120" s="460">
        <v>44271</v>
      </c>
      <c r="C120" s="430" t="s">
        <v>751</v>
      </c>
      <c r="D120" s="461" t="s">
        <v>777</v>
      </c>
      <c r="E120" s="430" t="s">
        <v>1264</v>
      </c>
      <c r="F120" s="430" t="s">
        <v>1265</v>
      </c>
      <c r="G120" s="461" t="s">
        <v>777</v>
      </c>
      <c r="H120" s="430" t="s">
        <v>1266</v>
      </c>
      <c r="I120" s="461" t="s">
        <v>788</v>
      </c>
      <c r="J120" s="462">
        <v>21496</v>
      </c>
      <c r="K120" s="463" t="s">
        <v>731</v>
      </c>
      <c r="L120" s="463" t="s">
        <v>791</v>
      </c>
      <c r="M120" s="463"/>
      <c r="N120" s="464" t="s">
        <v>718</v>
      </c>
      <c r="O120" s="465" t="s">
        <v>704</v>
      </c>
      <c r="P120" s="431" t="s">
        <v>704</v>
      </c>
      <c r="Q120" s="466"/>
      <c r="R120" s="467">
        <v>8400</v>
      </c>
      <c r="S120" s="468" t="s">
        <v>1267</v>
      </c>
      <c r="T120" s="468"/>
      <c r="U120" s="469"/>
      <c r="V120" s="466"/>
      <c r="W120" s="470"/>
      <c r="X120" s="467"/>
      <c r="Y120" s="466"/>
      <c r="Z120" s="470"/>
      <c r="AA120" s="468"/>
    </row>
    <row r="121" spans="2:27" ht="15" customHeight="1" x14ac:dyDescent="0.2">
      <c r="B121" s="460">
        <v>44272</v>
      </c>
      <c r="C121" s="430" t="s">
        <v>752</v>
      </c>
      <c r="D121" s="461" t="s">
        <v>750</v>
      </c>
      <c r="E121" s="430" t="s">
        <v>1268</v>
      </c>
      <c r="F121" s="430" t="s">
        <v>1269</v>
      </c>
      <c r="G121" s="461" t="s">
        <v>1270</v>
      </c>
      <c r="H121" s="430" t="s">
        <v>1271</v>
      </c>
      <c r="I121" s="461" t="s">
        <v>788</v>
      </c>
      <c r="J121" s="462">
        <v>21497</v>
      </c>
      <c r="K121" s="463" t="s">
        <v>963</v>
      </c>
      <c r="L121" s="463" t="s">
        <v>791</v>
      </c>
      <c r="M121" s="463"/>
      <c r="N121" s="464" t="s">
        <v>718</v>
      </c>
      <c r="O121" s="465" t="s">
        <v>704</v>
      </c>
      <c r="P121" s="431" t="s">
        <v>704</v>
      </c>
      <c r="Q121" s="466"/>
      <c r="R121" s="467" t="s">
        <v>1272</v>
      </c>
      <c r="S121" s="468" t="s">
        <v>1273</v>
      </c>
      <c r="T121" s="468"/>
      <c r="U121" s="469"/>
      <c r="V121" s="466"/>
      <c r="W121" s="470"/>
      <c r="X121" s="467"/>
      <c r="Y121" s="466"/>
      <c r="Z121" s="470"/>
      <c r="AA121" s="468"/>
    </row>
    <row r="122" spans="2:27" ht="15" customHeight="1" x14ac:dyDescent="0.2">
      <c r="B122" s="460">
        <v>44273</v>
      </c>
      <c r="C122" s="430" t="s">
        <v>1005</v>
      </c>
      <c r="D122" s="461" t="s">
        <v>750</v>
      </c>
      <c r="E122" s="430" t="s">
        <v>1274</v>
      </c>
      <c r="F122" s="430" t="s">
        <v>1275</v>
      </c>
      <c r="G122" s="461"/>
      <c r="H122" s="430" t="s">
        <v>1276</v>
      </c>
      <c r="I122" s="461" t="s">
        <v>788</v>
      </c>
      <c r="J122" s="462">
        <v>21498</v>
      </c>
      <c r="K122" s="463" t="s">
        <v>731</v>
      </c>
      <c r="L122" s="463" t="s">
        <v>791</v>
      </c>
      <c r="M122" s="463"/>
      <c r="N122" s="464" t="s">
        <v>718</v>
      </c>
      <c r="O122" s="465" t="s">
        <v>704</v>
      </c>
      <c r="P122" s="431" t="s">
        <v>704</v>
      </c>
      <c r="Q122" s="466">
        <v>44277</v>
      </c>
      <c r="R122" s="467">
        <v>35500</v>
      </c>
      <c r="S122" s="468"/>
      <c r="T122" s="468"/>
      <c r="U122" s="469"/>
      <c r="V122" s="466"/>
      <c r="W122" s="470"/>
      <c r="X122" s="467"/>
      <c r="Y122" s="466"/>
      <c r="Z122" s="470"/>
      <c r="AA122" s="468"/>
    </row>
    <row r="123" spans="2:27" ht="15" customHeight="1" x14ac:dyDescent="0.2">
      <c r="B123" s="460">
        <v>44277</v>
      </c>
      <c r="C123" s="430" t="s">
        <v>1086</v>
      </c>
      <c r="D123" s="461" t="s">
        <v>161</v>
      </c>
      <c r="E123" s="430"/>
      <c r="F123" s="430" t="s">
        <v>1277</v>
      </c>
      <c r="G123" s="461" t="s">
        <v>161</v>
      </c>
      <c r="H123" s="430" t="s">
        <v>1088</v>
      </c>
      <c r="I123" s="461"/>
      <c r="J123" s="462">
        <v>21499</v>
      </c>
      <c r="K123" s="463" t="s">
        <v>731</v>
      </c>
      <c r="L123" s="463" t="s">
        <v>792</v>
      </c>
      <c r="M123" s="463" t="s">
        <v>794</v>
      </c>
      <c r="N123" s="464" t="s">
        <v>718</v>
      </c>
      <c r="O123" s="465"/>
      <c r="P123" s="431"/>
      <c r="Q123" s="466"/>
      <c r="R123" s="467"/>
      <c r="S123" s="468"/>
      <c r="T123" s="468"/>
      <c r="U123" s="469"/>
      <c r="V123" s="466"/>
      <c r="W123" s="470"/>
      <c r="X123" s="467"/>
      <c r="Y123" s="466"/>
      <c r="Z123" s="470"/>
      <c r="AA123" s="468"/>
    </row>
    <row r="124" spans="2:27" ht="15" customHeight="1" x14ac:dyDescent="0.2">
      <c r="B124" s="460">
        <v>44274</v>
      </c>
      <c r="C124" s="430" t="s">
        <v>752</v>
      </c>
      <c r="D124" s="461" t="s">
        <v>750</v>
      </c>
      <c r="E124" s="430" t="s">
        <v>1268</v>
      </c>
      <c r="F124" s="430" t="s">
        <v>1269</v>
      </c>
      <c r="G124" s="461" t="s">
        <v>1270</v>
      </c>
      <c r="H124" s="430" t="s">
        <v>1278</v>
      </c>
      <c r="I124" s="461" t="s">
        <v>788</v>
      </c>
      <c r="J124" s="462">
        <v>21500</v>
      </c>
      <c r="K124" s="463" t="s">
        <v>731</v>
      </c>
      <c r="L124" s="463" t="s">
        <v>791</v>
      </c>
      <c r="M124" s="463"/>
      <c r="N124" s="464" t="s">
        <v>718</v>
      </c>
      <c r="O124" s="465" t="s">
        <v>704</v>
      </c>
      <c r="P124" s="431" t="s">
        <v>704</v>
      </c>
      <c r="Q124" s="466"/>
      <c r="R124" s="467">
        <v>47500</v>
      </c>
      <c r="S124" s="468"/>
      <c r="T124" s="468"/>
      <c r="U124" s="469"/>
      <c r="V124" s="466"/>
      <c r="W124" s="470"/>
      <c r="X124" s="467"/>
      <c r="Y124" s="466"/>
      <c r="Z124" s="470"/>
      <c r="AA124" s="468"/>
    </row>
    <row r="125" spans="2:27" ht="15" customHeight="1" x14ac:dyDescent="0.2">
      <c r="B125" s="460">
        <v>44277</v>
      </c>
      <c r="C125" s="430" t="s">
        <v>1005</v>
      </c>
      <c r="D125" s="461" t="s">
        <v>750</v>
      </c>
      <c r="E125" s="430" t="s">
        <v>1006</v>
      </c>
      <c r="F125" s="430" t="s">
        <v>1279</v>
      </c>
      <c r="G125" s="461"/>
      <c r="H125" s="430" t="s">
        <v>1280</v>
      </c>
      <c r="I125" s="461" t="s">
        <v>788</v>
      </c>
      <c r="J125" s="462">
        <v>21501</v>
      </c>
      <c r="K125" s="463" t="s">
        <v>731</v>
      </c>
      <c r="L125" s="463" t="s">
        <v>791</v>
      </c>
      <c r="M125" s="463"/>
      <c r="N125" s="464" t="s">
        <v>718</v>
      </c>
      <c r="O125" s="465" t="s">
        <v>704</v>
      </c>
      <c r="P125" s="431" t="s">
        <v>704</v>
      </c>
      <c r="Q125" s="466"/>
      <c r="R125" s="467">
        <v>23500</v>
      </c>
      <c r="S125" s="468"/>
      <c r="T125" s="468"/>
      <c r="U125" s="469"/>
      <c r="V125" s="466"/>
      <c r="W125" s="470"/>
      <c r="X125" s="467"/>
      <c r="Y125" s="466"/>
      <c r="Z125" s="470"/>
      <c r="AA125" s="468"/>
    </row>
    <row r="126" spans="2:27" ht="15" customHeight="1" x14ac:dyDescent="0.2">
      <c r="B126" s="460">
        <v>44280</v>
      </c>
      <c r="C126" s="430" t="s">
        <v>752</v>
      </c>
      <c r="D126" s="461" t="s">
        <v>777</v>
      </c>
      <c r="E126" s="430" t="s">
        <v>121</v>
      </c>
      <c r="F126" s="430"/>
      <c r="G126" s="461"/>
      <c r="H126" s="430" t="s">
        <v>1281</v>
      </c>
      <c r="I126" s="461" t="s">
        <v>788</v>
      </c>
      <c r="J126" s="462">
        <v>21502</v>
      </c>
      <c r="K126" s="463" t="s">
        <v>731</v>
      </c>
      <c r="L126" s="463" t="s">
        <v>791</v>
      </c>
      <c r="M126" s="463"/>
      <c r="N126" s="464" t="s">
        <v>718</v>
      </c>
      <c r="O126" s="465" t="s">
        <v>704</v>
      </c>
      <c r="P126" s="431" t="s">
        <v>704</v>
      </c>
      <c r="Q126" s="466">
        <v>44280</v>
      </c>
      <c r="R126" s="467">
        <v>300000</v>
      </c>
      <c r="S126" s="468" t="s">
        <v>1282</v>
      </c>
      <c r="T126" s="468"/>
      <c r="U126" s="469"/>
      <c r="V126" s="466"/>
      <c r="W126" s="470"/>
      <c r="X126" s="467"/>
      <c r="Y126" s="466"/>
      <c r="Z126" s="470"/>
      <c r="AA126" s="468"/>
    </row>
    <row r="127" spans="2:27" ht="15" customHeight="1" x14ac:dyDescent="0.2">
      <c r="B127" s="460">
        <v>44280</v>
      </c>
      <c r="C127" s="430" t="s">
        <v>1013</v>
      </c>
      <c r="D127" s="461" t="s">
        <v>1103</v>
      </c>
      <c r="E127" s="430" t="s">
        <v>1283</v>
      </c>
      <c r="F127" s="430" t="s">
        <v>1088</v>
      </c>
      <c r="G127" s="461" t="s">
        <v>1105</v>
      </c>
      <c r="H127" s="430" t="s">
        <v>1284</v>
      </c>
      <c r="I127" s="461" t="s">
        <v>788</v>
      </c>
      <c r="J127" s="462">
        <v>21503</v>
      </c>
      <c r="K127" s="463"/>
      <c r="L127" s="463" t="s">
        <v>792</v>
      </c>
      <c r="M127" s="463"/>
      <c r="N127" s="464" t="s">
        <v>718</v>
      </c>
      <c r="O127" s="465"/>
      <c r="P127" s="431"/>
      <c r="Q127" s="466"/>
      <c r="R127" s="467">
        <v>24000</v>
      </c>
      <c r="S127" s="468"/>
      <c r="T127" s="468"/>
      <c r="U127" s="469"/>
      <c r="V127" s="466"/>
      <c r="W127" s="470"/>
      <c r="X127" s="467"/>
      <c r="Y127" s="466"/>
      <c r="Z127" s="470"/>
      <c r="AA127" s="468"/>
    </row>
    <row r="128" spans="2:27" ht="15" customHeight="1" x14ac:dyDescent="0.2">
      <c r="B128" s="460">
        <v>44280</v>
      </c>
      <c r="C128" s="430" t="s">
        <v>1285</v>
      </c>
      <c r="D128" s="461" t="s">
        <v>1286</v>
      </c>
      <c r="E128" s="430" t="s">
        <v>1287</v>
      </c>
      <c r="F128" s="430" t="s">
        <v>1288</v>
      </c>
      <c r="G128" s="461" t="s">
        <v>836</v>
      </c>
      <c r="H128" s="430" t="s">
        <v>1289</v>
      </c>
      <c r="I128" s="461" t="s">
        <v>788</v>
      </c>
      <c r="J128" s="462">
        <v>21504</v>
      </c>
      <c r="K128" s="463" t="s">
        <v>731</v>
      </c>
      <c r="L128" s="463" t="s">
        <v>213</v>
      </c>
      <c r="M128" s="463"/>
      <c r="N128" s="464" t="s">
        <v>718</v>
      </c>
      <c r="O128" s="465" t="s">
        <v>706</v>
      </c>
      <c r="P128" s="431" t="s">
        <v>934</v>
      </c>
      <c r="Q128" s="466">
        <v>44286</v>
      </c>
      <c r="R128" s="467">
        <v>160700</v>
      </c>
      <c r="S128" s="468"/>
      <c r="T128" s="468"/>
      <c r="U128" s="469"/>
      <c r="V128" s="466"/>
      <c r="W128" s="470"/>
      <c r="X128" s="467"/>
      <c r="Y128" s="466"/>
      <c r="Z128" s="470"/>
      <c r="AA128" s="468"/>
    </row>
    <row r="129" spans="2:27" ht="15" customHeight="1" x14ac:dyDescent="0.2">
      <c r="B129" s="460">
        <v>44285</v>
      </c>
      <c r="C129" s="430" t="s">
        <v>1290</v>
      </c>
      <c r="D129" s="461" t="s">
        <v>959</v>
      </c>
      <c r="E129" s="430" t="s">
        <v>1291</v>
      </c>
      <c r="F129" s="430"/>
      <c r="G129" s="461" t="s">
        <v>959</v>
      </c>
      <c r="H129" s="430" t="s">
        <v>1292</v>
      </c>
      <c r="I129" s="461" t="s">
        <v>788</v>
      </c>
      <c r="J129" s="462">
        <v>21505</v>
      </c>
      <c r="K129" s="463" t="s">
        <v>731</v>
      </c>
      <c r="L129" s="463" t="s">
        <v>791</v>
      </c>
      <c r="M129" s="463"/>
      <c r="N129" s="464" t="s">
        <v>718</v>
      </c>
      <c r="O129" s="465"/>
      <c r="P129" s="431"/>
      <c r="Q129" s="466"/>
      <c r="R129" s="467"/>
      <c r="S129" s="468" t="s">
        <v>1293</v>
      </c>
      <c r="T129" s="468"/>
      <c r="U129" s="469"/>
      <c r="V129" s="466"/>
      <c r="W129" s="470"/>
      <c r="X129" s="467"/>
      <c r="Y129" s="466"/>
      <c r="Z129" s="470"/>
      <c r="AA129" s="468"/>
    </row>
    <row r="130" spans="2:27" ht="15" customHeight="1" x14ac:dyDescent="0.2">
      <c r="B130" s="460">
        <v>44284</v>
      </c>
      <c r="C130" s="430" t="s">
        <v>751</v>
      </c>
      <c r="D130" s="461" t="s">
        <v>150</v>
      </c>
      <c r="E130" s="430" t="s">
        <v>1294</v>
      </c>
      <c r="F130" s="430" t="s">
        <v>1295</v>
      </c>
      <c r="G130" s="461" t="s">
        <v>150</v>
      </c>
      <c r="H130" s="430"/>
      <c r="I130" s="461" t="s">
        <v>788</v>
      </c>
      <c r="J130" s="462">
        <v>21506</v>
      </c>
      <c r="K130" s="463" t="s">
        <v>731</v>
      </c>
      <c r="L130" s="463" t="s">
        <v>245</v>
      </c>
      <c r="M130" s="463"/>
      <c r="N130" s="464" t="s">
        <v>1296</v>
      </c>
      <c r="O130" s="465"/>
      <c r="P130" s="431"/>
      <c r="Q130" s="466"/>
      <c r="R130" s="467"/>
      <c r="S130" s="468"/>
      <c r="T130" s="468"/>
      <c r="U130" s="469"/>
      <c r="V130" s="466"/>
      <c r="W130" s="470"/>
      <c r="X130" s="467"/>
      <c r="Y130" s="466"/>
      <c r="Z130" s="470"/>
      <c r="AA130" s="468"/>
    </row>
    <row r="131" spans="2:27" ht="15" customHeight="1" x14ac:dyDescent="0.2">
      <c r="B131" s="460">
        <v>44286</v>
      </c>
      <c r="C131" s="430" t="s">
        <v>752</v>
      </c>
      <c r="D131" s="461" t="s">
        <v>750</v>
      </c>
      <c r="E131" s="430" t="s">
        <v>1297</v>
      </c>
      <c r="F131" s="430" t="s">
        <v>1298</v>
      </c>
      <c r="G131" s="461" t="s">
        <v>182</v>
      </c>
      <c r="H131" s="430" t="s">
        <v>1299</v>
      </c>
      <c r="I131" s="461" t="s">
        <v>788</v>
      </c>
      <c r="J131" s="462">
        <v>21507</v>
      </c>
      <c r="K131" s="463" t="s">
        <v>731</v>
      </c>
      <c r="L131" s="463" t="s">
        <v>213</v>
      </c>
      <c r="M131" s="463"/>
      <c r="N131" s="464" t="s">
        <v>718</v>
      </c>
      <c r="O131" s="465" t="s">
        <v>709</v>
      </c>
      <c r="P131" s="431" t="s">
        <v>934</v>
      </c>
      <c r="Q131" s="466">
        <v>44328</v>
      </c>
      <c r="R131" s="467">
        <v>168560</v>
      </c>
      <c r="S131" s="468" t="s">
        <v>1300</v>
      </c>
      <c r="T131" s="468"/>
      <c r="U131" s="469"/>
      <c r="V131" s="466"/>
      <c r="W131" s="470"/>
      <c r="X131" s="467"/>
      <c r="Y131" s="466"/>
      <c r="Z131" s="470"/>
      <c r="AA131" s="468"/>
    </row>
    <row r="132" spans="2:27" ht="15" customHeight="1" x14ac:dyDescent="0.2">
      <c r="B132" s="460">
        <v>44287</v>
      </c>
      <c r="C132" s="430" t="s">
        <v>752</v>
      </c>
      <c r="D132" s="461" t="s">
        <v>777</v>
      </c>
      <c r="E132" s="430" t="s">
        <v>1301</v>
      </c>
      <c r="F132" s="430" t="s">
        <v>1302</v>
      </c>
      <c r="G132" s="461"/>
      <c r="H132" s="430" t="s">
        <v>1303</v>
      </c>
      <c r="I132" s="461" t="s">
        <v>788</v>
      </c>
      <c r="J132" s="462">
        <v>21508</v>
      </c>
      <c r="K132" s="463" t="s">
        <v>963</v>
      </c>
      <c r="L132" s="463" t="s">
        <v>245</v>
      </c>
      <c r="M132" s="463"/>
      <c r="N132" s="464" t="s">
        <v>718</v>
      </c>
      <c r="O132" s="465" t="s">
        <v>709</v>
      </c>
      <c r="P132" s="431" t="s">
        <v>710</v>
      </c>
      <c r="Q132" s="466">
        <v>44299</v>
      </c>
      <c r="R132" s="467" t="s">
        <v>1304</v>
      </c>
      <c r="S132" s="468"/>
      <c r="T132" s="468"/>
      <c r="U132" s="469"/>
      <c r="V132" s="466"/>
      <c r="W132" s="470"/>
      <c r="X132" s="467"/>
      <c r="Y132" s="466"/>
      <c r="Z132" s="470"/>
      <c r="AA132" s="468"/>
    </row>
    <row r="133" spans="2:27" ht="15" customHeight="1" x14ac:dyDescent="0.2">
      <c r="B133" s="460">
        <v>44293</v>
      </c>
      <c r="C133" s="430" t="s">
        <v>1305</v>
      </c>
      <c r="D133" s="461" t="s">
        <v>161</v>
      </c>
      <c r="E133" s="430" t="s">
        <v>1306</v>
      </c>
      <c r="F133" s="430" t="s">
        <v>1088</v>
      </c>
      <c r="G133" s="461" t="s">
        <v>161</v>
      </c>
      <c r="H133" s="430" t="s">
        <v>1307</v>
      </c>
      <c r="I133" s="461" t="s">
        <v>788</v>
      </c>
      <c r="J133" s="462">
        <v>21509</v>
      </c>
      <c r="K133" s="463" t="s">
        <v>731</v>
      </c>
      <c r="L133" s="463" t="s">
        <v>792</v>
      </c>
      <c r="M133" s="463"/>
      <c r="N133" s="464" t="s">
        <v>718</v>
      </c>
      <c r="O133" s="465"/>
      <c r="P133" s="431"/>
      <c r="Q133" s="466"/>
      <c r="R133" s="467"/>
      <c r="S133" s="468"/>
      <c r="T133" s="468"/>
      <c r="U133" s="469"/>
      <c r="V133" s="466"/>
      <c r="W133" s="470"/>
      <c r="X133" s="467"/>
      <c r="Y133" s="466"/>
      <c r="Z133" s="470"/>
      <c r="AA133" s="468"/>
    </row>
    <row r="134" spans="2:27" ht="15" customHeight="1" x14ac:dyDescent="0.2">
      <c r="B134" s="460">
        <v>44293</v>
      </c>
      <c r="C134" s="430" t="s">
        <v>773</v>
      </c>
      <c r="D134" s="461" t="s">
        <v>784</v>
      </c>
      <c r="E134" s="430" t="s">
        <v>1308</v>
      </c>
      <c r="F134" s="430" t="s">
        <v>1309</v>
      </c>
      <c r="G134" s="461" t="s">
        <v>1310</v>
      </c>
      <c r="H134" s="430" t="s">
        <v>1311</v>
      </c>
      <c r="I134" s="461" t="s">
        <v>788</v>
      </c>
      <c r="J134" s="462">
        <v>21510</v>
      </c>
      <c r="K134" s="463" t="s">
        <v>963</v>
      </c>
      <c r="L134" s="463" t="s">
        <v>213</v>
      </c>
      <c r="M134" s="463"/>
      <c r="N134" s="464" t="s">
        <v>718</v>
      </c>
      <c r="O134" s="465"/>
      <c r="P134" s="431"/>
      <c r="Q134" s="466">
        <v>44309</v>
      </c>
      <c r="R134" s="467">
        <v>197230</v>
      </c>
      <c r="S134" s="468" t="s">
        <v>1312</v>
      </c>
      <c r="T134" s="468"/>
      <c r="U134" s="469"/>
      <c r="V134" s="466"/>
      <c r="W134" s="470"/>
      <c r="X134" s="467"/>
      <c r="Y134" s="466"/>
      <c r="Z134" s="470"/>
      <c r="AA134" s="468"/>
    </row>
    <row r="135" spans="2:27" ht="15" customHeight="1" x14ac:dyDescent="0.2">
      <c r="B135" s="460">
        <v>44294</v>
      </c>
      <c r="C135" s="430" t="s">
        <v>773</v>
      </c>
      <c r="D135" s="461" t="s">
        <v>750</v>
      </c>
      <c r="E135" s="430" t="s">
        <v>1022</v>
      </c>
      <c r="F135" s="430" t="s">
        <v>1313</v>
      </c>
      <c r="G135" s="461" t="s">
        <v>234</v>
      </c>
      <c r="H135" s="430" t="s">
        <v>1016</v>
      </c>
      <c r="I135" s="461" t="s">
        <v>788</v>
      </c>
      <c r="J135" s="462">
        <v>21511</v>
      </c>
      <c r="K135" s="463" t="s">
        <v>731</v>
      </c>
      <c r="L135" s="463" t="s">
        <v>245</v>
      </c>
      <c r="M135" s="463"/>
      <c r="N135" s="464" t="s">
        <v>718</v>
      </c>
      <c r="O135" s="465"/>
      <c r="P135" s="431"/>
      <c r="Q135" s="466">
        <v>44307</v>
      </c>
      <c r="R135" s="467" t="s">
        <v>1314</v>
      </c>
      <c r="S135" s="468"/>
      <c r="T135" s="468"/>
      <c r="U135" s="469"/>
      <c r="V135" s="466"/>
      <c r="W135" s="470"/>
      <c r="X135" s="467"/>
      <c r="Y135" s="466"/>
      <c r="Z135" s="470"/>
      <c r="AA135" s="468"/>
    </row>
    <row r="136" spans="2:27" ht="15" customHeight="1" x14ac:dyDescent="0.2">
      <c r="B136" s="460">
        <v>44298</v>
      </c>
      <c r="C136" s="430" t="s">
        <v>752</v>
      </c>
      <c r="D136" s="461" t="s">
        <v>750</v>
      </c>
      <c r="E136" s="430" t="s">
        <v>1315</v>
      </c>
      <c r="F136" s="430" t="s">
        <v>1316</v>
      </c>
      <c r="G136" s="461"/>
      <c r="H136" s="430"/>
      <c r="I136" s="461" t="s">
        <v>788</v>
      </c>
      <c r="J136" s="462">
        <v>21512</v>
      </c>
      <c r="K136" s="463" t="s">
        <v>731</v>
      </c>
      <c r="L136" s="463" t="s">
        <v>791</v>
      </c>
      <c r="M136" s="463"/>
      <c r="N136" s="464" t="s">
        <v>718</v>
      </c>
      <c r="O136" s="465"/>
      <c r="P136" s="431"/>
      <c r="Q136" s="466"/>
      <c r="R136" s="467">
        <v>27500</v>
      </c>
      <c r="S136" s="468"/>
      <c r="T136" s="468"/>
      <c r="U136" s="469"/>
      <c r="V136" s="466"/>
      <c r="W136" s="470"/>
      <c r="X136" s="467"/>
      <c r="Y136" s="466"/>
      <c r="Z136" s="470"/>
      <c r="AA136" s="468"/>
    </row>
    <row r="137" spans="2:27" ht="15" customHeight="1" x14ac:dyDescent="0.2">
      <c r="B137" s="460">
        <v>44299</v>
      </c>
      <c r="C137" s="430" t="s">
        <v>753</v>
      </c>
      <c r="D137" s="461" t="s">
        <v>150</v>
      </c>
      <c r="E137" s="430" t="s">
        <v>1317</v>
      </c>
      <c r="F137" s="430" t="s">
        <v>1318</v>
      </c>
      <c r="G137" s="461" t="s">
        <v>836</v>
      </c>
      <c r="H137" s="430" t="s">
        <v>1319</v>
      </c>
      <c r="I137" s="461" t="s">
        <v>1320</v>
      </c>
      <c r="J137" s="462">
        <v>21513</v>
      </c>
      <c r="K137" s="463" t="s">
        <v>731</v>
      </c>
      <c r="L137" s="463" t="s">
        <v>213</v>
      </c>
      <c r="M137" s="463"/>
      <c r="N137" s="464" t="s">
        <v>960</v>
      </c>
      <c r="O137" s="465" t="s">
        <v>712</v>
      </c>
      <c r="P137" s="431" t="s">
        <v>707</v>
      </c>
      <c r="Q137" s="466">
        <v>44300</v>
      </c>
      <c r="R137" s="467">
        <v>7600</v>
      </c>
      <c r="S137" s="468" t="s">
        <v>1321</v>
      </c>
      <c r="T137" s="468" t="s">
        <v>1322</v>
      </c>
      <c r="U137" s="469" t="s">
        <v>1323</v>
      </c>
      <c r="V137" s="466">
        <v>44337</v>
      </c>
      <c r="W137" s="470">
        <v>20</v>
      </c>
      <c r="X137" s="467">
        <v>7600</v>
      </c>
      <c r="Y137" s="466">
        <v>44452</v>
      </c>
      <c r="Z137" s="470">
        <v>37</v>
      </c>
      <c r="AA137" s="468" t="s">
        <v>1324</v>
      </c>
    </row>
    <row r="138" spans="2:27" ht="15" customHeight="1" x14ac:dyDescent="0.2">
      <c r="B138" s="460">
        <v>44294</v>
      </c>
      <c r="C138" s="430" t="s">
        <v>805</v>
      </c>
      <c r="D138" s="461" t="s">
        <v>161</v>
      </c>
      <c r="E138" s="430" t="s">
        <v>806</v>
      </c>
      <c r="F138" s="430" t="s">
        <v>1325</v>
      </c>
      <c r="G138" s="461"/>
      <c r="H138" s="430" t="s">
        <v>1326</v>
      </c>
      <c r="I138" s="461" t="s">
        <v>788</v>
      </c>
      <c r="J138" s="462">
        <v>21514</v>
      </c>
      <c r="K138" s="463" t="s">
        <v>731</v>
      </c>
      <c r="L138" s="463" t="s">
        <v>791</v>
      </c>
      <c r="M138" s="463"/>
      <c r="N138" s="464" t="s">
        <v>718</v>
      </c>
      <c r="O138" s="465"/>
      <c r="P138" s="431"/>
      <c r="Q138" s="466"/>
      <c r="R138" s="467"/>
      <c r="S138" s="468"/>
      <c r="T138" s="468"/>
      <c r="U138" s="469"/>
      <c r="V138" s="466"/>
      <c r="W138" s="470"/>
      <c r="X138" s="467"/>
      <c r="Y138" s="466"/>
      <c r="Z138" s="470"/>
      <c r="AA138" s="468"/>
    </row>
    <row r="139" spans="2:27" ht="15" customHeight="1" x14ac:dyDescent="0.2">
      <c r="B139" s="460">
        <v>44302</v>
      </c>
      <c r="C139" s="430" t="s">
        <v>752</v>
      </c>
      <c r="D139" s="461" t="s">
        <v>750</v>
      </c>
      <c r="E139" s="430" t="s">
        <v>1199</v>
      </c>
      <c r="F139" s="430"/>
      <c r="G139" s="461"/>
      <c r="H139" s="430" t="s">
        <v>1327</v>
      </c>
      <c r="I139" s="461" t="s">
        <v>788</v>
      </c>
      <c r="J139" s="462">
        <v>21515</v>
      </c>
      <c r="K139" s="463" t="s">
        <v>731</v>
      </c>
      <c r="L139" s="463" t="s">
        <v>245</v>
      </c>
      <c r="M139" s="463"/>
      <c r="N139" s="464" t="s">
        <v>714</v>
      </c>
      <c r="O139" s="465"/>
      <c r="P139" s="431"/>
      <c r="Q139" s="466"/>
      <c r="R139" s="467"/>
      <c r="S139" s="468"/>
      <c r="T139" s="468"/>
      <c r="U139" s="469"/>
      <c r="V139" s="466"/>
      <c r="W139" s="470"/>
      <c r="X139" s="467"/>
      <c r="Y139" s="466"/>
      <c r="Z139" s="470"/>
      <c r="AA139" s="468"/>
    </row>
    <row r="140" spans="2:27" ht="15" customHeight="1" x14ac:dyDescent="0.2">
      <c r="B140" s="460">
        <v>44306</v>
      </c>
      <c r="C140" s="430" t="s">
        <v>773</v>
      </c>
      <c r="D140" s="461" t="s">
        <v>784</v>
      </c>
      <c r="E140" s="430" t="s">
        <v>1328</v>
      </c>
      <c r="F140" s="430" t="s">
        <v>1329</v>
      </c>
      <c r="G140" s="461" t="s">
        <v>182</v>
      </c>
      <c r="H140" s="430" t="s">
        <v>1330</v>
      </c>
      <c r="I140" s="461" t="s">
        <v>788</v>
      </c>
      <c r="J140" s="462">
        <v>21516</v>
      </c>
      <c r="K140" s="463" t="s">
        <v>868</v>
      </c>
      <c r="L140" s="463" t="s">
        <v>213</v>
      </c>
      <c r="M140" s="463"/>
      <c r="N140" s="464" t="s">
        <v>960</v>
      </c>
      <c r="O140" s="465"/>
      <c r="P140" s="431"/>
      <c r="Q140" s="466">
        <v>44354</v>
      </c>
      <c r="R140" s="467">
        <f>239750+97300+20400+19360+7600</f>
        <v>384410</v>
      </c>
      <c r="S140" s="468" t="s">
        <v>1331</v>
      </c>
      <c r="T140" s="468" t="s">
        <v>1332</v>
      </c>
      <c r="U140" s="469">
        <v>21109</v>
      </c>
      <c r="V140" s="466">
        <v>44407</v>
      </c>
      <c r="W140" s="470">
        <v>30</v>
      </c>
      <c r="X140" s="467">
        <f>R140</f>
        <v>384410</v>
      </c>
      <c r="Y140" s="466" t="s">
        <v>1333</v>
      </c>
      <c r="Z140" s="470" t="s">
        <v>1334</v>
      </c>
      <c r="AA140" s="468" t="s">
        <v>1335</v>
      </c>
    </row>
    <row r="141" spans="2:27" ht="15" customHeight="1" x14ac:dyDescent="0.2">
      <c r="B141" s="460">
        <v>44305</v>
      </c>
      <c r="C141" s="430" t="s">
        <v>835</v>
      </c>
      <c r="D141" s="461" t="s">
        <v>52</v>
      </c>
      <c r="E141" s="430" t="s">
        <v>947</v>
      </c>
      <c r="F141" s="430">
        <v>21003</v>
      </c>
      <c r="G141" s="461"/>
      <c r="H141" s="430" t="s">
        <v>1336</v>
      </c>
      <c r="I141" s="461" t="s">
        <v>788</v>
      </c>
      <c r="J141" s="462">
        <v>21517</v>
      </c>
      <c r="K141" s="463" t="s">
        <v>731</v>
      </c>
      <c r="L141" s="463" t="s">
        <v>791</v>
      </c>
      <c r="M141" s="463"/>
      <c r="N141" s="464" t="s">
        <v>718</v>
      </c>
      <c r="O141" s="465"/>
      <c r="P141" s="431"/>
      <c r="Q141" s="466"/>
      <c r="R141" s="467">
        <v>7500</v>
      </c>
      <c r="S141" s="468" t="s">
        <v>1337</v>
      </c>
      <c r="T141" s="468"/>
      <c r="U141" s="469"/>
      <c r="V141" s="466"/>
      <c r="W141" s="470"/>
      <c r="X141" s="467"/>
      <c r="Y141" s="466"/>
      <c r="Z141" s="470"/>
      <c r="AA141" s="468"/>
    </row>
    <row r="142" spans="2:27" ht="15" customHeight="1" x14ac:dyDescent="0.2">
      <c r="B142" s="460">
        <v>44311</v>
      </c>
      <c r="C142" s="430" t="s">
        <v>1013</v>
      </c>
      <c r="D142" s="461" t="s">
        <v>161</v>
      </c>
      <c r="E142" s="430" t="s">
        <v>1338</v>
      </c>
      <c r="F142" s="430" t="s">
        <v>1339</v>
      </c>
      <c r="G142" s="461"/>
      <c r="H142" s="430" t="s">
        <v>1088</v>
      </c>
      <c r="I142" s="461" t="s">
        <v>788</v>
      </c>
      <c r="J142" s="462">
        <v>21518</v>
      </c>
      <c r="K142" s="463"/>
      <c r="L142" s="463" t="s">
        <v>792</v>
      </c>
      <c r="M142" s="463"/>
      <c r="N142" s="464" t="s">
        <v>718</v>
      </c>
      <c r="O142" s="465"/>
      <c r="P142" s="431" t="s">
        <v>704</v>
      </c>
      <c r="Q142" s="466"/>
      <c r="R142" s="467"/>
      <c r="S142" s="468"/>
      <c r="T142" s="468"/>
      <c r="U142" s="469"/>
      <c r="V142" s="466"/>
      <c r="W142" s="470"/>
      <c r="X142" s="467"/>
      <c r="Y142" s="466"/>
      <c r="Z142" s="470"/>
      <c r="AA142" s="468"/>
    </row>
    <row r="143" spans="2:27" ht="15" customHeight="1" x14ac:dyDescent="0.2">
      <c r="B143" s="460">
        <v>44315</v>
      </c>
      <c r="C143" s="430" t="s">
        <v>752</v>
      </c>
      <c r="D143" s="461" t="s">
        <v>750</v>
      </c>
      <c r="E143" s="430" t="s">
        <v>846</v>
      </c>
      <c r="F143" s="430" t="s">
        <v>1340</v>
      </c>
      <c r="G143" s="461"/>
      <c r="H143" s="430" t="s">
        <v>1341</v>
      </c>
      <c r="I143" s="461" t="s">
        <v>788</v>
      </c>
      <c r="J143" s="462">
        <v>21519</v>
      </c>
      <c r="K143" s="463" t="s">
        <v>963</v>
      </c>
      <c r="L143" s="463" t="s">
        <v>213</v>
      </c>
      <c r="M143" s="463"/>
      <c r="N143" s="464" t="s">
        <v>718</v>
      </c>
      <c r="O143" s="465"/>
      <c r="P143" s="431"/>
      <c r="Q143" s="466">
        <v>44321</v>
      </c>
      <c r="R143" s="467">
        <v>21421</v>
      </c>
      <c r="S143" s="468" t="s">
        <v>1342</v>
      </c>
      <c r="T143" s="468"/>
      <c r="U143" s="469"/>
      <c r="V143" s="466"/>
      <c r="W143" s="470"/>
      <c r="X143" s="467"/>
      <c r="Y143" s="466"/>
      <c r="Z143" s="470"/>
      <c r="AA143" s="468"/>
    </row>
    <row r="144" spans="2:27" ht="15" customHeight="1" x14ac:dyDescent="0.2">
      <c r="B144" s="460">
        <v>44321</v>
      </c>
      <c r="C144" s="430" t="s">
        <v>773</v>
      </c>
      <c r="D144" s="461" t="s">
        <v>750</v>
      </c>
      <c r="E144" s="430" t="s">
        <v>1343</v>
      </c>
      <c r="F144" s="430" t="s">
        <v>1344</v>
      </c>
      <c r="G144" s="461" t="s">
        <v>245</v>
      </c>
      <c r="H144" s="430" t="s">
        <v>1345</v>
      </c>
      <c r="I144" s="461" t="s">
        <v>788</v>
      </c>
      <c r="J144" s="462" t="s">
        <v>1346</v>
      </c>
      <c r="K144" s="463"/>
      <c r="L144" s="463" t="s">
        <v>791</v>
      </c>
      <c r="M144" s="463"/>
      <c r="N144" s="464" t="s">
        <v>960</v>
      </c>
      <c r="O144" s="465"/>
      <c r="P144" s="431" t="s">
        <v>707</v>
      </c>
      <c r="Q144" s="466"/>
      <c r="R144" s="467">
        <f>17450*0.925</f>
        <v>16141.25</v>
      </c>
      <c r="S144" s="468"/>
      <c r="T144" s="468"/>
      <c r="U144" s="469"/>
      <c r="V144" s="466"/>
      <c r="W144" s="470"/>
      <c r="X144" s="467"/>
      <c r="Y144" s="466"/>
      <c r="Z144" s="470"/>
      <c r="AA144" s="468"/>
    </row>
    <row r="145" spans="2:27" ht="15" customHeight="1" x14ac:dyDescent="0.2">
      <c r="B145" s="460">
        <v>44326</v>
      </c>
      <c r="C145" s="430" t="s">
        <v>752</v>
      </c>
      <c r="D145" s="461" t="s">
        <v>750</v>
      </c>
      <c r="E145" s="430" t="s">
        <v>1347</v>
      </c>
      <c r="F145" s="430" t="s">
        <v>1348</v>
      </c>
      <c r="G145" s="461"/>
      <c r="H145" s="430" t="s">
        <v>1349</v>
      </c>
      <c r="I145" s="461" t="s">
        <v>788</v>
      </c>
      <c r="J145" s="462" t="s">
        <v>1350</v>
      </c>
      <c r="K145" s="463" t="s">
        <v>731</v>
      </c>
      <c r="L145" s="463" t="s">
        <v>245</v>
      </c>
      <c r="M145" s="463"/>
      <c r="N145" s="464" t="s">
        <v>718</v>
      </c>
      <c r="O145" s="465" t="s">
        <v>706</v>
      </c>
      <c r="P145" s="431" t="s">
        <v>934</v>
      </c>
      <c r="Q145" s="466">
        <v>44328</v>
      </c>
      <c r="R145" s="467" t="s">
        <v>1351</v>
      </c>
      <c r="S145" s="468" t="s">
        <v>1352</v>
      </c>
      <c r="T145" s="468"/>
      <c r="U145" s="469"/>
      <c r="V145" s="466"/>
      <c r="W145" s="470"/>
      <c r="X145" s="467"/>
      <c r="Y145" s="466"/>
      <c r="Z145" s="470"/>
      <c r="AA145" s="468"/>
    </row>
    <row r="146" spans="2:27" ht="15" customHeight="1" x14ac:dyDescent="0.2">
      <c r="B146" s="460">
        <v>44328</v>
      </c>
      <c r="C146" s="430" t="s">
        <v>752</v>
      </c>
      <c r="D146" s="461" t="s">
        <v>750</v>
      </c>
      <c r="E146" s="430" t="s">
        <v>1353</v>
      </c>
      <c r="F146" s="430" t="s">
        <v>1354</v>
      </c>
      <c r="G146" s="461"/>
      <c r="H146" s="430" t="s">
        <v>1355</v>
      </c>
      <c r="I146" s="461" t="s">
        <v>788</v>
      </c>
      <c r="J146" s="462" t="s">
        <v>881</v>
      </c>
      <c r="K146" s="463" t="s">
        <v>963</v>
      </c>
      <c r="L146" s="463" t="s">
        <v>213</v>
      </c>
      <c r="M146" s="463"/>
      <c r="N146" s="464" t="s">
        <v>718</v>
      </c>
      <c r="O146" s="465"/>
      <c r="P146" s="431" t="s">
        <v>713</v>
      </c>
      <c r="Q146" s="466">
        <v>44400</v>
      </c>
      <c r="R146" s="467">
        <v>466199</v>
      </c>
      <c r="S146" s="468" t="s">
        <v>1356</v>
      </c>
      <c r="T146" s="468"/>
      <c r="U146" s="469"/>
      <c r="V146" s="466"/>
      <c r="W146" s="470"/>
      <c r="X146" s="467"/>
      <c r="Y146" s="466"/>
      <c r="Z146" s="470"/>
      <c r="AA146" s="468"/>
    </row>
    <row r="147" spans="2:27" ht="15" customHeight="1" x14ac:dyDescent="0.2">
      <c r="B147" s="460">
        <v>44333</v>
      </c>
      <c r="C147" s="430" t="s">
        <v>751</v>
      </c>
      <c r="D147" s="461" t="s">
        <v>777</v>
      </c>
      <c r="E147" s="430" t="s">
        <v>935</v>
      </c>
      <c r="F147" s="430" t="s">
        <v>1129</v>
      </c>
      <c r="G147" s="461"/>
      <c r="H147" s="430" t="s">
        <v>1357</v>
      </c>
      <c r="I147" s="461" t="s">
        <v>788</v>
      </c>
      <c r="J147" s="462" t="s">
        <v>1358</v>
      </c>
      <c r="K147" s="463" t="s">
        <v>756</v>
      </c>
      <c r="L147" s="463" t="s">
        <v>791</v>
      </c>
      <c r="M147" s="463"/>
      <c r="N147" s="464" t="s">
        <v>718</v>
      </c>
      <c r="O147" s="465" t="s">
        <v>704</v>
      </c>
      <c r="P147" s="431" t="s">
        <v>934</v>
      </c>
      <c r="Q147" s="466">
        <v>44399</v>
      </c>
      <c r="R147" s="467">
        <v>175000</v>
      </c>
      <c r="S147" s="468"/>
      <c r="T147" s="468"/>
      <c r="U147" s="469"/>
      <c r="V147" s="466"/>
      <c r="W147" s="470"/>
      <c r="X147" s="467"/>
      <c r="Y147" s="466"/>
      <c r="Z147" s="470"/>
      <c r="AA147" s="468"/>
    </row>
    <row r="148" spans="2:27" ht="15" customHeight="1" x14ac:dyDescent="0.2">
      <c r="B148" s="460">
        <v>44333</v>
      </c>
      <c r="C148" s="430" t="s">
        <v>1359</v>
      </c>
      <c r="D148" s="461" t="s">
        <v>52</v>
      </c>
      <c r="E148" s="430" t="s">
        <v>947</v>
      </c>
      <c r="F148" s="430" t="s">
        <v>1360</v>
      </c>
      <c r="G148" s="461" t="s">
        <v>1181</v>
      </c>
      <c r="H148" s="430" t="s">
        <v>1361</v>
      </c>
      <c r="I148" s="461" t="s">
        <v>788</v>
      </c>
      <c r="J148" s="462" t="s">
        <v>1362</v>
      </c>
      <c r="K148" s="463" t="s">
        <v>731</v>
      </c>
      <c r="L148" s="463" t="s">
        <v>245</v>
      </c>
      <c r="M148" s="463"/>
      <c r="N148" s="464" t="s">
        <v>718</v>
      </c>
      <c r="O148" s="465" t="s">
        <v>704</v>
      </c>
      <c r="P148" s="431" t="s">
        <v>707</v>
      </c>
      <c r="Q148" s="466"/>
      <c r="R148" s="467"/>
      <c r="S148" s="468"/>
      <c r="T148" s="468"/>
      <c r="U148" s="469"/>
      <c r="V148" s="466"/>
      <c r="W148" s="470"/>
      <c r="X148" s="467"/>
      <c r="Y148" s="466"/>
      <c r="Z148" s="470"/>
      <c r="AA148" s="468"/>
    </row>
    <row r="149" spans="2:27" ht="15" customHeight="1" x14ac:dyDescent="0.2">
      <c r="B149" s="460">
        <v>44333</v>
      </c>
      <c r="C149" s="430" t="s">
        <v>753</v>
      </c>
      <c r="D149" s="461" t="s">
        <v>150</v>
      </c>
      <c r="E149" s="430" t="s">
        <v>1107</v>
      </c>
      <c r="F149" s="430" t="s">
        <v>1363</v>
      </c>
      <c r="G149" s="461" t="s">
        <v>1105</v>
      </c>
      <c r="H149" s="430" t="s">
        <v>1232</v>
      </c>
      <c r="I149" s="461" t="s">
        <v>788</v>
      </c>
      <c r="J149" s="462" t="s">
        <v>1364</v>
      </c>
      <c r="K149" s="463" t="s">
        <v>731</v>
      </c>
      <c r="L149" s="463" t="s">
        <v>245</v>
      </c>
      <c r="M149" s="463"/>
      <c r="N149" s="464" t="s">
        <v>718</v>
      </c>
      <c r="O149" s="465" t="s">
        <v>704</v>
      </c>
      <c r="P149" s="431" t="s">
        <v>957</v>
      </c>
      <c r="Q149" s="466">
        <v>44345</v>
      </c>
      <c r="R149" s="467">
        <v>102000</v>
      </c>
      <c r="S149" s="468"/>
      <c r="T149" s="468"/>
      <c r="U149" s="469"/>
      <c r="V149" s="466"/>
      <c r="W149" s="470"/>
      <c r="X149" s="467"/>
      <c r="Y149" s="466"/>
      <c r="Z149" s="470"/>
      <c r="AA149" s="468"/>
    </row>
    <row r="150" spans="2:27" ht="15" customHeight="1" x14ac:dyDescent="0.2">
      <c r="B150" s="460">
        <v>44333</v>
      </c>
      <c r="C150" s="430" t="s">
        <v>751</v>
      </c>
      <c r="D150" s="461" t="s">
        <v>750</v>
      </c>
      <c r="E150" s="430" t="s">
        <v>1365</v>
      </c>
      <c r="F150" s="430" t="s">
        <v>1366</v>
      </c>
      <c r="G150" s="461" t="s">
        <v>750</v>
      </c>
      <c r="H150" s="430" t="s">
        <v>1367</v>
      </c>
      <c r="I150" s="461" t="s">
        <v>788</v>
      </c>
      <c r="J150" s="462" t="s">
        <v>1368</v>
      </c>
      <c r="K150" s="463" t="s">
        <v>731</v>
      </c>
      <c r="L150" s="463" t="s">
        <v>791</v>
      </c>
      <c r="M150" s="463"/>
      <c r="N150" s="464" t="s">
        <v>718</v>
      </c>
      <c r="O150" s="465" t="s">
        <v>704</v>
      </c>
      <c r="P150" s="431" t="s">
        <v>707</v>
      </c>
      <c r="Q150" s="466"/>
      <c r="R150" s="467">
        <v>20600</v>
      </c>
      <c r="S150" s="468"/>
      <c r="T150" s="468"/>
      <c r="U150" s="469"/>
      <c r="V150" s="466"/>
      <c r="W150" s="470"/>
      <c r="X150" s="467"/>
      <c r="Y150" s="466"/>
      <c r="Z150" s="470"/>
      <c r="AA150" s="468"/>
    </row>
    <row r="151" spans="2:27" ht="15" customHeight="1" x14ac:dyDescent="0.2">
      <c r="B151" s="460">
        <v>44334</v>
      </c>
      <c r="C151" s="430" t="s">
        <v>752</v>
      </c>
      <c r="D151" s="461" t="s">
        <v>750</v>
      </c>
      <c r="E151" s="430" t="s">
        <v>1353</v>
      </c>
      <c r="F151" s="430" t="s">
        <v>1369</v>
      </c>
      <c r="G151" s="461"/>
      <c r="H151" s="430" t="s">
        <v>1370</v>
      </c>
      <c r="I151" s="461" t="s">
        <v>788</v>
      </c>
      <c r="J151" s="462">
        <v>21527</v>
      </c>
      <c r="K151" s="463" t="s">
        <v>731</v>
      </c>
      <c r="L151" s="463" t="s">
        <v>213</v>
      </c>
      <c r="M151" s="463"/>
      <c r="N151" s="464" t="s">
        <v>718</v>
      </c>
      <c r="O151" s="465" t="s">
        <v>704</v>
      </c>
      <c r="P151" s="431" t="s">
        <v>934</v>
      </c>
      <c r="Q151" s="466">
        <v>44400</v>
      </c>
      <c r="R151" s="467">
        <v>138010</v>
      </c>
      <c r="S151" s="468" t="s">
        <v>1371</v>
      </c>
      <c r="T151" s="468"/>
      <c r="U151" s="469"/>
      <c r="V151" s="466"/>
      <c r="W151" s="470"/>
      <c r="X151" s="467"/>
      <c r="Y151" s="466"/>
      <c r="Z151" s="470"/>
      <c r="AA151" s="468"/>
    </row>
    <row r="152" spans="2:27" ht="15" customHeight="1" x14ac:dyDescent="0.2">
      <c r="B152" s="460">
        <v>44334</v>
      </c>
      <c r="C152" s="430" t="s">
        <v>1013</v>
      </c>
      <c r="D152" s="461" t="s">
        <v>1372</v>
      </c>
      <c r="E152" s="430" t="s">
        <v>1373</v>
      </c>
      <c r="F152" s="430" t="s">
        <v>1374</v>
      </c>
      <c r="G152" s="461" t="s">
        <v>1372</v>
      </c>
      <c r="H152" s="430" t="s">
        <v>1375</v>
      </c>
      <c r="I152" s="461" t="s">
        <v>788</v>
      </c>
      <c r="J152" s="462" t="s">
        <v>1376</v>
      </c>
      <c r="K152" s="463" t="s">
        <v>731</v>
      </c>
      <c r="L152" s="463" t="s">
        <v>791</v>
      </c>
      <c r="M152" s="463"/>
      <c r="N152" s="464" t="s">
        <v>796</v>
      </c>
      <c r="O152" s="465" t="s">
        <v>704</v>
      </c>
      <c r="P152" s="431" t="s">
        <v>704</v>
      </c>
      <c r="Q152" s="466"/>
      <c r="R152" s="467"/>
      <c r="S152" s="468" t="s">
        <v>1377</v>
      </c>
      <c r="T152" s="468"/>
      <c r="U152" s="469"/>
      <c r="V152" s="466"/>
      <c r="W152" s="470"/>
      <c r="X152" s="467"/>
      <c r="Y152" s="466"/>
      <c r="Z152" s="470"/>
      <c r="AA152" s="468"/>
    </row>
    <row r="153" spans="2:27" ht="15" customHeight="1" x14ac:dyDescent="0.2">
      <c r="B153" s="460">
        <v>44334</v>
      </c>
      <c r="C153" s="430" t="s">
        <v>752</v>
      </c>
      <c r="D153" s="461" t="s">
        <v>750</v>
      </c>
      <c r="E153" s="430" t="s">
        <v>1378</v>
      </c>
      <c r="F153" s="430" t="s">
        <v>1379</v>
      </c>
      <c r="G153" s="461"/>
      <c r="H153" s="430" t="s">
        <v>1380</v>
      </c>
      <c r="I153" s="461" t="s">
        <v>788</v>
      </c>
      <c r="J153" s="462">
        <v>21529</v>
      </c>
      <c r="K153" s="463" t="s">
        <v>963</v>
      </c>
      <c r="L153" s="463" t="s">
        <v>213</v>
      </c>
      <c r="M153" s="463"/>
      <c r="N153" s="464" t="s">
        <v>795</v>
      </c>
      <c r="O153" s="465" t="s">
        <v>704</v>
      </c>
      <c r="P153" s="431" t="s">
        <v>704</v>
      </c>
      <c r="Q153" s="466">
        <v>44370</v>
      </c>
      <c r="R153" s="467">
        <v>73000</v>
      </c>
      <c r="S153" s="468" t="s">
        <v>1381</v>
      </c>
      <c r="T153" s="468"/>
      <c r="U153" s="469"/>
      <c r="V153" s="466"/>
      <c r="W153" s="470"/>
      <c r="X153" s="467"/>
      <c r="Y153" s="466"/>
      <c r="Z153" s="470"/>
      <c r="AA153" s="468"/>
    </row>
    <row r="154" spans="2:27" ht="15" customHeight="1" x14ac:dyDescent="0.2">
      <c r="B154" s="460">
        <v>44334</v>
      </c>
      <c r="C154" s="430" t="s">
        <v>752</v>
      </c>
      <c r="D154" s="461" t="s">
        <v>750</v>
      </c>
      <c r="E154" s="430" t="s">
        <v>1225</v>
      </c>
      <c r="F154" s="430" t="s">
        <v>1382</v>
      </c>
      <c r="G154" s="461"/>
      <c r="H154" s="430" t="s">
        <v>1383</v>
      </c>
      <c r="I154" s="461" t="s">
        <v>788</v>
      </c>
      <c r="J154" s="462">
        <v>21530</v>
      </c>
      <c r="K154" s="463" t="s">
        <v>731</v>
      </c>
      <c r="L154" s="463" t="s">
        <v>791</v>
      </c>
      <c r="M154" s="463"/>
      <c r="N154" s="464" t="s">
        <v>796</v>
      </c>
      <c r="O154" s="465" t="s">
        <v>704</v>
      </c>
      <c r="P154" s="431" t="s">
        <v>704</v>
      </c>
      <c r="Q154" s="466"/>
      <c r="R154" s="467"/>
      <c r="S154" s="468" t="s">
        <v>1384</v>
      </c>
      <c r="T154" s="468"/>
      <c r="U154" s="469"/>
      <c r="V154" s="466"/>
      <c r="W154" s="470"/>
      <c r="X154" s="467"/>
      <c r="Y154" s="466"/>
      <c r="Z154" s="470"/>
      <c r="AA154" s="468"/>
    </row>
    <row r="155" spans="2:27" ht="15" customHeight="1" x14ac:dyDescent="0.2">
      <c r="B155" s="460">
        <v>44333</v>
      </c>
      <c r="C155" s="430" t="s">
        <v>751</v>
      </c>
      <c r="D155" s="461" t="s">
        <v>777</v>
      </c>
      <c r="E155" s="430" t="s">
        <v>1385</v>
      </c>
      <c r="F155" s="430" t="s">
        <v>1386</v>
      </c>
      <c r="G155" s="461"/>
      <c r="H155" s="430" t="s">
        <v>1387</v>
      </c>
      <c r="I155" s="461" t="s">
        <v>788</v>
      </c>
      <c r="J155" s="462" t="s">
        <v>1388</v>
      </c>
      <c r="K155" s="463" t="s">
        <v>731</v>
      </c>
      <c r="L155" s="463" t="s">
        <v>791</v>
      </c>
      <c r="M155" s="463"/>
      <c r="N155" s="464" t="s">
        <v>718</v>
      </c>
      <c r="O155" s="465" t="s">
        <v>704</v>
      </c>
      <c r="P155" s="431" t="s">
        <v>707</v>
      </c>
      <c r="Q155" s="466"/>
      <c r="R155" s="467">
        <v>15000</v>
      </c>
      <c r="S155" s="468" t="s">
        <v>1145</v>
      </c>
      <c r="T155" s="468"/>
      <c r="U155" s="469"/>
      <c r="V155" s="466"/>
      <c r="W155" s="470"/>
      <c r="X155" s="467"/>
      <c r="Y155" s="466"/>
      <c r="Z155" s="470"/>
      <c r="AA155" s="468"/>
    </row>
    <row r="156" spans="2:27" ht="15" customHeight="1" x14ac:dyDescent="0.2">
      <c r="B156" s="460">
        <v>44335</v>
      </c>
      <c r="C156" s="430" t="s">
        <v>773</v>
      </c>
      <c r="D156" s="461" t="s">
        <v>784</v>
      </c>
      <c r="E156" s="430" t="s">
        <v>1209</v>
      </c>
      <c r="F156" s="430" t="s">
        <v>1389</v>
      </c>
      <c r="G156" s="461" t="s">
        <v>937</v>
      </c>
      <c r="H156" s="430" t="s">
        <v>1390</v>
      </c>
      <c r="I156" s="461" t="s">
        <v>788</v>
      </c>
      <c r="J156" s="462">
        <v>21532</v>
      </c>
      <c r="K156" s="463" t="s">
        <v>731</v>
      </c>
      <c r="L156" s="463" t="s">
        <v>213</v>
      </c>
      <c r="M156" s="463"/>
      <c r="N156" s="464" t="s">
        <v>718</v>
      </c>
      <c r="O156" s="465" t="s">
        <v>704</v>
      </c>
      <c r="P156" s="431" t="s">
        <v>704</v>
      </c>
      <c r="Q156" s="466">
        <v>44341</v>
      </c>
      <c r="R156" s="467">
        <f>28900+6200</f>
        <v>35100</v>
      </c>
      <c r="S156" s="468" t="s">
        <v>1391</v>
      </c>
      <c r="T156" s="468"/>
      <c r="U156" s="469"/>
      <c r="V156" s="466"/>
      <c r="W156" s="470"/>
      <c r="X156" s="467"/>
      <c r="Y156" s="466"/>
      <c r="Z156" s="470"/>
      <c r="AA156" s="468"/>
    </row>
    <row r="157" spans="2:27" ht="15" customHeight="1" x14ac:dyDescent="0.2">
      <c r="B157" s="460">
        <v>44336</v>
      </c>
      <c r="C157" s="430" t="s">
        <v>752</v>
      </c>
      <c r="D157" s="461" t="s">
        <v>750</v>
      </c>
      <c r="E157" s="430" t="s">
        <v>1225</v>
      </c>
      <c r="F157" s="430" t="s">
        <v>1392</v>
      </c>
      <c r="G157" s="461"/>
      <c r="H157" s="430" t="s">
        <v>1393</v>
      </c>
      <c r="I157" s="461" t="s">
        <v>788</v>
      </c>
      <c r="J157" s="462">
        <v>21533</v>
      </c>
      <c r="K157" s="463" t="s">
        <v>731</v>
      </c>
      <c r="L157" s="463" t="s">
        <v>791</v>
      </c>
      <c r="M157" s="463"/>
      <c r="N157" s="464" t="s">
        <v>718</v>
      </c>
      <c r="O157" s="465" t="s">
        <v>704</v>
      </c>
      <c r="P157" s="431" t="s">
        <v>704</v>
      </c>
      <c r="Q157" s="466">
        <v>44337</v>
      </c>
      <c r="R157" s="467">
        <f>131500+55000</f>
        <v>186500</v>
      </c>
      <c r="S157" s="468" t="s">
        <v>1391</v>
      </c>
      <c r="T157" s="468"/>
      <c r="U157" s="469"/>
      <c r="V157" s="466"/>
      <c r="W157" s="470"/>
      <c r="X157" s="467"/>
      <c r="Y157" s="466"/>
      <c r="Z157" s="470"/>
      <c r="AA157" s="468"/>
    </row>
    <row r="158" spans="2:27" ht="15" customHeight="1" x14ac:dyDescent="0.2">
      <c r="B158" s="460">
        <v>44341</v>
      </c>
      <c r="C158" s="430" t="s">
        <v>752</v>
      </c>
      <c r="D158" s="461" t="s">
        <v>1103</v>
      </c>
      <c r="E158" s="430" t="s">
        <v>1394</v>
      </c>
      <c r="F158" s="430"/>
      <c r="G158" s="461"/>
      <c r="H158" s="430" t="s">
        <v>1395</v>
      </c>
      <c r="I158" s="461" t="s">
        <v>788</v>
      </c>
      <c r="J158" s="462">
        <v>21534</v>
      </c>
      <c r="K158" s="463" t="s">
        <v>731</v>
      </c>
      <c r="L158" s="463" t="s">
        <v>791</v>
      </c>
      <c r="M158" s="463"/>
      <c r="N158" s="464" t="s">
        <v>718</v>
      </c>
      <c r="O158" s="465" t="s">
        <v>704</v>
      </c>
      <c r="P158" s="431" t="s">
        <v>707</v>
      </c>
      <c r="Q158" s="466">
        <v>44342</v>
      </c>
      <c r="R158" s="467">
        <v>5232</v>
      </c>
      <c r="S158" s="468"/>
      <c r="T158" s="468"/>
      <c r="U158" s="469"/>
      <c r="V158" s="466"/>
      <c r="W158" s="470"/>
      <c r="X158" s="467"/>
      <c r="Y158" s="466"/>
      <c r="Z158" s="470"/>
      <c r="AA158" s="468"/>
    </row>
    <row r="159" spans="2:27" ht="15" customHeight="1" x14ac:dyDescent="0.2">
      <c r="B159" s="460">
        <v>44347</v>
      </c>
      <c r="C159" s="430" t="s">
        <v>752</v>
      </c>
      <c r="D159" s="461" t="s">
        <v>777</v>
      </c>
      <c r="E159" s="430" t="s">
        <v>1250</v>
      </c>
      <c r="F159" s="430" t="s">
        <v>1396</v>
      </c>
      <c r="G159" s="461" t="s">
        <v>1397</v>
      </c>
      <c r="H159" s="430" t="s">
        <v>1398</v>
      </c>
      <c r="I159" s="461" t="s">
        <v>788</v>
      </c>
      <c r="J159" s="462" t="s">
        <v>1399</v>
      </c>
      <c r="K159" s="463" t="s">
        <v>731</v>
      </c>
      <c r="L159" s="463" t="s">
        <v>791</v>
      </c>
      <c r="M159" s="463"/>
      <c r="N159" s="464" t="s">
        <v>718</v>
      </c>
      <c r="O159" s="465" t="s">
        <v>704</v>
      </c>
      <c r="P159" s="431" t="s">
        <v>704</v>
      </c>
      <c r="Q159" s="466"/>
      <c r="R159" s="467">
        <f>60000+120000</f>
        <v>180000</v>
      </c>
      <c r="S159" s="468" t="s">
        <v>1282</v>
      </c>
      <c r="T159" s="468"/>
      <c r="U159" s="469"/>
      <c r="V159" s="466"/>
      <c r="W159" s="470"/>
      <c r="X159" s="467"/>
      <c r="Y159" s="466"/>
      <c r="Z159" s="470"/>
      <c r="AA159" s="468"/>
    </row>
    <row r="160" spans="2:27" ht="15" customHeight="1" x14ac:dyDescent="0.2">
      <c r="B160" s="460">
        <v>44347</v>
      </c>
      <c r="C160" s="430" t="s">
        <v>752</v>
      </c>
      <c r="D160" s="461" t="s">
        <v>777</v>
      </c>
      <c r="E160" s="430" t="s">
        <v>1228</v>
      </c>
      <c r="F160" s="430" t="s">
        <v>1400</v>
      </c>
      <c r="G160" s="461" t="s">
        <v>1401</v>
      </c>
      <c r="H160" s="430"/>
      <c r="I160" s="461" t="s">
        <v>788</v>
      </c>
      <c r="J160" s="462" t="s">
        <v>1402</v>
      </c>
      <c r="K160" s="463" t="s">
        <v>731</v>
      </c>
      <c r="L160" s="463" t="s">
        <v>791</v>
      </c>
      <c r="M160" s="463"/>
      <c r="N160" s="464" t="s">
        <v>718</v>
      </c>
      <c r="O160" s="465" t="s">
        <v>704</v>
      </c>
      <c r="P160" s="431" t="s">
        <v>704</v>
      </c>
      <c r="Q160" s="466">
        <v>44348</v>
      </c>
      <c r="R160" s="467">
        <v>706140</v>
      </c>
      <c r="S160" s="468"/>
      <c r="T160" s="468"/>
      <c r="U160" s="469"/>
      <c r="V160" s="466"/>
      <c r="W160" s="470"/>
      <c r="X160" s="467"/>
      <c r="Y160" s="466"/>
      <c r="Z160" s="470"/>
      <c r="AA160" s="468"/>
    </row>
    <row r="161" spans="2:27" ht="15" customHeight="1" x14ac:dyDescent="0.2">
      <c r="B161" s="460">
        <v>44348</v>
      </c>
      <c r="C161" s="430" t="s">
        <v>1005</v>
      </c>
      <c r="D161" s="461" t="s">
        <v>750</v>
      </c>
      <c r="E161" s="430" t="s">
        <v>1006</v>
      </c>
      <c r="F161" s="430"/>
      <c r="G161" s="461"/>
      <c r="H161" s="430" t="s">
        <v>1403</v>
      </c>
      <c r="I161" s="461" t="s">
        <v>788</v>
      </c>
      <c r="J161" s="462">
        <v>21537</v>
      </c>
      <c r="K161" s="463" t="s">
        <v>731</v>
      </c>
      <c r="L161" s="463" t="s">
        <v>245</v>
      </c>
      <c r="M161" s="463"/>
      <c r="N161" s="464" t="s">
        <v>718</v>
      </c>
      <c r="O161" s="465" t="s">
        <v>704</v>
      </c>
      <c r="P161" s="431" t="s">
        <v>934</v>
      </c>
      <c r="Q161" s="466">
        <v>44349</v>
      </c>
      <c r="R161" s="467">
        <v>55900</v>
      </c>
      <c r="S161" s="468"/>
      <c r="T161" s="468"/>
      <c r="U161" s="469"/>
      <c r="V161" s="466"/>
      <c r="W161" s="470"/>
      <c r="X161" s="467"/>
      <c r="Y161" s="466"/>
      <c r="Z161" s="470"/>
      <c r="AA161" s="468"/>
    </row>
    <row r="162" spans="2:27" ht="15" customHeight="1" x14ac:dyDescent="0.2">
      <c r="B162" s="460">
        <v>44348</v>
      </c>
      <c r="C162" s="430" t="s">
        <v>1013</v>
      </c>
      <c r="D162" s="461" t="s">
        <v>161</v>
      </c>
      <c r="E162" s="430" t="s">
        <v>1404</v>
      </c>
      <c r="F162" s="430" t="s">
        <v>1405</v>
      </c>
      <c r="G162" s="461" t="s">
        <v>1008</v>
      </c>
      <c r="H162" s="430" t="s">
        <v>1406</v>
      </c>
      <c r="I162" s="461" t="s">
        <v>788</v>
      </c>
      <c r="J162" s="462">
        <v>21538</v>
      </c>
      <c r="K162" s="463" t="s">
        <v>731</v>
      </c>
      <c r="L162" s="463" t="s">
        <v>791</v>
      </c>
      <c r="M162" s="463"/>
      <c r="N162" s="464" t="s">
        <v>718</v>
      </c>
      <c r="O162" s="465" t="s">
        <v>704</v>
      </c>
      <c r="P162" s="431" t="s">
        <v>704</v>
      </c>
      <c r="Q162" s="466">
        <v>44363</v>
      </c>
      <c r="R162" s="467">
        <v>45000</v>
      </c>
      <c r="S162" s="468"/>
      <c r="T162" s="468"/>
      <c r="U162" s="469"/>
      <c r="V162" s="466"/>
      <c r="W162" s="470"/>
      <c r="X162" s="467"/>
      <c r="Y162" s="466"/>
      <c r="Z162" s="470"/>
      <c r="AA162" s="468"/>
    </row>
    <row r="163" spans="2:27" ht="15" customHeight="1" x14ac:dyDescent="0.2">
      <c r="B163" s="460">
        <v>44349</v>
      </c>
      <c r="C163" s="430" t="s">
        <v>1407</v>
      </c>
      <c r="D163" s="461" t="s">
        <v>161</v>
      </c>
      <c r="E163" s="430" t="s">
        <v>1408</v>
      </c>
      <c r="F163" s="430"/>
      <c r="G163" s="461"/>
      <c r="H163" s="430" t="s">
        <v>1409</v>
      </c>
      <c r="I163" s="461" t="s">
        <v>788</v>
      </c>
      <c r="J163" s="462">
        <v>21539</v>
      </c>
      <c r="K163" s="463" t="s">
        <v>731</v>
      </c>
      <c r="L163" s="463" t="s">
        <v>213</v>
      </c>
      <c r="M163" s="463"/>
      <c r="N163" s="464" t="s">
        <v>718</v>
      </c>
      <c r="O163" s="465" t="s">
        <v>704</v>
      </c>
      <c r="P163" s="431" t="s">
        <v>707</v>
      </c>
      <c r="Q163" s="466">
        <v>44354</v>
      </c>
      <c r="R163" s="467">
        <v>50900</v>
      </c>
      <c r="S163" s="468"/>
      <c r="T163" s="468"/>
      <c r="U163" s="469"/>
      <c r="V163" s="466"/>
      <c r="W163" s="470"/>
      <c r="X163" s="467"/>
      <c r="Y163" s="466"/>
      <c r="Z163" s="470"/>
      <c r="AA163" s="468"/>
    </row>
    <row r="164" spans="2:27" ht="15" customHeight="1" x14ac:dyDescent="0.2">
      <c r="B164" s="460">
        <v>44351</v>
      </c>
      <c r="C164" s="430" t="s">
        <v>1410</v>
      </c>
      <c r="D164" s="461" t="s">
        <v>750</v>
      </c>
      <c r="E164" s="430" t="s">
        <v>1411</v>
      </c>
      <c r="F164" s="430" t="s">
        <v>1412</v>
      </c>
      <c r="G164" s="461"/>
      <c r="H164" s="430" t="s">
        <v>1413</v>
      </c>
      <c r="I164" s="461"/>
      <c r="J164" s="462">
        <v>21540</v>
      </c>
      <c r="K164" s="463" t="s">
        <v>731</v>
      </c>
      <c r="L164" s="463" t="s">
        <v>245</v>
      </c>
      <c r="M164" s="463"/>
      <c r="N164" s="464" t="s">
        <v>718</v>
      </c>
      <c r="O164" s="465" t="s">
        <v>704</v>
      </c>
      <c r="P164" s="431" t="s">
        <v>704</v>
      </c>
      <c r="Q164" s="466"/>
      <c r="R164" s="467"/>
      <c r="S164" s="468" t="s">
        <v>1414</v>
      </c>
      <c r="T164" s="468"/>
      <c r="U164" s="469"/>
      <c r="V164" s="466"/>
      <c r="W164" s="470"/>
      <c r="X164" s="467"/>
      <c r="Y164" s="466"/>
      <c r="Z164" s="470"/>
      <c r="AA164" s="468"/>
    </row>
    <row r="165" spans="2:27" ht="15" customHeight="1" x14ac:dyDescent="0.2">
      <c r="B165" s="460">
        <v>44351</v>
      </c>
      <c r="C165" s="430" t="s">
        <v>1415</v>
      </c>
      <c r="D165" s="461" t="s">
        <v>161</v>
      </c>
      <c r="E165" s="430"/>
      <c r="F165" s="430"/>
      <c r="G165" s="461" t="s">
        <v>1105</v>
      </c>
      <c r="H165" s="430" t="s">
        <v>1416</v>
      </c>
      <c r="I165" s="461" t="s">
        <v>788</v>
      </c>
      <c r="J165" s="462">
        <v>21541</v>
      </c>
      <c r="K165" s="463"/>
      <c r="L165" s="463" t="s">
        <v>792</v>
      </c>
      <c r="M165" s="463"/>
      <c r="N165" s="464" t="s">
        <v>718</v>
      </c>
      <c r="O165" s="465" t="s">
        <v>704</v>
      </c>
      <c r="P165" s="431" t="s">
        <v>704</v>
      </c>
      <c r="Q165" s="466"/>
      <c r="R165" s="467"/>
      <c r="S165" s="468"/>
      <c r="T165" s="468"/>
      <c r="U165" s="469"/>
      <c r="V165" s="466"/>
      <c r="W165" s="470"/>
      <c r="X165" s="467"/>
      <c r="Y165" s="466"/>
      <c r="Z165" s="470"/>
      <c r="AA165" s="468"/>
    </row>
    <row r="166" spans="2:27" ht="15" customHeight="1" x14ac:dyDescent="0.2">
      <c r="B166" s="460">
        <v>44351</v>
      </c>
      <c r="C166" s="430" t="s">
        <v>773</v>
      </c>
      <c r="D166" s="461" t="s">
        <v>750</v>
      </c>
      <c r="E166" s="430" t="s">
        <v>1067</v>
      </c>
      <c r="F166" s="430"/>
      <c r="G166" s="461" t="s">
        <v>1417</v>
      </c>
      <c r="H166" s="430" t="s">
        <v>1418</v>
      </c>
      <c r="I166" s="461" t="s">
        <v>788</v>
      </c>
      <c r="J166" s="462">
        <v>21542</v>
      </c>
      <c r="K166" s="463" t="s">
        <v>731</v>
      </c>
      <c r="L166" s="463" t="s">
        <v>245</v>
      </c>
      <c r="M166" s="463"/>
      <c r="N166" s="464" t="s">
        <v>718</v>
      </c>
      <c r="O166" s="465" t="s">
        <v>704</v>
      </c>
      <c r="P166" s="431" t="s">
        <v>1419</v>
      </c>
      <c r="Q166" s="466">
        <v>44356</v>
      </c>
      <c r="R166" s="467">
        <v>44000</v>
      </c>
      <c r="S166" s="468"/>
      <c r="T166" s="468"/>
      <c r="U166" s="469"/>
      <c r="V166" s="466"/>
      <c r="W166" s="470"/>
      <c r="X166" s="467"/>
      <c r="Y166" s="466"/>
      <c r="Z166" s="470"/>
      <c r="AA166" s="468"/>
    </row>
    <row r="167" spans="2:27" ht="15" customHeight="1" x14ac:dyDescent="0.2">
      <c r="B167" s="460">
        <v>44350</v>
      </c>
      <c r="C167" s="430" t="s">
        <v>1410</v>
      </c>
      <c r="D167" s="461" t="s">
        <v>750</v>
      </c>
      <c r="E167" s="430" t="s">
        <v>1420</v>
      </c>
      <c r="F167" s="430" t="s">
        <v>1421</v>
      </c>
      <c r="G167" s="461"/>
      <c r="H167" s="430" t="s">
        <v>1422</v>
      </c>
      <c r="I167" s="461" t="s">
        <v>788</v>
      </c>
      <c r="J167" s="462">
        <v>21543</v>
      </c>
      <c r="K167" s="463" t="s">
        <v>731</v>
      </c>
      <c r="L167" s="463" t="s">
        <v>791</v>
      </c>
      <c r="M167" s="463"/>
      <c r="N167" s="464" t="s">
        <v>718</v>
      </c>
      <c r="O167" s="465" t="s">
        <v>704</v>
      </c>
      <c r="P167" s="431" t="s">
        <v>704</v>
      </c>
      <c r="Q167" s="466"/>
      <c r="R167" s="467">
        <v>49500</v>
      </c>
      <c r="S167" s="468"/>
      <c r="T167" s="468"/>
      <c r="U167" s="469"/>
      <c r="V167" s="466"/>
      <c r="W167" s="470"/>
      <c r="X167" s="467"/>
      <c r="Y167" s="466"/>
      <c r="Z167" s="470"/>
      <c r="AA167" s="468"/>
    </row>
    <row r="168" spans="2:27" ht="15" customHeight="1" x14ac:dyDescent="0.2">
      <c r="B168" s="460">
        <v>44350</v>
      </c>
      <c r="C168" s="430" t="s">
        <v>1410</v>
      </c>
      <c r="D168" s="461" t="s">
        <v>777</v>
      </c>
      <c r="E168" s="430" t="s">
        <v>1423</v>
      </c>
      <c r="F168" s="430" t="s">
        <v>1424</v>
      </c>
      <c r="G168" s="461" t="s">
        <v>985</v>
      </c>
      <c r="H168" s="430" t="s">
        <v>1425</v>
      </c>
      <c r="I168" s="461" t="s">
        <v>788</v>
      </c>
      <c r="J168" s="462">
        <v>21544</v>
      </c>
      <c r="K168" s="463" t="s">
        <v>731</v>
      </c>
      <c r="L168" s="463" t="s">
        <v>791</v>
      </c>
      <c r="M168" s="463"/>
      <c r="N168" s="464" t="s">
        <v>718</v>
      </c>
      <c r="O168" s="465" t="s">
        <v>704</v>
      </c>
      <c r="P168" s="431" t="s">
        <v>707</v>
      </c>
      <c r="Q168" s="466">
        <v>44355</v>
      </c>
      <c r="R168" s="467">
        <v>34500</v>
      </c>
      <c r="S168" s="468"/>
      <c r="T168" s="468"/>
      <c r="U168" s="469"/>
      <c r="V168" s="466"/>
      <c r="W168" s="470"/>
      <c r="X168" s="467"/>
      <c r="Y168" s="466"/>
      <c r="Z168" s="470"/>
      <c r="AA168" s="468"/>
    </row>
    <row r="169" spans="2:27" ht="15" customHeight="1" x14ac:dyDescent="0.2">
      <c r="B169" s="460">
        <v>44351</v>
      </c>
      <c r="C169" s="430" t="s">
        <v>751</v>
      </c>
      <c r="D169" s="461" t="s">
        <v>777</v>
      </c>
      <c r="E169" s="430" t="s">
        <v>935</v>
      </c>
      <c r="F169" s="430" t="s">
        <v>1426</v>
      </c>
      <c r="G169" s="461" t="s">
        <v>182</v>
      </c>
      <c r="H169" s="430" t="s">
        <v>1427</v>
      </c>
      <c r="I169" s="461" t="s">
        <v>788</v>
      </c>
      <c r="J169" s="462">
        <v>21545</v>
      </c>
      <c r="K169" s="463" t="s">
        <v>731</v>
      </c>
      <c r="L169" s="463" t="s">
        <v>791</v>
      </c>
      <c r="M169" s="463"/>
      <c r="N169" s="464" t="s">
        <v>718</v>
      </c>
      <c r="O169" s="465" t="s">
        <v>704</v>
      </c>
      <c r="P169" s="431" t="s">
        <v>704</v>
      </c>
      <c r="Q169" s="466"/>
      <c r="R169" s="467">
        <v>38875</v>
      </c>
      <c r="S169" s="468"/>
      <c r="T169" s="468"/>
      <c r="U169" s="469"/>
      <c r="V169" s="466"/>
      <c r="W169" s="470"/>
      <c r="X169" s="467"/>
      <c r="Y169" s="466"/>
      <c r="Z169" s="470"/>
      <c r="AA169" s="468"/>
    </row>
    <row r="170" spans="2:27" ht="15" customHeight="1" x14ac:dyDescent="0.2">
      <c r="B170" s="460">
        <v>44355</v>
      </c>
      <c r="C170" s="430" t="s">
        <v>752</v>
      </c>
      <c r="D170" s="461" t="s">
        <v>1018</v>
      </c>
      <c r="E170" s="430" t="s">
        <v>1428</v>
      </c>
      <c r="F170" s="430"/>
      <c r="G170" s="461"/>
      <c r="H170" s="430" t="s">
        <v>1232</v>
      </c>
      <c r="I170" s="461" t="s">
        <v>788</v>
      </c>
      <c r="J170" s="462">
        <v>21546</v>
      </c>
      <c r="K170" s="463" t="s">
        <v>731</v>
      </c>
      <c r="L170" s="463" t="s">
        <v>245</v>
      </c>
      <c r="M170" s="463"/>
      <c r="N170" s="464" t="s">
        <v>718</v>
      </c>
      <c r="O170" s="465" t="s">
        <v>704</v>
      </c>
      <c r="P170" s="431" t="s">
        <v>1429</v>
      </c>
      <c r="Q170" s="466">
        <v>44370</v>
      </c>
      <c r="R170" s="467">
        <v>64000</v>
      </c>
      <c r="S170" s="468"/>
      <c r="T170" s="468"/>
      <c r="U170" s="469"/>
      <c r="V170" s="466"/>
      <c r="W170" s="470"/>
      <c r="X170" s="467"/>
      <c r="Y170" s="466"/>
      <c r="Z170" s="470"/>
      <c r="AA170" s="468"/>
    </row>
    <row r="171" spans="2:27" ht="15" customHeight="1" x14ac:dyDescent="0.2">
      <c r="B171" s="460">
        <v>44355</v>
      </c>
      <c r="C171" s="430" t="s">
        <v>1410</v>
      </c>
      <c r="D171" s="461" t="s">
        <v>283</v>
      </c>
      <c r="E171" s="430" t="s">
        <v>964</v>
      </c>
      <c r="F171" s="430" t="s">
        <v>1430</v>
      </c>
      <c r="G171" s="461" t="s">
        <v>1430</v>
      </c>
      <c r="H171" s="430" t="s">
        <v>1431</v>
      </c>
      <c r="I171" s="461" t="s">
        <v>788</v>
      </c>
      <c r="J171" s="462">
        <v>21547</v>
      </c>
      <c r="K171" s="463" t="s">
        <v>731</v>
      </c>
      <c r="L171" s="463" t="s">
        <v>791</v>
      </c>
      <c r="M171" s="463"/>
      <c r="N171" s="464" t="s">
        <v>718</v>
      </c>
      <c r="O171" s="465" t="s">
        <v>704</v>
      </c>
      <c r="P171" s="431" t="s">
        <v>704</v>
      </c>
      <c r="Q171" s="466"/>
      <c r="R171" s="467">
        <v>95000</v>
      </c>
      <c r="S171" s="468" t="s">
        <v>1432</v>
      </c>
      <c r="T171" s="468"/>
      <c r="U171" s="469"/>
      <c r="V171" s="466"/>
      <c r="W171" s="470"/>
      <c r="X171" s="467"/>
      <c r="Y171" s="466"/>
      <c r="Z171" s="470"/>
      <c r="AA171" s="468"/>
    </row>
    <row r="172" spans="2:27" ht="15" customHeight="1" x14ac:dyDescent="0.2">
      <c r="B172" s="460" t="s">
        <v>1430</v>
      </c>
      <c r="C172" s="430" t="s">
        <v>751</v>
      </c>
      <c r="D172" s="461" t="s">
        <v>750</v>
      </c>
      <c r="E172" s="430" t="s">
        <v>1433</v>
      </c>
      <c r="F172" s="430" t="s">
        <v>1434</v>
      </c>
      <c r="G172" s="461" t="s">
        <v>750</v>
      </c>
      <c r="H172" s="430" t="s">
        <v>1435</v>
      </c>
      <c r="I172" s="461" t="s">
        <v>788</v>
      </c>
      <c r="J172" s="462">
        <v>21548</v>
      </c>
      <c r="K172" s="463" t="s">
        <v>731</v>
      </c>
      <c r="L172" s="463" t="s">
        <v>791</v>
      </c>
      <c r="M172" s="463"/>
      <c r="N172" s="464" t="s">
        <v>718</v>
      </c>
      <c r="O172" s="465" t="s">
        <v>704</v>
      </c>
      <c r="P172" s="431" t="s">
        <v>704</v>
      </c>
      <c r="Q172" s="466"/>
      <c r="R172" s="467"/>
      <c r="S172" s="468" t="s">
        <v>1436</v>
      </c>
      <c r="T172" s="468"/>
      <c r="U172" s="469"/>
      <c r="V172" s="466"/>
      <c r="W172" s="470"/>
      <c r="X172" s="467"/>
      <c r="Y172" s="466"/>
      <c r="Z172" s="470"/>
      <c r="AA172" s="468"/>
    </row>
    <row r="173" spans="2:27" ht="15" customHeight="1" x14ac:dyDescent="0.2">
      <c r="B173" s="460">
        <v>44358</v>
      </c>
      <c r="C173" s="430" t="s">
        <v>1437</v>
      </c>
      <c r="D173" s="461" t="s">
        <v>1001</v>
      </c>
      <c r="E173" s="430" t="s">
        <v>1438</v>
      </c>
      <c r="F173" s="430" t="s">
        <v>1430</v>
      </c>
      <c r="G173" s="461" t="s">
        <v>1105</v>
      </c>
      <c r="H173" s="430" t="s">
        <v>1439</v>
      </c>
      <c r="I173" s="461" t="s">
        <v>788</v>
      </c>
      <c r="J173" s="462">
        <v>21549</v>
      </c>
      <c r="K173" s="463" t="s">
        <v>731</v>
      </c>
      <c r="L173" s="463" t="s">
        <v>213</v>
      </c>
      <c r="M173" s="463"/>
      <c r="N173" s="464" t="s">
        <v>796</v>
      </c>
      <c r="O173" s="465" t="s">
        <v>704</v>
      </c>
      <c r="P173" s="431" t="s">
        <v>704</v>
      </c>
      <c r="Q173" s="466"/>
      <c r="R173" s="467"/>
      <c r="S173" s="468" t="s">
        <v>1440</v>
      </c>
      <c r="T173" s="468"/>
      <c r="U173" s="469"/>
      <c r="V173" s="466"/>
      <c r="W173" s="470"/>
      <c r="X173" s="467"/>
      <c r="Y173" s="466"/>
      <c r="Z173" s="470"/>
      <c r="AA173" s="468"/>
    </row>
    <row r="174" spans="2:27" ht="15" customHeight="1" x14ac:dyDescent="0.2">
      <c r="B174" s="460"/>
      <c r="C174" s="430" t="s">
        <v>1086</v>
      </c>
      <c r="D174" s="461" t="s">
        <v>161</v>
      </c>
      <c r="E174" s="430"/>
      <c r="F174" s="430" t="s">
        <v>1441</v>
      </c>
      <c r="G174" s="461"/>
      <c r="H174" s="430" t="s">
        <v>1088</v>
      </c>
      <c r="I174" s="461" t="s">
        <v>788</v>
      </c>
      <c r="J174" s="462">
        <v>21550</v>
      </c>
      <c r="K174" s="463"/>
      <c r="L174" s="463" t="s">
        <v>794</v>
      </c>
      <c r="M174" s="463"/>
      <c r="N174" s="464" t="s">
        <v>718</v>
      </c>
      <c r="O174" s="465" t="s">
        <v>704</v>
      </c>
      <c r="P174" s="431" t="s">
        <v>704</v>
      </c>
      <c r="Q174" s="466"/>
      <c r="R174" s="467">
        <v>40000</v>
      </c>
      <c r="S174" s="468"/>
      <c r="T174" s="468"/>
      <c r="U174" s="469"/>
      <c r="V174" s="466"/>
      <c r="W174" s="470"/>
      <c r="X174" s="467"/>
      <c r="Y174" s="466"/>
      <c r="Z174" s="470"/>
      <c r="AA174" s="468"/>
    </row>
    <row r="175" spans="2:27" ht="15" customHeight="1" x14ac:dyDescent="0.2">
      <c r="B175" s="460"/>
      <c r="C175" s="430" t="s">
        <v>773</v>
      </c>
      <c r="D175" s="461" t="s">
        <v>750</v>
      </c>
      <c r="E175" s="430" t="s">
        <v>1067</v>
      </c>
      <c r="F175" s="430" t="s">
        <v>1442</v>
      </c>
      <c r="G175" s="461" t="s">
        <v>954</v>
      </c>
      <c r="H175" s="430" t="s">
        <v>1443</v>
      </c>
      <c r="I175" s="461" t="s">
        <v>788</v>
      </c>
      <c r="J175" s="462">
        <v>21551</v>
      </c>
      <c r="K175" s="463"/>
      <c r="L175" s="463" t="s">
        <v>791</v>
      </c>
      <c r="M175" s="463"/>
      <c r="N175" s="464" t="s">
        <v>718</v>
      </c>
      <c r="O175" s="465" t="s">
        <v>704</v>
      </c>
      <c r="P175" s="431" t="s">
        <v>704</v>
      </c>
      <c r="Q175" s="466">
        <v>44363</v>
      </c>
      <c r="R175" s="467">
        <v>72500</v>
      </c>
      <c r="S175" s="468"/>
      <c r="T175" s="468"/>
      <c r="U175" s="469"/>
      <c r="V175" s="466"/>
      <c r="W175" s="470"/>
      <c r="X175" s="467"/>
      <c r="Y175" s="466"/>
      <c r="Z175" s="470"/>
      <c r="AA175" s="468"/>
    </row>
    <row r="176" spans="2:27" ht="15" customHeight="1" x14ac:dyDescent="0.2">
      <c r="B176" s="460"/>
      <c r="C176" s="430" t="s">
        <v>752</v>
      </c>
      <c r="D176" s="461" t="s">
        <v>750</v>
      </c>
      <c r="E176" s="430" t="s">
        <v>1444</v>
      </c>
      <c r="F176" s="430" t="s">
        <v>1445</v>
      </c>
      <c r="G176" s="461" t="s">
        <v>1011</v>
      </c>
      <c r="H176" s="430" t="s">
        <v>1446</v>
      </c>
      <c r="I176" s="461" t="s">
        <v>788</v>
      </c>
      <c r="J176" s="462">
        <v>21552</v>
      </c>
      <c r="K176" s="463"/>
      <c r="L176" s="463" t="s">
        <v>791</v>
      </c>
      <c r="M176" s="463"/>
      <c r="N176" s="464" t="s">
        <v>795</v>
      </c>
      <c r="O176" s="465" t="s">
        <v>704</v>
      </c>
      <c r="P176" s="431" t="s">
        <v>704</v>
      </c>
      <c r="Q176" s="466"/>
      <c r="R176" s="467"/>
      <c r="S176" s="468" t="s">
        <v>1447</v>
      </c>
      <c r="T176" s="468"/>
      <c r="U176" s="469"/>
      <c r="V176" s="466"/>
      <c r="W176" s="470"/>
      <c r="X176" s="467"/>
      <c r="Y176" s="466"/>
      <c r="Z176" s="470"/>
      <c r="AA176" s="468"/>
    </row>
    <row r="177" spans="2:27" ht="15" customHeight="1" x14ac:dyDescent="0.2">
      <c r="B177" s="460"/>
      <c r="C177" s="430" t="s">
        <v>1448</v>
      </c>
      <c r="D177" s="461" t="s">
        <v>750</v>
      </c>
      <c r="E177" s="430" t="s">
        <v>831</v>
      </c>
      <c r="F177" s="430" t="s">
        <v>1449</v>
      </c>
      <c r="G177" s="461" t="s">
        <v>954</v>
      </c>
      <c r="H177" s="430" t="s">
        <v>1450</v>
      </c>
      <c r="I177" s="461" t="s">
        <v>788</v>
      </c>
      <c r="J177" s="462">
        <v>21553</v>
      </c>
      <c r="K177" s="463"/>
      <c r="L177" s="463" t="s">
        <v>791</v>
      </c>
      <c r="M177" s="463"/>
      <c r="N177" s="464" t="s">
        <v>718</v>
      </c>
      <c r="O177" s="465" t="s">
        <v>704</v>
      </c>
      <c r="P177" s="431" t="s">
        <v>704</v>
      </c>
      <c r="Q177" s="466"/>
      <c r="R177" s="467">
        <v>15000</v>
      </c>
      <c r="S177" s="468" t="s">
        <v>1451</v>
      </c>
      <c r="T177" s="468"/>
      <c r="U177" s="469"/>
      <c r="V177" s="466"/>
      <c r="W177" s="470"/>
      <c r="X177" s="467"/>
      <c r="Y177" s="466"/>
      <c r="Z177" s="470"/>
      <c r="AA177" s="468"/>
    </row>
    <row r="178" spans="2:27" ht="15" customHeight="1" x14ac:dyDescent="0.2">
      <c r="B178" s="460">
        <v>44368</v>
      </c>
      <c r="C178" s="430" t="s">
        <v>753</v>
      </c>
      <c r="D178" s="461" t="s">
        <v>150</v>
      </c>
      <c r="E178" s="430" t="s">
        <v>1452</v>
      </c>
      <c r="F178" s="430" t="s">
        <v>629</v>
      </c>
      <c r="G178" s="461" t="s">
        <v>954</v>
      </c>
      <c r="H178" s="430" t="s">
        <v>1453</v>
      </c>
      <c r="I178" s="461" t="s">
        <v>788</v>
      </c>
      <c r="J178" s="462" t="s">
        <v>1454</v>
      </c>
      <c r="K178" s="463"/>
      <c r="L178" s="463" t="s">
        <v>793</v>
      </c>
      <c r="M178" s="463"/>
      <c r="N178" s="464" t="s">
        <v>714</v>
      </c>
      <c r="O178" s="465" t="s">
        <v>704</v>
      </c>
      <c r="P178" s="431" t="s">
        <v>704</v>
      </c>
      <c r="Q178" s="466"/>
      <c r="R178" s="467"/>
      <c r="S178" s="468"/>
      <c r="T178" s="468"/>
      <c r="U178" s="469"/>
      <c r="V178" s="466"/>
      <c r="W178" s="470"/>
      <c r="X178" s="467"/>
      <c r="Y178" s="466"/>
      <c r="Z178" s="470"/>
      <c r="AA178" s="468"/>
    </row>
    <row r="179" spans="2:27" ht="15" customHeight="1" x14ac:dyDescent="0.2">
      <c r="B179" s="460">
        <v>44368</v>
      </c>
      <c r="C179" s="430" t="s">
        <v>752</v>
      </c>
      <c r="D179" s="461" t="s">
        <v>750</v>
      </c>
      <c r="E179" s="430" t="s">
        <v>1455</v>
      </c>
      <c r="F179" s="430" t="s">
        <v>1456</v>
      </c>
      <c r="G179" s="461"/>
      <c r="H179" s="430" t="s">
        <v>1457</v>
      </c>
      <c r="I179" s="461" t="s">
        <v>1458</v>
      </c>
      <c r="J179" s="462" t="s">
        <v>1459</v>
      </c>
      <c r="K179" s="463"/>
      <c r="L179" s="463" t="s">
        <v>791</v>
      </c>
      <c r="M179" s="463"/>
      <c r="N179" s="464" t="s">
        <v>718</v>
      </c>
      <c r="O179" s="465" t="s">
        <v>704</v>
      </c>
      <c r="P179" s="431"/>
      <c r="Q179" s="466"/>
      <c r="R179" s="467"/>
      <c r="S179" s="468" t="s">
        <v>1460</v>
      </c>
      <c r="T179" s="468"/>
      <c r="U179" s="469"/>
      <c r="V179" s="466"/>
      <c r="W179" s="470"/>
      <c r="X179" s="467"/>
      <c r="Y179" s="466"/>
      <c r="Z179" s="470"/>
      <c r="AA179" s="468"/>
    </row>
    <row r="180" spans="2:27" ht="15" customHeight="1" x14ac:dyDescent="0.2">
      <c r="B180" s="460">
        <v>44372</v>
      </c>
      <c r="C180" s="430" t="s">
        <v>752</v>
      </c>
      <c r="D180" s="461" t="s">
        <v>750</v>
      </c>
      <c r="E180" s="430" t="s">
        <v>1461</v>
      </c>
      <c r="F180" s="430" t="s">
        <v>1462</v>
      </c>
      <c r="G180" s="461" t="s">
        <v>977</v>
      </c>
      <c r="H180" s="430" t="s">
        <v>1463</v>
      </c>
      <c r="I180" s="461" t="s">
        <v>788</v>
      </c>
      <c r="J180" s="462" t="s">
        <v>1464</v>
      </c>
      <c r="K180" s="463"/>
      <c r="L180" s="463" t="s">
        <v>245</v>
      </c>
      <c r="M180" s="463"/>
      <c r="N180" s="464" t="s">
        <v>718</v>
      </c>
      <c r="O180" s="465" t="s">
        <v>704</v>
      </c>
      <c r="P180" s="431" t="s">
        <v>704</v>
      </c>
      <c r="Q180" s="466">
        <v>44427</v>
      </c>
      <c r="R180" s="467">
        <v>85833</v>
      </c>
      <c r="S180" s="468" t="s">
        <v>1465</v>
      </c>
      <c r="T180" s="468"/>
      <c r="U180" s="469"/>
      <c r="V180" s="466"/>
      <c r="W180" s="470"/>
      <c r="X180" s="467"/>
      <c r="Y180" s="466"/>
      <c r="Z180" s="470"/>
      <c r="AA180" s="468"/>
    </row>
    <row r="181" spans="2:27" ht="15" customHeight="1" x14ac:dyDescent="0.2">
      <c r="B181" s="460">
        <v>44375</v>
      </c>
      <c r="C181" s="430" t="s">
        <v>773</v>
      </c>
      <c r="D181" s="461" t="s">
        <v>750</v>
      </c>
      <c r="E181" s="430" t="s">
        <v>1067</v>
      </c>
      <c r="F181" s="430" t="s">
        <v>1445</v>
      </c>
      <c r="G181" s="461" t="s">
        <v>1417</v>
      </c>
      <c r="H181" s="430" t="s">
        <v>1466</v>
      </c>
      <c r="I181" s="461" t="s">
        <v>788</v>
      </c>
      <c r="J181" s="462" t="s">
        <v>1467</v>
      </c>
      <c r="K181" s="463"/>
      <c r="L181" s="463" t="s">
        <v>245</v>
      </c>
      <c r="M181" s="463"/>
      <c r="N181" s="464" t="s">
        <v>718</v>
      </c>
      <c r="O181" s="465" t="s">
        <v>704</v>
      </c>
      <c r="P181" s="431" t="s">
        <v>704</v>
      </c>
      <c r="Q181" s="466">
        <v>44379</v>
      </c>
      <c r="R181" s="467">
        <v>129000</v>
      </c>
      <c r="S181" s="468"/>
      <c r="T181" s="468"/>
      <c r="U181" s="469"/>
      <c r="V181" s="466"/>
      <c r="W181" s="470"/>
      <c r="X181" s="467"/>
      <c r="Y181" s="466"/>
      <c r="Z181" s="470"/>
      <c r="AA181" s="468"/>
    </row>
    <row r="182" spans="2:27" ht="15" customHeight="1" x14ac:dyDescent="0.2">
      <c r="B182" s="460">
        <v>44382</v>
      </c>
      <c r="C182" s="430" t="s">
        <v>752</v>
      </c>
      <c r="D182" s="461" t="s">
        <v>777</v>
      </c>
      <c r="E182" s="430" t="s">
        <v>1468</v>
      </c>
      <c r="F182" s="430" t="s">
        <v>1469</v>
      </c>
      <c r="G182" s="461"/>
      <c r="H182" s="430" t="s">
        <v>1470</v>
      </c>
      <c r="I182" s="461" t="s">
        <v>788</v>
      </c>
      <c r="J182" s="462" t="s">
        <v>1471</v>
      </c>
      <c r="K182" s="463"/>
      <c r="L182" s="463" t="s">
        <v>791</v>
      </c>
      <c r="M182" s="463"/>
      <c r="N182" s="464" t="s">
        <v>718</v>
      </c>
      <c r="O182" s="465" t="s">
        <v>704</v>
      </c>
      <c r="P182" s="431" t="s">
        <v>707</v>
      </c>
      <c r="Q182" s="466">
        <v>44382</v>
      </c>
      <c r="R182" s="467">
        <v>7500</v>
      </c>
      <c r="S182" s="468" t="s">
        <v>1472</v>
      </c>
      <c r="T182" s="468"/>
      <c r="U182" s="469"/>
      <c r="V182" s="466"/>
      <c r="W182" s="470"/>
      <c r="X182" s="467"/>
      <c r="Y182" s="466"/>
      <c r="Z182" s="470"/>
      <c r="AA182" s="468"/>
    </row>
    <row r="183" spans="2:27" ht="15" customHeight="1" x14ac:dyDescent="0.2">
      <c r="B183" s="460">
        <v>44382</v>
      </c>
      <c r="C183" s="430" t="s">
        <v>752</v>
      </c>
      <c r="D183" s="461" t="s">
        <v>1018</v>
      </c>
      <c r="E183" s="430" t="s">
        <v>1473</v>
      </c>
      <c r="F183" s="430" t="s">
        <v>1474</v>
      </c>
      <c r="G183" s="461" t="s">
        <v>1018</v>
      </c>
      <c r="H183" s="430" t="s">
        <v>1475</v>
      </c>
      <c r="I183" s="461" t="s">
        <v>788</v>
      </c>
      <c r="J183" s="462" t="s">
        <v>1476</v>
      </c>
      <c r="K183" s="463"/>
      <c r="L183" s="463" t="s">
        <v>245</v>
      </c>
      <c r="M183" s="463"/>
      <c r="N183" s="464" t="s">
        <v>718</v>
      </c>
      <c r="O183" s="465" t="s">
        <v>704</v>
      </c>
      <c r="P183" s="431" t="s">
        <v>704</v>
      </c>
      <c r="Q183" s="466">
        <v>44392</v>
      </c>
      <c r="R183" s="467">
        <v>14000</v>
      </c>
      <c r="S183" s="468" t="s">
        <v>1477</v>
      </c>
      <c r="T183" s="468"/>
      <c r="U183" s="469"/>
      <c r="V183" s="466"/>
      <c r="W183" s="470"/>
      <c r="X183" s="467"/>
      <c r="Y183" s="466"/>
      <c r="Z183" s="470"/>
      <c r="AA183" s="468"/>
    </row>
    <row r="184" spans="2:27" ht="15" customHeight="1" x14ac:dyDescent="0.2">
      <c r="B184" s="460">
        <v>44385</v>
      </c>
      <c r="C184" s="430" t="s">
        <v>1478</v>
      </c>
      <c r="D184" s="461" t="s">
        <v>161</v>
      </c>
      <c r="E184" s="430" t="s">
        <v>1479</v>
      </c>
      <c r="F184" s="430" t="s">
        <v>1480</v>
      </c>
      <c r="G184" s="461"/>
      <c r="H184" s="430" t="s">
        <v>1481</v>
      </c>
      <c r="I184" s="461" t="s">
        <v>788</v>
      </c>
      <c r="J184" s="462" t="s">
        <v>1482</v>
      </c>
      <c r="K184" s="463"/>
      <c r="L184" s="463" t="s">
        <v>245</v>
      </c>
      <c r="M184" s="463"/>
      <c r="N184" s="464" t="s">
        <v>714</v>
      </c>
      <c r="O184" s="465" t="s">
        <v>704</v>
      </c>
      <c r="P184" s="431" t="s">
        <v>704</v>
      </c>
      <c r="Q184" s="466"/>
      <c r="R184" s="467"/>
      <c r="S184" s="468"/>
      <c r="T184" s="468"/>
      <c r="U184" s="469"/>
      <c r="V184" s="466"/>
      <c r="W184" s="470"/>
      <c r="X184" s="467"/>
      <c r="Y184" s="466"/>
      <c r="Z184" s="470"/>
      <c r="AA184" s="468"/>
    </row>
    <row r="185" spans="2:27" ht="15" customHeight="1" x14ac:dyDescent="0.2">
      <c r="B185" s="460">
        <v>44389</v>
      </c>
      <c r="C185" s="430" t="s">
        <v>752</v>
      </c>
      <c r="D185" s="461" t="s">
        <v>777</v>
      </c>
      <c r="E185" s="430" t="s">
        <v>1483</v>
      </c>
      <c r="F185" s="430" t="s">
        <v>1484</v>
      </c>
      <c r="G185" s="461" t="s">
        <v>937</v>
      </c>
      <c r="H185" s="430" t="s">
        <v>1485</v>
      </c>
      <c r="I185" s="461" t="s">
        <v>788</v>
      </c>
      <c r="J185" s="462">
        <v>21561</v>
      </c>
      <c r="K185" s="463"/>
      <c r="L185" s="463" t="s">
        <v>213</v>
      </c>
      <c r="M185" s="463"/>
      <c r="N185" s="464" t="s">
        <v>718</v>
      </c>
      <c r="O185" s="465" t="s">
        <v>704</v>
      </c>
      <c r="P185" s="431" t="s">
        <v>704</v>
      </c>
      <c r="Q185" s="466">
        <v>44403</v>
      </c>
      <c r="R185" s="467">
        <v>470110</v>
      </c>
      <c r="S185" s="468" t="s">
        <v>1486</v>
      </c>
      <c r="T185" s="468"/>
      <c r="U185" s="469"/>
      <c r="V185" s="466"/>
      <c r="W185" s="470"/>
      <c r="X185" s="467"/>
      <c r="Y185" s="466"/>
      <c r="Z185" s="470"/>
      <c r="AA185" s="468"/>
    </row>
    <row r="186" spans="2:27" ht="15" customHeight="1" x14ac:dyDescent="0.2">
      <c r="B186" s="460">
        <v>44391</v>
      </c>
      <c r="C186" s="430" t="s">
        <v>752</v>
      </c>
      <c r="D186" s="461" t="s">
        <v>750</v>
      </c>
      <c r="E186" s="430" t="s">
        <v>1487</v>
      </c>
      <c r="F186" s="430"/>
      <c r="G186" s="461"/>
      <c r="H186" s="430" t="s">
        <v>1488</v>
      </c>
      <c r="I186" s="461" t="s">
        <v>788</v>
      </c>
      <c r="J186" s="462">
        <v>21562</v>
      </c>
      <c r="K186" s="463"/>
      <c r="L186" s="463" t="s">
        <v>245</v>
      </c>
      <c r="M186" s="463"/>
      <c r="N186" s="464" t="s">
        <v>718</v>
      </c>
      <c r="O186" s="465" t="s">
        <v>704</v>
      </c>
      <c r="P186" s="431" t="s">
        <v>704</v>
      </c>
      <c r="Q186" s="466">
        <v>44397</v>
      </c>
      <c r="R186" s="467">
        <v>40000</v>
      </c>
      <c r="S186" s="468"/>
      <c r="T186" s="468"/>
      <c r="U186" s="469"/>
      <c r="V186" s="466"/>
      <c r="W186" s="470"/>
      <c r="X186" s="467"/>
      <c r="Y186" s="466"/>
      <c r="Z186" s="470"/>
      <c r="AA186" s="468"/>
    </row>
    <row r="187" spans="2:27" ht="15" customHeight="1" x14ac:dyDescent="0.2">
      <c r="B187" s="460">
        <v>44391</v>
      </c>
      <c r="C187" s="430" t="s">
        <v>752</v>
      </c>
      <c r="D187" s="461" t="s">
        <v>777</v>
      </c>
      <c r="E187" s="430" t="s">
        <v>1423</v>
      </c>
      <c r="F187" s="430" t="s">
        <v>1489</v>
      </c>
      <c r="G187" s="461" t="s">
        <v>1397</v>
      </c>
      <c r="H187" s="430" t="s">
        <v>1490</v>
      </c>
      <c r="I187" s="461" t="s">
        <v>788</v>
      </c>
      <c r="J187" s="462">
        <v>21563</v>
      </c>
      <c r="K187" s="463"/>
      <c r="L187" s="463" t="s">
        <v>791</v>
      </c>
      <c r="M187" s="463"/>
      <c r="N187" s="464" t="s">
        <v>718</v>
      </c>
      <c r="O187" s="465" t="s">
        <v>704</v>
      </c>
      <c r="P187" s="431" t="s">
        <v>704</v>
      </c>
      <c r="Q187" s="466">
        <v>44393</v>
      </c>
      <c r="R187" s="467">
        <v>145000</v>
      </c>
      <c r="S187" s="468"/>
      <c r="T187" s="468"/>
      <c r="U187" s="469"/>
      <c r="V187" s="466"/>
      <c r="W187" s="470"/>
      <c r="X187" s="467"/>
      <c r="Y187" s="466"/>
      <c r="Z187" s="470"/>
      <c r="AA187" s="468"/>
    </row>
    <row r="188" spans="2:27" ht="15" customHeight="1" x14ac:dyDescent="0.2">
      <c r="B188" s="460">
        <v>44397</v>
      </c>
      <c r="C188" s="430" t="s">
        <v>752</v>
      </c>
      <c r="D188" s="461" t="s">
        <v>750</v>
      </c>
      <c r="E188" s="430" t="s">
        <v>1491</v>
      </c>
      <c r="F188" s="430" t="s">
        <v>1492</v>
      </c>
      <c r="G188" s="461" t="s">
        <v>822</v>
      </c>
      <c r="H188" s="430" t="s">
        <v>1493</v>
      </c>
      <c r="I188" s="461" t="s">
        <v>788</v>
      </c>
      <c r="J188" s="462">
        <v>21564</v>
      </c>
      <c r="K188" s="463"/>
      <c r="L188" s="463" t="s">
        <v>791</v>
      </c>
      <c r="M188" s="463" t="s">
        <v>963</v>
      </c>
      <c r="N188" s="464" t="s">
        <v>960</v>
      </c>
      <c r="O188" s="465" t="s">
        <v>704</v>
      </c>
      <c r="P188" s="431" t="s">
        <v>704</v>
      </c>
      <c r="Q188" s="466"/>
      <c r="R188" s="467">
        <f>2*111800</f>
        <v>223600</v>
      </c>
      <c r="S188" s="468"/>
      <c r="T188" s="468"/>
      <c r="U188" s="469"/>
      <c r="V188" s="466"/>
      <c r="W188" s="470"/>
      <c r="X188" s="467"/>
      <c r="Y188" s="466"/>
      <c r="Z188" s="470"/>
      <c r="AA188" s="468"/>
    </row>
    <row r="189" spans="2:27" ht="15" customHeight="1" x14ac:dyDescent="0.2">
      <c r="B189" s="460">
        <v>44397</v>
      </c>
      <c r="C189" s="430" t="s">
        <v>751</v>
      </c>
      <c r="D189" s="461" t="s">
        <v>150</v>
      </c>
      <c r="E189" s="430" t="s">
        <v>1494</v>
      </c>
      <c r="F189" s="430"/>
      <c r="G189" s="461"/>
      <c r="H189" s="430" t="s">
        <v>1495</v>
      </c>
      <c r="I189" s="461" t="s">
        <v>788</v>
      </c>
      <c r="J189" s="462">
        <v>21565</v>
      </c>
      <c r="K189" s="463"/>
      <c r="L189" s="463" t="s">
        <v>245</v>
      </c>
      <c r="M189" s="463"/>
      <c r="N189" s="464" t="s">
        <v>718</v>
      </c>
      <c r="O189" s="465" t="s">
        <v>704</v>
      </c>
      <c r="P189" s="431" t="s">
        <v>704</v>
      </c>
      <c r="Q189" s="466">
        <v>44417</v>
      </c>
      <c r="R189" s="467">
        <v>30550</v>
      </c>
      <c r="S189" s="468"/>
      <c r="T189" s="468"/>
      <c r="U189" s="469"/>
      <c r="V189" s="466"/>
      <c r="W189" s="470"/>
      <c r="X189" s="467"/>
      <c r="Y189" s="466"/>
      <c r="Z189" s="470"/>
      <c r="AA189" s="468"/>
    </row>
    <row r="190" spans="2:27" ht="15" customHeight="1" x14ac:dyDescent="0.2">
      <c r="B190" s="460">
        <v>44396</v>
      </c>
      <c r="C190" s="430" t="s">
        <v>752</v>
      </c>
      <c r="D190" s="461" t="s">
        <v>777</v>
      </c>
      <c r="E190" s="430" t="s">
        <v>1250</v>
      </c>
      <c r="F190" s="430" t="s">
        <v>1496</v>
      </c>
      <c r="G190" s="461" t="s">
        <v>937</v>
      </c>
      <c r="H190" s="430" t="s">
        <v>1497</v>
      </c>
      <c r="I190" s="461" t="s">
        <v>788</v>
      </c>
      <c r="J190" s="462">
        <v>21566</v>
      </c>
      <c r="K190" s="463" t="s">
        <v>868</v>
      </c>
      <c r="L190" s="463" t="s">
        <v>791</v>
      </c>
      <c r="M190" s="463"/>
      <c r="N190" s="464" t="s">
        <v>718</v>
      </c>
      <c r="O190" s="465" t="s">
        <v>704</v>
      </c>
      <c r="P190" s="431" t="s">
        <v>704</v>
      </c>
      <c r="Q190" s="466">
        <v>44411</v>
      </c>
      <c r="R190" s="467">
        <v>250000</v>
      </c>
      <c r="S190" s="468"/>
      <c r="T190" s="468"/>
      <c r="U190" s="469"/>
      <c r="V190" s="466"/>
      <c r="W190" s="470"/>
      <c r="X190" s="467"/>
      <c r="Y190" s="466"/>
      <c r="Z190" s="470"/>
      <c r="AA190" s="468"/>
    </row>
    <row r="191" spans="2:27" ht="15" customHeight="1" x14ac:dyDescent="0.2">
      <c r="B191" s="460">
        <v>44403</v>
      </c>
      <c r="C191" s="430" t="s">
        <v>1169</v>
      </c>
      <c r="D191" s="461" t="s">
        <v>52</v>
      </c>
      <c r="E191" s="430" t="s">
        <v>1170</v>
      </c>
      <c r="F191" s="430" t="s">
        <v>1430</v>
      </c>
      <c r="G191" s="461" t="s">
        <v>954</v>
      </c>
      <c r="H191" s="430" t="s">
        <v>1498</v>
      </c>
      <c r="I191" s="461" t="s">
        <v>788</v>
      </c>
      <c r="J191" s="462">
        <v>21567</v>
      </c>
      <c r="K191" s="463"/>
      <c r="L191" s="463" t="s">
        <v>791</v>
      </c>
      <c r="M191" s="463"/>
      <c r="N191" s="464" t="s">
        <v>718</v>
      </c>
      <c r="O191" s="465" t="s">
        <v>704</v>
      </c>
      <c r="P191" s="431" t="s">
        <v>704</v>
      </c>
      <c r="Q191" s="466">
        <v>44403</v>
      </c>
      <c r="R191" s="467">
        <v>17500</v>
      </c>
      <c r="S191" s="468" t="s">
        <v>1499</v>
      </c>
      <c r="T191" s="468"/>
      <c r="U191" s="469"/>
      <c r="V191" s="466"/>
      <c r="W191" s="470"/>
      <c r="X191" s="467"/>
      <c r="Y191" s="466"/>
      <c r="Z191" s="470"/>
      <c r="AA191" s="468"/>
    </row>
    <row r="192" spans="2:27" ht="15" customHeight="1" x14ac:dyDescent="0.2">
      <c r="B192" s="460">
        <v>44404</v>
      </c>
      <c r="C192" s="430" t="s">
        <v>1500</v>
      </c>
      <c r="D192" s="461"/>
      <c r="E192" s="430"/>
      <c r="F192" s="430"/>
      <c r="G192" s="461"/>
      <c r="H192" s="430" t="s">
        <v>1501</v>
      </c>
      <c r="I192" s="461" t="s">
        <v>788</v>
      </c>
      <c r="J192" s="462">
        <v>21568</v>
      </c>
      <c r="K192" s="463"/>
      <c r="L192" s="463" t="s">
        <v>791</v>
      </c>
      <c r="M192" s="463"/>
      <c r="N192" s="464" t="s">
        <v>718</v>
      </c>
      <c r="O192" s="465" t="s">
        <v>704</v>
      </c>
      <c r="P192" s="431" t="s">
        <v>704</v>
      </c>
      <c r="Q192" s="466">
        <v>44407</v>
      </c>
      <c r="R192" s="467">
        <v>100000</v>
      </c>
      <c r="S192" s="468"/>
      <c r="T192" s="468"/>
      <c r="U192" s="469"/>
      <c r="V192" s="466"/>
      <c r="W192" s="470"/>
      <c r="X192" s="467"/>
      <c r="Y192" s="466"/>
      <c r="Z192" s="470"/>
      <c r="AA192" s="468"/>
    </row>
    <row r="193" spans="2:27" ht="15" customHeight="1" x14ac:dyDescent="0.2">
      <c r="B193" s="460">
        <v>44404</v>
      </c>
      <c r="C193" s="430" t="s">
        <v>752</v>
      </c>
      <c r="D193" s="461" t="s">
        <v>750</v>
      </c>
      <c r="E193" s="430" t="s">
        <v>1502</v>
      </c>
      <c r="F193" s="430" t="s">
        <v>1503</v>
      </c>
      <c r="G193" s="461" t="s">
        <v>1504</v>
      </c>
      <c r="H193" s="430" t="s">
        <v>1505</v>
      </c>
      <c r="I193" s="461" t="s">
        <v>788</v>
      </c>
      <c r="J193" s="462">
        <v>21569</v>
      </c>
      <c r="K193" s="463"/>
      <c r="L193" s="463" t="s">
        <v>245</v>
      </c>
      <c r="M193" s="463"/>
      <c r="N193" s="464" t="s">
        <v>718</v>
      </c>
      <c r="O193" s="465" t="s">
        <v>704</v>
      </c>
      <c r="P193" s="431" t="s">
        <v>704</v>
      </c>
      <c r="Q193" s="466">
        <v>44433</v>
      </c>
      <c r="R193" s="467">
        <v>280000</v>
      </c>
      <c r="S193" s="468"/>
      <c r="T193" s="468"/>
      <c r="U193" s="469"/>
      <c r="V193" s="466"/>
      <c r="W193" s="470"/>
      <c r="X193" s="467"/>
      <c r="Y193" s="466"/>
      <c r="Z193" s="470"/>
      <c r="AA193" s="468"/>
    </row>
    <row r="194" spans="2:27" ht="15" customHeight="1" x14ac:dyDescent="0.2">
      <c r="B194" s="460">
        <v>44404</v>
      </c>
      <c r="C194" s="430" t="s">
        <v>752</v>
      </c>
      <c r="D194" s="461" t="s">
        <v>1011</v>
      </c>
      <c r="E194" s="430" t="s">
        <v>1506</v>
      </c>
      <c r="F194" s="430" t="s">
        <v>1445</v>
      </c>
      <c r="G194" s="461" t="s">
        <v>1011</v>
      </c>
      <c r="H194" s="430" t="s">
        <v>1507</v>
      </c>
      <c r="I194" s="461" t="s">
        <v>788</v>
      </c>
      <c r="J194" s="462">
        <v>21570</v>
      </c>
      <c r="K194" s="463"/>
      <c r="L194" s="463" t="s">
        <v>791</v>
      </c>
      <c r="M194" s="463"/>
      <c r="N194" s="464" t="s">
        <v>718</v>
      </c>
      <c r="O194" s="465" t="s">
        <v>704</v>
      </c>
      <c r="P194" s="431" t="s">
        <v>704</v>
      </c>
      <c r="Q194" s="466"/>
      <c r="R194" s="467"/>
      <c r="S194" s="468" t="s">
        <v>1508</v>
      </c>
      <c r="T194" s="468"/>
      <c r="U194" s="469"/>
      <c r="V194" s="466"/>
      <c r="W194" s="470"/>
      <c r="X194" s="467"/>
      <c r="Y194" s="466"/>
      <c r="Z194" s="470"/>
      <c r="AA194" s="468"/>
    </row>
    <row r="195" spans="2:27" ht="15" customHeight="1" x14ac:dyDescent="0.2">
      <c r="B195" s="460">
        <v>44410</v>
      </c>
      <c r="C195" s="430" t="s">
        <v>751</v>
      </c>
      <c r="D195" s="461" t="s">
        <v>1018</v>
      </c>
      <c r="E195" s="430" t="s">
        <v>1090</v>
      </c>
      <c r="F195" s="430" t="s">
        <v>1509</v>
      </c>
      <c r="G195" s="461"/>
      <c r="H195" s="430" t="s">
        <v>1510</v>
      </c>
      <c r="I195" s="461" t="s">
        <v>788</v>
      </c>
      <c r="J195" s="462">
        <v>21571</v>
      </c>
      <c r="K195" s="463"/>
      <c r="L195" s="463" t="s">
        <v>791</v>
      </c>
      <c r="M195" s="463"/>
      <c r="N195" s="464" t="s">
        <v>718</v>
      </c>
      <c r="O195" s="465" t="s">
        <v>704</v>
      </c>
      <c r="P195" s="431" t="s">
        <v>704</v>
      </c>
      <c r="Q195" s="466"/>
      <c r="R195" s="467">
        <v>16720</v>
      </c>
      <c r="S195" s="468"/>
      <c r="T195" s="468"/>
      <c r="U195" s="469"/>
      <c r="V195" s="466"/>
      <c r="W195" s="470"/>
      <c r="X195" s="467"/>
      <c r="Y195" s="466"/>
      <c r="Z195" s="470"/>
      <c r="AA195" s="468"/>
    </row>
    <row r="196" spans="2:27" ht="15" customHeight="1" x14ac:dyDescent="0.2">
      <c r="B196" s="460">
        <v>44411</v>
      </c>
      <c r="C196" s="430" t="s">
        <v>751</v>
      </c>
      <c r="D196" s="461" t="s">
        <v>1511</v>
      </c>
      <c r="E196" s="430" t="s">
        <v>1512</v>
      </c>
      <c r="F196" s="430" t="s">
        <v>1513</v>
      </c>
      <c r="G196" s="461" t="s">
        <v>1511</v>
      </c>
      <c r="H196" s="430"/>
      <c r="I196" s="461" t="s">
        <v>788</v>
      </c>
      <c r="J196" s="462">
        <v>21572</v>
      </c>
      <c r="K196" s="463"/>
      <c r="L196" s="463" t="s">
        <v>791</v>
      </c>
      <c r="M196" s="463"/>
      <c r="N196" s="464" t="s">
        <v>718</v>
      </c>
      <c r="O196" s="465" t="s">
        <v>704</v>
      </c>
      <c r="P196" s="431" t="s">
        <v>704</v>
      </c>
      <c r="Q196" s="466"/>
      <c r="R196" s="467">
        <v>275000</v>
      </c>
      <c r="S196" s="468" t="s">
        <v>1514</v>
      </c>
      <c r="T196" s="468"/>
      <c r="U196" s="469"/>
      <c r="V196" s="466"/>
      <c r="W196" s="470"/>
      <c r="X196" s="467"/>
      <c r="Y196" s="466"/>
      <c r="Z196" s="470"/>
      <c r="AA196" s="468"/>
    </row>
    <row r="197" spans="2:27" ht="15" customHeight="1" x14ac:dyDescent="0.2">
      <c r="B197" s="460">
        <v>44412</v>
      </c>
      <c r="C197" s="430" t="s">
        <v>751</v>
      </c>
      <c r="D197" s="461" t="s">
        <v>150</v>
      </c>
      <c r="E197" s="430" t="s">
        <v>1515</v>
      </c>
      <c r="F197" s="430" t="s">
        <v>1516</v>
      </c>
      <c r="G197" s="461" t="s">
        <v>150</v>
      </c>
      <c r="H197" s="430" t="s">
        <v>1517</v>
      </c>
      <c r="I197" s="461" t="s">
        <v>788</v>
      </c>
      <c r="J197" s="462">
        <v>21573</v>
      </c>
      <c r="K197" s="463" t="s">
        <v>963</v>
      </c>
      <c r="L197" s="463" t="s">
        <v>791</v>
      </c>
      <c r="M197" s="463"/>
      <c r="N197" s="464" t="s">
        <v>718</v>
      </c>
      <c r="O197" s="465" t="s">
        <v>704</v>
      </c>
      <c r="P197" s="431" t="s">
        <v>704</v>
      </c>
      <c r="Q197" s="466"/>
      <c r="R197" s="467">
        <v>130000</v>
      </c>
      <c r="S197" s="468"/>
      <c r="T197" s="468"/>
      <c r="U197" s="469"/>
      <c r="V197" s="466"/>
      <c r="W197" s="470"/>
      <c r="X197" s="467"/>
      <c r="Y197" s="466"/>
      <c r="Z197" s="470"/>
      <c r="AA197" s="468"/>
    </row>
    <row r="198" spans="2:27" ht="15" customHeight="1" x14ac:dyDescent="0.2">
      <c r="B198" s="460">
        <v>44414</v>
      </c>
      <c r="C198" s="430" t="s">
        <v>752</v>
      </c>
      <c r="D198" s="461" t="s">
        <v>777</v>
      </c>
      <c r="E198" s="430" t="s">
        <v>1518</v>
      </c>
      <c r="F198" s="430"/>
      <c r="G198" s="461"/>
      <c r="H198" s="430" t="s">
        <v>1519</v>
      </c>
      <c r="I198" s="461" t="s">
        <v>788</v>
      </c>
      <c r="J198" s="462">
        <v>21574</v>
      </c>
      <c r="K198" s="463"/>
      <c r="L198" s="463" t="s">
        <v>791</v>
      </c>
      <c r="M198" s="463"/>
      <c r="N198" s="464" t="s">
        <v>718</v>
      </c>
      <c r="O198" s="465" t="s">
        <v>704</v>
      </c>
      <c r="P198" s="431" t="s">
        <v>704</v>
      </c>
      <c r="Q198" s="466"/>
      <c r="R198" s="467"/>
      <c r="S198" s="468"/>
      <c r="T198" s="468"/>
      <c r="U198" s="469"/>
      <c r="V198" s="466"/>
      <c r="W198" s="470"/>
      <c r="X198" s="467"/>
      <c r="Y198" s="466"/>
      <c r="Z198" s="470"/>
      <c r="AA198" s="468"/>
    </row>
    <row r="199" spans="2:27" ht="15" customHeight="1" x14ac:dyDescent="0.2">
      <c r="B199" s="460">
        <v>44419</v>
      </c>
      <c r="C199" s="430" t="s">
        <v>1122</v>
      </c>
      <c r="D199" s="461" t="s">
        <v>1103</v>
      </c>
      <c r="E199" s="430" t="s">
        <v>1123</v>
      </c>
      <c r="F199" s="430" t="s">
        <v>1124</v>
      </c>
      <c r="G199" s="461"/>
      <c r="H199" s="430" t="s">
        <v>1125</v>
      </c>
      <c r="I199" s="461" t="s">
        <v>788</v>
      </c>
      <c r="J199" s="462">
        <v>21575</v>
      </c>
      <c r="K199" s="463"/>
      <c r="L199" s="463" t="s">
        <v>791</v>
      </c>
      <c r="M199" s="463"/>
      <c r="N199" s="464" t="s">
        <v>960</v>
      </c>
      <c r="O199" s="465" t="s">
        <v>704</v>
      </c>
      <c r="P199" s="431" t="s">
        <v>704</v>
      </c>
      <c r="Q199" s="466">
        <v>44419</v>
      </c>
      <c r="R199" s="467">
        <v>12500</v>
      </c>
      <c r="S199" s="468" t="s">
        <v>1520</v>
      </c>
      <c r="T199" s="468"/>
      <c r="U199" s="469"/>
      <c r="V199" s="466"/>
      <c r="W199" s="470"/>
      <c r="X199" s="467"/>
      <c r="Y199" s="466"/>
      <c r="Z199" s="470"/>
      <c r="AA199" s="468"/>
    </row>
    <row r="200" spans="2:27" ht="15" customHeight="1" x14ac:dyDescent="0.2">
      <c r="B200" s="460">
        <v>44424</v>
      </c>
      <c r="C200" s="430" t="s">
        <v>751</v>
      </c>
      <c r="D200" s="461" t="s">
        <v>822</v>
      </c>
      <c r="E200" s="430" t="s">
        <v>1521</v>
      </c>
      <c r="F200" s="430" t="s">
        <v>1522</v>
      </c>
      <c r="G200" s="461"/>
      <c r="H200" s="430" t="s">
        <v>1523</v>
      </c>
      <c r="I200" s="461" t="s">
        <v>788</v>
      </c>
      <c r="J200" s="462">
        <v>21576</v>
      </c>
      <c r="K200" s="463"/>
      <c r="L200" s="463" t="s">
        <v>213</v>
      </c>
      <c r="M200" s="463"/>
      <c r="N200" s="464" t="s">
        <v>718</v>
      </c>
      <c r="O200" s="465" t="s">
        <v>704</v>
      </c>
      <c r="P200" s="431" t="s">
        <v>704</v>
      </c>
      <c r="Q200" s="466">
        <v>44435</v>
      </c>
      <c r="R200" s="467">
        <v>220300</v>
      </c>
      <c r="S200" s="468" t="s">
        <v>1524</v>
      </c>
      <c r="T200" s="468"/>
      <c r="U200" s="469"/>
      <c r="V200" s="466"/>
      <c r="W200" s="470"/>
      <c r="X200" s="467"/>
      <c r="Y200" s="466"/>
      <c r="Z200" s="470"/>
      <c r="AA200" s="468"/>
    </row>
    <row r="201" spans="2:27" ht="15" customHeight="1" x14ac:dyDescent="0.2">
      <c r="B201" s="460">
        <v>44426</v>
      </c>
      <c r="C201" s="430" t="s">
        <v>751</v>
      </c>
      <c r="D201" s="461" t="s">
        <v>52</v>
      </c>
      <c r="E201" s="430" t="s">
        <v>1525</v>
      </c>
      <c r="F201" s="430" t="s">
        <v>1526</v>
      </c>
      <c r="G201" s="461" t="s">
        <v>150</v>
      </c>
      <c r="H201" s="430" t="s">
        <v>1527</v>
      </c>
      <c r="I201" s="461" t="s">
        <v>788</v>
      </c>
      <c r="J201" s="462">
        <v>21577</v>
      </c>
      <c r="K201" s="463"/>
      <c r="L201" s="463" t="s">
        <v>791</v>
      </c>
      <c r="M201" s="463"/>
      <c r="N201" s="464" t="s">
        <v>718</v>
      </c>
      <c r="O201" s="465" t="s">
        <v>704</v>
      </c>
      <c r="P201" s="431" t="s">
        <v>704</v>
      </c>
      <c r="Q201" s="466"/>
      <c r="R201" s="467">
        <v>5750</v>
      </c>
      <c r="S201" s="468"/>
      <c r="T201" s="468"/>
      <c r="U201" s="469"/>
      <c r="V201" s="466"/>
      <c r="W201" s="470"/>
      <c r="X201" s="467"/>
      <c r="Y201" s="466"/>
      <c r="Z201" s="470"/>
      <c r="AA201" s="468"/>
    </row>
    <row r="202" spans="2:27" ht="15" customHeight="1" x14ac:dyDescent="0.2">
      <c r="B202" s="460">
        <v>44433</v>
      </c>
      <c r="C202" s="430" t="s">
        <v>752</v>
      </c>
      <c r="D202" s="461" t="s">
        <v>750</v>
      </c>
      <c r="E202" s="430" t="s">
        <v>1528</v>
      </c>
      <c r="F202" s="430"/>
      <c r="G202" s="461" t="s">
        <v>836</v>
      </c>
      <c r="H202" s="430" t="s">
        <v>1529</v>
      </c>
      <c r="I202" s="461" t="s">
        <v>1530</v>
      </c>
      <c r="J202" s="462" t="s">
        <v>1531</v>
      </c>
      <c r="K202" s="463"/>
      <c r="L202" s="463" t="s">
        <v>245</v>
      </c>
      <c r="M202" s="463"/>
      <c r="N202" s="464" t="s">
        <v>718</v>
      </c>
      <c r="O202" s="465" t="s">
        <v>704</v>
      </c>
      <c r="P202" s="431" t="s">
        <v>704</v>
      </c>
      <c r="Q202" s="466">
        <v>44434</v>
      </c>
      <c r="R202" s="467">
        <v>191500</v>
      </c>
      <c r="S202" s="468"/>
      <c r="T202" s="468"/>
      <c r="U202" s="469"/>
      <c r="V202" s="466"/>
      <c r="W202" s="470"/>
      <c r="X202" s="467"/>
      <c r="Y202" s="466"/>
      <c r="Z202" s="470"/>
      <c r="AA202" s="468"/>
    </row>
    <row r="203" spans="2:27" ht="15" customHeight="1" x14ac:dyDescent="0.2">
      <c r="B203" s="460"/>
      <c r="C203" s="430"/>
      <c r="D203" s="461"/>
      <c r="E203" s="430"/>
      <c r="F203" s="430"/>
      <c r="G203" s="461"/>
      <c r="H203" s="430"/>
      <c r="I203" s="461"/>
      <c r="J203" s="462"/>
      <c r="K203" s="463"/>
      <c r="L203" s="463" t="s">
        <v>731</v>
      </c>
      <c r="M203" s="463"/>
      <c r="N203" s="464" t="s">
        <v>704</v>
      </c>
      <c r="O203" s="465" t="s">
        <v>704</v>
      </c>
      <c r="P203" s="431" t="s">
        <v>704</v>
      </c>
      <c r="Q203" s="466"/>
      <c r="R203" s="467"/>
      <c r="S203" s="468"/>
      <c r="T203" s="468"/>
      <c r="U203" s="469"/>
      <c r="V203" s="466"/>
      <c r="W203" s="470"/>
      <c r="X203" s="467"/>
      <c r="Y203" s="466"/>
      <c r="Z203" s="470"/>
      <c r="AA203" s="468"/>
    </row>
    <row r="204" spans="2:27" ht="15" customHeight="1" x14ac:dyDescent="0.2">
      <c r="B204" s="460"/>
      <c r="C204" s="430"/>
      <c r="D204" s="461"/>
      <c r="E204" s="430"/>
      <c r="F204" s="430"/>
      <c r="G204" s="461"/>
      <c r="H204" s="430"/>
      <c r="I204" s="461"/>
      <c r="J204" s="462"/>
      <c r="K204" s="463"/>
      <c r="L204" s="463" t="s">
        <v>731</v>
      </c>
      <c r="M204" s="463"/>
      <c r="N204" s="464" t="s">
        <v>704</v>
      </c>
      <c r="O204" s="465" t="s">
        <v>704</v>
      </c>
      <c r="P204" s="431" t="s">
        <v>704</v>
      </c>
      <c r="Q204" s="466"/>
      <c r="R204" s="467"/>
      <c r="S204" s="468"/>
      <c r="T204" s="468"/>
      <c r="U204" s="469"/>
      <c r="V204" s="466"/>
      <c r="W204" s="470"/>
      <c r="X204" s="467"/>
      <c r="Y204" s="466"/>
      <c r="Z204" s="470"/>
      <c r="AA204" s="468"/>
    </row>
    <row r="205" spans="2:27" ht="15" customHeight="1" x14ac:dyDescent="0.2">
      <c r="B205" s="460"/>
      <c r="C205" s="430"/>
      <c r="D205" s="461"/>
      <c r="E205" s="430"/>
      <c r="F205" s="430"/>
      <c r="G205" s="461"/>
      <c r="H205" s="430"/>
      <c r="I205" s="461"/>
      <c r="J205" s="462"/>
      <c r="K205" s="463"/>
      <c r="L205" s="463" t="s">
        <v>731</v>
      </c>
      <c r="M205" s="463"/>
      <c r="N205" s="464" t="s">
        <v>704</v>
      </c>
      <c r="O205" s="465" t="s">
        <v>704</v>
      </c>
      <c r="P205" s="431" t="s">
        <v>704</v>
      </c>
      <c r="Q205" s="466"/>
      <c r="R205" s="467"/>
      <c r="S205" s="468"/>
      <c r="T205" s="468"/>
      <c r="U205" s="469"/>
      <c r="V205" s="466"/>
      <c r="W205" s="470"/>
      <c r="X205" s="467"/>
      <c r="Y205" s="466"/>
      <c r="Z205" s="470"/>
      <c r="AA205" s="468"/>
    </row>
    <row r="206" spans="2:27" ht="15" customHeight="1" x14ac:dyDescent="0.2">
      <c r="B206" s="460"/>
      <c r="C206" s="430"/>
      <c r="D206" s="461"/>
      <c r="E206" s="430"/>
      <c r="F206" s="430"/>
      <c r="G206" s="461"/>
      <c r="H206" s="430"/>
      <c r="I206" s="461"/>
      <c r="J206" s="462"/>
      <c r="K206" s="463"/>
      <c r="L206" s="463" t="s">
        <v>731</v>
      </c>
      <c r="M206" s="463"/>
      <c r="N206" s="464" t="s">
        <v>704</v>
      </c>
      <c r="O206" s="465" t="s">
        <v>704</v>
      </c>
      <c r="P206" s="431" t="s">
        <v>704</v>
      </c>
      <c r="Q206" s="466"/>
      <c r="R206" s="467"/>
      <c r="S206" s="468"/>
      <c r="T206" s="468"/>
      <c r="U206" s="469"/>
      <c r="V206" s="466"/>
      <c r="W206" s="470"/>
      <c r="X206" s="467"/>
      <c r="Y206" s="466"/>
      <c r="Z206" s="470"/>
      <c r="AA206" s="468"/>
    </row>
    <row r="207" spans="2:27" ht="15" customHeight="1" x14ac:dyDescent="0.2">
      <c r="B207" s="460"/>
      <c r="C207" s="430"/>
      <c r="D207" s="461"/>
      <c r="E207" s="430"/>
      <c r="F207" s="430"/>
      <c r="G207" s="461"/>
      <c r="H207" s="430"/>
      <c r="I207" s="461"/>
      <c r="J207" s="462"/>
      <c r="K207" s="463"/>
      <c r="L207" s="463" t="s">
        <v>731</v>
      </c>
      <c r="M207" s="463"/>
      <c r="N207" s="464" t="s">
        <v>704</v>
      </c>
      <c r="O207" s="465" t="s">
        <v>704</v>
      </c>
      <c r="P207" s="431" t="s">
        <v>704</v>
      </c>
      <c r="Q207" s="466"/>
      <c r="R207" s="467"/>
      <c r="S207" s="468"/>
      <c r="T207" s="468"/>
      <c r="U207" s="469"/>
      <c r="V207" s="466"/>
      <c r="W207" s="470"/>
      <c r="X207" s="467"/>
      <c r="Y207" s="466"/>
      <c r="Z207" s="470"/>
      <c r="AA207" s="468"/>
    </row>
    <row r="208" spans="2:27" ht="15" customHeight="1" x14ac:dyDescent="0.2">
      <c r="B208" s="460"/>
      <c r="C208" s="430"/>
      <c r="D208" s="461"/>
      <c r="E208" s="430"/>
      <c r="F208" s="430"/>
      <c r="G208" s="461"/>
      <c r="H208" s="430"/>
      <c r="I208" s="461"/>
      <c r="J208" s="462"/>
      <c r="K208" s="463"/>
      <c r="L208" s="463" t="s">
        <v>731</v>
      </c>
      <c r="M208" s="463"/>
      <c r="N208" s="464" t="s">
        <v>704</v>
      </c>
      <c r="O208" s="465" t="s">
        <v>704</v>
      </c>
      <c r="P208" s="431" t="s">
        <v>704</v>
      </c>
      <c r="Q208" s="466"/>
      <c r="R208" s="467"/>
      <c r="S208" s="468"/>
      <c r="T208" s="468"/>
      <c r="U208" s="469"/>
      <c r="V208" s="466"/>
      <c r="W208" s="470"/>
      <c r="X208" s="467"/>
      <c r="Y208" s="466"/>
      <c r="Z208" s="470"/>
      <c r="AA208" s="468"/>
    </row>
  </sheetData>
  <conditionalFormatting sqref="B8:AA208">
    <cfRule type="expression" dxfId="189" priority="1" stopIfTrue="1">
      <formula>$N8="Completed"</formula>
    </cfRule>
    <cfRule type="expression" dxfId="188" priority="2" stopIfTrue="1">
      <formula>$N8="Order"</formula>
    </cfRule>
    <cfRule type="expression" dxfId="187" priority="3" stopIfTrue="1">
      <formula>OR($N8="On Hold",$N8="Postponed")</formula>
    </cfRule>
    <cfRule type="expression" dxfId="186" priority="4" stopIfTrue="1">
      <formula>OR($N8="Cancelled",$N8="Lost",$N8="Obsolete")</formula>
    </cfRule>
    <cfRule type="expression" dxfId="185" priority="5" stopIfTrue="1">
      <formula>$N8="Open"</formula>
    </cfRule>
    <cfRule type="expression" dxfId="184" priority="7" stopIfTrue="1">
      <formula>$L8="?"</formula>
    </cfRule>
  </conditionalFormatting>
  <conditionalFormatting sqref="O8:O208">
    <cfRule type="cellIs" dxfId="183" priority="6" stopIfTrue="1" operator="equal">
      <formula>"high"</formula>
    </cfRule>
    <cfRule type="cellIs" dxfId="182" priority="8" stopIfTrue="1" operator="equal">
      <formula>"low"</formula>
    </cfRule>
  </conditionalFormatting>
  <conditionalFormatting sqref="Q8:Q208">
    <cfRule type="iconSet" priority="9">
      <iconSet iconSet="3Symbols">
        <cfvo type="percent" val="0"/>
        <cfvo type="num" val="TODAY()"/>
        <cfvo type="num" val="TODAY()" gte="0"/>
      </iconSet>
    </cfRule>
  </conditionalFormatting>
  <dataValidations count="4">
    <dataValidation type="list" allowBlank="1" showInputMessage="1" showErrorMessage="1" sqref="N8:N148 N150:N208" xr:uid="{E8480EA1-3FEA-4BE6-8B4D-B9B5A9F06CF2}">
      <formula1>ostatus</formula1>
    </dataValidation>
    <dataValidation type="list" allowBlank="1" showInputMessage="1" showErrorMessage="1" sqref="O8:O143 O145:O208" xr:uid="{973BAF13-B3D0-47E6-B6FB-087F6260A839}">
      <formula1>priority</formula1>
    </dataValidation>
    <dataValidation type="list" allowBlank="1" showInputMessage="1" showErrorMessage="1" sqref="P8:P208" xr:uid="{A6911F30-069C-4F4E-9910-0B561870AA91}">
      <formula1>pick</formula1>
    </dataValidation>
    <dataValidation type="list" allowBlank="1" showInputMessage="1" showErrorMessage="1" sqref="L144:L149 L8:M143 L150:M150 M152 L151:L208" xr:uid="{44852249-B579-4B20-A9C5-57F1BC86C701}">
      <formula1>pm</formula1>
    </dataValidation>
  </dataValidations>
  <pageMargins left="0.7" right="0.7" top="0.78740157499999996" bottom="0.78740157499999996"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946F3-FAFB-4FC5-B5E5-10942C0E0073}">
  <sheetPr codeName="Tabelle7">
    <tabColor theme="9" tint="0.79998168889431442"/>
  </sheetPr>
  <dimension ref="B2:L38"/>
  <sheetViews>
    <sheetView workbookViewId="0">
      <selection activeCell="J2" sqref="J2:L2"/>
    </sheetView>
  </sheetViews>
  <sheetFormatPr baseColWidth="10" defaultRowHeight="15" x14ac:dyDescent="0.2"/>
  <cols>
    <col min="1" max="1" width="2.6640625" customWidth="1"/>
    <col min="2" max="2" width="25.6640625" style="248" customWidth="1"/>
    <col min="3" max="3" width="11.6640625" style="248" customWidth="1"/>
    <col min="4" max="4" width="21.6640625" style="248" customWidth="1"/>
    <col min="5" max="6" width="11.5" style="248"/>
    <col min="7" max="7" width="21.6640625" style="248" customWidth="1"/>
    <col min="8" max="10" width="8.6640625" customWidth="1"/>
    <col min="11" max="12" width="21.6640625" customWidth="1"/>
  </cols>
  <sheetData>
    <row r="2" spans="2:12" ht="34" x14ac:dyDescent="0.2">
      <c r="B2" s="482" t="s">
        <v>1532</v>
      </c>
      <c r="C2" s="482" t="s">
        <v>1533</v>
      </c>
      <c r="D2" s="482" t="s">
        <v>1534</v>
      </c>
      <c r="E2" s="482" t="s">
        <v>1535</v>
      </c>
      <c r="F2" s="482" t="s">
        <v>1536</v>
      </c>
      <c r="G2" s="482" t="s">
        <v>1537</v>
      </c>
      <c r="H2" s="483" t="s">
        <v>1538</v>
      </c>
      <c r="I2" s="483" t="s">
        <v>1539</v>
      </c>
      <c r="J2" s="483" t="s">
        <v>1540</v>
      </c>
      <c r="K2" s="483" t="s">
        <v>1541</v>
      </c>
      <c r="L2" s="483" t="s">
        <v>1542</v>
      </c>
    </row>
    <row r="3" spans="2:12" x14ac:dyDescent="0.2">
      <c r="B3" s="471" t="s">
        <v>704</v>
      </c>
      <c r="C3" s="412" t="s">
        <v>704</v>
      </c>
      <c r="D3" s="472" t="s">
        <v>704</v>
      </c>
      <c r="E3" s="472" t="s">
        <v>731</v>
      </c>
      <c r="F3" s="472" t="s">
        <v>731</v>
      </c>
      <c r="G3" s="472" t="s">
        <v>731</v>
      </c>
      <c r="H3" s="472" t="s">
        <v>1543</v>
      </c>
      <c r="I3" s="472"/>
      <c r="J3" s="472"/>
      <c r="K3" s="472" t="s">
        <v>1544</v>
      </c>
      <c r="L3" s="472" t="s">
        <v>1545</v>
      </c>
    </row>
    <row r="4" spans="2:12" x14ac:dyDescent="0.2">
      <c r="B4" s="471" t="s">
        <v>711</v>
      </c>
      <c r="C4" s="473" t="s">
        <v>706</v>
      </c>
      <c r="D4" s="472" t="s">
        <v>707</v>
      </c>
      <c r="E4" s="472" t="s">
        <v>1430</v>
      </c>
      <c r="F4" s="472" t="s">
        <v>960</v>
      </c>
      <c r="G4" s="472" t="s">
        <v>1546</v>
      </c>
      <c r="H4" s="472" t="s">
        <v>395</v>
      </c>
      <c r="I4" s="472"/>
      <c r="J4" s="472"/>
      <c r="K4" s="472" t="s">
        <v>1547</v>
      </c>
      <c r="L4" s="472" t="s">
        <v>1548</v>
      </c>
    </row>
    <row r="5" spans="2:12" x14ac:dyDescent="0.2">
      <c r="B5" s="474" t="s">
        <v>795</v>
      </c>
      <c r="C5" s="412" t="s">
        <v>709</v>
      </c>
      <c r="D5" s="472" t="s">
        <v>1419</v>
      </c>
      <c r="E5" s="472" t="s">
        <v>793</v>
      </c>
      <c r="F5" s="472"/>
      <c r="G5" s="472" t="s">
        <v>1549</v>
      </c>
      <c r="H5" s="472" t="s">
        <v>1550</v>
      </c>
      <c r="I5" s="472"/>
      <c r="J5" s="472"/>
      <c r="K5" s="472" t="s">
        <v>1551</v>
      </c>
      <c r="L5" s="472" t="s">
        <v>1552</v>
      </c>
    </row>
    <row r="6" spans="2:12" x14ac:dyDescent="0.2">
      <c r="B6" s="475" t="s">
        <v>718</v>
      </c>
      <c r="C6" s="476" t="s">
        <v>712</v>
      </c>
      <c r="D6" s="472" t="s">
        <v>710</v>
      </c>
      <c r="E6" s="472" t="s">
        <v>791</v>
      </c>
      <c r="F6" s="472"/>
      <c r="G6" s="472" t="s">
        <v>1553</v>
      </c>
      <c r="H6" s="472" t="s">
        <v>1554</v>
      </c>
      <c r="I6" s="472"/>
      <c r="J6" s="472"/>
      <c r="K6" s="472" t="s">
        <v>1555</v>
      </c>
      <c r="L6" s="472" t="s">
        <v>1556</v>
      </c>
    </row>
    <row r="7" spans="2:12" x14ac:dyDescent="0.2">
      <c r="B7" s="471" t="s">
        <v>714</v>
      </c>
      <c r="C7" s="412"/>
      <c r="D7" s="472" t="s">
        <v>1429</v>
      </c>
      <c r="E7" s="472" t="s">
        <v>213</v>
      </c>
      <c r="F7" s="472"/>
      <c r="G7" s="472" t="s">
        <v>1557</v>
      </c>
      <c r="H7" s="472" t="s">
        <v>1558</v>
      </c>
      <c r="I7" s="472"/>
      <c r="J7" s="472"/>
      <c r="K7" s="472" t="s">
        <v>1559</v>
      </c>
      <c r="L7" s="472" t="s">
        <v>1560</v>
      </c>
    </row>
    <row r="8" spans="2:12" x14ac:dyDescent="0.2">
      <c r="B8" s="477" t="s">
        <v>1065</v>
      </c>
      <c r="C8" s="412"/>
      <c r="D8" s="472" t="s">
        <v>934</v>
      </c>
      <c r="E8" s="472" t="s">
        <v>794</v>
      </c>
      <c r="F8" s="472"/>
      <c r="G8" s="472" t="s">
        <v>1561</v>
      </c>
      <c r="H8" s="472" t="s">
        <v>1562</v>
      </c>
      <c r="I8" s="472"/>
      <c r="J8" s="472"/>
      <c r="K8" s="472" t="s">
        <v>1563</v>
      </c>
      <c r="L8" s="472" t="s">
        <v>1564</v>
      </c>
    </row>
    <row r="9" spans="2:12" x14ac:dyDescent="0.2">
      <c r="B9" s="474" t="s">
        <v>796</v>
      </c>
      <c r="C9" s="412"/>
      <c r="D9" s="472" t="s">
        <v>1565</v>
      </c>
      <c r="E9" s="472" t="s">
        <v>245</v>
      </c>
      <c r="F9" s="472"/>
      <c r="G9" s="472" t="s">
        <v>1566</v>
      </c>
      <c r="H9" s="472" t="s">
        <v>1567</v>
      </c>
      <c r="I9" s="472"/>
      <c r="J9" s="472"/>
      <c r="K9" s="472" t="s">
        <v>1568</v>
      </c>
      <c r="L9" s="472" t="s">
        <v>1253</v>
      </c>
    </row>
    <row r="10" spans="2:12" x14ac:dyDescent="0.2">
      <c r="B10" s="478" t="s">
        <v>717</v>
      </c>
      <c r="C10" s="412"/>
      <c r="D10" s="472" t="s">
        <v>715</v>
      </c>
      <c r="E10" s="472" t="s">
        <v>792</v>
      </c>
      <c r="F10" s="472"/>
      <c r="G10" s="472" t="s">
        <v>1569</v>
      </c>
      <c r="H10" s="472" t="s">
        <v>1570</v>
      </c>
      <c r="I10" s="472"/>
      <c r="J10" s="472"/>
      <c r="K10" s="472" t="s">
        <v>1571</v>
      </c>
      <c r="L10" s="472" t="s">
        <v>1572</v>
      </c>
    </row>
    <row r="11" spans="2:12" x14ac:dyDescent="0.2">
      <c r="B11" s="479" t="s">
        <v>1573</v>
      </c>
      <c r="C11" s="412"/>
      <c r="D11" s="472" t="s">
        <v>957</v>
      </c>
      <c r="E11" s="472" t="s">
        <v>1574</v>
      </c>
      <c r="F11" s="472"/>
      <c r="G11" s="472" t="s">
        <v>1575</v>
      </c>
      <c r="H11" s="480" t="str">
        <f>$H$10</f>
        <v>RECU</v>
      </c>
      <c r="I11" s="472" t="s">
        <v>1576</v>
      </c>
      <c r="J11" s="472"/>
      <c r="K11" s="472" t="s">
        <v>1577</v>
      </c>
      <c r="L11" s="472" t="s">
        <v>1578</v>
      </c>
    </row>
    <row r="12" spans="2:12" x14ac:dyDescent="0.2">
      <c r="B12" s="481" t="s">
        <v>960</v>
      </c>
      <c r="C12" s="412"/>
      <c r="D12" s="472" t="s">
        <v>713</v>
      </c>
      <c r="E12" s="472" t="s">
        <v>1579</v>
      </c>
      <c r="F12" s="472"/>
      <c r="G12" s="472" t="s">
        <v>1580</v>
      </c>
      <c r="H12" s="480" t="str">
        <f>$H$10</f>
        <v>RECU</v>
      </c>
      <c r="I12" s="472" t="s">
        <v>1581</v>
      </c>
      <c r="J12" s="472"/>
      <c r="K12" s="472" t="s">
        <v>1582</v>
      </c>
      <c r="L12" s="472" t="s">
        <v>1583</v>
      </c>
    </row>
    <row r="13" spans="2:12" x14ac:dyDescent="0.2">
      <c r="B13" s="471" t="s">
        <v>1584</v>
      </c>
      <c r="C13" s="412"/>
      <c r="D13" s="472"/>
      <c r="E13" s="472" t="s">
        <v>1585</v>
      </c>
      <c r="F13" s="472"/>
      <c r="G13" s="472" t="s">
        <v>46</v>
      </c>
      <c r="H13" s="480" t="str">
        <f>$H$10</f>
        <v>RECU</v>
      </c>
      <c r="I13" s="472" t="s">
        <v>1586</v>
      </c>
      <c r="J13" s="472"/>
      <c r="K13" s="472" t="s">
        <v>1587</v>
      </c>
      <c r="L13" s="472" t="s">
        <v>1588</v>
      </c>
    </row>
    <row r="14" spans="2:12" x14ac:dyDescent="0.2">
      <c r="B14" s="471" t="s">
        <v>1589</v>
      </c>
      <c r="C14" s="412"/>
      <c r="D14" s="472"/>
      <c r="E14" s="472" t="s">
        <v>790</v>
      </c>
      <c r="F14" s="472"/>
      <c r="G14" s="472" t="s">
        <v>1590</v>
      </c>
      <c r="H14" s="472" t="s">
        <v>1591</v>
      </c>
      <c r="I14" s="472"/>
      <c r="J14" s="472"/>
      <c r="K14" s="472" t="s">
        <v>1592</v>
      </c>
      <c r="L14" s="472" t="s">
        <v>1593</v>
      </c>
    </row>
    <row r="15" spans="2:12" x14ac:dyDescent="0.2">
      <c r="B15" s="471" t="s">
        <v>1296</v>
      </c>
      <c r="C15" s="412"/>
      <c r="D15" s="472"/>
      <c r="E15" s="472"/>
      <c r="F15" s="472"/>
      <c r="G15" s="472"/>
      <c r="H15" s="472" t="s">
        <v>1594</v>
      </c>
      <c r="I15" s="472"/>
      <c r="J15" s="472"/>
      <c r="K15" s="472" t="s">
        <v>1595</v>
      </c>
      <c r="L15" s="472"/>
    </row>
    <row r="16" spans="2:12" x14ac:dyDescent="0.2">
      <c r="B16" s="471" t="s">
        <v>705</v>
      </c>
      <c r="C16" s="412"/>
      <c r="D16" s="472"/>
      <c r="E16" s="472"/>
      <c r="F16" s="472"/>
      <c r="G16" s="472"/>
      <c r="H16" s="472" t="s">
        <v>1406</v>
      </c>
      <c r="I16" s="472"/>
      <c r="J16" s="472"/>
      <c r="K16" s="472" t="s">
        <v>1596</v>
      </c>
      <c r="L16" s="472"/>
    </row>
    <row r="17" spans="2:12" x14ac:dyDescent="0.2">
      <c r="B17" s="478" t="s">
        <v>1597</v>
      </c>
      <c r="C17" s="412"/>
      <c r="D17" s="472"/>
      <c r="E17" s="472"/>
      <c r="F17" s="472"/>
      <c r="G17" s="472"/>
      <c r="H17" s="472" t="s">
        <v>396</v>
      </c>
      <c r="I17" s="472"/>
      <c r="J17" s="472"/>
      <c r="K17" s="472" t="s">
        <v>1598</v>
      </c>
      <c r="L17" s="472" t="s">
        <v>1599</v>
      </c>
    </row>
    <row r="18" spans="2:12" x14ac:dyDescent="0.2">
      <c r="B18" s="471"/>
      <c r="C18" s="412"/>
      <c r="D18" s="472"/>
      <c r="E18" s="472"/>
      <c r="F18" s="472"/>
      <c r="G18" s="472"/>
      <c r="H18" s="480" t="str">
        <f t="shared" ref="H18:H26" si="0">$H$17</f>
        <v>SU</v>
      </c>
      <c r="I18" s="472" t="s">
        <v>1600</v>
      </c>
      <c r="J18" s="472"/>
      <c r="K18" s="472" t="s">
        <v>1601</v>
      </c>
      <c r="L18" s="472"/>
    </row>
    <row r="19" spans="2:12" x14ac:dyDescent="0.2">
      <c r="B19" s="471"/>
      <c r="C19" s="412"/>
      <c r="D19" s="472"/>
      <c r="E19" s="472"/>
      <c r="F19" s="472"/>
      <c r="G19" s="472"/>
      <c r="H19" s="480" t="str">
        <f t="shared" si="0"/>
        <v>SU</v>
      </c>
      <c r="I19" s="480" t="str">
        <f>$I$18</f>
        <v>PA</v>
      </c>
      <c r="J19" s="472" t="s">
        <v>1602</v>
      </c>
      <c r="K19" s="472" t="s">
        <v>1603</v>
      </c>
      <c r="L19" s="472"/>
    </row>
    <row r="20" spans="2:12" x14ac:dyDescent="0.2">
      <c r="B20" s="471"/>
      <c r="C20" s="412"/>
      <c r="D20" s="472"/>
      <c r="E20" s="472"/>
      <c r="F20" s="472"/>
      <c r="G20" s="472"/>
      <c r="H20" s="480" t="str">
        <f t="shared" si="0"/>
        <v>SU</v>
      </c>
      <c r="I20" s="480" t="str">
        <f>$I$18</f>
        <v>PA</v>
      </c>
      <c r="J20" s="472" t="s">
        <v>1604</v>
      </c>
      <c r="K20" s="472" t="s">
        <v>1605</v>
      </c>
      <c r="L20" s="472"/>
    </row>
    <row r="21" spans="2:12" x14ac:dyDescent="0.2">
      <c r="B21" s="471"/>
      <c r="C21" s="412"/>
      <c r="D21" s="472"/>
      <c r="E21" s="472"/>
      <c r="F21" s="472"/>
      <c r="G21" s="472"/>
      <c r="H21" s="480" t="str">
        <f t="shared" si="0"/>
        <v>SU</v>
      </c>
      <c r="I21" s="480" t="str">
        <f>$I$18</f>
        <v>PA</v>
      </c>
      <c r="J21" s="472" t="s">
        <v>1570</v>
      </c>
      <c r="K21" s="472" t="s">
        <v>1606</v>
      </c>
      <c r="L21" s="472"/>
    </row>
    <row r="22" spans="2:12" x14ac:dyDescent="0.2">
      <c r="B22" s="471"/>
      <c r="C22" s="412"/>
      <c r="D22" s="472"/>
      <c r="E22" s="472"/>
      <c r="F22" s="472"/>
      <c r="G22" s="472"/>
      <c r="H22" s="480" t="str">
        <f t="shared" si="0"/>
        <v>SU</v>
      </c>
      <c r="I22" s="472" t="s">
        <v>1607</v>
      </c>
      <c r="J22" s="472"/>
      <c r="K22" s="472" t="s">
        <v>1608</v>
      </c>
      <c r="L22" s="472"/>
    </row>
    <row r="23" spans="2:12" x14ac:dyDescent="0.2">
      <c r="B23" s="471"/>
      <c r="C23" s="412"/>
      <c r="D23" s="472"/>
      <c r="E23" s="472"/>
      <c r="F23" s="472"/>
      <c r="G23" s="472"/>
      <c r="H23" s="480" t="str">
        <f t="shared" si="0"/>
        <v>SU</v>
      </c>
      <c r="I23" s="480" t="str">
        <f>$I$22</f>
        <v>RA</v>
      </c>
      <c r="J23" s="472" t="s">
        <v>1550</v>
      </c>
      <c r="K23" s="472" t="s">
        <v>1551</v>
      </c>
      <c r="L23" s="472"/>
    </row>
    <row r="24" spans="2:12" x14ac:dyDescent="0.2">
      <c r="B24" s="471"/>
      <c r="C24" s="412"/>
      <c r="D24" s="472"/>
      <c r="E24" s="472"/>
      <c r="F24" s="472"/>
      <c r="G24" s="472"/>
      <c r="H24" s="480" t="str">
        <f t="shared" si="0"/>
        <v>SU</v>
      </c>
      <c r="I24" s="480" t="str">
        <f>$I$22</f>
        <v>RA</v>
      </c>
      <c r="J24" s="472" t="s">
        <v>1554</v>
      </c>
      <c r="K24" s="472" t="s">
        <v>1555</v>
      </c>
      <c r="L24" s="472"/>
    </row>
    <row r="25" spans="2:12" x14ac:dyDescent="0.2">
      <c r="B25" s="471"/>
      <c r="C25" s="412"/>
      <c r="D25" s="472"/>
      <c r="E25" s="472"/>
      <c r="F25" s="472"/>
      <c r="G25" s="472"/>
      <c r="H25" s="480" t="str">
        <f t="shared" si="0"/>
        <v>SU</v>
      </c>
      <c r="I25" s="480" t="str">
        <f>$I$22</f>
        <v>RA</v>
      </c>
      <c r="J25" s="472" t="s">
        <v>1558</v>
      </c>
      <c r="K25" s="472" t="s">
        <v>1559</v>
      </c>
      <c r="L25" s="472"/>
    </row>
    <row r="26" spans="2:12" x14ac:dyDescent="0.2">
      <c r="B26" s="471"/>
      <c r="C26" s="412"/>
      <c r="D26" s="472"/>
      <c r="E26" s="472"/>
      <c r="F26" s="472"/>
      <c r="G26" s="472"/>
      <c r="H26" s="480" t="str">
        <f t="shared" si="0"/>
        <v>SU</v>
      </c>
      <c r="I26" s="480" t="str">
        <f>$I$22</f>
        <v>RA</v>
      </c>
      <c r="J26" s="472" t="s">
        <v>1570</v>
      </c>
      <c r="K26" s="472" t="s">
        <v>1606</v>
      </c>
      <c r="L26" s="472"/>
    </row>
    <row r="27" spans="2:12" x14ac:dyDescent="0.2">
      <c r="B27" s="471"/>
      <c r="C27" s="412"/>
      <c r="D27" s="472"/>
      <c r="E27" s="472"/>
      <c r="F27" s="472"/>
      <c r="G27" s="472"/>
      <c r="H27" s="472" t="s">
        <v>1609</v>
      </c>
      <c r="I27" s="472"/>
      <c r="J27" s="472"/>
      <c r="K27" s="472" t="s">
        <v>1610</v>
      </c>
      <c r="L27" s="472" t="s">
        <v>167</v>
      </c>
    </row>
    <row r="28" spans="2:12" x14ac:dyDescent="0.2">
      <c r="B28" s="471"/>
      <c r="C28" s="412"/>
      <c r="D28" s="472"/>
      <c r="E28" s="472"/>
      <c r="F28" s="472"/>
      <c r="G28" s="472"/>
      <c r="H28" s="472" t="s">
        <v>1611</v>
      </c>
      <c r="I28" s="472"/>
      <c r="J28" s="472"/>
      <c r="K28" s="472" t="s">
        <v>1612</v>
      </c>
      <c r="L28" s="472" t="s">
        <v>1613</v>
      </c>
    </row>
    <row r="29" spans="2:12" x14ac:dyDescent="0.2">
      <c r="B29" s="471"/>
      <c r="C29" s="412"/>
      <c r="D29" s="472"/>
      <c r="E29" s="472"/>
      <c r="F29" s="472"/>
      <c r="G29" s="472"/>
      <c r="H29" s="472" t="s">
        <v>1614</v>
      </c>
      <c r="I29" s="472"/>
      <c r="J29" s="472"/>
      <c r="K29" s="472" t="s">
        <v>1615</v>
      </c>
      <c r="L29" s="472" t="s">
        <v>1616</v>
      </c>
    </row>
    <row r="30" spans="2:12" x14ac:dyDescent="0.2">
      <c r="B30" s="471"/>
      <c r="C30" s="412"/>
      <c r="D30" s="472"/>
      <c r="E30" s="472"/>
      <c r="F30" s="472"/>
      <c r="G30" s="472"/>
      <c r="H30" s="472" t="s">
        <v>1617</v>
      </c>
      <c r="I30" s="472"/>
      <c r="J30" s="472"/>
      <c r="K30" s="472" t="s">
        <v>1618</v>
      </c>
      <c r="L30" s="472" t="s">
        <v>1619</v>
      </c>
    </row>
    <row r="31" spans="2:12" x14ac:dyDescent="0.2">
      <c r="B31" s="471"/>
      <c r="C31" s="412"/>
      <c r="D31" s="472"/>
      <c r="E31" s="472"/>
      <c r="F31" s="472"/>
      <c r="G31" s="472"/>
      <c r="H31" s="472" t="s">
        <v>1620</v>
      </c>
      <c r="I31" s="472"/>
      <c r="J31" s="472"/>
      <c r="K31" s="472" t="s">
        <v>1621</v>
      </c>
      <c r="L31" s="472"/>
    </row>
    <row r="32" spans="2:12" x14ac:dyDescent="0.2">
      <c r="B32" s="471"/>
      <c r="C32" s="412"/>
      <c r="D32" s="472"/>
      <c r="E32" s="472"/>
      <c r="F32" s="472"/>
      <c r="G32" s="472"/>
      <c r="H32" s="472" t="s">
        <v>1622</v>
      </c>
      <c r="I32" s="472"/>
      <c r="J32" s="472"/>
      <c r="K32" s="472" t="s">
        <v>1623</v>
      </c>
      <c r="L32" s="472" t="s">
        <v>1624</v>
      </c>
    </row>
    <row r="33" spans="2:12" x14ac:dyDescent="0.2">
      <c r="B33" s="471"/>
      <c r="C33" s="412"/>
      <c r="D33" s="472"/>
      <c r="E33" s="472"/>
      <c r="F33" s="472"/>
      <c r="G33" s="472"/>
      <c r="H33" s="472" t="s">
        <v>756</v>
      </c>
      <c r="I33" s="472"/>
      <c r="J33" s="472"/>
      <c r="K33" s="472" t="s">
        <v>1625</v>
      </c>
      <c r="L33" s="472"/>
    </row>
    <row r="34" spans="2:12" x14ac:dyDescent="0.2">
      <c r="B34" s="471"/>
      <c r="C34" s="412"/>
      <c r="D34" s="472"/>
      <c r="E34" s="472"/>
      <c r="F34" s="472"/>
      <c r="G34" s="472"/>
      <c r="H34" s="480" t="str">
        <f>$H$33</f>
        <v>C</v>
      </c>
      <c r="I34" s="472" t="s">
        <v>1103</v>
      </c>
      <c r="J34" s="472"/>
      <c r="K34" s="472" t="s">
        <v>1626</v>
      </c>
      <c r="L34" s="472"/>
    </row>
    <row r="35" spans="2:12" x14ac:dyDescent="0.2">
      <c r="B35" s="471"/>
      <c r="C35" s="412"/>
      <c r="D35" s="472"/>
      <c r="E35" s="472"/>
      <c r="F35" s="472"/>
      <c r="G35" s="472"/>
      <c r="H35" s="480" t="str">
        <f>$H$33</f>
        <v>C</v>
      </c>
      <c r="I35" s="472" t="s">
        <v>1627</v>
      </c>
      <c r="J35" s="472"/>
      <c r="K35" s="472" t="s">
        <v>1628</v>
      </c>
      <c r="L35" s="472"/>
    </row>
    <row r="36" spans="2:12" x14ac:dyDescent="0.2">
      <c r="B36" s="471"/>
      <c r="C36" s="412"/>
      <c r="D36" s="472"/>
      <c r="E36" s="472"/>
      <c r="F36" s="472"/>
      <c r="G36" s="472"/>
      <c r="H36" s="480" t="str">
        <f>$H$33</f>
        <v>C</v>
      </c>
      <c r="I36" s="472" t="s">
        <v>1629</v>
      </c>
      <c r="J36" s="472"/>
      <c r="K36" s="472"/>
      <c r="L36" s="472"/>
    </row>
    <row r="37" spans="2:12" x14ac:dyDescent="0.2">
      <c r="B37" s="471"/>
      <c r="C37" s="412"/>
      <c r="D37" s="472"/>
      <c r="E37" s="472"/>
      <c r="F37" s="472"/>
      <c r="G37" s="472"/>
      <c r="H37" s="480" t="str">
        <f>$H$33</f>
        <v>C</v>
      </c>
      <c r="I37" s="472" t="s">
        <v>1630</v>
      </c>
      <c r="J37" s="472"/>
      <c r="K37" s="472"/>
      <c r="L37" s="472"/>
    </row>
    <row r="38" spans="2:12" x14ac:dyDescent="0.2">
      <c r="B38" s="471"/>
      <c r="C38" s="412"/>
      <c r="D38" s="472"/>
      <c r="E38" s="472"/>
      <c r="F38" s="472"/>
      <c r="G38" s="472"/>
      <c r="H38" s="472"/>
      <c r="I38" s="472"/>
      <c r="J38" s="472"/>
      <c r="K38" s="472"/>
      <c r="L38" s="472"/>
    </row>
  </sheetData>
  <pageMargins left="0.7" right="0.7" top="0.78740157499999996" bottom="0.78740157499999996"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D7AC-1C11-4A6C-8F5B-C7D96370E71D}">
  <sheetPr codeName="Tabelle8">
    <tabColor theme="9" tint="0.59999389629810485"/>
  </sheetPr>
  <dimension ref="B2:AD38"/>
  <sheetViews>
    <sheetView zoomScaleNormal="100" workbookViewId="0">
      <selection activeCell="J2" sqref="J2:L2"/>
    </sheetView>
  </sheetViews>
  <sheetFormatPr baseColWidth="10" defaultColWidth="11.5" defaultRowHeight="14" outlineLevelRow="1" outlineLevelCol="1" x14ac:dyDescent="0.2"/>
  <cols>
    <col min="1" max="1" width="1.6640625" style="1" customWidth="1"/>
    <col min="2" max="2" width="11.6640625" style="1" customWidth="1" outlineLevel="1"/>
    <col min="3" max="3" width="11.33203125" style="1" customWidth="1" outlineLevel="1"/>
    <col min="4" max="4" width="5.6640625" style="1" customWidth="1" outlineLevel="1"/>
    <col min="5" max="5" width="18.1640625" style="1" customWidth="1" outlineLevel="1"/>
    <col min="6" max="6" width="16.1640625" style="1" customWidth="1" outlineLevel="1"/>
    <col min="7" max="7" width="37" style="1" customWidth="1" outlineLevel="1"/>
    <col min="8" max="8" width="10.1640625" style="1" customWidth="1" outlineLevel="1"/>
    <col min="9" max="9" width="2.6640625" style="1" customWidth="1"/>
    <col min="10" max="10" width="11.6640625" style="1" customWidth="1" outlineLevel="1"/>
    <col min="11" max="12" width="5.6640625" style="1" customWidth="1" outlineLevel="1"/>
    <col min="13" max="14" width="13.6640625" style="1" customWidth="1" outlineLevel="1"/>
    <col min="15" max="15" width="16" style="1" customWidth="1" outlineLevel="1"/>
    <col min="16" max="16" width="13.6640625" style="1" customWidth="1" outlineLevel="1"/>
    <col min="17" max="17" width="2.6640625" style="1" customWidth="1"/>
    <col min="18" max="18" width="11.6640625" style="6" customWidth="1" outlineLevel="1"/>
    <col min="19" max="19" width="2.6640625" style="1" customWidth="1"/>
    <col min="20" max="23" width="13.6640625" style="1" customWidth="1" outlineLevel="1"/>
    <col min="24" max="24" width="2.6640625" style="1" customWidth="1"/>
    <col min="25" max="29" width="13.6640625" style="1" customWidth="1" outlineLevel="1"/>
    <col min="30" max="30" width="2.6640625" style="1" customWidth="1"/>
    <col min="31" max="31" width="13.6640625" style="1" customWidth="1"/>
    <col min="32" max="16384" width="11.5" style="1"/>
  </cols>
  <sheetData>
    <row r="2" spans="2:30" ht="15" outlineLevel="1" x14ac:dyDescent="0.2">
      <c r="B2" s="451" t="s">
        <v>757</v>
      </c>
      <c r="C2" s="451" t="s">
        <v>756</v>
      </c>
      <c r="D2" s="451" t="s">
        <v>755</v>
      </c>
      <c r="E2" s="451" t="s">
        <v>742</v>
      </c>
      <c r="F2" s="452" t="s">
        <v>735</v>
      </c>
      <c r="G2" s="452" t="s">
        <v>733</v>
      </c>
      <c r="H2" s="452" t="s">
        <v>782</v>
      </c>
      <c r="I2" s="452" t="s">
        <v>797</v>
      </c>
      <c r="J2" s="453" t="s">
        <v>783</v>
      </c>
      <c r="K2" s="453" t="s">
        <v>798</v>
      </c>
      <c r="L2" s="453" t="s">
        <v>614</v>
      </c>
      <c r="M2" s="453" t="s">
        <v>701</v>
      </c>
      <c r="N2" s="452" t="s">
        <v>702</v>
      </c>
      <c r="O2" s="452" t="s">
        <v>703</v>
      </c>
      <c r="P2" s="452" t="s">
        <v>758</v>
      </c>
      <c r="Q2" s="452" t="s">
        <v>799</v>
      </c>
      <c r="R2" s="454" t="s">
        <v>800</v>
      </c>
      <c r="S2" s="452" t="s">
        <v>759</v>
      </c>
      <c r="T2" s="452" t="s">
        <v>737</v>
      </c>
      <c r="U2" s="452" t="s">
        <v>744</v>
      </c>
      <c r="V2" s="452" t="s">
        <v>739</v>
      </c>
      <c r="W2" s="452" t="s">
        <v>738</v>
      </c>
      <c r="X2" s="452" t="s">
        <v>426</v>
      </c>
      <c r="Y2" s="452" t="s">
        <v>768</v>
      </c>
      <c r="Z2" s="452" t="s">
        <v>745</v>
      </c>
      <c r="AA2" s="452" t="s">
        <v>740</v>
      </c>
      <c r="AB2" s="452" t="s">
        <v>741</v>
      </c>
      <c r="AC2" s="453" t="s">
        <v>722</v>
      </c>
      <c r="AD2" s="451" t="s">
        <v>762</v>
      </c>
    </row>
    <row r="3" spans="2:30" ht="15" outlineLevel="1" x14ac:dyDescent="0.2">
      <c r="B3" s="432">
        <v>44138</v>
      </c>
      <c r="C3" s="430" t="s">
        <v>801</v>
      </c>
      <c r="D3" s="430" t="s">
        <v>52</v>
      </c>
      <c r="E3" s="430" t="s">
        <v>802</v>
      </c>
      <c r="F3" s="430" t="s">
        <v>803</v>
      </c>
      <c r="G3" s="430" t="s">
        <v>804</v>
      </c>
      <c r="H3" s="430" t="s">
        <v>788</v>
      </c>
      <c r="I3" s="430"/>
      <c r="J3" s="437">
        <v>20386</v>
      </c>
      <c r="K3" s="438" t="s">
        <v>731</v>
      </c>
      <c r="L3" s="438" t="s">
        <v>791</v>
      </c>
      <c r="M3" s="431" t="s">
        <v>718</v>
      </c>
      <c r="N3" s="435" t="s">
        <v>706</v>
      </c>
      <c r="O3" s="431" t="s">
        <v>707</v>
      </c>
      <c r="P3" s="436">
        <v>44165</v>
      </c>
      <c r="Q3" s="440"/>
      <c r="R3" s="441">
        <v>235750</v>
      </c>
      <c r="S3" s="430"/>
      <c r="T3" s="430"/>
      <c r="U3" s="430"/>
      <c r="V3" s="430"/>
      <c r="W3" s="430"/>
      <c r="X3" s="430"/>
      <c r="Y3" s="430"/>
      <c r="Z3" s="430"/>
      <c r="AA3" s="430"/>
      <c r="AB3" s="430"/>
      <c r="AC3" s="439"/>
      <c r="AD3" s="430"/>
    </row>
    <row r="4" spans="2:30" ht="15" outlineLevel="1" x14ac:dyDescent="0.2">
      <c r="B4" s="432">
        <v>44147</v>
      </c>
      <c r="C4" s="430" t="s">
        <v>805</v>
      </c>
      <c r="D4" s="430" t="s">
        <v>161</v>
      </c>
      <c r="E4" s="430" t="s">
        <v>806</v>
      </c>
      <c r="F4" s="430" t="s">
        <v>807</v>
      </c>
      <c r="G4" s="430" t="s">
        <v>808</v>
      </c>
      <c r="H4" s="430" t="s">
        <v>788</v>
      </c>
      <c r="I4" s="430"/>
      <c r="J4" s="437">
        <v>20404</v>
      </c>
      <c r="K4" s="438" t="s">
        <v>731</v>
      </c>
      <c r="L4" s="438" t="s">
        <v>791</v>
      </c>
      <c r="M4" s="431" t="s">
        <v>718</v>
      </c>
      <c r="N4" s="435" t="s">
        <v>712</v>
      </c>
      <c r="O4" s="431" t="s">
        <v>707</v>
      </c>
      <c r="P4" s="436">
        <v>44169</v>
      </c>
      <c r="Q4" s="440"/>
      <c r="R4" s="441">
        <v>11760</v>
      </c>
      <c r="S4" s="430"/>
      <c r="T4" s="430"/>
      <c r="U4" s="430"/>
      <c r="V4" s="430"/>
      <c r="W4" s="430"/>
      <c r="X4" s="430"/>
      <c r="Y4" s="430"/>
      <c r="Z4" s="430"/>
      <c r="AA4" s="430"/>
      <c r="AB4" s="430"/>
      <c r="AC4" s="439"/>
      <c r="AD4" s="430"/>
    </row>
    <row r="5" spans="2:30" ht="15" outlineLevel="1" x14ac:dyDescent="0.2">
      <c r="B5" s="432">
        <v>44147</v>
      </c>
      <c r="C5" s="430" t="s">
        <v>801</v>
      </c>
      <c r="D5" s="430" t="s">
        <v>52</v>
      </c>
      <c r="E5" s="430" t="s">
        <v>809</v>
      </c>
      <c r="F5" s="430" t="s">
        <v>810</v>
      </c>
      <c r="G5" s="430" t="s">
        <v>804</v>
      </c>
      <c r="H5" s="430" t="s">
        <v>788</v>
      </c>
      <c r="I5" s="430"/>
      <c r="J5" s="437">
        <v>20405</v>
      </c>
      <c r="K5" s="438" t="s">
        <v>731</v>
      </c>
      <c r="L5" s="438" t="s">
        <v>731</v>
      </c>
      <c r="M5" s="431" t="s">
        <v>714</v>
      </c>
      <c r="N5" s="435" t="s">
        <v>709</v>
      </c>
      <c r="O5" s="431" t="s">
        <v>707</v>
      </c>
      <c r="P5" s="436">
        <v>44169</v>
      </c>
      <c r="Q5" s="440"/>
      <c r="R5" s="441"/>
      <c r="S5" s="430"/>
      <c r="T5" s="430"/>
      <c r="U5" s="430"/>
      <c r="V5" s="430"/>
      <c r="W5" s="430"/>
      <c r="X5" s="430"/>
      <c r="Y5" s="430"/>
      <c r="Z5" s="430"/>
      <c r="AA5" s="430"/>
      <c r="AB5" s="430"/>
      <c r="AC5" s="439"/>
      <c r="AD5" s="430"/>
    </row>
    <row r="6" spans="2:30" ht="15" outlineLevel="1" x14ac:dyDescent="0.2">
      <c r="B6" s="432">
        <v>44152</v>
      </c>
      <c r="C6" s="430" t="s">
        <v>752</v>
      </c>
      <c r="D6" s="430" t="s">
        <v>750</v>
      </c>
      <c r="E6" s="430" t="s">
        <v>811</v>
      </c>
      <c r="F6" s="430" t="s">
        <v>812</v>
      </c>
      <c r="G6" s="430" t="s">
        <v>813</v>
      </c>
      <c r="H6" s="430" t="s">
        <v>788</v>
      </c>
      <c r="I6" s="430"/>
      <c r="J6" s="437">
        <v>20382</v>
      </c>
      <c r="K6" s="438" t="s">
        <v>731</v>
      </c>
      <c r="L6" s="438" t="s">
        <v>791</v>
      </c>
      <c r="M6" s="431" t="s">
        <v>718</v>
      </c>
      <c r="N6" s="435" t="s">
        <v>706</v>
      </c>
      <c r="O6" s="431" t="s">
        <v>713</v>
      </c>
      <c r="P6" s="436">
        <v>44165</v>
      </c>
      <c r="Q6" s="440"/>
      <c r="R6" s="441"/>
      <c r="S6" s="430"/>
      <c r="T6" s="430"/>
      <c r="U6" s="430"/>
      <c r="V6" s="430"/>
      <c r="W6" s="430"/>
      <c r="X6" s="430"/>
      <c r="Y6" s="430"/>
      <c r="Z6" s="430"/>
      <c r="AA6" s="430"/>
      <c r="AB6" s="430"/>
      <c r="AC6" s="439"/>
      <c r="AD6" s="430"/>
    </row>
    <row r="7" spans="2:30" ht="15" outlineLevel="1" x14ac:dyDescent="0.2">
      <c r="B7" s="432">
        <v>44154</v>
      </c>
      <c r="C7" s="430" t="s">
        <v>814</v>
      </c>
      <c r="D7" s="430" t="s">
        <v>815</v>
      </c>
      <c r="E7" s="430" t="s">
        <v>816</v>
      </c>
      <c r="F7" s="430" t="s">
        <v>817</v>
      </c>
      <c r="G7" s="430" t="s">
        <v>818</v>
      </c>
      <c r="H7" s="430" t="s">
        <v>788</v>
      </c>
      <c r="I7" s="430"/>
      <c r="J7" s="437">
        <v>20398</v>
      </c>
      <c r="K7" s="438" t="s">
        <v>731</v>
      </c>
      <c r="L7" s="438" t="s">
        <v>791</v>
      </c>
      <c r="M7" s="431" t="s">
        <v>718</v>
      </c>
      <c r="N7" s="435" t="s">
        <v>709</v>
      </c>
      <c r="O7" s="431" t="s">
        <v>710</v>
      </c>
      <c r="P7" s="436">
        <v>44167</v>
      </c>
      <c r="Q7" s="440"/>
      <c r="R7" s="441">
        <v>718500</v>
      </c>
      <c r="S7" s="430"/>
      <c r="T7" s="430"/>
      <c r="U7" s="430"/>
      <c r="V7" s="430"/>
      <c r="W7" s="430"/>
      <c r="X7" s="430"/>
      <c r="Y7" s="430"/>
      <c r="Z7" s="430"/>
      <c r="AA7" s="430"/>
      <c r="AB7" s="430"/>
      <c r="AC7" s="439"/>
      <c r="AD7" s="430"/>
    </row>
    <row r="8" spans="2:30" ht="15" outlineLevel="1" x14ac:dyDescent="0.2">
      <c r="B8" s="432">
        <v>44155</v>
      </c>
      <c r="C8" s="429" t="s">
        <v>753</v>
      </c>
      <c r="D8" s="430" t="s">
        <v>150</v>
      </c>
      <c r="E8" s="430" t="s">
        <v>754</v>
      </c>
      <c r="F8" s="430" t="s">
        <v>850</v>
      </c>
      <c r="G8" s="430" t="s">
        <v>819</v>
      </c>
      <c r="H8" s="430" t="s">
        <v>788</v>
      </c>
      <c r="I8" s="430" t="s">
        <v>781</v>
      </c>
      <c r="J8" s="437">
        <v>20406</v>
      </c>
      <c r="K8" s="438" t="s">
        <v>731</v>
      </c>
      <c r="L8" s="438" t="s">
        <v>791</v>
      </c>
      <c r="M8" s="431" t="s">
        <v>718</v>
      </c>
      <c r="N8" s="429" t="s">
        <v>709</v>
      </c>
      <c r="O8" s="446" t="s">
        <v>707</v>
      </c>
      <c r="P8" s="432">
        <v>44168</v>
      </c>
      <c r="Q8" s="442"/>
      <c r="R8" s="443">
        <v>54075</v>
      </c>
      <c r="S8" s="430"/>
      <c r="T8" s="430"/>
      <c r="U8" s="430"/>
      <c r="V8" s="430"/>
      <c r="W8" s="430"/>
      <c r="X8" s="430"/>
      <c r="Y8" s="430"/>
      <c r="Z8" s="430"/>
      <c r="AA8" s="430"/>
      <c r="AB8" s="430"/>
      <c r="AC8" s="439"/>
      <c r="AD8" s="430"/>
    </row>
    <row r="9" spans="2:30" ht="15" outlineLevel="1" x14ac:dyDescent="0.2">
      <c r="B9" s="432">
        <v>44155</v>
      </c>
      <c r="C9" s="429" t="s">
        <v>753</v>
      </c>
      <c r="D9" s="430" t="s">
        <v>150</v>
      </c>
      <c r="E9" s="430" t="s">
        <v>754</v>
      </c>
      <c r="F9" s="430" t="s">
        <v>820</v>
      </c>
      <c r="G9" s="430" t="s">
        <v>821</v>
      </c>
      <c r="H9" s="430" t="s">
        <v>788</v>
      </c>
      <c r="I9" s="430" t="s">
        <v>781</v>
      </c>
      <c r="J9" s="437">
        <v>20418</v>
      </c>
      <c r="K9" s="438" t="s">
        <v>731</v>
      </c>
      <c r="L9" s="438" t="s">
        <v>791</v>
      </c>
      <c r="M9" s="431" t="s">
        <v>718</v>
      </c>
      <c r="N9" s="429" t="s">
        <v>709</v>
      </c>
      <c r="O9" s="446" t="s">
        <v>707</v>
      </c>
      <c r="P9" s="432">
        <v>44173</v>
      </c>
      <c r="Q9" s="442"/>
      <c r="R9" s="443">
        <v>33530</v>
      </c>
      <c r="S9" s="430"/>
      <c r="T9" s="430"/>
      <c r="U9" s="430"/>
      <c r="V9" s="430"/>
      <c r="W9" s="430"/>
      <c r="X9" s="430"/>
      <c r="Y9" s="430"/>
      <c r="Z9" s="430"/>
      <c r="AA9" s="430"/>
      <c r="AB9" s="430"/>
      <c r="AC9" s="439"/>
      <c r="AD9" s="430"/>
    </row>
    <row r="10" spans="2:30" ht="15" outlineLevel="1" x14ac:dyDescent="0.2">
      <c r="B10" s="432">
        <v>44158</v>
      </c>
      <c r="C10" s="429" t="s">
        <v>751</v>
      </c>
      <c r="D10" s="430" t="s">
        <v>822</v>
      </c>
      <c r="E10" s="430" t="s">
        <v>823</v>
      </c>
      <c r="F10" s="430" t="s">
        <v>824</v>
      </c>
      <c r="G10" s="430" t="s">
        <v>804</v>
      </c>
      <c r="H10" s="430" t="s">
        <v>788</v>
      </c>
      <c r="I10" s="430" t="s">
        <v>781</v>
      </c>
      <c r="J10" s="437">
        <v>20396</v>
      </c>
      <c r="K10" s="438" t="s">
        <v>731</v>
      </c>
      <c r="L10" s="438" t="s">
        <v>791</v>
      </c>
      <c r="M10" s="431" t="s">
        <v>714</v>
      </c>
      <c r="N10" s="429" t="s">
        <v>706</v>
      </c>
      <c r="O10" s="446" t="s">
        <v>707</v>
      </c>
      <c r="P10" s="432">
        <v>44169</v>
      </c>
      <c r="Q10" s="442"/>
      <c r="R10" s="443"/>
      <c r="S10" s="430"/>
      <c r="T10" s="430"/>
      <c r="U10" s="430"/>
      <c r="V10" s="430"/>
      <c r="W10" s="433"/>
      <c r="X10" s="433"/>
      <c r="Y10" s="433"/>
      <c r="Z10" s="433"/>
      <c r="AA10" s="433"/>
      <c r="AB10" s="433"/>
      <c r="AC10" s="434"/>
      <c r="AD10" s="430"/>
    </row>
    <row r="11" spans="2:30" ht="15" outlineLevel="1" x14ac:dyDescent="0.2">
      <c r="B11" s="432">
        <v>44158</v>
      </c>
      <c r="C11" s="429" t="s">
        <v>751</v>
      </c>
      <c r="D11" s="430" t="s">
        <v>750</v>
      </c>
      <c r="E11" s="430" t="s">
        <v>743</v>
      </c>
      <c r="F11" s="430" t="s">
        <v>732</v>
      </c>
      <c r="G11" s="430" t="s">
        <v>825</v>
      </c>
      <c r="H11" s="430" t="s">
        <v>788</v>
      </c>
      <c r="I11" s="430" t="s">
        <v>781</v>
      </c>
      <c r="J11" s="437">
        <v>20400</v>
      </c>
      <c r="K11" s="438" t="s">
        <v>731</v>
      </c>
      <c r="L11" s="438" t="s">
        <v>213</v>
      </c>
      <c r="M11" s="431" t="s">
        <v>718</v>
      </c>
      <c r="N11" s="429" t="s">
        <v>706</v>
      </c>
      <c r="O11" s="446" t="s">
        <v>704</v>
      </c>
      <c r="P11" s="432">
        <v>44160</v>
      </c>
      <c r="Q11" s="442"/>
      <c r="R11" s="443">
        <v>10630</v>
      </c>
      <c r="S11" s="430"/>
      <c r="T11" s="430" t="s">
        <v>734</v>
      </c>
      <c r="U11" s="430" t="s">
        <v>746</v>
      </c>
      <c r="V11" s="430">
        <v>24109</v>
      </c>
      <c r="W11" s="433">
        <v>44160</v>
      </c>
      <c r="X11" s="433"/>
      <c r="Y11" s="433"/>
      <c r="Z11" s="433"/>
      <c r="AA11" s="433"/>
      <c r="AB11" s="433"/>
      <c r="AC11" s="434"/>
      <c r="AD11" s="430"/>
    </row>
    <row r="12" spans="2:30" ht="15" outlineLevel="1" x14ac:dyDescent="0.2">
      <c r="B12" s="432">
        <v>44159</v>
      </c>
      <c r="C12" s="429" t="s">
        <v>752</v>
      </c>
      <c r="D12" s="430" t="s">
        <v>750</v>
      </c>
      <c r="E12" s="430" t="s">
        <v>747</v>
      </c>
      <c r="F12" s="430" t="s">
        <v>736</v>
      </c>
      <c r="G12" s="430" t="s">
        <v>826</v>
      </c>
      <c r="H12" s="430" t="s">
        <v>788</v>
      </c>
      <c r="I12" s="430" t="s">
        <v>781</v>
      </c>
      <c r="J12" s="437">
        <v>20402</v>
      </c>
      <c r="K12" s="438" t="s">
        <v>731</v>
      </c>
      <c r="L12" s="438" t="s">
        <v>213</v>
      </c>
      <c r="M12" s="431" t="s">
        <v>718</v>
      </c>
      <c r="N12" s="429" t="s">
        <v>706</v>
      </c>
      <c r="O12" s="446" t="s">
        <v>710</v>
      </c>
      <c r="P12" s="432">
        <f ca="1">TODAY()</f>
        <v>44776</v>
      </c>
      <c r="Q12" s="442"/>
      <c r="R12" s="443">
        <v>90000</v>
      </c>
      <c r="S12" s="430"/>
      <c r="T12" s="430"/>
      <c r="U12" s="430"/>
      <c r="V12" s="430"/>
      <c r="W12" s="430"/>
      <c r="X12" s="430"/>
      <c r="Y12" s="430" t="s">
        <v>748</v>
      </c>
      <c r="Z12" s="430" t="s">
        <v>749</v>
      </c>
      <c r="AA12" s="430">
        <v>109096</v>
      </c>
      <c r="AB12" s="433">
        <v>44162</v>
      </c>
      <c r="AC12" s="434" t="s">
        <v>763</v>
      </c>
      <c r="AD12" s="430"/>
    </row>
    <row r="13" spans="2:30" ht="15" outlineLevel="1" x14ac:dyDescent="0.2">
      <c r="B13" s="432">
        <v>44158</v>
      </c>
      <c r="C13" s="429" t="s">
        <v>753</v>
      </c>
      <c r="D13" s="430" t="s">
        <v>150</v>
      </c>
      <c r="E13" s="430" t="s">
        <v>754</v>
      </c>
      <c r="F13" s="430" t="s">
        <v>764</v>
      </c>
      <c r="G13" s="430" t="s">
        <v>766</v>
      </c>
      <c r="H13" s="430" t="s">
        <v>788</v>
      </c>
      <c r="I13" s="430" t="s">
        <v>781</v>
      </c>
      <c r="J13" s="437">
        <v>20412</v>
      </c>
      <c r="K13" s="438" t="s">
        <v>731</v>
      </c>
      <c r="L13" s="438" t="s">
        <v>213</v>
      </c>
      <c r="M13" s="431" t="s">
        <v>718</v>
      </c>
      <c r="N13" s="429" t="s">
        <v>709</v>
      </c>
      <c r="O13" s="446" t="s">
        <v>707</v>
      </c>
      <c r="P13" s="432">
        <v>44166</v>
      </c>
      <c r="Q13" s="442"/>
      <c r="R13" s="443">
        <v>23905</v>
      </c>
      <c r="S13" s="430"/>
      <c r="T13" s="430"/>
      <c r="U13" s="430"/>
      <c r="V13" s="430"/>
      <c r="W13" s="430"/>
      <c r="X13" s="430"/>
      <c r="Y13" s="430" t="s">
        <v>760</v>
      </c>
      <c r="Z13" s="430" t="s">
        <v>761</v>
      </c>
      <c r="AA13" s="430"/>
      <c r="AB13" s="430"/>
      <c r="AC13" s="434" t="s">
        <v>765</v>
      </c>
      <c r="AD13" s="430"/>
    </row>
    <row r="14" spans="2:30" ht="15" outlineLevel="1" x14ac:dyDescent="0.2">
      <c r="B14" s="432">
        <v>44159</v>
      </c>
      <c r="C14" s="430" t="s">
        <v>752</v>
      </c>
      <c r="D14" s="430" t="s">
        <v>750</v>
      </c>
      <c r="E14" s="430" t="s">
        <v>767</v>
      </c>
      <c r="F14" s="430" t="s">
        <v>789</v>
      </c>
      <c r="G14" s="430" t="s">
        <v>827</v>
      </c>
      <c r="H14" s="430" t="s">
        <v>788</v>
      </c>
      <c r="I14" s="430" t="s">
        <v>781</v>
      </c>
      <c r="J14" s="437">
        <v>20407</v>
      </c>
      <c r="K14" s="438" t="s">
        <v>731</v>
      </c>
      <c r="L14" s="438" t="s">
        <v>791</v>
      </c>
      <c r="M14" s="431" t="s">
        <v>718</v>
      </c>
      <c r="N14" s="429" t="s">
        <v>706</v>
      </c>
      <c r="O14" s="446" t="s">
        <v>707</v>
      </c>
      <c r="P14" s="432">
        <v>44165</v>
      </c>
      <c r="Q14" s="442"/>
      <c r="R14" s="443">
        <v>145000</v>
      </c>
      <c r="S14" s="430"/>
      <c r="T14" s="430"/>
      <c r="U14" s="430"/>
      <c r="V14" s="430"/>
      <c r="W14" s="430"/>
      <c r="X14" s="430"/>
      <c r="Y14" s="430"/>
      <c r="Z14" s="430"/>
      <c r="AA14" s="430"/>
      <c r="AB14" s="430"/>
      <c r="AC14" s="434"/>
      <c r="AD14" s="430"/>
    </row>
    <row r="15" spans="2:30" ht="15" outlineLevel="1" x14ac:dyDescent="0.2">
      <c r="B15" s="432">
        <v>44159</v>
      </c>
      <c r="C15" s="430" t="s">
        <v>769</v>
      </c>
      <c r="D15" s="430" t="s">
        <v>161</v>
      </c>
      <c r="E15" s="430" t="s">
        <v>770</v>
      </c>
      <c r="F15" s="430" t="s">
        <v>771</v>
      </c>
      <c r="G15" s="430" t="s">
        <v>772</v>
      </c>
      <c r="H15" s="430" t="s">
        <v>788</v>
      </c>
      <c r="I15" s="430" t="s">
        <v>781</v>
      </c>
      <c r="J15" s="437">
        <v>20411</v>
      </c>
      <c r="K15" s="438" t="s">
        <v>731</v>
      </c>
      <c r="L15" s="438" t="s">
        <v>791</v>
      </c>
      <c r="M15" s="431" t="s">
        <v>718</v>
      </c>
      <c r="N15" s="429" t="s">
        <v>704</v>
      </c>
      <c r="O15" s="446" t="s">
        <v>704</v>
      </c>
      <c r="P15" s="432">
        <f ca="1">TODAY()</f>
        <v>44776</v>
      </c>
      <c r="Q15" s="442"/>
      <c r="R15" s="443"/>
      <c r="S15" s="430"/>
      <c r="T15" s="430"/>
      <c r="U15" s="430"/>
      <c r="V15" s="430"/>
      <c r="W15" s="430"/>
      <c r="X15" s="430"/>
      <c r="Y15" s="430"/>
      <c r="Z15" s="430"/>
      <c r="AA15" s="430"/>
      <c r="AB15" s="430"/>
      <c r="AC15" s="434"/>
      <c r="AD15" s="430"/>
    </row>
    <row r="16" spans="2:30" ht="15" outlineLevel="1" x14ac:dyDescent="0.2">
      <c r="B16" s="432">
        <v>44160</v>
      </c>
      <c r="C16" s="430" t="s">
        <v>773</v>
      </c>
      <c r="D16" s="430" t="s">
        <v>750</v>
      </c>
      <c r="E16" s="430" t="s">
        <v>774</v>
      </c>
      <c r="F16" s="430" t="s">
        <v>775</v>
      </c>
      <c r="G16" s="430" t="s">
        <v>776</v>
      </c>
      <c r="H16" s="430" t="s">
        <v>788</v>
      </c>
      <c r="I16" s="430" t="s">
        <v>781</v>
      </c>
      <c r="J16" s="437">
        <v>20410</v>
      </c>
      <c r="K16" s="438" t="s">
        <v>731</v>
      </c>
      <c r="L16" s="438" t="s">
        <v>791</v>
      </c>
      <c r="M16" s="431" t="s">
        <v>716</v>
      </c>
      <c r="N16" s="429" t="s">
        <v>706</v>
      </c>
      <c r="O16" s="446" t="s">
        <v>704</v>
      </c>
      <c r="P16" s="432">
        <v>44166</v>
      </c>
      <c r="Q16" s="442"/>
      <c r="R16" s="443"/>
      <c r="S16" s="430"/>
      <c r="T16" s="430"/>
      <c r="U16" s="430"/>
      <c r="V16" s="430"/>
      <c r="W16" s="430"/>
      <c r="X16" s="430"/>
      <c r="Y16" s="430"/>
      <c r="Z16" s="430"/>
      <c r="AA16" s="430"/>
      <c r="AB16" s="430"/>
      <c r="AC16" s="434"/>
      <c r="AD16" s="430"/>
    </row>
    <row r="17" spans="2:30" ht="15" outlineLevel="1" x14ac:dyDescent="0.2">
      <c r="B17" s="432">
        <v>44160</v>
      </c>
      <c r="C17" s="430" t="s">
        <v>752</v>
      </c>
      <c r="D17" s="430" t="s">
        <v>777</v>
      </c>
      <c r="E17" s="430" t="s">
        <v>778</v>
      </c>
      <c r="F17" s="430" t="s">
        <v>779</v>
      </c>
      <c r="G17" s="430" t="s">
        <v>780</v>
      </c>
      <c r="H17" s="430" t="s">
        <v>788</v>
      </c>
      <c r="I17" s="430" t="s">
        <v>781</v>
      </c>
      <c r="J17" s="437">
        <v>20378</v>
      </c>
      <c r="K17" s="438" t="s">
        <v>851</v>
      </c>
      <c r="L17" s="438" t="s">
        <v>791</v>
      </c>
      <c r="M17" s="431" t="s">
        <v>718</v>
      </c>
      <c r="N17" s="429" t="s">
        <v>704</v>
      </c>
      <c r="O17" s="446" t="s">
        <v>707</v>
      </c>
      <c r="P17" s="432">
        <f ca="1">TODAY()+1</f>
        <v>44777</v>
      </c>
      <c r="Q17" s="442"/>
      <c r="R17" s="443"/>
      <c r="S17" s="430"/>
      <c r="T17" s="430"/>
      <c r="U17" s="430"/>
      <c r="V17" s="430"/>
      <c r="W17" s="430"/>
      <c r="X17" s="430"/>
      <c r="Y17" s="430"/>
      <c r="Z17" s="430"/>
      <c r="AA17" s="430"/>
      <c r="AB17" s="430"/>
      <c r="AC17" s="434"/>
      <c r="AD17" s="430"/>
    </row>
    <row r="18" spans="2:30" ht="15" outlineLevel="1" x14ac:dyDescent="0.2">
      <c r="B18" s="432">
        <v>44161</v>
      </c>
      <c r="C18" s="430" t="s">
        <v>773</v>
      </c>
      <c r="D18" s="430" t="s">
        <v>784</v>
      </c>
      <c r="E18" s="430" t="s">
        <v>785</v>
      </c>
      <c r="F18" s="430" t="s">
        <v>786</v>
      </c>
      <c r="G18" s="430" t="s">
        <v>787</v>
      </c>
      <c r="H18" s="430" t="s">
        <v>788</v>
      </c>
      <c r="I18" s="430"/>
      <c r="J18" s="437">
        <v>20409</v>
      </c>
      <c r="K18" s="438" t="s">
        <v>731</v>
      </c>
      <c r="L18" s="438" t="s">
        <v>791</v>
      </c>
      <c r="M18" s="431" t="s">
        <v>718</v>
      </c>
      <c r="N18" s="429" t="s">
        <v>704</v>
      </c>
      <c r="O18" s="446" t="s">
        <v>707</v>
      </c>
      <c r="P18" s="432">
        <v>44165</v>
      </c>
      <c r="Q18" s="442"/>
      <c r="R18" s="443">
        <v>72000</v>
      </c>
      <c r="S18" s="430"/>
      <c r="T18" s="430"/>
      <c r="U18" s="430"/>
      <c r="V18" s="430"/>
      <c r="W18" s="430"/>
      <c r="X18" s="430"/>
      <c r="Y18" s="430"/>
      <c r="Z18" s="430"/>
      <c r="AA18" s="430"/>
      <c r="AB18" s="430"/>
      <c r="AC18" s="434"/>
      <c r="AD18" s="430"/>
    </row>
    <row r="19" spans="2:30" ht="15" outlineLevel="1" x14ac:dyDescent="0.2">
      <c r="B19" s="432">
        <v>44162</v>
      </c>
      <c r="C19" s="430" t="s">
        <v>751</v>
      </c>
      <c r="D19" s="430" t="s">
        <v>52</v>
      </c>
      <c r="E19" s="430" t="s">
        <v>828</v>
      </c>
      <c r="F19" s="430" t="s">
        <v>829</v>
      </c>
      <c r="G19" s="430" t="s">
        <v>830</v>
      </c>
      <c r="H19" s="430" t="s">
        <v>788</v>
      </c>
      <c r="I19" s="430"/>
      <c r="J19" s="437">
        <v>20320</v>
      </c>
      <c r="K19" s="438" t="s">
        <v>731</v>
      </c>
      <c r="L19" s="438" t="s">
        <v>791</v>
      </c>
      <c r="M19" s="431" t="s">
        <v>718</v>
      </c>
      <c r="N19" s="429" t="s">
        <v>709</v>
      </c>
      <c r="O19" s="446" t="s">
        <v>710</v>
      </c>
      <c r="P19" s="432">
        <v>44167</v>
      </c>
      <c r="Q19" s="442"/>
      <c r="R19" s="443"/>
      <c r="S19" s="430"/>
      <c r="T19" s="430"/>
      <c r="U19" s="430"/>
      <c r="V19" s="430"/>
      <c r="W19" s="430"/>
      <c r="X19" s="430"/>
      <c r="Y19" s="430"/>
      <c r="Z19" s="430"/>
      <c r="AA19" s="430"/>
      <c r="AB19" s="430"/>
      <c r="AC19" s="434"/>
      <c r="AD19" s="430"/>
    </row>
    <row r="20" spans="2:30" ht="15" outlineLevel="1" x14ac:dyDescent="0.2">
      <c r="B20" s="432">
        <v>44162</v>
      </c>
      <c r="C20" s="430" t="s">
        <v>751</v>
      </c>
      <c r="D20" s="430" t="s">
        <v>750</v>
      </c>
      <c r="E20" s="430" t="s">
        <v>831</v>
      </c>
      <c r="F20" s="430" t="s">
        <v>832</v>
      </c>
      <c r="G20" s="430" t="s">
        <v>833</v>
      </c>
      <c r="H20" s="430" t="s">
        <v>788</v>
      </c>
      <c r="I20" s="430"/>
      <c r="J20" s="437">
        <v>19215</v>
      </c>
      <c r="K20" s="438" t="s">
        <v>756</v>
      </c>
      <c r="L20" s="438" t="s">
        <v>791</v>
      </c>
      <c r="M20" s="431" t="s">
        <v>718</v>
      </c>
      <c r="N20" s="429" t="s">
        <v>709</v>
      </c>
      <c r="O20" s="446" t="s">
        <v>707</v>
      </c>
      <c r="P20" s="432">
        <v>44173</v>
      </c>
      <c r="Q20" s="442"/>
      <c r="R20" s="443"/>
      <c r="S20" s="430"/>
      <c r="T20" s="430"/>
      <c r="U20" s="430"/>
      <c r="V20" s="430"/>
      <c r="W20" s="430"/>
      <c r="X20" s="430"/>
      <c r="Y20" s="430"/>
      <c r="Z20" s="430"/>
      <c r="AA20" s="430"/>
      <c r="AB20" s="430"/>
      <c r="AC20" s="434"/>
      <c r="AD20" s="430"/>
    </row>
    <row r="21" spans="2:30" ht="15" outlineLevel="1" x14ac:dyDescent="0.2">
      <c r="B21" s="432">
        <v>44162</v>
      </c>
      <c r="C21" s="430" t="s">
        <v>773</v>
      </c>
      <c r="D21" s="430" t="s">
        <v>784</v>
      </c>
      <c r="E21" s="430" t="s">
        <v>785</v>
      </c>
      <c r="F21" s="430" t="s">
        <v>834</v>
      </c>
      <c r="G21" s="430"/>
      <c r="H21" s="430" t="s">
        <v>788</v>
      </c>
      <c r="I21" s="430"/>
      <c r="J21" s="437">
        <v>20408</v>
      </c>
      <c r="K21" s="438" t="s">
        <v>731</v>
      </c>
      <c r="L21" s="438" t="s">
        <v>731</v>
      </c>
      <c r="M21" s="431" t="s">
        <v>704</v>
      </c>
      <c r="N21" s="429" t="s">
        <v>704</v>
      </c>
      <c r="O21" s="446" t="s">
        <v>704</v>
      </c>
      <c r="P21" s="432">
        <v>44167</v>
      </c>
      <c r="Q21" s="442"/>
      <c r="R21" s="443"/>
      <c r="S21" s="430"/>
      <c r="T21" s="430"/>
      <c r="U21" s="430"/>
      <c r="V21" s="430"/>
      <c r="W21" s="430"/>
      <c r="X21" s="430"/>
      <c r="Y21" s="430"/>
      <c r="Z21" s="430"/>
      <c r="AA21" s="430"/>
      <c r="AB21" s="430"/>
      <c r="AC21" s="434"/>
      <c r="AD21" s="430"/>
    </row>
    <row r="22" spans="2:30" ht="15" outlineLevel="1" x14ac:dyDescent="0.2">
      <c r="B22" s="432">
        <v>44165</v>
      </c>
      <c r="C22" s="430" t="s">
        <v>835</v>
      </c>
      <c r="D22" s="430" t="s">
        <v>836</v>
      </c>
      <c r="E22" s="430" t="s">
        <v>837</v>
      </c>
      <c r="F22" s="430" t="s">
        <v>838</v>
      </c>
      <c r="G22" s="430" t="s">
        <v>839</v>
      </c>
      <c r="H22" s="430" t="s">
        <v>788</v>
      </c>
      <c r="I22" s="430"/>
      <c r="J22" s="437">
        <v>20413</v>
      </c>
      <c r="K22" s="438" t="s">
        <v>731</v>
      </c>
      <c r="L22" s="438" t="s">
        <v>213</v>
      </c>
      <c r="M22" s="431" t="s">
        <v>718</v>
      </c>
      <c r="N22" s="429" t="s">
        <v>706</v>
      </c>
      <c r="O22" s="446" t="s">
        <v>715</v>
      </c>
      <c r="P22" s="432">
        <v>44168</v>
      </c>
      <c r="Q22" s="442"/>
      <c r="R22" s="443">
        <v>57860</v>
      </c>
      <c r="S22" s="430"/>
      <c r="T22" s="430"/>
      <c r="U22" s="430"/>
      <c r="V22" s="430"/>
      <c r="W22" s="430"/>
      <c r="X22" s="430"/>
      <c r="Y22" s="430"/>
      <c r="Z22" s="430"/>
      <c r="AA22" s="430"/>
      <c r="AB22" s="430"/>
      <c r="AC22" s="434"/>
      <c r="AD22" s="430"/>
    </row>
    <row r="23" spans="2:30" ht="15" outlineLevel="1" x14ac:dyDescent="0.2">
      <c r="B23" s="432">
        <v>44165</v>
      </c>
      <c r="C23" s="430" t="s">
        <v>752</v>
      </c>
      <c r="D23" s="430" t="s">
        <v>750</v>
      </c>
      <c r="E23" s="430" t="s">
        <v>840</v>
      </c>
      <c r="F23" s="430" t="s">
        <v>841</v>
      </c>
      <c r="G23" s="430" t="s">
        <v>842</v>
      </c>
      <c r="H23" s="430" t="s">
        <v>788</v>
      </c>
      <c r="I23" s="430" t="s">
        <v>781</v>
      </c>
      <c r="J23" s="437">
        <v>20414</v>
      </c>
      <c r="K23" s="438" t="s">
        <v>731</v>
      </c>
      <c r="L23" s="438" t="s">
        <v>791</v>
      </c>
      <c r="M23" s="431" t="s">
        <v>704</v>
      </c>
      <c r="N23" s="429" t="s">
        <v>704</v>
      </c>
      <c r="O23" s="446" t="s">
        <v>707</v>
      </c>
      <c r="P23" s="432">
        <v>44173</v>
      </c>
      <c r="Q23" s="442"/>
      <c r="R23" s="443"/>
      <c r="S23" s="430"/>
      <c r="T23" s="430"/>
      <c r="U23" s="430"/>
      <c r="V23" s="430"/>
      <c r="W23" s="430"/>
      <c r="X23" s="430"/>
      <c r="Y23" s="430"/>
      <c r="Z23" s="430"/>
      <c r="AA23" s="430"/>
      <c r="AB23" s="430"/>
      <c r="AC23" s="434"/>
      <c r="AD23" s="430"/>
    </row>
    <row r="24" spans="2:30" ht="15" outlineLevel="1" x14ac:dyDescent="0.2">
      <c r="B24" s="432">
        <v>44165</v>
      </c>
      <c r="C24" s="429" t="s">
        <v>753</v>
      </c>
      <c r="D24" s="430" t="s">
        <v>52</v>
      </c>
      <c r="E24" s="430" t="s">
        <v>843</v>
      </c>
      <c r="F24" s="430" t="s">
        <v>844</v>
      </c>
      <c r="G24" s="430" t="s">
        <v>845</v>
      </c>
      <c r="H24" s="430" t="s">
        <v>788</v>
      </c>
      <c r="I24" s="430" t="s">
        <v>781</v>
      </c>
      <c r="J24" s="437">
        <v>20415</v>
      </c>
      <c r="K24" s="438" t="s">
        <v>731</v>
      </c>
      <c r="L24" s="438" t="s">
        <v>731</v>
      </c>
      <c r="M24" s="431" t="s">
        <v>704</v>
      </c>
      <c r="N24" s="429" t="s">
        <v>704</v>
      </c>
      <c r="O24" s="446" t="s">
        <v>707</v>
      </c>
      <c r="P24" s="432">
        <v>44176</v>
      </c>
      <c r="Q24" s="442"/>
      <c r="R24" s="443"/>
      <c r="S24" s="430"/>
      <c r="T24" s="430"/>
      <c r="U24" s="430"/>
      <c r="V24" s="430"/>
      <c r="W24" s="430"/>
      <c r="X24" s="430"/>
      <c r="Y24" s="430"/>
      <c r="Z24" s="430"/>
      <c r="AA24" s="430"/>
      <c r="AB24" s="430"/>
      <c r="AC24" s="434"/>
      <c r="AD24" s="430"/>
    </row>
    <row r="25" spans="2:30" ht="15" outlineLevel="1" x14ac:dyDescent="0.2">
      <c r="B25" s="432">
        <v>44166</v>
      </c>
      <c r="C25" s="430" t="s">
        <v>752</v>
      </c>
      <c r="D25" s="430" t="s">
        <v>750</v>
      </c>
      <c r="E25" s="430" t="s">
        <v>846</v>
      </c>
      <c r="F25" s="430" t="s">
        <v>847</v>
      </c>
      <c r="G25" s="430" t="s">
        <v>848</v>
      </c>
      <c r="H25" s="430" t="s">
        <v>788</v>
      </c>
      <c r="I25" s="430" t="s">
        <v>781</v>
      </c>
      <c r="J25" s="437">
        <v>20416</v>
      </c>
      <c r="K25" s="438" t="s">
        <v>731</v>
      </c>
      <c r="L25" s="438" t="s">
        <v>213</v>
      </c>
      <c r="M25" s="431" t="s">
        <v>718</v>
      </c>
      <c r="N25" s="429" t="s">
        <v>704</v>
      </c>
      <c r="O25" s="446" t="s">
        <v>707</v>
      </c>
      <c r="P25" s="432">
        <v>44169</v>
      </c>
      <c r="Q25" s="442"/>
      <c r="R25" s="443"/>
      <c r="S25" s="430"/>
      <c r="T25" s="430"/>
      <c r="U25" s="430"/>
      <c r="V25" s="430"/>
      <c r="W25" s="430"/>
      <c r="X25" s="430"/>
      <c r="Y25" s="430"/>
      <c r="Z25" s="430"/>
      <c r="AA25" s="430"/>
      <c r="AB25" s="430"/>
      <c r="AC25" s="434"/>
      <c r="AD25" s="430"/>
    </row>
    <row r="26" spans="2:30" ht="15" outlineLevel="1" x14ac:dyDescent="0.2">
      <c r="B26" s="436">
        <v>44166</v>
      </c>
      <c r="C26" s="430" t="s">
        <v>751</v>
      </c>
      <c r="D26" s="430" t="s">
        <v>750</v>
      </c>
      <c r="E26" s="430" t="s">
        <v>849</v>
      </c>
      <c r="F26" s="430" t="s">
        <v>732</v>
      </c>
      <c r="G26" s="430" t="s">
        <v>852</v>
      </c>
      <c r="H26" s="430" t="s">
        <v>788</v>
      </c>
      <c r="I26" s="430"/>
      <c r="J26" s="437">
        <v>20417</v>
      </c>
      <c r="K26" s="438" t="s">
        <v>731</v>
      </c>
      <c r="L26" s="438" t="s">
        <v>213</v>
      </c>
      <c r="M26" s="431" t="s">
        <v>718</v>
      </c>
      <c r="N26" s="435" t="s">
        <v>706</v>
      </c>
      <c r="O26" s="431" t="s">
        <v>707</v>
      </c>
      <c r="P26" s="436">
        <v>44168</v>
      </c>
      <c r="Q26" s="440"/>
      <c r="R26" s="441">
        <v>19350</v>
      </c>
      <c r="S26" s="430"/>
      <c r="T26" s="430"/>
      <c r="U26" s="430"/>
      <c r="V26" s="430"/>
      <c r="W26" s="430"/>
      <c r="X26" s="430"/>
      <c r="Y26" s="430"/>
      <c r="Z26" s="430"/>
      <c r="AA26" s="430"/>
      <c r="AB26" s="430"/>
      <c r="AC26" s="434"/>
      <c r="AD26" s="430"/>
    </row>
    <row r="27" spans="2:30" ht="15" outlineLevel="1" x14ac:dyDescent="0.2">
      <c r="B27" s="432">
        <v>44167</v>
      </c>
      <c r="C27" s="430" t="s">
        <v>805</v>
      </c>
      <c r="D27" s="430" t="s">
        <v>161</v>
      </c>
      <c r="E27" s="430" t="s">
        <v>853</v>
      </c>
      <c r="F27" s="430" t="s">
        <v>854</v>
      </c>
      <c r="G27" s="430" t="s">
        <v>855</v>
      </c>
      <c r="H27" s="430" t="s">
        <v>788</v>
      </c>
      <c r="I27" s="430"/>
      <c r="J27" s="437">
        <v>20419</v>
      </c>
      <c r="K27" s="438" t="s">
        <v>731</v>
      </c>
      <c r="L27" s="438" t="s">
        <v>791</v>
      </c>
      <c r="M27" s="431" t="s">
        <v>718</v>
      </c>
      <c r="N27" s="435" t="s">
        <v>712</v>
      </c>
      <c r="O27" s="431" t="s">
        <v>707</v>
      </c>
      <c r="P27" s="436">
        <v>44167</v>
      </c>
      <c r="Q27" s="440"/>
      <c r="R27" s="441">
        <v>4500</v>
      </c>
      <c r="S27" s="430"/>
      <c r="T27" s="430"/>
      <c r="U27" s="430"/>
      <c r="V27" s="430"/>
      <c r="W27" s="430"/>
      <c r="X27" s="430"/>
      <c r="Y27" s="430"/>
      <c r="Z27" s="430"/>
      <c r="AA27" s="430"/>
      <c r="AB27" s="430"/>
      <c r="AC27" s="439"/>
      <c r="AD27" s="430"/>
    </row>
    <row r="28" spans="2:30" ht="15" outlineLevel="1" x14ac:dyDescent="0.2">
      <c r="B28" s="432">
        <v>44167</v>
      </c>
      <c r="C28" s="430" t="s">
        <v>753</v>
      </c>
      <c r="D28" s="430" t="s">
        <v>150</v>
      </c>
      <c r="E28" s="430" t="s">
        <v>856</v>
      </c>
      <c r="F28" s="430" t="s">
        <v>857</v>
      </c>
      <c r="G28" s="430" t="s">
        <v>858</v>
      </c>
      <c r="H28" s="430" t="s">
        <v>788</v>
      </c>
      <c r="I28" s="430"/>
      <c r="J28" s="437">
        <v>20420</v>
      </c>
      <c r="K28" s="438" t="s">
        <v>731</v>
      </c>
      <c r="L28" s="438" t="s">
        <v>213</v>
      </c>
      <c r="M28" s="444" t="s">
        <v>714</v>
      </c>
      <c r="N28" s="429" t="s">
        <v>704</v>
      </c>
      <c r="O28" s="446" t="s">
        <v>704</v>
      </c>
      <c r="P28" s="432">
        <f ca="1">TODAY()+5</f>
        <v>44781</v>
      </c>
      <c r="Q28" s="442"/>
      <c r="R28" s="443"/>
      <c r="S28" s="430"/>
      <c r="T28" s="430"/>
      <c r="U28" s="430"/>
      <c r="V28" s="430"/>
      <c r="W28" s="430"/>
      <c r="X28" s="430"/>
      <c r="Y28" s="430"/>
      <c r="Z28" s="430"/>
      <c r="AA28" s="430"/>
      <c r="AB28" s="430"/>
      <c r="AC28" s="434"/>
      <c r="AD28" s="430"/>
    </row>
    <row r="29" spans="2:30" ht="15" outlineLevel="1" x14ac:dyDescent="0.2">
      <c r="B29" s="432">
        <v>44169</v>
      </c>
      <c r="C29" s="1" t="s">
        <v>859</v>
      </c>
      <c r="D29" s="1" t="s">
        <v>860</v>
      </c>
      <c r="E29" s="1" t="s">
        <v>861</v>
      </c>
      <c r="F29" s="430" t="s">
        <v>862</v>
      </c>
      <c r="G29" s="430" t="s">
        <v>863</v>
      </c>
      <c r="H29" s="430" t="s">
        <v>788</v>
      </c>
      <c r="I29" s="430"/>
      <c r="J29" s="437">
        <v>20421</v>
      </c>
      <c r="K29" s="1" t="s">
        <v>731</v>
      </c>
      <c r="L29" s="438" t="s">
        <v>731</v>
      </c>
      <c r="M29" s="431" t="s">
        <v>716</v>
      </c>
      <c r="N29" s="435" t="s">
        <v>706</v>
      </c>
      <c r="O29" s="431" t="s">
        <v>713</v>
      </c>
      <c r="P29" s="436">
        <v>44175</v>
      </c>
      <c r="Q29" s="442"/>
      <c r="R29" s="443"/>
      <c r="S29" s="430"/>
      <c r="T29" s="430"/>
      <c r="U29" s="430"/>
      <c r="V29" s="430"/>
      <c r="W29" s="430"/>
      <c r="X29" s="430"/>
      <c r="Y29" s="430"/>
      <c r="Z29" s="430"/>
      <c r="AA29" s="430"/>
      <c r="AB29" s="430"/>
      <c r="AC29" s="434"/>
      <c r="AD29" s="430"/>
    </row>
    <row r="30" spans="2:30" ht="15" outlineLevel="1" x14ac:dyDescent="0.2">
      <c r="B30" s="432">
        <v>44172</v>
      </c>
      <c r="C30" s="430" t="s">
        <v>864</v>
      </c>
      <c r="D30" s="430" t="s">
        <v>161</v>
      </c>
      <c r="E30" s="430" t="s">
        <v>865</v>
      </c>
      <c r="F30" s="430" t="s">
        <v>866</v>
      </c>
      <c r="G30" s="430" t="s">
        <v>867</v>
      </c>
      <c r="H30" s="430" t="s">
        <v>788</v>
      </c>
      <c r="I30" s="430"/>
      <c r="J30" s="437">
        <v>20276</v>
      </c>
      <c r="K30" s="1" t="s">
        <v>868</v>
      </c>
      <c r="L30" s="438" t="s">
        <v>791</v>
      </c>
      <c r="M30" s="431" t="s">
        <v>714</v>
      </c>
      <c r="N30" s="435" t="s">
        <v>706</v>
      </c>
      <c r="O30" s="431" t="s">
        <v>710</v>
      </c>
      <c r="P30" s="436">
        <v>44172</v>
      </c>
      <c r="Q30" s="442"/>
      <c r="R30" s="443"/>
      <c r="S30" s="430"/>
      <c r="T30" s="430"/>
      <c r="U30" s="430"/>
      <c r="V30" s="430"/>
      <c r="W30" s="430"/>
      <c r="X30" s="430"/>
      <c r="Y30" s="430"/>
      <c r="Z30" s="430"/>
      <c r="AA30" s="430"/>
      <c r="AB30" s="430"/>
      <c r="AC30" s="434"/>
      <c r="AD30" s="430"/>
    </row>
    <row r="31" spans="2:30" ht="15" outlineLevel="1" x14ac:dyDescent="0.2">
      <c r="B31" s="432">
        <v>44182</v>
      </c>
      <c r="C31" s="430" t="s">
        <v>752</v>
      </c>
      <c r="D31" s="430" t="s">
        <v>750</v>
      </c>
      <c r="E31" s="430" t="s">
        <v>869</v>
      </c>
      <c r="F31" s="430" t="s">
        <v>870</v>
      </c>
      <c r="G31" s="430" t="s">
        <v>871</v>
      </c>
      <c r="H31" s="430" t="s">
        <v>788</v>
      </c>
      <c r="I31" s="430"/>
      <c r="J31" s="437">
        <v>20422</v>
      </c>
      <c r="K31" s="438" t="s">
        <v>731</v>
      </c>
      <c r="L31" s="438" t="s">
        <v>731</v>
      </c>
      <c r="M31" s="431" t="s">
        <v>704</v>
      </c>
      <c r="N31" s="435" t="s">
        <v>712</v>
      </c>
      <c r="O31" s="431" t="s">
        <v>707</v>
      </c>
      <c r="P31" s="436">
        <v>44176</v>
      </c>
      <c r="Q31" s="440"/>
      <c r="R31" s="441"/>
      <c r="S31" s="430"/>
      <c r="T31" s="430"/>
      <c r="U31" s="430"/>
      <c r="V31" s="430"/>
      <c r="W31" s="430"/>
      <c r="X31" s="430"/>
      <c r="Y31" s="430"/>
      <c r="Z31" s="430"/>
      <c r="AA31" s="430"/>
      <c r="AB31" s="430"/>
      <c r="AC31" s="439"/>
      <c r="AD31" s="430"/>
    </row>
    <row r="32" spans="2:30" ht="15" outlineLevel="1" x14ac:dyDescent="0.2">
      <c r="B32" s="432"/>
      <c r="C32" s="430"/>
      <c r="D32" s="430"/>
      <c r="E32" s="430"/>
      <c r="F32" s="430"/>
      <c r="G32" s="430"/>
      <c r="H32" s="430"/>
      <c r="I32" s="430"/>
      <c r="J32" s="437"/>
      <c r="K32" s="438" t="s">
        <v>731</v>
      </c>
      <c r="L32" s="438" t="s">
        <v>731</v>
      </c>
      <c r="M32" s="431"/>
      <c r="N32" s="429"/>
      <c r="O32" s="446"/>
      <c r="P32" s="432"/>
      <c r="Q32" s="442"/>
      <c r="R32" s="443"/>
      <c r="S32" s="430"/>
      <c r="T32" s="430"/>
      <c r="U32" s="430"/>
      <c r="V32" s="430"/>
      <c r="W32" s="430"/>
      <c r="X32" s="430"/>
      <c r="Y32" s="430"/>
      <c r="Z32" s="430"/>
      <c r="AA32" s="430"/>
      <c r="AB32" s="430"/>
      <c r="AC32" s="434"/>
      <c r="AD32" s="430"/>
    </row>
    <row r="33" spans="2:30" ht="15" outlineLevel="1" x14ac:dyDescent="0.2">
      <c r="B33" s="432"/>
      <c r="C33" s="447"/>
      <c r="D33" s="447"/>
      <c r="E33" s="447"/>
      <c r="F33" s="430"/>
      <c r="G33" s="430"/>
      <c r="H33" s="430"/>
      <c r="I33" s="430"/>
      <c r="J33" s="437"/>
      <c r="K33" s="438" t="s">
        <v>731</v>
      </c>
      <c r="L33" s="438" t="s">
        <v>731</v>
      </c>
      <c r="M33" s="448"/>
      <c r="N33" s="449"/>
      <c r="O33" s="448"/>
      <c r="P33" s="436"/>
      <c r="Q33" s="442"/>
      <c r="R33" s="443"/>
      <c r="S33" s="445"/>
      <c r="T33" s="430"/>
      <c r="U33" s="430"/>
      <c r="V33" s="430"/>
      <c r="W33" s="430"/>
      <c r="X33" s="430"/>
      <c r="Y33" s="430"/>
      <c r="Z33" s="430"/>
      <c r="AA33" s="430"/>
      <c r="AB33" s="430"/>
      <c r="AC33" s="450"/>
      <c r="AD33" s="447"/>
    </row>
    <row r="34" spans="2:30" ht="15" outlineLevel="1" x14ac:dyDescent="0.2">
      <c r="B34" s="432"/>
      <c r="C34" s="447"/>
      <c r="D34" s="447"/>
      <c r="E34" s="447"/>
      <c r="F34" s="430"/>
      <c r="G34" s="430"/>
      <c r="H34" s="430"/>
      <c r="I34" s="430"/>
      <c r="J34" s="437"/>
      <c r="K34" s="438" t="s">
        <v>731</v>
      </c>
      <c r="L34" s="438" t="s">
        <v>731</v>
      </c>
      <c r="M34" s="448"/>
      <c r="N34" s="449"/>
      <c r="O34" s="448"/>
      <c r="P34" s="436"/>
      <c r="Q34" s="442"/>
      <c r="R34" s="443"/>
      <c r="S34" s="445"/>
      <c r="T34" s="430"/>
      <c r="U34" s="430"/>
      <c r="V34" s="430"/>
      <c r="W34" s="430"/>
      <c r="X34" s="430"/>
      <c r="Y34" s="430"/>
      <c r="Z34" s="430"/>
      <c r="AA34" s="430"/>
      <c r="AB34" s="430"/>
      <c r="AC34" s="450"/>
      <c r="AD34" s="447"/>
    </row>
    <row r="35" spans="2:30" ht="15" outlineLevel="1" x14ac:dyDescent="0.2">
      <c r="B35" s="432"/>
      <c r="C35" s="447"/>
      <c r="D35" s="447"/>
      <c r="E35" s="447"/>
      <c r="F35" s="430"/>
      <c r="G35" s="430"/>
      <c r="H35" s="430"/>
      <c r="I35" s="430"/>
      <c r="J35" s="437"/>
      <c r="K35" s="438" t="s">
        <v>731</v>
      </c>
      <c r="L35" s="438" t="s">
        <v>731</v>
      </c>
      <c r="M35" s="448"/>
      <c r="N35" s="449"/>
      <c r="O35" s="448"/>
      <c r="P35" s="436"/>
      <c r="Q35" s="442"/>
      <c r="R35" s="443"/>
      <c r="S35" s="445"/>
      <c r="T35" s="430"/>
      <c r="U35" s="430"/>
      <c r="V35" s="430"/>
      <c r="W35" s="430"/>
      <c r="X35" s="430"/>
      <c r="Y35" s="430"/>
      <c r="Z35" s="430"/>
      <c r="AA35" s="430"/>
      <c r="AB35" s="430"/>
      <c r="AC35" s="450"/>
      <c r="AD35" s="447"/>
    </row>
    <row r="36" spans="2:30" ht="15" outlineLevel="1" x14ac:dyDescent="0.2">
      <c r="B36" s="432"/>
      <c r="C36" s="447"/>
      <c r="D36" s="447"/>
      <c r="E36" s="447"/>
      <c r="F36" s="430"/>
      <c r="G36" s="430"/>
      <c r="H36" s="430"/>
      <c r="I36" s="430"/>
      <c r="J36" s="437"/>
      <c r="K36" s="438" t="s">
        <v>731</v>
      </c>
      <c r="L36" s="438" t="s">
        <v>731</v>
      </c>
      <c r="M36" s="448"/>
      <c r="N36" s="449"/>
      <c r="O36" s="448"/>
      <c r="P36" s="436"/>
      <c r="Q36" s="442"/>
      <c r="R36" s="443"/>
      <c r="S36" s="445"/>
      <c r="T36" s="430"/>
      <c r="U36" s="430"/>
      <c r="V36" s="430"/>
      <c r="W36" s="430"/>
      <c r="X36" s="430"/>
      <c r="Y36" s="430"/>
      <c r="Z36" s="430"/>
      <c r="AA36" s="430"/>
      <c r="AB36" s="430"/>
      <c r="AC36" s="450"/>
      <c r="AD36" s="447"/>
    </row>
    <row r="37" spans="2:30" ht="15" outlineLevel="1" x14ac:dyDescent="0.2">
      <c r="B37" s="432"/>
      <c r="C37" s="430"/>
      <c r="D37" s="430"/>
      <c r="E37" s="430"/>
      <c r="F37" s="430"/>
      <c r="G37" s="430"/>
      <c r="H37" s="430"/>
      <c r="I37" s="430"/>
      <c r="J37" s="437"/>
      <c r="K37" s="1" t="s">
        <v>731</v>
      </c>
      <c r="L37" s="438" t="s">
        <v>731</v>
      </c>
      <c r="M37" s="431"/>
      <c r="N37" s="435"/>
      <c r="O37" s="431"/>
      <c r="P37" s="436"/>
      <c r="Q37" s="442"/>
      <c r="R37" s="443"/>
      <c r="S37" s="445"/>
      <c r="T37" s="430"/>
      <c r="U37" s="430"/>
      <c r="V37" s="430"/>
      <c r="W37" s="430"/>
      <c r="X37" s="430"/>
      <c r="Y37" s="430"/>
      <c r="Z37" s="430"/>
      <c r="AA37" s="430"/>
      <c r="AB37" s="430"/>
      <c r="AC37" s="439"/>
    </row>
    <row r="38" spans="2:30" outlineLevel="1" x14ac:dyDescent="0.2"/>
  </sheetData>
  <conditionalFormatting sqref="B3:AD37">
    <cfRule type="expression" dxfId="181" priority="13" stopIfTrue="1">
      <formula>$M3="completed"</formula>
    </cfRule>
  </conditionalFormatting>
  <conditionalFormatting sqref="N3:N37">
    <cfRule type="cellIs" dxfId="180" priority="14" stopIfTrue="1" operator="equal">
      <formula>"high"</formula>
    </cfRule>
    <cfRule type="cellIs" dxfId="179" priority="15" stopIfTrue="1" operator="equal">
      <formula>"low"</formula>
    </cfRule>
  </conditionalFormatting>
  <dataValidations count="4">
    <dataValidation type="list" allowBlank="1" showInputMessage="1" showErrorMessage="1" sqref="L3:L37" xr:uid="{FE34D40A-F1ED-4051-B101-8A161BF21798}">
      <formula1>pm</formula1>
    </dataValidation>
    <dataValidation type="list" allowBlank="1" showInputMessage="1" showErrorMessage="1" sqref="M3:M38" xr:uid="{9643419C-0536-4BA2-A5DB-0BB3AF34D8FB}">
      <formula1>status</formula1>
    </dataValidation>
    <dataValidation type="list" allowBlank="1" showInputMessage="1" showErrorMessage="1" sqref="N3:N38" xr:uid="{FCECFAFE-0CAD-44D7-BB1D-0A3DB6DC7E1F}">
      <formula1>priority</formula1>
    </dataValidation>
    <dataValidation type="list" allowBlank="1" showInputMessage="1" showErrorMessage="1" sqref="O3:O38" xr:uid="{1A8D29E1-AD31-478C-B91C-1EB6F7755BC3}">
      <formula1>pick</formula1>
    </dataValidation>
  </dataValidations>
  <pageMargins left="0.7" right="0.7" top="0.78740157499999996" bottom="0.78740157499999996" header="0.3" footer="0.3"/>
  <pageSetup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6" id="{4670CA97-797C-4400-B6BC-B542223F6AC8}">
            <x14:iconSet iconSet="3Symbols" custom="1">
              <x14:cfvo type="percent">
                <xm:f>0</xm:f>
              </x14:cfvo>
              <x14:cfvo type="num">
                <xm:f>TODAY()</xm:f>
              </x14:cfvo>
              <x14:cfvo type="num" gte="0">
                <xm:f>TODAY()</xm:f>
              </x14:cfvo>
              <x14:cfIcon iconSet="3Symbols" iconId="0"/>
              <x14:cfIcon iconSet="3Symbols" iconId="1"/>
              <x14:cfIcon iconSet="3TrafficLights1" iconId="2"/>
            </x14:iconSet>
          </x14:cfRule>
          <xm:sqref>P3:P37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E2FF-CD61-46A0-930D-DB4C49444E09}">
  <sheetPr codeName="Tabelle9">
    <tabColor theme="9" tint="0.79998168889431442"/>
  </sheetPr>
  <dimension ref="B2:E24"/>
  <sheetViews>
    <sheetView workbookViewId="0">
      <selection activeCell="J2" sqref="J2:L2"/>
    </sheetView>
  </sheetViews>
  <sheetFormatPr baseColWidth="10" defaultRowHeight="15" x14ac:dyDescent="0.2"/>
  <cols>
    <col min="1" max="1" width="2.6640625" customWidth="1"/>
    <col min="2" max="2" width="21.6640625" customWidth="1"/>
    <col min="3" max="3" width="11.6640625" customWidth="1"/>
    <col min="4" max="4" width="21.6640625" customWidth="1"/>
  </cols>
  <sheetData>
    <row r="2" spans="2:5" ht="16" x14ac:dyDescent="0.2">
      <c r="B2" s="409" t="s">
        <v>701</v>
      </c>
      <c r="C2" s="410" t="s">
        <v>702</v>
      </c>
      <c r="D2" s="409" t="s">
        <v>703</v>
      </c>
      <c r="E2" s="409" t="s">
        <v>614</v>
      </c>
    </row>
    <row r="3" spans="2:5" x14ac:dyDescent="0.2">
      <c r="B3" s="411" t="s">
        <v>704</v>
      </c>
      <c r="C3" s="412" t="s">
        <v>704</v>
      </c>
      <c r="D3" s="413" t="s">
        <v>704</v>
      </c>
      <c r="E3" s="413" t="s">
        <v>731</v>
      </c>
    </row>
    <row r="4" spans="2:5" x14ac:dyDescent="0.2">
      <c r="B4" s="411" t="s">
        <v>711</v>
      </c>
      <c r="C4" s="412" t="s">
        <v>706</v>
      </c>
      <c r="D4" s="413" t="s">
        <v>707</v>
      </c>
      <c r="E4" s="413" t="s">
        <v>793</v>
      </c>
    </row>
    <row r="5" spans="2:5" x14ac:dyDescent="0.2">
      <c r="B5" s="411" t="s">
        <v>795</v>
      </c>
      <c r="C5" s="412" t="s">
        <v>709</v>
      </c>
      <c r="D5" s="413" t="s">
        <v>710</v>
      </c>
      <c r="E5" s="413" t="s">
        <v>791</v>
      </c>
    </row>
    <row r="6" spans="2:5" x14ac:dyDescent="0.2">
      <c r="B6" s="411" t="s">
        <v>718</v>
      </c>
      <c r="C6" s="412" t="s">
        <v>712</v>
      </c>
      <c r="D6" s="413" t="s">
        <v>713</v>
      </c>
      <c r="E6" s="413" t="s">
        <v>213</v>
      </c>
    </row>
    <row r="7" spans="2:5" x14ac:dyDescent="0.2">
      <c r="B7" s="411" t="s">
        <v>714</v>
      </c>
      <c r="C7" s="412"/>
      <c r="D7" s="413" t="s">
        <v>715</v>
      </c>
      <c r="E7" s="413" t="s">
        <v>794</v>
      </c>
    </row>
    <row r="8" spans="2:5" x14ac:dyDescent="0.2">
      <c r="B8" s="411" t="s">
        <v>796</v>
      </c>
      <c r="C8" s="412"/>
      <c r="D8" s="413"/>
      <c r="E8" s="413" t="s">
        <v>792</v>
      </c>
    </row>
    <row r="9" spans="2:5" x14ac:dyDescent="0.2">
      <c r="B9" s="411" t="s">
        <v>717</v>
      </c>
      <c r="C9" s="412"/>
      <c r="D9" s="413"/>
      <c r="E9" s="413" t="s">
        <v>790</v>
      </c>
    </row>
    <row r="10" spans="2:5" x14ac:dyDescent="0.2">
      <c r="B10" s="411" t="s">
        <v>708</v>
      </c>
      <c r="C10" s="412"/>
      <c r="D10" s="413"/>
      <c r="E10" s="413"/>
    </row>
    <row r="11" spans="2:5" x14ac:dyDescent="0.2">
      <c r="B11" s="411" t="s">
        <v>716</v>
      </c>
      <c r="C11" s="412"/>
      <c r="D11" s="413"/>
      <c r="E11" s="413"/>
    </row>
    <row r="12" spans="2:5" x14ac:dyDescent="0.2">
      <c r="B12" s="411" t="s">
        <v>705</v>
      </c>
      <c r="C12" s="412"/>
      <c r="D12" s="413"/>
      <c r="E12" s="413"/>
    </row>
    <row r="13" spans="2:5" x14ac:dyDescent="0.2">
      <c r="B13" s="411"/>
      <c r="C13" s="412"/>
      <c r="D13" s="413"/>
      <c r="E13" s="413"/>
    </row>
    <row r="14" spans="2:5" x14ac:dyDescent="0.2">
      <c r="B14" s="411"/>
      <c r="C14" s="412"/>
      <c r="D14" s="413"/>
      <c r="E14" s="413"/>
    </row>
    <row r="15" spans="2:5" x14ac:dyDescent="0.2">
      <c r="B15" s="411"/>
      <c r="C15" s="412"/>
      <c r="D15" s="413"/>
      <c r="E15" s="413"/>
    </row>
    <row r="16" spans="2:5" x14ac:dyDescent="0.2">
      <c r="B16" s="411"/>
      <c r="C16" s="412"/>
      <c r="D16" s="413"/>
      <c r="E16" s="413"/>
    </row>
    <row r="17" spans="2:5" x14ac:dyDescent="0.2">
      <c r="B17" s="411"/>
      <c r="C17" s="412"/>
      <c r="D17" s="413"/>
      <c r="E17" s="413"/>
    </row>
    <row r="18" spans="2:5" x14ac:dyDescent="0.2">
      <c r="B18" s="411"/>
      <c r="C18" s="412"/>
      <c r="D18" s="413"/>
      <c r="E18" s="413"/>
    </row>
    <row r="19" spans="2:5" x14ac:dyDescent="0.2">
      <c r="B19" s="411"/>
      <c r="C19" s="412"/>
      <c r="D19" s="413"/>
      <c r="E19" s="413"/>
    </row>
    <row r="20" spans="2:5" x14ac:dyDescent="0.2">
      <c r="B20" s="411"/>
      <c r="C20" s="412"/>
      <c r="D20" s="413"/>
      <c r="E20" s="413"/>
    </row>
    <row r="21" spans="2:5" x14ac:dyDescent="0.2">
      <c r="B21" s="411"/>
      <c r="C21" s="412"/>
      <c r="D21" s="413"/>
      <c r="E21" s="413"/>
    </row>
    <row r="22" spans="2:5" x14ac:dyDescent="0.2">
      <c r="B22" s="411"/>
      <c r="C22" s="412"/>
      <c r="D22" s="413"/>
      <c r="E22" s="413"/>
    </row>
    <row r="23" spans="2:5" x14ac:dyDescent="0.2">
      <c r="B23" s="411"/>
      <c r="C23" s="412"/>
      <c r="D23" s="413"/>
      <c r="E23" s="413"/>
    </row>
    <row r="24" spans="2:5" x14ac:dyDescent="0.2">
      <c r="B24" s="411"/>
      <c r="C24" s="412"/>
      <c r="D24" s="413"/>
      <c r="E24" s="413"/>
    </row>
  </sheetData>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73A97-E842-481B-A521-35A168F76195}">
  <sheetPr codeName="Tabelle10"/>
  <dimension ref="B2:H22"/>
  <sheetViews>
    <sheetView workbookViewId="0">
      <selection activeCell="J2" sqref="J2:L2"/>
    </sheetView>
  </sheetViews>
  <sheetFormatPr baseColWidth="10" defaultRowHeight="15" x14ac:dyDescent="0.2"/>
  <cols>
    <col min="1" max="1" width="2.6640625" customWidth="1"/>
    <col min="2" max="7" width="13.6640625" customWidth="1"/>
    <col min="8" max="8" width="25.6640625" customWidth="1"/>
  </cols>
  <sheetData>
    <row r="2" spans="2:8" ht="16" x14ac:dyDescent="0.2">
      <c r="B2" s="414" t="s">
        <v>719</v>
      </c>
      <c r="C2" s="414" t="s">
        <v>701</v>
      </c>
      <c r="D2" s="415" t="s">
        <v>702</v>
      </c>
      <c r="E2" s="416" t="s">
        <v>703</v>
      </c>
      <c r="F2" s="416" t="s">
        <v>720</v>
      </c>
      <c r="G2" s="415" t="s">
        <v>721</v>
      </c>
      <c r="H2" s="414" t="s">
        <v>722</v>
      </c>
    </row>
    <row r="3" spans="2:8" x14ac:dyDescent="0.2">
      <c r="B3" s="417" t="s">
        <v>723</v>
      </c>
      <c r="C3" s="418" t="s">
        <v>705</v>
      </c>
      <c r="D3" s="419" t="s">
        <v>706</v>
      </c>
      <c r="E3" s="420" t="s">
        <v>707</v>
      </c>
      <c r="F3" s="421">
        <f ca="1">TODAY()+2</f>
        <v>44778</v>
      </c>
      <c r="G3" s="419" t="s">
        <v>724</v>
      </c>
      <c r="H3" s="422" t="s">
        <v>725</v>
      </c>
    </row>
    <row r="4" spans="2:8" ht="45" x14ac:dyDescent="0.2">
      <c r="B4" s="417" t="s">
        <v>726</v>
      </c>
      <c r="C4" s="418" t="s">
        <v>711</v>
      </c>
      <c r="D4" s="419" t="s">
        <v>709</v>
      </c>
      <c r="E4" s="420" t="s">
        <v>710</v>
      </c>
      <c r="F4" s="421">
        <f ca="1">TODAY()-2</f>
        <v>44774</v>
      </c>
      <c r="G4" s="419" t="s">
        <v>727</v>
      </c>
      <c r="H4" s="422" t="s">
        <v>728</v>
      </c>
    </row>
    <row r="5" spans="2:8" x14ac:dyDescent="0.2">
      <c r="B5" s="417" t="s">
        <v>729</v>
      </c>
      <c r="C5" s="418" t="s">
        <v>716</v>
      </c>
      <c r="D5" s="419" t="s">
        <v>712</v>
      </c>
      <c r="E5" s="420" t="s">
        <v>715</v>
      </c>
      <c r="F5" s="421">
        <f ca="1">TODAY()</f>
        <v>44776</v>
      </c>
      <c r="G5" s="419"/>
      <c r="H5" s="422"/>
    </row>
    <row r="6" spans="2:8" x14ac:dyDescent="0.2">
      <c r="B6" s="417" t="s">
        <v>730</v>
      </c>
      <c r="C6" s="418" t="s">
        <v>718</v>
      </c>
      <c r="D6" s="419" t="s">
        <v>709</v>
      </c>
      <c r="E6" s="420"/>
      <c r="F6" s="421">
        <v>42736</v>
      </c>
      <c r="G6" s="419"/>
      <c r="H6" s="422"/>
    </row>
    <row r="7" spans="2:8" x14ac:dyDescent="0.2">
      <c r="B7" s="417"/>
      <c r="C7" s="418"/>
      <c r="D7" s="419"/>
      <c r="E7" s="420"/>
      <c r="F7" s="421"/>
      <c r="G7" s="419"/>
      <c r="H7" s="422"/>
    </row>
    <row r="8" spans="2:8" x14ac:dyDescent="0.2">
      <c r="B8" s="417"/>
      <c r="C8" s="418"/>
      <c r="D8" s="419"/>
      <c r="E8" s="420"/>
      <c r="F8" s="421"/>
      <c r="G8" s="419"/>
      <c r="H8" s="422"/>
    </row>
    <row r="9" spans="2:8" x14ac:dyDescent="0.2">
      <c r="B9" s="417"/>
      <c r="C9" s="418"/>
      <c r="D9" s="419"/>
      <c r="E9" s="420"/>
      <c r="F9" s="421"/>
      <c r="G9" s="419"/>
      <c r="H9" s="422"/>
    </row>
    <row r="10" spans="2:8" x14ac:dyDescent="0.2">
      <c r="B10" s="417"/>
      <c r="C10" s="418"/>
      <c r="D10" s="419"/>
      <c r="E10" s="420"/>
      <c r="F10" s="421"/>
      <c r="G10" s="419"/>
      <c r="H10" s="422"/>
    </row>
    <row r="11" spans="2:8" x14ac:dyDescent="0.2">
      <c r="B11" s="417"/>
      <c r="C11" s="418"/>
      <c r="D11" s="419"/>
      <c r="E11" s="420"/>
      <c r="F11" s="421"/>
      <c r="G11" s="419"/>
      <c r="H11" s="422"/>
    </row>
    <row r="12" spans="2:8" x14ac:dyDescent="0.2">
      <c r="B12" s="417"/>
      <c r="C12" s="418"/>
      <c r="D12" s="419"/>
      <c r="E12" s="420"/>
      <c r="F12" s="421"/>
      <c r="G12" s="419"/>
      <c r="H12" s="422"/>
    </row>
    <row r="13" spans="2:8" x14ac:dyDescent="0.2">
      <c r="B13" s="417"/>
      <c r="C13" s="418"/>
      <c r="D13" s="419"/>
      <c r="E13" s="420"/>
      <c r="F13" s="421"/>
      <c r="G13" s="419"/>
      <c r="H13" s="422"/>
    </row>
    <row r="14" spans="2:8" x14ac:dyDescent="0.2">
      <c r="B14" s="417"/>
      <c r="C14" s="418"/>
      <c r="D14" s="419"/>
      <c r="E14" s="420"/>
      <c r="F14" s="421"/>
      <c r="G14" s="419"/>
      <c r="H14" s="422"/>
    </row>
    <row r="15" spans="2:8" x14ac:dyDescent="0.2">
      <c r="B15" s="417"/>
      <c r="C15" s="418"/>
      <c r="D15" s="419"/>
      <c r="E15" s="420"/>
      <c r="F15" s="421"/>
      <c r="G15" s="419"/>
      <c r="H15" s="422"/>
    </row>
    <row r="16" spans="2:8" x14ac:dyDescent="0.2">
      <c r="B16" s="417"/>
      <c r="C16" s="418"/>
      <c r="D16" s="419"/>
      <c r="E16" s="420"/>
      <c r="F16" s="421"/>
      <c r="G16" s="419"/>
      <c r="H16" s="422"/>
    </row>
    <row r="17" spans="2:8" x14ac:dyDescent="0.2">
      <c r="B17" s="417"/>
      <c r="C17" s="418"/>
      <c r="D17" s="419"/>
      <c r="E17" s="420"/>
      <c r="F17" s="421"/>
      <c r="G17" s="419"/>
      <c r="H17" s="422"/>
    </row>
    <row r="18" spans="2:8" x14ac:dyDescent="0.2">
      <c r="B18" s="417"/>
      <c r="C18" s="418"/>
      <c r="D18" s="419"/>
      <c r="E18" s="420"/>
      <c r="F18" s="421"/>
      <c r="G18" s="419"/>
      <c r="H18" s="422"/>
    </row>
    <row r="19" spans="2:8" x14ac:dyDescent="0.2">
      <c r="B19" s="423"/>
      <c r="C19" s="424"/>
      <c r="D19" s="425"/>
      <c r="E19" s="426"/>
      <c r="F19" s="427"/>
      <c r="G19" s="428"/>
      <c r="H19" s="423"/>
    </row>
    <row r="20" spans="2:8" x14ac:dyDescent="0.2">
      <c r="B20" s="423"/>
      <c r="C20" s="424"/>
      <c r="D20" s="425"/>
      <c r="E20" s="426"/>
      <c r="F20" s="427"/>
      <c r="G20" s="428"/>
      <c r="H20" s="423"/>
    </row>
    <row r="21" spans="2:8" x14ac:dyDescent="0.2">
      <c r="B21" s="417"/>
      <c r="C21" s="418"/>
      <c r="D21" s="419"/>
      <c r="E21" s="420"/>
      <c r="F21" s="421"/>
      <c r="G21" s="419"/>
      <c r="H21" s="422"/>
    </row>
    <row r="22" spans="2:8" x14ac:dyDescent="0.2">
      <c r="B22" s="417"/>
      <c r="C22" s="418"/>
      <c r="D22" s="419"/>
      <c r="E22" s="420"/>
      <c r="F22" s="421"/>
      <c r="G22" s="419"/>
      <c r="H22" s="422"/>
    </row>
  </sheetData>
  <conditionalFormatting sqref="B3:H22">
    <cfRule type="expression" dxfId="178" priority="1" stopIfTrue="1">
      <formula>$C3="completed"</formula>
    </cfRule>
  </conditionalFormatting>
  <conditionalFormatting sqref="D3:D22">
    <cfRule type="cellIs" dxfId="177" priority="2" stopIfTrue="1" operator="equal">
      <formula>"high"</formula>
    </cfRule>
    <cfRule type="cellIs" dxfId="176" priority="3" stopIfTrue="1" operator="equal">
      <formula>"low"</formula>
    </cfRule>
  </conditionalFormatting>
  <conditionalFormatting sqref="F3:F22">
    <cfRule type="cellIs" dxfId="175" priority="5" operator="lessThan">
      <formula>TODAY()</formula>
    </cfRule>
  </conditionalFormatting>
  <dataValidations count="3">
    <dataValidation type="list" allowBlank="1" showInputMessage="1" showErrorMessage="1" sqref="C3:C22" xr:uid="{E043D956-ED50-4096-92A9-B107A21547F2}">
      <formula1>status</formula1>
    </dataValidation>
    <dataValidation type="list" allowBlank="1" showInputMessage="1" showErrorMessage="1" sqref="D3:D22" xr:uid="{7D5E8C06-D547-4F82-9AD7-E9E8EF692B81}">
      <formula1>priority</formula1>
    </dataValidation>
    <dataValidation type="list" allowBlank="1" showInputMessage="1" showErrorMessage="1" sqref="E3:E22" xr:uid="{E9E492B9-0F8B-49F1-AA33-3209C786EB05}">
      <formula1>pick</formula1>
    </dataValidation>
  </dataValidations>
  <pageMargins left="0.7" right="0.7" top="0.78740157499999996" bottom="0.78740157499999996"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4" id="{29DD5286-8218-4313-9978-38C57767546F}">
            <x14:iconSet iconSet="3Symbols" custom="1">
              <x14:cfvo type="percent">
                <xm:f>0</xm:f>
              </x14:cfvo>
              <x14:cfvo type="num">
                <xm:f>TODAY()</xm:f>
              </x14:cfvo>
              <x14:cfvo type="num" gte="0">
                <xm:f>TODAY()</xm:f>
              </x14:cfvo>
              <x14:cfIcon iconSet="3Symbols" iconId="0"/>
              <x14:cfIcon iconSet="3Symbols" iconId="1"/>
              <x14:cfIcon iconSet="3TrafficLights1" iconId="2"/>
            </x14:iconSet>
          </x14:cfRule>
          <xm:sqref>F2:F22</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AE6A-B730-4DBF-8F71-BBF8EB860144}">
  <sheetPr codeName="Tabelle11">
    <tabColor rgb="FFFFCCCC"/>
  </sheetPr>
  <dimension ref="B2:F56"/>
  <sheetViews>
    <sheetView workbookViewId="0">
      <selection activeCell="J2" sqref="J2:L2"/>
    </sheetView>
  </sheetViews>
  <sheetFormatPr baseColWidth="10" defaultRowHeight="15" outlineLevelRow="1" x14ac:dyDescent="0.2"/>
  <cols>
    <col min="1" max="1" width="2.6640625" customWidth="1"/>
    <col min="2" max="2" width="8.6640625" style="248" customWidth="1"/>
    <col min="3" max="4" width="8.6640625" customWidth="1"/>
    <col min="5" max="5" width="34.6640625" customWidth="1"/>
  </cols>
  <sheetData>
    <row r="2" spans="2:6" x14ac:dyDescent="0.2">
      <c r="B2" s="248" t="s">
        <v>369</v>
      </c>
      <c r="C2" t="s">
        <v>879</v>
      </c>
      <c r="D2" t="s">
        <v>901</v>
      </c>
      <c r="E2" t="s">
        <v>722</v>
      </c>
      <c r="F2" t="s">
        <v>701</v>
      </c>
    </row>
    <row r="4" spans="2:6" x14ac:dyDescent="0.2">
      <c r="B4" s="248">
        <v>210608</v>
      </c>
    </row>
    <row r="5" spans="2:6" outlineLevel="1" x14ac:dyDescent="0.2">
      <c r="C5" t="s">
        <v>881</v>
      </c>
      <c r="D5" t="s">
        <v>907</v>
      </c>
      <c r="F5" s="457" t="s">
        <v>904</v>
      </c>
    </row>
    <row r="6" spans="2:6" outlineLevel="1" x14ac:dyDescent="0.2">
      <c r="D6" t="s">
        <v>872</v>
      </c>
    </row>
    <row r="7" spans="2:6" outlineLevel="1" x14ac:dyDescent="0.2">
      <c r="E7" s="395" t="s">
        <v>891</v>
      </c>
      <c r="F7" t="s">
        <v>888</v>
      </c>
    </row>
    <row r="8" spans="2:6" outlineLevel="1" x14ac:dyDescent="0.2">
      <c r="E8" s="395" t="s">
        <v>892</v>
      </c>
      <c r="F8" t="s">
        <v>888</v>
      </c>
    </row>
    <row r="9" spans="2:6" outlineLevel="1" x14ac:dyDescent="0.2">
      <c r="E9" s="395" t="s">
        <v>893</v>
      </c>
      <c r="F9" t="s">
        <v>888</v>
      </c>
    </row>
    <row r="10" spans="2:6" outlineLevel="1" x14ac:dyDescent="0.2">
      <c r="E10" t="s">
        <v>894</v>
      </c>
      <c r="F10" t="s">
        <v>890</v>
      </c>
    </row>
    <row r="11" spans="2:6" outlineLevel="1" x14ac:dyDescent="0.2">
      <c r="E11" t="s">
        <v>895</v>
      </c>
      <c r="F11" t="s">
        <v>889</v>
      </c>
    </row>
    <row r="12" spans="2:6" outlineLevel="1" x14ac:dyDescent="0.2"/>
    <row r="13" spans="2:6" outlineLevel="1" x14ac:dyDescent="0.2">
      <c r="C13" t="s">
        <v>882</v>
      </c>
      <c r="D13" t="s">
        <v>887</v>
      </c>
      <c r="F13" s="455" t="s">
        <v>878</v>
      </c>
    </row>
    <row r="14" spans="2:6" outlineLevel="1" x14ac:dyDescent="0.2">
      <c r="D14" t="s">
        <v>873</v>
      </c>
    </row>
    <row r="15" spans="2:6" outlineLevel="1" x14ac:dyDescent="0.2">
      <c r="E15" s="395" t="s">
        <v>899</v>
      </c>
      <c r="F15" t="s">
        <v>889</v>
      </c>
    </row>
    <row r="16" spans="2:6" outlineLevel="1" x14ac:dyDescent="0.2"/>
    <row r="17" spans="2:6" outlineLevel="1" x14ac:dyDescent="0.2">
      <c r="C17" t="s">
        <v>883</v>
      </c>
      <c r="D17" t="s">
        <v>897</v>
      </c>
      <c r="F17" s="456" t="s">
        <v>877</v>
      </c>
    </row>
    <row r="18" spans="2:6" outlineLevel="1" x14ac:dyDescent="0.2">
      <c r="D18" t="s">
        <v>905</v>
      </c>
    </row>
    <row r="19" spans="2:6" outlineLevel="1" x14ac:dyDescent="0.2">
      <c r="E19" t="s">
        <v>906</v>
      </c>
      <c r="F19" t="s">
        <v>888</v>
      </c>
    </row>
    <row r="20" spans="2:6" outlineLevel="1" x14ac:dyDescent="0.2">
      <c r="E20" s="395" t="s">
        <v>903</v>
      </c>
      <c r="F20" t="s">
        <v>888</v>
      </c>
    </row>
    <row r="21" spans="2:6" outlineLevel="1" x14ac:dyDescent="0.2"/>
    <row r="22" spans="2:6" outlineLevel="1" x14ac:dyDescent="0.2">
      <c r="C22" t="s">
        <v>884</v>
      </c>
      <c r="D22" t="s">
        <v>896</v>
      </c>
      <c r="F22" s="455" t="s">
        <v>878</v>
      </c>
    </row>
    <row r="23" spans="2:6" outlineLevel="1" x14ac:dyDescent="0.2">
      <c r="D23" t="s">
        <v>875</v>
      </c>
    </row>
    <row r="24" spans="2:6" outlineLevel="1" x14ac:dyDescent="0.2">
      <c r="E24" s="395" t="s">
        <v>900</v>
      </c>
      <c r="F24" t="s">
        <v>888</v>
      </c>
    </row>
    <row r="25" spans="2:6" outlineLevel="1" x14ac:dyDescent="0.2">
      <c r="E25" t="s">
        <v>886</v>
      </c>
      <c r="F25" t="s">
        <v>889</v>
      </c>
    </row>
    <row r="26" spans="2:6" outlineLevel="1" x14ac:dyDescent="0.2"/>
    <row r="27" spans="2:6" outlineLevel="1" x14ac:dyDescent="0.2">
      <c r="C27" t="s">
        <v>885</v>
      </c>
      <c r="D27" t="s">
        <v>902</v>
      </c>
      <c r="F27" s="457" t="s">
        <v>904</v>
      </c>
    </row>
    <row r="28" spans="2:6" outlineLevel="1" x14ac:dyDescent="0.2">
      <c r="D28" t="s">
        <v>876</v>
      </c>
    </row>
    <row r="29" spans="2:6" outlineLevel="1" x14ac:dyDescent="0.2">
      <c r="E29" t="s">
        <v>886</v>
      </c>
    </row>
    <row r="30" spans="2:6" outlineLevel="1" x14ac:dyDescent="0.2"/>
    <row r="31" spans="2:6" x14ac:dyDescent="0.2">
      <c r="B31" s="248">
        <v>210607</v>
      </c>
    </row>
    <row r="32" spans="2:6" hidden="1" outlineLevel="1" x14ac:dyDescent="0.2">
      <c r="C32" t="s">
        <v>881</v>
      </c>
      <c r="D32" t="s">
        <v>880</v>
      </c>
      <c r="F32" s="456" t="s">
        <v>877</v>
      </c>
    </row>
    <row r="33" spans="3:6" hidden="1" outlineLevel="1" x14ac:dyDescent="0.2">
      <c r="D33" t="s">
        <v>872</v>
      </c>
    </row>
    <row r="34" spans="3:6" hidden="1" outlineLevel="1" x14ac:dyDescent="0.2">
      <c r="E34" s="395" t="s">
        <v>891</v>
      </c>
      <c r="F34" t="s">
        <v>888</v>
      </c>
    </row>
    <row r="35" spans="3:6" hidden="1" outlineLevel="1" x14ac:dyDescent="0.2">
      <c r="E35" s="395" t="s">
        <v>892</v>
      </c>
      <c r="F35" t="s">
        <v>888</v>
      </c>
    </row>
    <row r="36" spans="3:6" hidden="1" outlineLevel="1" x14ac:dyDescent="0.2">
      <c r="E36" s="395" t="s">
        <v>893</v>
      </c>
      <c r="F36" t="s">
        <v>888</v>
      </c>
    </row>
    <row r="37" spans="3:6" hidden="1" outlineLevel="1" x14ac:dyDescent="0.2">
      <c r="E37" t="s">
        <v>894</v>
      </c>
      <c r="F37" t="s">
        <v>890</v>
      </c>
    </row>
    <row r="38" spans="3:6" hidden="1" outlineLevel="1" x14ac:dyDescent="0.2">
      <c r="E38" t="s">
        <v>895</v>
      </c>
      <c r="F38" t="s">
        <v>889</v>
      </c>
    </row>
    <row r="39" spans="3:6" hidden="1" outlineLevel="1" x14ac:dyDescent="0.2"/>
    <row r="40" spans="3:6" hidden="1" outlineLevel="1" x14ac:dyDescent="0.2">
      <c r="C40" t="s">
        <v>882</v>
      </c>
      <c r="D40" t="s">
        <v>887</v>
      </c>
      <c r="F40" s="455" t="s">
        <v>878</v>
      </c>
    </row>
    <row r="41" spans="3:6" hidden="1" outlineLevel="1" x14ac:dyDescent="0.2">
      <c r="D41" t="s">
        <v>873</v>
      </c>
    </row>
    <row r="42" spans="3:6" hidden="1" outlineLevel="1" x14ac:dyDescent="0.2">
      <c r="E42" s="395" t="s">
        <v>899</v>
      </c>
      <c r="F42" t="s">
        <v>889</v>
      </c>
    </row>
    <row r="43" spans="3:6" hidden="1" outlineLevel="1" x14ac:dyDescent="0.2"/>
    <row r="44" spans="3:6" hidden="1" outlineLevel="1" x14ac:dyDescent="0.2">
      <c r="C44" t="s">
        <v>883</v>
      </c>
      <c r="D44" t="s">
        <v>897</v>
      </c>
      <c r="F44" s="456" t="s">
        <v>877</v>
      </c>
    </row>
    <row r="45" spans="3:6" hidden="1" outlineLevel="1" x14ac:dyDescent="0.2">
      <c r="D45" t="s">
        <v>874</v>
      </c>
    </row>
    <row r="46" spans="3:6" hidden="1" outlineLevel="1" x14ac:dyDescent="0.2">
      <c r="E46" s="395" t="s">
        <v>898</v>
      </c>
      <c r="F46" t="s">
        <v>888</v>
      </c>
    </row>
    <row r="47" spans="3:6" hidden="1" outlineLevel="1" x14ac:dyDescent="0.2"/>
    <row r="48" spans="3:6" hidden="1" outlineLevel="1" x14ac:dyDescent="0.2">
      <c r="C48" t="s">
        <v>884</v>
      </c>
      <c r="D48" t="s">
        <v>896</v>
      </c>
      <c r="F48" s="455" t="s">
        <v>878</v>
      </c>
    </row>
    <row r="49" spans="3:6" hidden="1" outlineLevel="1" x14ac:dyDescent="0.2">
      <c r="D49" t="s">
        <v>875</v>
      </c>
    </row>
    <row r="50" spans="3:6" hidden="1" outlineLevel="1" x14ac:dyDescent="0.2">
      <c r="E50" s="395" t="s">
        <v>900</v>
      </c>
      <c r="F50" t="s">
        <v>888</v>
      </c>
    </row>
    <row r="51" spans="3:6" hidden="1" outlineLevel="1" x14ac:dyDescent="0.2">
      <c r="E51" t="s">
        <v>886</v>
      </c>
      <c r="F51" t="s">
        <v>889</v>
      </c>
    </row>
    <row r="52" spans="3:6" hidden="1" outlineLevel="1" x14ac:dyDescent="0.2"/>
    <row r="53" spans="3:6" hidden="1" outlineLevel="1" x14ac:dyDescent="0.2">
      <c r="C53" t="s">
        <v>885</v>
      </c>
      <c r="D53" t="s">
        <v>902</v>
      </c>
      <c r="F53" s="455" t="s">
        <v>878</v>
      </c>
    </row>
    <row r="54" spans="3:6" hidden="1" outlineLevel="1" x14ac:dyDescent="0.2">
      <c r="D54" t="s">
        <v>876</v>
      </c>
    </row>
    <row r="55" spans="3:6" hidden="1" outlineLevel="1" x14ac:dyDescent="0.2">
      <c r="E55" t="s">
        <v>886</v>
      </c>
    </row>
    <row r="56" spans="3:6" collapsed="1" x14ac:dyDescent="0.2"/>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E6C1-5FF7-4D91-8E70-AD2516C7AD83}">
  <sheetPr codeName="Tabelle12"/>
  <dimension ref="B2:AG40"/>
  <sheetViews>
    <sheetView zoomScale="110" zoomScaleNormal="110" workbookViewId="0"/>
  </sheetViews>
  <sheetFormatPr baseColWidth="10" defaultColWidth="9.1640625" defaultRowHeight="11" outlineLevelRow="1" outlineLevelCol="1" x14ac:dyDescent="0.15"/>
  <cols>
    <col min="1" max="1" width="3.6640625" style="298" customWidth="1"/>
    <col min="2" max="9" width="3.6640625" style="298" customWidth="1" outlineLevel="1"/>
    <col min="10" max="10" width="3.6640625" style="298" customWidth="1"/>
    <col min="11" max="18" width="3.6640625" style="298" customWidth="1" outlineLevel="1"/>
    <col min="19" max="19" width="3.6640625" style="298" customWidth="1"/>
    <col min="20" max="27" width="3.6640625" style="298" customWidth="1" outlineLevel="1"/>
    <col min="28" max="28" width="3.6640625" style="298" customWidth="1"/>
    <col min="29" max="30" width="3.6640625" style="298" customWidth="1" outlineLevel="1"/>
    <col min="31" max="32" width="8.6640625" style="298" customWidth="1" outlineLevel="1"/>
    <col min="33" max="33" width="3.6640625" style="298" customWidth="1" outlineLevel="1"/>
    <col min="34" max="52" width="3.6640625" style="298" customWidth="1"/>
    <col min="53" max="16384" width="9.1640625" style="298"/>
  </cols>
  <sheetData>
    <row r="2" spans="2:33" outlineLevel="1" x14ac:dyDescent="0.15">
      <c r="B2" s="299">
        <v>0</v>
      </c>
      <c r="C2" s="296"/>
      <c r="D2" s="296"/>
      <c r="E2" s="296"/>
      <c r="F2" s="296"/>
      <c r="G2" s="296"/>
      <c r="H2" s="296"/>
      <c r="I2" s="296"/>
      <c r="J2" s="297"/>
      <c r="K2" s="299">
        <v>1</v>
      </c>
      <c r="L2" s="296"/>
      <c r="M2" s="296"/>
      <c r="T2" s="299">
        <v>2</v>
      </c>
    </row>
    <row r="3" spans="2:33" outlineLevel="1" x14ac:dyDescent="0.15">
      <c r="B3" s="845" t="s">
        <v>413</v>
      </c>
      <c r="C3" s="847">
        <f ca="1">IF(AF3&lt;&gt;0,AF3,IF(AF7&lt;&gt;0,AF7,DATE(YEAR(TODAY()),MONTH(TODAY()),1)))</f>
        <v>43100</v>
      </c>
      <c r="D3" s="848"/>
      <c r="E3" s="848"/>
      <c r="F3" s="848"/>
      <c r="G3" s="848"/>
      <c r="H3" s="848"/>
      <c r="I3" s="849"/>
      <c r="J3" s="297"/>
      <c r="K3" s="845" t="s">
        <v>413</v>
      </c>
      <c r="L3" s="847">
        <f ca="1">DATE(YEAR($AF$10),MONTH($AF$10)+K2,1)</f>
        <v>43131</v>
      </c>
      <c r="M3" s="848"/>
      <c r="N3" s="848"/>
      <c r="O3" s="848"/>
      <c r="P3" s="848"/>
      <c r="Q3" s="848"/>
      <c r="R3" s="849"/>
      <c r="T3" s="845" t="s">
        <v>413</v>
      </c>
      <c r="U3" s="847">
        <f ca="1">DATE(YEAR($AF$10),MONTH($AF$10)+T2,1)</f>
        <v>43159</v>
      </c>
      <c r="V3" s="848"/>
      <c r="W3" s="848"/>
      <c r="X3" s="848"/>
      <c r="Y3" s="848"/>
      <c r="Z3" s="848"/>
      <c r="AA3" s="849"/>
      <c r="AE3" s="300" t="s">
        <v>429</v>
      </c>
      <c r="AF3" s="301">
        <v>0</v>
      </c>
      <c r="AG3" s="298" t="s">
        <v>430</v>
      </c>
    </row>
    <row r="4" spans="2:33" outlineLevel="1" x14ac:dyDescent="0.15">
      <c r="B4" s="846"/>
      <c r="C4" s="303">
        <f ca="1">C5</f>
        <v>43095</v>
      </c>
      <c r="D4" s="304">
        <f t="shared" ref="D4:I4" ca="1" si="0">D5</f>
        <v>43096</v>
      </c>
      <c r="E4" s="304">
        <f t="shared" ca="1" si="0"/>
        <v>43097</v>
      </c>
      <c r="F4" s="304">
        <f t="shared" ca="1" si="0"/>
        <v>43098</v>
      </c>
      <c r="G4" s="304">
        <f t="shared" ca="1" si="0"/>
        <v>43099</v>
      </c>
      <c r="H4" s="304">
        <f t="shared" ca="1" si="0"/>
        <v>43100</v>
      </c>
      <c r="I4" s="305">
        <f t="shared" ca="1" si="0"/>
        <v>43101</v>
      </c>
      <c r="J4" s="297"/>
      <c r="K4" s="846"/>
      <c r="L4" s="303">
        <f ca="1">L5</f>
        <v>43130</v>
      </c>
      <c r="M4" s="304">
        <f t="shared" ref="M4:R4" ca="1" si="1">M5</f>
        <v>43131</v>
      </c>
      <c r="N4" s="304">
        <f t="shared" ca="1" si="1"/>
        <v>43132</v>
      </c>
      <c r="O4" s="304">
        <f t="shared" ca="1" si="1"/>
        <v>43133</v>
      </c>
      <c r="P4" s="304">
        <f t="shared" ca="1" si="1"/>
        <v>43134</v>
      </c>
      <c r="Q4" s="304">
        <f t="shared" ca="1" si="1"/>
        <v>43135</v>
      </c>
      <c r="R4" s="305">
        <f t="shared" ca="1" si="1"/>
        <v>43136</v>
      </c>
      <c r="T4" s="846"/>
      <c r="U4" s="303">
        <f ca="1">U5</f>
        <v>43158</v>
      </c>
      <c r="V4" s="304">
        <f t="shared" ref="V4:AA4" ca="1" si="2">V5</f>
        <v>43159</v>
      </c>
      <c r="W4" s="304">
        <f t="shared" ca="1" si="2"/>
        <v>43160</v>
      </c>
      <c r="X4" s="304">
        <f t="shared" ca="1" si="2"/>
        <v>43161</v>
      </c>
      <c r="Y4" s="304">
        <f t="shared" ca="1" si="2"/>
        <v>43162</v>
      </c>
      <c r="Z4" s="304">
        <f t="shared" ca="1" si="2"/>
        <v>43163</v>
      </c>
      <c r="AA4" s="305">
        <f t="shared" ca="1" si="2"/>
        <v>43164</v>
      </c>
      <c r="AE4" s="306" t="s">
        <v>431</v>
      </c>
      <c r="AF4" s="307">
        <v>2022</v>
      </c>
      <c r="AG4" s="298" t="s">
        <v>432</v>
      </c>
    </row>
    <row r="5" spans="2:33" outlineLevel="1" x14ac:dyDescent="0.15">
      <c r="B5" s="310">
        <f t="shared" ref="B5:B10" ca="1" si="3">_xlfn.ISOWEEKNUM(C5)</f>
        <v>52</v>
      </c>
      <c r="C5" s="311">
        <f ca="1">DATE(YEAR($AF$10),MONTH($AF$10)+B2,1)-(WEEKDAY(DATE(YEAR($AF$10),MONTH($AF$10)+B2,1),1)-($AF$13-1))-IF((WEEKDAY(DATE(YEAR($AF$10),MONTH($AF$10)+B2,1),1)-($AF$13-1))&lt;=0,7,0)+1</f>
        <v>43095</v>
      </c>
      <c r="D5" s="311">
        <f t="shared" ref="D5:I10" ca="1" si="4">C5+1</f>
        <v>43096</v>
      </c>
      <c r="E5" s="311">
        <f t="shared" ca="1" si="4"/>
        <v>43097</v>
      </c>
      <c r="F5" s="311">
        <f t="shared" ca="1" si="4"/>
        <v>43098</v>
      </c>
      <c r="G5" s="311">
        <f t="shared" ca="1" si="4"/>
        <v>43099</v>
      </c>
      <c r="H5" s="311">
        <f t="shared" ca="1" si="4"/>
        <v>43100</v>
      </c>
      <c r="I5" s="311">
        <f t="shared" ca="1" si="4"/>
        <v>43101</v>
      </c>
      <c r="J5" s="297"/>
      <c r="K5" s="310">
        <f t="shared" ref="K5:K10" ca="1" si="5">_xlfn.ISOWEEKNUM(L5)</f>
        <v>5</v>
      </c>
      <c r="L5" s="311">
        <f ca="1">DATE(YEAR($AF$10),MONTH($AF$10)+K2,1)-(WEEKDAY(DATE(YEAR($AF$10),MONTH($AF$10)+K2,1),1)-($AF$13-1))-IF((WEEKDAY(DATE(YEAR($AF$10),MONTH($AF$10)+K2,1),1)-($AF$13-1))&lt;=0,7,0)+1</f>
        <v>43130</v>
      </c>
      <c r="M5" s="311">
        <f t="shared" ref="M5:R10" ca="1" si="6">L5+1</f>
        <v>43131</v>
      </c>
      <c r="N5" s="311">
        <f t="shared" ca="1" si="6"/>
        <v>43132</v>
      </c>
      <c r="O5" s="311">
        <f t="shared" ca="1" si="6"/>
        <v>43133</v>
      </c>
      <c r="P5" s="311">
        <f t="shared" ca="1" si="6"/>
        <v>43134</v>
      </c>
      <c r="Q5" s="311">
        <f t="shared" ca="1" si="6"/>
        <v>43135</v>
      </c>
      <c r="R5" s="311">
        <f t="shared" ca="1" si="6"/>
        <v>43136</v>
      </c>
      <c r="T5" s="310">
        <f t="shared" ref="T5:T10" ca="1" si="7">_xlfn.ISOWEEKNUM(U5)</f>
        <v>9</v>
      </c>
      <c r="U5" s="311">
        <f ca="1">DATE(YEAR($AF$10),MONTH($AF$10)+T2,1)-(WEEKDAY(DATE(YEAR($AF$10),MONTH($AF$10)+T2,1),1)-($AF$13-1))-IF((WEEKDAY(DATE(YEAR($AF$10),MONTH($AF$10)+T2,1),1)-($AF$13-1))&lt;=0,7,0)+1</f>
        <v>43158</v>
      </c>
      <c r="V5" s="311">
        <f t="shared" ref="V5:AA10" ca="1" si="8">U5+1</f>
        <v>43159</v>
      </c>
      <c r="W5" s="311">
        <f t="shared" ca="1" si="8"/>
        <v>43160</v>
      </c>
      <c r="X5" s="311">
        <f t="shared" ca="1" si="8"/>
        <v>43161</v>
      </c>
      <c r="Y5" s="311">
        <f t="shared" ca="1" si="8"/>
        <v>43162</v>
      </c>
      <c r="Z5" s="311">
        <f t="shared" ca="1" si="8"/>
        <v>43163</v>
      </c>
      <c r="AA5" s="311">
        <f t="shared" ca="1" si="8"/>
        <v>43164</v>
      </c>
      <c r="AE5" s="306" t="s">
        <v>433</v>
      </c>
      <c r="AF5" s="307">
        <v>1</v>
      </c>
      <c r="AG5" s="298" t="s">
        <v>434</v>
      </c>
    </row>
    <row r="6" spans="2:33" outlineLevel="1" x14ac:dyDescent="0.15">
      <c r="B6" s="310">
        <f t="shared" ca="1" si="3"/>
        <v>1</v>
      </c>
      <c r="C6" s="311">
        <f ca="1">I5+1</f>
        <v>43102</v>
      </c>
      <c r="D6" s="311">
        <f ca="1">C6+1</f>
        <v>43103</v>
      </c>
      <c r="E6" s="311">
        <f t="shared" ca="1" si="4"/>
        <v>43104</v>
      </c>
      <c r="F6" s="311">
        <f t="shared" ca="1" si="4"/>
        <v>43105</v>
      </c>
      <c r="G6" s="311">
        <f t="shared" ca="1" si="4"/>
        <v>43106</v>
      </c>
      <c r="H6" s="311">
        <f t="shared" ca="1" si="4"/>
        <v>43107</v>
      </c>
      <c r="I6" s="311">
        <f t="shared" ca="1" si="4"/>
        <v>43108</v>
      </c>
      <c r="J6" s="297"/>
      <c r="K6" s="310">
        <f t="shared" ca="1" si="5"/>
        <v>6</v>
      </c>
      <c r="L6" s="311">
        <f ca="1">R5+1</f>
        <v>43137</v>
      </c>
      <c r="M6" s="311">
        <f ca="1">L6+1</f>
        <v>43138</v>
      </c>
      <c r="N6" s="311">
        <f t="shared" ca="1" si="6"/>
        <v>43139</v>
      </c>
      <c r="O6" s="311">
        <f t="shared" ca="1" si="6"/>
        <v>43140</v>
      </c>
      <c r="P6" s="311">
        <f t="shared" ca="1" si="6"/>
        <v>43141</v>
      </c>
      <c r="Q6" s="311">
        <f t="shared" ca="1" si="6"/>
        <v>43142</v>
      </c>
      <c r="R6" s="311">
        <f t="shared" ca="1" si="6"/>
        <v>43143</v>
      </c>
      <c r="T6" s="310">
        <f t="shared" ca="1" si="7"/>
        <v>10</v>
      </c>
      <c r="U6" s="311">
        <f ca="1">AA5+1</f>
        <v>43165</v>
      </c>
      <c r="V6" s="311">
        <f ca="1">U6+1</f>
        <v>43166</v>
      </c>
      <c r="W6" s="311">
        <f t="shared" ca="1" si="8"/>
        <v>43167</v>
      </c>
      <c r="X6" s="311">
        <f t="shared" ca="1" si="8"/>
        <v>43168</v>
      </c>
      <c r="Y6" s="311">
        <f t="shared" ca="1" si="8"/>
        <v>43169</v>
      </c>
      <c r="Z6" s="311">
        <f t="shared" ca="1" si="8"/>
        <v>43170</v>
      </c>
      <c r="AA6" s="311">
        <f t="shared" ca="1" si="8"/>
        <v>43171</v>
      </c>
      <c r="AE6" s="306" t="s">
        <v>435</v>
      </c>
      <c r="AF6" s="307">
        <v>1</v>
      </c>
      <c r="AG6" s="298" t="s">
        <v>436</v>
      </c>
    </row>
    <row r="7" spans="2:33" outlineLevel="1" x14ac:dyDescent="0.15">
      <c r="B7" s="310">
        <f t="shared" ca="1" si="3"/>
        <v>2</v>
      </c>
      <c r="C7" s="311">
        <f ca="1">I6+1</f>
        <v>43109</v>
      </c>
      <c r="D7" s="311">
        <f ca="1">C7+1</f>
        <v>43110</v>
      </c>
      <c r="E7" s="311">
        <f t="shared" ca="1" si="4"/>
        <v>43111</v>
      </c>
      <c r="F7" s="311">
        <f t="shared" ca="1" si="4"/>
        <v>43112</v>
      </c>
      <c r="G7" s="311">
        <f t="shared" ca="1" si="4"/>
        <v>43113</v>
      </c>
      <c r="H7" s="311">
        <f t="shared" ca="1" si="4"/>
        <v>43114</v>
      </c>
      <c r="I7" s="311">
        <f t="shared" ca="1" si="4"/>
        <v>43115</v>
      </c>
      <c r="J7" s="297"/>
      <c r="K7" s="310">
        <f t="shared" ca="1" si="5"/>
        <v>7</v>
      </c>
      <c r="L7" s="311">
        <f ca="1">R6+1</f>
        <v>43144</v>
      </c>
      <c r="M7" s="311">
        <f ca="1">L7+1</f>
        <v>43145</v>
      </c>
      <c r="N7" s="311">
        <f t="shared" ca="1" si="6"/>
        <v>43146</v>
      </c>
      <c r="O7" s="311">
        <f t="shared" ca="1" si="6"/>
        <v>43147</v>
      </c>
      <c r="P7" s="311">
        <f t="shared" ca="1" si="6"/>
        <v>43148</v>
      </c>
      <c r="Q7" s="311">
        <f t="shared" ca="1" si="6"/>
        <v>43149</v>
      </c>
      <c r="R7" s="311">
        <f t="shared" ca="1" si="6"/>
        <v>43150</v>
      </c>
      <c r="T7" s="310">
        <f t="shared" ca="1" si="7"/>
        <v>11</v>
      </c>
      <c r="U7" s="311">
        <f ca="1">AA6+1</f>
        <v>43172</v>
      </c>
      <c r="V7" s="311">
        <f ca="1">U7+1</f>
        <v>43173</v>
      </c>
      <c r="W7" s="311">
        <f t="shared" ca="1" si="8"/>
        <v>43174</v>
      </c>
      <c r="X7" s="311">
        <f t="shared" ca="1" si="8"/>
        <v>43175</v>
      </c>
      <c r="Y7" s="311">
        <f t="shared" ca="1" si="8"/>
        <v>43176</v>
      </c>
      <c r="Z7" s="311">
        <f t="shared" ca="1" si="8"/>
        <v>43177</v>
      </c>
      <c r="AA7" s="311">
        <f t="shared" ca="1" si="8"/>
        <v>43178</v>
      </c>
      <c r="AE7" s="297"/>
      <c r="AF7" s="312">
        <f>IF(AND(AF4=0,AF5=0),0,DATE(AF4,AF5,AF6))</f>
        <v>43100</v>
      </c>
    </row>
    <row r="8" spans="2:33" outlineLevel="1" x14ac:dyDescent="0.15">
      <c r="B8" s="310">
        <f t="shared" ca="1" si="3"/>
        <v>3</v>
      </c>
      <c r="C8" s="311">
        <f ca="1">I7+1</f>
        <v>43116</v>
      </c>
      <c r="D8" s="311">
        <f ca="1">C8+1</f>
        <v>43117</v>
      </c>
      <c r="E8" s="311">
        <f t="shared" ca="1" si="4"/>
        <v>43118</v>
      </c>
      <c r="F8" s="311">
        <f t="shared" ca="1" si="4"/>
        <v>43119</v>
      </c>
      <c r="G8" s="311">
        <f t="shared" ca="1" si="4"/>
        <v>43120</v>
      </c>
      <c r="H8" s="311">
        <f t="shared" ca="1" si="4"/>
        <v>43121</v>
      </c>
      <c r="I8" s="311">
        <f t="shared" ca="1" si="4"/>
        <v>43122</v>
      </c>
      <c r="J8" s="297"/>
      <c r="K8" s="310">
        <f t="shared" ca="1" si="5"/>
        <v>8</v>
      </c>
      <c r="L8" s="311">
        <f ca="1">R7+1</f>
        <v>43151</v>
      </c>
      <c r="M8" s="311">
        <f ca="1">L8+1</f>
        <v>43152</v>
      </c>
      <c r="N8" s="311">
        <f t="shared" ca="1" si="6"/>
        <v>43153</v>
      </c>
      <c r="O8" s="311">
        <f t="shared" ca="1" si="6"/>
        <v>43154</v>
      </c>
      <c r="P8" s="311">
        <f t="shared" ca="1" si="6"/>
        <v>43155</v>
      </c>
      <c r="Q8" s="311">
        <f t="shared" ca="1" si="6"/>
        <v>43156</v>
      </c>
      <c r="R8" s="311">
        <f t="shared" ca="1" si="6"/>
        <v>43157</v>
      </c>
      <c r="T8" s="310">
        <f t="shared" ca="1" si="7"/>
        <v>12</v>
      </c>
      <c r="U8" s="311">
        <f ca="1">AA7+1</f>
        <v>43179</v>
      </c>
      <c r="V8" s="311">
        <f ca="1">U8+1</f>
        <v>43180</v>
      </c>
      <c r="W8" s="311">
        <f t="shared" ca="1" si="8"/>
        <v>43181</v>
      </c>
      <c r="X8" s="311">
        <f t="shared" ca="1" si="8"/>
        <v>43182</v>
      </c>
      <c r="Y8" s="311">
        <f t="shared" ca="1" si="8"/>
        <v>43183</v>
      </c>
      <c r="Z8" s="311">
        <f t="shared" ca="1" si="8"/>
        <v>43184</v>
      </c>
      <c r="AA8" s="311">
        <f t="shared" ca="1" si="8"/>
        <v>43185</v>
      </c>
      <c r="AE8" s="313" t="s">
        <v>437</v>
      </c>
      <c r="AF8" s="302" t="str">
        <f ca="1">CHOOSE(MONTH(AF10), "Jan","Feb","Mar","Apr","May","Jun","Jul","Aug","Sep","Oct","Nov","Dec")</f>
        <v>Jan</v>
      </c>
      <c r="AG8" s="298" t="s">
        <v>438</v>
      </c>
    </row>
    <row r="9" spans="2:33" outlineLevel="1" x14ac:dyDescent="0.15">
      <c r="B9" s="310">
        <f t="shared" ca="1" si="3"/>
        <v>4</v>
      </c>
      <c r="C9" s="311">
        <f ca="1">I8+1</f>
        <v>43123</v>
      </c>
      <c r="D9" s="311">
        <f ca="1">C9+1</f>
        <v>43124</v>
      </c>
      <c r="E9" s="311">
        <f t="shared" ca="1" si="4"/>
        <v>43125</v>
      </c>
      <c r="F9" s="311">
        <f t="shared" ca="1" si="4"/>
        <v>43126</v>
      </c>
      <c r="G9" s="311">
        <f t="shared" ca="1" si="4"/>
        <v>43127</v>
      </c>
      <c r="H9" s="311">
        <f t="shared" ca="1" si="4"/>
        <v>43128</v>
      </c>
      <c r="I9" s="311">
        <f t="shared" ca="1" si="4"/>
        <v>43129</v>
      </c>
      <c r="J9" s="297"/>
      <c r="K9" s="310">
        <f t="shared" ca="1" si="5"/>
        <v>9</v>
      </c>
      <c r="L9" s="311">
        <f ca="1">R8+1</f>
        <v>43158</v>
      </c>
      <c r="M9" s="311">
        <f ca="1">L9+1</f>
        <v>43159</v>
      </c>
      <c r="N9" s="311">
        <f t="shared" ca="1" si="6"/>
        <v>43160</v>
      </c>
      <c r="O9" s="311">
        <f t="shared" ca="1" si="6"/>
        <v>43161</v>
      </c>
      <c r="P9" s="311">
        <f t="shared" ca="1" si="6"/>
        <v>43162</v>
      </c>
      <c r="Q9" s="311">
        <f t="shared" ca="1" si="6"/>
        <v>43163</v>
      </c>
      <c r="R9" s="311">
        <f t="shared" ca="1" si="6"/>
        <v>43164</v>
      </c>
      <c r="T9" s="310">
        <f t="shared" ca="1" si="7"/>
        <v>13</v>
      </c>
      <c r="U9" s="311">
        <f ca="1">AA8+1</f>
        <v>43186</v>
      </c>
      <c r="V9" s="311">
        <f ca="1">U9+1</f>
        <v>43187</v>
      </c>
      <c r="W9" s="311">
        <f t="shared" ca="1" si="8"/>
        <v>43188</v>
      </c>
      <c r="X9" s="311">
        <f t="shared" ca="1" si="8"/>
        <v>43189</v>
      </c>
      <c r="Y9" s="311">
        <f t="shared" ca="1" si="8"/>
        <v>43190</v>
      </c>
      <c r="Z9" s="311">
        <f t="shared" ca="1" si="8"/>
        <v>43191</v>
      </c>
      <c r="AA9" s="311">
        <f t="shared" ca="1" si="8"/>
        <v>43192</v>
      </c>
      <c r="AE9" s="308" t="s">
        <v>439</v>
      </c>
      <c r="AF9" s="302" t="str">
        <f ca="1">CHOOSE(WEEKDAY(AF10), "Sun","Mon","Tue","Wed","Thu","Fri","Sat")</f>
        <v>Sat</v>
      </c>
      <c r="AG9" s="298" t="s">
        <v>440</v>
      </c>
    </row>
    <row r="10" spans="2:33" outlineLevel="1" x14ac:dyDescent="0.15">
      <c r="B10" s="310">
        <f t="shared" ca="1" si="3"/>
        <v>5</v>
      </c>
      <c r="C10" s="311">
        <f ca="1">I9+1</f>
        <v>43130</v>
      </c>
      <c r="D10" s="311">
        <f ca="1">C10+1</f>
        <v>43131</v>
      </c>
      <c r="E10" s="311">
        <f t="shared" ca="1" si="4"/>
        <v>43132</v>
      </c>
      <c r="F10" s="311">
        <f t="shared" ca="1" si="4"/>
        <v>43133</v>
      </c>
      <c r="G10" s="311">
        <f t="shared" ca="1" si="4"/>
        <v>43134</v>
      </c>
      <c r="H10" s="311">
        <f t="shared" ca="1" si="4"/>
        <v>43135</v>
      </c>
      <c r="I10" s="311">
        <f t="shared" ca="1" si="4"/>
        <v>43136</v>
      </c>
      <c r="J10" s="314"/>
      <c r="K10" s="310">
        <f t="shared" ca="1" si="5"/>
        <v>10</v>
      </c>
      <c r="L10" s="311">
        <f ca="1">R9+1</f>
        <v>43165</v>
      </c>
      <c r="M10" s="311">
        <f ca="1">L10+1</f>
        <v>43166</v>
      </c>
      <c r="N10" s="311">
        <f t="shared" ca="1" si="6"/>
        <v>43167</v>
      </c>
      <c r="O10" s="311">
        <f t="shared" ca="1" si="6"/>
        <v>43168</v>
      </c>
      <c r="P10" s="311">
        <f t="shared" ca="1" si="6"/>
        <v>43169</v>
      </c>
      <c r="Q10" s="311">
        <f t="shared" ca="1" si="6"/>
        <v>43170</v>
      </c>
      <c r="R10" s="311">
        <f t="shared" ca="1" si="6"/>
        <v>43171</v>
      </c>
      <c r="T10" s="310">
        <f t="shared" ca="1" si="7"/>
        <v>14</v>
      </c>
      <c r="U10" s="311">
        <f ca="1">AA9+1</f>
        <v>43193</v>
      </c>
      <c r="V10" s="311">
        <f ca="1">U10+1</f>
        <v>43194</v>
      </c>
      <c r="W10" s="311">
        <f t="shared" ca="1" si="8"/>
        <v>43195</v>
      </c>
      <c r="X10" s="311">
        <f t="shared" ca="1" si="8"/>
        <v>43196</v>
      </c>
      <c r="Y10" s="311">
        <f t="shared" ca="1" si="8"/>
        <v>43197</v>
      </c>
      <c r="Z10" s="311">
        <f t="shared" ca="1" si="8"/>
        <v>43198</v>
      </c>
      <c r="AA10" s="311">
        <f t="shared" ca="1" si="8"/>
        <v>43199</v>
      </c>
      <c r="AE10" s="315" t="s">
        <v>441</v>
      </c>
      <c r="AF10" s="316">
        <f ca="1">IF(AF3&lt;&gt;0,AF3,(IF(AF7&lt;&gt;0,AF7,TODAY())))</f>
        <v>43100</v>
      </c>
      <c r="AG10" s="298" t="s">
        <v>442</v>
      </c>
    </row>
    <row r="11" spans="2:33" x14ac:dyDescent="0.15">
      <c r="B11" s="317"/>
      <c r="C11" s="314"/>
      <c r="D11" s="314"/>
      <c r="E11" s="314"/>
      <c r="F11" s="314"/>
      <c r="G11" s="314"/>
      <c r="H11" s="314"/>
      <c r="I11" s="314"/>
      <c r="J11" s="314"/>
      <c r="K11" s="314"/>
      <c r="T11" s="318"/>
      <c r="AE11" s="315" t="s">
        <v>443</v>
      </c>
      <c r="AF11" s="316">
        <f ca="1">AF10-WEEKDAY(AF10,AF13+AF19)</f>
        <v>43095</v>
      </c>
      <c r="AG11" s="298" t="s">
        <v>444</v>
      </c>
    </row>
    <row r="12" spans="2:33" outlineLevel="1" x14ac:dyDescent="0.15">
      <c r="B12" s="299">
        <v>3</v>
      </c>
      <c r="C12" s="296"/>
      <c r="D12" s="296"/>
      <c r="E12" s="296"/>
      <c r="F12" s="296"/>
      <c r="G12" s="296"/>
      <c r="H12" s="296"/>
      <c r="I12" s="296"/>
      <c r="J12" s="297"/>
      <c r="K12" s="299">
        <v>4</v>
      </c>
      <c r="L12" s="296"/>
      <c r="M12" s="296"/>
      <c r="T12" s="299">
        <v>5</v>
      </c>
      <c r="AE12" s="306" t="s">
        <v>421</v>
      </c>
      <c r="AF12" s="319" t="s">
        <v>422</v>
      </c>
    </row>
    <row r="13" spans="2:33" outlineLevel="1" x14ac:dyDescent="0.15">
      <c r="B13" s="845" t="s">
        <v>413</v>
      </c>
      <c r="C13" s="847">
        <f ca="1">DATE(YEAR($AF$10),MONTH($AF$10)+B12,1)</f>
        <v>43190</v>
      </c>
      <c r="D13" s="848"/>
      <c r="E13" s="848"/>
      <c r="F13" s="848"/>
      <c r="G13" s="848"/>
      <c r="H13" s="848"/>
      <c r="I13" s="849"/>
      <c r="J13" s="297"/>
      <c r="K13" s="845" t="s">
        <v>413</v>
      </c>
      <c r="L13" s="847">
        <f ca="1">DATE(YEAR($AF$10),MONTH($AF$10)+K12,1)</f>
        <v>43220</v>
      </c>
      <c r="M13" s="848"/>
      <c r="N13" s="848"/>
      <c r="O13" s="848"/>
      <c r="P13" s="848"/>
      <c r="Q13" s="848"/>
      <c r="R13" s="849"/>
      <c r="T13" s="845" t="s">
        <v>413</v>
      </c>
      <c r="U13" s="847">
        <f ca="1">DATE(YEAR($AF$10),MONTH($AF$10)+T12,1)</f>
        <v>43251</v>
      </c>
      <c r="V13" s="848"/>
      <c r="W13" s="848"/>
      <c r="X13" s="848"/>
      <c r="Y13" s="848"/>
      <c r="Z13" s="848"/>
      <c r="AA13" s="849"/>
      <c r="AE13" s="315" t="s">
        <v>423</v>
      </c>
      <c r="AF13" s="314">
        <f>IF(AF12="S",1,IF(AF12="M",2,0))</f>
        <v>2</v>
      </c>
    </row>
    <row r="14" spans="2:33" outlineLevel="1" x14ac:dyDescent="0.15">
      <c r="B14" s="846"/>
      <c r="C14" s="303">
        <f ca="1">C15</f>
        <v>43186</v>
      </c>
      <c r="D14" s="304">
        <f t="shared" ref="D14:I14" ca="1" si="9">D15</f>
        <v>43187</v>
      </c>
      <c r="E14" s="304">
        <f t="shared" ca="1" si="9"/>
        <v>43188</v>
      </c>
      <c r="F14" s="304">
        <f t="shared" ca="1" si="9"/>
        <v>43189</v>
      </c>
      <c r="G14" s="304">
        <f t="shared" ca="1" si="9"/>
        <v>43190</v>
      </c>
      <c r="H14" s="304">
        <f t="shared" ca="1" si="9"/>
        <v>43191</v>
      </c>
      <c r="I14" s="305">
        <f t="shared" ca="1" si="9"/>
        <v>43192</v>
      </c>
      <c r="J14" s="297"/>
      <c r="K14" s="846"/>
      <c r="L14" s="303">
        <f ca="1">L15</f>
        <v>43214</v>
      </c>
      <c r="M14" s="304">
        <f t="shared" ref="M14:R14" ca="1" si="10">M15</f>
        <v>43215</v>
      </c>
      <c r="N14" s="304">
        <f t="shared" ca="1" si="10"/>
        <v>43216</v>
      </c>
      <c r="O14" s="304">
        <f t="shared" ca="1" si="10"/>
        <v>43217</v>
      </c>
      <c r="P14" s="304">
        <f t="shared" ca="1" si="10"/>
        <v>43218</v>
      </c>
      <c r="Q14" s="304">
        <f t="shared" ca="1" si="10"/>
        <v>43219</v>
      </c>
      <c r="R14" s="305">
        <f t="shared" ca="1" si="10"/>
        <v>43220</v>
      </c>
      <c r="T14" s="846"/>
      <c r="U14" s="303">
        <f ca="1">U15</f>
        <v>43249</v>
      </c>
      <c r="V14" s="304">
        <f t="shared" ref="V14:AA14" ca="1" si="11">V15</f>
        <v>43250</v>
      </c>
      <c r="W14" s="304">
        <f t="shared" ca="1" si="11"/>
        <v>43251</v>
      </c>
      <c r="X14" s="304">
        <f t="shared" ca="1" si="11"/>
        <v>43252</v>
      </c>
      <c r="Y14" s="304">
        <f t="shared" ca="1" si="11"/>
        <v>43253</v>
      </c>
      <c r="Z14" s="304">
        <f t="shared" ca="1" si="11"/>
        <v>43254</v>
      </c>
      <c r="AA14" s="305">
        <f t="shared" ca="1" si="11"/>
        <v>43255</v>
      </c>
      <c r="AE14" s="306" t="s">
        <v>445</v>
      </c>
      <c r="AF14" s="301">
        <v>0</v>
      </c>
    </row>
    <row r="15" spans="2:33" outlineLevel="1" x14ac:dyDescent="0.15">
      <c r="B15" s="310">
        <f t="shared" ref="B15:B20" ca="1" si="12">_xlfn.ISOWEEKNUM(C15)</f>
        <v>13</v>
      </c>
      <c r="C15" s="311">
        <f ca="1">DATE(YEAR($AF$10),MONTH($AF$10)+B12,1)-(WEEKDAY(DATE(YEAR($AF$10),MONTH($AF$10)+B12,1),1)-($AF$13-1))-IF((WEEKDAY(DATE(YEAR($AF$10),MONTH($AF$10)+B12,1),1)-($AF$13-1))&lt;=0,7,0)+1</f>
        <v>43186</v>
      </c>
      <c r="D15" s="311">
        <f t="shared" ref="D15:I20" ca="1" si="13">C15+1</f>
        <v>43187</v>
      </c>
      <c r="E15" s="311">
        <f t="shared" ca="1" si="13"/>
        <v>43188</v>
      </c>
      <c r="F15" s="311">
        <f t="shared" ca="1" si="13"/>
        <v>43189</v>
      </c>
      <c r="G15" s="311">
        <f t="shared" ca="1" si="13"/>
        <v>43190</v>
      </c>
      <c r="H15" s="311">
        <f t="shared" ca="1" si="13"/>
        <v>43191</v>
      </c>
      <c r="I15" s="311">
        <f t="shared" ca="1" si="13"/>
        <v>43192</v>
      </c>
      <c r="J15" s="297"/>
      <c r="K15" s="310">
        <f t="shared" ref="K15:K20" ca="1" si="14">_xlfn.ISOWEEKNUM(L15)</f>
        <v>17</v>
      </c>
      <c r="L15" s="311">
        <f ca="1">DATE(YEAR($AF$10),MONTH($AF$10)+K12,1)-(WEEKDAY(DATE(YEAR($AF$10),MONTH($AF$10)+K12,1),1)-($AF$13-1))-IF((WEEKDAY(DATE(YEAR($AF$10),MONTH($AF$10)+K12,1),1)-($AF$13-1))&lt;=0,7,0)+1</f>
        <v>43214</v>
      </c>
      <c r="M15" s="311">
        <f t="shared" ref="M15:R20" ca="1" si="15">L15+1</f>
        <v>43215</v>
      </c>
      <c r="N15" s="311">
        <f t="shared" ca="1" si="15"/>
        <v>43216</v>
      </c>
      <c r="O15" s="311">
        <f t="shared" ca="1" si="15"/>
        <v>43217</v>
      </c>
      <c r="P15" s="311">
        <f t="shared" ca="1" si="15"/>
        <v>43218</v>
      </c>
      <c r="Q15" s="311">
        <f t="shared" ca="1" si="15"/>
        <v>43219</v>
      </c>
      <c r="R15" s="311">
        <f t="shared" ca="1" si="15"/>
        <v>43220</v>
      </c>
      <c r="T15" s="310">
        <f t="shared" ref="T15:T20" ca="1" si="16">_xlfn.ISOWEEKNUM(U15)</f>
        <v>22</v>
      </c>
      <c r="U15" s="311">
        <f ca="1">DATE(YEAR($AF$10),MONTH($AF$10)+T12,1)-(WEEKDAY(DATE(YEAR($AF$10),MONTH($AF$10)+T12,1),1)-($AF$13-1))-IF((WEEKDAY(DATE(YEAR($AF$10),MONTH($AF$10)+T12,1),1)-($AF$13-1))&lt;=0,7,0)+1</f>
        <v>43249</v>
      </c>
      <c r="V15" s="311">
        <f t="shared" ref="V15:AA20" ca="1" si="17">U15+1</f>
        <v>43250</v>
      </c>
      <c r="W15" s="311">
        <f t="shared" ca="1" si="17"/>
        <v>43251</v>
      </c>
      <c r="X15" s="311">
        <f t="shared" ca="1" si="17"/>
        <v>43252</v>
      </c>
      <c r="Y15" s="311">
        <f t="shared" ca="1" si="17"/>
        <v>43253</v>
      </c>
      <c r="Z15" s="311">
        <f t="shared" ca="1" si="17"/>
        <v>43254</v>
      </c>
      <c r="AA15" s="311">
        <f t="shared" ca="1" si="17"/>
        <v>43255</v>
      </c>
      <c r="AE15" s="306" t="s">
        <v>424</v>
      </c>
      <c r="AF15" s="320">
        <f ca="1">IF(AF14=0,TODAY(),AF14)</f>
        <v>44776</v>
      </c>
    </row>
    <row r="16" spans="2:33" outlineLevel="1" x14ac:dyDescent="0.15">
      <c r="B16" s="310">
        <f t="shared" ca="1" si="12"/>
        <v>14</v>
      </c>
      <c r="C16" s="311">
        <f ca="1">I15+1</f>
        <v>43193</v>
      </c>
      <c r="D16" s="311">
        <f ca="1">C16+1</f>
        <v>43194</v>
      </c>
      <c r="E16" s="311">
        <f t="shared" ca="1" si="13"/>
        <v>43195</v>
      </c>
      <c r="F16" s="311">
        <f t="shared" ca="1" si="13"/>
        <v>43196</v>
      </c>
      <c r="G16" s="311">
        <f t="shared" ca="1" si="13"/>
        <v>43197</v>
      </c>
      <c r="H16" s="311">
        <f t="shared" ca="1" si="13"/>
        <v>43198</v>
      </c>
      <c r="I16" s="311">
        <f t="shared" ca="1" si="13"/>
        <v>43199</v>
      </c>
      <c r="J16" s="297"/>
      <c r="K16" s="310">
        <f t="shared" ca="1" si="14"/>
        <v>18</v>
      </c>
      <c r="L16" s="311">
        <f ca="1">R15+1</f>
        <v>43221</v>
      </c>
      <c r="M16" s="311">
        <f ca="1">L16+1</f>
        <v>43222</v>
      </c>
      <c r="N16" s="311">
        <f t="shared" ca="1" si="15"/>
        <v>43223</v>
      </c>
      <c r="O16" s="311">
        <f t="shared" ca="1" si="15"/>
        <v>43224</v>
      </c>
      <c r="P16" s="311">
        <f t="shared" ca="1" si="15"/>
        <v>43225</v>
      </c>
      <c r="Q16" s="311">
        <f t="shared" ca="1" si="15"/>
        <v>43226</v>
      </c>
      <c r="R16" s="311">
        <f t="shared" ca="1" si="15"/>
        <v>43227</v>
      </c>
      <c r="T16" s="310">
        <f t="shared" ca="1" si="16"/>
        <v>23</v>
      </c>
      <c r="U16" s="311">
        <f ca="1">AA15+1</f>
        <v>43256</v>
      </c>
      <c r="V16" s="311">
        <f ca="1">U16+1</f>
        <v>43257</v>
      </c>
      <c r="W16" s="311">
        <f t="shared" ca="1" si="17"/>
        <v>43258</v>
      </c>
      <c r="X16" s="311">
        <f t="shared" ca="1" si="17"/>
        <v>43259</v>
      </c>
      <c r="Y16" s="311">
        <f t="shared" ca="1" si="17"/>
        <v>43260</v>
      </c>
      <c r="Z16" s="311">
        <f t="shared" ca="1" si="17"/>
        <v>43261</v>
      </c>
      <c r="AA16" s="311">
        <f t="shared" ca="1" si="17"/>
        <v>43262</v>
      </c>
      <c r="AE16" s="315" t="s">
        <v>425</v>
      </c>
      <c r="AF16" s="314" t="s">
        <v>425</v>
      </c>
    </row>
    <row r="17" spans="2:33" outlineLevel="1" x14ac:dyDescent="0.15">
      <c r="B17" s="310">
        <f t="shared" ca="1" si="12"/>
        <v>15</v>
      </c>
      <c r="C17" s="311">
        <f ca="1">I16+1</f>
        <v>43200</v>
      </c>
      <c r="D17" s="311">
        <f ca="1">C17+1</f>
        <v>43201</v>
      </c>
      <c r="E17" s="311">
        <f t="shared" ca="1" si="13"/>
        <v>43202</v>
      </c>
      <c r="F17" s="311">
        <f t="shared" ca="1" si="13"/>
        <v>43203</v>
      </c>
      <c r="G17" s="311">
        <f t="shared" ca="1" si="13"/>
        <v>43204</v>
      </c>
      <c r="H17" s="311">
        <f t="shared" ca="1" si="13"/>
        <v>43205</v>
      </c>
      <c r="I17" s="311">
        <f t="shared" ca="1" si="13"/>
        <v>43206</v>
      </c>
      <c r="J17" s="297"/>
      <c r="K17" s="310">
        <f t="shared" ca="1" si="14"/>
        <v>19</v>
      </c>
      <c r="L17" s="311">
        <f ca="1">R16+1</f>
        <v>43228</v>
      </c>
      <c r="M17" s="311">
        <f ca="1">L17+1</f>
        <v>43229</v>
      </c>
      <c r="N17" s="311">
        <f t="shared" ca="1" si="15"/>
        <v>43230</v>
      </c>
      <c r="O17" s="311">
        <f t="shared" ca="1" si="15"/>
        <v>43231</v>
      </c>
      <c r="P17" s="311">
        <f t="shared" ca="1" si="15"/>
        <v>43232</v>
      </c>
      <c r="Q17" s="311">
        <f t="shared" ca="1" si="15"/>
        <v>43233</v>
      </c>
      <c r="R17" s="311">
        <f t="shared" ca="1" si="15"/>
        <v>43234</v>
      </c>
      <c r="T17" s="310">
        <f t="shared" ca="1" si="16"/>
        <v>24</v>
      </c>
      <c r="U17" s="311">
        <f ca="1">AA16+1</f>
        <v>43263</v>
      </c>
      <c r="V17" s="311">
        <f ca="1">U17+1</f>
        <v>43264</v>
      </c>
      <c r="W17" s="311">
        <f t="shared" ca="1" si="17"/>
        <v>43265</v>
      </c>
      <c r="X17" s="311">
        <f t="shared" ca="1" si="17"/>
        <v>43266</v>
      </c>
      <c r="Y17" s="311">
        <f t="shared" ca="1" si="17"/>
        <v>43267</v>
      </c>
      <c r="Z17" s="311">
        <f t="shared" ca="1" si="17"/>
        <v>43268</v>
      </c>
      <c r="AA17" s="311">
        <f t="shared" ca="1" si="17"/>
        <v>43269</v>
      </c>
      <c r="AE17" s="315" t="s">
        <v>446</v>
      </c>
      <c r="AF17" s="314" t="s">
        <v>426</v>
      </c>
    </row>
    <row r="18" spans="2:33" outlineLevel="1" x14ac:dyDescent="0.15">
      <c r="B18" s="310">
        <f t="shared" ca="1" si="12"/>
        <v>16</v>
      </c>
      <c r="C18" s="311">
        <f ca="1">I17+1</f>
        <v>43207</v>
      </c>
      <c r="D18" s="311">
        <f ca="1">C18+1</f>
        <v>43208</v>
      </c>
      <c r="E18" s="311">
        <f t="shared" ca="1" si="13"/>
        <v>43209</v>
      </c>
      <c r="F18" s="311">
        <f t="shared" ca="1" si="13"/>
        <v>43210</v>
      </c>
      <c r="G18" s="311">
        <f t="shared" ca="1" si="13"/>
        <v>43211</v>
      </c>
      <c r="H18" s="311">
        <f t="shared" ca="1" si="13"/>
        <v>43212</v>
      </c>
      <c r="I18" s="311">
        <f t="shared" ca="1" si="13"/>
        <v>43213</v>
      </c>
      <c r="J18" s="297"/>
      <c r="K18" s="310">
        <f t="shared" ca="1" si="14"/>
        <v>20</v>
      </c>
      <c r="L18" s="311">
        <f ca="1">R17+1</f>
        <v>43235</v>
      </c>
      <c r="M18" s="311">
        <f ca="1">L18+1</f>
        <v>43236</v>
      </c>
      <c r="N18" s="311">
        <f t="shared" ca="1" si="15"/>
        <v>43237</v>
      </c>
      <c r="O18" s="311">
        <f t="shared" ca="1" si="15"/>
        <v>43238</v>
      </c>
      <c r="P18" s="311">
        <f t="shared" ca="1" si="15"/>
        <v>43239</v>
      </c>
      <c r="Q18" s="311">
        <f t="shared" ca="1" si="15"/>
        <v>43240</v>
      </c>
      <c r="R18" s="311">
        <f t="shared" ca="1" si="15"/>
        <v>43241</v>
      </c>
      <c r="T18" s="310">
        <f t="shared" ca="1" si="16"/>
        <v>25</v>
      </c>
      <c r="U18" s="311">
        <f ca="1">AA17+1</f>
        <v>43270</v>
      </c>
      <c r="V18" s="311">
        <f ca="1">U18+1</f>
        <v>43271</v>
      </c>
      <c r="W18" s="311">
        <f t="shared" ca="1" si="17"/>
        <v>43272</v>
      </c>
      <c r="X18" s="311">
        <f t="shared" ca="1" si="17"/>
        <v>43273</v>
      </c>
      <c r="Y18" s="311">
        <f t="shared" ca="1" si="17"/>
        <v>43274</v>
      </c>
      <c r="Z18" s="311">
        <f t="shared" ca="1" si="17"/>
        <v>43275</v>
      </c>
      <c r="AA18" s="311">
        <f t="shared" ca="1" si="17"/>
        <v>43276</v>
      </c>
      <c r="AE18" s="315" t="s">
        <v>447</v>
      </c>
      <c r="AF18" s="314" t="s">
        <v>422</v>
      </c>
    </row>
    <row r="19" spans="2:33" outlineLevel="1" x14ac:dyDescent="0.15">
      <c r="B19" s="310">
        <f t="shared" ca="1" si="12"/>
        <v>17</v>
      </c>
      <c r="C19" s="311">
        <f ca="1">I18+1</f>
        <v>43214</v>
      </c>
      <c r="D19" s="311">
        <f ca="1">C19+1</f>
        <v>43215</v>
      </c>
      <c r="E19" s="311">
        <f t="shared" ca="1" si="13"/>
        <v>43216</v>
      </c>
      <c r="F19" s="311">
        <f t="shared" ca="1" si="13"/>
        <v>43217</v>
      </c>
      <c r="G19" s="311">
        <f t="shared" ca="1" si="13"/>
        <v>43218</v>
      </c>
      <c r="H19" s="311">
        <f t="shared" ca="1" si="13"/>
        <v>43219</v>
      </c>
      <c r="I19" s="311">
        <f t="shared" ca="1" si="13"/>
        <v>43220</v>
      </c>
      <c r="J19" s="297"/>
      <c r="K19" s="310">
        <f t="shared" ca="1" si="14"/>
        <v>21</v>
      </c>
      <c r="L19" s="311">
        <f ca="1">R18+1</f>
        <v>43242</v>
      </c>
      <c r="M19" s="311">
        <f ca="1">L19+1</f>
        <v>43243</v>
      </c>
      <c r="N19" s="311">
        <f t="shared" ca="1" si="15"/>
        <v>43244</v>
      </c>
      <c r="O19" s="311">
        <f t="shared" ca="1" si="15"/>
        <v>43245</v>
      </c>
      <c r="P19" s="311">
        <f t="shared" ca="1" si="15"/>
        <v>43246</v>
      </c>
      <c r="Q19" s="311">
        <f t="shared" ca="1" si="15"/>
        <v>43247</v>
      </c>
      <c r="R19" s="311">
        <f t="shared" ca="1" si="15"/>
        <v>43248</v>
      </c>
      <c r="T19" s="310">
        <f t="shared" ca="1" si="16"/>
        <v>26</v>
      </c>
      <c r="U19" s="311">
        <f ca="1">AA18+1</f>
        <v>43277</v>
      </c>
      <c r="V19" s="311">
        <f ca="1">U19+1</f>
        <v>43278</v>
      </c>
      <c r="W19" s="311">
        <f t="shared" ca="1" si="17"/>
        <v>43279</v>
      </c>
      <c r="X19" s="311">
        <f t="shared" ca="1" si="17"/>
        <v>43280</v>
      </c>
      <c r="Y19" s="311">
        <f t="shared" ca="1" si="17"/>
        <v>43281</v>
      </c>
      <c r="Z19" s="311">
        <f t="shared" ca="1" si="17"/>
        <v>43282</v>
      </c>
      <c r="AA19" s="311">
        <f t="shared" ca="1" si="17"/>
        <v>43283</v>
      </c>
      <c r="AE19" s="315" t="s">
        <v>427</v>
      </c>
      <c r="AF19" s="321">
        <v>1</v>
      </c>
      <c r="AG19" s="298" t="s">
        <v>423</v>
      </c>
    </row>
    <row r="20" spans="2:33" outlineLevel="1" x14ac:dyDescent="0.15">
      <c r="B20" s="310">
        <f t="shared" ca="1" si="12"/>
        <v>18</v>
      </c>
      <c r="C20" s="311">
        <f ca="1">I19+1</f>
        <v>43221</v>
      </c>
      <c r="D20" s="311">
        <f ca="1">C20+1</f>
        <v>43222</v>
      </c>
      <c r="E20" s="311">
        <f t="shared" ca="1" si="13"/>
        <v>43223</v>
      </c>
      <c r="F20" s="311">
        <f t="shared" ca="1" si="13"/>
        <v>43224</v>
      </c>
      <c r="G20" s="311">
        <f t="shared" ca="1" si="13"/>
        <v>43225</v>
      </c>
      <c r="H20" s="311">
        <f t="shared" ca="1" si="13"/>
        <v>43226</v>
      </c>
      <c r="I20" s="311">
        <f t="shared" ca="1" si="13"/>
        <v>43227</v>
      </c>
      <c r="J20" s="314"/>
      <c r="K20" s="310">
        <f t="shared" ca="1" si="14"/>
        <v>22</v>
      </c>
      <c r="L20" s="311">
        <f ca="1">R19+1</f>
        <v>43249</v>
      </c>
      <c r="M20" s="311">
        <f ca="1">L20+1</f>
        <v>43250</v>
      </c>
      <c r="N20" s="311">
        <f t="shared" ca="1" si="15"/>
        <v>43251</v>
      </c>
      <c r="O20" s="311">
        <f t="shared" ca="1" si="15"/>
        <v>43252</v>
      </c>
      <c r="P20" s="311">
        <f t="shared" ca="1" si="15"/>
        <v>43253</v>
      </c>
      <c r="Q20" s="311">
        <f t="shared" ca="1" si="15"/>
        <v>43254</v>
      </c>
      <c r="R20" s="311">
        <f t="shared" ca="1" si="15"/>
        <v>43255</v>
      </c>
      <c r="T20" s="310">
        <f t="shared" ca="1" si="16"/>
        <v>27</v>
      </c>
      <c r="U20" s="311">
        <f ca="1">AA19+1</f>
        <v>43284</v>
      </c>
      <c r="V20" s="311">
        <f ca="1">U20+1</f>
        <v>43285</v>
      </c>
      <c r="W20" s="311">
        <f t="shared" ca="1" si="17"/>
        <v>43286</v>
      </c>
      <c r="X20" s="311">
        <f t="shared" ca="1" si="17"/>
        <v>43287</v>
      </c>
      <c r="Y20" s="311">
        <f t="shared" ca="1" si="17"/>
        <v>43288</v>
      </c>
      <c r="Z20" s="311">
        <f t="shared" ca="1" si="17"/>
        <v>43289</v>
      </c>
      <c r="AA20" s="311">
        <f t="shared" ca="1" si="17"/>
        <v>43290</v>
      </c>
    </row>
    <row r="22" spans="2:33" outlineLevel="1" x14ac:dyDescent="0.15">
      <c r="B22" s="299">
        <v>6</v>
      </c>
      <c r="C22" s="296"/>
      <c r="D22" s="296"/>
      <c r="E22" s="296"/>
      <c r="F22" s="296"/>
      <c r="G22" s="296"/>
      <c r="H22" s="296"/>
      <c r="I22" s="296"/>
      <c r="J22" s="297"/>
      <c r="K22" s="299">
        <v>7</v>
      </c>
      <c r="L22" s="296"/>
      <c r="M22" s="296"/>
      <c r="T22" s="299">
        <v>8</v>
      </c>
    </row>
    <row r="23" spans="2:33" outlineLevel="1" x14ac:dyDescent="0.15">
      <c r="B23" s="845" t="s">
        <v>413</v>
      </c>
      <c r="C23" s="847">
        <f ca="1">DATE(YEAR($AF$10),MONTH($AF$10)+B22,1)</f>
        <v>43281</v>
      </c>
      <c r="D23" s="848"/>
      <c r="E23" s="848"/>
      <c r="F23" s="848"/>
      <c r="G23" s="848"/>
      <c r="H23" s="848"/>
      <c r="I23" s="849"/>
      <c r="J23" s="297"/>
      <c r="K23" s="845" t="s">
        <v>413</v>
      </c>
      <c r="L23" s="847">
        <f ca="1">DATE(YEAR($AF$10),MONTH($AF$10)+K22,1)</f>
        <v>43312</v>
      </c>
      <c r="M23" s="848"/>
      <c r="N23" s="848"/>
      <c r="O23" s="848"/>
      <c r="P23" s="848"/>
      <c r="Q23" s="848"/>
      <c r="R23" s="849"/>
      <c r="T23" s="845" t="s">
        <v>413</v>
      </c>
      <c r="U23" s="847">
        <f ca="1">DATE(YEAR($AF$10),MONTH($AF$10)+T22,1)</f>
        <v>43343</v>
      </c>
      <c r="V23" s="848"/>
      <c r="W23" s="848"/>
      <c r="X23" s="848"/>
      <c r="Y23" s="848"/>
      <c r="Z23" s="848"/>
      <c r="AA23" s="849"/>
      <c r="AF23" s="302" t="s">
        <v>651</v>
      </c>
    </row>
    <row r="24" spans="2:33" outlineLevel="1" x14ac:dyDescent="0.15">
      <c r="B24" s="846"/>
      <c r="C24" s="303">
        <f ca="1">C25</f>
        <v>43277</v>
      </c>
      <c r="D24" s="304">
        <f t="shared" ref="D24:I24" ca="1" si="18">D25</f>
        <v>43278</v>
      </c>
      <c r="E24" s="304">
        <f t="shared" ca="1" si="18"/>
        <v>43279</v>
      </c>
      <c r="F24" s="304">
        <f t="shared" ca="1" si="18"/>
        <v>43280</v>
      </c>
      <c r="G24" s="304">
        <f t="shared" ca="1" si="18"/>
        <v>43281</v>
      </c>
      <c r="H24" s="304">
        <f t="shared" ca="1" si="18"/>
        <v>43282</v>
      </c>
      <c r="I24" s="305">
        <f t="shared" ca="1" si="18"/>
        <v>43283</v>
      </c>
      <c r="J24" s="297"/>
      <c r="K24" s="846"/>
      <c r="L24" s="303">
        <f ca="1">L25</f>
        <v>43312</v>
      </c>
      <c r="M24" s="304">
        <f t="shared" ref="M24:R24" ca="1" si="19">M25</f>
        <v>43313</v>
      </c>
      <c r="N24" s="304">
        <f t="shared" ca="1" si="19"/>
        <v>43314</v>
      </c>
      <c r="O24" s="304">
        <f t="shared" ca="1" si="19"/>
        <v>43315</v>
      </c>
      <c r="P24" s="304">
        <f t="shared" ca="1" si="19"/>
        <v>43316</v>
      </c>
      <c r="Q24" s="304">
        <f t="shared" ca="1" si="19"/>
        <v>43317</v>
      </c>
      <c r="R24" s="305">
        <f t="shared" ca="1" si="19"/>
        <v>43318</v>
      </c>
      <c r="T24" s="846"/>
      <c r="U24" s="303">
        <f ca="1">U25</f>
        <v>43340</v>
      </c>
      <c r="V24" s="304">
        <f t="shared" ref="V24:AA24" ca="1" si="20">V25</f>
        <v>43341</v>
      </c>
      <c r="W24" s="304">
        <f t="shared" ca="1" si="20"/>
        <v>43342</v>
      </c>
      <c r="X24" s="304">
        <f t="shared" ca="1" si="20"/>
        <v>43343</v>
      </c>
      <c r="Y24" s="304">
        <f t="shared" ca="1" si="20"/>
        <v>43344</v>
      </c>
      <c r="Z24" s="304">
        <f t="shared" ca="1" si="20"/>
        <v>43345</v>
      </c>
      <c r="AA24" s="305">
        <f t="shared" ca="1" si="20"/>
        <v>43346</v>
      </c>
      <c r="AE24" s="298" t="s">
        <v>1667</v>
      </c>
      <c r="AF24" s="647">
        <v>1</v>
      </c>
    </row>
    <row r="25" spans="2:33" outlineLevel="1" x14ac:dyDescent="0.15">
      <c r="B25" s="310">
        <f t="shared" ref="B25:B30" ca="1" si="21">_xlfn.ISOWEEKNUM(C25)</f>
        <v>26</v>
      </c>
      <c r="C25" s="311">
        <f ca="1">DATE(YEAR($AF$10),MONTH($AF$10)+B22,1)-(WEEKDAY(DATE(YEAR($AF$10),MONTH($AF$10)+B22,1),1)-($AF$13-1))-IF((WEEKDAY(DATE(YEAR($AF$10),MONTH($AF$10)+B22,1),1)-($AF$13-1))&lt;=0,7,0)+1</f>
        <v>43277</v>
      </c>
      <c r="D25" s="311">
        <f t="shared" ref="D25:I30" ca="1" si="22">C25+1</f>
        <v>43278</v>
      </c>
      <c r="E25" s="311">
        <f t="shared" ca="1" si="22"/>
        <v>43279</v>
      </c>
      <c r="F25" s="311">
        <f t="shared" ca="1" si="22"/>
        <v>43280</v>
      </c>
      <c r="G25" s="311">
        <f t="shared" ca="1" si="22"/>
        <v>43281</v>
      </c>
      <c r="H25" s="311">
        <f t="shared" ca="1" si="22"/>
        <v>43282</v>
      </c>
      <c r="I25" s="311">
        <f t="shared" ca="1" si="22"/>
        <v>43283</v>
      </c>
      <c r="J25" s="297"/>
      <c r="K25" s="310">
        <f t="shared" ref="K25:K30" ca="1" si="23">_xlfn.ISOWEEKNUM(L25)</f>
        <v>31</v>
      </c>
      <c r="L25" s="311">
        <f ca="1">DATE(YEAR($AF$10),MONTH($AF$10)+K22,1)-(WEEKDAY(DATE(YEAR($AF$10),MONTH($AF$10)+K22,1),1)-($AF$13-1))-IF((WEEKDAY(DATE(YEAR($AF$10),MONTH($AF$10)+K22,1),1)-($AF$13-1))&lt;=0,7,0)+1</f>
        <v>43312</v>
      </c>
      <c r="M25" s="311">
        <f t="shared" ref="M25:R30" ca="1" si="24">L25+1</f>
        <v>43313</v>
      </c>
      <c r="N25" s="311">
        <f t="shared" ca="1" si="24"/>
        <v>43314</v>
      </c>
      <c r="O25" s="311">
        <f t="shared" ca="1" si="24"/>
        <v>43315</v>
      </c>
      <c r="P25" s="311">
        <f t="shared" ca="1" si="24"/>
        <v>43316</v>
      </c>
      <c r="Q25" s="311">
        <f t="shared" ca="1" si="24"/>
        <v>43317</v>
      </c>
      <c r="R25" s="311">
        <f t="shared" ca="1" si="24"/>
        <v>43318</v>
      </c>
      <c r="T25" s="310">
        <f t="shared" ref="T25:T30" ca="1" si="25">_xlfn.ISOWEEKNUM(U25)</f>
        <v>35</v>
      </c>
      <c r="U25" s="311">
        <f ca="1">DATE(YEAR($AF$10),MONTH($AF$10)+T22,1)-(WEEKDAY(DATE(YEAR($AF$10),MONTH($AF$10)+T22,1),1)-($AF$13-1))-IF((WEEKDAY(DATE(YEAR($AF$10),MONTH($AF$10)+T22,1),1)-($AF$13-1))&lt;=0,7,0)+1</f>
        <v>43340</v>
      </c>
      <c r="V25" s="311">
        <f t="shared" ref="V25:AA30" ca="1" si="26">U25+1</f>
        <v>43341</v>
      </c>
      <c r="W25" s="311">
        <f t="shared" ca="1" si="26"/>
        <v>43342</v>
      </c>
      <c r="X25" s="311">
        <f t="shared" ca="1" si="26"/>
        <v>43343</v>
      </c>
      <c r="Y25" s="311">
        <f t="shared" ca="1" si="26"/>
        <v>43344</v>
      </c>
      <c r="Z25" s="311">
        <f t="shared" ca="1" si="26"/>
        <v>43345</v>
      </c>
      <c r="AA25" s="311">
        <f t="shared" ca="1" si="26"/>
        <v>43346</v>
      </c>
      <c r="AE25" s="298" t="s">
        <v>1668</v>
      </c>
      <c r="AF25" s="387">
        <v>1</v>
      </c>
    </row>
    <row r="26" spans="2:33" outlineLevel="1" x14ac:dyDescent="0.15">
      <c r="B26" s="310">
        <f t="shared" ca="1" si="21"/>
        <v>27</v>
      </c>
      <c r="C26" s="311">
        <f ca="1">I25+1</f>
        <v>43284</v>
      </c>
      <c r="D26" s="311">
        <f ca="1">C26+1</f>
        <v>43285</v>
      </c>
      <c r="E26" s="311">
        <f t="shared" ca="1" si="22"/>
        <v>43286</v>
      </c>
      <c r="F26" s="311">
        <f t="shared" ca="1" si="22"/>
        <v>43287</v>
      </c>
      <c r="G26" s="311">
        <f t="shared" ca="1" si="22"/>
        <v>43288</v>
      </c>
      <c r="H26" s="311">
        <f t="shared" ca="1" si="22"/>
        <v>43289</v>
      </c>
      <c r="I26" s="311">
        <f t="shared" ca="1" si="22"/>
        <v>43290</v>
      </c>
      <c r="J26" s="297"/>
      <c r="K26" s="310">
        <f t="shared" ca="1" si="23"/>
        <v>32</v>
      </c>
      <c r="L26" s="311">
        <f ca="1">R25+1</f>
        <v>43319</v>
      </c>
      <c r="M26" s="311">
        <f ca="1">L26+1</f>
        <v>43320</v>
      </c>
      <c r="N26" s="311">
        <f t="shared" ca="1" si="24"/>
        <v>43321</v>
      </c>
      <c r="O26" s="311">
        <f t="shared" ca="1" si="24"/>
        <v>43322</v>
      </c>
      <c r="P26" s="311">
        <f t="shared" ca="1" si="24"/>
        <v>43323</v>
      </c>
      <c r="Q26" s="311">
        <f t="shared" ca="1" si="24"/>
        <v>43324</v>
      </c>
      <c r="R26" s="311">
        <f t="shared" ca="1" si="24"/>
        <v>43325</v>
      </c>
      <c r="T26" s="310">
        <f t="shared" ca="1" si="25"/>
        <v>36</v>
      </c>
      <c r="U26" s="311">
        <f ca="1">AA25+1</f>
        <v>43347</v>
      </c>
      <c r="V26" s="311">
        <f ca="1">U26+1</f>
        <v>43348</v>
      </c>
      <c r="W26" s="311">
        <f t="shared" ca="1" si="26"/>
        <v>43349</v>
      </c>
      <c r="X26" s="311">
        <f t="shared" ca="1" si="26"/>
        <v>43350</v>
      </c>
      <c r="Y26" s="311">
        <f t="shared" ca="1" si="26"/>
        <v>43351</v>
      </c>
      <c r="Z26" s="311">
        <f t="shared" ca="1" si="26"/>
        <v>43352</v>
      </c>
      <c r="AA26" s="311">
        <f t="shared" ca="1" si="26"/>
        <v>43353</v>
      </c>
      <c r="AE26" s="298" t="s">
        <v>648</v>
      </c>
      <c r="AF26" s="388">
        <v>1</v>
      </c>
    </row>
    <row r="27" spans="2:33" outlineLevel="1" x14ac:dyDescent="0.15">
      <c r="B27" s="310">
        <f t="shared" ca="1" si="21"/>
        <v>28</v>
      </c>
      <c r="C27" s="311">
        <f ca="1">I26+1</f>
        <v>43291</v>
      </c>
      <c r="D27" s="311">
        <f ca="1">C27+1</f>
        <v>43292</v>
      </c>
      <c r="E27" s="311">
        <f t="shared" ca="1" si="22"/>
        <v>43293</v>
      </c>
      <c r="F27" s="311">
        <f t="shared" ca="1" si="22"/>
        <v>43294</v>
      </c>
      <c r="G27" s="311">
        <f t="shared" ca="1" si="22"/>
        <v>43295</v>
      </c>
      <c r="H27" s="311">
        <f t="shared" ca="1" si="22"/>
        <v>43296</v>
      </c>
      <c r="I27" s="311">
        <f t="shared" ca="1" si="22"/>
        <v>43297</v>
      </c>
      <c r="J27" s="297"/>
      <c r="K27" s="310">
        <f t="shared" ca="1" si="23"/>
        <v>33</v>
      </c>
      <c r="L27" s="311">
        <f ca="1">R26+1</f>
        <v>43326</v>
      </c>
      <c r="M27" s="311">
        <f ca="1">L27+1</f>
        <v>43327</v>
      </c>
      <c r="N27" s="311">
        <f t="shared" ca="1" si="24"/>
        <v>43328</v>
      </c>
      <c r="O27" s="311">
        <f t="shared" ca="1" si="24"/>
        <v>43329</v>
      </c>
      <c r="P27" s="311">
        <f t="shared" ca="1" si="24"/>
        <v>43330</v>
      </c>
      <c r="Q27" s="311">
        <f t="shared" ca="1" si="24"/>
        <v>43331</v>
      </c>
      <c r="R27" s="311">
        <f t="shared" ca="1" si="24"/>
        <v>43332</v>
      </c>
      <c r="T27" s="310">
        <f t="shared" ca="1" si="25"/>
        <v>37</v>
      </c>
      <c r="U27" s="311">
        <f ca="1">AA26+1</f>
        <v>43354</v>
      </c>
      <c r="V27" s="311">
        <f ca="1">U27+1</f>
        <v>43355</v>
      </c>
      <c r="W27" s="311">
        <f t="shared" ca="1" si="26"/>
        <v>43356</v>
      </c>
      <c r="X27" s="311">
        <f t="shared" ca="1" si="26"/>
        <v>43357</v>
      </c>
      <c r="Y27" s="311">
        <f t="shared" ca="1" si="26"/>
        <v>43358</v>
      </c>
      <c r="Z27" s="311">
        <f t="shared" ca="1" si="26"/>
        <v>43359</v>
      </c>
      <c r="AA27" s="311">
        <f t="shared" ca="1" si="26"/>
        <v>43360</v>
      </c>
      <c r="AE27" s="298" t="s">
        <v>649</v>
      </c>
      <c r="AF27" s="389">
        <v>1</v>
      </c>
    </row>
    <row r="28" spans="2:33" outlineLevel="1" x14ac:dyDescent="0.15">
      <c r="B28" s="310">
        <f t="shared" ca="1" si="21"/>
        <v>29</v>
      </c>
      <c r="C28" s="311">
        <f ca="1">I27+1</f>
        <v>43298</v>
      </c>
      <c r="D28" s="311">
        <f ca="1">C28+1</f>
        <v>43299</v>
      </c>
      <c r="E28" s="311">
        <f t="shared" ca="1" si="22"/>
        <v>43300</v>
      </c>
      <c r="F28" s="311">
        <f t="shared" ca="1" si="22"/>
        <v>43301</v>
      </c>
      <c r="G28" s="311">
        <f t="shared" ca="1" si="22"/>
        <v>43302</v>
      </c>
      <c r="H28" s="311">
        <f t="shared" ca="1" si="22"/>
        <v>43303</v>
      </c>
      <c r="I28" s="311">
        <f t="shared" ca="1" si="22"/>
        <v>43304</v>
      </c>
      <c r="J28" s="297"/>
      <c r="K28" s="310">
        <f t="shared" ca="1" si="23"/>
        <v>34</v>
      </c>
      <c r="L28" s="311">
        <f ca="1">R27+1</f>
        <v>43333</v>
      </c>
      <c r="M28" s="311">
        <f ca="1">L28+1</f>
        <v>43334</v>
      </c>
      <c r="N28" s="311">
        <f t="shared" ca="1" si="24"/>
        <v>43335</v>
      </c>
      <c r="O28" s="311">
        <f t="shared" ca="1" si="24"/>
        <v>43336</v>
      </c>
      <c r="P28" s="311">
        <f t="shared" ca="1" si="24"/>
        <v>43337</v>
      </c>
      <c r="Q28" s="311">
        <f t="shared" ca="1" si="24"/>
        <v>43338</v>
      </c>
      <c r="R28" s="311">
        <f t="shared" ca="1" si="24"/>
        <v>43339</v>
      </c>
      <c r="T28" s="310">
        <f t="shared" ca="1" si="25"/>
        <v>38</v>
      </c>
      <c r="U28" s="311">
        <f ca="1">AA27+1</f>
        <v>43361</v>
      </c>
      <c r="V28" s="311">
        <f ca="1">U28+1</f>
        <v>43362</v>
      </c>
      <c r="W28" s="311">
        <f t="shared" ca="1" si="26"/>
        <v>43363</v>
      </c>
      <c r="X28" s="311">
        <f t="shared" ca="1" si="26"/>
        <v>43364</v>
      </c>
      <c r="Y28" s="311">
        <f t="shared" ca="1" si="26"/>
        <v>43365</v>
      </c>
      <c r="Z28" s="311">
        <f t="shared" ca="1" si="26"/>
        <v>43366</v>
      </c>
      <c r="AA28" s="311">
        <f t="shared" ca="1" si="26"/>
        <v>43367</v>
      </c>
      <c r="AE28" s="298" t="s">
        <v>650</v>
      </c>
      <c r="AF28" s="390">
        <v>1</v>
      </c>
    </row>
    <row r="29" spans="2:33" outlineLevel="1" x14ac:dyDescent="0.15">
      <c r="B29" s="310">
        <f t="shared" ca="1" si="21"/>
        <v>30</v>
      </c>
      <c r="C29" s="311">
        <f ca="1">I28+1</f>
        <v>43305</v>
      </c>
      <c r="D29" s="311">
        <f ca="1">C29+1</f>
        <v>43306</v>
      </c>
      <c r="E29" s="311">
        <f t="shared" ca="1" si="22"/>
        <v>43307</v>
      </c>
      <c r="F29" s="311">
        <f t="shared" ca="1" si="22"/>
        <v>43308</v>
      </c>
      <c r="G29" s="311">
        <f t="shared" ca="1" si="22"/>
        <v>43309</v>
      </c>
      <c r="H29" s="311">
        <f t="shared" ca="1" si="22"/>
        <v>43310</v>
      </c>
      <c r="I29" s="311">
        <f t="shared" ca="1" si="22"/>
        <v>43311</v>
      </c>
      <c r="J29" s="297"/>
      <c r="K29" s="310">
        <f t="shared" ca="1" si="23"/>
        <v>35</v>
      </c>
      <c r="L29" s="311">
        <f ca="1">R28+1</f>
        <v>43340</v>
      </c>
      <c r="M29" s="311">
        <f ca="1">L29+1</f>
        <v>43341</v>
      </c>
      <c r="N29" s="311">
        <f t="shared" ca="1" si="24"/>
        <v>43342</v>
      </c>
      <c r="O29" s="311">
        <f t="shared" ca="1" si="24"/>
        <v>43343</v>
      </c>
      <c r="P29" s="311">
        <f t="shared" ca="1" si="24"/>
        <v>43344</v>
      </c>
      <c r="Q29" s="311">
        <f t="shared" ca="1" si="24"/>
        <v>43345</v>
      </c>
      <c r="R29" s="311">
        <f t="shared" ca="1" si="24"/>
        <v>43346</v>
      </c>
      <c r="T29" s="310">
        <f t="shared" ca="1" si="25"/>
        <v>39</v>
      </c>
      <c r="U29" s="311">
        <f ca="1">AA28+1</f>
        <v>43368</v>
      </c>
      <c r="V29" s="311">
        <f ca="1">U29+1</f>
        <v>43369</v>
      </c>
      <c r="W29" s="311">
        <f t="shared" ca="1" si="26"/>
        <v>43370</v>
      </c>
      <c r="X29" s="311">
        <f t="shared" ca="1" si="26"/>
        <v>43371</v>
      </c>
      <c r="Y29" s="311">
        <f t="shared" ca="1" si="26"/>
        <v>43372</v>
      </c>
      <c r="Z29" s="311">
        <f t="shared" ca="1" si="26"/>
        <v>43373</v>
      </c>
      <c r="AA29" s="311">
        <f t="shared" ca="1" si="26"/>
        <v>43374</v>
      </c>
      <c r="AE29" s="298" t="s">
        <v>652</v>
      </c>
      <c r="AF29" s="391">
        <v>1</v>
      </c>
    </row>
    <row r="30" spans="2:33" outlineLevel="1" x14ac:dyDescent="0.15">
      <c r="B30" s="310">
        <f t="shared" ca="1" si="21"/>
        <v>31</v>
      </c>
      <c r="C30" s="311">
        <f ca="1">I29+1</f>
        <v>43312</v>
      </c>
      <c r="D30" s="311">
        <f ca="1">C30+1</f>
        <v>43313</v>
      </c>
      <c r="E30" s="311">
        <f t="shared" ca="1" si="22"/>
        <v>43314</v>
      </c>
      <c r="F30" s="311">
        <f t="shared" ca="1" si="22"/>
        <v>43315</v>
      </c>
      <c r="G30" s="311">
        <f t="shared" ca="1" si="22"/>
        <v>43316</v>
      </c>
      <c r="H30" s="311">
        <f t="shared" ca="1" si="22"/>
        <v>43317</v>
      </c>
      <c r="I30" s="311">
        <f t="shared" ca="1" si="22"/>
        <v>43318</v>
      </c>
      <c r="J30" s="314"/>
      <c r="K30" s="310">
        <f t="shared" ca="1" si="23"/>
        <v>36</v>
      </c>
      <c r="L30" s="311">
        <f ca="1">R29+1</f>
        <v>43347</v>
      </c>
      <c r="M30" s="311">
        <f ca="1">L30+1</f>
        <v>43348</v>
      </c>
      <c r="N30" s="311">
        <f t="shared" ca="1" si="24"/>
        <v>43349</v>
      </c>
      <c r="O30" s="311">
        <f t="shared" ca="1" si="24"/>
        <v>43350</v>
      </c>
      <c r="P30" s="311">
        <f t="shared" ca="1" si="24"/>
        <v>43351</v>
      </c>
      <c r="Q30" s="311">
        <f t="shared" ca="1" si="24"/>
        <v>43352</v>
      </c>
      <c r="R30" s="311">
        <f t="shared" ca="1" si="24"/>
        <v>43353</v>
      </c>
      <c r="T30" s="310">
        <f t="shared" ca="1" si="25"/>
        <v>40</v>
      </c>
      <c r="U30" s="311">
        <f ca="1">AA29+1</f>
        <v>43375</v>
      </c>
      <c r="V30" s="311">
        <f ca="1">U30+1</f>
        <v>43376</v>
      </c>
      <c r="W30" s="311">
        <f t="shared" ca="1" si="26"/>
        <v>43377</v>
      </c>
      <c r="X30" s="311">
        <f t="shared" ca="1" si="26"/>
        <v>43378</v>
      </c>
      <c r="Y30" s="311">
        <f t="shared" ca="1" si="26"/>
        <v>43379</v>
      </c>
      <c r="Z30" s="311">
        <f t="shared" ca="1" si="26"/>
        <v>43380</v>
      </c>
      <c r="AA30" s="311">
        <f t="shared" ca="1" si="26"/>
        <v>43381</v>
      </c>
      <c r="AF30" s="322"/>
    </row>
    <row r="31" spans="2:33" x14ac:dyDescent="0.15">
      <c r="B31" s="314"/>
      <c r="C31" s="314"/>
      <c r="D31" s="314"/>
      <c r="E31" s="314"/>
      <c r="F31" s="314"/>
      <c r="G31" s="314"/>
      <c r="H31" s="314"/>
      <c r="I31" s="314"/>
      <c r="J31" s="314"/>
      <c r="K31" s="314"/>
    </row>
    <row r="32" spans="2:33" outlineLevel="1" x14ac:dyDescent="0.15">
      <c r="B32" s="299">
        <v>9</v>
      </c>
      <c r="C32" s="296"/>
      <c r="D32" s="296"/>
      <c r="E32" s="296"/>
      <c r="F32" s="296"/>
      <c r="G32" s="296"/>
      <c r="H32" s="296"/>
      <c r="I32" s="296"/>
      <c r="J32" s="297"/>
      <c r="K32" s="299">
        <v>10</v>
      </c>
      <c r="L32" s="296"/>
      <c r="M32" s="296"/>
      <c r="T32" s="299">
        <v>11</v>
      </c>
    </row>
    <row r="33" spans="2:33" outlineLevel="1" x14ac:dyDescent="0.15">
      <c r="B33" s="845" t="s">
        <v>413</v>
      </c>
      <c r="C33" s="847">
        <f ca="1">DATE(YEAR($AF$10),MONTH($AF$10)+B32,1)</f>
        <v>43373</v>
      </c>
      <c r="D33" s="848"/>
      <c r="E33" s="848"/>
      <c r="F33" s="848"/>
      <c r="G33" s="848"/>
      <c r="H33" s="848"/>
      <c r="I33" s="849"/>
      <c r="J33" s="297"/>
      <c r="K33" s="845" t="s">
        <v>413</v>
      </c>
      <c r="L33" s="847">
        <f ca="1">DATE(YEAR($AF$10),MONTH($AF$10)+K32,1)</f>
        <v>43404</v>
      </c>
      <c r="M33" s="848"/>
      <c r="N33" s="848"/>
      <c r="O33" s="848"/>
      <c r="P33" s="848"/>
      <c r="Q33" s="848"/>
      <c r="R33" s="849"/>
      <c r="T33" s="845" t="s">
        <v>413</v>
      </c>
      <c r="U33" s="847">
        <f ca="1">DATE(YEAR($AF$10),MONTH($AF$10)+T32,1)</f>
        <v>43434</v>
      </c>
      <c r="V33" s="848"/>
      <c r="W33" s="848"/>
      <c r="X33" s="848"/>
      <c r="Y33" s="848"/>
      <c r="Z33" s="848"/>
      <c r="AA33" s="849"/>
    </row>
    <row r="34" spans="2:33" outlineLevel="1" x14ac:dyDescent="0.15">
      <c r="B34" s="846"/>
      <c r="C34" s="303">
        <f ca="1">C35</f>
        <v>43368</v>
      </c>
      <c r="D34" s="304">
        <f t="shared" ref="D34:I34" ca="1" si="27">D35</f>
        <v>43369</v>
      </c>
      <c r="E34" s="304">
        <f t="shared" ca="1" si="27"/>
        <v>43370</v>
      </c>
      <c r="F34" s="304">
        <f t="shared" ca="1" si="27"/>
        <v>43371</v>
      </c>
      <c r="G34" s="304">
        <f t="shared" ca="1" si="27"/>
        <v>43372</v>
      </c>
      <c r="H34" s="304">
        <f t="shared" ca="1" si="27"/>
        <v>43373</v>
      </c>
      <c r="I34" s="305">
        <f t="shared" ca="1" si="27"/>
        <v>43374</v>
      </c>
      <c r="J34" s="297"/>
      <c r="K34" s="846"/>
      <c r="L34" s="303">
        <f ca="1">L35</f>
        <v>43403</v>
      </c>
      <c r="M34" s="304">
        <f t="shared" ref="M34:R34" ca="1" si="28">M35</f>
        <v>43404</v>
      </c>
      <c r="N34" s="304">
        <f t="shared" ca="1" si="28"/>
        <v>43405</v>
      </c>
      <c r="O34" s="304">
        <f t="shared" ca="1" si="28"/>
        <v>43406</v>
      </c>
      <c r="P34" s="304">
        <f t="shared" ca="1" si="28"/>
        <v>43407</v>
      </c>
      <c r="Q34" s="304">
        <f t="shared" ca="1" si="28"/>
        <v>43408</v>
      </c>
      <c r="R34" s="305">
        <f t="shared" ca="1" si="28"/>
        <v>43409</v>
      </c>
      <c r="T34" s="846"/>
      <c r="U34" s="303">
        <f ca="1">U35</f>
        <v>43431</v>
      </c>
      <c r="V34" s="304">
        <f t="shared" ref="V34:AA34" ca="1" si="29">V35</f>
        <v>43432</v>
      </c>
      <c r="W34" s="304">
        <f t="shared" ca="1" si="29"/>
        <v>43433</v>
      </c>
      <c r="X34" s="304">
        <f t="shared" ca="1" si="29"/>
        <v>43434</v>
      </c>
      <c r="Y34" s="304">
        <f t="shared" ca="1" si="29"/>
        <v>43435</v>
      </c>
      <c r="Z34" s="304">
        <f t="shared" ca="1" si="29"/>
        <v>43436</v>
      </c>
      <c r="AA34" s="305">
        <f t="shared" ca="1" si="29"/>
        <v>43437</v>
      </c>
    </row>
    <row r="35" spans="2:33" outlineLevel="1" x14ac:dyDescent="0.15">
      <c r="B35" s="310">
        <f t="shared" ref="B35:B40" ca="1" si="30">_xlfn.ISOWEEKNUM(C35)</f>
        <v>39</v>
      </c>
      <c r="C35" s="311">
        <f ca="1">DATE(YEAR($AF$10),MONTH($AF$10)+B32,1)-(WEEKDAY(DATE(YEAR($AF$10),MONTH($AF$10)+B32,1),1)-($AF$13-1))-IF((WEEKDAY(DATE(YEAR($AF$10),MONTH($AF$10)+B32,1),1)-($AF$13-1))&lt;=0,7,0)+1</f>
        <v>43368</v>
      </c>
      <c r="D35" s="311">
        <f t="shared" ref="D35:I40" ca="1" si="31">C35+1</f>
        <v>43369</v>
      </c>
      <c r="E35" s="311">
        <f t="shared" ca="1" si="31"/>
        <v>43370</v>
      </c>
      <c r="F35" s="311">
        <f t="shared" ca="1" si="31"/>
        <v>43371</v>
      </c>
      <c r="G35" s="311">
        <f t="shared" ca="1" si="31"/>
        <v>43372</v>
      </c>
      <c r="H35" s="311">
        <f t="shared" ca="1" si="31"/>
        <v>43373</v>
      </c>
      <c r="I35" s="311">
        <f t="shared" ca="1" si="31"/>
        <v>43374</v>
      </c>
      <c r="J35" s="297"/>
      <c r="K35" s="310">
        <f t="shared" ref="K35:K40" ca="1" si="32">_xlfn.ISOWEEKNUM(L35)</f>
        <v>44</v>
      </c>
      <c r="L35" s="311">
        <f ca="1">DATE(YEAR($AF$10),MONTH($AF$10)+K32,1)-(WEEKDAY(DATE(YEAR($AF$10),MONTH($AF$10)+K32,1),1)-($AF$13-1))-IF((WEEKDAY(DATE(YEAR($AF$10),MONTH($AF$10)+K32,1),1)-($AF$13-1))&lt;=0,7,0)+1</f>
        <v>43403</v>
      </c>
      <c r="M35" s="311">
        <f t="shared" ref="M35:R40" ca="1" si="33">L35+1</f>
        <v>43404</v>
      </c>
      <c r="N35" s="311">
        <f t="shared" ca="1" si="33"/>
        <v>43405</v>
      </c>
      <c r="O35" s="311">
        <f t="shared" ca="1" si="33"/>
        <v>43406</v>
      </c>
      <c r="P35" s="311">
        <f t="shared" ca="1" si="33"/>
        <v>43407</v>
      </c>
      <c r="Q35" s="311">
        <f t="shared" ca="1" si="33"/>
        <v>43408</v>
      </c>
      <c r="R35" s="311">
        <f t="shared" ca="1" si="33"/>
        <v>43409</v>
      </c>
      <c r="T35" s="310">
        <f t="shared" ref="T35:T40" ca="1" si="34">_xlfn.ISOWEEKNUM(U35)</f>
        <v>48</v>
      </c>
      <c r="U35" s="311">
        <f ca="1">DATE(YEAR($AF$10),MONTH($AF$10)+T32,1)-(WEEKDAY(DATE(YEAR($AF$10),MONTH($AF$10)+T32,1),1)-($AF$13-1))-IF((WEEKDAY(DATE(YEAR($AF$10),MONTH($AF$10)+T32,1),1)-($AF$13-1))&lt;=0,7,0)+1</f>
        <v>43431</v>
      </c>
      <c r="V35" s="311">
        <f t="shared" ref="V35:AA40" ca="1" si="35">U35+1</f>
        <v>43432</v>
      </c>
      <c r="W35" s="311">
        <f t="shared" ca="1" si="35"/>
        <v>43433</v>
      </c>
      <c r="X35" s="311">
        <f t="shared" ca="1" si="35"/>
        <v>43434</v>
      </c>
      <c r="Y35" s="311">
        <f t="shared" ca="1" si="35"/>
        <v>43435</v>
      </c>
      <c r="Z35" s="311">
        <f t="shared" ca="1" si="35"/>
        <v>43436</v>
      </c>
      <c r="AA35" s="311">
        <f t="shared" ca="1" si="35"/>
        <v>43437</v>
      </c>
    </row>
    <row r="36" spans="2:33" outlineLevel="1" x14ac:dyDescent="0.15">
      <c r="B36" s="310">
        <f t="shared" ca="1" si="30"/>
        <v>40</v>
      </c>
      <c r="C36" s="311">
        <f ca="1">I35+1</f>
        <v>43375</v>
      </c>
      <c r="D36" s="311">
        <f ca="1">C36+1</f>
        <v>43376</v>
      </c>
      <c r="E36" s="311">
        <f t="shared" ca="1" si="31"/>
        <v>43377</v>
      </c>
      <c r="F36" s="311">
        <f t="shared" ca="1" si="31"/>
        <v>43378</v>
      </c>
      <c r="G36" s="311">
        <f t="shared" ca="1" si="31"/>
        <v>43379</v>
      </c>
      <c r="H36" s="311">
        <f t="shared" ca="1" si="31"/>
        <v>43380</v>
      </c>
      <c r="I36" s="311">
        <f t="shared" ca="1" si="31"/>
        <v>43381</v>
      </c>
      <c r="J36" s="297"/>
      <c r="K36" s="310">
        <f t="shared" ca="1" si="32"/>
        <v>45</v>
      </c>
      <c r="L36" s="311">
        <f ca="1">R35+1</f>
        <v>43410</v>
      </c>
      <c r="M36" s="311">
        <f ca="1">L36+1</f>
        <v>43411</v>
      </c>
      <c r="N36" s="311">
        <f t="shared" ca="1" si="33"/>
        <v>43412</v>
      </c>
      <c r="O36" s="311">
        <f t="shared" ca="1" si="33"/>
        <v>43413</v>
      </c>
      <c r="P36" s="311">
        <f t="shared" ca="1" si="33"/>
        <v>43414</v>
      </c>
      <c r="Q36" s="311">
        <f t="shared" ca="1" si="33"/>
        <v>43415</v>
      </c>
      <c r="R36" s="311">
        <f t="shared" ca="1" si="33"/>
        <v>43416</v>
      </c>
      <c r="T36" s="310">
        <f t="shared" ca="1" si="34"/>
        <v>49</v>
      </c>
      <c r="U36" s="311">
        <f ca="1">AA35+1</f>
        <v>43438</v>
      </c>
      <c r="V36" s="311">
        <f ca="1">U36+1</f>
        <v>43439</v>
      </c>
      <c r="W36" s="311">
        <f t="shared" ca="1" si="35"/>
        <v>43440</v>
      </c>
      <c r="X36" s="311">
        <f t="shared" ca="1" si="35"/>
        <v>43441</v>
      </c>
      <c r="Y36" s="311">
        <f t="shared" ca="1" si="35"/>
        <v>43442</v>
      </c>
      <c r="Z36" s="311">
        <f t="shared" ca="1" si="35"/>
        <v>43443</v>
      </c>
      <c r="AA36" s="311">
        <f t="shared" ca="1" si="35"/>
        <v>43444</v>
      </c>
    </row>
    <row r="37" spans="2:33" outlineLevel="1" x14ac:dyDescent="0.15">
      <c r="B37" s="310">
        <f t="shared" ca="1" si="30"/>
        <v>41</v>
      </c>
      <c r="C37" s="311">
        <f ca="1">I36+1</f>
        <v>43382</v>
      </c>
      <c r="D37" s="311">
        <f ca="1">C37+1</f>
        <v>43383</v>
      </c>
      <c r="E37" s="311">
        <f t="shared" ca="1" si="31"/>
        <v>43384</v>
      </c>
      <c r="F37" s="311">
        <f t="shared" ca="1" si="31"/>
        <v>43385</v>
      </c>
      <c r="G37" s="311">
        <f t="shared" ca="1" si="31"/>
        <v>43386</v>
      </c>
      <c r="H37" s="311">
        <f t="shared" ca="1" si="31"/>
        <v>43387</v>
      </c>
      <c r="I37" s="311">
        <f t="shared" ca="1" si="31"/>
        <v>43388</v>
      </c>
      <c r="J37" s="297"/>
      <c r="K37" s="310">
        <f t="shared" ca="1" si="32"/>
        <v>46</v>
      </c>
      <c r="L37" s="311">
        <f ca="1">R36+1</f>
        <v>43417</v>
      </c>
      <c r="M37" s="311">
        <f ca="1">L37+1</f>
        <v>43418</v>
      </c>
      <c r="N37" s="311">
        <f t="shared" ca="1" si="33"/>
        <v>43419</v>
      </c>
      <c r="O37" s="311">
        <f t="shared" ca="1" si="33"/>
        <v>43420</v>
      </c>
      <c r="P37" s="311">
        <f t="shared" ca="1" si="33"/>
        <v>43421</v>
      </c>
      <c r="Q37" s="311">
        <f t="shared" ca="1" si="33"/>
        <v>43422</v>
      </c>
      <c r="R37" s="311">
        <f t="shared" ca="1" si="33"/>
        <v>43423</v>
      </c>
      <c r="T37" s="310">
        <f t="shared" ca="1" si="34"/>
        <v>50</v>
      </c>
      <c r="U37" s="311">
        <f ca="1">AA36+1</f>
        <v>43445</v>
      </c>
      <c r="V37" s="311">
        <f ca="1">U37+1</f>
        <v>43446</v>
      </c>
      <c r="W37" s="311">
        <f t="shared" ca="1" si="35"/>
        <v>43447</v>
      </c>
      <c r="X37" s="311">
        <f t="shared" ca="1" si="35"/>
        <v>43448</v>
      </c>
      <c r="Y37" s="311">
        <f t="shared" ca="1" si="35"/>
        <v>43449</v>
      </c>
      <c r="Z37" s="311">
        <f t="shared" ca="1" si="35"/>
        <v>43450</v>
      </c>
      <c r="AA37" s="311">
        <f t="shared" ca="1" si="35"/>
        <v>43451</v>
      </c>
    </row>
    <row r="38" spans="2:33" outlineLevel="1" x14ac:dyDescent="0.15">
      <c r="B38" s="310">
        <f t="shared" ca="1" si="30"/>
        <v>42</v>
      </c>
      <c r="C38" s="311">
        <f ca="1">I37+1</f>
        <v>43389</v>
      </c>
      <c r="D38" s="311">
        <f ca="1">C38+1</f>
        <v>43390</v>
      </c>
      <c r="E38" s="311">
        <f t="shared" ca="1" si="31"/>
        <v>43391</v>
      </c>
      <c r="F38" s="311">
        <f t="shared" ca="1" si="31"/>
        <v>43392</v>
      </c>
      <c r="G38" s="311">
        <f t="shared" ca="1" si="31"/>
        <v>43393</v>
      </c>
      <c r="H38" s="311">
        <f t="shared" ca="1" si="31"/>
        <v>43394</v>
      </c>
      <c r="I38" s="311">
        <f t="shared" ca="1" si="31"/>
        <v>43395</v>
      </c>
      <c r="J38" s="297"/>
      <c r="K38" s="310">
        <f t="shared" ca="1" si="32"/>
        <v>47</v>
      </c>
      <c r="L38" s="311">
        <f ca="1">R37+1</f>
        <v>43424</v>
      </c>
      <c r="M38" s="311">
        <f ca="1">L38+1</f>
        <v>43425</v>
      </c>
      <c r="N38" s="311">
        <f t="shared" ca="1" si="33"/>
        <v>43426</v>
      </c>
      <c r="O38" s="311">
        <f t="shared" ca="1" si="33"/>
        <v>43427</v>
      </c>
      <c r="P38" s="311">
        <f t="shared" ca="1" si="33"/>
        <v>43428</v>
      </c>
      <c r="Q38" s="311">
        <f t="shared" ca="1" si="33"/>
        <v>43429</v>
      </c>
      <c r="R38" s="311">
        <f t="shared" ca="1" si="33"/>
        <v>43430</v>
      </c>
      <c r="T38" s="310">
        <f t="shared" ca="1" si="34"/>
        <v>51</v>
      </c>
      <c r="U38" s="311">
        <f ca="1">AA37+1</f>
        <v>43452</v>
      </c>
      <c r="V38" s="311">
        <f ca="1">U38+1</f>
        <v>43453</v>
      </c>
      <c r="W38" s="311">
        <f t="shared" ca="1" si="35"/>
        <v>43454</v>
      </c>
      <c r="X38" s="311">
        <f t="shared" ca="1" si="35"/>
        <v>43455</v>
      </c>
      <c r="Y38" s="311">
        <f t="shared" ca="1" si="35"/>
        <v>43456</v>
      </c>
      <c r="Z38" s="311">
        <f t="shared" ca="1" si="35"/>
        <v>43457</v>
      </c>
      <c r="AA38" s="311">
        <f t="shared" ca="1" si="35"/>
        <v>43458</v>
      </c>
    </row>
    <row r="39" spans="2:33" outlineLevel="1" x14ac:dyDescent="0.15">
      <c r="B39" s="310">
        <f t="shared" ca="1" si="30"/>
        <v>43</v>
      </c>
      <c r="C39" s="311">
        <f ca="1">I38+1</f>
        <v>43396</v>
      </c>
      <c r="D39" s="311">
        <f ca="1">C39+1</f>
        <v>43397</v>
      </c>
      <c r="E39" s="311">
        <f t="shared" ca="1" si="31"/>
        <v>43398</v>
      </c>
      <c r="F39" s="311">
        <f t="shared" ca="1" si="31"/>
        <v>43399</v>
      </c>
      <c r="G39" s="311">
        <f t="shared" ca="1" si="31"/>
        <v>43400</v>
      </c>
      <c r="H39" s="311">
        <f t="shared" ca="1" si="31"/>
        <v>43401</v>
      </c>
      <c r="I39" s="311">
        <f t="shared" ca="1" si="31"/>
        <v>43402</v>
      </c>
      <c r="J39" s="297"/>
      <c r="K39" s="310">
        <f t="shared" ca="1" si="32"/>
        <v>48</v>
      </c>
      <c r="L39" s="311">
        <f ca="1">R38+1</f>
        <v>43431</v>
      </c>
      <c r="M39" s="311">
        <f ca="1">L39+1</f>
        <v>43432</v>
      </c>
      <c r="N39" s="311">
        <f t="shared" ca="1" si="33"/>
        <v>43433</v>
      </c>
      <c r="O39" s="311">
        <f t="shared" ca="1" si="33"/>
        <v>43434</v>
      </c>
      <c r="P39" s="311">
        <f t="shared" ca="1" si="33"/>
        <v>43435</v>
      </c>
      <c r="Q39" s="311">
        <f t="shared" ca="1" si="33"/>
        <v>43436</v>
      </c>
      <c r="R39" s="311">
        <f t="shared" ca="1" si="33"/>
        <v>43437</v>
      </c>
      <c r="T39" s="310">
        <f t="shared" ca="1" si="34"/>
        <v>52</v>
      </c>
      <c r="U39" s="311">
        <f ca="1">AA38+1</f>
        <v>43459</v>
      </c>
      <c r="V39" s="311">
        <f ca="1">U39+1</f>
        <v>43460</v>
      </c>
      <c r="W39" s="311">
        <f t="shared" ca="1" si="35"/>
        <v>43461</v>
      </c>
      <c r="X39" s="311">
        <f t="shared" ca="1" si="35"/>
        <v>43462</v>
      </c>
      <c r="Y39" s="311">
        <f t="shared" ca="1" si="35"/>
        <v>43463</v>
      </c>
      <c r="Z39" s="311">
        <f t="shared" ca="1" si="35"/>
        <v>43464</v>
      </c>
      <c r="AA39" s="311">
        <f t="shared" ca="1" si="35"/>
        <v>43465</v>
      </c>
      <c r="AG39" s="327" t="s">
        <v>647</v>
      </c>
    </row>
    <row r="40" spans="2:33" outlineLevel="1" x14ac:dyDescent="0.15">
      <c r="B40" s="310">
        <f t="shared" ca="1" si="30"/>
        <v>44</v>
      </c>
      <c r="C40" s="311">
        <f ca="1">I39+1</f>
        <v>43403</v>
      </c>
      <c r="D40" s="311">
        <f ca="1">C40+1</f>
        <v>43404</v>
      </c>
      <c r="E40" s="311">
        <f t="shared" ca="1" si="31"/>
        <v>43405</v>
      </c>
      <c r="F40" s="311">
        <f t="shared" ca="1" si="31"/>
        <v>43406</v>
      </c>
      <c r="G40" s="311">
        <f t="shared" ca="1" si="31"/>
        <v>43407</v>
      </c>
      <c r="H40" s="311">
        <f t="shared" ca="1" si="31"/>
        <v>43408</v>
      </c>
      <c r="I40" s="311">
        <f t="shared" ca="1" si="31"/>
        <v>43409</v>
      </c>
      <c r="J40" s="314"/>
      <c r="K40" s="310">
        <f t="shared" ca="1" si="32"/>
        <v>49</v>
      </c>
      <c r="L40" s="311">
        <f ca="1">R39+1</f>
        <v>43438</v>
      </c>
      <c r="M40" s="311">
        <f ca="1">L40+1</f>
        <v>43439</v>
      </c>
      <c r="N40" s="311">
        <f t="shared" ca="1" si="33"/>
        <v>43440</v>
      </c>
      <c r="O40" s="311">
        <f t="shared" ca="1" si="33"/>
        <v>43441</v>
      </c>
      <c r="P40" s="311">
        <f t="shared" ca="1" si="33"/>
        <v>43442</v>
      </c>
      <c r="Q40" s="311">
        <f t="shared" ca="1" si="33"/>
        <v>43443</v>
      </c>
      <c r="R40" s="311">
        <f t="shared" ca="1" si="33"/>
        <v>43444</v>
      </c>
      <c r="T40" s="310">
        <f t="shared" ca="1" si="34"/>
        <v>1</v>
      </c>
      <c r="U40" s="311">
        <f ca="1">AA39+1</f>
        <v>43466</v>
      </c>
      <c r="V40" s="311">
        <f ca="1">U40+1</f>
        <v>43467</v>
      </c>
      <c r="W40" s="311">
        <f t="shared" ca="1" si="35"/>
        <v>43468</v>
      </c>
      <c r="X40" s="311">
        <f t="shared" ca="1" si="35"/>
        <v>43469</v>
      </c>
      <c r="Y40" s="311">
        <f t="shared" ca="1" si="35"/>
        <v>43470</v>
      </c>
      <c r="Z40" s="311">
        <f t="shared" ca="1" si="35"/>
        <v>43471</v>
      </c>
      <c r="AA40" s="311">
        <f t="shared" ca="1" si="35"/>
        <v>43472</v>
      </c>
      <c r="AE40" s="298" t="s">
        <v>646</v>
      </c>
      <c r="AF40" s="298" t="b">
        <f ca="1">INDEX('2020'!$I$6:$AD$412,MATCH(AG40,'2020'!$I$6:$I$412),18)=1</f>
        <v>0</v>
      </c>
      <c r="AG40" s="392">
        <f ca="1">C29</f>
        <v>43305</v>
      </c>
    </row>
  </sheetData>
  <mergeCells count="24">
    <mergeCell ref="U33:AA33"/>
    <mergeCell ref="B23:B24"/>
    <mergeCell ref="C23:I23"/>
    <mergeCell ref="K23:K24"/>
    <mergeCell ref="L23:R23"/>
    <mergeCell ref="T23:T24"/>
    <mergeCell ref="U23:AA23"/>
    <mergeCell ref="B33:B34"/>
    <mergeCell ref="C33:I33"/>
    <mergeCell ref="K33:K34"/>
    <mergeCell ref="L33:R33"/>
    <mergeCell ref="T33:T34"/>
    <mergeCell ref="U13:AA13"/>
    <mergeCell ref="B3:B4"/>
    <mergeCell ref="C3:I3"/>
    <mergeCell ref="K3:K4"/>
    <mergeCell ref="L3:R3"/>
    <mergeCell ref="T3:T4"/>
    <mergeCell ref="U3:AA3"/>
    <mergeCell ref="B13:B14"/>
    <mergeCell ref="C13:I13"/>
    <mergeCell ref="K13:K14"/>
    <mergeCell ref="L13:R13"/>
    <mergeCell ref="T13:T14"/>
  </mergeCells>
  <conditionalFormatting sqref="C5:I10 L5:R10 U5:AA10 C15:I20 L15:R20 U15:AA20 C25:I30 L25:R30 U25:AA30 C35:I40 L35:R40 U35:AA40">
    <cfRule type="expression" dxfId="174" priority="17">
      <formula>CHOOSE(WEEKDAY(C5), "Sun","Mon","Tue","Wed","Thu","Fri","Sat")="Sat"</formula>
    </cfRule>
    <cfRule type="expression" dxfId="173" priority="18">
      <formula>CHOOSE(WEEKDAY(C5), "Sun","Mon","Tue","Wed","Thu","Fri","Sat")="Sun"</formula>
    </cfRule>
  </conditionalFormatting>
  <conditionalFormatting sqref="C5:I10">
    <cfRule type="expression" dxfId="169" priority="1">
      <formula>MONTH(C5)&lt;&gt;MONTH($C$3)</formula>
    </cfRule>
  </conditionalFormatting>
  <conditionalFormatting sqref="C15:I20">
    <cfRule type="expression" dxfId="168" priority="4">
      <formula>MONTH(C15)&lt;&gt;MONTH($C$13)</formula>
    </cfRule>
  </conditionalFormatting>
  <conditionalFormatting sqref="C25:I30">
    <cfRule type="expression" dxfId="167" priority="9">
      <formula>MONTH(C25)&lt;&gt;MONTH($C$23)</formula>
    </cfRule>
  </conditionalFormatting>
  <conditionalFormatting sqref="C35:I40">
    <cfRule type="expression" dxfId="166" priority="12">
      <formula>MONTH(C35)&lt;&gt;MONTH($C$33)</formula>
    </cfRule>
  </conditionalFormatting>
  <conditionalFormatting sqref="L5:R10">
    <cfRule type="expression" dxfId="165" priority="2">
      <formula>MONTH(L5)&lt;&gt;MONTH($L$3)</formula>
    </cfRule>
  </conditionalFormatting>
  <conditionalFormatting sqref="L15:R20">
    <cfRule type="expression" dxfId="164" priority="5">
      <formula>MONTH(L15)&lt;&gt;MONTH($L$13)</formula>
    </cfRule>
  </conditionalFormatting>
  <conditionalFormatting sqref="L25:R30">
    <cfRule type="expression" dxfId="163" priority="10">
      <formula>MONTH(L25)&lt;&gt;MONTH($L$23)</formula>
    </cfRule>
  </conditionalFormatting>
  <conditionalFormatting sqref="L35:R40">
    <cfRule type="expression" dxfId="162" priority="13">
      <formula>MONTH(L35)&lt;&gt;MONTH($L$33)</formula>
    </cfRule>
  </conditionalFormatting>
  <conditionalFormatting sqref="U5:AA10">
    <cfRule type="expression" dxfId="161" priority="3">
      <formula>MONTH(U5)&lt;&gt;MONTH($U$3)</formula>
    </cfRule>
  </conditionalFormatting>
  <conditionalFormatting sqref="U15:AA20">
    <cfRule type="expression" dxfId="160" priority="6">
      <formula>MONTH(U15)&lt;&gt;MONTH($U$13)</formula>
    </cfRule>
  </conditionalFormatting>
  <conditionalFormatting sqref="U25:AA30">
    <cfRule type="expression" dxfId="159" priority="11">
      <formula>MONTH(U25)&lt;&gt;MONTH($U$23)</formula>
    </cfRule>
  </conditionalFormatting>
  <conditionalFormatting sqref="U35:AA40 L35:R40 C35:I40 U25:AA30 L25:R30 C25:I30 U15:AA20 L15:R20 C15:I20 U5:AA10 L5:R10 C5:I10">
    <cfRule type="cellIs" dxfId="158" priority="15" operator="equal">
      <formula>$AF$15</formula>
    </cfRule>
  </conditionalFormatting>
  <conditionalFormatting sqref="U35:AA40">
    <cfRule type="expression" dxfId="157" priority="14">
      <formula>MONTH(U35)&lt;&gt;MONTH($U$33)</formula>
    </cfRule>
  </conditionalFormatting>
  <conditionalFormatting sqref="AF8:AF9">
    <cfRule type="expression" dxfId="156" priority="7">
      <formula>AF8="Sat"</formula>
    </cfRule>
  </conditionalFormatting>
  <dataValidations disablePrompts="1" count="1">
    <dataValidation type="list" allowBlank="1" showInputMessage="1" showErrorMessage="1" sqref="AF12" xr:uid="{2C27490D-DE15-4EB6-AEEE-95826FEF24A0}">
      <formula1>$AF$17:$AF$18</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5516" id="{FCA94D77-CB8D-4F84-9F50-653D335CF2A9}">
            <xm:f>C5=INDEX(CFT!$I$3:$I$1000,MATCH(C5,CFT!$I$3:$I$1000),1)</xm:f>
            <x14:dxf>
              <font>
                <color rgb="FFC00000"/>
              </font>
              <fill>
                <patternFill>
                  <bgColor theme="5" tint="0.79998168889431442"/>
                </patternFill>
              </fill>
            </x14:dxf>
          </x14:cfRule>
          <x14:cfRule type="expression" priority="5517" id="{70933FDF-2F3B-47F0-9830-2977B2A554BA}">
            <xm:f>C5=INDEX('2020'!$I$6:$AD$412,MATCH(1,'2020'!$I$6:$I$412),18)</xm:f>
            <x14:dxf>
              <font>
                <color rgb="FF7030A0"/>
              </font>
              <fill>
                <patternFill patternType="solid">
                  <fgColor auto="1"/>
                  <bgColor rgb="FFFF0000"/>
                </patternFill>
              </fill>
            </x14:dxf>
          </x14:cfRule>
          <x14:cfRule type="expression" priority="5518" id="{4D359ED3-A605-4317-B65A-668E0B69A0F2}">
            <xm:f>C5=INDEX(CFK!$H$4:$H1012,MATCH(C5,CFK!$H$4:$H1012),1)</xm:f>
            <x14:dxf>
              <font>
                <color rgb="FF7030A0"/>
              </font>
              <fill>
                <patternFill>
                  <bgColor theme="7" tint="0.59996337778862885"/>
                </patternFill>
              </fill>
            </x14:dxf>
          </x14:cfRule>
          <xm:sqref>C5:I10 L5:R10 U5:AA10 C15:I20 L15:R20 U15:AA20 C25:I30 L25:R30 U25:AA30 C35:I40 L35:R40 U35:AA40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dimension ref="A2:BW414"/>
  <sheetViews>
    <sheetView zoomScale="80" zoomScaleNormal="80" workbookViewId="0">
      <pane ySplit="6" topLeftCell="A7" activePane="bottomLeft" state="frozen"/>
      <selection pane="bottomLeft"/>
    </sheetView>
  </sheetViews>
  <sheetFormatPr baseColWidth="10" defaultColWidth="9.1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hidden="1" customWidth="1" outlineLevel="1"/>
    <col min="9" max="9" width="11.6640625" style="6" customWidth="1" collapsed="1"/>
    <col min="10" max="17" width="3.6640625" style="1" customWidth="1"/>
    <col min="18" max="21" width="8.6640625" style="1" hidden="1" customWidth="1" outlineLevel="1"/>
    <col min="22" max="22" width="1.6640625" style="16" customWidth="1" collapsed="1"/>
    <col min="23" max="23" width="7.6640625" style="16" customWidth="1"/>
    <col min="24" max="24" width="1.6640625" style="16" customWidth="1"/>
    <col min="25" max="25" width="7.6640625" style="6" customWidth="1"/>
    <col min="26" max="26" width="1.6640625" style="6" customWidth="1"/>
    <col min="27" max="31" width="5.6640625" style="151" customWidth="1"/>
    <col min="32" max="32" width="1.6640625" style="151" customWidth="1"/>
    <col min="33" max="33" width="3.6640625" style="151" customWidth="1" outlineLevel="1"/>
    <col min="34" max="35" width="3.6640625" style="172" customWidth="1" outlineLevel="1"/>
    <col min="36" max="36" width="8.6640625" style="151" customWidth="1" outlineLevel="1"/>
    <col min="37" max="37" width="5.6640625" style="151" customWidth="1" outlineLevel="1"/>
    <col min="38" max="38" width="34.6640625" style="172" customWidth="1" outlineLevel="1"/>
    <col min="39" max="39" width="1.6640625" style="172" customWidth="1"/>
    <col min="40" max="40" width="3.6640625" style="27" customWidth="1" outlineLevel="1"/>
    <col min="41" max="42" width="3.6640625" style="28" customWidth="1" outlineLevel="1"/>
    <col min="43" max="43" width="8.6640625" style="28" customWidth="1" outlineLevel="1"/>
    <col min="44" max="44" width="5.6640625" style="27" customWidth="1" outlineLevel="1"/>
    <col min="45" max="45" width="34.6640625" style="28" customWidth="1" outlineLevel="1"/>
    <col min="46" max="46" width="1.6640625" style="172" customWidth="1"/>
    <col min="47" max="47" width="3.6640625" style="1" customWidth="1"/>
    <col min="48" max="48" width="8.6640625" style="3" customWidth="1"/>
    <col min="49" max="49" width="8.6640625" style="27" customWidth="1"/>
    <col min="50" max="50" width="8.6640625" style="3" customWidth="1"/>
    <col min="51" max="51" width="8.6640625" style="27" customWidth="1"/>
    <col min="52" max="52" width="8.6640625" style="3" customWidth="1"/>
    <col min="53" max="53" width="8.6640625" style="27" customWidth="1"/>
    <col min="54" max="54" width="8.6640625" style="3" customWidth="1"/>
    <col min="55" max="55" width="8.6640625" style="27" customWidth="1"/>
    <col min="56" max="56" width="8.6640625" style="3" customWidth="1"/>
    <col min="57" max="57" width="8.6640625" style="27" customWidth="1"/>
    <col min="58" max="75" width="8.6640625" style="3" customWidth="1"/>
    <col min="76" max="16384" width="9.1640625" style="1"/>
  </cols>
  <sheetData>
    <row r="2" spans="1:45" ht="15" customHeight="1" x14ac:dyDescent="0.2">
      <c r="B2" s="867" t="s">
        <v>39</v>
      </c>
      <c r="C2" s="867" t="s">
        <v>23</v>
      </c>
      <c r="D2" s="31"/>
      <c r="E2" s="32"/>
      <c r="F2" s="32"/>
      <c r="G2" s="32"/>
      <c r="H2" s="32"/>
      <c r="I2" s="32"/>
      <c r="J2" s="870" t="s">
        <v>43</v>
      </c>
      <c r="K2" s="870"/>
      <c r="L2" s="871"/>
      <c r="M2" s="871"/>
      <c r="N2" s="871"/>
      <c r="O2" s="871"/>
      <c r="P2" s="871"/>
      <c r="Q2" s="130"/>
      <c r="R2" s="130"/>
      <c r="S2" s="130"/>
      <c r="T2" s="130"/>
      <c r="U2" s="130"/>
      <c r="V2" s="137"/>
      <c r="W2" s="32" t="s">
        <v>21</v>
      </c>
      <c r="X2" s="137"/>
      <c r="Y2" s="32" t="s">
        <v>21</v>
      </c>
      <c r="Z2" s="32"/>
      <c r="AA2" s="864" t="s">
        <v>45</v>
      </c>
      <c r="AB2" s="864" t="s">
        <v>190</v>
      </c>
      <c r="AC2" s="864" t="s">
        <v>189</v>
      </c>
      <c r="AD2" s="864" t="s">
        <v>200</v>
      </c>
      <c r="AE2" s="864" t="s">
        <v>207</v>
      </c>
      <c r="AF2" s="214"/>
      <c r="AG2" s="167"/>
      <c r="AH2" s="179"/>
      <c r="AI2" s="179"/>
      <c r="AJ2" s="179"/>
      <c r="AK2" s="179"/>
      <c r="AL2" s="179" t="s">
        <v>175</v>
      </c>
      <c r="AM2" s="220"/>
      <c r="AN2" s="158"/>
      <c r="AO2" s="159"/>
      <c r="AP2" s="159"/>
      <c r="AQ2" s="159"/>
      <c r="AR2" s="180"/>
      <c r="AS2" s="159" t="s">
        <v>195</v>
      </c>
    </row>
    <row r="3" spans="1:45" x14ac:dyDescent="0.2">
      <c r="B3" s="868"/>
      <c r="C3" s="868"/>
      <c r="D3" s="35" t="s">
        <v>0</v>
      </c>
      <c r="E3" s="36" t="s">
        <v>24</v>
      </c>
      <c r="F3" s="36" t="s">
        <v>39</v>
      </c>
      <c r="G3" s="36" t="s">
        <v>197</v>
      </c>
      <c r="H3" s="36" t="s">
        <v>24</v>
      </c>
      <c r="I3" s="36" t="s">
        <v>25</v>
      </c>
      <c r="J3" s="36" t="s">
        <v>40</v>
      </c>
      <c r="K3" s="36"/>
      <c r="L3" s="36" t="s">
        <v>42</v>
      </c>
      <c r="M3" s="36"/>
      <c r="N3" s="36" t="s">
        <v>42</v>
      </c>
      <c r="O3" s="36"/>
      <c r="P3" s="36" t="s">
        <v>41</v>
      </c>
      <c r="Q3" s="36"/>
      <c r="R3" s="36"/>
      <c r="S3" s="36"/>
      <c r="T3" s="36"/>
      <c r="U3" s="36"/>
      <c r="V3" s="136"/>
      <c r="W3" s="36" t="s">
        <v>169</v>
      </c>
      <c r="X3" s="136"/>
      <c r="Y3" s="36" t="s">
        <v>44</v>
      </c>
      <c r="Z3" s="36"/>
      <c r="AA3" s="865"/>
      <c r="AB3" s="865"/>
      <c r="AC3" s="865"/>
      <c r="AD3" s="865"/>
      <c r="AE3" s="865"/>
      <c r="AF3" s="215"/>
      <c r="AG3" s="162" t="s">
        <v>24</v>
      </c>
      <c r="AH3" s="168"/>
      <c r="AI3" s="168"/>
      <c r="AJ3" s="168" t="s">
        <v>191</v>
      </c>
      <c r="AK3" s="168" t="s">
        <v>176</v>
      </c>
      <c r="AL3" s="168" t="s">
        <v>177</v>
      </c>
      <c r="AM3" s="221"/>
      <c r="AN3" s="160" t="s">
        <v>24</v>
      </c>
      <c r="AO3" s="161"/>
      <c r="AP3" s="161"/>
      <c r="AQ3" s="161" t="s">
        <v>191</v>
      </c>
      <c r="AR3" s="161" t="s">
        <v>176</v>
      </c>
      <c r="AS3" s="161" t="s">
        <v>177</v>
      </c>
    </row>
    <row r="4" spans="1:45" x14ac:dyDescent="0.2">
      <c r="B4" s="868"/>
      <c r="C4" s="868"/>
      <c r="D4" s="35"/>
      <c r="E4" s="36"/>
      <c r="F4" s="35">
        <v>2019</v>
      </c>
      <c r="G4" s="35">
        <v>1</v>
      </c>
      <c r="H4" s="35">
        <v>1</v>
      </c>
      <c r="I4" s="36"/>
      <c r="J4" s="35">
        <v>7</v>
      </c>
      <c r="K4" s="166">
        <v>0</v>
      </c>
      <c r="L4" s="35">
        <v>13</v>
      </c>
      <c r="M4" s="166">
        <v>0</v>
      </c>
      <c r="N4" s="35">
        <v>13</v>
      </c>
      <c r="O4" s="166">
        <v>30</v>
      </c>
      <c r="P4" s="35">
        <v>16</v>
      </c>
      <c r="Q4" s="166">
        <v>0</v>
      </c>
      <c r="R4" s="35"/>
      <c r="S4" s="35"/>
      <c r="T4" s="35"/>
      <c r="U4" s="35"/>
      <c r="V4" s="35"/>
      <c r="W4" s="35">
        <v>8</v>
      </c>
      <c r="X4" s="35">
        <v>30</v>
      </c>
      <c r="Y4" s="36"/>
      <c r="Z4" s="36"/>
      <c r="AA4" s="865"/>
      <c r="AB4" s="865"/>
      <c r="AC4" s="865"/>
      <c r="AD4" s="865"/>
      <c r="AE4" s="865"/>
      <c r="AF4" s="215"/>
      <c r="AG4" s="162"/>
      <c r="AH4" s="168"/>
      <c r="AI4" s="168"/>
      <c r="AJ4" s="168"/>
      <c r="AK4" s="168"/>
      <c r="AL4" s="168"/>
      <c r="AM4" s="221"/>
      <c r="AN4" s="160"/>
      <c r="AO4" s="161"/>
      <c r="AP4" s="161"/>
      <c r="AQ4" s="161"/>
      <c r="AR4" s="161"/>
      <c r="AS4" s="161"/>
    </row>
    <row r="5" spans="1:45" ht="12.75" customHeight="1" x14ac:dyDescent="0.2">
      <c r="B5" s="869"/>
      <c r="C5" s="869"/>
      <c r="D5" s="38" t="s">
        <v>26</v>
      </c>
      <c r="E5" s="39" t="s">
        <v>26</v>
      </c>
      <c r="F5" s="39" t="s">
        <v>26</v>
      </c>
      <c r="G5" s="39" t="s">
        <v>26</v>
      </c>
      <c r="H5" s="39" t="s">
        <v>26</v>
      </c>
      <c r="I5" s="39" t="s">
        <v>26</v>
      </c>
      <c r="J5" s="39" t="s">
        <v>192</v>
      </c>
      <c r="K5" s="39" t="s">
        <v>193</v>
      </c>
      <c r="L5" s="39" t="s">
        <v>192</v>
      </c>
      <c r="M5" s="39" t="s">
        <v>193</v>
      </c>
      <c r="N5" s="39" t="s">
        <v>192</v>
      </c>
      <c r="O5" s="39" t="s">
        <v>193</v>
      </c>
      <c r="P5" s="39" t="s">
        <v>192</v>
      </c>
      <c r="Q5" s="39" t="s">
        <v>193</v>
      </c>
      <c r="R5" s="39"/>
      <c r="S5" s="39"/>
      <c r="T5" s="39"/>
      <c r="U5" s="39"/>
      <c r="V5" s="39"/>
      <c r="W5" s="39" t="s">
        <v>192</v>
      </c>
      <c r="X5" s="39" t="s">
        <v>193</v>
      </c>
      <c r="Y5" s="39" t="s">
        <v>28</v>
      </c>
      <c r="Z5" s="39"/>
      <c r="AA5" s="866"/>
      <c r="AB5" s="866"/>
      <c r="AC5" s="866"/>
      <c r="AD5" s="866"/>
      <c r="AE5" s="866"/>
      <c r="AF5" s="216"/>
      <c r="AG5" s="163" t="s">
        <v>26</v>
      </c>
      <c r="AH5" s="169" t="s">
        <v>192</v>
      </c>
      <c r="AI5" s="169" t="s">
        <v>193</v>
      </c>
      <c r="AJ5" s="169" t="s">
        <v>26</v>
      </c>
      <c r="AK5" s="169" t="s">
        <v>26</v>
      </c>
      <c r="AL5" s="169" t="s">
        <v>26</v>
      </c>
      <c r="AM5" s="222"/>
      <c r="AN5" s="155" t="s">
        <v>26</v>
      </c>
      <c r="AO5" s="156" t="s">
        <v>192</v>
      </c>
      <c r="AP5" s="156" t="s">
        <v>193</v>
      </c>
      <c r="AQ5" s="156" t="s">
        <v>26</v>
      </c>
      <c r="AR5" s="156" t="s">
        <v>26</v>
      </c>
      <c r="AS5" s="156" t="s">
        <v>26</v>
      </c>
    </row>
    <row r="6" spans="1:45" ht="12.75" customHeight="1" x14ac:dyDescent="0.2">
      <c r="B6" s="186"/>
      <c r="C6" s="186"/>
      <c r="J6" s="6"/>
      <c r="K6" s="6"/>
      <c r="L6" s="6"/>
      <c r="M6" s="6"/>
      <c r="N6" s="6"/>
      <c r="O6" s="6"/>
      <c r="P6" s="6"/>
      <c r="Q6" s="6"/>
      <c r="R6" s="6"/>
      <c r="S6" s="6"/>
      <c r="T6" s="6"/>
      <c r="U6" s="6"/>
      <c r="V6" s="6"/>
      <c r="W6" s="6"/>
      <c r="X6" s="6"/>
      <c r="AA6" s="238">
        <v>0</v>
      </c>
      <c r="AB6" s="239">
        <v>0</v>
      </c>
      <c r="AC6" s="240">
        <v>0</v>
      </c>
      <c r="AD6" s="241">
        <v>0</v>
      </c>
      <c r="AE6" s="219"/>
      <c r="AF6" s="217"/>
      <c r="AH6" s="151"/>
      <c r="AI6" s="151"/>
      <c r="AL6" s="151"/>
      <c r="AM6" s="223"/>
      <c r="AN6" s="79"/>
      <c r="AO6" s="27"/>
      <c r="AP6" s="27"/>
      <c r="AQ6" s="27"/>
      <c r="AS6" s="27"/>
    </row>
    <row r="7" spans="1:45" ht="12.75" hidden="1" customHeight="1" outlineLevel="1" x14ac:dyDescent="0.2">
      <c r="B7" s="850">
        <f>$F$4</f>
        <v>2019</v>
      </c>
      <c r="C7" s="850" t="str">
        <f>TEXT(I8,"MMM")</f>
        <v>Jan</v>
      </c>
      <c r="D7" s="41"/>
      <c r="E7" s="42"/>
      <c r="F7" s="42"/>
      <c r="G7" s="197"/>
      <c r="H7" s="197"/>
      <c r="I7" s="42"/>
      <c r="J7" s="43"/>
      <c r="K7" s="43"/>
      <c r="L7" s="43"/>
      <c r="M7" s="43"/>
      <c r="N7" s="43"/>
      <c r="O7" s="43"/>
      <c r="P7" s="43"/>
      <c r="Q7" s="43"/>
      <c r="R7" s="43"/>
      <c r="S7" s="43"/>
      <c r="T7" s="43"/>
      <c r="U7" s="43"/>
      <c r="V7" s="44"/>
      <c r="W7" s="44"/>
      <c r="X7" s="44"/>
      <c r="Y7" s="42"/>
      <c r="Z7" s="42"/>
      <c r="AA7" s="148"/>
      <c r="AB7" s="148"/>
      <c r="AC7" s="148"/>
      <c r="AD7" s="148"/>
      <c r="AE7" s="148"/>
      <c r="AF7" s="148"/>
      <c r="AG7" s="148"/>
      <c r="AH7" s="170"/>
      <c r="AI7" s="182"/>
      <c r="AJ7" s="148"/>
      <c r="AK7" s="148"/>
      <c r="AL7" s="170"/>
      <c r="AM7" s="224"/>
      <c r="AN7" s="78"/>
      <c r="AO7" s="45"/>
      <c r="AP7" s="177"/>
      <c r="AQ7" s="45"/>
      <c r="AR7" s="41"/>
      <c r="AS7" s="45"/>
    </row>
    <row r="8" spans="1:45" ht="12.75" hidden="1" customHeight="1" outlineLevel="1" x14ac:dyDescent="0.2">
      <c r="A8" s="198">
        <f>$G$4</f>
        <v>1</v>
      </c>
      <c r="B8" s="851"/>
      <c r="C8" s="851"/>
      <c r="D8" s="27" t="str">
        <f>IF(E8="Mon",WEEKNUM(I8),"")</f>
        <v/>
      </c>
      <c r="E8" s="191" t="str">
        <f>TEXT(I8,"DDD")</f>
        <v>DDD</v>
      </c>
      <c r="F8" s="191">
        <f>$F$4</f>
        <v>2019</v>
      </c>
      <c r="G8" s="191">
        <f>$A$8</f>
        <v>1</v>
      </c>
      <c r="H8" s="191">
        <f>$H$4</f>
        <v>1</v>
      </c>
      <c r="I8" s="192">
        <f>DATE(F8,G8,H8)</f>
        <v>42004</v>
      </c>
      <c r="J8" s="4">
        <f>$J$4</f>
        <v>7</v>
      </c>
      <c r="K8" s="133">
        <f>$K$4</f>
        <v>0</v>
      </c>
      <c r="L8" s="4">
        <f>$L$4</f>
        <v>13</v>
      </c>
      <c r="M8" s="133">
        <f>$M$4</f>
        <v>0</v>
      </c>
      <c r="N8" s="4">
        <f>$N$4</f>
        <v>13</v>
      </c>
      <c r="O8" s="133">
        <f>$O$4</f>
        <v>30</v>
      </c>
      <c r="P8" s="4">
        <f>$P$4</f>
        <v>16</v>
      </c>
      <c r="Q8" s="133">
        <f>$Q$4</f>
        <v>0</v>
      </c>
      <c r="R8" s="132">
        <f>TIME(J8,K8,0)</f>
        <v>0.29166666666666669</v>
      </c>
      <c r="S8" s="132">
        <f>TIME(L8,M8,0)</f>
        <v>0.54166666666666663</v>
      </c>
      <c r="T8" s="132">
        <f>TIME(N8,O8,0)</f>
        <v>0.5625</v>
      </c>
      <c r="U8" s="132">
        <f>TIME(P8,Q8,0)</f>
        <v>0.66666666666666663</v>
      </c>
      <c r="V8" s="10"/>
      <c r="W8" s="10">
        <f>TIME($W$4,$X$4,0)</f>
        <v>0.35416666666666669</v>
      </c>
      <c r="X8" s="10"/>
      <c r="Y8" s="10">
        <f>U8-R8-(T8-S8)</f>
        <v>0.35416666666666657</v>
      </c>
      <c r="Z8" s="10"/>
      <c r="AD8" s="207">
        <v>1</v>
      </c>
      <c r="AI8" s="184"/>
      <c r="AL8" s="172" t="s">
        <v>158</v>
      </c>
      <c r="AM8" s="225"/>
      <c r="AN8" s="79"/>
      <c r="AP8" s="176"/>
    </row>
    <row r="9" spans="1:45" ht="12.75" hidden="1" customHeight="1" outlineLevel="1" x14ac:dyDescent="0.2">
      <c r="B9" s="851"/>
      <c r="C9" s="851"/>
      <c r="D9" s="27" t="str">
        <f t="shared" ref="D9:D72" si="0">IF(E9="Mon",WEEKNUM(I9),"")</f>
        <v/>
      </c>
      <c r="E9" s="191" t="str">
        <f t="shared" ref="E9:E72" si="1">TEXT(I9,"DDD")</f>
        <v>DDD</v>
      </c>
      <c r="F9" s="191">
        <f t="shared" ref="F9:F38" si="2">$F$4</f>
        <v>2019</v>
      </c>
      <c r="G9" s="191">
        <f t="shared" ref="G9:G38" si="3">$A$8</f>
        <v>1</v>
      </c>
      <c r="H9" s="191">
        <f>H8+1</f>
        <v>2</v>
      </c>
      <c r="I9" s="192">
        <f t="shared" ref="I9:I38" si="4">DATE(F9,G9,H9)</f>
        <v>42005</v>
      </c>
      <c r="J9" s="4">
        <f>$J$4</f>
        <v>7</v>
      </c>
      <c r="K9" s="133">
        <f>$K$4</f>
        <v>0</v>
      </c>
      <c r="L9" s="4">
        <f>$L$4</f>
        <v>13</v>
      </c>
      <c r="M9" s="133">
        <f>$M$4</f>
        <v>0</v>
      </c>
      <c r="N9" s="4">
        <f>$N$4</f>
        <v>13</v>
      </c>
      <c r="O9" s="133">
        <f>$O$4</f>
        <v>30</v>
      </c>
      <c r="P9" s="4">
        <f>$P$4</f>
        <v>16</v>
      </c>
      <c r="Q9" s="133">
        <f>$Q$4</f>
        <v>0</v>
      </c>
      <c r="R9" s="132">
        <f>TIME(J9,K9,0)</f>
        <v>0.29166666666666669</v>
      </c>
      <c r="S9" s="132">
        <f>TIME(L9,M9,0)</f>
        <v>0.54166666666666663</v>
      </c>
      <c r="T9" s="132">
        <f>TIME(N9,O9,0)</f>
        <v>0.5625</v>
      </c>
      <c r="U9" s="132">
        <f>TIME(P9,Q9,0)</f>
        <v>0.66666666666666663</v>
      </c>
      <c r="V9" s="10"/>
      <c r="W9" s="10">
        <f>TIME($W$4,$X$4,0)</f>
        <v>0.35416666666666669</v>
      </c>
      <c r="X9" s="10"/>
      <c r="Y9" s="10">
        <f>U9-R9-(T9-S9)</f>
        <v>0.35416666666666657</v>
      </c>
      <c r="Z9" s="10"/>
      <c r="AA9" s="150"/>
      <c r="AD9" s="207">
        <v>1</v>
      </c>
      <c r="AI9" s="184"/>
      <c r="AL9" s="172" t="s">
        <v>158</v>
      </c>
      <c r="AM9" s="225"/>
      <c r="AN9" s="79"/>
      <c r="AP9" s="176"/>
    </row>
    <row r="10" spans="1:45" ht="12.75" hidden="1" customHeight="1" outlineLevel="1" x14ac:dyDescent="0.2">
      <c r="B10" s="851"/>
      <c r="C10" s="851"/>
      <c r="D10" s="27" t="str">
        <f t="shared" si="0"/>
        <v/>
      </c>
      <c r="E10" s="191" t="str">
        <f t="shared" si="1"/>
        <v>DDD</v>
      </c>
      <c r="F10" s="191">
        <f t="shared" si="2"/>
        <v>2019</v>
      </c>
      <c r="G10" s="191">
        <f t="shared" si="3"/>
        <v>1</v>
      </c>
      <c r="H10" s="191">
        <f t="shared" ref="H10:H38" si="5">H9+1</f>
        <v>3</v>
      </c>
      <c r="I10" s="192">
        <f t="shared" si="4"/>
        <v>42006</v>
      </c>
      <c r="J10" s="4">
        <f>$J$4</f>
        <v>7</v>
      </c>
      <c r="K10" s="133">
        <f>$K$4</f>
        <v>0</v>
      </c>
      <c r="L10" s="4">
        <f>$L$4</f>
        <v>13</v>
      </c>
      <c r="M10" s="133">
        <f>$M$4</f>
        <v>0</v>
      </c>
      <c r="N10" s="4">
        <f>$N$4</f>
        <v>13</v>
      </c>
      <c r="O10" s="133">
        <f>$O$4</f>
        <v>30</v>
      </c>
      <c r="P10" s="4">
        <f>$P$4</f>
        <v>16</v>
      </c>
      <c r="Q10" s="133">
        <f>$Q$4</f>
        <v>0</v>
      </c>
      <c r="R10" s="132">
        <f>TIME(J10,K10,0)</f>
        <v>0.29166666666666669</v>
      </c>
      <c r="S10" s="132">
        <f>TIME(L10,M10,0)</f>
        <v>0.54166666666666663</v>
      </c>
      <c r="T10" s="132">
        <f>TIME(N10,O10,0)</f>
        <v>0.5625</v>
      </c>
      <c r="U10" s="132">
        <f>TIME(P10,Q10,0)</f>
        <v>0.66666666666666663</v>
      </c>
      <c r="V10" s="10"/>
      <c r="W10" s="10">
        <f>TIME($W$4,$X$4,0)</f>
        <v>0.35416666666666669</v>
      </c>
      <c r="X10" s="10"/>
      <c r="Y10" s="10">
        <f>U10-R10-(T10-S10)</f>
        <v>0.35416666666666657</v>
      </c>
      <c r="Z10" s="10"/>
      <c r="AA10" s="150"/>
      <c r="AB10" s="237">
        <v>1</v>
      </c>
      <c r="AI10" s="184"/>
      <c r="AL10" s="172" t="s">
        <v>31</v>
      </c>
      <c r="AM10" s="225"/>
      <c r="AN10" s="79"/>
      <c r="AP10" s="176"/>
    </row>
    <row r="11" spans="1:45" ht="12.75" hidden="1" customHeight="1" outlineLevel="1" x14ac:dyDescent="0.2">
      <c r="B11" s="851"/>
      <c r="C11" s="851"/>
      <c r="D11" s="27" t="str">
        <f t="shared" si="0"/>
        <v/>
      </c>
      <c r="E11" s="191" t="str">
        <f t="shared" si="1"/>
        <v>DDD</v>
      </c>
      <c r="F11" s="191">
        <f t="shared" si="2"/>
        <v>2019</v>
      </c>
      <c r="G11" s="191">
        <f t="shared" si="3"/>
        <v>1</v>
      </c>
      <c r="H11" s="191">
        <f t="shared" si="5"/>
        <v>4</v>
      </c>
      <c r="I11" s="192">
        <f t="shared" si="4"/>
        <v>42007</v>
      </c>
      <c r="J11" s="4">
        <f>$J$4</f>
        <v>7</v>
      </c>
      <c r="K11" s="133">
        <f>$K$4</f>
        <v>0</v>
      </c>
      <c r="L11" s="4">
        <f>$L$4</f>
        <v>13</v>
      </c>
      <c r="M11" s="133">
        <f>$M$4</f>
        <v>0</v>
      </c>
      <c r="N11" s="4">
        <f>$N$4</f>
        <v>13</v>
      </c>
      <c r="O11" s="133">
        <f>$O$4</f>
        <v>30</v>
      </c>
      <c r="P11" s="4">
        <f>$P$4</f>
        <v>16</v>
      </c>
      <c r="Q11" s="133">
        <f>$Q$4</f>
        <v>0</v>
      </c>
      <c r="R11" s="132">
        <f>TIME(J11,K11,0)</f>
        <v>0.29166666666666669</v>
      </c>
      <c r="S11" s="132">
        <f>TIME(L11,M11,0)</f>
        <v>0.54166666666666663</v>
      </c>
      <c r="T11" s="132">
        <f>TIME(N11,O11,0)</f>
        <v>0.5625</v>
      </c>
      <c r="U11" s="132">
        <f>TIME(P11,Q11,0)</f>
        <v>0.66666666666666663</v>
      </c>
      <c r="V11" s="10"/>
      <c r="W11" s="10">
        <f>TIME($W$4,$X$4,0)</f>
        <v>0.35416666666666669</v>
      </c>
      <c r="X11" s="10"/>
      <c r="Y11" s="10">
        <f>U11-R11-(T11-S11)</f>
        <v>0.35416666666666657</v>
      </c>
      <c r="Z11" s="10"/>
      <c r="AA11" s="150"/>
      <c r="AB11" s="237">
        <v>1</v>
      </c>
      <c r="AI11" s="184"/>
      <c r="AL11" s="172" t="s">
        <v>31</v>
      </c>
      <c r="AM11" s="225"/>
      <c r="AN11" s="79"/>
      <c r="AP11" s="176"/>
    </row>
    <row r="12" spans="1:45" ht="12.75" hidden="1" customHeight="1" outlineLevel="1" x14ac:dyDescent="0.2">
      <c r="B12" s="851"/>
      <c r="C12" s="851"/>
      <c r="D12" s="27" t="str">
        <f t="shared" si="0"/>
        <v/>
      </c>
      <c r="E12" s="191" t="str">
        <f t="shared" si="1"/>
        <v>DDD</v>
      </c>
      <c r="F12" s="191">
        <f t="shared" si="2"/>
        <v>2019</v>
      </c>
      <c r="G12" s="191">
        <f t="shared" si="3"/>
        <v>1</v>
      </c>
      <c r="H12" s="191">
        <f t="shared" si="5"/>
        <v>5</v>
      </c>
      <c r="I12" s="192">
        <f t="shared" si="4"/>
        <v>42008</v>
      </c>
      <c r="J12" s="5"/>
      <c r="K12" s="5"/>
      <c r="L12" s="5"/>
      <c r="M12" s="5"/>
      <c r="N12" s="5"/>
      <c r="O12" s="5"/>
      <c r="P12" s="5"/>
      <c r="Q12" s="5"/>
      <c r="R12" s="5"/>
      <c r="S12" s="5"/>
      <c r="T12" s="5"/>
      <c r="U12" s="5"/>
      <c r="V12" s="10"/>
      <c r="W12" s="10"/>
      <c r="X12" s="10"/>
      <c r="Y12" s="10"/>
      <c r="Z12" s="10"/>
      <c r="AA12" s="150"/>
      <c r="AI12" s="184"/>
      <c r="AM12" s="225"/>
      <c r="AN12" s="79"/>
      <c r="AP12" s="176"/>
    </row>
    <row r="13" spans="1:45" ht="12.75" hidden="1" customHeight="1" outlineLevel="1" x14ac:dyDescent="0.2">
      <c r="B13" s="851"/>
      <c r="C13" s="851"/>
      <c r="D13" s="27" t="str">
        <f t="shared" si="0"/>
        <v/>
      </c>
      <c r="E13" s="191" t="str">
        <f t="shared" si="1"/>
        <v>DDD</v>
      </c>
      <c r="F13" s="191">
        <f t="shared" si="2"/>
        <v>2019</v>
      </c>
      <c r="G13" s="191">
        <f t="shared" si="3"/>
        <v>1</v>
      </c>
      <c r="H13" s="191">
        <f t="shared" si="5"/>
        <v>6</v>
      </c>
      <c r="I13" s="192">
        <f t="shared" si="4"/>
        <v>42009</v>
      </c>
      <c r="J13" s="5"/>
      <c r="K13" s="5"/>
      <c r="L13" s="5"/>
      <c r="M13" s="5"/>
      <c r="N13" s="5"/>
      <c r="O13" s="5"/>
      <c r="P13" s="5"/>
      <c r="Q13" s="5"/>
      <c r="R13" s="5"/>
      <c r="S13" s="5"/>
      <c r="T13" s="5"/>
      <c r="U13" s="5"/>
      <c r="V13" s="10"/>
      <c r="W13" s="10"/>
      <c r="X13" s="10"/>
      <c r="Y13" s="10"/>
      <c r="Z13" s="10"/>
      <c r="AA13" s="150"/>
      <c r="AI13" s="184"/>
      <c r="AM13" s="225"/>
      <c r="AN13" s="79"/>
      <c r="AP13" s="176"/>
      <c r="AS13" s="29"/>
    </row>
    <row r="14" spans="1:45" ht="12.75" hidden="1" customHeight="1" outlineLevel="1" x14ac:dyDescent="0.2">
      <c r="B14" s="851"/>
      <c r="C14" s="851"/>
      <c r="D14" s="27" t="str">
        <f t="shared" si="0"/>
        <v/>
      </c>
      <c r="E14" s="191" t="str">
        <f t="shared" si="1"/>
        <v>DDD</v>
      </c>
      <c r="F14" s="191">
        <f t="shared" si="2"/>
        <v>2019</v>
      </c>
      <c r="G14" s="191">
        <f t="shared" si="3"/>
        <v>1</v>
      </c>
      <c r="H14" s="191">
        <f t="shared" si="5"/>
        <v>7</v>
      </c>
      <c r="I14" s="192">
        <f t="shared" si="4"/>
        <v>42010</v>
      </c>
      <c r="J14" s="3">
        <v>8</v>
      </c>
      <c r="K14" s="134">
        <v>0</v>
      </c>
      <c r="L14" s="3">
        <v>12</v>
      </c>
      <c r="M14" s="134">
        <v>5</v>
      </c>
      <c r="N14" s="3">
        <v>12</v>
      </c>
      <c r="O14" s="134">
        <v>45</v>
      </c>
      <c r="P14" s="3">
        <v>18</v>
      </c>
      <c r="Q14" s="134">
        <v>0</v>
      </c>
      <c r="R14" s="131">
        <f t="shared" ref="R14:R19" si="6">TIME(J14,K14,0)</f>
        <v>0.33333333333333331</v>
      </c>
      <c r="S14" s="131">
        <f t="shared" ref="S14:S19" si="7">TIME(L14,M14,0)</f>
        <v>0.50347222222222221</v>
      </c>
      <c r="T14" s="131">
        <f t="shared" ref="T14:T19" si="8">TIME(N14,O14,0)</f>
        <v>0.53125</v>
      </c>
      <c r="U14" s="131">
        <f t="shared" ref="U14:U19" si="9">TIME(P14,Q14,0)</f>
        <v>0.75</v>
      </c>
      <c r="V14" s="135"/>
      <c r="W14" s="135">
        <f t="shared" ref="W14:W19" si="10">TIME($W$4,$X$4,0)</f>
        <v>0.35416666666666669</v>
      </c>
      <c r="X14" s="135"/>
      <c r="Y14" s="135">
        <f t="shared" ref="Y14:Y19" si="11">U14-R14-(T14-S14)</f>
        <v>0.3888888888888889</v>
      </c>
      <c r="Z14" s="135"/>
      <c r="AA14" s="150"/>
      <c r="AI14" s="184"/>
      <c r="AM14" s="225"/>
      <c r="AN14" s="79"/>
      <c r="AP14" s="176"/>
    </row>
    <row r="15" spans="1:45" ht="12.75" hidden="1" customHeight="1" outlineLevel="1" x14ac:dyDescent="0.2">
      <c r="B15" s="851"/>
      <c r="C15" s="851"/>
      <c r="D15" s="27" t="str">
        <f t="shared" si="0"/>
        <v/>
      </c>
      <c r="E15" s="191" t="str">
        <f t="shared" si="1"/>
        <v>DDD</v>
      </c>
      <c r="F15" s="191">
        <f t="shared" si="2"/>
        <v>2019</v>
      </c>
      <c r="G15" s="191">
        <f t="shared" si="3"/>
        <v>1</v>
      </c>
      <c r="H15" s="191">
        <f t="shared" si="5"/>
        <v>8</v>
      </c>
      <c r="I15" s="192">
        <f t="shared" si="4"/>
        <v>42011</v>
      </c>
      <c r="J15" s="3">
        <v>8</v>
      </c>
      <c r="K15" s="134">
        <v>25</v>
      </c>
      <c r="L15" s="3">
        <v>12</v>
      </c>
      <c r="M15" s="134">
        <v>5</v>
      </c>
      <c r="N15" s="3">
        <v>13</v>
      </c>
      <c r="O15" s="134">
        <v>5</v>
      </c>
      <c r="P15" s="3">
        <v>19</v>
      </c>
      <c r="Q15" s="134">
        <v>50</v>
      </c>
      <c r="R15" s="131">
        <f t="shared" si="6"/>
        <v>0.35069444444444442</v>
      </c>
      <c r="S15" s="131">
        <f t="shared" si="7"/>
        <v>0.50347222222222221</v>
      </c>
      <c r="T15" s="131">
        <f t="shared" si="8"/>
        <v>0.54513888888888895</v>
      </c>
      <c r="U15" s="131">
        <f t="shared" si="9"/>
        <v>0.82638888888888884</v>
      </c>
      <c r="V15" s="135"/>
      <c r="W15" s="135">
        <f t="shared" si="10"/>
        <v>0.35416666666666669</v>
      </c>
      <c r="X15" s="135"/>
      <c r="Y15" s="135">
        <f t="shared" si="11"/>
        <v>0.43402777777777768</v>
      </c>
      <c r="Z15" s="135"/>
      <c r="AA15" s="150"/>
      <c r="AI15" s="184"/>
      <c r="AM15" s="225"/>
      <c r="AN15" s="79"/>
      <c r="AP15" s="176"/>
      <c r="AS15" s="29"/>
    </row>
    <row r="16" spans="1:45" ht="12.75" hidden="1" customHeight="1" outlineLevel="1" x14ac:dyDescent="0.2">
      <c r="B16" s="851"/>
      <c r="C16" s="851"/>
      <c r="D16" s="27" t="str">
        <f t="shared" si="0"/>
        <v/>
      </c>
      <c r="E16" s="191" t="str">
        <f t="shared" si="1"/>
        <v>DDD</v>
      </c>
      <c r="F16" s="191">
        <f t="shared" si="2"/>
        <v>2019</v>
      </c>
      <c r="G16" s="191">
        <f t="shared" si="3"/>
        <v>1</v>
      </c>
      <c r="H16" s="191">
        <f t="shared" si="5"/>
        <v>9</v>
      </c>
      <c r="I16" s="192">
        <f t="shared" si="4"/>
        <v>42012</v>
      </c>
      <c r="J16" s="3">
        <v>8</v>
      </c>
      <c r="K16" s="134">
        <v>45</v>
      </c>
      <c r="L16" s="3">
        <v>12</v>
      </c>
      <c r="M16" s="134">
        <v>5</v>
      </c>
      <c r="N16" s="3">
        <v>12</v>
      </c>
      <c r="O16" s="134">
        <v>45</v>
      </c>
      <c r="P16" s="3">
        <v>16</v>
      </c>
      <c r="Q16" s="134">
        <v>0</v>
      </c>
      <c r="R16" s="131">
        <f t="shared" si="6"/>
        <v>0.36458333333333331</v>
      </c>
      <c r="S16" s="131">
        <f t="shared" si="7"/>
        <v>0.50347222222222221</v>
      </c>
      <c r="T16" s="131">
        <f t="shared" si="8"/>
        <v>0.53125</v>
      </c>
      <c r="U16" s="131">
        <f t="shared" si="9"/>
        <v>0.66666666666666663</v>
      </c>
      <c r="V16" s="135"/>
      <c r="W16" s="135">
        <f t="shared" si="10"/>
        <v>0.35416666666666669</v>
      </c>
      <c r="X16" s="135"/>
      <c r="Y16" s="135">
        <f t="shared" si="11"/>
        <v>0.27430555555555552</v>
      </c>
      <c r="Z16" s="135"/>
      <c r="AA16" s="150"/>
      <c r="AI16" s="184"/>
      <c r="AM16" s="225"/>
      <c r="AN16" s="79"/>
      <c r="AP16" s="176"/>
    </row>
    <row r="17" spans="2:38" ht="12.75" hidden="1" customHeight="1" outlineLevel="1" x14ac:dyDescent="0.2">
      <c r="B17" s="851"/>
      <c r="C17" s="851"/>
      <c r="D17" s="27" t="str">
        <f t="shared" si="0"/>
        <v/>
      </c>
      <c r="E17" s="191" t="str">
        <f t="shared" si="1"/>
        <v>DDD</v>
      </c>
      <c r="F17" s="191">
        <f t="shared" si="2"/>
        <v>2019</v>
      </c>
      <c r="G17" s="191">
        <f t="shared" si="3"/>
        <v>1</v>
      </c>
      <c r="H17" s="191">
        <f t="shared" si="5"/>
        <v>10</v>
      </c>
      <c r="I17" s="192">
        <f t="shared" si="4"/>
        <v>42013</v>
      </c>
      <c r="J17" s="3">
        <v>8</v>
      </c>
      <c r="K17" s="134">
        <v>35</v>
      </c>
      <c r="L17" s="3">
        <v>12</v>
      </c>
      <c r="M17" s="134">
        <v>5</v>
      </c>
      <c r="N17" s="3">
        <v>12</v>
      </c>
      <c r="O17" s="134">
        <v>45</v>
      </c>
      <c r="P17" s="3">
        <v>19</v>
      </c>
      <c r="Q17" s="134">
        <v>0</v>
      </c>
      <c r="R17" s="131">
        <f t="shared" si="6"/>
        <v>0.3576388888888889</v>
      </c>
      <c r="S17" s="131">
        <f t="shared" si="7"/>
        <v>0.50347222222222221</v>
      </c>
      <c r="T17" s="131">
        <f t="shared" si="8"/>
        <v>0.53125</v>
      </c>
      <c r="U17" s="131">
        <f t="shared" si="9"/>
        <v>0.79166666666666663</v>
      </c>
      <c r="V17" s="135"/>
      <c r="W17" s="135">
        <f t="shared" si="10"/>
        <v>0.35416666666666669</v>
      </c>
      <c r="X17" s="135"/>
      <c r="Y17" s="135">
        <f t="shared" si="11"/>
        <v>0.40624999999999994</v>
      </c>
      <c r="Z17" s="135"/>
      <c r="AA17" s="150"/>
      <c r="AI17" s="184"/>
    </row>
    <row r="18" spans="2:38" ht="12.75" hidden="1" customHeight="1" outlineLevel="1" x14ac:dyDescent="0.2">
      <c r="B18" s="851"/>
      <c r="C18" s="851"/>
      <c r="D18" s="27" t="str">
        <f t="shared" si="0"/>
        <v/>
      </c>
      <c r="E18" s="191" t="str">
        <f t="shared" si="1"/>
        <v>DDD</v>
      </c>
      <c r="F18" s="191">
        <f t="shared" si="2"/>
        <v>2019</v>
      </c>
      <c r="G18" s="191">
        <f t="shared" si="3"/>
        <v>1</v>
      </c>
      <c r="H18" s="191">
        <f t="shared" si="5"/>
        <v>11</v>
      </c>
      <c r="I18" s="192">
        <f t="shared" si="4"/>
        <v>42014</v>
      </c>
      <c r="J18" s="3">
        <v>8</v>
      </c>
      <c r="K18" s="134">
        <v>25</v>
      </c>
      <c r="L18" s="3">
        <v>12</v>
      </c>
      <c r="M18" s="134">
        <v>5</v>
      </c>
      <c r="N18" s="3">
        <v>12</v>
      </c>
      <c r="O18" s="134">
        <v>35</v>
      </c>
      <c r="P18" s="3">
        <v>16</v>
      </c>
      <c r="Q18" s="134">
        <v>0</v>
      </c>
      <c r="R18" s="131">
        <f t="shared" si="6"/>
        <v>0.35069444444444442</v>
      </c>
      <c r="S18" s="131">
        <f t="shared" si="7"/>
        <v>0.50347222222222221</v>
      </c>
      <c r="T18" s="131">
        <f t="shared" si="8"/>
        <v>0.52430555555555558</v>
      </c>
      <c r="U18" s="131">
        <f t="shared" si="9"/>
        <v>0.66666666666666663</v>
      </c>
      <c r="V18" s="135"/>
      <c r="W18" s="135">
        <f t="shared" si="10"/>
        <v>0.35416666666666669</v>
      </c>
      <c r="X18" s="135"/>
      <c r="Y18" s="135">
        <f t="shared" si="11"/>
        <v>0.29513888888888884</v>
      </c>
      <c r="Z18" s="135"/>
      <c r="AA18" s="150"/>
      <c r="AI18" s="184"/>
    </row>
    <row r="19" spans="2:38" ht="12.75" hidden="1" customHeight="1" outlineLevel="1" x14ac:dyDescent="0.2">
      <c r="B19" s="851"/>
      <c r="C19" s="851"/>
      <c r="D19" s="27" t="str">
        <f t="shared" si="0"/>
        <v/>
      </c>
      <c r="E19" s="191" t="str">
        <f t="shared" si="1"/>
        <v>DDD</v>
      </c>
      <c r="F19" s="191">
        <f t="shared" si="2"/>
        <v>2019</v>
      </c>
      <c r="G19" s="191">
        <f t="shared" si="3"/>
        <v>1</v>
      </c>
      <c r="H19" s="191">
        <f t="shared" si="5"/>
        <v>12</v>
      </c>
      <c r="I19" s="192">
        <f t="shared" si="4"/>
        <v>42015</v>
      </c>
      <c r="J19" s="3">
        <v>10</v>
      </c>
      <c r="K19" s="134">
        <v>0</v>
      </c>
      <c r="L19" s="3">
        <v>12</v>
      </c>
      <c r="M19" s="134">
        <v>0</v>
      </c>
      <c r="N19" s="3"/>
      <c r="O19" s="134"/>
      <c r="P19" s="3"/>
      <c r="Q19" s="134"/>
      <c r="R19" s="131">
        <f t="shared" si="6"/>
        <v>0.41666666666666669</v>
      </c>
      <c r="S19" s="131">
        <f t="shared" si="7"/>
        <v>0.5</v>
      </c>
      <c r="T19" s="131">
        <f t="shared" si="8"/>
        <v>0</v>
      </c>
      <c r="U19" s="131">
        <f t="shared" si="9"/>
        <v>0</v>
      </c>
      <c r="V19" s="135"/>
      <c r="W19" s="135">
        <f t="shared" si="10"/>
        <v>0.35416666666666669</v>
      </c>
      <c r="X19" s="135"/>
      <c r="Y19" s="135">
        <f t="shared" si="11"/>
        <v>8.3333333333333315E-2</v>
      </c>
      <c r="Z19" s="135"/>
      <c r="AA19" s="150"/>
      <c r="AI19" s="184"/>
    </row>
    <row r="20" spans="2:38" ht="12.75" hidden="1" customHeight="1" outlineLevel="1" x14ac:dyDescent="0.2">
      <c r="B20" s="851"/>
      <c r="C20" s="851"/>
      <c r="D20" s="27" t="str">
        <f t="shared" si="0"/>
        <v/>
      </c>
      <c r="E20" s="191" t="str">
        <f t="shared" si="1"/>
        <v>DDD</v>
      </c>
      <c r="F20" s="191">
        <f t="shared" si="2"/>
        <v>2019</v>
      </c>
      <c r="G20" s="191">
        <f t="shared" si="3"/>
        <v>1</v>
      </c>
      <c r="H20" s="191">
        <f t="shared" si="5"/>
        <v>13</v>
      </c>
      <c r="I20" s="192">
        <f t="shared" si="4"/>
        <v>42016</v>
      </c>
      <c r="J20" s="3"/>
      <c r="K20" s="134"/>
      <c r="L20" s="3"/>
      <c r="M20" s="134"/>
      <c r="N20" s="3"/>
      <c r="O20" s="134"/>
      <c r="P20" s="3"/>
      <c r="Q20" s="134"/>
      <c r="R20" s="5"/>
      <c r="S20" s="5"/>
      <c r="T20" s="5"/>
      <c r="U20" s="5"/>
      <c r="V20" s="10"/>
      <c r="W20" s="10"/>
      <c r="X20" s="10"/>
      <c r="Y20" s="10"/>
      <c r="Z20" s="10"/>
      <c r="AA20" s="150"/>
      <c r="AI20" s="184"/>
    </row>
    <row r="21" spans="2:38" ht="12.75" hidden="1" customHeight="1" outlineLevel="1" x14ac:dyDescent="0.2">
      <c r="B21" s="851"/>
      <c r="C21" s="851"/>
      <c r="D21" s="27" t="str">
        <f t="shared" si="0"/>
        <v/>
      </c>
      <c r="E21" s="191" t="str">
        <f t="shared" si="1"/>
        <v>DDD</v>
      </c>
      <c r="F21" s="191">
        <f t="shared" si="2"/>
        <v>2019</v>
      </c>
      <c r="G21" s="191">
        <f t="shared" si="3"/>
        <v>1</v>
      </c>
      <c r="H21" s="191">
        <f t="shared" si="5"/>
        <v>14</v>
      </c>
      <c r="I21" s="192">
        <f t="shared" si="4"/>
        <v>42017</v>
      </c>
      <c r="J21" s="3">
        <v>8</v>
      </c>
      <c r="K21" s="134">
        <v>0</v>
      </c>
      <c r="L21" s="3">
        <v>12</v>
      </c>
      <c r="M21" s="134">
        <v>10</v>
      </c>
      <c r="N21" s="3">
        <v>12</v>
      </c>
      <c r="O21" s="134">
        <v>45</v>
      </c>
      <c r="P21" s="3">
        <v>19</v>
      </c>
      <c r="Q21" s="134">
        <v>0</v>
      </c>
      <c r="R21" s="131">
        <f>TIME(J21,K21,0)</f>
        <v>0.33333333333333331</v>
      </c>
      <c r="S21" s="131">
        <f>TIME(L21,M21,0)</f>
        <v>0.50694444444444442</v>
      </c>
      <c r="T21" s="131">
        <f>TIME(N21,O21,0)</f>
        <v>0.53125</v>
      </c>
      <c r="U21" s="131">
        <f>TIME(P21,Q21,0)</f>
        <v>0.79166666666666663</v>
      </c>
      <c r="V21" s="135"/>
      <c r="W21" s="135">
        <f>TIME($W$4,$X$4,0)</f>
        <v>0.35416666666666669</v>
      </c>
      <c r="X21" s="135"/>
      <c r="Y21" s="135">
        <f>U21-R21-(T21-S21)</f>
        <v>0.43402777777777773</v>
      </c>
      <c r="Z21" s="135"/>
      <c r="AA21" s="150"/>
      <c r="AI21" s="184"/>
    </row>
    <row r="22" spans="2:38" ht="12.75" hidden="1" customHeight="1" outlineLevel="1" x14ac:dyDescent="0.2">
      <c r="B22" s="851"/>
      <c r="C22" s="851"/>
      <c r="D22" s="27" t="str">
        <f t="shared" si="0"/>
        <v/>
      </c>
      <c r="E22" s="191" t="str">
        <f t="shared" si="1"/>
        <v>DDD</v>
      </c>
      <c r="F22" s="191">
        <f t="shared" si="2"/>
        <v>2019</v>
      </c>
      <c r="G22" s="191">
        <f t="shared" si="3"/>
        <v>1</v>
      </c>
      <c r="H22" s="191">
        <f t="shared" si="5"/>
        <v>15</v>
      </c>
      <c r="I22" s="192">
        <f t="shared" si="4"/>
        <v>42018</v>
      </c>
      <c r="J22" s="3">
        <v>8</v>
      </c>
      <c r="K22" s="134">
        <v>15</v>
      </c>
      <c r="L22" s="3">
        <v>12</v>
      </c>
      <c r="M22" s="134">
        <v>10</v>
      </c>
      <c r="N22" s="3">
        <v>12</v>
      </c>
      <c r="O22" s="134">
        <v>50</v>
      </c>
      <c r="P22" s="3">
        <v>21</v>
      </c>
      <c r="Q22" s="134">
        <v>0</v>
      </c>
      <c r="R22" s="131">
        <f>TIME(J22,K22,0)</f>
        <v>0.34375</v>
      </c>
      <c r="S22" s="131">
        <f>TIME(L22,M22,0)</f>
        <v>0.50694444444444442</v>
      </c>
      <c r="T22" s="131">
        <f>TIME(N22,O22,0)</f>
        <v>0.53472222222222221</v>
      </c>
      <c r="U22" s="131">
        <f>TIME(P22,Q22,0)</f>
        <v>0.875</v>
      </c>
      <c r="V22" s="135"/>
      <c r="W22" s="135">
        <f>TIME($W$4,$X$4,0)</f>
        <v>0.35416666666666669</v>
      </c>
      <c r="X22" s="135"/>
      <c r="Y22" s="135">
        <f>U22-R22-(T22-S22)</f>
        <v>0.50347222222222221</v>
      </c>
      <c r="Z22" s="135"/>
      <c r="AA22" s="150"/>
      <c r="AI22" s="184"/>
    </row>
    <row r="23" spans="2:38" ht="12.75" hidden="1" customHeight="1" outlineLevel="1" x14ac:dyDescent="0.2">
      <c r="B23" s="851"/>
      <c r="C23" s="851"/>
      <c r="D23" s="27" t="str">
        <f t="shared" si="0"/>
        <v/>
      </c>
      <c r="E23" s="191" t="str">
        <f t="shared" si="1"/>
        <v>DDD</v>
      </c>
      <c r="F23" s="191">
        <f t="shared" si="2"/>
        <v>2019</v>
      </c>
      <c r="G23" s="191">
        <f t="shared" si="3"/>
        <v>1</v>
      </c>
      <c r="H23" s="191">
        <f t="shared" si="5"/>
        <v>16</v>
      </c>
      <c r="I23" s="192">
        <f t="shared" si="4"/>
        <v>42019</v>
      </c>
      <c r="J23" s="3">
        <v>8</v>
      </c>
      <c r="K23" s="134">
        <v>45</v>
      </c>
      <c r="L23" s="3">
        <v>12</v>
      </c>
      <c r="M23" s="134">
        <v>10</v>
      </c>
      <c r="N23" s="3">
        <v>12</v>
      </c>
      <c r="O23" s="134">
        <v>50</v>
      </c>
      <c r="P23" s="3">
        <v>16</v>
      </c>
      <c r="Q23" s="134">
        <v>0</v>
      </c>
      <c r="R23" s="131">
        <f>TIME(J23,K23,0)</f>
        <v>0.36458333333333331</v>
      </c>
      <c r="S23" s="131">
        <f>TIME(L23,M23,0)</f>
        <v>0.50694444444444442</v>
      </c>
      <c r="T23" s="131">
        <f>TIME(N23,O23,0)</f>
        <v>0.53472222222222221</v>
      </c>
      <c r="U23" s="131">
        <f>TIME(P23,Q23,0)</f>
        <v>0.66666666666666663</v>
      </c>
      <c r="V23" s="135"/>
      <c r="W23" s="135">
        <f>TIME($W$4,$X$4,0)</f>
        <v>0.35416666666666669</v>
      </c>
      <c r="X23" s="135"/>
      <c r="Y23" s="135">
        <f>U23-R23-(T23-S23)</f>
        <v>0.27430555555555552</v>
      </c>
      <c r="Z23" s="135"/>
      <c r="AA23" s="172"/>
      <c r="AI23" s="184"/>
    </row>
    <row r="24" spans="2:38" ht="12.75" hidden="1" customHeight="1" outlineLevel="1" x14ac:dyDescent="0.2">
      <c r="B24" s="851"/>
      <c r="C24" s="851"/>
      <c r="D24" s="27" t="str">
        <f t="shared" si="0"/>
        <v/>
      </c>
      <c r="E24" s="191" t="str">
        <f t="shared" si="1"/>
        <v>DDD</v>
      </c>
      <c r="F24" s="191">
        <f t="shared" si="2"/>
        <v>2019</v>
      </c>
      <c r="G24" s="191">
        <f t="shared" si="3"/>
        <v>1</v>
      </c>
      <c r="H24" s="191">
        <f t="shared" si="5"/>
        <v>17</v>
      </c>
      <c r="I24" s="192">
        <f t="shared" si="4"/>
        <v>42020</v>
      </c>
      <c r="J24" s="3">
        <v>8</v>
      </c>
      <c r="K24" s="134">
        <v>25</v>
      </c>
      <c r="L24" s="3">
        <v>12</v>
      </c>
      <c r="M24" s="134">
        <v>10</v>
      </c>
      <c r="N24" s="3">
        <v>13</v>
      </c>
      <c r="O24" s="134">
        <v>30</v>
      </c>
      <c r="P24" s="3">
        <v>19</v>
      </c>
      <c r="Q24" s="134">
        <v>0</v>
      </c>
      <c r="R24" s="131">
        <f>TIME(J24,K24,0)</f>
        <v>0.35069444444444442</v>
      </c>
      <c r="S24" s="131">
        <f>TIME(L24,M24,0)</f>
        <v>0.50694444444444442</v>
      </c>
      <c r="T24" s="131">
        <f>TIME(N24,O24,0)</f>
        <v>0.5625</v>
      </c>
      <c r="U24" s="131">
        <f>TIME(P24,Q24,0)</f>
        <v>0.79166666666666663</v>
      </c>
      <c r="V24" s="135"/>
      <c r="W24" s="135">
        <f>TIME($W$4,$X$4,0)</f>
        <v>0.35416666666666669</v>
      </c>
      <c r="X24" s="135"/>
      <c r="Y24" s="135">
        <f>U24-R24-(T24-S24)</f>
        <v>0.38541666666666663</v>
      </c>
      <c r="Z24" s="135"/>
      <c r="AA24" s="172"/>
      <c r="AI24" s="184"/>
    </row>
    <row r="25" spans="2:38" ht="12.75" hidden="1" customHeight="1" outlineLevel="1" x14ac:dyDescent="0.2">
      <c r="B25" s="851"/>
      <c r="C25" s="851"/>
      <c r="D25" s="27" t="str">
        <f t="shared" si="0"/>
        <v/>
      </c>
      <c r="E25" s="191" t="str">
        <f t="shared" si="1"/>
        <v>DDD</v>
      </c>
      <c r="F25" s="191">
        <f t="shared" si="2"/>
        <v>2019</v>
      </c>
      <c r="G25" s="191">
        <f t="shared" si="3"/>
        <v>1</v>
      </c>
      <c r="H25" s="191">
        <f t="shared" si="5"/>
        <v>18</v>
      </c>
      <c r="I25" s="192">
        <f t="shared" si="4"/>
        <v>42021</v>
      </c>
      <c r="J25" s="3">
        <v>8</v>
      </c>
      <c r="K25" s="134">
        <v>30</v>
      </c>
      <c r="L25" s="3">
        <v>12</v>
      </c>
      <c r="M25" s="134">
        <v>5</v>
      </c>
      <c r="N25" s="3">
        <v>12</v>
      </c>
      <c r="O25" s="134">
        <v>35</v>
      </c>
      <c r="P25" s="3">
        <v>16</v>
      </c>
      <c r="Q25" s="134">
        <v>0</v>
      </c>
      <c r="R25" s="131">
        <f>TIME(J25,K25,0)</f>
        <v>0.35416666666666669</v>
      </c>
      <c r="S25" s="131">
        <f>TIME(L25,M25,0)</f>
        <v>0.50347222222222221</v>
      </c>
      <c r="T25" s="131">
        <f>TIME(N25,O25,0)</f>
        <v>0.52430555555555558</v>
      </c>
      <c r="U25" s="131">
        <f>TIME(P25,Q25,0)</f>
        <v>0.66666666666666663</v>
      </c>
      <c r="V25" s="135"/>
      <c r="W25" s="135">
        <f>TIME($W$4,$X$4,0)</f>
        <v>0.35416666666666669</v>
      </c>
      <c r="X25" s="135"/>
      <c r="Y25" s="135">
        <f>U25-R25-(T25-S25)</f>
        <v>0.29166666666666657</v>
      </c>
      <c r="Z25" s="135"/>
      <c r="AA25" s="172"/>
      <c r="AI25" s="184"/>
    </row>
    <row r="26" spans="2:38" ht="12.75" hidden="1" customHeight="1" outlineLevel="1" x14ac:dyDescent="0.2">
      <c r="B26" s="851"/>
      <c r="C26" s="851"/>
      <c r="D26" s="27" t="str">
        <f t="shared" si="0"/>
        <v/>
      </c>
      <c r="E26" s="191" t="str">
        <f t="shared" si="1"/>
        <v>DDD</v>
      </c>
      <c r="F26" s="191">
        <f t="shared" si="2"/>
        <v>2019</v>
      </c>
      <c r="G26" s="191">
        <f t="shared" si="3"/>
        <v>1</v>
      </c>
      <c r="H26" s="191">
        <f t="shared" si="5"/>
        <v>19</v>
      </c>
      <c r="I26" s="192">
        <f t="shared" si="4"/>
        <v>42022</v>
      </c>
      <c r="J26" s="3"/>
      <c r="K26" s="134"/>
      <c r="L26" s="3"/>
      <c r="M26" s="134"/>
      <c r="N26" s="3"/>
      <c r="O26" s="134"/>
      <c r="P26" s="3"/>
      <c r="Q26" s="134"/>
      <c r="R26" s="5"/>
      <c r="S26" s="5"/>
      <c r="T26" s="5"/>
      <c r="U26" s="5"/>
      <c r="V26" s="10"/>
      <c r="W26" s="10"/>
      <c r="X26" s="10"/>
      <c r="Y26" s="10"/>
      <c r="Z26" s="10"/>
      <c r="AA26" s="172"/>
      <c r="AI26" s="184"/>
    </row>
    <row r="27" spans="2:38" ht="12.75" hidden="1" customHeight="1" outlineLevel="1" x14ac:dyDescent="0.2">
      <c r="B27" s="851"/>
      <c r="C27" s="851"/>
      <c r="D27" s="27" t="str">
        <f t="shared" si="0"/>
        <v/>
      </c>
      <c r="E27" s="191" t="str">
        <f t="shared" si="1"/>
        <v>DDD</v>
      </c>
      <c r="F27" s="191">
        <f t="shared" si="2"/>
        <v>2019</v>
      </c>
      <c r="G27" s="191">
        <f t="shared" si="3"/>
        <v>1</v>
      </c>
      <c r="H27" s="191">
        <f t="shared" si="5"/>
        <v>20</v>
      </c>
      <c r="I27" s="192">
        <f t="shared" si="4"/>
        <v>42023</v>
      </c>
      <c r="J27" s="3"/>
      <c r="K27" s="134"/>
      <c r="L27" s="3"/>
      <c r="M27" s="134"/>
      <c r="N27" s="3"/>
      <c r="O27" s="134"/>
      <c r="P27" s="3"/>
      <c r="Q27" s="134"/>
      <c r="R27" s="5"/>
      <c r="S27" s="5"/>
      <c r="T27" s="5"/>
      <c r="U27" s="5"/>
      <c r="V27" s="10"/>
      <c r="W27" s="10"/>
      <c r="X27" s="10"/>
      <c r="Y27" s="10"/>
      <c r="Z27" s="10"/>
      <c r="AA27" s="172"/>
      <c r="AI27" s="184"/>
    </row>
    <row r="28" spans="2:38" ht="12.75" hidden="1" customHeight="1" outlineLevel="1" x14ac:dyDescent="0.2">
      <c r="B28" s="851"/>
      <c r="C28" s="851"/>
      <c r="D28" s="27" t="str">
        <f t="shared" si="0"/>
        <v/>
      </c>
      <c r="E28" s="191" t="str">
        <f t="shared" si="1"/>
        <v>DDD</v>
      </c>
      <c r="F28" s="191">
        <f t="shared" si="2"/>
        <v>2019</v>
      </c>
      <c r="G28" s="191">
        <f t="shared" si="3"/>
        <v>1</v>
      </c>
      <c r="H28" s="191">
        <f t="shared" si="5"/>
        <v>21</v>
      </c>
      <c r="I28" s="192">
        <f t="shared" si="4"/>
        <v>42024</v>
      </c>
      <c r="J28" s="3">
        <v>8</v>
      </c>
      <c r="K28" s="134">
        <v>20</v>
      </c>
      <c r="L28" s="3">
        <v>12</v>
      </c>
      <c r="M28" s="134">
        <v>30</v>
      </c>
      <c r="N28" s="3">
        <v>13</v>
      </c>
      <c r="O28" s="134">
        <v>30</v>
      </c>
      <c r="P28" s="3">
        <v>18</v>
      </c>
      <c r="Q28" s="134">
        <v>0</v>
      </c>
      <c r="R28" s="131">
        <f>TIME(J28,K28,0)</f>
        <v>0.34722222222222227</v>
      </c>
      <c r="S28" s="131">
        <f>TIME(L28,M28,0)</f>
        <v>0.52083333333333337</v>
      </c>
      <c r="T28" s="131">
        <f>TIME(N28,O28,0)</f>
        <v>0.5625</v>
      </c>
      <c r="U28" s="131">
        <f>TIME(P28,Q28,0)</f>
        <v>0.75</v>
      </c>
      <c r="V28" s="135"/>
      <c r="W28" s="135">
        <f>TIME($W$4,$X$4,0)</f>
        <v>0.35416666666666669</v>
      </c>
      <c r="X28" s="135"/>
      <c r="Y28" s="135">
        <f>U28-R28-(T28-S28)</f>
        <v>0.3611111111111111</v>
      </c>
      <c r="Z28" s="135"/>
      <c r="AI28" s="184"/>
    </row>
    <row r="29" spans="2:38" ht="12.75" hidden="1" customHeight="1" outlineLevel="1" x14ac:dyDescent="0.2">
      <c r="B29" s="851"/>
      <c r="C29" s="851"/>
      <c r="D29" s="27" t="str">
        <f t="shared" si="0"/>
        <v/>
      </c>
      <c r="E29" s="191" t="str">
        <f t="shared" si="1"/>
        <v>DDD</v>
      </c>
      <c r="F29" s="191">
        <f t="shared" si="2"/>
        <v>2019</v>
      </c>
      <c r="G29" s="191">
        <f t="shared" si="3"/>
        <v>1</v>
      </c>
      <c r="H29" s="191">
        <f t="shared" si="5"/>
        <v>22</v>
      </c>
      <c r="I29" s="192">
        <f t="shared" si="4"/>
        <v>42025</v>
      </c>
      <c r="J29" s="3">
        <v>8</v>
      </c>
      <c r="K29" s="134">
        <v>5</v>
      </c>
      <c r="L29" s="3">
        <v>12</v>
      </c>
      <c r="M29" s="134">
        <v>15</v>
      </c>
      <c r="N29" s="3">
        <v>13</v>
      </c>
      <c r="O29" s="134">
        <v>0</v>
      </c>
      <c r="P29" s="3">
        <v>18</v>
      </c>
      <c r="Q29" s="134">
        <v>30</v>
      </c>
      <c r="R29" s="131">
        <f>TIME(J29,K29,0)</f>
        <v>0.33680555555555558</v>
      </c>
      <c r="S29" s="131">
        <f>TIME(L29,M29,0)</f>
        <v>0.51041666666666663</v>
      </c>
      <c r="T29" s="131">
        <f>TIME(N29,O29,0)</f>
        <v>0.54166666666666663</v>
      </c>
      <c r="U29" s="131">
        <f>TIME(P29,Q29,0)</f>
        <v>0.77083333333333337</v>
      </c>
      <c r="V29" s="135"/>
      <c r="W29" s="135">
        <f>TIME($W$4,$X$4,0)</f>
        <v>0.35416666666666669</v>
      </c>
      <c r="X29" s="135"/>
      <c r="Y29" s="135">
        <f>U29-R29-(T29-S29)</f>
        <v>0.40277777777777779</v>
      </c>
      <c r="Z29" s="135"/>
      <c r="AI29" s="184"/>
    </row>
    <row r="30" spans="2:38" ht="12.75" hidden="1" customHeight="1" outlineLevel="1" x14ac:dyDescent="0.2">
      <c r="B30" s="851"/>
      <c r="C30" s="851"/>
      <c r="D30" s="27" t="str">
        <f t="shared" si="0"/>
        <v/>
      </c>
      <c r="E30" s="191" t="str">
        <f t="shared" si="1"/>
        <v>DDD</v>
      </c>
      <c r="F30" s="191">
        <f t="shared" si="2"/>
        <v>2019</v>
      </c>
      <c r="G30" s="191">
        <f t="shared" si="3"/>
        <v>1</v>
      </c>
      <c r="H30" s="191">
        <f t="shared" si="5"/>
        <v>23</v>
      </c>
      <c r="I30" s="192">
        <f t="shared" si="4"/>
        <v>42026</v>
      </c>
      <c r="J30" s="3">
        <v>8</v>
      </c>
      <c r="K30" s="134">
        <v>20</v>
      </c>
      <c r="L30" s="3">
        <v>12</v>
      </c>
      <c r="M30" s="134">
        <v>15</v>
      </c>
      <c r="N30" s="3">
        <v>13</v>
      </c>
      <c r="O30" s="134">
        <v>0</v>
      </c>
      <c r="P30" s="3">
        <v>18</v>
      </c>
      <c r="Q30" s="134">
        <v>30</v>
      </c>
      <c r="R30" s="131">
        <f>TIME(J30,K30,0)</f>
        <v>0.34722222222222227</v>
      </c>
      <c r="S30" s="131">
        <f>TIME(L30,M30,0)</f>
        <v>0.51041666666666663</v>
      </c>
      <c r="T30" s="131">
        <f>TIME(N30,O30,0)</f>
        <v>0.54166666666666663</v>
      </c>
      <c r="U30" s="131">
        <f>TIME(P30,Q30,0)</f>
        <v>0.77083333333333337</v>
      </c>
      <c r="V30" s="135"/>
      <c r="W30" s="135">
        <f>TIME($W$4,$X$4,0)</f>
        <v>0.35416666666666669</v>
      </c>
      <c r="X30" s="135"/>
      <c r="Y30" s="135">
        <f>U30-R30-(T30-S30)</f>
        <v>0.3923611111111111</v>
      </c>
      <c r="Z30" s="135"/>
      <c r="AA30" s="150"/>
      <c r="AI30" s="184"/>
    </row>
    <row r="31" spans="2:38" ht="12.75" hidden="1" customHeight="1" outlineLevel="1" x14ac:dyDescent="0.2">
      <c r="B31" s="851"/>
      <c r="C31" s="851"/>
      <c r="D31" s="27" t="str">
        <f t="shared" si="0"/>
        <v/>
      </c>
      <c r="E31" s="191" t="str">
        <f t="shared" si="1"/>
        <v>DDD</v>
      </c>
      <c r="F31" s="191">
        <f t="shared" si="2"/>
        <v>2019</v>
      </c>
      <c r="G31" s="191">
        <f t="shared" si="3"/>
        <v>1</v>
      </c>
      <c r="H31" s="191">
        <f t="shared" si="5"/>
        <v>24</v>
      </c>
      <c r="I31" s="192">
        <f t="shared" si="4"/>
        <v>42027</v>
      </c>
      <c r="J31" s="3">
        <v>8</v>
      </c>
      <c r="K31" s="134">
        <v>15</v>
      </c>
      <c r="L31" s="3">
        <v>12</v>
      </c>
      <c r="M31" s="134">
        <v>5</v>
      </c>
      <c r="N31" s="3">
        <v>12</v>
      </c>
      <c r="O31" s="134">
        <v>35</v>
      </c>
      <c r="P31" s="3">
        <v>16</v>
      </c>
      <c r="Q31" s="134">
        <v>0</v>
      </c>
      <c r="R31" s="131">
        <f>TIME(J31,K31,0)</f>
        <v>0.34375</v>
      </c>
      <c r="S31" s="131">
        <f>TIME(L31,M31,0)</f>
        <v>0.50347222222222221</v>
      </c>
      <c r="T31" s="131">
        <f>TIME(N31,O31,0)</f>
        <v>0.52430555555555558</v>
      </c>
      <c r="U31" s="131">
        <f>TIME(P31,Q31,0)</f>
        <v>0.66666666666666663</v>
      </c>
      <c r="V31" s="135"/>
      <c r="W31" s="135">
        <f>TIME($W$4,$X$4,0)</f>
        <v>0.35416666666666669</v>
      </c>
      <c r="X31" s="135"/>
      <c r="Y31" s="135">
        <f>U31-R31-(T31-S31)</f>
        <v>0.30208333333333326</v>
      </c>
      <c r="Z31" s="135"/>
      <c r="AA31" s="150"/>
      <c r="AI31" s="184"/>
    </row>
    <row r="32" spans="2:38" ht="12.75" hidden="1" customHeight="1" outlineLevel="1" x14ac:dyDescent="0.2">
      <c r="B32" s="851"/>
      <c r="C32" s="851"/>
      <c r="D32" s="27" t="str">
        <f t="shared" si="0"/>
        <v/>
      </c>
      <c r="E32" s="191" t="str">
        <f t="shared" si="1"/>
        <v>DDD</v>
      </c>
      <c r="F32" s="191">
        <f t="shared" si="2"/>
        <v>2019</v>
      </c>
      <c r="G32" s="191">
        <f t="shared" si="3"/>
        <v>1</v>
      </c>
      <c r="H32" s="191">
        <f t="shared" si="5"/>
        <v>25</v>
      </c>
      <c r="I32" s="192">
        <f t="shared" si="4"/>
        <v>42028</v>
      </c>
      <c r="J32" s="3">
        <v>8</v>
      </c>
      <c r="K32" s="134">
        <v>25</v>
      </c>
      <c r="L32" s="3">
        <v>13</v>
      </c>
      <c r="M32" s="134">
        <v>0</v>
      </c>
      <c r="N32" s="3">
        <v>14</v>
      </c>
      <c r="O32" s="134">
        <v>10</v>
      </c>
      <c r="P32" s="3">
        <v>19</v>
      </c>
      <c r="Q32" s="134">
        <v>15</v>
      </c>
      <c r="R32" s="131">
        <f>TIME(J32,K32,0)</f>
        <v>0.35069444444444442</v>
      </c>
      <c r="S32" s="131">
        <f>TIME(L32,M32,0)</f>
        <v>0.54166666666666663</v>
      </c>
      <c r="T32" s="131">
        <f>TIME(N32,O32,0)</f>
        <v>0.59027777777777779</v>
      </c>
      <c r="U32" s="131">
        <f>TIME(P32,Q32,0)</f>
        <v>0.80208333333333337</v>
      </c>
      <c r="V32" s="135"/>
      <c r="W32" s="135">
        <f>TIME($W$4,$X$4,0)</f>
        <v>0.35416666666666669</v>
      </c>
      <c r="X32" s="135"/>
      <c r="Y32" s="135">
        <f>U32-R32-(T32-S32)</f>
        <v>0.40277777777777779</v>
      </c>
      <c r="Z32" s="135"/>
      <c r="AA32" s="150"/>
      <c r="AI32" s="184"/>
      <c r="AJ32" s="151" t="s">
        <v>162</v>
      </c>
      <c r="AK32" s="151" t="s">
        <v>161</v>
      </c>
      <c r="AL32" s="172" t="s">
        <v>179</v>
      </c>
    </row>
    <row r="33" spans="1:38" ht="12.75" hidden="1" customHeight="1" outlineLevel="1" x14ac:dyDescent="0.2">
      <c r="B33" s="851"/>
      <c r="C33" s="851"/>
      <c r="D33" s="27" t="str">
        <f t="shared" si="0"/>
        <v/>
      </c>
      <c r="E33" s="191" t="str">
        <f t="shared" si="1"/>
        <v>DDD</v>
      </c>
      <c r="F33" s="191">
        <f t="shared" si="2"/>
        <v>2019</v>
      </c>
      <c r="G33" s="191">
        <f t="shared" si="3"/>
        <v>1</v>
      </c>
      <c r="H33" s="191">
        <f t="shared" si="5"/>
        <v>26</v>
      </c>
      <c r="I33" s="192">
        <f t="shared" si="4"/>
        <v>42029</v>
      </c>
      <c r="J33" s="3"/>
      <c r="K33" s="134"/>
      <c r="L33" s="3"/>
      <c r="M33" s="134"/>
      <c r="N33" s="3"/>
      <c r="O33" s="134"/>
      <c r="P33" s="3"/>
      <c r="Q33" s="134"/>
      <c r="R33" s="5"/>
      <c r="S33" s="5"/>
      <c r="T33" s="5"/>
      <c r="U33" s="5"/>
      <c r="V33" s="10"/>
      <c r="W33" s="10"/>
      <c r="X33" s="10"/>
      <c r="Y33" s="10"/>
      <c r="Z33" s="10"/>
      <c r="AA33" s="150"/>
      <c r="AI33" s="184"/>
    </row>
    <row r="34" spans="1:38" ht="12.75" hidden="1" customHeight="1" outlineLevel="1" x14ac:dyDescent="0.2">
      <c r="B34" s="851"/>
      <c r="C34" s="851"/>
      <c r="D34" s="27" t="str">
        <f t="shared" si="0"/>
        <v/>
      </c>
      <c r="E34" s="191" t="str">
        <f t="shared" si="1"/>
        <v>DDD</v>
      </c>
      <c r="F34" s="191">
        <f t="shared" si="2"/>
        <v>2019</v>
      </c>
      <c r="G34" s="191">
        <f t="shared" si="3"/>
        <v>1</v>
      </c>
      <c r="H34" s="191">
        <f t="shared" si="5"/>
        <v>27</v>
      </c>
      <c r="I34" s="192">
        <f t="shared" si="4"/>
        <v>42030</v>
      </c>
      <c r="J34" s="3"/>
      <c r="K34" s="134"/>
      <c r="L34" s="3"/>
      <c r="M34" s="134"/>
      <c r="N34" s="3"/>
      <c r="O34" s="134"/>
      <c r="P34" s="3"/>
      <c r="Q34" s="134"/>
      <c r="R34" s="5"/>
      <c r="S34" s="5"/>
      <c r="T34" s="5"/>
      <c r="U34" s="5"/>
      <c r="V34" s="10"/>
      <c r="W34" s="10"/>
      <c r="X34" s="10"/>
      <c r="Y34" s="10"/>
      <c r="Z34" s="10"/>
      <c r="AA34" s="150"/>
      <c r="AI34" s="184"/>
    </row>
    <row r="35" spans="1:38" ht="12.75" hidden="1" customHeight="1" outlineLevel="1" x14ac:dyDescent="0.2">
      <c r="B35" s="851"/>
      <c r="C35" s="851"/>
      <c r="D35" s="27" t="str">
        <f t="shared" si="0"/>
        <v/>
      </c>
      <c r="E35" s="191" t="str">
        <f t="shared" si="1"/>
        <v>DDD</v>
      </c>
      <c r="F35" s="191">
        <f t="shared" si="2"/>
        <v>2019</v>
      </c>
      <c r="G35" s="191">
        <f t="shared" si="3"/>
        <v>1</v>
      </c>
      <c r="H35" s="191">
        <f t="shared" si="5"/>
        <v>28</v>
      </c>
      <c r="I35" s="192">
        <f t="shared" si="4"/>
        <v>42031</v>
      </c>
      <c r="J35" s="3">
        <v>8</v>
      </c>
      <c r="K35" s="134">
        <v>30</v>
      </c>
      <c r="L35" s="3">
        <v>12</v>
      </c>
      <c r="M35" s="134">
        <v>0</v>
      </c>
      <c r="N35" s="3">
        <v>13</v>
      </c>
      <c r="O35" s="134">
        <v>30</v>
      </c>
      <c r="P35" s="3">
        <v>19</v>
      </c>
      <c r="Q35" s="134">
        <v>45</v>
      </c>
      <c r="R35" s="131">
        <f>TIME(J35,K35,0)</f>
        <v>0.35416666666666669</v>
      </c>
      <c r="S35" s="131">
        <f>TIME(L35,M35,0)</f>
        <v>0.5</v>
      </c>
      <c r="T35" s="131">
        <f>TIME(N35,O35,0)</f>
        <v>0.5625</v>
      </c>
      <c r="U35" s="131">
        <f>TIME(P35,Q35,0)</f>
        <v>0.82291666666666663</v>
      </c>
      <c r="V35" s="135"/>
      <c r="W35" s="135">
        <f>TIME($W$4,$X$4,0)</f>
        <v>0.35416666666666669</v>
      </c>
      <c r="X35" s="135"/>
      <c r="Y35" s="135">
        <f>U35-R35-(T35-S35)</f>
        <v>0.40624999999999994</v>
      </c>
      <c r="Z35" s="135"/>
      <c r="AI35" s="184"/>
    </row>
    <row r="36" spans="1:38" ht="12.75" hidden="1" customHeight="1" outlineLevel="1" x14ac:dyDescent="0.2">
      <c r="B36" s="851"/>
      <c r="C36" s="851"/>
      <c r="D36" s="27" t="str">
        <f t="shared" si="0"/>
        <v/>
      </c>
      <c r="E36" s="191" t="str">
        <f t="shared" si="1"/>
        <v>DDD</v>
      </c>
      <c r="F36" s="191">
        <f t="shared" si="2"/>
        <v>2019</v>
      </c>
      <c r="G36" s="191">
        <f t="shared" si="3"/>
        <v>1</v>
      </c>
      <c r="H36" s="191">
        <f t="shared" si="5"/>
        <v>29</v>
      </c>
      <c r="I36" s="192">
        <f t="shared" si="4"/>
        <v>42032</v>
      </c>
      <c r="J36" s="140">
        <f>$J$4</f>
        <v>7</v>
      </c>
      <c r="K36" s="141">
        <f>$K$4</f>
        <v>0</v>
      </c>
      <c r="L36" s="140">
        <f>$L$4</f>
        <v>13</v>
      </c>
      <c r="M36" s="141">
        <f>$M$4</f>
        <v>0</v>
      </c>
      <c r="N36" s="140">
        <f>$N$4</f>
        <v>13</v>
      </c>
      <c r="O36" s="141">
        <f>$O$4</f>
        <v>30</v>
      </c>
      <c r="P36" s="140">
        <f>$P$4</f>
        <v>16</v>
      </c>
      <c r="Q36" s="141">
        <f>$Q$4</f>
        <v>0</v>
      </c>
      <c r="R36" s="142">
        <f>TIME(J36,K36,0)</f>
        <v>0.29166666666666669</v>
      </c>
      <c r="S36" s="142">
        <f>TIME(L36,M36,0)</f>
        <v>0.54166666666666663</v>
      </c>
      <c r="T36" s="142">
        <f>TIME(N36,O36,0)</f>
        <v>0.5625</v>
      </c>
      <c r="U36" s="142">
        <f>TIME(P36,Q36,0)</f>
        <v>0.66666666666666663</v>
      </c>
      <c r="V36" s="143"/>
      <c r="W36" s="143">
        <f>TIME($W$4,$X$4,0)</f>
        <v>0.35416666666666669</v>
      </c>
      <c r="X36" s="143"/>
      <c r="Y36" s="143">
        <f>U36-R36-(T36-S36)</f>
        <v>0.35416666666666657</v>
      </c>
      <c r="Z36" s="143"/>
      <c r="AA36" s="149"/>
      <c r="AB36" s="149"/>
      <c r="AC36" s="149"/>
      <c r="AD36" s="149"/>
      <c r="AE36" s="149"/>
      <c r="AF36" s="149"/>
      <c r="AG36" s="149"/>
      <c r="AH36" s="171"/>
      <c r="AI36" s="183"/>
      <c r="AJ36" s="149" t="s">
        <v>162</v>
      </c>
      <c r="AK36" s="149" t="s">
        <v>178</v>
      </c>
      <c r="AL36" s="171" t="s">
        <v>180</v>
      </c>
    </row>
    <row r="37" spans="1:38" ht="12.75" hidden="1" customHeight="1" outlineLevel="1" x14ac:dyDescent="0.2">
      <c r="B37" s="851"/>
      <c r="C37" s="851"/>
      <c r="D37" s="27" t="str">
        <f t="shared" si="0"/>
        <v/>
      </c>
      <c r="E37" s="191" t="str">
        <f t="shared" si="1"/>
        <v>DDD</v>
      </c>
      <c r="F37" s="191">
        <f t="shared" si="2"/>
        <v>2019</v>
      </c>
      <c r="G37" s="191">
        <f t="shared" si="3"/>
        <v>1</v>
      </c>
      <c r="H37" s="191">
        <f t="shared" si="5"/>
        <v>30</v>
      </c>
      <c r="I37" s="192">
        <f t="shared" si="4"/>
        <v>42033</v>
      </c>
      <c r="J37" s="3">
        <v>8</v>
      </c>
      <c r="K37" s="134">
        <v>35</v>
      </c>
      <c r="L37" s="3">
        <v>12</v>
      </c>
      <c r="M37" s="134">
        <v>30</v>
      </c>
      <c r="N37" s="3">
        <v>13</v>
      </c>
      <c r="O37" s="134">
        <v>0</v>
      </c>
      <c r="P37" s="3">
        <v>21</v>
      </c>
      <c r="Q37" s="134">
        <v>0</v>
      </c>
      <c r="R37" s="131">
        <f>TIME(J37,K37,0)</f>
        <v>0.3576388888888889</v>
      </c>
      <c r="S37" s="131">
        <f>TIME(L37,M37,0)</f>
        <v>0.52083333333333337</v>
      </c>
      <c r="T37" s="131">
        <f>TIME(N37,O37,0)</f>
        <v>0.54166666666666663</v>
      </c>
      <c r="U37" s="131">
        <f>TIME(P37,Q37,0)</f>
        <v>0.875</v>
      </c>
      <c r="V37" s="135"/>
      <c r="W37" s="135">
        <f>TIME($W$4,$X$4,0)</f>
        <v>0.35416666666666669</v>
      </c>
      <c r="X37" s="135"/>
      <c r="Y37" s="135">
        <f>U37-R37-(T37-S37)</f>
        <v>0.4965277777777779</v>
      </c>
      <c r="Z37" s="135"/>
      <c r="AA37" s="150"/>
      <c r="AI37" s="184"/>
    </row>
    <row r="38" spans="1:38" ht="12.75" hidden="1" customHeight="1" outlineLevel="1" x14ac:dyDescent="0.2">
      <c r="B38" s="851"/>
      <c r="C38" s="851"/>
      <c r="D38" s="27" t="str">
        <f t="shared" si="0"/>
        <v/>
      </c>
      <c r="E38" s="191" t="str">
        <f t="shared" si="1"/>
        <v>DDD</v>
      </c>
      <c r="F38" s="191">
        <f t="shared" si="2"/>
        <v>2019</v>
      </c>
      <c r="G38" s="191">
        <f t="shared" si="3"/>
        <v>1</v>
      </c>
      <c r="H38" s="191">
        <f t="shared" si="5"/>
        <v>31</v>
      </c>
      <c r="I38" s="192">
        <f t="shared" si="4"/>
        <v>42034</v>
      </c>
      <c r="J38" s="3">
        <v>8</v>
      </c>
      <c r="K38" s="134">
        <v>10</v>
      </c>
      <c r="L38" s="3">
        <v>14</v>
      </c>
      <c r="M38" s="134">
        <v>0</v>
      </c>
      <c r="N38" s="3">
        <v>16</v>
      </c>
      <c r="O38" s="134">
        <v>0</v>
      </c>
      <c r="P38" s="3">
        <v>21</v>
      </c>
      <c r="Q38" s="134">
        <v>10</v>
      </c>
      <c r="R38" s="131">
        <f>TIME(J38,K38,0)</f>
        <v>0.34027777777777773</v>
      </c>
      <c r="S38" s="131">
        <f>TIME(L38,M38,0)</f>
        <v>0.58333333333333337</v>
      </c>
      <c r="T38" s="131">
        <f>TIME(N38,O38,0)</f>
        <v>0.66666666666666663</v>
      </c>
      <c r="U38" s="131">
        <f>TIME(P38,Q38,0)</f>
        <v>0.88194444444444453</v>
      </c>
      <c r="V38" s="135"/>
      <c r="W38" s="135">
        <f>TIME($W$4,$X$4,0)</f>
        <v>0.35416666666666669</v>
      </c>
      <c r="X38" s="135"/>
      <c r="Y38" s="135">
        <f>U38-R38-(T38-S38)</f>
        <v>0.45833333333333348</v>
      </c>
      <c r="Z38" s="135"/>
      <c r="AA38" s="150"/>
      <c r="AI38" s="184"/>
    </row>
    <row r="39" spans="1:38" ht="12.75" hidden="1" customHeight="1" outlineLevel="1" x14ac:dyDescent="0.2">
      <c r="B39" s="851"/>
      <c r="C39" s="851"/>
      <c r="E39" s="191"/>
      <c r="F39" s="9"/>
      <c r="G39" s="9"/>
      <c r="H39" s="191"/>
      <c r="I39" s="13"/>
      <c r="P39" s="4" t="s">
        <v>21</v>
      </c>
      <c r="Q39" s="4"/>
      <c r="R39" s="4"/>
      <c r="S39" s="4"/>
      <c r="T39" s="4"/>
      <c r="U39" s="4"/>
      <c r="V39" s="18"/>
      <c r="W39" s="18">
        <f>SUM(W7:W38)</f>
        <v>8.5000000000000018</v>
      </c>
      <c r="X39" s="18"/>
      <c r="Y39" s="18">
        <f>SUM(Y7:Y38)</f>
        <v>8.7638888888888893</v>
      </c>
      <c r="Z39" s="18"/>
      <c r="AA39" s="190">
        <f>IF(Y39-W39&lt;0,W39-Y39,Y39-W39)</f>
        <v>0.26388888888888751</v>
      </c>
      <c r="AB39" s="190">
        <f>8.5*SUM(AB7:AB38)/24</f>
        <v>0.70833333333333337</v>
      </c>
      <c r="AC39" s="190">
        <f>8.5*SUM(AC7:AC38)/24</f>
        <v>0</v>
      </c>
      <c r="AD39" s="190">
        <f>8.5*SUM(AD7:AD38)/24</f>
        <v>0.70833333333333337</v>
      </c>
      <c r="AE39" s="190"/>
      <c r="AF39" s="190"/>
      <c r="AI39" s="184"/>
    </row>
    <row r="40" spans="1:38" ht="12.75" customHeight="1" collapsed="1" x14ac:dyDescent="0.2">
      <c r="B40" s="852"/>
      <c r="C40" s="852"/>
      <c r="E40" s="191"/>
      <c r="F40" s="50"/>
      <c r="G40" s="50"/>
      <c r="H40" s="50"/>
      <c r="I40" s="51"/>
      <c r="J40" s="52"/>
      <c r="K40" s="52"/>
      <c r="L40" s="52"/>
      <c r="M40" s="52"/>
      <c r="N40" s="52"/>
      <c r="O40" s="52"/>
      <c r="P40" s="52"/>
      <c r="Q40" s="52"/>
      <c r="R40" s="52"/>
      <c r="S40" s="52"/>
      <c r="T40" s="52"/>
      <c r="U40" s="52"/>
      <c r="V40" s="53"/>
      <c r="W40" s="53"/>
      <c r="X40" s="53"/>
      <c r="Y40" s="54"/>
      <c r="Z40" s="26"/>
      <c r="AA40" s="203">
        <f>AA6+AA39</f>
        <v>0.26388888888888751</v>
      </c>
      <c r="AB40" s="202">
        <f>AB6+SUM(AB7:AB38)</f>
        <v>2</v>
      </c>
      <c r="AC40" s="202">
        <f>AC6+SUM(AC7:AC38)</f>
        <v>0</v>
      </c>
      <c r="AD40" s="202">
        <f>AD6+SUM(AD7:AD38)</f>
        <v>2</v>
      </c>
      <c r="AE40" s="202"/>
      <c r="AF40" s="202"/>
      <c r="AG40" s="152"/>
      <c r="AH40" s="173"/>
      <c r="AI40" s="185"/>
      <c r="AJ40" s="152"/>
      <c r="AK40" s="152"/>
      <c r="AL40" s="173"/>
    </row>
    <row r="41" spans="1:38" ht="12.75" hidden="1" customHeight="1" outlineLevel="1" collapsed="1" x14ac:dyDescent="0.2">
      <c r="B41" s="850">
        <f>$F$4</f>
        <v>2019</v>
      </c>
      <c r="C41" s="850" t="str">
        <f>TEXT(I42,"MMM")</f>
        <v>Feb</v>
      </c>
      <c r="E41" s="191"/>
      <c r="F41" s="62"/>
      <c r="G41" s="197"/>
      <c r="H41" s="197"/>
      <c r="I41" s="42"/>
      <c r="J41" s="43"/>
      <c r="K41" s="43"/>
      <c r="L41" s="43"/>
      <c r="M41" s="43"/>
      <c r="N41" s="43"/>
      <c r="O41" s="43"/>
      <c r="P41" s="43"/>
      <c r="Q41" s="43"/>
      <c r="R41" s="43"/>
      <c r="S41" s="43"/>
      <c r="T41" s="43"/>
      <c r="U41" s="43"/>
      <c r="V41" s="63"/>
      <c r="W41" s="63"/>
      <c r="X41" s="63"/>
      <c r="Y41" s="64"/>
      <c r="Z41" s="64"/>
      <c r="AA41" s="148"/>
      <c r="AB41" s="148"/>
      <c r="AC41" s="148"/>
      <c r="AD41" s="148"/>
      <c r="AE41" s="148"/>
      <c r="AF41" s="148"/>
      <c r="AG41" s="148"/>
      <c r="AH41" s="170"/>
      <c r="AI41" s="182"/>
      <c r="AJ41" s="148"/>
      <c r="AK41" s="148"/>
      <c r="AL41" s="170"/>
    </row>
    <row r="42" spans="1:38" ht="12.75" hidden="1" customHeight="1" outlineLevel="1" x14ac:dyDescent="0.2">
      <c r="A42" s="198">
        <f>A8+1</f>
        <v>2</v>
      </c>
      <c r="B42" s="851"/>
      <c r="C42" s="851"/>
      <c r="D42" s="27" t="str">
        <f t="shared" si="0"/>
        <v/>
      </c>
      <c r="E42" s="191" t="str">
        <f t="shared" si="1"/>
        <v>DDD</v>
      </c>
      <c r="F42" s="191">
        <f>$F$4</f>
        <v>2019</v>
      </c>
      <c r="G42" s="191">
        <f>$A$42</f>
        <v>2</v>
      </c>
      <c r="H42" s="191">
        <f>$H$4</f>
        <v>1</v>
      </c>
      <c r="I42" s="192">
        <f>DATE(F42,G42,H42)</f>
        <v>42035</v>
      </c>
      <c r="J42" s="4">
        <f>$J$4</f>
        <v>7</v>
      </c>
      <c r="K42" s="133">
        <f>$K$4</f>
        <v>0</v>
      </c>
      <c r="L42" s="4">
        <f>$L$4</f>
        <v>13</v>
      </c>
      <c r="M42" s="133">
        <f>$M$4</f>
        <v>0</v>
      </c>
      <c r="N42" s="4">
        <f>$N$4</f>
        <v>13</v>
      </c>
      <c r="O42" s="133">
        <f>$O$4</f>
        <v>30</v>
      </c>
      <c r="P42" s="4">
        <f>$P$4</f>
        <v>16</v>
      </c>
      <c r="Q42" s="133">
        <f>$Q$4</f>
        <v>0</v>
      </c>
      <c r="R42" s="132">
        <f>TIME(J42,K42,0)</f>
        <v>0.29166666666666669</v>
      </c>
      <c r="S42" s="132">
        <f>TIME(L42,M42,0)</f>
        <v>0.54166666666666663</v>
      </c>
      <c r="T42" s="132">
        <f>TIME(N42,O42,0)</f>
        <v>0.5625</v>
      </c>
      <c r="U42" s="132">
        <f>TIME(P42,Q42,0)</f>
        <v>0.66666666666666663</v>
      </c>
      <c r="V42" s="10"/>
      <c r="W42" s="10">
        <f>TIME($W$4,$X$4,0)</f>
        <v>0.35416666666666669</v>
      </c>
      <c r="X42" s="10"/>
      <c r="Y42" s="10">
        <f>U42-R42-(T42-S42)</f>
        <v>0.35416666666666657</v>
      </c>
      <c r="Z42" s="10"/>
      <c r="AA42" s="150"/>
      <c r="AI42" s="184"/>
    </row>
    <row r="43" spans="1:38" ht="12.75" hidden="1" customHeight="1" outlineLevel="1" x14ac:dyDescent="0.2">
      <c r="B43" s="851"/>
      <c r="C43" s="851"/>
      <c r="D43" s="27" t="str">
        <f t="shared" si="0"/>
        <v/>
      </c>
      <c r="E43" s="191" t="str">
        <f t="shared" si="1"/>
        <v>DDD</v>
      </c>
      <c r="F43" s="191">
        <f t="shared" ref="F43:F72" si="12">$F$4</f>
        <v>2019</v>
      </c>
      <c r="G43" s="191">
        <f t="shared" ref="G43:G72" si="13">$A$42</f>
        <v>2</v>
      </c>
      <c r="H43" s="191">
        <f>H42+1</f>
        <v>2</v>
      </c>
      <c r="I43" s="192">
        <f t="shared" ref="I43:I72" si="14">DATE(F43,G43,H43)</f>
        <v>42036</v>
      </c>
      <c r="J43" s="3"/>
      <c r="K43" s="134"/>
      <c r="L43" s="3"/>
      <c r="M43" s="134"/>
      <c r="N43" s="3"/>
      <c r="O43" s="134"/>
      <c r="P43" s="3"/>
      <c r="Q43" s="134"/>
      <c r="R43" s="5"/>
      <c r="S43" s="5"/>
      <c r="T43" s="5"/>
      <c r="U43" s="5"/>
      <c r="V43" s="10"/>
      <c r="W43" s="10"/>
      <c r="X43" s="10"/>
      <c r="Y43" s="10"/>
      <c r="Z43" s="10"/>
      <c r="AA43" s="150"/>
      <c r="AI43" s="184"/>
    </row>
    <row r="44" spans="1:38" ht="12.75" hidden="1" customHeight="1" outlineLevel="1" x14ac:dyDescent="0.2">
      <c r="B44" s="851"/>
      <c r="C44" s="851"/>
      <c r="D44" s="27" t="str">
        <f t="shared" si="0"/>
        <v/>
      </c>
      <c r="E44" s="191" t="str">
        <f t="shared" si="1"/>
        <v>DDD</v>
      </c>
      <c r="F44" s="191">
        <f t="shared" si="12"/>
        <v>2019</v>
      </c>
      <c r="G44" s="191">
        <f t="shared" si="13"/>
        <v>2</v>
      </c>
      <c r="H44" s="191">
        <f t="shared" ref="H44:H72" si="15">H43+1</f>
        <v>3</v>
      </c>
      <c r="I44" s="192">
        <f t="shared" si="14"/>
        <v>42037</v>
      </c>
      <c r="J44" s="3"/>
      <c r="K44" s="134"/>
      <c r="L44" s="3"/>
      <c r="M44" s="134"/>
      <c r="N44" s="3"/>
      <c r="O44" s="134"/>
      <c r="P44" s="3"/>
      <c r="Q44" s="134"/>
      <c r="R44" s="5"/>
      <c r="S44" s="5"/>
      <c r="T44" s="5"/>
      <c r="U44" s="5"/>
      <c r="V44" s="10"/>
      <c r="W44" s="10"/>
      <c r="X44" s="10"/>
      <c r="Y44" s="10"/>
      <c r="Z44" s="10"/>
      <c r="AA44" s="150"/>
      <c r="AI44" s="184"/>
    </row>
    <row r="45" spans="1:38" ht="12.75" hidden="1" customHeight="1" outlineLevel="1" x14ac:dyDescent="0.2">
      <c r="B45" s="851"/>
      <c r="C45" s="851"/>
      <c r="D45" s="27" t="str">
        <f t="shared" si="0"/>
        <v/>
      </c>
      <c r="E45" s="191" t="str">
        <f t="shared" si="1"/>
        <v>DDD</v>
      </c>
      <c r="F45" s="191">
        <f t="shared" si="12"/>
        <v>2019</v>
      </c>
      <c r="G45" s="191">
        <f t="shared" si="13"/>
        <v>2</v>
      </c>
      <c r="H45" s="191">
        <f t="shared" si="15"/>
        <v>4</v>
      </c>
      <c r="I45" s="192">
        <f t="shared" si="14"/>
        <v>42038</v>
      </c>
      <c r="J45" s="3">
        <v>7</v>
      </c>
      <c r="K45" s="134">
        <v>50</v>
      </c>
      <c r="L45" s="3">
        <v>14</v>
      </c>
      <c r="M45" s="134">
        <v>0</v>
      </c>
      <c r="N45" s="3">
        <v>14</v>
      </c>
      <c r="O45" s="134">
        <v>0</v>
      </c>
      <c r="P45" s="3">
        <v>14</v>
      </c>
      <c r="Q45" s="134">
        <v>0</v>
      </c>
      <c r="R45" s="131">
        <f>TIME(J45,K45,0)</f>
        <v>0.3263888888888889</v>
      </c>
      <c r="S45" s="131">
        <f>TIME(L45,M45,0)</f>
        <v>0.58333333333333337</v>
      </c>
      <c r="T45" s="131">
        <f>TIME(N45,O45,0)</f>
        <v>0.58333333333333337</v>
      </c>
      <c r="U45" s="131">
        <f>TIME(P45,Q45,0)</f>
        <v>0.58333333333333337</v>
      </c>
      <c r="V45" s="135"/>
      <c r="W45" s="135">
        <f>TIME($W$4,$X$4,0)</f>
        <v>0.35416666666666669</v>
      </c>
      <c r="X45" s="135"/>
      <c r="Y45" s="135">
        <f>U45-R45-(T45-S45)</f>
        <v>0.25694444444444448</v>
      </c>
      <c r="Z45" s="135"/>
      <c r="AA45" s="150"/>
      <c r="AI45" s="184"/>
    </row>
    <row r="46" spans="1:38" ht="12.75" hidden="1" customHeight="1" outlineLevel="1" x14ac:dyDescent="0.2">
      <c r="B46" s="851"/>
      <c r="C46" s="851"/>
      <c r="D46" s="27" t="str">
        <f t="shared" si="0"/>
        <v/>
      </c>
      <c r="E46" s="191" t="str">
        <f t="shared" si="1"/>
        <v>DDD</v>
      </c>
      <c r="F46" s="191">
        <f t="shared" si="12"/>
        <v>2019</v>
      </c>
      <c r="G46" s="191">
        <f t="shared" si="13"/>
        <v>2</v>
      </c>
      <c r="H46" s="191">
        <f t="shared" si="15"/>
        <v>5</v>
      </c>
      <c r="I46" s="192">
        <f t="shared" si="14"/>
        <v>42039</v>
      </c>
      <c r="J46" s="3">
        <v>7</v>
      </c>
      <c r="K46" s="134">
        <v>30</v>
      </c>
      <c r="L46" s="3">
        <v>13</v>
      </c>
      <c r="M46" s="134">
        <v>8</v>
      </c>
      <c r="N46" s="3">
        <v>13</v>
      </c>
      <c r="O46" s="134">
        <v>55</v>
      </c>
      <c r="P46" s="3">
        <v>18</v>
      </c>
      <c r="Q46" s="134">
        <v>0</v>
      </c>
      <c r="R46" s="131">
        <f t="shared" ref="R46:R67" si="16">TIME(J46,K46,0)</f>
        <v>0.3125</v>
      </c>
      <c r="S46" s="131">
        <f t="shared" ref="S46:S67" si="17">TIME(L46,M46,0)</f>
        <v>0.54722222222222217</v>
      </c>
      <c r="T46" s="131">
        <f t="shared" ref="T46:T67" si="18">TIME(N46,O46,0)</f>
        <v>0.57986111111111105</v>
      </c>
      <c r="U46" s="131">
        <f t="shared" ref="U46:U67" si="19">TIME(P46,Q46,0)</f>
        <v>0.75</v>
      </c>
      <c r="V46" s="135"/>
      <c r="W46" s="135">
        <f t="shared" ref="W46:W69" si="20">TIME($W$4,$X$4,0)</f>
        <v>0.35416666666666669</v>
      </c>
      <c r="X46" s="135"/>
      <c r="Y46" s="135">
        <f t="shared" ref="Y46:Y67" si="21">U46-R46-(T46-S46)</f>
        <v>0.40486111111111112</v>
      </c>
      <c r="Z46" s="135"/>
      <c r="AI46" s="184"/>
      <c r="AJ46" s="174"/>
    </row>
    <row r="47" spans="1:38" ht="12.75" hidden="1" customHeight="1" outlineLevel="1" x14ac:dyDescent="0.2">
      <c r="B47" s="851"/>
      <c r="C47" s="851"/>
      <c r="D47" s="27" t="str">
        <f t="shared" si="0"/>
        <v/>
      </c>
      <c r="E47" s="191" t="str">
        <f t="shared" si="1"/>
        <v>DDD</v>
      </c>
      <c r="F47" s="191">
        <f t="shared" si="12"/>
        <v>2019</v>
      </c>
      <c r="G47" s="191">
        <f t="shared" si="13"/>
        <v>2</v>
      </c>
      <c r="H47" s="191">
        <f t="shared" si="15"/>
        <v>6</v>
      </c>
      <c r="I47" s="192">
        <f t="shared" si="14"/>
        <v>42040</v>
      </c>
      <c r="J47" s="3">
        <v>7</v>
      </c>
      <c r="K47" s="134">
        <v>55</v>
      </c>
      <c r="L47" s="3">
        <v>13</v>
      </c>
      <c r="M47" s="134">
        <v>8</v>
      </c>
      <c r="N47" s="3">
        <v>13</v>
      </c>
      <c r="O47" s="134">
        <v>55</v>
      </c>
      <c r="P47" s="3">
        <v>18</v>
      </c>
      <c r="Q47" s="134">
        <v>0</v>
      </c>
      <c r="R47" s="131">
        <f t="shared" si="16"/>
        <v>0.3298611111111111</v>
      </c>
      <c r="S47" s="131">
        <f t="shared" si="17"/>
        <v>0.54722222222222217</v>
      </c>
      <c r="T47" s="131">
        <f t="shared" si="18"/>
        <v>0.57986111111111105</v>
      </c>
      <c r="U47" s="131">
        <f t="shared" si="19"/>
        <v>0.75</v>
      </c>
      <c r="V47" s="135"/>
      <c r="W47" s="135">
        <f t="shared" si="20"/>
        <v>0.35416666666666669</v>
      </c>
      <c r="X47" s="135"/>
      <c r="Y47" s="135">
        <f t="shared" si="21"/>
        <v>0.38750000000000001</v>
      </c>
      <c r="Z47" s="135"/>
      <c r="AA47" s="150"/>
      <c r="AI47" s="184"/>
      <c r="AJ47" s="174"/>
    </row>
    <row r="48" spans="1:38" ht="12.75" hidden="1" customHeight="1" outlineLevel="1" x14ac:dyDescent="0.2">
      <c r="B48" s="851"/>
      <c r="C48" s="851"/>
      <c r="D48" s="27" t="str">
        <f t="shared" si="0"/>
        <v/>
      </c>
      <c r="E48" s="191" t="str">
        <f t="shared" si="1"/>
        <v>DDD</v>
      </c>
      <c r="F48" s="191">
        <f t="shared" si="12"/>
        <v>2019</v>
      </c>
      <c r="G48" s="191">
        <f t="shared" si="13"/>
        <v>2</v>
      </c>
      <c r="H48" s="191">
        <f t="shared" si="15"/>
        <v>7</v>
      </c>
      <c r="I48" s="192">
        <f t="shared" si="14"/>
        <v>42041</v>
      </c>
      <c r="J48" s="3">
        <v>8</v>
      </c>
      <c r="K48" s="134">
        <v>0</v>
      </c>
      <c r="L48" s="3">
        <v>12</v>
      </c>
      <c r="M48" s="134">
        <v>5</v>
      </c>
      <c r="N48" s="3">
        <v>12</v>
      </c>
      <c r="O48" s="134">
        <v>35</v>
      </c>
      <c r="P48" s="3">
        <v>17</v>
      </c>
      <c r="Q48" s="134">
        <v>55</v>
      </c>
      <c r="R48" s="131">
        <f t="shared" si="16"/>
        <v>0.33333333333333331</v>
      </c>
      <c r="S48" s="131">
        <f t="shared" si="17"/>
        <v>0.50347222222222221</v>
      </c>
      <c r="T48" s="131">
        <f t="shared" si="18"/>
        <v>0.52430555555555558</v>
      </c>
      <c r="U48" s="131">
        <f t="shared" si="19"/>
        <v>0.74652777777777779</v>
      </c>
      <c r="V48" s="135"/>
      <c r="W48" s="135">
        <f t="shared" si="20"/>
        <v>0.35416666666666669</v>
      </c>
      <c r="X48" s="135"/>
      <c r="Y48" s="135">
        <f t="shared" si="21"/>
        <v>0.3923611111111111</v>
      </c>
      <c r="Z48" s="135"/>
      <c r="AA48" s="172"/>
      <c r="AI48" s="184"/>
      <c r="AJ48" s="174"/>
    </row>
    <row r="49" spans="2:25" ht="12.75" hidden="1" customHeight="1" outlineLevel="1" x14ac:dyDescent="0.2">
      <c r="B49" s="851"/>
      <c r="C49" s="851"/>
      <c r="D49" s="27" t="str">
        <f t="shared" si="0"/>
        <v/>
      </c>
      <c r="E49" s="191" t="str">
        <f t="shared" si="1"/>
        <v>DDD</v>
      </c>
      <c r="F49" s="191">
        <f t="shared" si="12"/>
        <v>2019</v>
      </c>
      <c r="G49" s="191">
        <f t="shared" si="13"/>
        <v>2</v>
      </c>
      <c r="H49" s="191">
        <f t="shared" si="15"/>
        <v>8</v>
      </c>
      <c r="I49" s="192">
        <f t="shared" si="14"/>
        <v>42042</v>
      </c>
      <c r="J49" s="3">
        <v>7</v>
      </c>
      <c r="K49" s="134">
        <v>40</v>
      </c>
      <c r="L49" s="3">
        <v>12</v>
      </c>
      <c r="M49" s="134">
        <v>5</v>
      </c>
      <c r="N49" s="3">
        <v>12</v>
      </c>
      <c r="O49" s="134">
        <v>35</v>
      </c>
      <c r="P49" s="3">
        <v>16</v>
      </c>
      <c r="Q49" s="134">
        <v>0</v>
      </c>
      <c r="R49" s="131">
        <f t="shared" si="16"/>
        <v>0.31944444444444448</v>
      </c>
      <c r="S49" s="131">
        <f t="shared" si="17"/>
        <v>0.50347222222222221</v>
      </c>
      <c r="T49" s="131">
        <f t="shared" si="18"/>
        <v>0.52430555555555558</v>
      </c>
      <c r="U49" s="131">
        <f t="shared" si="19"/>
        <v>0.66666666666666663</v>
      </c>
      <c r="V49" s="135"/>
      <c r="W49" s="135">
        <f t="shared" si="20"/>
        <v>0.35416666666666669</v>
      </c>
      <c r="X49" s="135"/>
      <c r="Y49" s="135">
        <f t="shared" si="21"/>
        <v>0.32638888888888878</v>
      </c>
    </row>
    <row r="50" spans="2:25" ht="12.75" hidden="1" customHeight="1" outlineLevel="1" x14ac:dyDescent="0.2">
      <c r="B50" s="851"/>
      <c r="C50" s="851"/>
      <c r="D50" s="27" t="str">
        <f t="shared" si="0"/>
        <v/>
      </c>
      <c r="E50" s="191" t="str">
        <f t="shared" si="1"/>
        <v>DDD</v>
      </c>
      <c r="F50" s="191">
        <f t="shared" si="12"/>
        <v>2019</v>
      </c>
      <c r="G50" s="191">
        <f t="shared" si="13"/>
        <v>2</v>
      </c>
      <c r="H50" s="191">
        <f t="shared" si="15"/>
        <v>9</v>
      </c>
      <c r="I50" s="192">
        <f t="shared" si="14"/>
        <v>42043</v>
      </c>
      <c r="J50" s="3"/>
      <c r="K50" s="134"/>
      <c r="L50" s="3"/>
      <c r="M50" s="134"/>
      <c r="N50" s="3"/>
      <c r="O50" s="134"/>
      <c r="P50" s="3"/>
      <c r="Q50" s="134"/>
      <c r="R50" s="131"/>
      <c r="S50" s="131"/>
      <c r="T50" s="131"/>
      <c r="U50" s="131"/>
      <c r="V50" s="135"/>
      <c r="W50" s="135"/>
      <c r="X50" s="135"/>
      <c r="Y50" s="135"/>
    </row>
    <row r="51" spans="2:25" ht="12.75" hidden="1" customHeight="1" outlineLevel="1" x14ac:dyDescent="0.2">
      <c r="B51" s="851"/>
      <c r="C51" s="851"/>
      <c r="D51" s="27" t="str">
        <f t="shared" si="0"/>
        <v/>
      </c>
      <c r="E51" s="191" t="str">
        <f t="shared" si="1"/>
        <v>DDD</v>
      </c>
      <c r="F51" s="191">
        <f t="shared" si="12"/>
        <v>2019</v>
      </c>
      <c r="G51" s="191">
        <f t="shared" si="13"/>
        <v>2</v>
      </c>
      <c r="H51" s="191">
        <f t="shared" si="15"/>
        <v>10</v>
      </c>
      <c r="I51" s="192">
        <f t="shared" si="14"/>
        <v>42044</v>
      </c>
      <c r="J51" s="3"/>
      <c r="K51" s="134"/>
      <c r="L51" s="3"/>
      <c r="M51" s="134"/>
      <c r="N51" s="3"/>
      <c r="O51" s="134"/>
      <c r="P51" s="3"/>
      <c r="Q51" s="134"/>
      <c r="R51" s="131"/>
      <c r="S51" s="131"/>
      <c r="T51" s="131"/>
      <c r="U51" s="131"/>
      <c r="V51" s="135"/>
      <c r="W51" s="135"/>
      <c r="X51" s="135"/>
      <c r="Y51" s="135"/>
    </row>
    <row r="52" spans="2:25" ht="12.75" hidden="1" customHeight="1" outlineLevel="1" x14ac:dyDescent="0.2">
      <c r="B52" s="851"/>
      <c r="C52" s="851"/>
      <c r="D52" s="27" t="str">
        <f t="shared" si="0"/>
        <v/>
      </c>
      <c r="E52" s="191" t="str">
        <f t="shared" si="1"/>
        <v>DDD</v>
      </c>
      <c r="F52" s="191">
        <f t="shared" si="12"/>
        <v>2019</v>
      </c>
      <c r="G52" s="191">
        <f t="shared" si="13"/>
        <v>2</v>
      </c>
      <c r="H52" s="191">
        <f t="shared" si="15"/>
        <v>11</v>
      </c>
      <c r="I52" s="192">
        <f t="shared" si="14"/>
        <v>42045</v>
      </c>
      <c r="J52" s="3">
        <v>8</v>
      </c>
      <c r="K52" s="134">
        <v>0</v>
      </c>
      <c r="L52" s="3">
        <v>13</v>
      </c>
      <c r="M52" s="134">
        <v>10</v>
      </c>
      <c r="N52" s="3">
        <v>13</v>
      </c>
      <c r="O52" s="134">
        <v>40</v>
      </c>
      <c r="P52" s="3">
        <v>17</v>
      </c>
      <c r="Q52" s="134">
        <v>28</v>
      </c>
      <c r="R52" s="131">
        <f t="shared" si="16"/>
        <v>0.33333333333333331</v>
      </c>
      <c r="S52" s="131">
        <f t="shared" si="17"/>
        <v>0.54861111111111105</v>
      </c>
      <c r="T52" s="131">
        <f t="shared" si="18"/>
        <v>0.56944444444444442</v>
      </c>
      <c r="U52" s="131">
        <f t="shared" si="19"/>
        <v>0.72777777777777775</v>
      </c>
      <c r="V52" s="135"/>
      <c r="W52" s="135">
        <f t="shared" si="20"/>
        <v>0.35416666666666669</v>
      </c>
      <c r="X52" s="135"/>
      <c r="Y52" s="135">
        <f t="shared" si="21"/>
        <v>0.37361111111111106</v>
      </c>
    </row>
    <row r="53" spans="2:25" ht="12.75" hidden="1" customHeight="1" outlineLevel="1" x14ac:dyDescent="0.2">
      <c r="B53" s="851"/>
      <c r="C53" s="851"/>
      <c r="D53" s="27" t="str">
        <f t="shared" si="0"/>
        <v/>
      </c>
      <c r="E53" s="191" t="str">
        <f t="shared" si="1"/>
        <v>DDD</v>
      </c>
      <c r="F53" s="191">
        <f t="shared" si="12"/>
        <v>2019</v>
      </c>
      <c r="G53" s="191">
        <f t="shared" si="13"/>
        <v>2</v>
      </c>
      <c r="H53" s="191">
        <f t="shared" si="15"/>
        <v>12</v>
      </c>
      <c r="I53" s="192">
        <f t="shared" si="14"/>
        <v>42046</v>
      </c>
      <c r="J53" s="3">
        <v>7</v>
      </c>
      <c r="K53" s="134">
        <v>50</v>
      </c>
      <c r="L53" s="3">
        <v>13</v>
      </c>
      <c r="M53" s="134">
        <v>8</v>
      </c>
      <c r="N53" s="3">
        <v>13</v>
      </c>
      <c r="O53" s="134">
        <v>45</v>
      </c>
      <c r="P53" s="3">
        <v>22</v>
      </c>
      <c r="Q53" s="134">
        <v>0</v>
      </c>
      <c r="R53" s="131">
        <f t="shared" si="16"/>
        <v>0.3263888888888889</v>
      </c>
      <c r="S53" s="131">
        <f t="shared" si="17"/>
        <v>0.54722222222222217</v>
      </c>
      <c r="T53" s="131">
        <f t="shared" si="18"/>
        <v>0.57291666666666663</v>
      </c>
      <c r="U53" s="131">
        <f t="shared" si="19"/>
        <v>0.91666666666666663</v>
      </c>
      <c r="V53" s="135"/>
      <c r="W53" s="135">
        <f t="shared" si="20"/>
        <v>0.35416666666666669</v>
      </c>
      <c r="X53" s="135"/>
      <c r="Y53" s="135">
        <f t="shared" si="21"/>
        <v>0.56458333333333321</v>
      </c>
    </row>
    <row r="54" spans="2:25" ht="12.75" hidden="1" customHeight="1" outlineLevel="1" x14ac:dyDescent="0.2">
      <c r="B54" s="851"/>
      <c r="C54" s="851"/>
      <c r="D54" s="27" t="str">
        <f t="shared" si="0"/>
        <v/>
      </c>
      <c r="E54" s="191" t="str">
        <f t="shared" si="1"/>
        <v>DDD</v>
      </c>
      <c r="F54" s="191">
        <f t="shared" si="12"/>
        <v>2019</v>
      </c>
      <c r="G54" s="191">
        <f t="shared" si="13"/>
        <v>2</v>
      </c>
      <c r="H54" s="191">
        <f t="shared" si="15"/>
        <v>13</v>
      </c>
      <c r="I54" s="192">
        <f t="shared" si="14"/>
        <v>42047</v>
      </c>
      <c r="J54" s="3">
        <v>8</v>
      </c>
      <c r="K54" s="134">
        <v>0</v>
      </c>
      <c r="L54" s="3">
        <v>13</v>
      </c>
      <c r="M54" s="134">
        <v>8</v>
      </c>
      <c r="N54" s="3">
        <v>13</v>
      </c>
      <c r="O54" s="134">
        <v>45</v>
      </c>
      <c r="P54" s="3">
        <v>16</v>
      </c>
      <c r="Q54" s="134">
        <v>28</v>
      </c>
      <c r="R54" s="131">
        <f t="shared" si="16"/>
        <v>0.33333333333333331</v>
      </c>
      <c r="S54" s="131">
        <f t="shared" si="17"/>
        <v>0.54722222222222217</v>
      </c>
      <c r="T54" s="131">
        <f t="shared" si="18"/>
        <v>0.57291666666666663</v>
      </c>
      <c r="U54" s="131">
        <f t="shared" si="19"/>
        <v>0.68611111111111101</v>
      </c>
      <c r="V54" s="135"/>
      <c r="W54" s="135">
        <f t="shared" si="20"/>
        <v>0.35416666666666669</v>
      </c>
      <c r="X54" s="135"/>
      <c r="Y54" s="135">
        <f t="shared" si="21"/>
        <v>0.32708333333333323</v>
      </c>
    </row>
    <row r="55" spans="2:25" ht="12.75" hidden="1" customHeight="1" outlineLevel="1" x14ac:dyDescent="0.2">
      <c r="B55" s="851"/>
      <c r="C55" s="851"/>
      <c r="D55" s="27" t="str">
        <f t="shared" si="0"/>
        <v/>
      </c>
      <c r="E55" s="191" t="str">
        <f t="shared" si="1"/>
        <v>DDD</v>
      </c>
      <c r="F55" s="191">
        <f t="shared" si="12"/>
        <v>2019</v>
      </c>
      <c r="G55" s="191">
        <f t="shared" si="13"/>
        <v>2</v>
      </c>
      <c r="H55" s="191">
        <f t="shared" si="15"/>
        <v>14</v>
      </c>
      <c r="I55" s="192">
        <f t="shared" si="14"/>
        <v>42048</v>
      </c>
      <c r="J55" s="3">
        <v>8</v>
      </c>
      <c r="K55" s="134">
        <v>0</v>
      </c>
      <c r="L55" s="3">
        <v>12</v>
      </c>
      <c r="M55" s="134">
        <v>5</v>
      </c>
      <c r="N55" s="3">
        <v>12</v>
      </c>
      <c r="O55" s="134">
        <v>35</v>
      </c>
      <c r="P55" s="3">
        <v>16</v>
      </c>
      <c r="Q55" s="134">
        <v>0</v>
      </c>
      <c r="R55" s="131">
        <f t="shared" si="16"/>
        <v>0.33333333333333331</v>
      </c>
      <c r="S55" s="131">
        <f t="shared" si="17"/>
        <v>0.50347222222222221</v>
      </c>
      <c r="T55" s="131">
        <f t="shared" si="18"/>
        <v>0.52430555555555558</v>
      </c>
      <c r="U55" s="131">
        <f t="shared" si="19"/>
        <v>0.66666666666666663</v>
      </c>
      <c r="V55" s="135"/>
      <c r="W55" s="135">
        <f t="shared" si="20"/>
        <v>0.35416666666666669</v>
      </c>
      <c r="X55" s="135"/>
      <c r="Y55" s="135">
        <f t="shared" si="21"/>
        <v>0.31249999999999994</v>
      </c>
    </row>
    <row r="56" spans="2:25" ht="12.75" hidden="1" customHeight="1" outlineLevel="1" x14ac:dyDescent="0.2">
      <c r="B56" s="851"/>
      <c r="C56" s="851"/>
      <c r="D56" s="27" t="str">
        <f t="shared" si="0"/>
        <v/>
      </c>
      <c r="E56" s="191" t="str">
        <f t="shared" si="1"/>
        <v>DDD</v>
      </c>
      <c r="F56" s="191">
        <f t="shared" si="12"/>
        <v>2019</v>
      </c>
      <c r="G56" s="191">
        <f t="shared" si="13"/>
        <v>2</v>
      </c>
      <c r="H56" s="191">
        <f t="shared" si="15"/>
        <v>15</v>
      </c>
      <c r="I56" s="192">
        <f t="shared" si="14"/>
        <v>42049</v>
      </c>
      <c r="J56" s="3">
        <v>8</v>
      </c>
      <c r="K56" s="134">
        <v>0</v>
      </c>
      <c r="L56" s="3">
        <v>12</v>
      </c>
      <c r="M56" s="134">
        <v>5</v>
      </c>
      <c r="N56" s="3">
        <v>12</v>
      </c>
      <c r="O56" s="134">
        <v>35</v>
      </c>
      <c r="P56" s="3">
        <v>16</v>
      </c>
      <c r="Q56" s="134">
        <v>0</v>
      </c>
      <c r="R56" s="131">
        <f t="shared" si="16"/>
        <v>0.33333333333333331</v>
      </c>
      <c r="S56" s="131">
        <f t="shared" si="17"/>
        <v>0.50347222222222221</v>
      </c>
      <c r="T56" s="131">
        <f t="shared" si="18"/>
        <v>0.52430555555555558</v>
      </c>
      <c r="U56" s="131">
        <f t="shared" si="19"/>
        <v>0.66666666666666663</v>
      </c>
      <c r="V56" s="135"/>
      <c r="W56" s="135">
        <f t="shared" si="20"/>
        <v>0.35416666666666669</v>
      </c>
      <c r="X56" s="135"/>
      <c r="Y56" s="135">
        <f t="shared" si="21"/>
        <v>0.31249999999999994</v>
      </c>
    </row>
    <row r="57" spans="2:25" ht="12.75" hidden="1" customHeight="1" outlineLevel="1" x14ac:dyDescent="0.2">
      <c r="B57" s="851"/>
      <c r="C57" s="851"/>
      <c r="D57" s="27" t="str">
        <f t="shared" si="0"/>
        <v/>
      </c>
      <c r="E57" s="191" t="str">
        <f t="shared" si="1"/>
        <v>DDD</v>
      </c>
      <c r="F57" s="191">
        <f t="shared" si="12"/>
        <v>2019</v>
      </c>
      <c r="G57" s="191">
        <f t="shared" si="13"/>
        <v>2</v>
      </c>
      <c r="H57" s="191">
        <f t="shared" si="15"/>
        <v>16</v>
      </c>
      <c r="I57" s="192">
        <f t="shared" si="14"/>
        <v>42050</v>
      </c>
      <c r="J57" s="3">
        <v>12</v>
      </c>
      <c r="K57" s="134">
        <v>0</v>
      </c>
      <c r="L57" s="3">
        <v>12</v>
      </c>
      <c r="M57" s="134">
        <v>5</v>
      </c>
      <c r="N57" s="3">
        <v>12</v>
      </c>
      <c r="O57" s="134">
        <v>5</v>
      </c>
      <c r="P57" s="3">
        <v>22</v>
      </c>
      <c r="Q57" s="134">
        <v>15</v>
      </c>
      <c r="R57" s="131">
        <f t="shared" si="16"/>
        <v>0.5</v>
      </c>
      <c r="S57" s="131">
        <f t="shared" si="17"/>
        <v>0.50347222222222221</v>
      </c>
      <c r="T57" s="131">
        <f t="shared" si="18"/>
        <v>0.50347222222222221</v>
      </c>
      <c r="U57" s="131">
        <f t="shared" si="19"/>
        <v>0.92708333333333337</v>
      </c>
      <c r="V57" s="135"/>
      <c r="W57" s="135">
        <f t="shared" si="20"/>
        <v>0.35416666666666669</v>
      </c>
      <c r="X57" s="135"/>
      <c r="Y57" s="135">
        <f t="shared" si="21"/>
        <v>0.42708333333333337</v>
      </c>
    </row>
    <row r="58" spans="2:25" ht="12.75" hidden="1" customHeight="1" outlineLevel="1" x14ac:dyDescent="0.2">
      <c r="B58" s="851"/>
      <c r="C58" s="851"/>
      <c r="D58" s="27" t="str">
        <f t="shared" si="0"/>
        <v/>
      </c>
      <c r="E58" s="191" t="str">
        <f t="shared" si="1"/>
        <v>DDD</v>
      </c>
      <c r="F58" s="191">
        <f t="shared" si="12"/>
        <v>2019</v>
      </c>
      <c r="G58" s="191">
        <f t="shared" si="13"/>
        <v>2</v>
      </c>
      <c r="H58" s="191">
        <f t="shared" si="15"/>
        <v>17</v>
      </c>
      <c r="I58" s="192">
        <f t="shared" si="14"/>
        <v>42051</v>
      </c>
      <c r="J58" s="3"/>
      <c r="K58" s="134"/>
      <c r="L58" s="3"/>
      <c r="M58" s="134"/>
      <c r="N58" s="3"/>
      <c r="O58" s="134"/>
      <c r="P58" s="3"/>
      <c r="Q58" s="134"/>
      <c r="R58" s="131"/>
      <c r="S58" s="131"/>
      <c r="T58" s="131"/>
      <c r="U58" s="131"/>
      <c r="V58" s="135"/>
      <c r="W58" s="135"/>
      <c r="X58" s="135"/>
      <c r="Y58" s="135"/>
    </row>
    <row r="59" spans="2:25" ht="12.75" hidden="1" customHeight="1" outlineLevel="1" x14ac:dyDescent="0.2">
      <c r="B59" s="851"/>
      <c r="C59" s="851"/>
      <c r="D59" s="27" t="str">
        <f t="shared" si="0"/>
        <v/>
      </c>
      <c r="E59" s="191" t="str">
        <f t="shared" si="1"/>
        <v>DDD</v>
      </c>
      <c r="F59" s="191">
        <f t="shared" si="12"/>
        <v>2019</v>
      </c>
      <c r="G59" s="191">
        <f t="shared" si="13"/>
        <v>2</v>
      </c>
      <c r="H59" s="191">
        <f t="shared" si="15"/>
        <v>18</v>
      </c>
      <c r="I59" s="192">
        <f t="shared" si="14"/>
        <v>42052</v>
      </c>
      <c r="J59" s="3">
        <v>9</v>
      </c>
      <c r="K59" s="134">
        <v>0</v>
      </c>
      <c r="L59" s="3">
        <v>13</v>
      </c>
      <c r="M59" s="134">
        <v>10</v>
      </c>
      <c r="N59" s="3">
        <v>13</v>
      </c>
      <c r="O59" s="134">
        <v>40</v>
      </c>
      <c r="P59" s="3">
        <v>18</v>
      </c>
      <c r="Q59" s="134">
        <v>0</v>
      </c>
      <c r="R59" s="131">
        <f t="shared" si="16"/>
        <v>0.375</v>
      </c>
      <c r="S59" s="131">
        <f t="shared" si="17"/>
        <v>0.54861111111111105</v>
      </c>
      <c r="T59" s="131">
        <f t="shared" si="18"/>
        <v>0.56944444444444442</v>
      </c>
      <c r="U59" s="131">
        <f t="shared" si="19"/>
        <v>0.75</v>
      </c>
      <c r="V59" s="135"/>
      <c r="W59" s="135">
        <f t="shared" si="20"/>
        <v>0.35416666666666669</v>
      </c>
      <c r="X59" s="135"/>
      <c r="Y59" s="135">
        <f t="shared" si="21"/>
        <v>0.35416666666666663</v>
      </c>
    </row>
    <row r="60" spans="2:25" ht="12.75" hidden="1" customHeight="1" outlineLevel="1" x14ac:dyDescent="0.2">
      <c r="B60" s="851"/>
      <c r="C60" s="851"/>
      <c r="D60" s="27" t="str">
        <f t="shared" si="0"/>
        <v/>
      </c>
      <c r="E60" s="191" t="str">
        <f t="shared" si="1"/>
        <v>DDD</v>
      </c>
      <c r="F60" s="191">
        <f t="shared" si="12"/>
        <v>2019</v>
      </c>
      <c r="G60" s="191">
        <f t="shared" si="13"/>
        <v>2</v>
      </c>
      <c r="H60" s="191">
        <f t="shared" si="15"/>
        <v>19</v>
      </c>
      <c r="I60" s="192">
        <f t="shared" si="14"/>
        <v>42053</v>
      </c>
      <c r="J60" s="3">
        <v>8</v>
      </c>
      <c r="K60" s="134">
        <v>20</v>
      </c>
      <c r="L60" s="3">
        <v>13</v>
      </c>
      <c r="M60" s="134">
        <v>10</v>
      </c>
      <c r="N60" s="3">
        <v>13</v>
      </c>
      <c r="O60" s="134">
        <v>40</v>
      </c>
      <c r="P60" s="3">
        <v>17</v>
      </c>
      <c r="Q60" s="134">
        <v>30</v>
      </c>
      <c r="R60" s="131">
        <f t="shared" si="16"/>
        <v>0.34722222222222227</v>
      </c>
      <c r="S60" s="131">
        <f t="shared" si="17"/>
        <v>0.54861111111111105</v>
      </c>
      <c r="T60" s="131">
        <f t="shared" si="18"/>
        <v>0.56944444444444442</v>
      </c>
      <c r="U60" s="131">
        <f t="shared" si="19"/>
        <v>0.72916666666666663</v>
      </c>
      <c r="V60" s="135"/>
      <c r="W60" s="135">
        <f t="shared" si="20"/>
        <v>0.35416666666666669</v>
      </c>
      <c r="X60" s="135"/>
      <c r="Y60" s="135">
        <f t="shared" si="21"/>
        <v>0.36111111111111099</v>
      </c>
    </row>
    <row r="61" spans="2:25" ht="12.75" hidden="1" customHeight="1" outlineLevel="1" x14ac:dyDescent="0.2">
      <c r="B61" s="851"/>
      <c r="C61" s="851"/>
      <c r="D61" s="27" t="str">
        <f t="shared" si="0"/>
        <v/>
      </c>
      <c r="E61" s="191" t="str">
        <f t="shared" si="1"/>
        <v>DDD</v>
      </c>
      <c r="F61" s="191">
        <f t="shared" si="12"/>
        <v>2019</v>
      </c>
      <c r="G61" s="191">
        <f t="shared" si="13"/>
        <v>2</v>
      </c>
      <c r="H61" s="191">
        <f t="shared" si="15"/>
        <v>20</v>
      </c>
      <c r="I61" s="192">
        <f t="shared" si="14"/>
        <v>42054</v>
      </c>
      <c r="J61" s="3">
        <v>8</v>
      </c>
      <c r="K61" s="134">
        <v>20</v>
      </c>
      <c r="L61" s="3">
        <v>13</v>
      </c>
      <c r="M61" s="134">
        <v>10</v>
      </c>
      <c r="N61" s="3">
        <v>14</v>
      </c>
      <c r="O61" s="134">
        <v>0</v>
      </c>
      <c r="P61" s="3">
        <v>17</v>
      </c>
      <c r="Q61" s="134">
        <v>45</v>
      </c>
      <c r="R61" s="131">
        <f t="shared" si="16"/>
        <v>0.34722222222222227</v>
      </c>
      <c r="S61" s="131">
        <f t="shared" si="17"/>
        <v>0.54861111111111105</v>
      </c>
      <c r="T61" s="131">
        <f t="shared" si="18"/>
        <v>0.58333333333333337</v>
      </c>
      <c r="U61" s="131">
        <f t="shared" si="19"/>
        <v>0.73958333333333337</v>
      </c>
      <c r="V61" s="135"/>
      <c r="W61" s="135">
        <f t="shared" si="20"/>
        <v>0.35416666666666669</v>
      </c>
      <c r="X61" s="135"/>
      <c r="Y61" s="135">
        <f t="shared" si="21"/>
        <v>0.35763888888888878</v>
      </c>
    </row>
    <row r="62" spans="2:25" ht="12.75" hidden="1" customHeight="1" outlineLevel="1" x14ac:dyDescent="0.2">
      <c r="B62" s="851"/>
      <c r="C62" s="851"/>
      <c r="D62" s="27" t="str">
        <f t="shared" si="0"/>
        <v/>
      </c>
      <c r="E62" s="191" t="str">
        <f t="shared" si="1"/>
        <v>DDD</v>
      </c>
      <c r="F62" s="191">
        <f t="shared" si="12"/>
        <v>2019</v>
      </c>
      <c r="G62" s="191">
        <f t="shared" si="13"/>
        <v>2</v>
      </c>
      <c r="H62" s="191">
        <f t="shared" si="15"/>
        <v>21</v>
      </c>
      <c r="I62" s="192">
        <f t="shared" si="14"/>
        <v>42055</v>
      </c>
      <c r="J62" s="3">
        <v>8</v>
      </c>
      <c r="K62" s="134">
        <v>30</v>
      </c>
      <c r="L62" s="3">
        <v>12</v>
      </c>
      <c r="M62" s="134">
        <v>5</v>
      </c>
      <c r="N62" s="3">
        <v>12</v>
      </c>
      <c r="O62" s="134">
        <v>35</v>
      </c>
      <c r="P62" s="3">
        <v>16</v>
      </c>
      <c r="Q62" s="134">
        <v>0</v>
      </c>
      <c r="R62" s="131">
        <f t="shared" si="16"/>
        <v>0.35416666666666669</v>
      </c>
      <c r="S62" s="131">
        <f t="shared" si="17"/>
        <v>0.50347222222222221</v>
      </c>
      <c r="T62" s="131">
        <f t="shared" si="18"/>
        <v>0.52430555555555558</v>
      </c>
      <c r="U62" s="131">
        <f t="shared" si="19"/>
        <v>0.66666666666666663</v>
      </c>
      <c r="V62" s="135"/>
      <c r="W62" s="135">
        <f t="shared" si="20"/>
        <v>0.35416666666666669</v>
      </c>
      <c r="X62" s="135"/>
      <c r="Y62" s="135">
        <f t="shared" si="21"/>
        <v>0.29166666666666657</v>
      </c>
    </row>
    <row r="63" spans="2:25" ht="12.75" hidden="1" customHeight="1" outlineLevel="1" x14ac:dyDescent="0.2">
      <c r="B63" s="851"/>
      <c r="C63" s="851"/>
      <c r="D63" s="27" t="str">
        <f t="shared" si="0"/>
        <v/>
      </c>
      <c r="E63" s="191" t="str">
        <f t="shared" si="1"/>
        <v>DDD</v>
      </c>
      <c r="F63" s="191">
        <f t="shared" si="12"/>
        <v>2019</v>
      </c>
      <c r="G63" s="191">
        <f t="shared" si="13"/>
        <v>2</v>
      </c>
      <c r="H63" s="191">
        <f t="shared" si="15"/>
        <v>22</v>
      </c>
      <c r="I63" s="192">
        <f t="shared" si="14"/>
        <v>42056</v>
      </c>
      <c r="J63" s="3">
        <v>7</v>
      </c>
      <c r="K63" s="134">
        <v>35</v>
      </c>
      <c r="L63" s="3">
        <v>12</v>
      </c>
      <c r="M63" s="134">
        <v>5</v>
      </c>
      <c r="N63" s="3">
        <v>12</v>
      </c>
      <c r="O63" s="134">
        <v>35</v>
      </c>
      <c r="P63" s="3">
        <v>17</v>
      </c>
      <c r="Q63" s="134">
        <v>15</v>
      </c>
      <c r="R63" s="131">
        <f t="shared" si="16"/>
        <v>0.31597222222222221</v>
      </c>
      <c r="S63" s="131">
        <f t="shared" si="17"/>
        <v>0.50347222222222221</v>
      </c>
      <c r="T63" s="131">
        <f t="shared" si="18"/>
        <v>0.52430555555555558</v>
      </c>
      <c r="U63" s="131">
        <f t="shared" si="19"/>
        <v>0.71875</v>
      </c>
      <c r="V63" s="135"/>
      <c r="W63" s="135">
        <f t="shared" si="20"/>
        <v>0.35416666666666669</v>
      </c>
      <c r="X63" s="135"/>
      <c r="Y63" s="135">
        <f t="shared" si="21"/>
        <v>0.38194444444444442</v>
      </c>
    </row>
    <row r="64" spans="2:25" ht="12.75" hidden="1" customHeight="1" outlineLevel="1" x14ac:dyDescent="0.2">
      <c r="B64" s="851"/>
      <c r="C64" s="851"/>
      <c r="D64" s="27" t="str">
        <f t="shared" si="0"/>
        <v/>
      </c>
      <c r="E64" s="191" t="str">
        <f t="shared" si="1"/>
        <v>DDD</v>
      </c>
      <c r="F64" s="191">
        <f t="shared" si="12"/>
        <v>2019</v>
      </c>
      <c r="G64" s="191">
        <f t="shared" si="13"/>
        <v>2</v>
      </c>
      <c r="H64" s="191">
        <f t="shared" si="15"/>
        <v>23</v>
      </c>
      <c r="I64" s="192">
        <f t="shared" si="14"/>
        <v>42057</v>
      </c>
      <c r="J64" s="3"/>
      <c r="K64" s="134"/>
      <c r="L64" s="3"/>
      <c r="M64" s="134"/>
      <c r="N64" s="3"/>
      <c r="O64" s="134"/>
      <c r="P64" s="3"/>
      <c r="Q64" s="134"/>
      <c r="R64" s="131"/>
      <c r="S64" s="131"/>
      <c r="T64" s="131"/>
      <c r="U64" s="131"/>
      <c r="V64" s="135"/>
      <c r="W64" s="135"/>
      <c r="X64" s="135"/>
      <c r="Y64" s="135"/>
    </row>
    <row r="65" spans="1:38" ht="12.75" hidden="1" customHeight="1" outlineLevel="1" x14ac:dyDescent="0.2">
      <c r="B65" s="851"/>
      <c r="C65" s="851"/>
      <c r="D65" s="27" t="str">
        <f t="shared" si="0"/>
        <v/>
      </c>
      <c r="E65" s="191" t="str">
        <f t="shared" si="1"/>
        <v>DDD</v>
      </c>
      <c r="F65" s="191">
        <f t="shared" si="12"/>
        <v>2019</v>
      </c>
      <c r="G65" s="191">
        <f t="shared" si="13"/>
        <v>2</v>
      </c>
      <c r="H65" s="191">
        <f t="shared" si="15"/>
        <v>24</v>
      </c>
      <c r="I65" s="192">
        <f t="shared" si="14"/>
        <v>42058</v>
      </c>
      <c r="J65" s="3"/>
      <c r="K65" s="134"/>
      <c r="L65" s="3"/>
      <c r="M65" s="134"/>
      <c r="N65" s="3"/>
      <c r="O65" s="134"/>
      <c r="P65" s="3"/>
      <c r="Q65" s="134"/>
      <c r="R65" s="131"/>
      <c r="S65" s="131"/>
      <c r="T65" s="131"/>
      <c r="U65" s="131"/>
      <c r="V65" s="135"/>
      <c r="W65" s="135"/>
      <c r="X65" s="135"/>
      <c r="Y65" s="135"/>
      <c r="Z65" s="135"/>
      <c r="AA65" s="150"/>
      <c r="AI65" s="184"/>
    </row>
    <row r="66" spans="1:38" ht="12.75" hidden="1" customHeight="1" outlineLevel="1" x14ac:dyDescent="0.2">
      <c r="B66" s="851"/>
      <c r="C66" s="851"/>
      <c r="D66" s="27" t="str">
        <f t="shared" si="0"/>
        <v/>
      </c>
      <c r="E66" s="191" t="str">
        <f t="shared" si="1"/>
        <v>DDD</v>
      </c>
      <c r="F66" s="191">
        <f t="shared" si="12"/>
        <v>2019</v>
      </c>
      <c r="G66" s="191">
        <f t="shared" si="13"/>
        <v>2</v>
      </c>
      <c r="H66" s="191">
        <f t="shared" si="15"/>
        <v>25</v>
      </c>
      <c r="I66" s="192">
        <f t="shared" si="14"/>
        <v>42059</v>
      </c>
      <c r="J66" s="3">
        <v>8</v>
      </c>
      <c r="K66" s="134">
        <v>0</v>
      </c>
      <c r="L66" s="3">
        <v>13</v>
      </c>
      <c r="M66" s="134">
        <v>10</v>
      </c>
      <c r="N66" s="3">
        <v>13</v>
      </c>
      <c r="O66" s="134">
        <v>45</v>
      </c>
      <c r="P66" s="3">
        <v>19</v>
      </c>
      <c r="Q66" s="134">
        <v>0</v>
      </c>
      <c r="R66" s="131">
        <f t="shared" si="16"/>
        <v>0.33333333333333331</v>
      </c>
      <c r="S66" s="131">
        <f t="shared" si="17"/>
        <v>0.54861111111111105</v>
      </c>
      <c r="T66" s="131">
        <f t="shared" si="18"/>
        <v>0.57291666666666663</v>
      </c>
      <c r="U66" s="131">
        <f t="shared" si="19"/>
        <v>0.79166666666666663</v>
      </c>
      <c r="V66" s="135"/>
      <c r="W66" s="135">
        <f t="shared" si="20"/>
        <v>0.35416666666666669</v>
      </c>
      <c r="X66" s="135"/>
      <c r="Y66" s="135">
        <f t="shared" si="21"/>
        <v>0.43402777777777773</v>
      </c>
      <c r="Z66" s="135"/>
      <c r="AI66" s="184"/>
    </row>
    <row r="67" spans="1:38" ht="12.75" hidden="1" customHeight="1" outlineLevel="1" x14ac:dyDescent="0.2">
      <c r="B67" s="851"/>
      <c r="C67" s="851"/>
      <c r="D67" s="27" t="str">
        <f t="shared" si="0"/>
        <v/>
      </c>
      <c r="E67" s="191" t="str">
        <f t="shared" si="1"/>
        <v>DDD</v>
      </c>
      <c r="F67" s="191">
        <f t="shared" si="12"/>
        <v>2019</v>
      </c>
      <c r="G67" s="191">
        <f t="shared" si="13"/>
        <v>2</v>
      </c>
      <c r="H67" s="191">
        <f t="shared" si="15"/>
        <v>26</v>
      </c>
      <c r="I67" s="192">
        <f t="shared" si="14"/>
        <v>42060</v>
      </c>
      <c r="J67" s="3">
        <v>8</v>
      </c>
      <c r="K67" s="134">
        <v>15</v>
      </c>
      <c r="L67" s="3">
        <v>12</v>
      </c>
      <c r="M67" s="134">
        <v>5</v>
      </c>
      <c r="N67" s="3">
        <v>12</v>
      </c>
      <c r="O67" s="134">
        <v>35</v>
      </c>
      <c r="P67" s="3">
        <v>18</v>
      </c>
      <c r="Q67" s="134">
        <v>0</v>
      </c>
      <c r="R67" s="131">
        <f t="shared" si="16"/>
        <v>0.34375</v>
      </c>
      <c r="S67" s="131">
        <f t="shared" si="17"/>
        <v>0.50347222222222221</v>
      </c>
      <c r="T67" s="131">
        <f t="shared" si="18"/>
        <v>0.52430555555555558</v>
      </c>
      <c r="U67" s="131">
        <f t="shared" si="19"/>
        <v>0.75</v>
      </c>
      <c r="V67" s="135"/>
      <c r="W67" s="135">
        <f t="shared" si="20"/>
        <v>0.35416666666666669</v>
      </c>
      <c r="X67" s="135"/>
      <c r="Y67" s="135">
        <f t="shared" si="21"/>
        <v>0.38541666666666663</v>
      </c>
      <c r="Z67" s="135"/>
      <c r="AI67" s="184"/>
    </row>
    <row r="68" spans="1:38" ht="12.75" hidden="1" customHeight="1" outlineLevel="1" x14ac:dyDescent="0.2">
      <c r="B68" s="851"/>
      <c r="C68" s="851"/>
      <c r="D68" s="27" t="str">
        <f t="shared" si="0"/>
        <v/>
      </c>
      <c r="E68" s="191" t="str">
        <f t="shared" si="1"/>
        <v>DDD</v>
      </c>
      <c r="F68" s="191">
        <f t="shared" si="12"/>
        <v>2019</v>
      </c>
      <c r="G68" s="191">
        <f t="shared" si="13"/>
        <v>2</v>
      </c>
      <c r="H68" s="191">
        <f t="shared" si="15"/>
        <v>27</v>
      </c>
      <c r="I68" s="192">
        <f t="shared" si="14"/>
        <v>42061</v>
      </c>
      <c r="J68" s="144">
        <v>8</v>
      </c>
      <c r="K68" s="145">
        <v>30</v>
      </c>
      <c r="L68" s="144">
        <v>12</v>
      </c>
      <c r="M68" s="145">
        <v>5</v>
      </c>
      <c r="N68" s="144">
        <v>12</v>
      </c>
      <c r="O68" s="145">
        <v>35</v>
      </c>
      <c r="P68" s="144">
        <v>18</v>
      </c>
      <c r="Q68" s="145">
        <v>0</v>
      </c>
      <c r="R68" s="146">
        <f>TIME(J68,K68,0)</f>
        <v>0.35416666666666669</v>
      </c>
      <c r="S68" s="146">
        <f>TIME(L68,M68,0)</f>
        <v>0.50347222222222221</v>
      </c>
      <c r="T68" s="146">
        <f>TIME(N68,O68,0)</f>
        <v>0.52430555555555558</v>
      </c>
      <c r="U68" s="146">
        <f>TIME(P68,Q68,0)</f>
        <v>0.75</v>
      </c>
      <c r="V68" s="147"/>
      <c r="W68" s="147">
        <f t="shared" si="20"/>
        <v>0.35416666666666669</v>
      </c>
      <c r="X68" s="147"/>
      <c r="Y68" s="147">
        <f>U68-R68-(T68-S68)</f>
        <v>0.37499999999999994</v>
      </c>
      <c r="Z68" s="147"/>
      <c r="AA68" s="189"/>
      <c r="AB68" s="149"/>
      <c r="AC68" s="149"/>
      <c r="AD68" s="149"/>
      <c r="AE68" s="149"/>
      <c r="AF68" s="149"/>
      <c r="AG68" s="149"/>
      <c r="AH68" s="171"/>
      <c r="AI68" s="183"/>
      <c r="AJ68" s="149" t="s">
        <v>160</v>
      </c>
      <c r="AK68" s="149" t="s">
        <v>150</v>
      </c>
      <c r="AL68" s="171" t="s">
        <v>181</v>
      </c>
    </row>
    <row r="69" spans="1:38" ht="12.75" hidden="1" customHeight="1" outlineLevel="1" x14ac:dyDescent="0.2">
      <c r="B69" s="851"/>
      <c r="C69" s="851"/>
      <c r="D69" s="27" t="str">
        <f t="shared" si="0"/>
        <v/>
      </c>
      <c r="E69" s="191" t="str">
        <f t="shared" si="1"/>
        <v>DDD</v>
      </c>
      <c r="F69" s="191">
        <f t="shared" si="12"/>
        <v>2019</v>
      </c>
      <c r="G69" s="191">
        <f t="shared" si="13"/>
        <v>2</v>
      </c>
      <c r="H69" s="191">
        <f t="shared" si="15"/>
        <v>28</v>
      </c>
      <c r="I69" s="192">
        <f t="shared" si="14"/>
        <v>42062</v>
      </c>
      <c r="J69" s="144">
        <v>7</v>
      </c>
      <c r="K69" s="145">
        <v>30</v>
      </c>
      <c r="L69" s="144">
        <v>12</v>
      </c>
      <c r="M69" s="145">
        <v>5</v>
      </c>
      <c r="N69" s="144">
        <v>12</v>
      </c>
      <c r="O69" s="145">
        <v>35</v>
      </c>
      <c r="P69" s="144">
        <v>23</v>
      </c>
      <c r="Q69" s="145">
        <v>15</v>
      </c>
      <c r="R69" s="146">
        <f>TIME(J69,K69,0)</f>
        <v>0.3125</v>
      </c>
      <c r="S69" s="146">
        <f>TIME(L69,M69,0)</f>
        <v>0.50347222222222221</v>
      </c>
      <c r="T69" s="146">
        <f>TIME(N69,O69,0)</f>
        <v>0.52430555555555558</v>
      </c>
      <c r="U69" s="146">
        <f>TIME(P69,Q69,0)</f>
        <v>0.96875</v>
      </c>
      <c r="V69" s="147"/>
      <c r="W69" s="147">
        <f t="shared" si="20"/>
        <v>0.35416666666666669</v>
      </c>
      <c r="X69" s="147"/>
      <c r="Y69" s="147">
        <f>U69-R69-(T69-S69)</f>
        <v>0.63541666666666663</v>
      </c>
      <c r="Z69" s="147"/>
      <c r="AA69" s="189"/>
      <c r="AB69" s="149"/>
      <c r="AC69" s="149"/>
      <c r="AD69" s="149"/>
      <c r="AE69" s="149"/>
      <c r="AF69" s="149"/>
      <c r="AG69" s="149"/>
      <c r="AH69" s="171"/>
      <c r="AI69" s="183"/>
      <c r="AJ69" s="149" t="s">
        <v>160</v>
      </c>
      <c r="AK69" s="149" t="s">
        <v>150</v>
      </c>
      <c r="AL69" s="171" t="s">
        <v>181</v>
      </c>
    </row>
    <row r="70" spans="1:38" ht="12.75" hidden="1" customHeight="1" outlineLevel="1" x14ac:dyDescent="0.2">
      <c r="B70" s="851"/>
      <c r="C70" s="851"/>
      <c r="D70" s="27" t="str">
        <f t="shared" si="0"/>
        <v/>
      </c>
      <c r="E70" s="191" t="str">
        <f t="shared" si="1"/>
        <v>DDD</v>
      </c>
      <c r="F70" s="191">
        <f t="shared" si="12"/>
        <v>2019</v>
      </c>
      <c r="G70" s="191">
        <f t="shared" si="13"/>
        <v>2</v>
      </c>
      <c r="H70" s="191">
        <f t="shared" si="15"/>
        <v>29</v>
      </c>
      <c r="I70" s="192">
        <f t="shared" si="14"/>
        <v>42063</v>
      </c>
      <c r="J70" s="5"/>
      <c r="K70" s="5"/>
      <c r="L70" s="5"/>
      <c r="M70" s="5"/>
      <c r="N70" s="5"/>
      <c r="O70" s="5"/>
      <c r="P70" s="5"/>
      <c r="Q70" s="5"/>
      <c r="R70" s="5"/>
      <c r="S70" s="5"/>
      <c r="T70" s="5"/>
      <c r="U70" s="5"/>
      <c r="V70" s="10"/>
      <c r="W70" s="10"/>
      <c r="X70" s="10"/>
      <c r="Y70" s="10"/>
      <c r="Z70" s="10"/>
      <c r="AA70" s="172"/>
      <c r="AI70" s="184"/>
    </row>
    <row r="71" spans="1:38" ht="12.75" hidden="1" customHeight="1" outlineLevel="1" x14ac:dyDescent="0.2">
      <c r="B71" s="851"/>
      <c r="C71" s="851"/>
      <c r="D71" s="27" t="str">
        <f t="shared" si="0"/>
        <v/>
      </c>
      <c r="E71" s="191" t="str">
        <f t="shared" si="1"/>
        <v>DDD</v>
      </c>
      <c r="F71" s="191">
        <f t="shared" si="12"/>
        <v>2019</v>
      </c>
      <c r="G71" s="191">
        <f t="shared" si="13"/>
        <v>2</v>
      </c>
      <c r="H71" s="191">
        <f t="shared" si="15"/>
        <v>30</v>
      </c>
      <c r="I71" s="192">
        <f t="shared" si="14"/>
        <v>42064</v>
      </c>
      <c r="J71" s="5"/>
      <c r="K71" s="5"/>
      <c r="L71" s="5"/>
      <c r="M71" s="5"/>
      <c r="N71" s="5"/>
      <c r="O71" s="5"/>
      <c r="P71" s="5"/>
      <c r="Q71" s="5"/>
      <c r="R71" s="5"/>
      <c r="S71" s="5"/>
      <c r="T71" s="5"/>
      <c r="U71" s="5"/>
      <c r="V71" s="10"/>
      <c r="W71" s="10"/>
      <c r="X71" s="10"/>
      <c r="Y71" s="10"/>
      <c r="Z71" s="10"/>
      <c r="AA71" s="172"/>
      <c r="AI71" s="184"/>
    </row>
    <row r="72" spans="1:38" ht="12.75" hidden="1" customHeight="1" outlineLevel="1" x14ac:dyDescent="0.2">
      <c r="B72" s="851"/>
      <c r="C72" s="851"/>
      <c r="D72" s="27" t="str">
        <f t="shared" si="0"/>
        <v/>
      </c>
      <c r="E72" s="191" t="str">
        <f t="shared" si="1"/>
        <v>DDD</v>
      </c>
      <c r="F72" s="191">
        <f t="shared" si="12"/>
        <v>2019</v>
      </c>
      <c r="G72" s="191">
        <f t="shared" si="13"/>
        <v>2</v>
      </c>
      <c r="H72" s="191">
        <f t="shared" si="15"/>
        <v>31</v>
      </c>
      <c r="I72" s="192">
        <f t="shared" si="14"/>
        <v>42065</v>
      </c>
      <c r="P72" s="4"/>
      <c r="Q72" s="4"/>
      <c r="R72" s="4"/>
      <c r="S72" s="4"/>
      <c r="T72" s="4"/>
      <c r="U72" s="4"/>
      <c r="V72" s="18"/>
      <c r="W72" s="18"/>
      <c r="X72" s="18"/>
      <c r="Y72" s="18"/>
      <c r="Z72" s="18"/>
      <c r="AA72" s="190"/>
      <c r="AI72" s="184"/>
    </row>
    <row r="73" spans="1:38" ht="12.75" hidden="1" customHeight="1" outlineLevel="1" x14ac:dyDescent="0.2">
      <c r="B73" s="851"/>
      <c r="C73" s="851"/>
      <c r="E73" s="191"/>
      <c r="F73" s="9"/>
      <c r="G73" s="9"/>
      <c r="H73" s="191"/>
      <c r="I73" s="13"/>
      <c r="P73" s="4" t="s">
        <v>21</v>
      </c>
      <c r="Q73" s="4"/>
      <c r="R73" s="4"/>
      <c r="S73" s="4"/>
      <c r="T73" s="4"/>
      <c r="U73" s="4"/>
      <c r="V73" s="18"/>
      <c r="W73" s="18">
        <f>SUM(W41:W72)</f>
        <v>7.4375000000000018</v>
      </c>
      <c r="X73" s="18"/>
      <c r="Y73" s="18">
        <f>SUM(Y41:Y72)</f>
        <v>8.0159722222222207</v>
      </c>
      <c r="Z73" s="18"/>
      <c r="AA73" s="190">
        <f>IF(Y73-W73&lt;0,W73-Y73,Y73-W73)</f>
        <v>0.57847222222221895</v>
      </c>
      <c r="AB73" s="190">
        <f>8.5*SUM(AB41:AB72)/24</f>
        <v>0</v>
      </c>
      <c r="AC73" s="190">
        <f>8.5*SUM(AC41:AC72)/24</f>
        <v>0</v>
      </c>
      <c r="AD73" s="190">
        <f>8.5*SUM(AD41:AD72)/24</f>
        <v>0</v>
      </c>
      <c r="AE73" s="190"/>
      <c r="AF73" s="190"/>
      <c r="AI73" s="184"/>
    </row>
    <row r="74" spans="1:38" ht="12.75" customHeight="1" collapsed="1" x14ac:dyDescent="0.2">
      <c r="B74" s="852"/>
      <c r="C74" s="852"/>
      <c r="E74" s="191"/>
      <c r="F74" s="50"/>
      <c r="G74" s="50"/>
      <c r="H74" s="50"/>
      <c r="I74" s="51"/>
      <c r="J74" s="52"/>
      <c r="K74" s="52"/>
      <c r="L74" s="52"/>
      <c r="M74" s="52"/>
      <c r="N74" s="52"/>
      <c r="O74" s="52"/>
      <c r="P74" s="52"/>
      <c r="Q74" s="52"/>
      <c r="R74" s="52"/>
      <c r="S74" s="52"/>
      <c r="T74" s="52"/>
      <c r="U74" s="52"/>
      <c r="V74" s="53"/>
      <c r="W74" s="53"/>
      <c r="X74" s="53"/>
      <c r="Y74" s="54"/>
      <c r="Z74" s="26"/>
      <c r="AA74" s="203">
        <f>AA40+AA73</f>
        <v>0.84236111111110645</v>
      </c>
      <c r="AB74" s="202">
        <f>AB40+SUM(AB41:AB72)</f>
        <v>2</v>
      </c>
      <c r="AC74" s="202">
        <f>AC40+SUM(AC41:AC72)</f>
        <v>0</v>
      </c>
      <c r="AD74" s="202">
        <f>AD40+SUM(AD41:AD72)</f>
        <v>2</v>
      </c>
      <c r="AE74" s="202"/>
      <c r="AF74" s="202"/>
      <c r="AG74" s="152"/>
      <c r="AH74" s="173"/>
      <c r="AI74" s="185"/>
      <c r="AJ74" s="152"/>
      <c r="AK74" s="152"/>
      <c r="AL74" s="173"/>
    </row>
    <row r="75" spans="1:38" ht="12.75" hidden="1" customHeight="1" outlineLevel="1" x14ac:dyDescent="0.2">
      <c r="B75" s="850">
        <f>$F$4</f>
        <v>2019</v>
      </c>
      <c r="C75" s="850" t="str">
        <f>TEXT(I76,"MMM")</f>
        <v>Mär</v>
      </c>
      <c r="E75" s="191"/>
      <c r="F75" s="62"/>
      <c r="G75" s="62"/>
      <c r="H75" s="62"/>
      <c r="I75" s="42"/>
      <c r="J75" s="43"/>
      <c r="K75" s="43"/>
      <c r="L75" s="43"/>
      <c r="M75" s="43"/>
      <c r="N75" s="43"/>
      <c r="O75" s="43"/>
      <c r="P75" s="43"/>
      <c r="Q75" s="43"/>
      <c r="R75" s="43"/>
      <c r="S75" s="43"/>
      <c r="T75" s="43"/>
      <c r="U75" s="43"/>
      <c r="V75" s="63"/>
      <c r="W75" s="63"/>
      <c r="X75" s="63"/>
      <c r="Y75" s="64"/>
      <c r="Z75" s="64"/>
      <c r="AA75" s="148"/>
      <c r="AB75" s="148"/>
      <c r="AC75" s="148"/>
      <c r="AD75" s="148"/>
      <c r="AE75" s="148"/>
      <c r="AF75" s="148"/>
      <c r="AG75" s="148"/>
      <c r="AH75" s="170"/>
      <c r="AI75" s="182"/>
      <c r="AJ75" s="148"/>
      <c r="AK75" s="148"/>
      <c r="AL75" s="170"/>
    </row>
    <row r="76" spans="1:38" ht="12.75" hidden="1" customHeight="1" outlineLevel="1" x14ac:dyDescent="0.2">
      <c r="A76" s="198">
        <f>A42+1</f>
        <v>3</v>
      </c>
      <c r="B76" s="851"/>
      <c r="C76" s="851"/>
      <c r="D76" s="27" t="str">
        <f t="shared" ref="D76:D136" si="22">IF(E76="Mon",WEEKNUM(I76),"")</f>
        <v/>
      </c>
      <c r="E76" s="191" t="str">
        <f t="shared" ref="E76:E136" si="23">TEXT(I76,"DDD")</f>
        <v>DDD</v>
      </c>
      <c r="F76" s="191">
        <f>$F$4</f>
        <v>2019</v>
      </c>
      <c r="G76" s="191">
        <f>$A$76</f>
        <v>3</v>
      </c>
      <c r="H76" s="191">
        <f>$H$4</f>
        <v>1</v>
      </c>
      <c r="I76" s="192">
        <f>DATE(F76,G76,H76)</f>
        <v>42063</v>
      </c>
      <c r="J76" s="3">
        <v>9</v>
      </c>
      <c r="K76" s="134">
        <v>15</v>
      </c>
      <c r="L76" s="3">
        <v>12</v>
      </c>
      <c r="M76" s="134">
        <v>30</v>
      </c>
      <c r="N76" s="3">
        <v>13</v>
      </c>
      <c r="O76" s="134">
        <v>0</v>
      </c>
      <c r="P76" s="3">
        <v>18</v>
      </c>
      <c r="Q76" s="134">
        <v>0</v>
      </c>
      <c r="R76" s="131">
        <f>TIME(J76,K76,0)</f>
        <v>0.38541666666666669</v>
      </c>
      <c r="S76" s="131">
        <f>TIME(L76,M76,0)</f>
        <v>0.52083333333333337</v>
      </c>
      <c r="T76" s="131">
        <f>TIME(N76,O76,0)</f>
        <v>0.54166666666666663</v>
      </c>
      <c r="U76" s="131">
        <f>TIME(P76,Q76,0)</f>
        <v>0.75</v>
      </c>
      <c r="V76" s="135"/>
      <c r="W76" s="135">
        <f>TIME($W$4,$X$4,0)</f>
        <v>0.35416666666666669</v>
      </c>
      <c r="X76" s="135"/>
      <c r="Y76" s="135">
        <f>U76-R76-(T76-S76)</f>
        <v>0.34375000000000006</v>
      </c>
      <c r="Z76" s="135"/>
      <c r="AA76" s="150"/>
      <c r="AI76" s="184"/>
    </row>
    <row r="77" spans="1:38" ht="12.75" hidden="1" customHeight="1" outlineLevel="1" x14ac:dyDescent="0.2">
      <c r="B77" s="851"/>
      <c r="C77" s="851"/>
      <c r="D77" s="27" t="str">
        <f t="shared" si="22"/>
        <v/>
      </c>
      <c r="E77" s="191" t="str">
        <f t="shared" si="23"/>
        <v>DDD</v>
      </c>
      <c r="F77" s="191">
        <f t="shared" ref="F77:F106" si="24">$F$4</f>
        <v>2019</v>
      </c>
      <c r="G77" s="191">
        <f t="shared" ref="G77:G106" si="25">$A$76</f>
        <v>3</v>
      </c>
      <c r="H77" s="191">
        <f>H76+1</f>
        <v>2</v>
      </c>
      <c r="I77" s="192">
        <f t="shared" ref="I77:I106" si="26">DATE(F77,G77,H77)</f>
        <v>42064</v>
      </c>
      <c r="J77" s="5"/>
      <c r="K77" s="5"/>
      <c r="L77" s="5"/>
      <c r="M77" s="5"/>
      <c r="N77" s="5"/>
      <c r="O77" s="5"/>
      <c r="P77" s="5"/>
      <c r="Q77" s="5"/>
      <c r="R77" s="5"/>
      <c r="S77" s="5"/>
      <c r="T77" s="5"/>
      <c r="U77" s="5"/>
      <c r="V77" s="10"/>
      <c r="W77" s="10"/>
      <c r="X77" s="10"/>
      <c r="Y77" s="10"/>
      <c r="Z77" s="10"/>
      <c r="AA77" s="150"/>
      <c r="AI77" s="184"/>
    </row>
    <row r="78" spans="1:38" ht="12.75" hidden="1" customHeight="1" outlineLevel="1" x14ac:dyDescent="0.2">
      <c r="B78" s="851"/>
      <c r="C78" s="851"/>
      <c r="D78" s="27" t="str">
        <f t="shared" si="22"/>
        <v/>
      </c>
      <c r="E78" s="191" t="str">
        <f t="shared" si="23"/>
        <v>DDD</v>
      </c>
      <c r="F78" s="191">
        <f t="shared" si="24"/>
        <v>2019</v>
      </c>
      <c r="G78" s="191">
        <f t="shared" si="25"/>
        <v>3</v>
      </c>
      <c r="H78" s="191">
        <f t="shared" ref="H78:H106" si="27">H77+1</f>
        <v>3</v>
      </c>
      <c r="I78" s="192">
        <f t="shared" si="26"/>
        <v>42065</v>
      </c>
      <c r="J78" s="5"/>
      <c r="K78" s="5"/>
      <c r="L78" s="5"/>
      <c r="M78" s="5"/>
      <c r="N78" s="5"/>
      <c r="O78" s="5"/>
      <c r="P78" s="5"/>
      <c r="Q78" s="5"/>
      <c r="R78" s="5"/>
      <c r="S78" s="5"/>
      <c r="T78" s="5"/>
      <c r="U78" s="5"/>
      <c r="V78" s="10"/>
      <c r="W78" s="10"/>
      <c r="X78" s="10"/>
      <c r="Y78" s="10"/>
      <c r="Z78" s="10"/>
      <c r="AA78" s="150"/>
      <c r="AI78" s="184"/>
    </row>
    <row r="79" spans="1:38" ht="12.75" hidden="1" customHeight="1" outlineLevel="1" x14ac:dyDescent="0.2">
      <c r="B79" s="851"/>
      <c r="C79" s="851"/>
      <c r="D79" s="27" t="str">
        <f t="shared" si="22"/>
        <v/>
      </c>
      <c r="E79" s="191" t="str">
        <f t="shared" si="23"/>
        <v>DDD</v>
      </c>
      <c r="F79" s="191">
        <f t="shared" si="24"/>
        <v>2019</v>
      </c>
      <c r="G79" s="191">
        <f t="shared" si="25"/>
        <v>3</v>
      </c>
      <c r="H79" s="191">
        <f t="shared" si="27"/>
        <v>4</v>
      </c>
      <c r="I79" s="192">
        <f t="shared" si="26"/>
        <v>42066</v>
      </c>
      <c r="J79" s="3">
        <v>8</v>
      </c>
      <c r="K79" s="134">
        <v>10</v>
      </c>
      <c r="L79" s="3">
        <v>13</v>
      </c>
      <c r="M79" s="134">
        <v>5</v>
      </c>
      <c r="N79" s="3">
        <v>13</v>
      </c>
      <c r="O79" s="134">
        <v>35</v>
      </c>
      <c r="P79" s="3">
        <v>18</v>
      </c>
      <c r="Q79" s="134">
        <v>0</v>
      </c>
      <c r="R79" s="131">
        <f>TIME(J79,K79,0)</f>
        <v>0.34027777777777773</v>
      </c>
      <c r="S79" s="131">
        <f>TIME(L79,M79,0)</f>
        <v>0.54513888888888895</v>
      </c>
      <c r="T79" s="131">
        <f>TIME(N79,O79,0)</f>
        <v>0.56597222222222221</v>
      </c>
      <c r="U79" s="131">
        <f>TIME(P79,Q79,0)</f>
        <v>0.75</v>
      </c>
      <c r="V79" s="135"/>
      <c r="W79" s="135">
        <f>TIME($W$4,$X$4,0)</f>
        <v>0.35416666666666669</v>
      </c>
      <c r="X79" s="135"/>
      <c r="Y79" s="135">
        <f>U79-R79-(T79-S79)</f>
        <v>0.38888888888888901</v>
      </c>
      <c r="Z79" s="135"/>
      <c r="AA79" s="150"/>
      <c r="AI79" s="184"/>
    </row>
    <row r="80" spans="1:38" ht="12.75" hidden="1" customHeight="1" outlineLevel="1" x14ac:dyDescent="0.2">
      <c r="B80" s="851"/>
      <c r="C80" s="851"/>
      <c r="D80" s="27" t="str">
        <f t="shared" si="22"/>
        <v/>
      </c>
      <c r="E80" s="191" t="str">
        <f t="shared" si="23"/>
        <v>DDD</v>
      </c>
      <c r="F80" s="191">
        <f t="shared" si="24"/>
        <v>2019</v>
      </c>
      <c r="G80" s="191">
        <f t="shared" si="25"/>
        <v>3</v>
      </c>
      <c r="H80" s="191">
        <f t="shared" si="27"/>
        <v>5</v>
      </c>
      <c r="I80" s="192">
        <f t="shared" si="26"/>
        <v>42067</v>
      </c>
      <c r="J80" s="3">
        <v>8</v>
      </c>
      <c r="K80" s="134">
        <v>30</v>
      </c>
      <c r="L80" s="3">
        <v>13</v>
      </c>
      <c r="M80" s="134">
        <v>5</v>
      </c>
      <c r="N80" s="3">
        <v>13</v>
      </c>
      <c r="O80" s="134">
        <v>35</v>
      </c>
      <c r="P80" s="3">
        <v>20</v>
      </c>
      <c r="Q80" s="134">
        <v>15</v>
      </c>
      <c r="R80" s="131">
        <f>TIME(J80,K80,0)</f>
        <v>0.35416666666666669</v>
      </c>
      <c r="S80" s="131">
        <f>TIME(L80,M80,0)</f>
        <v>0.54513888888888895</v>
      </c>
      <c r="T80" s="131">
        <f>TIME(N80,O80,0)</f>
        <v>0.56597222222222221</v>
      </c>
      <c r="U80" s="131">
        <f>TIME(P80,Q80,0)</f>
        <v>0.84375</v>
      </c>
      <c r="V80" s="135"/>
      <c r="W80" s="135">
        <f>TIME($W$4,$X$4,0)</f>
        <v>0.35416666666666669</v>
      </c>
      <c r="X80" s="135"/>
      <c r="Y80" s="135">
        <f>U80-R80-(T80-S80)</f>
        <v>0.46875000000000006</v>
      </c>
      <c r="Z80" s="135"/>
      <c r="AA80" s="150"/>
      <c r="AI80" s="184"/>
    </row>
    <row r="81" spans="2:45" ht="12.75" hidden="1" customHeight="1" outlineLevel="1" x14ac:dyDescent="0.2">
      <c r="B81" s="851"/>
      <c r="C81" s="851"/>
      <c r="D81" s="27" t="str">
        <f t="shared" si="22"/>
        <v/>
      </c>
      <c r="E81" s="191" t="str">
        <f t="shared" si="23"/>
        <v>DDD</v>
      </c>
      <c r="F81" s="191">
        <f t="shared" si="24"/>
        <v>2019</v>
      </c>
      <c r="G81" s="191">
        <f t="shared" si="25"/>
        <v>3</v>
      </c>
      <c r="H81" s="191">
        <f t="shared" si="27"/>
        <v>6</v>
      </c>
      <c r="I81" s="192">
        <f t="shared" si="26"/>
        <v>42068</v>
      </c>
      <c r="J81" s="3">
        <v>8</v>
      </c>
      <c r="K81" s="134">
        <v>5</v>
      </c>
      <c r="L81" s="3">
        <v>13</v>
      </c>
      <c r="M81" s="134">
        <v>5</v>
      </c>
      <c r="N81" s="3">
        <v>13</v>
      </c>
      <c r="O81" s="134">
        <v>35</v>
      </c>
      <c r="P81" s="3">
        <v>16</v>
      </c>
      <c r="Q81" s="134">
        <v>0</v>
      </c>
      <c r="R81" s="131">
        <f>TIME(J81,K81,0)</f>
        <v>0.33680555555555558</v>
      </c>
      <c r="S81" s="131">
        <f>TIME(L81,M81,0)</f>
        <v>0.54513888888888895</v>
      </c>
      <c r="T81" s="131">
        <f>TIME(N81,O81,0)</f>
        <v>0.56597222222222221</v>
      </c>
      <c r="U81" s="131">
        <f>TIME(P81,Q81,0)</f>
        <v>0.66666666666666663</v>
      </c>
      <c r="V81" s="135"/>
      <c r="W81" s="135">
        <f>TIME($W$4,$X$4,0)</f>
        <v>0.35416666666666669</v>
      </c>
      <c r="X81" s="135"/>
      <c r="Y81" s="135">
        <f>U81-R81-(T81-S81)</f>
        <v>0.30902777777777779</v>
      </c>
      <c r="Z81" s="135"/>
      <c r="AA81" s="150"/>
      <c r="AI81" s="184"/>
      <c r="AM81" s="225"/>
      <c r="AN81" s="79"/>
      <c r="AP81" s="176"/>
    </row>
    <row r="82" spans="2:45" ht="12.75" hidden="1" customHeight="1" outlineLevel="1" x14ac:dyDescent="0.2">
      <c r="B82" s="851"/>
      <c r="C82" s="851"/>
      <c r="D82" s="27" t="str">
        <f t="shared" si="22"/>
        <v/>
      </c>
      <c r="E82" s="191" t="str">
        <f t="shared" si="23"/>
        <v>DDD</v>
      </c>
      <c r="F82" s="191">
        <f t="shared" si="24"/>
        <v>2019</v>
      </c>
      <c r="G82" s="191">
        <f t="shared" si="25"/>
        <v>3</v>
      </c>
      <c r="H82" s="191">
        <f t="shared" si="27"/>
        <v>7</v>
      </c>
      <c r="I82" s="192">
        <f t="shared" si="26"/>
        <v>42069</v>
      </c>
      <c r="J82" s="3">
        <v>8</v>
      </c>
      <c r="K82" s="134">
        <v>35</v>
      </c>
      <c r="L82" s="3">
        <v>13</v>
      </c>
      <c r="M82" s="134">
        <v>5</v>
      </c>
      <c r="N82" s="3">
        <v>13</v>
      </c>
      <c r="O82" s="134">
        <v>35</v>
      </c>
      <c r="P82" s="3">
        <v>18</v>
      </c>
      <c r="Q82" s="134">
        <v>0</v>
      </c>
      <c r="R82" s="131">
        <f>TIME(J82,K82,0)</f>
        <v>0.3576388888888889</v>
      </c>
      <c r="S82" s="131">
        <f>TIME(L82,M82,0)</f>
        <v>0.54513888888888895</v>
      </c>
      <c r="T82" s="131">
        <f>TIME(N82,O82,0)</f>
        <v>0.56597222222222221</v>
      </c>
      <c r="U82" s="131">
        <f>TIME(P82,Q82,0)</f>
        <v>0.75</v>
      </c>
      <c r="V82" s="135"/>
      <c r="W82" s="135">
        <f>TIME($W$4,$X$4,0)</f>
        <v>0.35416666666666669</v>
      </c>
      <c r="X82" s="135"/>
      <c r="Y82" s="135">
        <f>U82-R82-(T82-S82)</f>
        <v>0.37152777777777785</v>
      </c>
      <c r="Z82" s="135"/>
      <c r="AA82" s="150"/>
      <c r="AI82" s="184"/>
      <c r="AM82" s="225"/>
      <c r="AN82" s="79"/>
      <c r="AP82" s="176"/>
    </row>
    <row r="83" spans="2:45" ht="12.75" hidden="1" customHeight="1" outlineLevel="1" x14ac:dyDescent="0.2">
      <c r="B83" s="851"/>
      <c r="C83" s="851"/>
      <c r="D83" s="27" t="str">
        <f t="shared" si="22"/>
        <v/>
      </c>
      <c r="E83" s="191" t="str">
        <f t="shared" si="23"/>
        <v>DDD</v>
      </c>
      <c r="F83" s="191">
        <f t="shared" si="24"/>
        <v>2019</v>
      </c>
      <c r="G83" s="191">
        <f t="shared" si="25"/>
        <v>3</v>
      </c>
      <c r="H83" s="191">
        <f t="shared" si="27"/>
        <v>8</v>
      </c>
      <c r="I83" s="192">
        <f t="shared" si="26"/>
        <v>42070</v>
      </c>
      <c r="J83" s="3">
        <v>8</v>
      </c>
      <c r="K83" s="134">
        <v>30</v>
      </c>
      <c r="L83" s="3">
        <v>13</v>
      </c>
      <c r="M83" s="134">
        <v>5</v>
      </c>
      <c r="N83" s="3">
        <v>14</v>
      </c>
      <c r="O83" s="134">
        <v>0</v>
      </c>
      <c r="P83" s="3">
        <v>21</v>
      </c>
      <c r="Q83" s="134">
        <v>30</v>
      </c>
      <c r="R83" s="131">
        <f>TIME(J83,K83,0)</f>
        <v>0.35416666666666669</v>
      </c>
      <c r="S83" s="131">
        <f>TIME(L83,M83,0)</f>
        <v>0.54513888888888895</v>
      </c>
      <c r="T83" s="131">
        <f>TIME(N83,O83,0)</f>
        <v>0.58333333333333337</v>
      </c>
      <c r="U83" s="131">
        <f>TIME(P83,Q83,0)</f>
        <v>0.89583333333333337</v>
      </c>
      <c r="V83" s="135"/>
      <c r="W83" s="135">
        <f>TIME($W$4,$X$4,0)</f>
        <v>0.35416666666666669</v>
      </c>
      <c r="X83" s="135"/>
      <c r="Y83" s="135">
        <f>U83-R83-(T83-S83)</f>
        <v>0.50347222222222232</v>
      </c>
      <c r="Z83" s="135"/>
      <c r="AA83" s="150"/>
      <c r="AI83" s="184"/>
      <c r="AM83" s="225"/>
      <c r="AN83" s="79"/>
      <c r="AP83" s="176"/>
    </row>
    <row r="84" spans="2:45" ht="12.75" hidden="1" customHeight="1" outlineLevel="1" x14ac:dyDescent="0.2">
      <c r="B84" s="851"/>
      <c r="C84" s="851"/>
      <c r="D84" s="27" t="str">
        <f t="shared" si="22"/>
        <v/>
      </c>
      <c r="E84" s="191" t="str">
        <f t="shared" si="23"/>
        <v>DDD</v>
      </c>
      <c r="F84" s="191">
        <f t="shared" si="24"/>
        <v>2019</v>
      </c>
      <c r="G84" s="191">
        <f t="shared" si="25"/>
        <v>3</v>
      </c>
      <c r="H84" s="191">
        <f t="shared" si="27"/>
        <v>9</v>
      </c>
      <c r="I84" s="192">
        <f t="shared" si="26"/>
        <v>42071</v>
      </c>
      <c r="J84" s="5"/>
      <c r="K84" s="5"/>
      <c r="L84" s="5"/>
      <c r="M84" s="5"/>
      <c r="N84" s="5"/>
      <c r="O84" s="5"/>
      <c r="P84" s="5"/>
      <c r="Q84" s="5"/>
      <c r="R84" s="5"/>
      <c r="S84" s="5"/>
      <c r="T84" s="5"/>
      <c r="U84" s="5"/>
      <c r="V84" s="10"/>
      <c r="W84" s="10"/>
      <c r="X84" s="10"/>
      <c r="Y84" s="10"/>
      <c r="Z84" s="10"/>
      <c r="AA84" s="150"/>
      <c r="AI84" s="184"/>
      <c r="AM84" s="225"/>
      <c r="AN84" s="79"/>
      <c r="AP84" s="176"/>
    </row>
    <row r="85" spans="2:45" ht="12.75" hidden="1" customHeight="1" outlineLevel="1" x14ac:dyDescent="0.2">
      <c r="B85" s="851"/>
      <c r="C85" s="851"/>
      <c r="D85" s="27" t="str">
        <f t="shared" si="22"/>
        <v/>
      </c>
      <c r="E85" s="191" t="str">
        <f t="shared" si="23"/>
        <v>DDD</v>
      </c>
      <c r="F85" s="191">
        <f t="shared" si="24"/>
        <v>2019</v>
      </c>
      <c r="G85" s="191">
        <f t="shared" si="25"/>
        <v>3</v>
      </c>
      <c r="H85" s="191">
        <f t="shared" si="27"/>
        <v>10</v>
      </c>
      <c r="I85" s="192">
        <f t="shared" si="26"/>
        <v>42072</v>
      </c>
      <c r="J85" s="5"/>
      <c r="K85" s="5"/>
      <c r="L85" s="5"/>
      <c r="M85" s="5"/>
      <c r="N85" s="5"/>
      <c r="O85" s="5"/>
      <c r="P85" s="5"/>
      <c r="Q85" s="5"/>
      <c r="R85" s="5"/>
      <c r="S85" s="5"/>
      <c r="T85" s="5"/>
      <c r="U85" s="5"/>
      <c r="V85" s="10"/>
      <c r="W85" s="10"/>
      <c r="X85" s="10"/>
      <c r="Y85" s="10"/>
      <c r="Z85" s="10"/>
      <c r="AA85" s="150"/>
      <c r="AI85" s="184"/>
      <c r="AM85" s="225"/>
      <c r="AN85" s="79"/>
      <c r="AP85" s="176"/>
    </row>
    <row r="86" spans="2:45" ht="12.75" hidden="1" customHeight="1" outlineLevel="1" x14ac:dyDescent="0.2">
      <c r="B86" s="851"/>
      <c r="C86" s="851"/>
      <c r="D86" s="27" t="str">
        <f t="shared" si="22"/>
        <v/>
      </c>
      <c r="E86" s="191" t="str">
        <f t="shared" si="23"/>
        <v>DDD</v>
      </c>
      <c r="F86" s="191">
        <f t="shared" si="24"/>
        <v>2019</v>
      </c>
      <c r="G86" s="191">
        <f t="shared" si="25"/>
        <v>3</v>
      </c>
      <c r="H86" s="191">
        <f t="shared" si="27"/>
        <v>11</v>
      </c>
      <c r="I86" s="192">
        <f t="shared" si="26"/>
        <v>42073</v>
      </c>
      <c r="J86" s="3">
        <v>8</v>
      </c>
      <c r="K86" s="134">
        <v>5</v>
      </c>
      <c r="L86" s="3">
        <v>13</v>
      </c>
      <c r="M86" s="134">
        <v>5</v>
      </c>
      <c r="N86" s="3">
        <v>14</v>
      </c>
      <c r="O86" s="134">
        <v>0</v>
      </c>
      <c r="P86" s="3">
        <v>21</v>
      </c>
      <c r="Q86" s="134">
        <v>0</v>
      </c>
      <c r="R86" s="131">
        <f>TIME(J86,K86,0)</f>
        <v>0.33680555555555558</v>
      </c>
      <c r="S86" s="131">
        <f>TIME(L86,M86,0)</f>
        <v>0.54513888888888895</v>
      </c>
      <c r="T86" s="131">
        <f>TIME(N86,O86,0)</f>
        <v>0.58333333333333337</v>
      </c>
      <c r="U86" s="131">
        <f>TIME(P86,Q86,0)</f>
        <v>0.875</v>
      </c>
      <c r="V86" s="135"/>
      <c r="W86" s="135">
        <f>TIME($W$4,$X$4,0)</f>
        <v>0.35416666666666669</v>
      </c>
      <c r="X86" s="135"/>
      <c r="Y86" s="135">
        <f>U86-R86-(T86-S86)</f>
        <v>0.5</v>
      </c>
      <c r="Z86" s="135"/>
      <c r="AA86" s="150"/>
      <c r="AI86" s="184"/>
      <c r="AJ86" s="172" t="s">
        <v>159</v>
      </c>
      <c r="AK86" s="151" t="s">
        <v>182</v>
      </c>
      <c r="AL86" s="172" t="s">
        <v>183</v>
      </c>
      <c r="AM86" s="225"/>
      <c r="AN86" s="79"/>
      <c r="AP86" s="176"/>
    </row>
    <row r="87" spans="2:45" ht="12.75" hidden="1" customHeight="1" outlineLevel="1" x14ac:dyDescent="0.2">
      <c r="B87" s="851"/>
      <c r="C87" s="851"/>
      <c r="D87" s="27" t="str">
        <f t="shared" si="22"/>
        <v/>
      </c>
      <c r="E87" s="191" t="str">
        <f t="shared" si="23"/>
        <v>DDD</v>
      </c>
      <c r="F87" s="191">
        <f t="shared" si="24"/>
        <v>2019</v>
      </c>
      <c r="G87" s="191">
        <f t="shared" si="25"/>
        <v>3</v>
      </c>
      <c r="H87" s="191">
        <f t="shared" si="27"/>
        <v>12</v>
      </c>
      <c r="I87" s="192">
        <f t="shared" si="26"/>
        <v>42074</v>
      </c>
      <c r="J87" s="3">
        <v>8</v>
      </c>
      <c r="K87" s="134">
        <v>30</v>
      </c>
      <c r="L87" s="3">
        <v>13</v>
      </c>
      <c r="M87" s="134">
        <v>5</v>
      </c>
      <c r="N87" s="3">
        <v>14</v>
      </c>
      <c r="O87" s="134">
        <v>0</v>
      </c>
      <c r="P87" s="3">
        <v>16</v>
      </c>
      <c r="Q87" s="134">
        <v>30</v>
      </c>
      <c r="R87" s="131">
        <f>TIME(J87,K87,0)</f>
        <v>0.35416666666666669</v>
      </c>
      <c r="S87" s="131">
        <f>TIME(L87,M87,0)</f>
        <v>0.54513888888888895</v>
      </c>
      <c r="T87" s="131">
        <f>TIME(N87,O87,0)</f>
        <v>0.58333333333333337</v>
      </c>
      <c r="U87" s="131">
        <f>TIME(P87,Q87,0)</f>
        <v>0.6875</v>
      </c>
      <c r="V87" s="135"/>
      <c r="W87" s="135">
        <f>TIME($W$4,$X$4,0)</f>
        <v>0.35416666666666669</v>
      </c>
      <c r="X87" s="135"/>
      <c r="Y87" s="135">
        <f>U87-R87-(T87-S87)</f>
        <v>0.2951388888888889</v>
      </c>
      <c r="Z87" s="135"/>
      <c r="AA87" s="150"/>
      <c r="AI87" s="184"/>
      <c r="AJ87" s="172" t="s">
        <v>159</v>
      </c>
      <c r="AK87" s="151" t="s">
        <v>182</v>
      </c>
      <c r="AL87" s="172" t="s">
        <v>183</v>
      </c>
      <c r="AM87" s="225"/>
      <c r="AN87" s="79"/>
      <c r="AP87" s="176"/>
    </row>
    <row r="88" spans="2:45" ht="12.75" hidden="1" customHeight="1" outlineLevel="1" x14ac:dyDescent="0.2">
      <c r="B88" s="851"/>
      <c r="C88" s="851"/>
      <c r="D88" s="27" t="str">
        <f t="shared" si="22"/>
        <v/>
      </c>
      <c r="E88" s="191" t="str">
        <f t="shared" si="23"/>
        <v>DDD</v>
      </c>
      <c r="F88" s="191">
        <f t="shared" si="24"/>
        <v>2019</v>
      </c>
      <c r="G88" s="191">
        <f t="shared" si="25"/>
        <v>3</v>
      </c>
      <c r="H88" s="191">
        <f t="shared" si="27"/>
        <v>13</v>
      </c>
      <c r="I88" s="192">
        <f t="shared" si="26"/>
        <v>42075</v>
      </c>
      <c r="J88" s="3">
        <v>8</v>
      </c>
      <c r="K88" s="134">
        <v>40</v>
      </c>
      <c r="L88" s="3">
        <v>13</v>
      </c>
      <c r="M88" s="134">
        <v>10</v>
      </c>
      <c r="N88" s="3">
        <v>13</v>
      </c>
      <c r="O88" s="134">
        <v>40</v>
      </c>
      <c r="P88" s="3">
        <v>17</v>
      </c>
      <c r="Q88" s="134">
        <v>40</v>
      </c>
      <c r="R88" s="131">
        <f>TIME(J88,K88,0)</f>
        <v>0.3611111111111111</v>
      </c>
      <c r="S88" s="131">
        <f>TIME(L88,M88,0)</f>
        <v>0.54861111111111105</v>
      </c>
      <c r="T88" s="131">
        <f>TIME(N88,O88,0)</f>
        <v>0.56944444444444442</v>
      </c>
      <c r="U88" s="131">
        <f>TIME(P88,Q88,0)</f>
        <v>0.73611111111111116</v>
      </c>
      <c r="V88" s="135"/>
      <c r="W88" s="135">
        <f>TIME($W$4,$X$4,0)</f>
        <v>0.35416666666666669</v>
      </c>
      <c r="X88" s="135"/>
      <c r="Y88" s="135">
        <f>U88-R88-(T88-S88)</f>
        <v>0.35416666666666669</v>
      </c>
      <c r="Z88" s="135"/>
      <c r="AA88" s="150"/>
      <c r="AI88" s="184"/>
      <c r="AJ88" s="172" t="s">
        <v>159</v>
      </c>
      <c r="AK88" s="151" t="s">
        <v>182</v>
      </c>
      <c r="AL88" s="172" t="s">
        <v>183</v>
      </c>
      <c r="AM88" s="225"/>
      <c r="AN88" s="79"/>
      <c r="AP88" s="176"/>
    </row>
    <row r="89" spans="2:45" ht="12.75" hidden="1" customHeight="1" outlineLevel="1" x14ac:dyDescent="0.2">
      <c r="B89" s="851"/>
      <c r="C89" s="851"/>
      <c r="D89" s="27" t="str">
        <f t="shared" si="22"/>
        <v/>
      </c>
      <c r="E89" s="191" t="str">
        <f t="shared" si="23"/>
        <v>DDD</v>
      </c>
      <c r="F89" s="191">
        <f t="shared" si="24"/>
        <v>2019</v>
      </c>
      <c r="G89" s="191">
        <f t="shared" si="25"/>
        <v>3</v>
      </c>
      <c r="H89" s="191">
        <f t="shared" si="27"/>
        <v>14</v>
      </c>
      <c r="I89" s="192">
        <f t="shared" si="26"/>
        <v>42076</v>
      </c>
      <c r="J89" s="3">
        <v>9</v>
      </c>
      <c r="K89" s="134">
        <v>0</v>
      </c>
      <c r="L89" s="3">
        <v>13</v>
      </c>
      <c r="M89" s="134">
        <v>10</v>
      </c>
      <c r="N89" s="3">
        <v>13</v>
      </c>
      <c r="O89" s="134">
        <v>40</v>
      </c>
      <c r="P89" s="3">
        <v>18</v>
      </c>
      <c r="Q89" s="134">
        <v>0</v>
      </c>
      <c r="R89" s="131">
        <f>TIME(J89,K89,0)</f>
        <v>0.375</v>
      </c>
      <c r="S89" s="131">
        <f>TIME(L89,M89,0)</f>
        <v>0.54861111111111105</v>
      </c>
      <c r="T89" s="131">
        <f>TIME(N89,O89,0)</f>
        <v>0.56944444444444442</v>
      </c>
      <c r="U89" s="131">
        <f>TIME(P89,Q89,0)</f>
        <v>0.75</v>
      </c>
      <c r="V89" s="135"/>
      <c r="W89" s="135">
        <f>TIME($W$4,$X$4,0)</f>
        <v>0.35416666666666669</v>
      </c>
      <c r="X89" s="135"/>
      <c r="Y89" s="135">
        <f>U89-R89-(T89-S89)</f>
        <v>0.35416666666666663</v>
      </c>
      <c r="Z89" s="135"/>
      <c r="AA89" s="150"/>
      <c r="AI89" s="184"/>
      <c r="AJ89" s="172" t="s">
        <v>159</v>
      </c>
      <c r="AK89" s="151" t="s">
        <v>182</v>
      </c>
      <c r="AL89" s="172" t="s">
        <v>183</v>
      </c>
      <c r="AM89" s="225"/>
      <c r="AN89" s="79"/>
      <c r="AP89" s="176"/>
      <c r="AR89" s="27" t="s">
        <v>166</v>
      </c>
    </row>
    <row r="90" spans="2:45" ht="12.75" hidden="1" customHeight="1" outlineLevel="1" x14ac:dyDescent="0.2">
      <c r="B90" s="851"/>
      <c r="C90" s="851"/>
      <c r="D90" s="27" t="str">
        <f t="shared" si="22"/>
        <v/>
      </c>
      <c r="E90" s="191" t="str">
        <f t="shared" si="23"/>
        <v>DDD</v>
      </c>
      <c r="F90" s="191">
        <f t="shared" si="24"/>
        <v>2019</v>
      </c>
      <c r="G90" s="191">
        <f t="shared" si="25"/>
        <v>3</v>
      </c>
      <c r="H90" s="191">
        <f t="shared" si="27"/>
        <v>15</v>
      </c>
      <c r="I90" s="192">
        <f t="shared" si="26"/>
        <v>42077</v>
      </c>
      <c r="J90" s="3">
        <v>8</v>
      </c>
      <c r="K90" s="134">
        <v>35</v>
      </c>
      <c r="L90" s="3">
        <v>13</v>
      </c>
      <c r="M90" s="134">
        <v>10</v>
      </c>
      <c r="N90" s="3">
        <v>13</v>
      </c>
      <c r="O90" s="134">
        <v>40</v>
      </c>
      <c r="P90" s="3">
        <v>16</v>
      </c>
      <c r="Q90" s="134">
        <v>15</v>
      </c>
      <c r="R90" s="131">
        <f>TIME(J90,K90,0)</f>
        <v>0.3576388888888889</v>
      </c>
      <c r="S90" s="131">
        <f>TIME(L90,M90,0)</f>
        <v>0.54861111111111105</v>
      </c>
      <c r="T90" s="131">
        <f>TIME(N90,O90,0)</f>
        <v>0.56944444444444442</v>
      </c>
      <c r="U90" s="131">
        <f>TIME(P90,Q90,0)</f>
        <v>0.67708333333333337</v>
      </c>
      <c r="V90" s="135"/>
      <c r="W90" s="135">
        <f>TIME($W$4,$X$4,0)</f>
        <v>0.35416666666666669</v>
      </c>
      <c r="X90" s="135"/>
      <c r="Y90" s="135">
        <f>U90-R90-(T90-S90)</f>
        <v>0.2986111111111111</v>
      </c>
      <c r="Z90" s="135"/>
      <c r="AA90" s="150"/>
      <c r="AI90" s="184"/>
      <c r="AJ90" s="172" t="s">
        <v>159</v>
      </c>
      <c r="AK90" s="151" t="s">
        <v>182</v>
      </c>
      <c r="AL90" s="172" t="s">
        <v>183</v>
      </c>
      <c r="AM90" s="225"/>
      <c r="AN90" s="79"/>
      <c r="AP90" s="176"/>
      <c r="AR90" s="27" t="s">
        <v>166</v>
      </c>
    </row>
    <row r="91" spans="2:45" ht="12.75" hidden="1" customHeight="1" outlineLevel="1" x14ac:dyDescent="0.2">
      <c r="B91" s="851"/>
      <c r="C91" s="851"/>
      <c r="D91" s="27" t="str">
        <f t="shared" si="22"/>
        <v/>
      </c>
      <c r="E91" s="191" t="str">
        <f t="shared" si="23"/>
        <v>DDD</v>
      </c>
      <c r="F91" s="191">
        <f t="shared" si="24"/>
        <v>2019</v>
      </c>
      <c r="G91" s="191">
        <f t="shared" si="25"/>
        <v>3</v>
      </c>
      <c r="H91" s="191">
        <f t="shared" si="27"/>
        <v>16</v>
      </c>
      <c r="I91" s="192">
        <f t="shared" si="26"/>
        <v>42078</v>
      </c>
      <c r="J91" s="5"/>
      <c r="K91" s="5"/>
      <c r="L91" s="5"/>
      <c r="M91" s="5"/>
      <c r="N91" s="5"/>
      <c r="O91" s="5"/>
      <c r="P91" s="5"/>
      <c r="Q91" s="5"/>
      <c r="R91" s="5"/>
      <c r="S91" s="5"/>
      <c r="T91" s="5"/>
      <c r="U91" s="5"/>
      <c r="V91" s="10"/>
      <c r="W91" s="10"/>
      <c r="X91" s="10"/>
      <c r="Y91" s="10"/>
      <c r="Z91" s="10"/>
      <c r="AA91" s="150"/>
      <c r="AI91" s="184"/>
      <c r="AM91" s="225"/>
      <c r="AN91" s="79"/>
      <c r="AP91" s="176"/>
      <c r="AR91" s="27" t="s">
        <v>166</v>
      </c>
      <c r="AS91" s="28" t="s">
        <v>167</v>
      </c>
    </row>
    <row r="92" spans="2:45" ht="12.75" hidden="1" customHeight="1" outlineLevel="1" x14ac:dyDescent="0.2">
      <c r="B92" s="851"/>
      <c r="C92" s="851"/>
      <c r="D92" s="27" t="str">
        <f t="shared" si="22"/>
        <v/>
      </c>
      <c r="E92" s="191" t="str">
        <f t="shared" si="23"/>
        <v>DDD</v>
      </c>
      <c r="F92" s="191">
        <f t="shared" si="24"/>
        <v>2019</v>
      </c>
      <c r="G92" s="191">
        <f t="shared" si="25"/>
        <v>3</v>
      </c>
      <c r="H92" s="191">
        <f t="shared" si="27"/>
        <v>17</v>
      </c>
      <c r="I92" s="192">
        <f t="shared" si="26"/>
        <v>42079</v>
      </c>
      <c r="J92" s="5"/>
      <c r="K92" s="5"/>
      <c r="L92" s="5"/>
      <c r="M92" s="5"/>
      <c r="N92" s="5"/>
      <c r="O92" s="5"/>
      <c r="P92" s="5"/>
      <c r="Q92" s="5"/>
      <c r="R92" s="5"/>
      <c r="S92" s="5"/>
      <c r="T92" s="5"/>
      <c r="U92" s="5"/>
      <c r="V92" s="10"/>
      <c r="W92" s="10"/>
      <c r="X92" s="10"/>
      <c r="Y92" s="10"/>
      <c r="Z92" s="10"/>
      <c r="AA92" s="150"/>
      <c r="AI92" s="184"/>
      <c r="AM92" s="225"/>
      <c r="AN92" s="79"/>
      <c r="AP92" s="176"/>
    </row>
    <row r="93" spans="2:45" ht="12.75" hidden="1" customHeight="1" outlineLevel="1" x14ac:dyDescent="0.2">
      <c r="B93" s="851"/>
      <c r="C93" s="851"/>
      <c r="D93" s="27" t="str">
        <f t="shared" si="22"/>
        <v/>
      </c>
      <c r="E93" s="191" t="str">
        <f t="shared" si="23"/>
        <v>DDD</v>
      </c>
      <c r="F93" s="191">
        <f t="shared" si="24"/>
        <v>2019</v>
      </c>
      <c r="G93" s="191">
        <f t="shared" si="25"/>
        <v>3</v>
      </c>
      <c r="H93" s="191">
        <f t="shared" si="27"/>
        <v>18</v>
      </c>
      <c r="I93" s="192">
        <f t="shared" si="26"/>
        <v>42080</v>
      </c>
      <c r="J93" s="3">
        <v>8</v>
      </c>
      <c r="K93" s="134">
        <v>15</v>
      </c>
      <c r="L93" s="3">
        <v>13</v>
      </c>
      <c r="M93" s="134">
        <v>5</v>
      </c>
      <c r="N93" s="3">
        <v>13</v>
      </c>
      <c r="O93" s="134">
        <v>45</v>
      </c>
      <c r="P93" s="3">
        <v>18</v>
      </c>
      <c r="Q93" s="134">
        <v>0</v>
      </c>
      <c r="R93" s="131">
        <f>TIME(J93,K93,0)</f>
        <v>0.34375</v>
      </c>
      <c r="S93" s="131">
        <f>TIME(L93,M93,0)</f>
        <v>0.54513888888888895</v>
      </c>
      <c r="T93" s="131">
        <f>TIME(N93,O93,0)</f>
        <v>0.57291666666666663</v>
      </c>
      <c r="U93" s="131">
        <f>TIME(P93,Q93,0)</f>
        <v>0.75</v>
      </c>
      <c r="V93" s="135"/>
      <c r="W93" s="135">
        <f>TIME($W$4,$X$4,0)</f>
        <v>0.35416666666666669</v>
      </c>
      <c r="X93" s="135"/>
      <c r="Y93" s="135">
        <f>U93-R93-(T93-S93)</f>
        <v>0.37847222222222232</v>
      </c>
      <c r="Z93" s="135"/>
      <c r="AI93" s="184"/>
      <c r="AM93" s="225"/>
      <c r="AN93" s="79"/>
      <c r="AP93" s="176"/>
      <c r="AR93" s="27" t="s">
        <v>166</v>
      </c>
      <c r="AS93" s="28" t="s">
        <v>167</v>
      </c>
    </row>
    <row r="94" spans="2:45" ht="12.75" hidden="1" customHeight="1" outlineLevel="1" x14ac:dyDescent="0.2">
      <c r="B94" s="851"/>
      <c r="C94" s="851"/>
      <c r="D94" s="27" t="str">
        <f t="shared" si="22"/>
        <v/>
      </c>
      <c r="E94" s="191" t="str">
        <f t="shared" si="23"/>
        <v>DDD</v>
      </c>
      <c r="F94" s="191">
        <f t="shared" si="24"/>
        <v>2019</v>
      </c>
      <c r="G94" s="191">
        <f t="shared" si="25"/>
        <v>3</v>
      </c>
      <c r="H94" s="191">
        <f t="shared" si="27"/>
        <v>19</v>
      </c>
      <c r="I94" s="192">
        <f t="shared" si="26"/>
        <v>42081</v>
      </c>
      <c r="J94" s="3">
        <v>8</v>
      </c>
      <c r="K94" s="134">
        <v>30</v>
      </c>
      <c r="L94" s="3">
        <v>13</v>
      </c>
      <c r="M94" s="134">
        <v>0</v>
      </c>
      <c r="N94" s="3">
        <v>13</v>
      </c>
      <c r="O94" s="134">
        <v>50</v>
      </c>
      <c r="P94" s="3">
        <v>16</v>
      </c>
      <c r="Q94" s="134">
        <v>0</v>
      </c>
      <c r="R94" s="131">
        <f>TIME(J94,K94,0)</f>
        <v>0.35416666666666669</v>
      </c>
      <c r="S94" s="131">
        <f>TIME(L94,M94,0)</f>
        <v>0.54166666666666663</v>
      </c>
      <c r="T94" s="131">
        <f>TIME(N94,O94,0)</f>
        <v>0.57638888888888895</v>
      </c>
      <c r="U94" s="131">
        <f>TIME(P94,Q94,0)</f>
        <v>0.66666666666666663</v>
      </c>
      <c r="V94" s="135"/>
      <c r="W94" s="135">
        <f>TIME($W$4,$X$4,0)</f>
        <v>0.35416666666666669</v>
      </c>
      <c r="X94" s="135"/>
      <c r="Y94" s="135">
        <f>U94-R94-(T94-S94)</f>
        <v>0.27777777777777762</v>
      </c>
      <c r="Z94" s="135"/>
      <c r="AI94" s="184"/>
      <c r="AJ94" s="150"/>
      <c r="AM94" s="225"/>
      <c r="AN94" s="79"/>
      <c r="AO94" s="28">
        <v>8</v>
      </c>
      <c r="AP94" s="176">
        <v>0</v>
      </c>
      <c r="AQ94" s="81"/>
      <c r="AR94" s="27" t="s">
        <v>166</v>
      </c>
      <c r="AS94" s="28" t="s">
        <v>167</v>
      </c>
    </row>
    <row r="95" spans="2:45" ht="12.75" hidden="1" customHeight="1" outlineLevel="1" x14ac:dyDescent="0.2">
      <c r="B95" s="851"/>
      <c r="C95" s="851"/>
      <c r="D95" s="27" t="str">
        <f t="shared" si="22"/>
        <v/>
      </c>
      <c r="E95" s="191" t="str">
        <f t="shared" si="23"/>
        <v>DDD</v>
      </c>
      <c r="F95" s="191">
        <f t="shared" si="24"/>
        <v>2019</v>
      </c>
      <c r="G95" s="191">
        <f t="shared" si="25"/>
        <v>3</v>
      </c>
      <c r="H95" s="191">
        <f t="shared" si="27"/>
        <v>20</v>
      </c>
      <c r="I95" s="192">
        <f t="shared" si="26"/>
        <v>42082</v>
      </c>
      <c r="J95" s="3">
        <v>8</v>
      </c>
      <c r="K95" s="134">
        <v>20</v>
      </c>
      <c r="L95" s="3">
        <v>13</v>
      </c>
      <c r="M95" s="134">
        <v>10</v>
      </c>
      <c r="N95" s="3">
        <v>13</v>
      </c>
      <c r="O95" s="134">
        <v>40</v>
      </c>
      <c r="P95" s="3">
        <v>18</v>
      </c>
      <c r="Q95" s="134">
        <v>0</v>
      </c>
      <c r="R95" s="131">
        <f>TIME(J95,K95,0)</f>
        <v>0.34722222222222227</v>
      </c>
      <c r="S95" s="131">
        <f>TIME(L95,M95,0)</f>
        <v>0.54861111111111105</v>
      </c>
      <c r="T95" s="131">
        <f>TIME(N95,O95,0)</f>
        <v>0.56944444444444442</v>
      </c>
      <c r="U95" s="131">
        <f>TIME(P95,Q95,0)</f>
        <v>0.75</v>
      </c>
      <c r="V95" s="135"/>
      <c r="W95" s="135">
        <f>TIME($W$4,$X$4,0)</f>
        <v>0.35416666666666669</v>
      </c>
      <c r="X95" s="135"/>
      <c r="Y95" s="135">
        <f>U95-R95-(T95-S95)</f>
        <v>0.38194444444444436</v>
      </c>
      <c r="Z95" s="135"/>
      <c r="AA95" s="150"/>
      <c r="AI95" s="184"/>
      <c r="AM95" s="225"/>
      <c r="AN95" s="79"/>
      <c r="AP95" s="176"/>
      <c r="AR95" s="27" t="s">
        <v>166</v>
      </c>
    </row>
    <row r="96" spans="2:45" ht="12.75" hidden="1" customHeight="1" outlineLevel="1" x14ac:dyDescent="0.2">
      <c r="B96" s="851"/>
      <c r="C96" s="851"/>
      <c r="D96" s="27" t="str">
        <f t="shared" si="22"/>
        <v/>
      </c>
      <c r="E96" s="191" t="str">
        <f t="shared" si="23"/>
        <v>DDD</v>
      </c>
      <c r="F96" s="191">
        <f t="shared" si="24"/>
        <v>2019</v>
      </c>
      <c r="G96" s="191">
        <f t="shared" si="25"/>
        <v>3</v>
      </c>
      <c r="H96" s="191">
        <f t="shared" si="27"/>
        <v>21</v>
      </c>
      <c r="I96" s="192">
        <f t="shared" si="26"/>
        <v>42083</v>
      </c>
      <c r="J96" s="3">
        <v>8</v>
      </c>
      <c r="K96" s="134">
        <v>40</v>
      </c>
      <c r="L96" s="3">
        <v>13</v>
      </c>
      <c r="M96" s="134">
        <v>10</v>
      </c>
      <c r="N96" s="3">
        <v>13</v>
      </c>
      <c r="O96" s="134">
        <v>50</v>
      </c>
      <c r="P96" s="3">
        <v>18</v>
      </c>
      <c r="Q96" s="134">
        <v>0</v>
      </c>
      <c r="R96" s="131">
        <f>TIME(J96,K96,0)</f>
        <v>0.3611111111111111</v>
      </c>
      <c r="S96" s="131">
        <f>TIME(L96,M96,0)</f>
        <v>0.54861111111111105</v>
      </c>
      <c r="T96" s="131">
        <f>TIME(N96,O96,0)</f>
        <v>0.57638888888888895</v>
      </c>
      <c r="U96" s="131">
        <f>TIME(P96,Q96,0)</f>
        <v>0.75</v>
      </c>
      <c r="V96" s="135"/>
      <c r="W96" s="135">
        <f>TIME($W$4,$X$4,0)</f>
        <v>0.35416666666666669</v>
      </c>
      <c r="X96" s="135"/>
      <c r="Y96" s="135">
        <f>U96-R96-(T96-S96)</f>
        <v>0.36111111111111099</v>
      </c>
      <c r="Z96" s="135"/>
      <c r="AA96" s="150"/>
      <c r="AI96" s="184"/>
      <c r="AM96" s="225"/>
      <c r="AN96" s="79"/>
      <c r="AP96" s="176"/>
    </row>
    <row r="97" spans="1:45" ht="12.75" hidden="1" customHeight="1" outlineLevel="1" x14ac:dyDescent="0.2">
      <c r="B97" s="851"/>
      <c r="C97" s="851"/>
      <c r="D97" s="27" t="str">
        <f t="shared" si="22"/>
        <v/>
      </c>
      <c r="E97" s="191" t="str">
        <f t="shared" si="23"/>
        <v>DDD</v>
      </c>
      <c r="F97" s="191">
        <f t="shared" si="24"/>
        <v>2019</v>
      </c>
      <c r="G97" s="191">
        <f t="shared" si="25"/>
        <v>3</v>
      </c>
      <c r="H97" s="191">
        <f t="shared" si="27"/>
        <v>22</v>
      </c>
      <c r="I97" s="192">
        <f t="shared" si="26"/>
        <v>42084</v>
      </c>
      <c r="J97" s="3">
        <v>8</v>
      </c>
      <c r="K97" s="134">
        <v>45</v>
      </c>
      <c r="L97" s="3">
        <v>13</v>
      </c>
      <c r="M97" s="134">
        <v>10</v>
      </c>
      <c r="N97" s="3">
        <v>13</v>
      </c>
      <c r="O97" s="134">
        <v>40</v>
      </c>
      <c r="P97" s="3">
        <v>16</v>
      </c>
      <c r="Q97" s="134">
        <v>0</v>
      </c>
      <c r="R97" s="131">
        <f>TIME(J97,K97,0)</f>
        <v>0.36458333333333331</v>
      </c>
      <c r="S97" s="131">
        <f>TIME(L97,M97,0)</f>
        <v>0.54861111111111105</v>
      </c>
      <c r="T97" s="131">
        <f>TIME(N97,O97,0)</f>
        <v>0.56944444444444442</v>
      </c>
      <c r="U97" s="131">
        <f>TIME(P97,Q97,0)</f>
        <v>0.66666666666666663</v>
      </c>
      <c r="V97" s="135"/>
      <c r="W97" s="135">
        <f>TIME($W$4,$X$4,0)</f>
        <v>0.35416666666666669</v>
      </c>
      <c r="X97" s="135"/>
      <c r="Y97" s="135">
        <f>U97-R97-(T97-S97)</f>
        <v>0.28124999999999994</v>
      </c>
      <c r="Z97" s="135"/>
      <c r="AA97" s="150"/>
      <c r="AI97" s="184"/>
      <c r="AM97" s="225"/>
      <c r="AN97" s="79"/>
      <c r="AP97" s="176"/>
    </row>
    <row r="98" spans="1:45" ht="12.75" hidden="1" customHeight="1" outlineLevel="1" x14ac:dyDescent="0.2">
      <c r="B98" s="851"/>
      <c r="C98" s="851"/>
      <c r="D98" s="27" t="str">
        <f t="shared" si="22"/>
        <v/>
      </c>
      <c r="E98" s="191" t="str">
        <f t="shared" si="23"/>
        <v>DDD</v>
      </c>
      <c r="F98" s="191">
        <f t="shared" si="24"/>
        <v>2019</v>
      </c>
      <c r="G98" s="191">
        <f t="shared" si="25"/>
        <v>3</v>
      </c>
      <c r="H98" s="191">
        <f t="shared" si="27"/>
        <v>23</v>
      </c>
      <c r="I98" s="192">
        <f t="shared" si="26"/>
        <v>42085</v>
      </c>
      <c r="J98" s="5"/>
      <c r="K98" s="5"/>
      <c r="L98" s="5"/>
      <c r="M98" s="5"/>
      <c r="N98" s="5"/>
      <c r="O98" s="5"/>
      <c r="P98" s="5"/>
      <c r="Q98" s="5"/>
      <c r="R98" s="5"/>
      <c r="S98" s="5"/>
      <c r="T98" s="5"/>
      <c r="U98" s="5"/>
      <c r="V98" s="10"/>
      <c r="W98" s="10"/>
      <c r="X98" s="10"/>
      <c r="Y98" s="10"/>
      <c r="Z98" s="10"/>
      <c r="AI98" s="184"/>
      <c r="AM98" s="225"/>
      <c r="AN98" s="79"/>
      <c r="AP98" s="176"/>
    </row>
    <row r="99" spans="1:45" ht="12.75" hidden="1" customHeight="1" outlineLevel="1" x14ac:dyDescent="0.2">
      <c r="B99" s="851"/>
      <c r="C99" s="851"/>
      <c r="D99" s="27" t="str">
        <f t="shared" si="22"/>
        <v/>
      </c>
      <c r="E99" s="191" t="str">
        <f t="shared" si="23"/>
        <v>DDD</v>
      </c>
      <c r="F99" s="191">
        <f t="shared" si="24"/>
        <v>2019</v>
      </c>
      <c r="G99" s="191">
        <f t="shared" si="25"/>
        <v>3</v>
      </c>
      <c r="H99" s="191">
        <f t="shared" si="27"/>
        <v>24</v>
      </c>
      <c r="I99" s="192">
        <f t="shared" si="26"/>
        <v>42086</v>
      </c>
      <c r="J99" s="5"/>
      <c r="K99" s="5"/>
      <c r="L99" s="5"/>
      <c r="M99" s="5"/>
      <c r="N99" s="5"/>
      <c r="O99" s="5"/>
      <c r="P99" s="5"/>
      <c r="Q99" s="5"/>
      <c r="R99" s="5"/>
      <c r="S99" s="5"/>
      <c r="T99" s="5"/>
      <c r="U99" s="5"/>
      <c r="V99" s="10"/>
      <c r="W99" s="10"/>
      <c r="X99" s="10"/>
      <c r="Y99" s="10"/>
      <c r="Z99" s="10"/>
      <c r="AA99" s="150"/>
      <c r="AI99" s="184"/>
      <c r="AM99" s="225"/>
      <c r="AN99" s="79"/>
      <c r="AP99" s="176"/>
    </row>
    <row r="100" spans="1:45" ht="12.75" hidden="1" customHeight="1" outlineLevel="1" x14ac:dyDescent="0.2">
      <c r="B100" s="851"/>
      <c r="C100" s="851"/>
      <c r="D100" s="27" t="str">
        <f t="shared" si="22"/>
        <v/>
      </c>
      <c r="E100" s="191" t="str">
        <f t="shared" si="23"/>
        <v>DDD</v>
      </c>
      <c r="F100" s="191">
        <f t="shared" si="24"/>
        <v>2019</v>
      </c>
      <c r="G100" s="191">
        <f t="shared" si="25"/>
        <v>3</v>
      </c>
      <c r="H100" s="191">
        <f t="shared" si="27"/>
        <v>25</v>
      </c>
      <c r="I100" s="192">
        <f t="shared" si="26"/>
        <v>42087</v>
      </c>
      <c r="J100" s="3">
        <v>8</v>
      </c>
      <c r="K100" s="134">
        <v>15</v>
      </c>
      <c r="L100" s="3">
        <v>13</v>
      </c>
      <c r="M100" s="134">
        <v>10</v>
      </c>
      <c r="N100" s="3">
        <v>13</v>
      </c>
      <c r="O100" s="134">
        <v>40</v>
      </c>
      <c r="P100" s="3">
        <v>18</v>
      </c>
      <c r="Q100" s="134">
        <v>0</v>
      </c>
      <c r="R100" s="131">
        <f>TIME(J100,K100,0)</f>
        <v>0.34375</v>
      </c>
      <c r="S100" s="131">
        <f>TIME(L100,M100,0)</f>
        <v>0.54861111111111105</v>
      </c>
      <c r="T100" s="131">
        <f>TIME(N100,O100,0)</f>
        <v>0.56944444444444442</v>
      </c>
      <c r="U100" s="131">
        <f>TIME(P100,Q100,0)</f>
        <v>0.75</v>
      </c>
      <c r="V100" s="135"/>
      <c r="W100" s="135">
        <f>TIME($W$4,$X$4,0)</f>
        <v>0.35416666666666669</v>
      </c>
      <c r="X100" s="135"/>
      <c r="Y100" s="135">
        <f>U100-R100-(T100-S100)</f>
        <v>0.38541666666666663</v>
      </c>
      <c r="Z100" s="135"/>
      <c r="AI100" s="184"/>
      <c r="AM100" s="225"/>
      <c r="AN100" s="79"/>
      <c r="AP100" s="176"/>
    </row>
    <row r="101" spans="1:45" ht="12.75" hidden="1" customHeight="1" outlineLevel="1" x14ac:dyDescent="0.2">
      <c r="B101" s="851"/>
      <c r="C101" s="851"/>
      <c r="D101" s="27" t="str">
        <f t="shared" si="22"/>
        <v/>
      </c>
      <c r="E101" s="191" t="str">
        <f t="shared" si="23"/>
        <v>DDD</v>
      </c>
      <c r="F101" s="191">
        <f t="shared" si="24"/>
        <v>2019</v>
      </c>
      <c r="G101" s="191">
        <f t="shared" si="25"/>
        <v>3</v>
      </c>
      <c r="H101" s="191">
        <f t="shared" si="27"/>
        <v>26</v>
      </c>
      <c r="I101" s="192">
        <f t="shared" si="26"/>
        <v>42088</v>
      </c>
      <c r="J101" s="3">
        <v>8</v>
      </c>
      <c r="K101" s="134">
        <v>15</v>
      </c>
      <c r="L101" s="3">
        <v>13</v>
      </c>
      <c r="M101" s="134">
        <v>10</v>
      </c>
      <c r="N101" s="3">
        <v>13</v>
      </c>
      <c r="O101" s="134">
        <v>40</v>
      </c>
      <c r="P101" s="3">
        <v>18</v>
      </c>
      <c r="Q101" s="134">
        <v>0</v>
      </c>
      <c r="R101" s="131">
        <f>TIME(J101,K101,0)</f>
        <v>0.34375</v>
      </c>
      <c r="S101" s="131">
        <f>TIME(L101,M101,0)</f>
        <v>0.54861111111111105</v>
      </c>
      <c r="T101" s="131">
        <f>TIME(N101,O101,0)</f>
        <v>0.56944444444444442</v>
      </c>
      <c r="U101" s="131">
        <f>TIME(P101,Q101,0)</f>
        <v>0.75</v>
      </c>
      <c r="V101" s="135"/>
      <c r="W101" s="135">
        <f>TIME($W$4,$X$4,0)</f>
        <v>0.35416666666666669</v>
      </c>
      <c r="X101" s="135"/>
      <c r="Y101" s="135">
        <f>U101-R101-(T101-S101)</f>
        <v>0.38541666666666663</v>
      </c>
      <c r="Z101" s="135"/>
      <c r="AI101" s="184"/>
      <c r="AM101" s="225"/>
      <c r="AN101" s="79"/>
      <c r="AP101" s="176"/>
    </row>
    <row r="102" spans="1:45" ht="12.75" hidden="1" customHeight="1" outlineLevel="1" x14ac:dyDescent="0.2">
      <c r="B102" s="851"/>
      <c r="C102" s="851"/>
      <c r="D102" s="27" t="str">
        <f t="shared" si="22"/>
        <v/>
      </c>
      <c r="E102" s="191" t="str">
        <f t="shared" si="23"/>
        <v>DDD</v>
      </c>
      <c r="F102" s="191">
        <f t="shared" si="24"/>
        <v>2019</v>
      </c>
      <c r="G102" s="191">
        <f t="shared" si="25"/>
        <v>3</v>
      </c>
      <c r="H102" s="191">
        <f t="shared" si="27"/>
        <v>27</v>
      </c>
      <c r="I102" s="192">
        <f t="shared" si="26"/>
        <v>42089</v>
      </c>
      <c r="J102" s="3">
        <v>8</v>
      </c>
      <c r="K102" s="134">
        <v>35</v>
      </c>
      <c r="L102" s="3">
        <v>13</v>
      </c>
      <c r="M102" s="134">
        <v>10</v>
      </c>
      <c r="N102" s="3">
        <v>13</v>
      </c>
      <c r="O102" s="134">
        <v>40</v>
      </c>
      <c r="P102" s="3">
        <v>16</v>
      </c>
      <c r="Q102" s="134">
        <v>30</v>
      </c>
      <c r="R102" s="131">
        <f>TIME(J102,K102,0)</f>
        <v>0.3576388888888889</v>
      </c>
      <c r="S102" s="131">
        <f>TIME(L102,M102,0)</f>
        <v>0.54861111111111105</v>
      </c>
      <c r="T102" s="131">
        <f>TIME(N102,O102,0)</f>
        <v>0.56944444444444442</v>
      </c>
      <c r="U102" s="131">
        <f>TIME(P102,Q102,0)</f>
        <v>0.6875</v>
      </c>
      <c r="V102" s="135"/>
      <c r="W102" s="135">
        <f>TIME($W$4,$X$4,0)</f>
        <v>0.35416666666666669</v>
      </c>
      <c r="X102" s="135"/>
      <c r="Y102" s="135">
        <f>U102-R102-(T102-S102)</f>
        <v>0.30902777777777773</v>
      </c>
      <c r="Z102" s="135"/>
      <c r="AA102" s="150"/>
      <c r="AI102" s="184"/>
      <c r="AM102" s="225"/>
      <c r="AN102" s="79"/>
      <c r="AP102" s="176"/>
    </row>
    <row r="103" spans="1:45" ht="12.75" hidden="1" customHeight="1" outlineLevel="1" x14ac:dyDescent="0.2">
      <c r="B103" s="851"/>
      <c r="C103" s="851"/>
      <c r="D103" s="27" t="str">
        <f t="shared" si="22"/>
        <v/>
      </c>
      <c r="E103" s="191" t="str">
        <f t="shared" si="23"/>
        <v>DDD</v>
      </c>
      <c r="F103" s="191">
        <f t="shared" si="24"/>
        <v>2019</v>
      </c>
      <c r="G103" s="191">
        <f t="shared" si="25"/>
        <v>3</v>
      </c>
      <c r="H103" s="191">
        <f t="shared" si="27"/>
        <v>28</v>
      </c>
      <c r="I103" s="192">
        <f t="shared" si="26"/>
        <v>42090</v>
      </c>
      <c r="J103" s="3">
        <v>8</v>
      </c>
      <c r="K103" s="134">
        <v>35</v>
      </c>
      <c r="L103" s="3">
        <v>13</v>
      </c>
      <c r="M103" s="134">
        <v>10</v>
      </c>
      <c r="N103" s="3">
        <v>13</v>
      </c>
      <c r="O103" s="134">
        <v>40</v>
      </c>
      <c r="P103" s="3">
        <v>16</v>
      </c>
      <c r="Q103" s="134">
        <v>0</v>
      </c>
      <c r="R103" s="131">
        <f>TIME(J103,K103,0)</f>
        <v>0.3576388888888889</v>
      </c>
      <c r="S103" s="131">
        <f>TIME(L103,M103,0)</f>
        <v>0.54861111111111105</v>
      </c>
      <c r="T103" s="131">
        <f>TIME(N103,O103,0)</f>
        <v>0.56944444444444442</v>
      </c>
      <c r="U103" s="131">
        <f>TIME(P103,Q103,0)</f>
        <v>0.66666666666666663</v>
      </c>
      <c r="V103" s="135"/>
      <c r="W103" s="135">
        <f>TIME($W$4,$X$4,0)</f>
        <v>0.35416666666666669</v>
      </c>
      <c r="X103" s="135"/>
      <c r="Y103" s="135">
        <f>U103-R103-(T103-S103)</f>
        <v>0.28819444444444436</v>
      </c>
      <c r="Z103" s="135"/>
      <c r="AA103" s="150"/>
      <c r="AI103" s="184"/>
      <c r="AJ103" s="150"/>
      <c r="AM103" s="225"/>
      <c r="AN103" s="79"/>
      <c r="AO103" s="28">
        <v>18</v>
      </c>
      <c r="AP103" s="176">
        <v>30</v>
      </c>
      <c r="AQ103" s="81"/>
      <c r="AR103" s="27" t="s">
        <v>165</v>
      </c>
      <c r="AS103" s="231" t="s">
        <v>164</v>
      </c>
    </row>
    <row r="104" spans="1:45" ht="12.75" hidden="1" customHeight="1" outlineLevel="1" x14ac:dyDescent="0.2">
      <c r="B104" s="851"/>
      <c r="C104" s="851"/>
      <c r="D104" s="27" t="str">
        <f t="shared" si="22"/>
        <v/>
      </c>
      <c r="E104" s="191" t="str">
        <f t="shared" si="23"/>
        <v>DDD</v>
      </c>
      <c r="F104" s="191">
        <f t="shared" si="24"/>
        <v>2019</v>
      </c>
      <c r="G104" s="191">
        <f t="shared" si="25"/>
        <v>3</v>
      </c>
      <c r="H104" s="191">
        <f t="shared" si="27"/>
        <v>29</v>
      </c>
      <c r="I104" s="192">
        <f t="shared" si="26"/>
        <v>42091</v>
      </c>
      <c r="J104" s="3">
        <v>9</v>
      </c>
      <c r="K104" s="134">
        <v>0</v>
      </c>
      <c r="L104" s="3">
        <v>13</v>
      </c>
      <c r="M104" s="134">
        <v>10</v>
      </c>
      <c r="N104" s="3">
        <v>13</v>
      </c>
      <c r="O104" s="134">
        <v>40</v>
      </c>
      <c r="P104" s="3">
        <v>17</v>
      </c>
      <c r="Q104" s="134">
        <v>0</v>
      </c>
      <c r="R104" s="131">
        <f>TIME(J104,K104,0)</f>
        <v>0.375</v>
      </c>
      <c r="S104" s="131">
        <f>TIME(L104,M104,0)</f>
        <v>0.54861111111111105</v>
      </c>
      <c r="T104" s="131">
        <f>TIME(N104,O104,0)</f>
        <v>0.56944444444444442</v>
      </c>
      <c r="U104" s="131">
        <f>TIME(P104,Q104,0)</f>
        <v>0.70833333333333337</v>
      </c>
      <c r="V104" s="135"/>
      <c r="W104" s="135">
        <f>TIME($W$4,$X$4,0)</f>
        <v>0.35416666666666669</v>
      </c>
      <c r="X104" s="135"/>
      <c r="Y104" s="135">
        <f>U104-R104-(T104-S104)</f>
        <v>0.3125</v>
      </c>
      <c r="Z104" s="135"/>
      <c r="AA104" s="150"/>
      <c r="AI104" s="184"/>
      <c r="AM104" s="225"/>
      <c r="AN104" s="79"/>
      <c r="AP104" s="176"/>
    </row>
    <row r="105" spans="1:45" ht="12.75" hidden="1" customHeight="1" outlineLevel="1" x14ac:dyDescent="0.2">
      <c r="B105" s="851"/>
      <c r="C105" s="851"/>
      <c r="D105" s="27" t="str">
        <f t="shared" si="22"/>
        <v/>
      </c>
      <c r="E105" s="191" t="str">
        <f t="shared" si="23"/>
        <v>DDD</v>
      </c>
      <c r="F105" s="191">
        <f t="shared" si="24"/>
        <v>2019</v>
      </c>
      <c r="G105" s="191">
        <f t="shared" si="25"/>
        <v>3</v>
      </c>
      <c r="H105" s="191">
        <f t="shared" si="27"/>
        <v>30</v>
      </c>
      <c r="I105" s="192">
        <f t="shared" si="26"/>
        <v>42092</v>
      </c>
      <c r="J105" s="5"/>
      <c r="K105" s="5"/>
      <c r="L105" s="5"/>
      <c r="M105" s="5"/>
      <c r="N105" s="5"/>
      <c r="O105" s="5"/>
      <c r="P105" s="5"/>
      <c r="Q105" s="5"/>
      <c r="R105" s="5"/>
      <c r="S105" s="5"/>
      <c r="T105" s="5"/>
      <c r="U105" s="5"/>
      <c r="V105" s="10"/>
      <c r="W105" s="10"/>
      <c r="X105" s="10"/>
      <c r="Y105" s="10"/>
      <c r="Z105" s="10"/>
      <c r="AA105" s="150"/>
      <c r="AI105" s="184"/>
      <c r="AM105" s="225"/>
      <c r="AN105" s="79"/>
      <c r="AP105" s="176"/>
      <c r="AS105" s="231"/>
    </row>
    <row r="106" spans="1:45" ht="12.75" hidden="1" customHeight="1" outlineLevel="1" x14ac:dyDescent="0.2">
      <c r="B106" s="851"/>
      <c r="C106" s="851"/>
      <c r="D106" s="27" t="str">
        <f t="shared" si="22"/>
        <v/>
      </c>
      <c r="E106" s="191" t="str">
        <f t="shared" si="23"/>
        <v>DDD</v>
      </c>
      <c r="F106" s="191">
        <f t="shared" si="24"/>
        <v>2019</v>
      </c>
      <c r="G106" s="191">
        <f t="shared" si="25"/>
        <v>3</v>
      </c>
      <c r="H106" s="191">
        <f t="shared" si="27"/>
        <v>31</v>
      </c>
      <c r="I106" s="192">
        <f t="shared" si="26"/>
        <v>42093</v>
      </c>
      <c r="J106" s="5"/>
      <c r="K106" s="5"/>
      <c r="L106" s="5"/>
      <c r="M106" s="5"/>
      <c r="N106" s="5"/>
      <c r="O106" s="5"/>
      <c r="P106" s="5"/>
      <c r="Q106" s="5"/>
      <c r="R106" s="5"/>
      <c r="S106" s="5"/>
      <c r="T106" s="5"/>
      <c r="U106" s="5"/>
      <c r="V106" s="10"/>
      <c r="W106" s="10"/>
      <c r="X106" s="10"/>
      <c r="Y106" s="10"/>
      <c r="Z106" s="10"/>
      <c r="AA106" s="150"/>
      <c r="AI106" s="184"/>
      <c r="AM106" s="225"/>
      <c r="AN106" s="79"/>
      <c r="AP106" s="176"/>
      <c r="AS106" s="231"/>
    </row>
    <row r="107" spans="1:45" ht="12.75" hidden="1" customHeight="1" outlineLevel="1" x14ac:dyDescent="0.2">
      <c r="B107" s="851"/>
      <c r="C107" s="851"/>
      <c r="E107" s="191"/>
      <c r="F107" s="9"/>
      <c r="G107" s="9"/>
      <c r="H107" s="191"/>
      <c r="I107" s="13"/>
      <c r="P107" s="4" t="s">
        <v>21</v>
      </c>
      <c r="Q107" s="4"/>
      <c r="R107" s="4"/>
      <c r="S107" s="4"/>
      <c r="T107" s="4"/>
      <c r="U107" s="4"/>
      <c r="V107" s="18"/>
      <c r="W107" s="18">
        <f>SUM(W75:W106)</f>
        <v>7.4375000000000018</v>
      </c>
      <c r="X107" s="18"/>
      <c r="Y107" s="18">
        <f>SUM(Y75:Y106)</f>
        <v>7.5486111111111116</v>
      </c>
      <c r="Z107" s="18"/>
      <c r="AA107" s="190">
        <f>IF(Y107-W107&lt;0,W107-Y107,Y107-W107)</f>
        <v>0.11111111111110983</v>
      </c>
      <c r="AB107" s="190">
        <f>8.5*SUM(AB75:AB106)/24</f>
        <v>0</v>
      </c>
      <c r="AC107" s="190">
        <f>8.5*SUM(AC75:AC106)/24</f>
        <v>0</v>
      </c>
      <c r="AD107" s="190">
        <f>8.5*SUM(AD75:AD106)/24</f>
        <v>0</v>
      </c>
      <c r="AE107" s="190"/>
      <c r="AF107" s="190"/>
      <c r="AI107" s="184"/>
      <c r="AM107" s="225"/>
      <c r="AN107" s="79"/>
      <c r="AP107" s="176"/>
    </row>
    <row r="108" spans="1:45" ht="12.75" customHeight="1" collapsed="1" x14ac:dyDescent="0.2">
      <c r="B108" s="852"/>
      <c r="C108" s="852"/>
      <c r="E108" s="191"/>
      <c r="F108" s="51"/>
      <c r="G108" s="51"/>
      <c r="H108" s="51"/>
      <c r="I108" s="51"/>
      <c r="J108" s="52"/>
      <c r="K108" s="52"/>
      <c r="L108" s="52"/>
      <c r="M108" s="52"/>
      <c r="N108" s="52"/>
      <c r="O108" s="52"/>
      <c r="P108" s="52"/>
      <c r="Q108" s="52"/>
      <c r="R108" s="52"/>
      <c r="S108" s="52"/>
      <c r="T108" s="52"/>
      <c r="U108" s="52"/>
      <c r="V108" s="53"/>
      <c r="W108" s="53"/>
      <c r="X108" s="53"/>
      <c r="Y108" s="51"/>
      <c r="AA108" s="203">
        <f>AA74+AA107</f>
        <v>0.95347222222221628</v>
      </c>
      <c r="AB108" s="202">
        <f>AB74+SUM(AB75:AB106)</f>
        <v>2</v>
      </c>
      <c r="AC108" s="202">
        <f>AC74+SUM(AC75:AC106)</f>
        <v>0</v>
      </c>
      <c r="AD108" s="202">
        <f>AD74+SUM(AD75:AD106)</f>
        <v>2</v>
      </c>
      <c r="AE108" s="202"/>
      <c r="AF108" s="202"/>
      <c r="AG108" s="152"/>
      <c r="AH108" s="173"/>
      <c r="AI108" s="185"/>
      <c r="AJ108" s="152"/>
      <c r="AK108" s="152"/>
      <c r="AL108" s="173"/>
      <c r="AM108" s="226"/>
      <c r="AN108" s="80"/>
      <c r="AO108" s="55"/>
      <c r="AP108" s="178"/>
      <c r="AQ108" s="55"/>
      <c r="AR108" s="49"/>
      <c r="AS108" s="55"/>
    </row>
    <row r="109" spans="1:45" ht="12.75" hidden="1" customHeight="1" outlineLevel="1" x14ac:dyDescent="0.2">
      <c r="B109" s="850">
        <f>$F$4</f>
        <v>2019</v>
      </c>
      <c r="C109" s="850" t="str">
        <f>TEXT(I110,"MMM")</f>
        <v>Apr</v>
      </c>
      <c r="E109" s="191"/>
      <c r="F109" s="42"/>
      <c r="G109" s="42"/>
      <c r="H109" s="42"/>
      <c r="I109" s="42"/>
      <c r="J109" s="43"/>
      <c r="K109" s="43"/>
      <c r="L109" s="43"/>
      <c r="M109" s="43"/>
      <c r="N109" s="43"/>
      <c r="O109" s="43"/>
      <c r="P109" s="43"/>
      <c r="Q109" s="43"/>
      <c r="R109" s="43"/>
      <c r="S109" s="43"/>
      <c r="T109" s="43"/>
      <c r="U109" s="43"/>
      <c r="V109" s="63"/>
      <c r="W109" s="63"/>
      <c r="X109" s="63"/>
      <c r="Y109" s="42"/>
      <c r="Z109" s="42"/>
      <c r="AA109" s="148"/>
      <c r="AB109" s="148"/>
      <c r="AC109" s="148"/>
      <c r="AD109" s="148"/>
      <c r="AE109" s="148"/>
      <c r="AF109" s="148"/>
      <c r="AG109" s="148"/>
      <c r="AH109" s="170"/>
      <c r="AI109" s="182"/>
      <c r="AJ109" s="148"/>
      <c r="AK109" s="148"/>
      <c r="AL109" s="170"/>
      <c r="AM109" s="224"/>
      <c r="AN109" s="78"/>
      <c r="AO109" s="45"/>
      <c r="AP109" s="177"/>
      <c r="AQ109" s="45"/>
      <c r="AR109" s="41"/>
      <c r="AS109" s="45"/>
    </row>
    <row r="110" spans="1:45" ht="12.75" hidden="1" customHeight="1" outlineLevel="1" x14ac:dyDescent="0.2">
      <c r="A110" s="198">
        <f>A76+1</f>
        <v>4</v>
      </c>
      <c r="B110" s="851"/>
      <c r="C110" s="851"/>
      <c r="D110" s="27" t="str">
        <f t="shared" si="22"/>
        <v/>
      </c>
      <c r="E110" s="191" t="str">
        <f t="shared" si="23"/>
        <v>DDD</v>
      </c>
      <c r="F110" s="191">
        <f>$F$4</f>
        <v>2019</v>
      </c>
      <c r="G110" s="191">
        <f>$A$110</f>
        <v>4</v>
      </c>
      <c r="H110" s="191">
        <f>$H$4</f>
        <v>1</v>
      </c>
      <c r="I110" s="192">
        <f>DATE(F110,G110,H110)</f>
        <v>42094</v>
      </c>
      <c r="J110" s="3">
        <v>9</v>
      </c>
      <c r="K110" s="134">
        <v>0</v>
      </c>
      <c r="L110" s="3">
        <v>13</v>
      </c>
      <c r="M110" s="134">
        <v>5</v>
      </c>
      <c r="N110" s="3">
        <v>13</v>
      </c>
      <c r="O110" s="134">
        <v>35</v>
      </c>
      <c r="P110" s="3">
        <v>17</v>
      </c>
      <c r="Q110" s="134">
        <v>0</v>
      </c>
      <c r="R110" s="131">
        <f>TIME(J110,K110,0)</f>
        <v>0.375</v>
      </c>
      <c r="S110" s="131">
        <f>TIME(L110,M110,0)</f>
        <v>0.54513888888888895</v>
      </c>
      <c r="T110" s="131">
        <f>TIME(N110,O110,0)</f>
        <v>0.56597222222222221</v>
      </c>
      <c r="U110" s="131">
        <f>TIME(P110,Q110,0)</f>
        <v>0.70833333333333337</v>
      </c>
      <c r="V110" s="135"/>
      <c r="W110" s="135">
        <f>TIME($W$4,$X$4,0)</f>
        <v>0.35416666666666669</v>
      </c>
      <c r="X110" s="135"/>
      <c r="Y110" s="135">
        <f>U110-R110-(T110-S110)</f>
        <v>0.31250000000000011</v>
      </c>
      <c r="Z110" s="135"/>
      <c r="AA110" s="150"/>
      <c r="AI110" s="184"/>
      <c r="AM110" s="225"/>
      <c r="AN110" s="79"/>
      <c r="AP110" s="176"/>
    </row>
    <row r="111" spans="1:45" ht="12.75" hidden="1" customHeight="1" outlineLevel="1" x14ac:dyDescent="0.2">
      <c r="B111" s="851"/>
      <c r="C111" s="851"/>
      <c r="D111" s="27" t="str">
        <f t="shared" si="22"/>
        <v/>
      </c>
      <c r="E111" s="191" t="str">
        <f t="shared" si="23"/>
        <v>DDD</v>
      </c>
      <c r="F111" s="191">
        <f t="shared" ref="F111:F140" si="28">$F$4</f>
        <v>2019</v>
      </c>
      <c r="G111" s="191">
        <f t="shared" ref="G111:G140" si="29">$A$110</f>
        <v>4</v>
      </c>
      <c r="H111" s="191">
        <f>H110+1</f>
        <v>2</v>
      </c>
      <c r="I111" s="192">
        <f t="shared" ref="I111:I140" si="30">DATE(F111,G111,H111)</f>
        <v>42095</v>
      </c>
      <c r="J111" s="3">
        <v>8</v>
      </c>
      <c r="K111" s="134">
        <v>15</v>
      </c>
      <c r="L111" s="3">
        <v>13</v>
      </c>
      <c r="M111" s="134">
        <v>5</v>
      </c>
      <c r="N111" s="3">
        <v>13</v>
      </c>
      <c r="O111" s="134">
        <v>35</v>
      </c>
      <c r="P111" s="3">
        <v>19</v>
      </c>
      <c r="Q111" s="134">
        <v>30</v>
      </c>
      <c r="R111" s="131">
        <f>TIME(J111,K111,0)</f>
        <v>0.34375</v>
      </c>
      <c r="S111" s="131">
        <f>TIME(L111,M111,0)</f>
        <v>0.54513888888888895</v>
      </c>
      <c r="T111" s="131">
        <f>TIME(N111,O111,0)</f>
        <v>0.56597222222222221</v>
      </c>
      <c r="U111" s="131">
        <f>TIME(P111,Q111,0)</f>
        <v>0.8125</v>
      </c>
      <c r="V111" s="135"/>
      <c r="W111" s="135">
        <f>TIME($W$4,$X$4,0)</f>
        <v>0.35416666666666669</v>
      </c>
      <c r="X111" s="135"/>
      <c r="Y111" s="135">
        <f>U111-R111-(T111-S111)</f>
        <v>0.44791666666666674</v>
      </c>
      <c r="Z111" s="135"/>
      <c r="AA111" s="150"/>
      <c r="AI111" s="184"/>
      <c r="AM111" s="225"/>
      <c r="AN111" s="79"/>
      <c r="AP111" s="176"/>
    </row>
    <row r="112" spans="1:45" ht="12.75" hidden="1" customHeight="1" outlineLevel="1" x14ac:dyDescent="0.2">
      <c r="B112" s="851"/>
      <c r="C112" s="851"/>
      <c r="D112" s="27" t="str">
        <f t="shared" si="22"/>
        <v/>
      </c>
      <c r="E112" s="191" t="str">
        <f t="shared" si="23"/>
        <v>DDD</v>
      </c>
      <c r="F112" s="191">
        <f t="shared" si="28"/>
        <v>2019</v>
      </c>
      <c r="G112" s="191">
        <f t="shared" si="29"/>
        <v>4</v>
      </c>
      <c r="H112" s="191">
        <f t="shared" ref="H112:H140" si="31">H111+1</f>
        <v>3</v>
      </c>
      <c r="I112" s="192">
        <f t="shared" si="30"/>
        <v>42096</v>
      </c>
      <c r="J112" s="3">
        <v>8</v>
      </c>
      <c r="K112" s="134">
        <v>15</v>
      </c>
      <c r="L112" s="3">
        <v>13</v>
      </c>
      <c r="M112" s="134">
        <v>5</v>
      </c>
      <c r="N112" s="3">
        <v>13</v>
      </c>
      <c r="O112" s="134">
        <v>35</v>
      </c>
      <c r="P112" s="3">
        <v>20</v>
      </c>
      <c r="Q112" s="134">
        <v>15</v>
      </c>
      <c r="R112" s="131">
        <f>TIME(J112,K112,0)</f>
        <v>0.34375</v>
      </c>
      <c r="S112" s="131">
        <f>TIME(L112,M112,0)</f>
        <v>0.54513888888888895</v>
      </c>
      <c r="T112" s="131">
        <f>TIME(N112,O112,0)</f>
        <v>0.56597222222222221</v>
      </c>
      <c r="U112" s="131">
        <f>TIME(P112,Q112,0)</f>
        <v>0.84375</v>
      </c>
      <c r="V112" s="135"/>
      <c r="W112" s="135">
        <f>TIME($W$4,$X$4,0)</f>
        <v>0.35416666666666669</v>
      </c>
      <c r="X112" s="135"/>
      <c r="Y112" s="135">
        <f>U112-R112-(T112-S112)</f>
        <v>0.47916666666666674</v>
      </c>
      <c r="Z112" s="135"/>
      <c r="AI112" s="184"/>
      <c r="AJ112" s="172"/>
      <c r="AM112" s="225"/>
      <c r="AN112" s="79"/>
      <c r="AP112" s="176"/>
    </row>
    <row r="113" spans="2:45" ht="12.75" hidden="1" customHeight="1" outlineLevel="1" x14ac:dyDescent="0.2">
      <c r="B113" s="851"/>
      <c r="C113" s="851"/>
      <c r="D113" s="27" t="str">
        <f t="shared" si="22"/>
        <v/>
      </c>
      <c r="E113" s="191" t="str">
        <f t="shared" si="23"/>
        <v>DDD</v>
      </c>
      <c r="F113" s="191">
        <f t="shared" si="28"/>
        <v>2019</v>
      </c>
      <c r="G113" s="191">
        <f t="shared" si="29"/>
        <v>4</v>
      </c>
      <c r="H113" s="191">
        <f t="shared" si="31"/>
        <v>4</v>
      </c>
      <c r="I113" s="192">
        <f t="shared" si="30"/>
        <v>42097</v>
      </c>
      <c r="J113" s="3">
        <v>8</v>
      </c>
      <c r="K113" s="134">
        <v>15</v>
      </c>
      <c r="L113" s="3">
        <v>13</v>
      </c>
      <c r="M113" s="134">
        <v>5</v>
      </c>
      <c r="N113" s="3">
        <v>13</v>
      </c>
      <c r="O113" s="134">
        <v>35</v>
      </c>
      <c r="P113" s="3">
        <v>17</v>
      </c>
      <c r="Q113" s="134">
        <v>0</v>
      </c>
      <c r="R113" s="131">
        <f>TIME(J113,K113,0)</f>
        <v>0.34375</v>
      </c>
      <c r="S113" s="131">
        <f>TIME(L113,M113,0)</f>
        <v>0.54513888888888895</v>
      </c>
      <c r="T113" s="131">
        <f>TIME(N113,O113,0)</f>
        <v>0.56597222222222221</v>
      </c>
      <c r="U113" s="131">
        <f>TIME(P113,Q113,0)</f>
        <v>0.70833333333333337</v>
      </c>
      <c r="V113" s="135"/>
      <c r="W113" s="135">
        <f>TIME($W$4,$X$4,0)</f>
        <v>0.35416666666666669</v>
      </c>
      <c r="X113" s="135"/>
      <c r="Y113" s="135">
        <f>U113-R113-(T113-S113)</f>
        <v>0.34375000000000011</v>
      </c>
      <c r="Z113" s="135"/>
      <c r="AA113" s="150"/>
      <c r="AI113" s="184"/>
      <c r="AJ113" s="150"/>
      <c r="AM113" s="225"/>
      <c r="AN113" s="79"/>
      <c r="AO113" s="28">
        <v>18</v>
      </c>
      <c r="AP113" s="176">
        <v>30</v>
      </c>
      <c r="AQ113" s="81"/>
      <c r="AR113" s="27" t="s">
        <v>165</v>
      </c>
      <c r="AS113" s="231" t="s">
        <v>164</v>
      </c>
    </row>
    <row r="114" spans="2:45" ht="12.75" hidden="1" customHeight="1" outlineLevel="1" x14ac:dyDescent="0.2">
      <c r="B114" s="851"/>
      <c r="C114" s="851"/>
      <c r="D114" s="27" t="str">
        <f t="shared" si="22"/>
        <v/>
      </c>
      <c r="E114" s="191" t="str">
        <f t="shared" si="23"/>
        <v>DDD</v>
      </c>
      <c r="F114" s="191">
        <f t="shared" si="28"/>
        <v>2019</v>
      </c>
      <c r="G114" s="191">
        <f t="shared" si="29"/>
        <v>4</v>
      </c>
      <c r="H114" s="191">
        <f t="shared" si="31"/>
        <v>5</v>
      </c>
      <c r="I114" s="192">
        <f t="shared" si="30"/>
        <v>42098</v>
      </c>
      <c r="J114" s="3">
        <v>8</v>
      </c>
      <c r="K114" s="134">
        <v>35</v>
      </c>
      <c r="L114" s="3">
        <v>13</v>
      </c>
      <c r="M114" s="134">
        <v>5</v>
      </c>
      <c r="N114" s="3">
        <v>13</v>
      </c>
      <c r="O114" s="134">
        <v>35</v>
      </c>
      <c r="P114" s="3">
        <v>17</v>
      </c>
      <c r="Q114" s="134">
        <v>50</v>
      </c>
      <c r="R114" s="131">
        <f>TIME(J114,K114,0)</f>
        <v>0.3576388888888889</v>
      </c>
      <c r="S114" s="131">
        <f>TIME(L114,M114,0)</f>
        <v>0.54513888888888895</v>
      </c>
      <c r="T114" s="131">
        <f>TIME(N114,O114,0)</f>
        <v>0.56597222222222221</v>
      </c>
      <c r="U114" s="131">
        <f>TIME(P114,Q114,0)</f>
        <v>0.74305555555555547</v>
      </c>
      <c r="V114" s="135"/>
      <c r="W114" s="135">
        <f>TIME($W$4,$X$4,0)</f>
        <v>0.35416666666666669</v>
      </c>
      <c r="X114" s="135"/>
      <c r="Y114" s="135">
        <f>U114-R114-(T114-S114)</f>
        <v>0.36458333333333331</v>
      </c>
      <c r="Z114" s="135"/>
      <c r="AA114" s="150"/>
      <c r="AI114" s="184"/>
      <c r="AJ114" s="172"/>
      <c r="AM114" s="225"/>
      <c r="AN114" s="79"/>
      <c r="AP114" s="176"/>
      <c r="AQ114" s="77"/>
    </row>
    <row r="115" spans="2:45" ht="12.75" hidden="1" customHeight="1" outlineLevel="1" x14ac:dyDescent="0.2">
      <c r="B115" s="851"/>
      <c r="C115" s="851"/>
      <c r="D115" s="27" t="str">
        <f t="shared" si="22"/>
        <v/>
      </c>
      <c r="E115" s="191" t="str">
        <f t="shared" si="23"/>
        <v>DDD</v>
      </c>
      <c r="F115" s="191">
        <f t="shared" si="28"/>
        <v>2019</v>
      </c>
      <c r="G115" s="191">
        <f t="shared" si="29"/>
        <v>4</v>
      </c>
      <c r="H115" s="191">
        <f t="shared" si="31"/>
        <v>6</v>
      </c>
      <c r="I115" s="192">
        <f t="shared" si="30"/>
        <v>42099</v>
      </c>
      <c r="J115" s="5"/>
      <c r="K115" s="5"/>
      <c r="L115" s="5"/>
      <c r="M115" s="5"/>
      <c r="N115" s="5"/>
      <c r="O115" s="5"/>
      <c r="P115" s="5"/>
      <c r="Q115" s="5"/>
      <c r="R115" s="5"/>
      <c r="S115" s="5"/>
      <c r="T115" s="5"/>
      <c r="U115" s="5"/>
      <c r="V115" s="10"/>
      <c r="W115" s="10"/>
      <c r="X115" s="10"/>
      <c r="Y115" s="10"/>
      <c r="Z115" s="10"/>
      <c r="AA115" s="150"/>
      <c r="AI115" s="184"/>
      <c r="AM115" s="225"/>
      <c r="AN115" s="79"/>
      <c r="AP115" s="176"/>
      <c r="AQ115" s="27"/>
    </row>
    <row r="116" spans="2:45" ht="12.75" hidden="1" customHeight="1" outlineLevel="1" x14ac:dyDescent="0.2">
      <c r="B116" s="851"/>
      <c r="C116" s="851"/>
      <c r="D116" s="27" t="str">
        <f t="shared" si="22"/>
        <v/>
      </c>
      <c r="E116" s="191" t="str">
        <f t="shared" si="23"/>
        <v>DDD</v>
      </c>
      <c r="F116" s="191">
        <f t="shared" si="28"/>
        <v>2019</v>
      </c>
      <c r="G116" s="191">
        <f t="shared" si="29"/>
        <v>4</v>
      </c>
      <c r="H116" s="191">
        <f t="shared" si="31"/>
        <v>7</v>
      </c>
      <c r="I116" s="192">
        <f t="shared" si="30"/>
        <v>42100</v>
      </c>
      <c r="J116" s="5"/>
      <c r="K116" s="5"/>
      <c r="L116" s="5"/>
      <c r="M116" s="5"/>
      <c r="N116" s="5"/>
      <c r="O116" s="5"/>
      <c r="P116" s="5"/>
      <c r="Q116" s="5"/>
      <c r="R116" s="5"/>
      <c r="S116" s="5"/>
      <c r="T116" s="5"/>
      <c r="U116" s="5"/>
      <c r="V116" s="10"/>
      <c r="W116" s="10"/>
      <c r="X116" s="10"/>
      <c r="Y116" s="10"/>
      <c r="Z116" s="10"/>
      <c r="AA116" s="150"/>
      <c r="AI116" s="184"/>
      <c r="AJ116" s="172"/>
      <c r="AM116" s="225"/>
      <c r="AN116" s="79"/>
      <c r="AP116" s="176"/>
      <c r="AQ116" s="77"/>
    </row>
    <row r="117" spans="2:45" ht="12.75" hidden="1" customHeight="1" outlineLevel="1" x14ac:dyDescent="0.2">
      <c r="B117" s="851"/>
      <c r="C117" s="851"/>
      <c r="D117" s="27" t="str">
        <f t="shared" si="22"/>
        <v/>
      </c>
      <c r="E117" s="191" t="str">
        <f t="shared" si="23"/>
        <v>DDD</v>
      </c>
      <c r="F117" s="191">
        <f t="shared" si="28"/>
        <v>2019</v>
      </c>
      <c r="G117" s="191">
        <f t="shared" si="29"/>
        <v>4</v>
      </c>
      <c r="H117" s="191">
        <f t="shared" si="31"/>
        <v>8</v>
      </c>
      <c r="I117" s="192">
        <f t="shared" si="30"/>
        <v>42101</v>
      </c>
      <c r="J117" s="3">
        <v>8</v>
      </c>
      <c r="K117" s="134">
        <v>20</v>
      </c>
      <c r="L117" s="3">
        <v>13</v>
      </c>
      <c r="M117" s="134">
        <v>5</v>
      </c>
      <c r="N117" s="3">
        <v>13</v>
      </c>
      <c r="O117" s="134">
        <v>35</v>
      </c>
      <c r="P117" s="3">
        <v>19</v>
      </c>
      <c r="Q117" s="134">
        <v>15</v>
      </c>
      <c r="R117" s="131">
        <f>TIME(J117,K117,0)</f>
        <v>0.34722222222222227</v>
      </c>
      <c r="S117" s="131">
        <f>TIME(L117,M117,0)</f>
        <v>0.54513888888888895</v>
      </c>
      <c r="T117" s="131">
        <f>TIME(N117,O117,0)</f>
        <v>0.56597222222222221</v>
      </c>
      <c r="U117" s="131">
        <f>TIME(P117,Q117,0)</f>
        <v>0.80208333333333337</v>
      </c>
      <c r="V117" s="135"/>
      <c r="W117" s="135">
        <f>TIME($W$4,$X$4,0)</f>
        <v>0.35416666666666669</v>
      </c>
      <c r="X117" s="135"/>
      <c r="Y117" s="135">
        <f>U117-R117-(T117-S117)</f>
        <v>0.43402777777777785</v>
      </c>
      <c r="Z117" s="135"/>
      <c r="AA117" s="150"/>
      <c r="AI117" s="184"/>
      <c r="AJ117" s="172"/>
      <c r="AK117" s="150"/>
      <c r="AL117" s="175"/>
      <c r="AM117" s="227"/>
      <c r="AN117" s="79"/>
      <c r="AP117" s="176"/>
      <c r="AQ117" s="77"/>
      <c r="AR117" s="81"/>
      <c r="AS117" s="29"/>
    </row>
    <row r="118" spans="2:45" ht="12.75" hidden="1" customHeight="1" outlineLevel="1" x14ac:dyDescent="0.2">
      <c r="B118" s="851"/>
      <c r="C118" s="851"/>
      <c r="D118" s="27" t="str">
        <f t="shared" si="22"/>
        <v/>
      </c>
      <c r="E118" s="191" t="str">
        <f t="shared" si="23"/>
        <v>DDD</v>
      </c>
      <c r="F118" s="191">
        <f t="shared" si="28"/>
        <v>2019</v>
      </c>
      <c r="G118" s="191">
        <f t="shared" si="29"/>
        <v>4</v>
      </c>
      <c r="H118" s="191">
        <f t="shared" si="31"/>
        <v>9</v>
      </c>
      <c r="I118" s="192">
        <f t="shared" si="30"/>
        <v>42102</v>
      </c>
      <c r="J118" s="3">
        <v>8</v>
      </c>
      <c r="K118" s="134">
        <v>35</v>
      </c>
      <c r="L118" s="3">
        <v>12</v>
      </c>
      <c r="M118" s="134">
        <v>25</v>
      </c>
      <c r="N118" s="3">
        <v>13</v>
      </c>
      <c r="O118" s="134">
        <v>15</v>
      </c>
      <c r="P118" s="3">
        <v>18</v>
      </c>
      <c r="Q118" s="134">
        <v>0</v>
      </c>
      <c r="R118" s="131">
        <f>TIME(J118,K118,0)</f>
        <v>0.3576388888888889</v>
      </c>
      <c r="S118" s="131">
        <f>TIME(L118,M118,0)</f>
        <v>0.51736111111111105</v>
      </c>
      <c r="T118" s="131">
        <f>TIME(N118,O118,0)</f>
        <v>0.55208333333333337</v>
      </c>
      <c r="U118" s="131">
        <f>TIME(P118,Q118,0)</f>
        <v>0.75</v>
      </c>
      <c r="V118" s="135"/>
      <c r="W118" s="135">
        <f>TIME($W$4,$X$4,0)</f>
        <v>0.35416666666666669</v>
      </c>
      <c r="X118" s="135"/>
      <c r="Y118" s="135">
        <f>U118-R118-(T118-S118)</f>
        <v>0.35763888888888878</v>
      </c>
      <c r="Z118" s="135"/>
      <c r="AA118" s="150"/>
      <c r="AI118" s="184"/>
      <c r="AM118" s="225"/>
      <c r="AN118" s="79"/>
      <c r="AP118" s="176"/>
      <c r="AQ118" s="27"/>
    </row>
    <row r="119" spans="2:45" ht="12.75" hidden="1" customHeight="1" outlineLevel="1" x14ac:dyDescent="0.2">
      <c r="B119" s="851"/>
      <c r="C119" s="851"/>
      <c r="D119" s="27" t="str">
        <f t="shared" si="22"/>
        <v/>
      </c>
      <c r="E119" s="191" t="str">
        <f t="shared" si="23"/>
        <v>DDD</v>
      </c>
      <c r="F119" s="191">
        <f t="shared" si="28"/>
        <v>2019</v>
      </c>
      <c r="G119" s="191">
        <f t="shared" si="29"/>
        <v>4</v>
      </c>
      <c r="H119" s="191">
        <f t="shared" si="31"/>
        <v>10</v>
      </c>
      <c r="I119" s="192">
        <f t="shared" si="30"/>
        <v>42103</v>
      </c>
      <c r="J119" s="3">
        <v>8</v>
      </c>
      <c r="K119" s="134">
        <v>20</v>
      </c>
      <c r="L119" s="3">
        <v>13</v>
      </c>
      <c r="M119" s="134">
        <v>5</v>
      </c>
      <c r="N119" s="3">
        <v>14</v>
      </c>
      <c r="O119" s="134">
        <v>5</v>
      </c>
      <c r="P119" s="3">
        <v>19</v>
      </c>
      <c r="Q119" s="134">
        <v>0</v>
      </c>
      <c r="R119" s="131">
        <f>TIME(J119,K119,0)</f>
        <v>0.34722222222222227</v>
      </c>
      <c r="S119" s="131">
        <f>TIME(L119,M119,0)</f>
        <v>0.54513888888888895</v>
      </c>
      <c r="T119" s="131">
        <f>TIME(N119,O119,0)</f>
        <v>0.58680555555555558</v>
      </c>
      <c r="U119" s="131">
        <f>TIME(P119,Q119,0)</f>
        <v>0.79166666666666663</v>
      </c>
      <c r="V119" s="135"/>
      <c r="W119" s="135">
        <f>TIME($W$4,$X$4,0)</f>
        <v>0.35416666666666669</v>
      </c>
      <c r="X119" s="135"/>
      <c r="Y119" s="135">
        <f>U119-R119-(T119-S119)</f>
        <v>0.40277777777777773</v>
      </c>
      <c r="Z119" s="135"/>
      <c r="AA119" s="150"/>
      <c r="AI119" s="184"/>
      <c r="AM119" s="225"/>
      <c r="AN119" s="79"/>
      <c r="AP119" s="176"/>
      <c r="AQ119" s="27"/>
    </row>
    <row r="120" spans="2:45" ht="12.75" hidden="1" customHeight="1" outlineLevel="1" x14ac:dyDescent="0.2">
      <c r="B120" s="851"/>
      <c r="C120" s="851"/>
      <c r="D120" s="27" t="str">
        <f t="shared" si="22"/>
        <v/>
      </c>
      <c r="E120" s="191" t="str">
        <f t="shared" si="23"/>
        <v>DDD</v>
      </c>
      <c r="F120" s="191">
        <f t="shared" si="28"/>
        <v>2019</v>
      </c>
      <c r="G120" s="191">
        <f t="shared" si="29"/>
        <v>4</v>
      </c>
      <c r="H120" s="191">
        <f t="shared" si="31"/>
        <v>11</v>
      </c>
      <c r="I120" s="192">
        <f t="shared" si="30"/>
        <v>42104</v>
      </c>
      <c r="J120" s="3">
        <v>8</v>
      </c>
      <c r="K120" s="134">
        <v>20</v>
      </c>
      <c r="L120" s="3">
        <v>13</v>
      </c>
      <c r="M120" s="134">
        <v>5</v>
      </c>
      <c r="N120" s="3">
        <v>13</v>
      </c>
      <c r="O120" s="134">
        <v>35</v>
      </c>
      <c r="P120" s="3">
        <v>16</v>
      </c>
      <c r="Q120" s="134">
        <v>0</v>
      </c>
      <c r="R120" s="131">
        <f>TIME(J120,K120,0)</f>
        <v>0.34722222222222227</v>
      </c>
      <c r="S120" s="131">
        <f>TIME(L120,M120,0)</f>
        <v>0.54513888888888895</v>
      </c>
      <c r="T120" s="131">
        <f>TIME(N120,O120,0)</f>
        <v>0.56597222222222221</v>
      </c>
      <c r="U120" s="131">
        <f>TIME(P120,Q120,0)</f>
        <v>0.66666666666666663</v>
      </c>
      <c r="V120" s="135"/>
      <c r="W120" s="135">
        <f>TIME($W$4,$X$4,0)</f>
        <v>0.35416666666666669</v>
      </c>
      <c r="X120" s="135"/>
      <c r="Y120" s="135">
        <f>U120-R120-(T120-S120)</f>
        <v>0.2986111111111111</v>
      </c>
      <c r="Z120" s="135"/>
      <c r="AA120" s="150"/>
      <c r="AI120" s="184"/>
      <c r="AJ120" s="150"/>
      <c r="AM120" s="225"/>
      <c r="AN120" s="79"/>
      <c r="AO120" s="28">
        <v>18</v>
      </c>
      <c r="AP120" s="176">
        <v>30</v>
      </c>
      <c r="AQ120" s="81"/>
      <c r="AR120" s="27" t="s">
        <v>165</v>
      </c>
      <c r="AS120" s="231" t="s">
        <v>164</v>
      </c>
    </row>
    <row r="121" spans="2:45" ht="12.75" hidden="1" customHeight="1" outlineLevel="1" x14ac:dyDescent="0.2">
      <c r="B121" s="851"/>
      <c r="C121" s="851"/>
      <c r="D121" s="27" t="str">
        <f t="shared" si="22"/>
        <v/>
      </c>
      <c r="E121" s="191" t="str">
        <f t="shared" si="23"/>
        <v>DDD</v>
      </c>
      <c r="F121" s="191">
        <f t="shared" si="28"/>
        <v>2019</v>
      </c>
      <c r="G121" s="191">
        <f t="shared" si="29"/>
        <v>4</v>
      </c>
      <c r="H121" s="191">
        <f t="shared" si="31"/>
        <v>12</v>
      </c>
      <c r="I121" s="192">
        <f t="shared" si="30"/>
        <v>42105</v>
      </c>
      <c r="J121" s="3">
        <v>8</v>
      </c>
      <c r="K121" s="134">
        <v>30</v>
      </c>
      <c r="L121" s="3">
        <v>13</v>
      </c>
      <c r="M121" s="134">
        <v>5</v>
      </c>
      <c r="N121" s="3">
        <v>13</v>
      </c>
      <c r="O121" s="134">
        <v>35</v>
      </c>
      <c r="P121" s="3">
        <v>16</v>
      </c>
      <c r="Q121" s="134">
        <v>0</v>
      </c>
      <c r="R121" s="131">
        <f>TIME(J121,K121,0)</f>
        <v>0.35416666666666669</v>
      </c>
      <c r="S121" s="131">
        <f>TIME(L121,M121,0)</f>
        <v>0.54513888888888895</v>
      </c>
      <c r="T121" s="131">
        <f>TIME(N121,O121,0)</f>
        <v>0.56597222222222221</v>
      </c>
      <c r="U121" s="131">
        <f>TIME(P121,Q121,0)</f>
        <v>0.66666666666666663</v>
      </c>
      <c r="V121" s="135"/>
      <c r="W121" s="135">
        <f>TIME($W$4,$X$4,0)</f>
        <v>0.35416666666666669</v>
      </c>
      <c r="X121" s="135"/>
      <c r="Y121" s="135">
        <f>U121-R121-(T121-S121)</f>
        <v>0.29166666666666669</v>
      </c>
      <c r="Z121" s="135"/>
      <c r="AA121" s="150"/>
      <c r="AI121" s="184"/>
      <c r="AM121" s="225"/>
      <c r="AN121" s="79"/>
      <c r="AP121" s="176"/>
    </row>
    <row r="122" spans="2:45" ht="12.75" hidden="1" customHeight="1" outlineLevel="1" x14ac:dyDescent="0.2">
      <c r="B122" s="851"/>
      <c r="C122" s="851"/>
      <c r="D122" s="27" t="str">
        <f t="shared" si="22"/>
        <v/>
      </c>
      <c r="E122" s="191" t="str">
        <f t="shared" si="23"/>
        <v>DDD</v>
      </c>
      <c r="F122" s="191">
        <f t="shared" si="28"/>
        <v>2019</v>
      </c>
      <c r="G122" s="191">
        <f t="shared" si="29"/>
        <v>4</v>
      </c>
      <c r="H122" s="191">
        <f t="shared" si="31"/>
        <v>13</v>
      </c>
      <c r="I122" s="192">
        <f t="shared" si="30"/>
        <v>42106</v>
      </c>
      <c r="J122" s="5"/>
      <c r="K122" s="5"/>
      <c r="L122" s="5"/>
      <c r="M122" s="5"/>
      <c r="N122" s="5"/>
      <c r="O122" s="5"/>
      <c r="P122" s="5"/>
      <c r="Q122" s="5"/>
      <c r="R122" s="5"/>
      <c r="S122" s="5"/>
      <c r="T122" s="5"/>
      <c r="U122" s="5"/>
      <c r="V122" s="10"/>
      <c r="W122" s="10"/>
      <c r="X122" s="10"/>
      <c r="Y122" s="10"/>
      <c r="Z122" s="10"/>
      <c r="AA122" s="150"/>
      <c r="AI122" s="184"/>
      <c r="AM122" s="225"/>
      <c r="AN122" s="79"/>
      <c r="AP122" s="176"/>
    </row>
    <row r="123" spans="2:45" ht="12.75" hidden="1" customHeight="1" outlineLevel="1" x14ac:dyDescent="0.2">
      <c r="B123" s="851"/>
      <c r="C123" s="851"/>
      <c r="D123" s="27" t="str">
        <f t="shared" si="22"/>
        <v/>
      </c>
      <c r="E123" s="191" t="str">
        <f t="shared" si="23"/>
        <v>DDD</v>
      </c>
      <c r="F123" s="191">
        <f t="shared" si="28"/>
        <v>2019</v>
      </c>
      <c r="G123" s="191">
        <f t="shared" si="29"/>
        <v>4</v>
      </c>
      <c r="H123" s="191">
        <f t="shared" si="31"/>
        <v>14</v>
      </c>
      <c r="I123" s="192">
        <f t="shared" si="30"/>
        <v>42107</v>
      </c>
      <c r="J123" s="5"/>
      <c r="K123" s="5"/>
      <c r="L123" s="5"/>
      <c r="M123" s="5"/>
      <c r="N123" s="5"/>
      <c r="O123" s="5"/>
      <c r="P123" s="5"/>
      <c r="Q123" s="5"/>
      <c r="R123" s="5"/>
      <c r="S123" s="5"/>
      <c r="T123" s="5"/>
      <c r="U123" s="5"/>
      <c r="V123" s="10"/>
      <c r="W123" s="10"/>
      <c r="X123" s="10"/>
      <c r="Y123" s="10"/>
      <c r="Z123" s="10"/>
      <c r="AA123" s="150"/>
      <c r="AI123" s="184"/>
      <c r="AJ123" s="164"/>
      <c r="AM123" s="225"/>
      <c r="AN123" s="79"/>
      <c r="AP123" s="176"/>
    </row>
    <row r="124" spans="2:45" ht="12.75" hidden="1" customHeight="1" outlineLevel="1" x14ac:dyDescent="0.2">
      <c r="B124" s="851"/>
      <c r="C124" s="851"/>
      <c r="D124" s="27" t="str">
        <f t="shared" si="22"/>
        <v/>
      </c>
      <c r="E124" s="191" t="str">
        <f t="shared" si="23"/>
        <v>DDD</v>
      </c>
      <c r="F124" s="191">
        <f t="shared" si="28"/>
        <v>2019</v>
      </c>
      <c r="G124" s="191">
        <f t="shared" si="29"/>
        <v>4</v>
      </c>
      <c r="H124" s="191">
        <f t="shared" si="31"/>
        <v>15</v>
      </c>
      <c r="I124" s="192">
        <f t="shared" si="30"/>
        <v>42108</v>
      </c>
      <c r="J124" s="3">
        <v>8</v>
      </c>
      <c r="K124" s="134">
        <v>30</v>
      </c>
      <c r="L124" s="3">
        <v>13</v>
      </c>
      <c r="M124" s="134">
        <v>5</v>
      </c>
      <c r="N124" s="3">
        <v>13</v>
      </c>
      <c r="O124" s="134">
        <v>45</v>
      </c>
      <c r="P124" s="3">
        <v>18</v>
      </c>
      <c r="Q124" s="134">
        <v>30</v>
      </c>
      <c r="R124" s="131">
        <f>TIME(J124,K124,0)</f>
        <v>0.35416666666666669</v>
      </c>
      <c r="S124" s="131">
        <f>TIME(L124,M124,0)</f>
        <v>0.54513888888888895</v>
      </c>
      <c r="T124" s="131">
        <f>TIME(N124,O124,0)</f>
        <v>0.57291666666666663</v>
      </c>
      <c r="U124" s="131">
        <f>TIME(P124,Q124,0)</f>
        <v>0.77083333333333337</v>
      </c>
      <c r="V124" s="135"/>
      <c r="W124" s="135">
        <f>TIME($W$4,$X$4,0)</f>
        <v>0.35416666666666669</v>
      </c>
      <c r="X124" s="135"/>
      <c r="Y124" s="135">
        <f>U124-R124-(T124-S124)</f>
        <v>0.38888888888888901</v>
      </c>
      <c r="Z124" s="135"/>
      <c r="AI124" s="184"/>
      <c r="AM124" s="225"/>
      <c r="AN124" s="79"/>
      <c r="AP124" s="176"/>
    </row>
    <row r="125" spans="2:45" ht="12.75" hidden="1" customHeight="1" outlineLevel="1" x14ac:dyDescent="0.2">
      <c r="B125" s="851"/>
      <c r="C125" s="851"/>
      <c r="D125" s="27" t="str">
        <f t="shared" si="22"/>
        <v/>
      </c>
      <c r="E125" s="191" t="str">
        <f t="shared" si="23"/>
        <v>DDD</v>
      </c>
      <c r="F125" s="191">
        <f t="shared" si="28"/>
        <v>2019</v>
      </c>
      <c r="G125" s="191">
        <f t="shared" si="29"/>
        <v>4</v>
      </c>
      <c r="H125" s="191">
        <f t="shared" si="31"/>
        <v>16</v>
      </c>
      <c r="I125" s="192">
        <f t="shared" si="30"/>
        <v>42109</v>
      </c>
      <c r="J125" s="3">
        <v>8</v>
      </c>
      <c r="K125" s="134">
        <v>25</v>
      </c>
      <c r="L125" s="3">
        <v>13</v>
      </c>
      <c r="M125" s="134">
        <v>5</v>
      </c>
      <c r="N125" s="3">
        <v>13</v>
      </c>
      <c r="O125" s="134">
        <v>35</v>
      </c>
      <c r="P125" s="3">
        <v>16</v>
      </c>
      <c r="Q125" s="134">
        <v>0</v>
      </c>
      <c r="R125" s="131">
        <f>TIME(J125,K125,0)</f>
        <v>0.35069444444444442</v>
      </c>
      <c r="S125" s="131">
        <f>TIME(L125,M125,0)</f>
        <v>0.54513888888888895</v>
      </c>
      <c r="T125" s="131">
        <f>TIME(N125,O125,0)</f>
        <v>0.56597222222222221</v>
      </c>
      <c r="U125" s="131">
        <f>TIME(P125,Q125,0)</f>
        <v>0.66666666666666663</v>
      </c>
      <c r="V125" s="135"/>
      <c r="W125" s="135">
        <f>TIME($W$4,$X$4,0)</f>
        <v>0.35416666666666669</v>
      </c>
      <c r="X125" s="135"/>
      <c r="Y125" s="135">
        <f>U125-R125-(T125-S125)</f>
        <v>0.29513888888888895</v>
      </c>
      <c r="Z125" s="135"/>
      <c r="AI125" s="184"/>
      <c r="AM125" s="225"/>
      <c r="AN125" s="79"/>
      <c r="AP125" s="176"/>
    </row>
    <row r="126" spans="2:45" ht="12.75" hidden="1" customHeight="1" outlineLevel="1" x14ac:dyDescent="0.2">
      <c r="B126" s="851"/>
      <c r="C126" s="851"/>
      <c r="D126" s="27" t="str">
        <f t="shared" si="22"/>
        <v/>
      </c>
      <c r="E126" s="191" t="str">
        <f t="shared" si="23"/>
        <v>DDD</v>
      </c>
      <c r="F126" s="191">
        <f t="shared" si="28"/>
        <v>2019</v>
      </c>
      <c r="G126" s="191">
        <f t="shared" si="29"/>
        <v>4</v>
      </c>
      <c r="H126" s="191">
        <f t="shared" si="31"/>
        <v>17</v>
      </c>
      <c r="I126" s="192">
        <f t="shared" si="30"/>
        <v>42110</v>
      </c>
      <c r="J126" s="3">
        <v>8</v>
      </c>
      <c r="K126" s="134">
        <v>50</v>
      </c>
      <c r="L126" s="3">
        <v>13</v>
      </c>
      <c r="M126" s="134">
        <v>5</v>
      </c>
      <c r="N126" s="3">
        <v>13</v>
      </c>
      <c r="O126" s="134">
        <v>35</v>
      </c>
      <c r="P126" s="3">
        <v>19</v>
      </c>
      <c r="Q126" s="134">
        <v>50</v>
      </c>
      <c r="R126" s="131">
        <f>TIME(J126,K126,0)</f>
        <v>0.36805555555555558</v>
      </c>
      <c r="S126" s="131">
        <f>TIME(L126,M126,0)</f>
        <v>0.54513888888888895</v>
      </c>
      <c r="T126" s="131">
        <f>TIME(N126,O126,0)</f>
        <v>0.56597222222222221</v>
      </c>
      <c r="U126" s="131">
        <f>TIME(P126,Q126,0)</f>
        <v>0.82638888888888884</v>
      </c>
      <c r="V126" s="135"/>
      <c r="W126" s="135">
        <f>TIME($W$4,$X$4,0)</f>
        <v>0.35416666666666669</v>
      </c>
      <c r="X126" s="135"/>
      <c r="Y126" s="135">
        <f>U126-R126-(T126-S126)</f>
        <v>0.4375</v>
      </c>
      <c r="Z126" s="135"/>
      <c r="AA126" s="150"/>
      <c r="AI126" s="184"/>
      <c r="AJ126" s="164"/>
      <c r="AK126" s="150"/>
      <c r="AL126" s="175"/>
      <c r="AM126" s="227"/>
      <c r="AN126" s="79"/>
      <c r="AP126" s="176"/>
      <c r="AQ126" s="29"/>
      <c r="AR126" s="81"/>
    </row>
    <row r="127" spans="2:45" ht="12.75" hidden="1" customHeight="1" outlineLevel="1" x14ac:dyDescent="0.2">
      <c r="B127" s="851"/>
      <c r="C127" s="851"/>
      <c r="D127" s="27" t="str">
        <f t="shared" si="22"/>
        <v/>
      </c>
      <c r="E127" s="191" t="str">
        <f t="shared" si="23"/>
        <v>DDD</v>
      </c>
      <c r="F127" s="191">
        <f t="shared" si="28"/>
        <v>2019</v>
      </c>
      <c r="G127" s="191">
        <f t="shared" si="29"/>
        <v>4</v>
      </c>
      <c r="H127" s="191">
        <f t="shared" si="31"/>
        <v>18</v>
      </c>
      <c r="I127" s="192">
        <f t="shared" si="30"/>
        <v>42111</v>
      </c>
      <c r="J127" s="3">
        <v>8</v>
      </c>
      <c r="K127" s="134">
        <v>35</v>
      </c>
      <c r="L127" s="3">
        <v>13</v>
      </c>
      <c r="M127" s="134">
        <v>5</v>
      </c>
      <c r="N127" s="3">
        <v>13</v>
      </c>
      <c r="O127" s="134">
        <v>35</v>
      </c>
      <c r="P127" s="3">
        <v>15</v>
      </c>
      <c r="Q127" s="134">
        <v>30</v>
      </c>
      <c r="R127" s="131">
        <f>TIME(J127,K127,0)</f>
        <v>0.3576388888888889</v>
      </c>
      <c r="S127" s="131">
        <f>TIME(L127,M127,0)</f>
        <v>0.54513888888888895</v>
      </c>
      <c r="T127" s="131">
        <f>TIME(N127,O127,0)</f>
        <v>0.56597222222222221</v>
      </c>
      <c r="U127" s="131">
        <f>TIME(P127,Q127,0)</f>
        <v>0.64583333333333337</v>
      </c>
      <c r="V127" s="135"/>
      <c r="W127" s="135">
        <f>TIME($W$4,$X$4,0)</f>
        <v>0.35416666666666669</v>
      </c>
      <c r="X127" s="135"/>
      <c r="Y127" s="135">
        <f>U127-R127-(T127-S127)</f>
        <v>0.26736111111111122</v>
      </c>
      <c r="Z127" s="135"/>
      <c r="AA127" s="172"/>
      <c r="AG127" s="174"/>
      <c r="AI127" s="184"/>
      <c r="AJ127" s="174"/>
      <c r="AM127" s="225"/>
      <c r="AN127" s="208"/>
      <c r="AP127" s="176"/>
    </row>
    <row r="128" spans="2:45" ht="12.75" hidden="1" customHeight="1" outlineLevel="1" x14ac:dyDescent="0.2">
      <c r="B128" s="851"/>
      <c r="C128" s="851"/>
      <c r="D128" s="27" t="str">
        <f t="shared" si="22"/>
        <v/>
      </c>
      <c r="E128" s="191" t="str">
        <f t="shared" si="23"/>
        <v>DDD</v>
      </c>
      <c r="F128" s="191">
        <f t="shared" si="28"/>
        <v>2019</v>
      </c>
      <c r="G128" s="191">
        <f t="shared" si="29"/>
        <v>4</v>
      </c>
      <c r="H128" s="191">
        <f t="shared" si="31"/>
        <v>19</v>
      </c>
      <c r="I128" s="192">
        <f t="shared" si="30"/>
        <v>42112</v>
      </c>
      <c r="J128" s="4">
        <f>$J$4</f>
        <v>7</v>
      </c>
      <c r="K128" s="133">
        <f>$K$4</f>
        <v>0</v>
      </c>
      <c r="L128" s="4">
        <f>$L$4</f>
        <v>13</v>
      </c>
      <c r="M128" s="133">
        <f>$M$4</f>
        <v>0</v>
      </c>
      <c r="N128" s="4">
        <f>$N$4</f>
        <v>13</v>
      </c>
      <c r="O128" s="133">
        <f>$O$4</f>
        <v>30</v>
      </c>
      <c r="P128" s="4">
        <f>$P$4</f>
        <v>16</v>
      </c>
      <c r="Q128" s="133">
        <f>$Q$4</f>
        <v>0</v>
      </c>
      <c r="R128" s="132">
        <f>TIME(J128,K128,0)</f>
        <v>0.29166666666666669</v>
      </c>
      <c r="S128" s="132">
        <f>TIME(L128,M128,0)</f>
        <v>0.54166666666666663</v>
      </c>
      <c r="T128" s="132">
        <f>TIME(N128,O128,0)</f>
        <v>0.5625</v>
      </c>
      <c r="U128" s="132">
        <f>TIME(P128,Q128,0)</f>
        <v>0.66666666666666663</v>
      </c>
      <c r="V128" s="10"/>
      <c r="W128" s="10">
        <f>TIME($W$4,$X$4,0)</f>
        <v>0.35416666666666669</v>
      </c>
      <c r="X128" s="10"/>
      <c r="Y128" s="10">
        <f>U128-R128-(T128-S128)</f>
        <v>0.35416666666666657</v>
      </c>
      <c r="Z128" s="10"/>
      <c r="AA128" s="172"/>
      <c r="AD128" s="207">
        <v>1</v>
      </c>
      <c r="AG128" s="174"/>
      <c r="AI128" s="184"/>
      <c r="AJ128" s="174"/>
      <c r="AL128" s="172" t="s">
        <v>187</v>
      </c>
      <c r="AM128" s="225"/>
      <c r="AN128" s="208"/>
      <c r="AP128" s="176"/>
    </row>
    <row r="129" spans="1:45" ht="12.75" hidden="1" customHeight="1" outlineLevel="1" x14ac:dyDescent="0.2">
      <c r="B129" s="851"/>
      <c r="C129" s="851"/>
      <c r="D129" s="27" t="str">
        <f t="shared" si="22"/>
        <v/>
      </c>
      <c r="E129" s="191" t="str">
        <f t="shared" si="23"/>
        <v>DDD</v>
      </c>
      <c r="F129" s="191">
        <f t="shared" si="28"/>
        <v>2019</v>
      </c>
      <c r="G129" s="191">
        <f t="shared" si="29"/>
        <v>4</v>
      </c>
      <c r="H129" s="191">
        <f t="shared" si="31"/>
        <v>20</v>
      </c>
      <c r="I129" s="192">
        <f t="shared" si="30"/>
        <v>42113</v>
      </c>
      <c r="J129" s="5"/>
      <c r="K129" s="5"/>
      <c r="L129" s="5"/>
      <c r="M129" s="5"/>
      <c r="N129" s="5"/>
      <c r="O129" s="5"/>
      <c r="P129" s="5"/>
      <c r="Q129" s="5"/>
      <c r="R129" s="5"/>
      <c r="S129" s="5"/>
      <c r="T129" s="5"/>
      <c r="U129" s="5"/>
      <c r="V129" s="10"/>
      <c r="W129" s="10"/>
      <c r="X129" s="10"/>
      <c r="Y129" s="10"/>
      <c r="Z129" s="10"/>
      <c r="AA129" s="172"/>
      <c r="AG129" s="174"/>
      <c r="AI129" s="184"/>
      <c r="AJ129" s="174"/>
      <c r="AM129" s="225"/>
      <c r="AN129" s="208"/>
      <c r="AP129" s="176"/>
    </row>
    <row r="130" spans="1:45" ht="12.75" hidden="1" customHeight="1" outlineLevel="1" x14ac:dyDescent="0.2">
      <c r="B130" s="851"/>
      <c r="C130" s="851"/>
      <c r="D130" s="27" t="str">
        <f t="shared" si="22"/>
        <v/>
      </c>
      <c r="E130" s="191" t="str">
        <f t="shared" si="23"/>
        <v>DDD</v>
      </c>
      <c r="F130" s="191">
        <f t="shared" si="28"/>
        <v>2019</v>
      </c>
      <c r="G130" s="191">
        <f t="shared" si="29"/>
        <v>4</v>
      </c>
      <c r="H130" s="191">
        <f t="shared" si="31"/>
        <v>21</v>
      </c>
      <c r="I130" s="192">
        <f t="shared" si="30"/>
        <v>42114</v>
      </c>
      <c r="J130" s="5"/>
      <c r="K130" s="5"/>
      <c r="L130" s="5"/>
      <c r="M130" s="5"/>
      <c r="N130" s="5"/>
      <c r="O130" s="5"/>
      <c r="P130" s="5"/>
      <c r="Q130" s="5"/>
      <c r="R130" s="5"/>
      <c r="S130" s="5"/>
      <c r="T130" s="5"/>
      <c r="U130" s="5"/>
      <c r="V130" s="10"/>
      <c r="W130" s="10"/>
      <c r="X130" s="10"/>
      <c r="Y130" s="10"/>
      <c r="Z130" s="10"/>
      <c r="AA130" s="150"/>
      <c r="AI130" s="184"/>
      <c r="AM130" s="225"/>
      <c r="AN130" s="79"/>
      <c r="AP130" s="176"/>
    </row>
    <row r="131" spans="1:45" ht="12.75" hidden="1" customHeight="1" outlineLevel="1" x14ac:dyDescent="0.2">
      <c r="B131" s="851"/>
      <c r="C131" s="851"/>
      <c r="D131" s="27" t="str">
        <f t="shared" si="22"/>
        <v/>
      </c>
      <c r="E131" s="191" t="str">
        <f t="shared" si="23"/>
        <v>DDD</v>
      </c>
      <c r="F131" s="191">
        <f t="shared" si="28"/>
        <v>2019</v>
      </c>
      <c r="G131" s="191">
        <f t="shared" si="29"/>
        <v>4</v>
      </c>
      <c r="H131" s="191">
        <f t="shared" si="31"/>
        <v>22</v>
      </c>
      <c r="I131" s="192">
        <f t="shared" si="30"/>
        <v>42115</v>
      </c>
      <c r="J131" s="4">
        <f>$J$4</f>
        <v>7</v>
      </c>
      <c r="K131" s="133">
        <f>$K$4</f>
        <v>0</v>
      </c>
      <c r="L131" s="4">
        <f>$L$4</f>
        <v>13</v>
      </c>
      <c r="M131" s="133">
        <f>$M$4</f>
        <v>0</v>
      </c>
      <c r="N131" s="4">
        <f>$N$4</f>
        <v>13</v>
      </c>
      <c r="O131" s="133">
        <f>$O$4</f>
        <v>30</v>
      </c>
      <c r="P131" s="4">
        <f>$P$4</f>
        <v>16</v>
      </c>
      <c r="Q131" s="133">
        <f>$Q$4</f>
        <v>0</v>
      </c>
      <c r="R131" s="132">
        <f>TIME(J131,K131,0)</f>
        <v>0.29166666666666669</v>
      </c>
      <c r="S131" s="132">
        <f>TIME(L131,M131,0)</f>
        <v>0.54166666666666663</v>
      </c>
      <c r="T131" s="132">
        <f>TIME(N131,O131,0)</f>
        <v>0.5625</v>
      </c>
      <c r="U131" s="132">
        <f>TIME(P131,Q131,0)</f>
        <v>0.66666666666666663</v>
      </c>
      <c r="V131" s="10"/>
      <c r="W131" s="10">
        <f>TIME($W$4,$X$4,0)</f>
        <v>0.35416666666666669</v>
      </c>
      <c r="X131" s="10"/>
      <c r="Y131" s="10">
        <f>U131-R131-(T131-S131)</f>
        <v>0.35416666666666657</v>
      </c>
      <c r="Z131" s="10"/>
      <c r="AD131" s="207">
        <v>1</v>
      </c>
      <c r="AI131" s="184"/>
      <c r="AJ131" s="172"/>
      <c r="AL131" s="172" t="s">
        <v>187</v>
      </c>
      <c r="AM131" s="225"/>
      <c r="AN131" s="79"/>
      <c r="AP131" s="176"/>
    </row>
    <row r="132" spans="1:45" ht="12.75" hidden="1" customHeight="1" outlineLevel="1" x14ac:dyDescent="0.2">
      <c r="B132" s="851"/>
      <c r="C132" s="851"/>
      <c r="D132" s="27" t="str">
        <f t="shared" si="22"/>
        <v/>
      </c>
      <c r="E132" s="191" t="str">
        <f t="shared" si="23"/>
        <v>DDD</v>
      </c>
      <c r="F132" s="191">
        <f t="shared" si="28"/>
        <v>2019</v>
      </c>
      <c r="G132" s="191">
        <f t="shared" si="29"/>
        <v>4</v>
      </c>
      <c r="H132" s="191">
        <f t="shared" si="31"/>
        <v>23</v>
      </c>
      <c r="I132" s="192">
        <f t="shared" si="30"/>
        <v>42116</v>
      </c>
      <c r="J132" s="4">
        <f>$J$4</f>
        <v>7</v>
      </c>
      <c r="K132" s="133">
        <f>$K$4</f>
        <v>0</v>
      </c>
      <c r="L132" s="4">
        <f>$L$4</f>
        <v>13</v>
      </c>
      <c r="M132" s="133">
        <f>$M$4</f>
        <v>0</v>
      </c>
      <c r="N132" s="4">
        <f>$N$4</f>
        <v>13</v>
      </c>
      <c r="O132" s="133">
        <f>$O$4</f>
        <v>30</v>
      </c>
      <c r="P132" s="4">
        <f>$P$4</f>
        <v>16</v>
      </c>
      <c r="Q132" s="133">
        <f>$Q$4</f>
        <v>0</v>
      </c>
      <c r="R132" s="132">
        <f>TIME(J132,K132,0)</f>
        <v>0.29166666666666669</v>
      </c>
      <c r="S132" s="132">
        <f>TIME(L132,M132,0)</f>
        <v>0.54166666666666663</v>
      </c>
      <c r="T132" s="132">
        <f>TIME(N132,O132,0)</f>
        <v>0.5625</v>
      </c>
      <c r="U132" s="132">
        <f>TIME(P132,Q132,0)</f>
        <v>0.66666666666666663</v>
      </c>
      <c r="V132" s="10"/>
      <c r="W132" s="10">
        <f>TIME($W$4,$X$4,0)</f>
        <v>0.35416666666666669</v>
      </c>
      <c r="X132" s="10"/>
      <c r="Y132" s="10">
        <f>U132-R132-(T132-S132)</f>
        <v>0.35416666666666657</v>
      </c>
      <c r="Z132" s="10"/>
      <c r="AC132" s="153">
        <v>1</v>
      </c>
      <c r="AI132" s="184"/>
      <c r="AJ132" s="172"/>
      <c r="AL132" s="172" t="s">
        <v>198</v>
      </c>
      <c r="AM132" s="225"/>
      <c r="AN132" s="79"/>
      <c r="AO132" s="28">
        <v>12</v>
      </c>
      <c r="AP132" s="176">
        <v>5</v>
      </c>
      <c r="AQ132" s="29"/>
      <c r="AR132" s="27" t="s">
        <v>168</v>
      </c>
      <c r="AS132" s="232" t="s">
        <v>194</v>
      </c>
    </row>
    <row r="133" spans="1:45" ht="12.75" hidden="1" customHeight="1" outlineLevel="1" x14ac:dyDescent="0.2">
      <c r="B133" s="851"/>
      <c r="C133" s="851"/>
      <c r="D133" s="27" t="str">
        <f t="shared" si="22"/>
        <v/>
      </c>
      <c r="E133" s="191" t="str">
        <f t="shared" si="23"/>
        <v>DDD</v>
      </c>
      <c r="F133" s="191">
        <f t="shared" si="28"/>
        <v>2019</v>
      </c>
      <c r="G133" s="191">
        <f t="shared" si="29"/>
        <v>4</v>
      </c>
      <c r="H133" s="191">
        <f t="shared" si="31"/>
        <v>24</v>
      </c>
      <c r="I133" s="192">
        <f t="shared" si="30"/>
        <v>42117</v>
      </c>
      <c r="J133" s="3">
        <v>8</v>
      </c>
      <c r="K133" s="134">
        <v>30</v>
      </c>
      <c r="L133" s="3">
        <v>12</v>
      </c>
      <c r="M133" s="134">
        <v>5</v>
      </c>
      <c r="N133" s="3">
        <v>12</v>
      </c>
      <c r="O133" s="134">
        <v>35</v>
      </c>
      <c r="P133" s="3">
        <v>18</v>
      </c>
      <c r="Q133" s="134">
        <v>0</v>
      </c>
      <c r="R133" s="131">
        <f>TIME(J133,K133,0)</f>
        <v>0.35416666666666669</v>
      </c>
      <c r="S133" s="131">
        <f>TIME(L133,M133,0)</f>
        <v>0.50347222222222221</v>
      </c>
      <c r="T133" s="131">
        <f>TIME(N133,O133,0)</f>
        <v>0.52430555555555558</v>
      </c>
      <c r="U133" s="131">
        <f>TIME(P133,Q133,0)</f>
        <v>0.75</v>
      </c>
      <c r="V133" s="135"/>
      <c r="W133" s="135">
        <f>TIME($W$4,$X$4,0)</f>
        <v>0.35416666666666669</v>
      </c>
      <c r="X133" s="135"/>
      <c r="Y133" s="135">
        <f>U133-R133-(T133-S133)</f>
        <v>0.37499999999999994</v>
      </c>
      <c r="Z133" s="135"/>
      <c r="AA133" s="150"/>
      <c r="AI133" s="184"/>
      <c r="AM133" s="225"/>
      <c r="AN133" s="79"/>
      <c r="AP133" s="176"/>
      <c r="AS133" s="232" t="s">
        <v>163</v>
      </c>
    </row>
    <row r="134" spans="1:45" ht="12.75" hidden="1" customHeight="1" outlineLevel="1" x14ac:dyDescent="0.2">
      <c r="B134" s="851"/>
      <c r="C134" s="851"/>
      <c r="D134" s="27" t="str">
        <f t="shared" si="22"/>
        <v/>
      </c>
      <c r="E134" s="191" t="str">
        <f t="shared" si="23"/>
        <v>DDD</v>
      </c>
      <c r="F134" s="191">
        <f t="shared" si="28"/>
        <v>2019</v>
      </c>
      <c r="G134" s="191">
        <f t="shared" si="29"/>
        <v>4</v>
      </c>
      <c r="H134" s="191">
        <f t="shared" si="31"/>
        <v>25</v>
      </c>
      <c r="I134" s="192">
        <f t="shared" si="30"/>
        <v>42118</v>
      </c>
      <c r="J134" s="3">
        <v>8</v>
      </c>
      <c r="K134" s="134">
        <v>50</v>
      </c>
      <c r="L134" s="3">
        <v>12</v>
      </c>
      <c r="M134" s="134">
        <v>5</v>
      </c>
      <c r="N134" s="3">
        <v>12</v>
      </c>
      <c r="O134" s="134">
        <v>35</v>
      </c>
      <c r="P134" s="77">
        <v>12</v>
      </c>
      <c r="Q134" s="138">
        <v>35</v>
      </c>
      <c r="R134" s="131">
        <f>TIME(J134,K134,0)</f>
        <v>0.36805555555555558</v>
      </c>
      <c r="S134" s="131">
        <f>TIME(L134,M134,0)</f>
        <v>0.50347222222222221</v>
      </c>
      <c r="T134" s="131">
        <f>TIME(N134,O134,0)</f>
        <v>0.52430555555555558</v>
      </c>
      <c r="U134" s="131">
        <f>TIME(P134,Q134,0)</f>
        <v>0.52430555555555558</v>
      </c>
      <c r="V134" s="135"/>
      <c r="W134" s="135">
        <f>TIME($W$4,$X$4,0)</f>
        <v>0.35416666666666669</v>
      </c>
      <c r="X134" s="135"/>
      <c r="Y134" s="25">
        <f>U134-R134-(T134-S134)</f>
        <v>0.13541666666666663</v>
      </c>
      <c r="Z134" s="25"/>
      <c r="AA134" s="150"/>
      <c r="AI134" s="184"/>
      <c r="AL134" s="150"/>
      <c r="AM134" s="228"/>
      <c r="AN134" s="79"/>
      <c r="AO134" s="28">
        <v>14</v>
      </c>
      <c r="AP134" s="176">
        <v>0</v>
      </c>
      <c r="AQ134" s="81"/>
      <c r="AR134" s="27" t="s">
        <v>184</v>
      </c>
      <c r="AS134" s="232" t="s">
        <v>186</v>
      </c>
    </row>
    <row r="135" spans="1:45" ht="12.75" hidden="1" customHeight="1" outlineLevel="1" x14ac:dyDescent="0.2">
      <c r="B135" s="851"/>
      <c r="C135" s="851"/>
      <c r="D135" s="27" t="str">
        <f t="shared" si="22"/>
        <v/>
      </c>
      <c r="E135" s="191" t="str">
        <f t="shared" si="23"/>
        <v>DDD</v>
      </c>
      <c r="F135" s="191">
        <f t="shared" si="28"/>
        <v>2019</v>
      </c>
      <c r="G135" s="191">
        <f t="shared" si="29"/>
        <v>4</v>
      </c>
      <c r="H135" s="191">
        <f t="shared" si="31"/>
        <v>26</v>
      </c>
      <c r="I135" s="192">
        <f t="shared" si="30"/>
        <v>42119</v>
      </c>
      <c r="J135" s="3">
        <v>8</v>
      </c>
      <c r="K135" s="134">
        <v>30</v>
      </c>
      <c r="L135" s="3">
        <v>12</v>
      </c>
      <c r="M135" s="134">
        <v>5</v>
      </c>
      <c r="N135" s="3">
        <v>12</v>
      </c>
      <c r="O135" s="134">
        <v>53</v>
      </c>
      <c r="P135" s="3">
        <v>20</v>
      </c>
      <c r="Q135" s="134">
        <v>30</v>
      </c>
      <c r="R135" s="131">
        <f>TIME(J135,K135,0)</f>
        <v>0.35416666666666669</v>
      </c>
      <c r="S135" s="131">
        <f>TIME(L135,M135,0)</f>
        <v>0.50347222222222221</v>
      </c>
      <c r="T135" s="131">
        <f>TIME(N135,O135,0)</f>
        <v>0.53680555555555554</v>
      </c>
      <c r="U135" s="131">
        <f>TIME(P135,Q135,0)</f>
        <v>0.85416666666666663</v>
      </c>
      <c r="V135" s="135"/>
      <c r="W135" s="135">
        <f>TIME($W$4,$X$4,0)</f>
        <v>0.35416666666666669</v>
      </c>
      <c r="X135" s="135"/>
      <c r="Y135" s="135">
        <f>U135-R135-(T135-S135)</f>
        <v>0.46666666666666662</v>
      </c>
      <c r="Z135" s="135"/>
      <c r="AA135" s="150"/>
      <c r="AI135" s="184"/>
      <c r="AM135" s="225"/>
      <c r="AN135" s="79"/>
      <c r="AP135" s="176"/>
      <c r="AS135" s="232" t="s">
        <v>163</v>
      </c>
    </row>
    <row r="136" spans="1:45" ht="12.75" hidden="1" customHeight="1" outlineLevel="1" x14ac:dyDescent="0.2">
      <c r="B136" s="851"/>
      <c r="C136" s="851"/>
      <c r="D136" s="27" t="str">
        <f t="shared" si="22"/>
        <v/>
      </c>
      <c r="E136" s="191" t="str">
        <f t="shared" si="23"/>
        <v>DDD</v>
      </c>
      <c r="F136" s="191">
        <f t="shared" si="28"/>
        <v>2019</v>
      </c>
      <c r="G136" s="191">
        <f t="shared" si="29"/>
        <v>4</v>
      </c>
      <c r="H136" s="191">
        <f t="shared" si="31"/>
        <v>27</v>
      </c>
      <c r="I136" s="192">
        <f t="shared" si="30"/>
        <v>42120</v>
      </c>
      <c r="J136" s="5"/>
      <c r="K136" s="5"/>
      <c r="L136" s="5"/>
      <c r="M136" s="5"/>
      <c r="N136" s="5"/>
      <c r="O136" s="5"/>
      <c r="P136" s="5"/>
      <c r="Q136" s="5"/>
      <c r="R136" s="5"/>
      <c r="S136" s="5"/>
      <c r="T136" s="5"/>
      <c r="U136" s="5"/>
      <c r="V136" s="10"/>
      <c r="W136" s="10"/>
      <c r="X136" s="10"/>
      <c r="Y136" s="10"/>
      <c r="Z136" s="10"/>
      <c r="AA136" s="150"/>
      <c r="AI136" s="184"/>
      <c r="AM136" s="225"/>
      <c r="AN136" s="79"/>
      <c r="AP136" s="176"/>
      <c r="AS136" s="232" t="s">
        <v>163</v>
      </c>
    </row>
    <row r="137" spans="1:45" ht="12.75" hidden="1" customHeight="1" outlineLevel="1" x14ac:dyDescent="0.2">
      <c r="B137" s="851"/>
      <c r="C137" s="851"/>
      <c r="D137" s="27" t="str">
        <f t="shared" ref="D137:D200" si="32">IF(E137="Mon",WEEKNUM(I137),"")</f>
        <v/>
      </c>
      <c r="E137" s="191" t="str">
        <f t="shared" ref="E137:E200" si="33">TEXT(I137,"DDD")</f>
        <v>DDD</v>
      </c>
      <c r="F137" s="191">
        <f t="shared" si="28"/>
        <v>2019</v>
      </c>
      <c r="G137" s="191">
        <f t="shared" si="29"/>
        <v>4</v>
      </c>
      <c r="H137" s="191">
        <f t="shared" si="31"/>
        <v>28</v>
      </c>
      <c r="I137" s="192">
        <f t="shared" si="30"/>
        <v>42121</v>
      </c>
      <c r="J137" s="5"/>
      <c r="K137" s="5"/>
      <c r="L137" s="5"/>
      <c r="M137" s="5"/>
      <c r="N137" s="5"/>
      <c r="O137" s="5"/>
      <c r="P137" s="5"/>
      <c r="Q137" s="5"/>
      <c r="R137" s="5"/>
      <c r="S137" s="5"/>
      <c r="T137" s="5"/>
      <c r="U137" s="5"/>
      <c r="V137" s="10"/>
      <c r="W137" s="10"/>
      <c r="X137" s="10"/>
      <c r="Y137" s="10"/>
      <c r="Z137" s="10"/>
      <c r="AA137" s="150"/>
      <c r="AI137" s="184"/>
      <c r="AM137" s="225"/>
      <c r="AN137" s="79"/>
      <c r="AP137" s="176"/>
      <c r="AS137" s="232" t="s">
        <v>163</v>
      </c>
    </row>
    <row r="138" spans="1:45" ht="12.75" hidden="1" customHeight="1" outlineLevel="1" x14ac:dyDescent="0.2">
      <c r="B138" s="851"/>
      <c r="C138" s="851"/>
      <c r="D138" s="27" t="str">
        <f t="shared" si="32"/>
        <v/>
      </c>
      <c r="E138" s="191" t="str">
        <f t="shared" si="33"/>
        <v>DDD</v>
      </c>
      <c r="F138" s="191">
        <f t="shared" si="28"/>
        <v>2019</v>
      </c>
      <c r="G138" s="191">
        <f t="shared" si="29"/>
        <v>4</v>
      </c>
      <c r="H138" s="191">
        <f t="shared" si="31"/>
        <v>29</v>
      </c>
      <c r="I138" s="192">
        <f t="shared" si="30"/>
        <v>42122</v>
      </c>
      <c r="J138" s="3">
        <v>8</v>
      </c>
      <c r="K138" s="134">
        <v>35</v>
      </c>
      <c r="L138" s="3">
        <v>12</v>
      </c>
      <c r="M138" s="134">
        <v>5</v>
      </c>
      <c r="N138" s="3">
        <v>12</v>
      </c>
      <c r="O138" s="134">
        <v>45</v>
      </c>
      <c r="P138" s="3">
        <v>18</v>
      </c>
      <c r="Q138" s="134">
        <v>15</v>
      </c>
      <c r="R138" s="131">
        <f>TIME(J138,K138,0)</f>
        <v>0.3576388888888889</v>
      </c>
      <c r="S138" s="131">
        <f>TIME(L138,M138,0)</f>
        <v>0.50347222222222221</v>
      </c>
      <c r="T138" s="131">
        <f>TIME(N138,O138,0)</f>
        <v>0.53125</v>
      </c>
      <c r="U138" s="131">
        <f>TIME(P138,Q138,0)</f>
        <v>0.76041666666666663</v>
      </c>
      <c r="V138" s="135"/>
      <c r="W138" s="135">
        <f>TIME($W$4,$X$4,0)</f>
        <v>0.35416666666666669</v>
      </c>
      <c r="X138" s="135"/>
      <c r="Y138" s="135">
        <f>U138-R138-(T138-S138)</f>
        <v>0.37499999999999994</v>
      </c>
      <c r="Z138" s="135"/>
      <c r="AI138" s="184"/>
      <c r="AM138" s="225"/>
      <c r="AN138" s="79"/>
      <c r="AP138" s="176"/>
      <c r="AS138" s="232" t="s">
        <v>163</v>
      </c>
    </row>
    <row r="139" spans="1:45" ht="12.75" hidden="1" customHeight="1" outlineLevel="1" x14ac:dyDescent="0.2">
      <c r="B139" s="851"/>
      <c r="C139" s="851"/>
      <c r="D139" s="27" t="str">
        <f t="shared" si="32"/>
        <v/>
      </c>
      <c r="E139" s="191" t="str">
        <f t="shared" si="33"/>
        <v>DDD</v>
      </c>
      <c r="F139" s="191">
        <f t="shared" si="28"/>
        <v>2019</v>
      </c>
      <c r="G139" s="191">
        <f t="shared" si="29"/>
        <v>4</v>
      </c>
      <c r="H139" s="191">
        <f t="shared" si="31"/>
        <v>30</v>
      </c>
      <c r="I139" s="192">
        <f t="shared" si="30"/>
        <v>42123</v>
      </c>
      <c r="J139" s="3">
        <v>8</v>
      </c>
      <c r="K139" s="134">
        <v>55</v>
      </c>
      <c r="L139" s="3">
        <v>12</v>
      </c>
      <c r="M139" s="134">
        <v>5</v>
      </c>
      <c r="N139" s="3">
        <v>12</v>
      </c>
      <c r="O139" s="134">
        <v>35</v>
      </c>
      <c r="P139" s="3">
        <v>17</v>
      </c>
      <c r="Q139" s="134">
        <v>35</v>
      </c>
      <c r="R139" s="131">
        <f>TIME(J139,K139,0)</f>
        <v>0.37152777777777773</v>
      </c>
      <c r="S139" s="131">
        <f>TIME(L139,M139,0)</f>
        <v>0.50347222222222221</v>
      </c>
      <c r="T139" s="131">
        <f>TIME(N139,O139,0)</f>
        <v>0.52430555555555558</v>
      </c>
      <c r="U139" s="131">
        <f>TIME(P139,Q139,0)</f>
        <v>0.73263888888888884</v>
      </c>
      <c r="V139" s="135"/>
      <c r="W139" s="135">
        <f>TIME($W$4,$X$4,0)</f>
        <v>0.35416666666666669</v>
      </c>
      <c r="X139" s="135"/>
      <c r="Y139" s="135">
        <f>U139-R139-(T139-S139)</f>
        <v>0.34027777777777773</v>
      </c>
      <c r="Z139" s="135"/>
      <c r="AI139" s="184"/>
      <c r="AM139" s="225"/>
      <c r="AN139" s="79"/>
      <c r="AP139" s="176"/>
      <c r="AS139" s="232" t="s">
        <v>163</v>
      </c>
    </row>
    <row r="140" spans="1:45" ht="12.75" hidden="1" customHeight="1" outlineLevel="1" x14ac:dyDescent="0.2">
      <c r="B140" s="851"/>
      <c r="C140" s="851"/>
      <c r="D140" s="27" t="str">
        <f t="shared" si="32"/>
        <v/>
      </c>
      <c r="E140" s="191" t="str">
        <f t="shared" si="33"/>
        <v>DDD</v>
      </c>
      <c r="F140" s="191">
        <f t="shared" si="28"/>
        <v>2019</v>
      </c>
      <c r="G140" s="191">
        <f t="shared" si="29"/>
        <v>4</v>
      </c>
      <c r="H140" s="191">
        <f t="shared" si="31"/>
        <v>31</v>
      </c>
      <c r="I140" s="192">
        <f t="shared" si="30"/>
        <v>42124</v>
      </c>
      <c r="P140" s="4"/>
      <c r="Q140" s="4"/>
      <c r="R140" s="4"/>
      <c r="S140" s="4"/>
      <c r="T140" s="4"/>
      <c r="U140" s="4"/>
      <c r="V140" s="18"/>
      <c r="W140" s="18"/>
      <c r="X140" s="18"/>
      <c r="Y140" s="18"/>
      <c r="Z140" s="18"/>
      <c r="AA140" s="190"/>
      <c r="AI140" s="184"/>
      <c r="AM140" s="225"/>
      <c r="AN140" s="79"/>
      <c r="AP140" s="176"/>
      <c r="AS140" s="232"/>
    </row>
    <row r="141" spans="1:45" ht="12.75" hidden="1" customHeight="1" outlineLevel="1" x14ac:dyDescent="0.2">
      <c r="B141" s="851"/>
      <c r="C141" s="851"/>
      <c r="E141" s="191"/>
      <c r="F141" s="9"/>
      <c r="G141" s="9"/>
      <c r="H141" s="191"/>
      <c r="I141" s="13"/>
      <c r="P141" s="4" t="s">
        <v>21</v>
      </c>
      <c r="Q141" s="4"/>
      <c r="R141" s="4"/>
      <c r="S141" s="4"/>
      <c r="T141" s="4"/>
      <c r="U141" s="4"/>
      <c r="V141" s="18"/>
      <c r="W141" s="18">
        <f>SUM((W109:W140))</f>
        <v>7.7916666666666687</v>
      </c>
      <c r="X141" s="18"/>
      <c r="Y141" s="18">
        <f>SUM((Y109:Y140))</f>
        <v>7.8763888888888909</v>
      </c>
      <c r="Z141" s="18"/>
      <c r="AA141" s="190">
        <f>IF(Y141-W141&lt;0,W141-Y141,Y141-W141)</f>
        <v>8.4722222222222143E-2</v>
      </c>
      <c r="AB141" s="190">
        <f>8.5*SUM(AB109:AB140)/24</f>
        <v>0</v>
      </c>
      <c r="AC141" s="190">
        <f>8.5*SUM(AC109:AC140)/24</f>
        <v>0.35416666666666669</v>
      </c>
      <c r="AD141" s="190">
        <f>8.5*SUM(AD109:AD140)/24</f>
        <v>0.70833333333333337</v>
      </c>
      <c r="AE141" s="190"/>
      <c r="AF141" s="190"/>
      <c r="AI141" s="184"/>
      <c r="AM141" s="225"/>
      <c r="AN141" s="79"/>
      <c r="AP141" s="176"/>
      <c r="AS141" s="232"/>
    </row>
    <row r="142" spans="1:45" ht="12.75" customHeight="1" collapsed="1" x14ac:dyDescent="0.2">
      <c r="B142" s="852"/>
      <c r="C142" s="852"/>
      <c r="E142" s="191"/>
      <c r="F142" s="51"/>
      <c r="G142" s="51"/>
      <c r="H142" s="51"/>
      <c r="I142" s="51"/>
      <c r="J142" s="52"/>
      <c r="K142" s="52"/>
      <c r="L142" s="52"/>
      <c r="M142" s="52"/>
      <c r="N142" s="52"/>
      <c r="O142" s="52"/>
      <c r="P142" s="52"/>
      <c r="Q142" s="52"/>
      <c r="R142" s="52"/>
      <c r="S142" s="52"/>
      <c r="T142" s="52"/>
      <c r="U142" s="52"/>
      <c r="V142" s="61"/>
      <c r="W142" s="61"/>
      <c r="X142" s="61"/>
      <c r="Y142" s="51"/>
      <c r="AA142" s="203">
        <f>AA108+AA141</f>
        <v>1.0381944444444384</v>
      </c>
      <c r="AB142" s="202">
        <f>AB108+SUM(AB109:AB140)</f>
        <v>2</v>
      </c>
      <c r="AC142" s="202">
        <f>AC108+SUM(AC109:AC140)</f>
        <v>1</v>
      </c>
      <c r="AD142" s="202">
        <f>AD108+SUM(AD109:AD140)</f>
        <v>4</v>
      </c>
      <c r="AE142" s="202"/>
      <c r="AF142" s="202"/>
      <c r="AG142" s="152"/>
      <c r="AH142" s="173"/>
      <c r="AI142" s="185"/>
      <c r="AJ142" s="152"/>
      <c r="AK142" s="152"/>
      <c r="AL142" s="173"/>
      <c r="AM142" s="226"/>
      <c r="AN142" s="80"/>
      <c r="AO142" s="55"/>
      <c r="AP142" s="178"/>
      <c r="AQ142" s="55"/>
      <c r="AR142" s="49"/>
      <c r="AS142" s="233"/>
    </row>
    <row r="143" spans="1:45" ht="12.75" hidden="1" customHeight="1" outlineLevel="1" x14ac:dyDescent="0.2">
      <c r="B143" s="850">
        <f>$F$4</f>
        <v>2019</v>
      </c>
      <c r="C143" s="850" t="str">
        <f>TEXT(I144,"MMM")</f>
        <v>Mai</v>
      </c>
      <c r="E143" s="191"/>
      <c r="F143" s="42"/>
      <c r="G143" s="42"/>
      <c r="H143" s="42"/>
      <c r="I143" s="42"/>
      <c r="J143" s="43"/>
      <c r="K143" s="43"/>
      <c r="L143" s="43"/>
      <c r="M143" s="43"/>
      <c r="N143" s="43"/>
      <c r="O143" s="43"/>
      <c r="P143" s="43"/>
      <c r="Q143" s="43"/>
      <c r="R143" s="43"/>
      <c r="S143" s="43"/>
      <c r="T143" s="43"/>
      <c r="U143" s="43"/>
      <c r="V143" s="44"/>
      <c r="W143" s="44"/>
      <c r="X143" s="44"/>
      <c r="Y143" s="42"/>
      <c r="Z143" s="42"/>
      <c r="AA143" s="148"/>
      <c r="AB143" s="148"/>
      <c r="AC143" s="148"/>
      <c r="AD143" s="148"/>
      <c r="AE143" s="148"/>
      <c r="AF143" s="148"/>
      <c r="AG143" s="148"/>
      <c r="AH143" s="170"/>
      <c r="AI143" s="182"/>
      <c r="AJ143" s="148"/>
      <c r="AK143" s="148"/>
      <c r="AL143" s="170"/>
      <c r="AM143" s="224"/>
      <c r="AN143" s="78"/>
      <c r="AO143" s="45"/>
      <c r="AP143" s="177"/>
      <c r="AQ143" s="45"/>
      <c r="AR143" s="41"/>
      <c r="AS143" s="234"/>
    </row>
    <row r="144" spans="1:45" ht="12.75" hidden="1" customHeight="1" outlineLevel="1" x14ac:dyDescent="0.2">
      <c r="A144" s="198">
        <f>A110+1</f>
        <v>5</v>
      </c>
      <c r="B144" s="851"/>
      <c r="C144" s="851"/>
      <c r="D144" s="27" t="str">
        <f t="shared" si="32"/>
        <v/>
      </c>
      <c r="E144" s="191" t="str">
        <f t="shared" si="33"/>
        <v>DDD</v>
      </c>
      <c r="F144" s="191">
        <f>$F$4</f>
        <v>2019</v>
      </c>
      <c r="G144" s="191">
        <f>$A$144</f>
        <v>5</v>
      </c>
      <c r="H144" s="191">
        <f>$H$4</f>
        <v>1</v>
      </c>
      <c r="I144" s="192">
        <f>DATE(F144,G144,H144)</f>
        <v>42124</v>
      </c>
      <c r="J144" s="4">
        <v>8</v>
      </c>
      <c r="K144" s="133">
        <v>0</v>
      </c>
      <c r="L144" s="4">
        <v>12</v>
      </c>
      <c r="M144" s="133">
        <v>5</v>
      </c>
      <c r="N144" s="4">
        <v>12</v>
      </c>
      <c r="O144" s="133">
        <v>35</v>
      </c>
      <c r="P144" s="4">
        <v>17</v>
      </c>
      <c r="Q144" s="133">
        <v>0</v>
      </c>
      <c r="R144" s="132">
        <f>TIME(J144,K144,0)</f>
        <v>0.33333333333333331</v>
      </c>
      <c r="S144" s="132">
        <f>TIME(L144,M144,0)</f>
        <v>0.50347222222222221</v>
      </c>
      <c r="T144" s="132">
        <f>TIME(N144,O144,0)</f>
        <v>0.52430555555555558</v>
      </c>
      <c r="U144" s="132">
        <f>TIME(P144,Q144,0)</f>
        <v>0.70833333333333337</v>
      </c>
      <c r="V144" s="10"/>
      <c r="W144" s="10">
        <f>TIME($W$4,$X$4,0)</f>
        <v>0.35416666666666669</v>
      </c>
      <c r="X144" s="10"/>
      <c r="Y144" s="10">
        <f>U144-R144-(T144-S144)</f>
        <v>0.35416666666666669</v>
      </c>
      <c r="Z144" s="10"/>
      <c r="AD144" s="207">
        <v>1</v>
      </c>
      <c r="AI144" s="184"/>
      <c r="AJ144" s="164"/>
      <c r="AL144" s="172" t="s">
        <v>187</v>
      </c>
      <c r="AM144" s="225"/>
      <c r="AN144" s="79"/>
      <c r="AP144" s="176"/>
      <c r="AS144" s="232" t="s">
        <v>188</v>
      </c>
    </row>
    <row r="145" spans="2:45" ht="12.75" hidden="1" customHeight="1" outlineLevel="1" x14ac:dyDescent="0.2">
      <c r="B145" s="851"/>
      <c r="C145" s="851"/>
      <c r="D145" s="27" t="str">
        <f t="shared" si="32"/>
        <v/>
      </c>
      <c r="E145" s="191" t="str">
        <f t="shared" si="33"/>
        <v>DDD</v>
      </c>
      <c r="F145" s="191">
        <f t="shared" ref="F145:F174" si="34">$F$4</f>
        <v>2019</v>
      </c>
      <c r="G145" s="191">
        <f t="shared" ref="G145:G174" si="35">$A$144</f>
        <v>5</v>
      </c>
      <c r="H145" s="191">
        <f>H144+1</f>
        <v>2</v>
      </c>
      <c r="I145" s="192">
        <f t="shared" ref="I145:I174" si="36">DATE(F145,G145,H145)</f>
        <v>42125</v>
      </c>
      <c r="J145" s="3">
        <v>9</v>
      </c>
      <c r="K145" s="134">
        <v>0</v>
      </c>
      <c r="L145" s="3">
        <v>12</v>
      </c>
      <c r="M145" s="134">
        <v>5</v>
      </c>
      <c r="N145" s="3">
        <v>12</v>
      </c>
      <c r="O145" s="134">
        <v>45</v>
      </c>
      <c r="P145" s="3">
        <v>18</v>
      </c>
      <c r="Q145" s="134">
        <v>0</v>
      </c>
      <c r="R145" s="131">
        <f>TIME(J145,K145,0)</f>
        <v>0.375</v>
      </c>
      <c r="S145" s="131">
        <f>TIME(L145,M145,0)</f>
        <v>0.50347222222222221</v>
      </c>
      <c r="T145" s="131">
        <f>TIME(N145,O145,0)</f>
        <v>0.53125</v>
      </c>
      <c r="U145" s="131">
        <f>TIME(P145,Q145,0)</f>
        <v>0.75</v>
      </c>
      <c r="V145" s="135"/>
      <c r="W145" s="135">
        <f>TIME($W$4,$X$4,0)</f>
        <v>0.35416666666666669</v>
      </c>
      <c r="X145" s="135"/>
      <c r="Y145" s="135">
        <f>U145-R145-(T145-S145)</f>
        <v>0.34722222222222221</v>
      </c>
      <c r="Z145" s="135"/>
      <c r="AI145" s="184"/>
      <c r="AJ145" s="174"/>
      <c r="AL145" s="164" t="s">
        <v>171</v>
      </c>
      <c r="AM145" s="229"/>
      <c r="AN145" s="79"/>
      <c r="AP145" s="176"/>
      <c r="AS145" s="232" t="s">
        <v>163</v>
      </c>
    </row>
    <row r="146" spans="2:45" ht="12.75" hidden="1" customHeight="1" outlineLevel="1" x14ac:dyDescent="0.2">
      <c r="B146" s="851"/>
      <c r="C146" s="851"/>
      <c r="D146" s="27" t="str">
        <f t="shared" si="32"/>
        <v/>
      </c>
      <c r="E146" s="191" t="str">
        <f t="shared" si="33"/>
        <v>DDD</v>
      </c>
      <c r="F146" s="191">
        <f t="shared" si="34"/>
        <v>2019</v>
      </c>
      <c r="G146" s="191">
        <f t="shared" si="35"/>
        <v>5</v>
      </c>
      <c r="H146" s="191">
        <f t="shared" ref="H146:H174" si="37">H145+1</f>
        <v>3</v>
      </c>
      <c r="I146" s="192">
        <f t="shared" si="36"/>
        <v>42126</v>
      </c>
      <c r="J146" s="3">
        <v>8</v>
      </c>
      <c r="K146" s="134">
        <v>35</v>
      </c>
      <c r="L146" s="3">
        <v>12</v>
      </c>
      <c r="M146" s="134">
        <v>30</v>
      </c>
      <c r="N146" s="3">
        <v>14</v>
      </c>
      <c r="O146" s="134">
        <v>0</v>
      </c>
      <c r="P146" s="3">
        <v>17</v>
      </c>
      <c r="Q146" s="134">
        <v>35</v>
      </c>
      <c r="R146" s="131">
        <f>TIME(J146,K146,0)</f>
        <v>0.3576388888888889</v>
      </c>
      <c r="S146" s="131">
        <f>TIME(L146,M146,0)</f>
        <v>0.52083333333333337</v>
      </c>
      <c r="T146" s="131">
        <f>TIME(N146,O146,0)</f>
        <v>0.58333333333333337</v>
      </c>
      <c r="U146" s="131">
        <f>TIME(P146,Q146,0)</f>
        <v>0.73263888888888884</v>
      </c>
      <c r="V146" s="135"/>
      <c r="W146" s="135">
        <f>TIME($W$4,$X$4,0)</f>
        <v>0.35416666666666669</v>
      </c>
      <c r="X146" s="135"/>
      <c r="Y146" s="135">
        <f>U146-R146-(T146-S146)</f>
        <v>0.31249999999999994</v>
      </c>
      <c r="Z146" s="135"/>
      <c r="AI146" s="184"/>
      <c r="AJ146" s="174"/>
      <c r="AL146" s="164" t="s">
        <v>173</v>
      </c>
      <c r="AM146" s="229"/>
      <c r="AN146" s="79"/>
      <c r="AP146" s="176"/>
      <c r="AS146" s="232" t="s">
        <v>163</v>
      </c>
    </row>
    <row r="147" spans="2:45" ht="12.75" hidden="1" customHeight="1" outlineLevel="1" x14ac:dyDescent="0.2">
      <c r="B147" s="851"/>
      <c r="C147" s="851"/>
      <c r="D147" s="27" t="str">
        <f t="shared" si="32"/>
        <v/>
      </c>
      <c r="E147" s="191" t="str">
        <f t="shared" si="33"/>
        <v>DDD</v>
      </c>
      <c r="F147" s="191">
        <f t="shared" si="34"/>
        <v>2019</v>
      </c>
      <c r="G147" s="191">
        <f t="shared" si="35"/>
        <v>5</v>
      </c>
      <c r="H147" s="191">
        <f t="shared" si="37"/>
        <v>4</v>
      </c>
      <c r="I147" s="192">
        <f t="shared" si="36"/>
        <v>42127</v>
      </c>
      <c r="J147" s="4"/>
      <c r="K147" s="133"/>
      <c r="L147" s="4"/>
      <c r="M147" s="133"/>
      <c r="N147" s="4"/>
      <c r="O147" s="133"/>
      <c r="P147" s="4"/>
      <c r="Q147" s="133"/>
      <c r="R147" s="5"/>
      <c r="S147" s="5"/>
      <c r="T147" s="5"/>
      <c r="U147" s="5"/>
      <c r="V147" s="10"/>
      <c r="W147" s="10"/>
      <c r="X147" s="10"/>
      <c r="Y147" s="10"/>
      <c r="Z147" s="10"/>
      <c r="AG147" s="174"/>
      <c r="AI147" s="184"/>
      <c r="AJ147" s="174"/>
      <c r="AL147" s="165"/>
      <c r="AM147" s="230"/>
      <c r="AN147" s="208"/>
      <c r="AP147" s="176"/>
      <c r="AS147" s="232" t="s">
        <v>163</v>
      </c>
    </row>
    <row r="148" spans="2:45" ht="12.75" hidden="1" customHeight="1" outlineLevel="1" x14ac:dyDescent="0.2">
      <c r="B148" s="851"/>
      <c r="C148" s="851"/>
      <c r="D148" s="27" t="str">
        <f t="shared" si="32"/>
        <v/>
      </c>
      <c r="E148" s="191" t="str">
        <f t="shared" si="33"/>
        <v>DDD</v>
      </c>
      <c r="F148" s="191">
        <f t="shared" si="34"/>
        <v>2019</v>
      </c>
      <c r="G148" s="191">
        <f t="shared" si="35"/>
        <v>5</v>
      </c>
      <c r="H148" s="191">
        <f t="shared" si="37"/>
        <v>5</v>
      </c>
      <c r="I148" s="192">
        <f t="shared" si="36"/>
        <v>42128</v>
      </c>
      <c r="J148" s="4"/>
      <c r="K148" s="133"/>
      <c r="L148" s="4"/>
      <c r="M148" s="133"/>
      <c r="N148" s="4"/>
      <c r="O148" s="133"/>
      <c r="P148" s="4"/>
      <c r="Q148" s="133"/>
      <c r="R148" s="5"/>
      <c r="S148" s="5"/>
      <c r="T148" s="5"/>
      <c r="U148" s="5"/>
      <c r="V148" s="10"/>
      <c r="W148" s="10"/>
      <c r="X148" s="10"/>
      <c r="Y148" s="10"/>
      <c r="Z148" s="10"/>
      <c r="AG148" s="174"/>
      <c r="AI148" s="184"/>
      <c r="AJ148" s="174"/>
      <c r="AL148" s="165"/>
      <c r="AM148" s="230"/>
      <c r="AN148" s="208"/>
      <c r="AP148" s="176"/>
      <c r="AS148" s="232" t="s">
        <v>163</v>
      </c>
    </row>
    <row r="149" spans="2:45" ht="12.75" hidden="1" customHeight="1" outlineLevel="1" x14ac:dyDescent="0.2">
      <c r="B149" s="851"/>
      <c r="C149" s="851"/>
      <c r="D149" s="27" t="str">
        <f t="shared" si="32"/>
        <v/>
      </c>
      <c r="E149" s="191" t="str">
        <f t="shared" si="33"/>
        <v>DDD</v>
      </c>
      <c r="F149" s="191">
        <f t="shared" si="34"/>
        <v>2019</v>
      </c>
      <c r="G149" s="191">
        <f t="shared" si="35"/>
        <v>5</v>
      </c>
      <c r="H149" s="191">
        <f t="shared" si="37"/>
        <v>6</v>
      </c>
      <c r="I149" s="192">
        <f t="shared" si="36"/>
        <v>42129</v>
      </c>
      <c r="J149" s="3">
        <v>8</v>
      </c>
      <c r="K149" s="134">
        <v>30</v>
      </c>
      <c r="L149" s="3">
        <v>12</v>
      </c>
      <c r="M149" s="134">
        <v>15</v>
      </c>
      <c r="N149" s="3">
        <v>13</v>
      </c>
      <c r="O149" s="134">
        <v>15</v>
      </c>
      <c r="P149" s="3">
        <v>18</v>
      </c>
      <c r="Q149" s="134">
        <v>0</v>
      </c>
      <c r="R149" s="131">
        <f>TIME(J149,K149,0)</f>
        <v>0.35416666666666669</v>
      </c>
      <c r="S149" s="131">
        <f>TIME(L149,M149,0)</f>
        <v>0.51041666666666663</v>
      </c>
      <c r="T149" s="131">
        <f>TIME(N149,O149,0)</f>
        <v>0.55208333333333337</v>
      </c>
      <c r="U149" s="131">
        <f>TIME(P149,Q149,0)</f>
        <v>0.75</v>
      </c>
      <c r="V149" s="135"/>
      <c r="W149" s="135">
        <f>TIME($W$4,$X$4,0)</f>
        <v>0.35416666666666669</v>
      </c>
      <c r="X149" s="135"/>
      <c r="Y149" s="135">
        <f>U149-R149-(T149-S149)</f>
        <v>0.35416666666666657</v>
      </c>
      <c r="Z149" s="135"/>
      <c r="AI149" s="184"/>
      <c r="AJ149" s="174"/>
      <c r="AL149" s="164" t="s">
        <v>220</v>
      </c>
      <c r="AM149" s="229"/>
      <c r="AN149" s="79"/>
      <c r="AP149" s="176"/>
      <c r="AS149" s="232" t="s">
        <v>163</v>
      </c>
    </row>
    <row r="150" spans="2:45" ht="12.75" hidden="1" customHeight="1" outlineLevel="1" x14ac:dyDescent="0.2">
      <c r="B150" s="851"/>
      <c r="C150" s="851"/>
      <c r="D150" s="27" t="str">
        <f t="shared" si="32"/>
        <v/>
      </c>
      <c r="E150" s="191" t="str">
        <f t="shared" si="33"/>
        <v>DDD</v>
      </c>
      <c r="F150" s="191">
        <f t="shared" si="34"/>
        <v>2019</v>
      </c>
      <c r="G150" s="191">
        <f t="shared" si="35"/>
        <v>5</v>
      </c>
      <c r="H150" s="191">
        <f t="shared" si="37"/>
        <v>7</v>
      </c>
      <c r="I150" s="192">
        <f t="shared" si="36"/>
        <v>42130</v>
      </c>
      <c r="J150" s="3">
        <v>7</v>
      </c>
      <c r="K150" s="134">
        <v>50</v>
      </c>
      <c r="L150" s="3">
        <v>12</v>
      </c>
      <c r="M150" s="134">
        <v>20</v>
      </c>
      <c r="N150" s="3">
        <v>13</v>
      </c>
      <c r="O150" s="134">
        <v>20</v>
      </c>
      <c r="P150" s="3">
        <v>18</v>
      </c>
      <c r="Q150" s="134">
        <v>0</v>
      </c>
      <c r="R150" s="131">
        <f>TIME(J150,K150,0)</f>
        <v>0.3263888888888889</v>
      </c>
      <c r="S150" s="131">
        <f>TIME(L150,M150,0)</f>
        <v>0.51388888888888895</v>
      </c>
      <c r="T150" s="131">
        <f>TIME(N150,O150,0)</f>
        <v>0.55555555555555558</v>
      </c>
      <c r="U150" s="131">
        <f>TIME(P150,Q150,0)</f>
        <v>0.75</v>
      </c>
      <c r="V150" s="135"/>
      <c r="W150" s="135">
        <f>TIME($W$4,$X$4,0)</f>
        <v>0.35416666666666669</v>
      </c>
      <c r="X150" s="135"/>
      <c r="Y150" s="135">
        <f>U150-R150-(T150-S150)</f>
        <v>0.38194444444444448</v>
      </c>
      <c r="Z150" s="135"/>
      <c r="AI150" s="184"/>
      <c r="AL150" s="164" t="s">
        <v>172</v>
      </c>
      <c r="AM150" s="229"/>
      <c r="AN150" s="79"/>
      <c r="AP150" s="176"/>
      <c r="AS150" s="232" t="s">
        <v>163</v>
      </c>
    </row>
    <row r="151" spans="2:45" ht="12.75" hidden="1" customHeight="1" outlineLevel="1" x14ac:dyDescent="0.2">
      <c r="B151" s="851"/>
      <c r="C151" s="851"/>
      <c r="D151" s="27" t="str">
        <f t="shared" si="32"/>
        <v/>
      </c>
      <c r="E151" s="191" t="str">
        <f t="shared" si="33"/>
        <v>DDD</v>
      </c>
      <c r="F151" s="191">
        <f t="shared" si="34"/>
        <v>2019</v>
      </c>
      <c r="G151" s="191">
        <f t="shared" si="35"/>
        <v>5</v>
      </c>
      <c r="H151" s="191">
        <f t="shared" si="37"/>
        <v>8</v>
      </c>
      <c r="I151" s="192">
        <f t="shared" si="36"/>
        <v>42131</v>
      </c>
      <c r="J151" s="3">
        <v>8</v>
      </c>
      <c r="K151" s="134">
        <v>0</v>
      </c>
      <c r="L151" s="3">
        <v>12</v>
      </c>
      <c r="M151" s="134">
        <v>20</v>
      </c>
      <c r="N151" s="3">
        <v>13</v>
      </c>
      <c r="O151" s="134">
        <v>20</v>
      </c>
      <c r="P151" s="3">
        <v>17</v>
      </c>
      <c r="Q151" s="134">
        <v>30</v>
      </c>
      <c r="R151" s="131">
        <f>TIME(J151,K151,0)</f>
        <v>0.33333333333333331</v>
      </c>
      <c r="S151" s="131">
        <f>TIME(L151,M151,0)</f>
        <v>0.51388888888888895</v>
      </c>
      <c r="T151" s="131">
        <f>TIME(N151,O151,0)</f>
        <v>0.55555555555555558</v>
      </c>
      <c r="U151" s="131">
        <f>TIME(P151,Q151,0)</f>
        <v>0.72916666666666663</v>
      </c>
      <c r="V151" s="135"/>
      <c r="W151" s="135">
        <f>TIME($W$4,$X$4,0)</f>
        <v>0.35416666666666669</v>
      </c>
      <c r="X151" s="135"/>
      <c r="Y151" s="135">
        <f>U151-R151-(T151-S151)</f>
        <v>0.35416666666666669</v>
      </c>
      <c r="Z151" s="135"/>
      <c r="AI151" s="184"/>
      <c r="AL151" s="164" t="s">
        <v>199</v>
      </c>
      <c r="AM151" s="229"/>
      <c r="AN151" s="79"/>
      <c r="AP151" s="176"/>
      <c r="AS151" s="232" t="s">
        <v>163</v>
      </c>
    </row>
    <row r="152" spans="2:45" ht="12.75" hidden="1" customHeight="1" outlineLevel="1" x14ac:dyDescent="0.2">
      <c r="B152" s="851"/>
      <c r="C152" s="851"/>
      <c r="D152" s="27" t="str">
        <f t="shared" si="32"/>
        <v/>
      </c>
      <c r="E152" s="191" t="str">
        <f t="shared" si="33"/>
        <v>DDD</v>
      </c>
      <c r="F152" s="191">
        <f t="shared" si="34"/>
        <v>2019</v>
      </c>
      <c r="G152" s="191">
        <f t="shared" si="35"/>
        <v>5</v>
      </c>
      <c r="H152" s="191">
        <f t="shared" si="37"/>
        <v>9</v>
      </c>
      <c r="I152" s="192">
        <f t="shared" si="36"/>
        <v>42132</v>
      </c>
      <c r="J152" s="3">
        <v>8</v>
      </c>
      <c r="K152" s="134">
        <v>0</v>
      </c>
      <c r="L152" s="3">
        <v>12</v>
      </c>
      <c r="M152" s="134">
        <v>15</v>
      </c>
      <c r="N152" s="3">
        <v>13</v>
      </c>
      <c r="O152" s="134">
        <v>15</v>
      </c>
      <c r="P152" s="3">
        <v>17</v>
      </c>
      <c r="Q152" s="134">
        <v>30</v>
      </c>
      <c r="R152" s="131">
        <f>TIME(J152,K152,0)</f>
        <v>0.33333333333333331</v>
      </c>
      <c r="S152" s="131">
        <f>TIME(L152,M152,0)</f>
        <v>0.51041666666666663</v>
      </c>
      <c r="T152" s="131">
        <f>TIME(N152,O152,0)</f>
        <v>0.55208333333333337</v>
      </c>
      <c r="U152" s="131">
        <f>TIME(P152,Q152,0)</f>
        <v>0.72916666666666663</v>
      </c>
      <c r="V152" s="135"/>
      <c r="W152" s="135">
        <f>TIME($W$4,$X$4,0)</f>
        <v>0.35416666666666669</v>
      </c>
      <c r="X152" s="135"/>
      <c r="Y152" s="135">
        <f>U152-R152-(T152-S152)</f>
        <v>0.35416666666666657</v>
      </c>
      <c r="Z152" s="135"/>
      <c r="AI152" s="184"/>
      <c r="AL152" s="164" t="s">
        <v>170</v>
      </c>
      <c r="AM152" s="229"/>
      <c r="AN152" s="209"/>
      <c r="AO152" s="28">
        <v>18</v>
      </c>
      <c r="AP152" s="176">
        <v>30</v>
      </c>
      <c r="AQ152" s="81"/>
      <c r="AR152" s="27" t="s">
        <v>165</v>
      </c>
      <c r="AS152" s="235" t="s">
        <v>185</v>
      </c>
    </row>
    <row r="153" spans="2:45" ht="12.75" hidden="1" customHeight="1" outlineLevel="1" x14ac:dyDescent="0.2">
      <c r="B153" s="851"/>
      <c r="C153" s="851"/>
      <c r="D153" s="27" t="str">
        <f t="shared" si="32"/>
        <v/>
      </c>
      <c r="E153" s="191" t="str">
        <f t="shared" si="33"/>
        <v>DDD</v>
      </c>
      <c r="F153" s="191">
        <f t="shared" si="34"/>
        <v>2019</v>
      </c>
      <c r="G153" s="191">
        <f t="shared" si="35"/>
        <v>5</v>
      </c>
      <c r="H153" s="191">
        <f t="shared" si="37"/>
        <v>10</v>
      </c>
      <c r="I153" s="192">
        <f t="shared" si="36"/>
        <v>42133</v>
      </c>
      <c r="J153" s="3">
        <v>8</v>
      </c>
      <c r="K153" s="134">
        <v>25</v>
      </c>
      <c r="L153" s="3">
        <v>12</v>
      </c>
      <c r="M153" s="134">
        <v>15</v>
      </c>
      <c r="N153" s="3">
        <v>12</v>
      </c>
      <c r="O153" s="134">
        <v>45</v>
      </c>
      <c r="P153" s="3">
        <v>17</v>
      </c>
      <c r="Q153" s="134">
        <v>30</v>
      </c>
      <c r="R153" s="139">
        <f>TIME(J153,K153,0)</f>
        <v>0.35069444444444442</v>
      </c>
      <c r="S153" s="139">
        <f>TIME(L153,M153,0)</f>
        <v>0.51041666666666663</v>
      </c>
      <c r="T153" s="139">
        <f>TIME(N153,O153,0)</f>
        <v>0.53125</v>
      </c>
      <c r="U153" s="139">
        <f>TIME(P153,Q153,0)</f>
        <v>0.72916666666666663</v>
      </c>
      <c r="V153" s="11"/>
      <c r="W153" s="11">
        <f>TIME($W$4,$X$4,0)</f>
        <v>0.35416666666666669</v>
      </c>
      <c r="X153" s="11"/>
      <c r="Y153" s="11">
        <f>U153-R153-(T153-S153)</f>
        <v>0.35763888888888884</v>
      </c>
      <c r="Z153" s="11"/>
      <c r="AI153" s="184"/>
      <c r="AL153" s="164" t="s">
        <v>218</v>
      </c>
      <c r="AM153" s="229"/>
      <c r="AN153" s="79"/>
      <c r="AP153" s="176"/>
      <c r="AS153" s="232" t="s">
        <v>163</v>
      </c>
    </row>
    <row r="154" spans="2:45" ht="12.75" hidden="1" customHeight="1" outlineLevel="1" x14ac:dyDescent="0.2">
      <c r="B154" s="851"/>
      <c r="C154" s="851"/>
      <c r="D154" s="27" t="str">
        <f t="shared" si="32"/>
        <v/>
      </c>
      <c r="E154" s="191" t="str">
        <f t="shared" si="33"/>
        <v>DDD</v>
      </c>
      <c r="F154" s="191">
        <f t="shared" si="34"/>
        <v>2019</v>
      </c>
      <c r="G154" s="191">
        <f t="shared" si="35"/>
        <v>5</v>
      </c>
      <c r="H154" s="191">
        <f t="shared" si="37"/>
        <v>11</v>
      </c>
      <c r="I154" s="192">
        <f t="shared" si="36"/>
        <v>42134</v>
      </c>
      <c r="J154" s="4"/>
      <c r="K154" s="133"/>
      <c r="L154" s="4"/>
      <c r="M154" s="133"/>
      <c r="N154" s="4"/>
      <c r="O154" s="133"/>
      <c r="P154" s="4"/>
      <c r="Q154" s="133"/>
      <c r="R154" s="5"/>
      <c r="S154" s="5"/>
      <c r="T154" s="5"/>
      <c r="U154" s="5"/>
      <c r="V154" s="10"/>
      <c r="W154" s="10"/>
      <c r="X154" s="10"/>
      <c r="Y154" s="10"/>
      <c r="Z154" s="10"/>
      <c r="AI154" s="184"/>
      <c r="AL154" s="164"/>
      <c r="AM154" s="229"/>
      <c r="AN154" s="79"/>
      <c r="AP154" s="176"/>
      <c r="AS154" s="232" t="s">
        <v>163</v>
      </c>
    </row>
    <row r="155" spans="2:45" ht="12.75" hidden="1" customHeight="1" outlineLevel="1" x14ac:dyDescent="0.2">
      <c r="B155" s="851"/>
      <c r="C155" s="851"/>
      <c r="D155" s="27" t="str">
        <f t="shared" si="32"/>
        <v/>
      </c>
      <c r="E155" s="191" t="str">
        <f t="shared" si="33"/>
        <v>DDD</v>
      </c>
      <c r="F155" s="191">
        <f t="shared" si="34"/>
        <v>2019</v>
      </c>
      <c r="G155" s="191">
        <f t="shared" si="35"/>
        <v>5</v>
      </c>
      <c r="H155" s="191">
        <f t="shared" si="37"/>
        <v>12</v>
      </c>
      <c r="I155" s="192">
        <f t="shared" si="36"/>
        <v>42135</v>
      </c>
      <c r="J155" s="4"/>
      <c r="K155" s="133"/>
      <c r="L155" s="4"/>
      <c r="M155" s="133"/>
      <c r="N155" s="4"/>
      <c r="O155" s="133"/>
      <c r="P155" s="4"/>
      <c r="Q155" s="133"/>
      <c r="R155" s="5"/>
      <c r="S155" s="5"/>
      <c r="T155" s="5"/>
      <c r="U155" s="5"/>
      <c r="V155" s="10"/>
      <c r="W155" s="10"/>
      <c r="X155" s="10"/>
      <c r="Y155" s="10"/>
      <c r="Z155" s="10"/>
      <c r="AI155" s="184"/>
      <c r="AL155" s="164"/>
      <c r="AM155" s="229"/>
      <c r="AN155" s="79"/>
      <c r="AP155" s="176"/>
      <c r="AS155" s="232" t="s">
        <v>163</v>
      </c>
    </row>
    <row r="156" spans="2:45" ht="12.75" hidden="1" customHeight="1" outlineLevel="1" x14ac:dyDescent="0.2">
      <c r="B156" s="851"/>
      <c r="C156" s="851"/>
      <c r="D156" s="27" t="str">
        <f t="shared" si="32"/>
        <v/>
      </c>
      <c r="E156" s="191" t="str">
        <f t="shared" si="33"/>
        <v>DDD</v>
      </c>
      <c r="F156" s="191">
        <f t="shared" si="34"/>
        <v>2019</v>
      </c>
      <c r="G156" s="191">
        <f t="shared" si="35"/>
        <v>5</v>
      </c>
      <c r="H156" s="191">
        <f t="shared" si="37"/>
        <v>13</v>
      </c>
      <c r="I156" s="192">
        <f t="shared" si="36"/>
        <v>42136</v>
      </c>
      <c r="J156" s="3">
        <v>8</v>
      </c>
      <c r="K156" s="134">
        <f>$K$4</f>
        <v>0</v>
      </c>
      <c r="L156" s="3">
        <v>12</v>
      </c>
      <c r="M156" s="134">
        <v>30</v>
      </c>
      <c r="N156" s="3">
        <v>13</v>
      </c>
      <c r="O156" s="134">
        <v>30</v>
      </c>
      <c r="P156" s="3">
        <v>18</v>
      </c>
      <c r="Q156" s="134">
        <f>$Q$4</f>
        <v>0</v>
      </c>
      <c r="R156" s="139">
        <f>TIME(J156,K156,0)</f>
        <v>0.33333333333333331</v>
      </c>
      <c r="S156" s="139">
        <f>TIME(L156,M156,0)</f>
        <v>0.52083333333333337</v>
      </c>
      <c r="T156" s="139">
        <f>TIME(N156,O156,0)</f>
        <v>0.5625</v>
      </c>
      <c r="U156" s="139">
        <f>TIME(P156,Q156,0)</f>
        <v>0.75</v>
      </c>
      <c r="V156" s="11"/>
      <c r="W156" s="11">
        <f>TIME($W$4,$X$4,0)</f>
        <v>0.35416666666666669</v>
      </c>
      <c r="X156" s="11"/>
      <c r="Y156" s="11">
        <f>U156-R156-(T156-S156)</f>
        <v>0.37500000000000006</v>
      </c>
      <c r="Z156" s="11"/>
      <c r="AI156" s="184"/>
      <c r="AL156" s="164" t="s">
        <v>170</v>
      </c>
      <c r="AM156" s="229"/>
      <c r="AN156" s="79"/>
      <c r="AP156" s="176"/>
      <c r="AS156" s="232" t="s">
        <v>163</v>
      </c>
    </row>
    <row r="157" spans="2:45" ht="12.75" hidden="1" customHeight="1" outlineLevel="1" x14ac:dyDescent="0.2">
      <c r="B157" s="851"/>
      <c r="C157" s="851"/>
      <c r="D157" s="27" t="str">
        <f t="shared" si="32"/>
        <v/>
      </c>
      <c r="E157" s="191" t="str">
        <f t="shared" si="33"/>
        <v>DDD</v>
      </c>
      <c r="F157" s="191">
        <f t="shared" si="34"/>
        <v>2019</v>
      </c>
      <c r="G157" s="191">
        <f t="shared" si="35"/>
        <v>5</v>
      </c>
      <c r="H157" s="191">
        <f t="shared" si="37"/>
        <v>14</v>
      </c>
      <c r="I157" s="192">
        <f t="shared" si="36"/>
        <v>42137</v>
      </c>
      <c r="J157" s="3">
        <v>8</v>
      </c>
      <c r="K157" s="134">
        <v>30</v>
      </c>
      <c r="L157" s="3">
        <v>12</v>
      </c>
      <c r="M157" s="134">
        <v>20</v>
      </c>
      <c r="N157" s="3">
        <v>13</v>
      </c>
      <c r="O157" s="134">
        <v>35</v>
      </c>
      <c r="P157" s="3">
        <v>18</v>
      </c>
      <c r="Q157" s="134">
        <v>15</v>
      </c>
      <c r="R157" s="139">
        <f>TIME(J157,K157,0)</f>
        <v>0.35416666666666669</v>
      </c>
      <c r="S157" s="139">
        <f>TIME(L157,M157,0)</f>
        <v>0.51388888888888895</v>
      </c>
      <c r="T157" s="139">
        <f>TIME(N157,O157,0)</f>
        <v>0.56597222222222221</v>
      </c>
      <c r="U157" s="139">
        <f>TIME(P157,Q157,0)</f>
        <v>0.76041666666666663</v>
      </c>
      <c r="V157" s="11"/>
      <c r="W157" s="11">
        <f>TIME($W$4,$X$4,0)</f>
        <v>0.35416666666666669</v>
      </c>
      <c r="X157" s="11"/>
      <c r="Y157" s="11">
        <f>U157-R157-(T157-S157)</f>
        <v>0.35416666666666669</v>
      </c>
      <c r="Z157" s="11"/>
      <c r="AI157" s="184"/>
      <c r="AL157" s="164" t="s">
        <v>170</v>
      </c>
      <c r="AM157" s="229"/>
      <c r="AN157" s="79"/>
      <c r="AP157" s="176"/>
      <c r="AS157" s="232" t="s">
        <v>163</v>
      </c>
    </row>
    <row r="158" spans="2:45" ht="12.75" hidden="1" customHeight="1" outlineLevel="1" x14ac:dyDescent="0.2">
      <c r="B158" s="851"/>
      <c r="C158" s="851"/>
      <c r="D158" s="27" t="str">
        <f t="shared" si="32"/>
        <v/>
      </c>
      <c r="E158" s="191" t="str">
        <f t="shared" si="33"/>
        <v>DDD</v>
      </c>
      <c r="F158" s="191">
        <f t="shared" si="34"/>
        <v>2019</v>
      </c>
      <c r="G158" s="191">
        <f t="shared" si="35"/>
        <v>5</v>
      </c>
      <c r="H158" s="191">
        <f t="shared" si="37"/>
        <v>15</v>
      </c>
      <c r="I158" s="192">
        <f t="shared" si="36"/>
        <v>42138</v>
      </c>
      <c r="J158" s="3">
        <v>8</v>
      </c>
      <c r="K158" s="134">
        <v>45</v>
      </c>
      <c r="L158" s="3">
        <f>$L$4</f>
        <v>13</v>
      </c>
      <c r="M158" s="134">
        <v>30</v>
      </c>
      <c r="N158" s="3">
        <v>13</v>
      </c>
      <c r="O158" s="134">
        <v>30</v>
      </c>
      <c r="P158" s="3">
        <v>17</v>
      </c>
      <c r="Q158" s="134">
        <f>$Q$4</f>
        <v>0</v>
      </c>
      <c r="R158" s="139">
        <f>TIME(J158,K158,0)</f>
        <v>0.36458333333333331</v>
      </c>
      <c r="S158" s="139">
        <f>TIME(L158,M158,0)</f>
        <v>0.5625</v>
      </c>
      <c r="T158" s="139">
        <f>TIME(N158,O158,0)</f>
        <v>0.5625</v>
      </c>
      <c r="U158" s="139">
        <f>TIME(P158,Q158,0)</f>
        <v>0.70833333333333337</v>
      </c>
      <c r="V158" s="11"/>
      <c r="W158" s="11">
        <f>TIME($W$4,$X$4,0)</f>
        <v>0.35416666666666669</v>
      </c>
      <c r="X158" s="11"/>
      <c r="Y158" s="11">
        <f>U158-R158-(T158-S158)</f>
        <v>0.34375000000000006</v>
      </c>
      <c r="Z158" s="11"/>
      <c r="AI158" s="184"/>
      <c r="AL158" s="164" t="s">
        <v>174</v>
      </c>
      <c r="AM158" s="229"/>
      <c r="AN158" s="79"/>
      <c r="AO158" s="28">
        <v>21</v>
      </c>
      <c r="AP158" s="176">
        <v>0</v>
      </c>
      <c r="AQ158" s="81"/>
      <c r="AR158" s="27" t="s">
        <v>168</v>
      </c>
      <c r="AS158" s="232" t="s">
        <v>20</v>
      </c>
    </row>
    <row r="159" spans="2:45" ht="12.75" hidden="1" customHeight="1" outlineLevel="1" x14ac:dyDescent="0.2">
      <c r="B159" s="851"/>
      <c r="C159" s="851"/>
      <c r="D159" s="27" t="str">
        <f t="shared" si="32"/>
        <v/>
      </c>
      <c r="E159" s="191" t="str">
        <f t="shared" si="33"/>
        <v>DDD</v>
      </c>
      <c r="F159" s="191">
        <f t="shared" si="34"/>
        <v>2019</v>
      </c>
      <c r="G159" s="191">
        <f t="shared" si="35"/>
        <v>5</v>
      </c>
      <c r="H159" s="191">
        <f t="shared" si="37"/>
        <v>16</v>
      </c>
      <c r="I159" s="192">
        <f t="shared" si="36"/>
        <v>42139</v>
      </c>
      <c r="J159" s="3">
        <v>8</v>
      </c>
      <c r="K159" s="134">
        <v>45</v>
      </c>
      <c r="L159" s="3">
        <f>$L$4</f>
        <v>13</v>
      </c>
      <c r="M159" s="134">
        <v>30</v>
      </c>
      <c r="N159" s="3">
        <v>13</v>
      </c>
      <c r="O159" s="134">
        <v>15</v>
      </c>
      <c r="P159" s="3">
        <v>18</v>
      </c>
      <c r="Q159" s="134">
        <v>30</v>
      </c>
      <c r="R159" s="139">
        <f>TIME(J159,K159,0)</f>
        <v>0.36458333333333331</v>
      </c>
      <c r="S159" s="139">
        <f>TIME(L159,M159,0)</f>
        <v>0.5625</v>
      </c>
      <c r="T159" s="139">
        <f>TIME(N159,O159,0)</f>
        <v>0.55208333333333337</v>
      </c>
      <c r="U159" s="139">
        <f>TIME(P159,Q159,0)</f>
        <v>0.77083333333333337</v>
      </c>
      <c r="V159" s="11"/>
      <c r="W159" s="11">
        <f>TIME($W$4,$X$4,0)</f>
        <v>0.35416666666666669</v>
      </c>
      <c r="X159" s="11"/>
      <c r="Y159" s="11">
        <f>U159-R159-(T159-S159)</f>
        <v>0.41666666666666669</v>
      </c>
      <c r="Z159" s="11"/>
      <c r="AI159" s="184"/>
      <c r="AL159" s="172" t="s">
        <v>196</v>
      </c>
      <c r="AM159" s="225"/>
      <c r="AN159" s="79"/>
      <c r="AP159" s="176"/>
    </row>
    <row r="160" spans="2:45" ht="12.75" hidden="1" customHeight="1" outlineLevel="1" x14ac:dyDescent="0.2">
      <c r="B160" s="851"/>
      <c r="C160" s="851"/>
      <c r="D160" s="27" t="str">
        <f t="shared" si="32"/>
        <v/>
      </c>
      <c r="E160" s="191" t="str">
        <f t="shared" si="33"/>
        <v>DDD</v>
      </c>
      <c r="F160" s="191">
        <f t="shared" si="34"/>
        <v>2019</v>
      </c>
      <c r="G160" s="191">
        <f t="shared" si="35"/>
        <v>5</v>
      </c>
      <c r="H160" s="191">
        <f t="shared" si="37"/>
        <v>17</v>
      </c>
      <c r="I160" s="192">
        <f t="shared" si="36"/>
        <v>42140</v>
      </c>
      <c r="J160" s="3">
        <v>8</v>
      </c>
      <c r="K160" s="134">
        <v>20</v>
      </c>
      <c r="L160" s="3">
        <v>9</v>
      </c>
      <c r="M160" s="134">
        <v>40</v>
      </c>
      <c r="N160" s="3">
        <v>11</v>
      </c>
      <c r="O160" s="134">
        <v>20</v>
      </c>
      <c r="P160" s="3">
        <f>$P$4</f>
        <v>16</v>
      </c>
      <c r="Q160" s="134">
        <f>$Q$4</f>
        <v>0</v>
      </c>
      <c r="R160" s="139">
        <f>TIME(J160,K160,0)</f>
        <v>0.34722222222222227</v>
      </c>
      <c r="S160" s="139">
        <f>TIME(L160,M160,0)</f>
        <v>0.40277777777777773</v>
      </c>
      <c r="T160" s="139">
        <f>TIME(N160,O160,0)</f>
        <v>0.47222222222222227</v>
      </c>
      <c r="U160" s="139">
        <f>TIME(P160,Q160,0)</f>
        <v>0.66666666666666663</v>
      </c>
      <c r="V160" s="11"/>
      <c r="W160" s="11">
        <f>TIME($W$4,$X$4,0)</f>
        <v>0.35416666666666669</v>
      </c>
      <c r="X160" s="11"/>
      <c r="Y160" s="11">
        <f>U160-R160-(T160-S160)</f>
        <v>0.24999999999999983</v>
      </c>
      <c r="Z160" s="11"/>
      <c r="AI160" s="184"/>
      <c r="AL160" s="172" t="s">
        <v>221</v>
      </c>
      <c r="AM160" s="225"/>
      <c r="AN160" s="79"/>
      <c r="AP160" s="176"/>
    </row>
    <row r="161" spans="2:45" ht="12.75" hidden="1" customHeight="1" outlineLevel="1" x14ac:dyDescent="0.2">
      <c r="B161" s="851"/>
      <c r="C161" s="851"/>
      <c r="D161" s="27" t="str">
        <f t="shared" si="32"/>
        <v/>
      </c>
      <c r="E161" s="191" t="str">
        <f t="shared" si="33"/>
        <v>DDD</v>
      </c>
      <c r="F161" s="191">
        <f t="shared" si="34"/>
        <v>2019</v>
      </c>
      <c r="G161" s="191">
        <f t="shared" si="35"/>
        <v>5</v>
      </c>
      <c r="H161" s="191">
        <f t="shared" si="37"/>
        <v>18</v>
      </c>
      <c r="I161" s="192">
        <f t="shared" si="36"/>
        <v>42141</v>
      </c>
      <c r="J161" s="4"/>
      <c r="K161" s="133"/>
      <c r="L161" s="4"/>
      <c r="M161" s="133"/>
      <c r="N161" s="4"/>
      <c r="O161" s="133"/>
      <c r="P161" s="4"/>
      <c r="Q161" s="133"/>
      <c r="R161" s="5"/>
      <c r="S161" s="5"/>
      <c r="T161" s="5"/>
      <c r="U161" s="5"/>
      <c r="V161" s="10"/>
      <c r="W161" s="10"/>
      <c r="X161" s="10"/>
      <c r="Y161" s="10"/>
      <c r="Z161" s="10"/>
      <c r="AI161" s="184"/>
      <c r="AM161" s="225"/>
      <c r="AN161" s="79"/>
      <c r="AP161" s="176"/>
    </row>
    <row r="162" spans="2:45" ht="12.75" hidden="1" customHeight="1" outlineLevel="1" x14ac:dyDescent="0.2">
      <c r="B162" s="851"/>
      <c r="C162" s="851"/>
      <c r="D162" s="27" t="str">
        <f t="shared" si="32"/>
        <v/>
      </c>
      <c r="E162" s="191" t="str">
        <f t="shared" si="33"/>
        <v>DDD</v>
      </c>
      <c r="F162" s="191">
        <f t="shared" si="34"/>
        <v>2019</v>
      </c>
      <c r="G162" s="191">
        <f t="shared" si="35"/>
        <v>5</v>
      </c>
      <c r="H162" s="191">
        <f t="shared" si="37"/>
        <v>19</v>
      </c>
      <c r="I162" s="192">
        <f t="shared" si="36"/>
        <v>42142</v>
      </c>
      <c r="J162" s="4"/>
      <c r="K162" s="133"/>
      <c r="L162" s="4"/>
      <c r="M162" s="133"/>
      <c r="N162" s="4"/>
      <c r="O162" s="133"/>
      <c r="P162" s="4"/>
      <c r="Q162" s="133"/>
      <c r="R162" s="5"/>
      <c r="S162" s="5"/>
      <c r="T162" s="5"/>
      <c r="U162" s="5"/>
      <c r="V162" s="10"/>
      <c r="W162" s="10"/>
      <c r="X162" s="10"/>
      <c r="Y162" s="10"/>
      <c r="Z162" s="10"/>
      <c r="AI162" s="184"/>
      <c r="AM162" s="225"/>
      <c r="AN162" s="79"/>
      <c r="AP162" s="176"/>
    </row>
    <row r="163" spans="2:45" ht="12.75" hidden="1" customHeight="1" outlineLevel="1" x14ac:dyDescent="0.2">
      <c r="B163" s="851"/>
      <c r="C163" s="851"/>
      <c r="D163" s="27" t="str">
        <f t="shared" si="32"/>
        <v/>
      </c>
      <c r="E163" s="191" t="str">
        <f t="shared" si="33"/>
        <v>DDD</v>
      </c>
      <c r="F163" s="191">
        <f t="shared" si="34"/>
        <v>2019</v>
      </c>
      <c r="G163" s="191">
        <f t="shared" si="35"/>
        <v>5</v>
      </c>
      <c r="H163" s="191">
        <f t="shared" si="37"/>
        <v>20</v>
      </c>
      <c r="I163" s="192">
        <f t="shared" si="36"/>
        <v>42143</v>
      </c>
      <c r="J163" s="3">
        <v>8</v>
      </c>
      <c r="K163" s="134">
        <v>30</v>
      </c>
      <c r="L163" s="3">
        <v>13</v>
      </c>
      <c r="M163" s="134">
        <v>0</v>
      </c>
      <c r="N163" s="3">
        <v>14</v>
      </c>
      <c r="O163" s="134">
        <v>0</v>
      </c>
      <c r="P163" s="3">
        <v>21</v>
      </c>
      <c r="Q163" s="134">
        <v>10</v>
      </c>
      <c r="R163" s="139">
        <f>TIME(J163,K163,0)</f>
        <v>0.35416666666666669</v>
      </c>
      <c r="S163" s="139">
        <f>TIME(L163,M163,0)</f>
        <v>0.54166666666666663</v>
      </c>
      <c r="T163" s="139">
        <f>TIME(N163,O163,0)</f>
        <v>0.58333333333333337</v>
      </c>
      <c r="U163" s="139">
        <f>TIME(P163,Q163,0)</f>
        <v>0.88194444444444453</v>
      </c>
      <c r="V163" s="11"/>
      <c r="W163" s="11">
        <f>TIME($W$4,$X$4,0)</f>
        <v>0.35416666666666669</v>
      </c>
      <c r="X163" s="11"/>
      <c r="Y163" s="11">
        <f>U163-R163-(T163-S163)</f>
        <v>0.48611111111111116</v>
      </c>
      <c r="Z163" s="196"/>
      <c r="AI163" s="184"/>
      <c r="AL163" s="172" t="s">
        <v>201</v>
      </c>
      <c r="AM163" s="225"/>
      <c r="AN163" s="79"/>
      <c r="AP163" s="176"/>
    </row>
    <row r="164" spans="2:45" ht="12.75" hidden="1" customHeight="1" outlineLevel="1" x14ac:dyDescent="0.2">
      <c r="B164" s="851"/>
      <c r="C164" s="851"/>
      <c r="D164" s="27" t="str">
        <f t="shared" si="32"/>
        <v/>
      </c>
      <c r="E164" s="191" t="str">
        <f t="shared" si="33"/>
        <v>DDD</v>
      </c>
      <c r="F164" s="191">
        <f t="shared" si="34"/>
        <v>2019</v>
      </c>
      <c r="G164" s="191">
        <f t="shared" si="35"/>
        <v>5</v>
      </c>
      <c r="H164" s="191">
        <f t="shared" si="37"/>
        <v>21</v>
      </c>
      <c r="I164" s="192">
        <f t="shared" si="36"/>
        <v>42144</v>
      </c>
      <c r="J164" s="193">
        <f t="shared" ref="J164:J170" si="38">$J$4</f>
        <v>7</v>
      </c>
      <c r="K164" s="194">
        <f t="shared" ref="K164:K170" si="39">$K$4</f>
        <v>0</v>
      </c>
      <c r="L164" s="193">
        <f t="shared" ref="L164:L171" si="40">$L$4</f>
        <v>13</v>
      </c>
      <c r="M164" s="194">
        <f t="shared" ref="M164:M171" si="41">$M$4</f>
        <v>0</v>
      </c>
      <c r="N164" s="193">
        <f t="shared" ref="N164:N171" si="42">$N$4</f>
        <v>13</v>
      </c>
      <c r="O164" s="194">
        <f t="shared" ref="O164:O171" si="43">$O$4</f>
        <v>30</v>
      </c>
      <c r="P164" s="193">
        <f t="shared" ref="P164:P170" si="44">$P$4</f>
        <v>16</v>
      </c>
      <c r="Q164" s="194">
        <f t="shared" ref="Q164:Q173" si="45">$Q$4</f>
        <v>0</v>
      </c>
      <c r="R164" s="195">
        <f t="shared" ref="R164:R174" si="46">TIME(J164,K164,0)</f>
        <v>0.29166666666666669</v>
      </c>
      <c r="S164" s="195">
        <f t="shared" ref="S164:S174" si="47">TIME(L164,M164,0)</f>
        <v>0.54166666666666663</v>
      </c>
      <c r="T164" s="195">
        <f t="shared" ref="T164:T174" si="48">TIME(N164,O164,0)</f>
        <v>0.5625</v>
      </c>
      <c r="U164" s="195">
        <f t="shared" ref="U164:U174" si="49">TIME(P164,Q164,0)</f>
        <v>0.66666666666666663</v>
      </c>
      <c r="V164" s="196"/>
      <c r="W164" s="196">
        <f t="shared" ref="W164:W172" si="50">TIME($W$4,$X$4,0)</f>
        <v>0.35416666666666669</v>
      </c>
      <c r="X164" s="196"/>
      <c r="Y164" s="196">
        <f t="shared" ref="Y164:Y174" si="51">U164-R164-(T164-S164)</f>
        <v>0.35416666666666657</v>
      </c>
      <c r="Z164" s="196"/>
      <c r="AB164" s="188">
        <v>1</v>
      </c>
      <c r="AE164" s="218" t="s">
        <v>213</v>
      </c>
      <c r="AI164" s="184"/>
      <c r="AM164" s="225"/>
      <c r="AN164" s="79">
        <v>1</v>
      </c>
      <c r="AO164" s="28">
        <v>11</v>
      </c>
      <c r="AP164" s="176">
        <v>0</v>
      </c>
      <c r="AQ164" s="28" t="s">
        <v>211</v>
      </c>
      <c r="AR164" s="27" t="s">
        <v>202</v>
      </c>
      <c r="AS164" s="232" t="s">
        <v>203</v>
      </c>
    </row>
    <row r="165" spans="2:45" ht="12.75" hidden="1" customHeight="1" outlineLevel="1" x14ac:dyDescent="0.2">
      <c r="B165" s="851"/>
      <c r="C165" s="851"/>
      <c r="D165" s="27" t="str">
        <f t="shared" si="32"/>
        <v/>
      </c>
      <c r="E165" s="191" t="str">
        <f t="shared" si="33"/>
        <v>DDD</v>
      </c>
      <c r="F165" s="191">
        <f t="shared" si="34"/>
        <v>2019</v>
      </c>
      <c r="G165" s="191">
        <f t="shared" si="35"/>
        <v>5</v>
      </c>
      <c r="H165" s="191">
        <f t="shared" si="37"/>
        <v>22</v>
      </c>
      <c r="I165" s="192">
        <f t="shared" si="36"/>
        <v>42145</v>
      </c>
      <c r="J165" s="3">
        <v>8</v>
      </c>
      <c r="K165" s="134">
        <v>45</v>
      </c>
      <c r="L165" s="3">
        <f t="shared" si="40"/>
        <v>13</v>
      </c>
      <c r="M165" s="134">
        <v>25</v>
      </c>
      <c r="N165" s="3">
        <f t="shared" si="42"/>
        <v>13</v>
      </c>
      <c r="O165" s="134">
        <v>55</v>
      </c>
      <c r="P165" s="3">
        <v>18</v>
      </c>
      <c r="Q165" s="134">
        <v>45</v>
      </c>
      <c r="R165" s="139">
        <f t="shared" si="46"/>
        <v>0.36458333333333331</v>
      </c>
      <c r="S165" s="139">
        <f t="shared" si="47"/>
        <v>0.55902777777777779</v>
      </c>
      <c r="T165" s="139">
        <f t="shared" si="48"/>
        <v>0.57986111111111105</v>
      </c>
      <c r="U165" s="139">
        <f t="shared" si="49"/>
        <v>0.78125</v>
      </c>
      <c r="V165" s="11"/>
      <c r="W165" s="11">
        <f t="shared" si="50"/>
        <v>0.35416666666666669</v>
      </c>
      <c r="X165" s="11"/>
      <c r="Y165" s="11">
        <f t="shared" si="51"/>
        <v>0.39583333333333343</v>
      </c>
      <c r="Z165" s="196"/>
      <c r="AI165" s="184"/>
      <c r="AL165" s="172" t="s">
        <v>219</v>
      </c>
      <c r="AM165" s="225"/>
      <c r="AN165" s="79"/>
      <c r="AP165" s="176"/>
      <c r="AS165" s="232" t="s">
        <v>204</v>
      </c>
    </row>
    <row r="166" spans="2:45" ht="12.75" hidden="1" customHeight="1" outlineLevel="1" x14ac:dyDescent="0.2">
      <c r="B166" s="851"/>
      <c r="C166" s="851"/>
      <c r="D166" s="27" t="str">
        <f t="shared" si="32"/>
        <v/>
      </c>
      <c r="E166" s="191" t="str">
        <f t="shared" si="33"/>
        <v>DDD</v>
      </c>
      <c r="F166" s="191">
        <f t="shared" si="34"/>
        <v>2019</v>
      </c>
      <c r="G166" s="191">
        <f t="shared" si="35"/>
        <v>5</v>
      </c>
      <c r="H166" s="191">
        <f t="shared" si="37"/>
        <v>23</v>
      </c>
      <c r="I166" s="192">
        <f t="shared" si="36"/>
        <v>42146</v>
      </c>
      <c r="J166" s="3">
        <v>8</v>
      </c>
      <c r="K166" s="134">
        <v>40</v>
      </c>
      <c r="L166" s="3">
        <f t="shared" si="40"/>
        <v>13</v>
      </c>
      <c r="M166" s="134">
        <f t="shared" si="41"/>
        <v>0</v>
      </c>
      <c r="N166" s="3">
        <f t="shared" si="42"/>
        <v>13</v>
      </c>
      <c r="O166" s="134">
        <f t="shared" si="43"/>
        <v>30</v>
      </c>
      <c r="P166" s="3">
        <v>16</v>
      </c>
      <c r="Q166" s="134">
        <v>45</v>
      </c>
      <c r="R166" s="139">
        <f t="shared" si="46"/>
        <v>0.3611111111111111</v>
      </c>
      <c r="S166" s="139">
        <f t="shared" si="47"/>
        <v>0.54166666666666663</v>
      </c>
      <c r="T166" s="139">
        <f t="shared" si="48"/>
        <v>0.5625</v>
      </c>
      <c r="U166" s="139">
        <f t="shared" si="49"/>
        <v>0.69791666666666663</v>
      </c>
      <c r="V166" s="11"/>
      <c r="W166" s="11">
        <f t="shared" si="50"/>
        <v>0.35416666666666669</v>
      </c>
      <c r="X166" s="11"/>
      <c r="Y166" s="11">
        <f t="shared" si="51"/>
        <v>0.31597222222222215</v>
      </c>
      <c r="Z166" s="196"/>
      <c r="AI166" s="184"/>
      <c r="AL166" s="172" t="s">
        <v>219</v>
      </c>
      <c r="AM166" s="225"/>
      <c r="AN166" s="79"/>
      <c r="AP166" s="176"/>
      <c r="AS166" s="232" t="s">
        <v>204</v>
      </c>
    </row>
    <row r="167" spans="2:45" ht="12.75" hidden="1" customHeight="1" outlineLevel="1" x14ac:dyDescent="0.2">
      <c r="B167" s="851"/>
      <c r="C167" s="851"/>
      <c r="D167" s="27" t="str">
        <f t="shared" si="32"/>
        <v/>
      </c>
      <c r="E167" s="191" t="str">
        <f t="shared" si="33"/>
        <v>DDD</v>
      </c>
      <c r="F167" s="191">
        <f t="shared" si="34"/>
        <v>2019</v>
      </c>
      <c r="G167" s="191">
        <f t="shared" si="35"/>
        <v>5</v>
      </c>
      <c r="H167" s="191">
        <f t="shared" si="37"/>
        <v>24</v>
      </c>
      <c r="I167" s="192">
        <f t="shared" si="36"/>
        <v>42147</v>
      </c>
      <c r="J167" s="193">
        <f t="shared" si="38"/>
        <v>7</v>
      </c>
      <c r="K167" s="194">
        <f t="shared" si="39"/>
        <v>0</v>
      </c>
      <c r="L167" s="193">
        <f t="shared" si="40"/>
        <v>13</v>
      </c>
      <c r="M167" s="194">
        <f t="shared" si="41"/>
        <v>0</v>
      </c>
      <c r="N167" s="193">
        <f t="shared" si="42"/>
        <v>13</v>
      </c>
      <c r="O167" s="194">
        <f t="shared" si="43"/>
        <v>30</v>
      </c>
      <c r="P167" s="193">
        <f t="shared" si="44"/>
        <v>16</v>
      </c>
      <c r="Q167" s="194">
        <f t="shared" si="45"/>
        <v>0</v>
      </c>
      <c r="R167" s="195">
        <f t="shared" si="46"/>
        <v>0.29166666666666669</v>
      </c>
      <c r="S167" s="195">
        <f t="shared" si="47"/>
        <v>0.54166666666666663</v>
      </c>
      <c r="T167" s="195">
        <f t="shared" si="48"/>
        <v>0.5625</v>
      </c>
      <c r="U167" s="195">
        <f t="shared" si="49"/>
        <v>0.66666666666666663</v>
      </c>
      <c r="V167" s="196"/>
      <c r="W167" s="196">
        <f t="shared" si="50"/>
        <v>0.35416666666666669</v>
      </c>
      <c r="X167" s="196"/>
      <c r="Y167" s="196">
        <f t="shared" si="51"/>
        <v>0.35416666666666657</v>
      </c>
      <c r="Z167" s="196"/>
      <c r="AB167" s="188">
        <v>1</v>
      </c>
      <c r="AE167" s="218" t="s">
        <v>213</v>
      </c>
      <c r="AI167" s="184"/>
      <c r="AM167" s="225"/>
      <c r="AN167" s="79">
        <v>1</v>
      </c>
      <c r="AP167" s="176"/>
      <c r="AQ167" s="28" t="s">
        <v>210</v>
      </c>
      <c r="AS167" s="232" t="s">
        <v>204</v>
      </c>
    </row>
    <row r="168" spans="2:45" ht="12.75" hidden="1" customHeight="1" outlineLevel="1" x14ac:dyDescent="0.2">
      <c r="B168" s="851"/>
      <c r="C168" s="851"/>
      <c r="D168" s="27" t="str">
        <f t="shared" si="32"/>
        <v/>
      </c>
      <c r="E168" s="191" t="str">
        <f t="shared" si="33"/>
        <v>DDD</v>
      </c>
      <c r="F168" s="191">
        <f t="shared" si="34"/>
        <v>2019</v>
      </c>
      <c r="G168" s="191">
        <f t="shared" si="35"/>
        <v>5</v>
      </c>
      <c r="H168" s="191">
        <f t="shared" si="37"/>
        <v>25</v>
      </c>
      <c r="I168" s="192">
        <f t="shared" si="36"/>
        <v>42148</v>
      </c>
      <c r="J168" s="193"/>
      <c r="K168" s="194"/>
      <c r="L168" s="193"/>
      <c r="M168" s="194"/>
      <c r="N168" s="193"/>
      <c r="O168" s="194"/>
      <c r="P168" s="193"/>
      <c r="Q168" s="194"/>
      <c r="R168" s="195"/>
      <c r="S168" s="195"/>
      <c r="T168" s="195"/>
      <c r="U168" s="195"/>
      <c r="V168" s="196"/>
      <c r="W168" s="196"/>
      <c r="X168" s="196"/>
      <c r="Y168" s="196"/>
      <c r="Z168" s="196"/>
      <c r="AI168" s="184"/>
      <c r="AJ168" s="164"/>
      <c r="AM168" s="225"/>
      <c r="AN168" s="79"/>
      <c r="AP168" s="176"/>
      <c r="AQ168" s="28" t="s">
        <v>210</v>
      </c>
      <c r="AS168" s="232" t="s">
        <v>204</v>
      </c>
    </row>
    <row r="169" spans="2:45" ht="12.75" hidden="1" customHeight="1" outlineLevel="1" x14ac:dyDescent="0.2">
      <c r="B169" s="851"/>
      <c r="C169" s="851"/>
      <c r="D169" s="27" t="str">
        <f t="shared" si="32"/>
        <v/>
      </c>
      <c r="E169" s="191" t="str">
        <f t="shared" si="33"/>
        <v>DDD</v>
      </c>
      <c r="F169" s="191">
        <f t="shared" si="34"/>
        <v>2019</v>
      </c>
      <c r="G169" s="191">
        <f t="shared" si="35"/>
        <v>5</v>
      </c>
      <c r="H169" s="191">
        <f t="shared" si="37"/>
        <v>26</v>
      </c>
      <c r="I169" s="192">
        <f t="shared" si="36"/>
        <v>42149</v>
      </c>
      <c r="J169" s="193"/>
      <c r="K169" s="194"/>
      <c r="L169" s="193"/>
      <c r="M169" s="194"/>
      <c r="N169" s="193"/>
      <c r="O169" s="194"/>
      <c r="P169" s="193"/>
      <c r="Q169" s="194"/>
      <c r="R169" s="195"/>
      <c r="S169" s="195"/>
      <c r="T169" s="195"/>
      <c r="U169" s="195"/>
      <c r="V169" s="196"/>
      <c r="W169" s="196"/>
      <c r="X169" s="196"/>
      <c r="Y169" s="196"/>
      <c r="Z169" s="196"/>
      <c r="AI169" s="184"/>
      <c r="AJ169" s="164"/>
      <c r="AM169" s="225"/>
      <c r="AN169" s="79"/>
      <c r="AP169" s="176"/>
      <c r="AQ169" s="28" t="s">
        <v>210</v>
      </c>
      <c r="AS169" s="232" t="s">
        <v>204</v>
      </c>
    </row>
    <row r="170" spans="2:45" ht="12.75" hidden="1" customHeight="1" outlineLevel="1" x14ac:dyDescent="0.2">
      <c r="B170" s="851"/>
      <c r="C170" s="851"/>
      <c r="D170" s="27" t="str">
        <f t="shared" si="32"/>
        <v/>
      </c>
      <c r="E170" s="191" t="str">
        <f t="shared" si="33"/>
        <v>DDD</v>
      </c>
      <c r="F170" s="191">
        <f t="shared" si="34"/>
        <v>2019</v>
      </c>
      <c r="G170" s="191">
        <f t="shared" si="35"/>
        <v>5</v>
      </c>
      <c r="H170" s="191">
        <f t="shared" si="37"/>
        <v>27</v>
      </c>
      <c r="I170" s="192">
        <f t="shared" si="36"/>
        <v>42150</v>
      </c>
      <c r="J170" s="193">
        <f t="shared" si="38"/>
        <v>7</v>
      </c>
      <c r="K170" s="194">
        <f t="shared" si="39"/>
        <v>0</v>
      </c>
      <c r="L170" s="193">
        <f t="shared" si="40"/>
        <v>13</v>
      </c>
      <c r="M170" s="194">
        <f t="shared" si="41"/>
        <v>0</v>
      </c>
      <c r="N170" s="193">
        <f t="shared" si="42"/>
        <v>13</v>
      </c>
      <c r="O170" s="194">
        <f t="shared" si="43"/>
        <v>30</v>
      </c>
      <c r="P170" s="193">
        <f t="shared" si="44"/>
        <v>16</v>
      </c>
      <c r="Q170" s="194">
        <f t="shared" si="45"/>
        <v>0</v>
      </c>
      <c r="R170" s="195">
        <f t="shared" si="46"/>
        <v>0.29166666666666669</v>
      </c>
      <c r="S170" s="195">
        <f t="shared" si="47"/>
        <v>0.54166666666666663</v>
      </c>
      <c r="T170" s="195">
        <f t="shared" si="48"/>
        <v>0.5625</v>
      </c>
      <c r="U170" s="195">
        <f t="shared" si="49"/>
        <v>0.66666666666666663</v>
      </c>
      <c r="V170" s="196"/>
      <c r="W170" s="196">
        <f t="shared" si="50"/>
        <v>0.35416666666666669</v>
      </c>
      <c r="X170" s="196"/>
      <c r="Y170" s="196">
        <f t="shared" si="51"/>
        <v>0.35416666666666657</v>
      </c>
      <c r="Z170" s="196"/>
      <c r="AB170" s="188">
        <v>1</v>
      </c>
      <c r="AE170" s="218" t="s">
        <v>213</v>
      </c>
      <c r="AI170" s="184"/>
      <c r="AM170" s="225"/>
      <c r="AN170" s="79">
        <v>1</v>
      </c>
      <c r="AP170" s="176"/>
      <c r="AS170" s="232" t="s">
        <v>204</v>
      </c>
    </row>
    <row r="171" spans="2:45" ht="12.75" hidden="1" customHeight="1" outlineLevel="1" x14ac:dyDescent="0.2">
      <c r="B171" s="851"/>
      <c r="C171" s="851"/>
      <c r="D171" s="27" t="str">
        <f t="shared" si="32"/>
        <v/>
      </c>
      <c r="E171" s="191" t="str">
        <f t="shared" si="33"/>
        <v>DDD</v>
      </c>
      <c r="F171" s="2">
        <f t="shared" si="34"/>
        <v>2019</v>
      </c>
      <c r="G171" s="2">
        <f t="shared" si="35"/>
        <v>5</v>
      </c>
      <c r="H171" s="2">
        <f t="shared" si="37"/>
        <v>28</v>
      </c>
      <c r="I171" s="14">
        <f t="shared" si="36"/>
        <v>42151</v>
      </c>
      <c r="J171" s="3">
        <v>8</v>
      </c>
      <c r="K171" s="134">
        <v>25</v>
      </c>
      <c r="L171" s="3">
        <f t="shared" si="40"/>
        <v>13</v>
      </c>
      <c r="M171" s="134">
        <f t="shared" si="41"/>
        <v>0</v>
      </c>
      <c r="N171" s="3">
        <f t="shared" si="42"/>
        <v>13</v>
      </c>
      <c r="O171" s="134">
        <f t="shared" si="43"/>
        <v>30</v>
      </c>
      <c r="P171" s="3">
        <v>17</v>
      </c>
      <c r="Q171" s="134">
        <v>50</v>
      </c>
      <c r="R171" s="139">
        <f t="shared" si="46"/>
        <v>0.35069444444444442</v>
      </c>
      <c r="S171" s="139">
        <f t="shared" si="47"/>
        <v>0.54166666666666663</v>
      </c>
      <c r="T171" s="139">
        <f t="shared" si="48"/>
        <v>0.5625</v>
      </c>
      <c r="U171" s="139">
        <f t="shared" si="49"/>
        <v>0.74305555555555547</v>
      </c>
      <c r="V171" s="11"/>
      <c r="W171" s="11">
        <f t="shared" si="50"/>
        <v>0.35416666666666669</v>
      </c>
      <c r="X171" s="11"/>
      <c r="Y171" s="11">
        <f t="shared" si="51"/>
        <v>0.37152777777777768</v>
      </c>
      <c r="Z171" s="196"/>
      <c r="AI171" s="184"/>
      <c r="AL171" s="172" t="s">
        <v>209</v>
      </c>
      <c r="AM171" s="225"/>
      <c r="AN171" s="79"/>
      <c r="AO171" s="28">
        <v>21</v>
      </c>
      <c r="AP171" s="176">
        <v>0</v>
      </c>
      <c r="AQ171" s="28" t="s">
        <v>211</v>
      </c>
      <c r="AR171" s="27" t="s">
        <v>202</v>
      </c>
      <c r="AS171" s="232" t="s">
        <v>204</v>
      </c>
    </row>
    <row r="172" spans="2:45" ht="12.75" hidden="1" customHeight="1" outlineLevel="1" x14ac:dyDescent="0.2">
      <c r="B172" s="851"/>
      <c r="C172" s="851"/>
      <c r="D172" s="27" t="str">
        <f t="shared" si="32"/>
        <v/>
      </c>
      <c r="E172" s="191" t="str">
        <f t="shared" si="33"/>
        <v>DDD</v>
      </c>
      <c r="F172" s="2">
        <f t="shared" si="34"/>
        <v>2019</v>
      </c>
      <c r="G172" s="2">
        <f t="shared" si="35"/>
        <v>5</v>
      </c>
      <c r="H172" s="2">
        <f t="shared" si="37"/>
        <v>29</v>
      </c>
      <c r="I172" s="14">
        <f t="shared" si="36"/>
        <v>42152</v>
      </c>
      <c r="J172" s="3">
        <v>8</v>
      </c>
      <c r="K172" s="134">
        <v>35</v>
      </c>
      <c r="L172" s="3">
        <v>13</v>
      </c>
      <c r="M172" s="134">
        <v>0</v>
      </c>
      <c r="N172" s="3">
        <v>13</v>
      </c>
      <c r="O172" s="134">
        <v>30</v>
      </c>
      <c r="P172" s="3">
        <v>16</v>
      </c>
      <c r="Q172" s="134">
        <f t="shared" si="45"/>
        <v>0</v>
      </c>
      <c r="R172" s="195">
        <f t="shared" si="46"/>
        <v>0.3576388888888889</v>
      </c>
      <c r="S172" s="195">
        <f t="shared" si="47"/>
        <v>0.54166666666666663</v>
      </c>
      <c r="T172" s="195">
        <f t="shared" si="48"/>
        <v>0.5625</v>
      </c>
      <c r="U172" s="195">
        <f t="shared" si="49"/>
        <v>0.66666666666666663</v>
      </c>
      <c r="V172" s="196"/>
      <c r="W172" s="11">
        <f t="shared" si="50"/>
        <v>0.35416666666666669</v>
      </c>
      <c r="X172" s="11"/>
      <c r="Y172" s="11">
        <f t="shared" si="51"/>
        <v>0.28819444444444436</v>
      </c>
      <c r="Z172" s="196"/>
      <c r="AI172" s="184"/>
      <c r="AL172" s="172" t="s">
        <v>212</v>
      </c>
      <c r="AM172" s="225"/>
      <c r="AN172" s="79"/>
      <c r="AP172" s="176"/>
    </row>
    <row r="173" spans="2:45" ht="12.75" hidden="1" customHeight="1" outlineLevel="1" x14ac:dyDescent="0.2">
      <c r="B173" s="851"/>
      <c r="C173" s="851"/>
      <c r="D173" s="27" t="str">
        <f t="shared" si="32"/>
        <v/>
      </c>
      <c r="E173" s="191" t="str">
        <f t="shared" si="33"/>
        <v>DDD</v>
      </c>
      <c r="F173" s="82">
        <f t="shared" si="34"/>
        <v>2019</v>
      </c>
      <c r="G173" s="82">
        <f t="shared" si="35"/>
        <v>5</v>
      </c>
      <c r="H173" s="82">
        <f t="shared" si="37"/>
        <v>30</v>
      </c>
      <c r="I173" s="108">
        <f t="shared" si="36"/>
        <v>42153</v>
      </c>
      <c r="J173" s="77">
        <v>11</v>
      </c>
      <c r="K173" s="138">
        <v>30</v>
      </c>
      <c r="L173" s="77">
        <v>13</v>
      </c>
      <c r="M173" s="138">
        <v>5</v>
      </c>
      <c r="N173" s="77">
        <v>13</v>
      </c>
      <c r="O173" s="138">
        <v>35</v>
      </c>
      <c r="P173" s="77">
        <v>18</v>
      </c>
      <c r="Q173" s="138">
        <f t="shared" si="45"/>
        <v>0</v>
      </c>
      <c r="R173" s="236">
        <f t="shared" si="46"/>
        <v>0.47916666666666669</v>
      </c>
      <c r="S173" s="236">
        <f t="shared" si="47"/>
        <v>0.54513888888888895</v>
      </c>
      <c r="T173" s="236">
        <f t="shared" si="48"/>
        <v>0.56597222222222221</v>
      </c>
      <c r="U173" s="236">
        <f t="shared" si="49"/>
        <v>0.75</v>
      </c>
      <c r="V173" s="25"/>
      <c r="W173" s="25"/>
      <c r="X173" s="25"/>
      <c r="Y173" s="25">
        <f t="shared" si="51"/>
        <v>0.25000000000000006</v>
      </c>
      <c r="Z173" s="196"/>
      <c r="AD173" s="207">
        <v>1</v>
      </c>
      <c r="AI173" s="184"/>
      <c r="AL173" s="172" t="s">
        <v>215</v>
      </c>
      <c r="AM173" s="225"/>
      <c r="AN173" s="79"/>
      <c r="AP173" s="176"/>
    </row>
    <row r="174" spans="2:45" ht="12.75" hidden="1" customHeight="1" outlineLevel="1" x14ac:dyDescent="0.2">
      <c r="B174" s="851"/>
      <c r="C174" s="851"/>
      <c r="D174" s="27" t="str">
        <f t="shared" si="32"/>
        <v/>
      </c>
      <c r="E174" s="191" t="str">
        <f t="shared" si="33"/>
        <v>DDD</v>
      </c>
      <c r="F174" s="82">
        <f t="shared" si="34"/>
        <v>2019</v>
      </c>
      <c r="G174" s="82">
        <f t="shared" si="35"/>
        <v>5</v>
      </c>
      <c r="H174" s="82">
        <f t="shared" si="37"/>
        <v>31</v>
      </c>
      <c r="I174" s="108">
        <f t="shared" si="36"/>
        <v>42154</v>
      </c>
      <c r="J174" s="77">
        <v>9</v>
      </c>
      <c r="K174" s="138">
        <v>30</v>
      </c>
      <c r="L174" s="77">
        <v>11</v>
      </c>
      <c r="M174" s="138">
        <v>30</v>
      </c>
      <c r="N174" s="77">
        <v>11</v>
      </c>
      <c r="O174" s="138">
        <v>30</v>
      </c>
      <c r="P174" s="77">
        <v>11</v>
      </c>
      <c r="Q174" s="138">
        <v>30</v>
      </c>
      <c r="R174" s="236">
        <f t="shared" si="46"/>
        <v>0.39583333333333331</v>
      </c>
      <c r="S174" s="236">
        <f t="shared" si="47"/>
        <v>0.47916666666666669</v>
      </c>
      <c r="T174" s="236">
        <f t="shared" si="48"/>
        <v>0.47916666666666669</v>
      </c>
      <c r="U174" s="236">
        <f t="shared" si="49"/>
        <v>0.47916666666666669</v>
      </c>
      <c r="V174" s="25"/>
      <c r="W174" s="25"/>
      <c r="X174" s="25"/>
      <c r="Y174" s="25">
        <f t="shared" si="51"/>
        <v>8.333333333333337E-2</v>
      </c>
      <c r="Z174" s="196"/>
      <c r="AD174" s="207">
        <v>1</v>
      </c>
      <c r="AI174" s="184"/>
      <c r="AL174" s="172" t="s">
        <v>214</v>
      </c>
      <c r="AM174" s="225"/>
      <c r="AN174" s="79"/>
      <c r="AP174" s="176"/>
    </row>
    <row r="175" spans="2:45" ht="12.75" hidden="1" customHeight="1" outlineLevel="1" x14ac:dyDescent="0.2">
      <c r="B175" s="851"/>
      <c r="C175" s="851"/>
      <c r="E175" s="191"/>
      <c r="F175" s="9"/>
      <c r="G175" s="9"/>
      <c r="H175" s="191"/>
      <c r="I175" s="13"/>
      <c r="P175" s="4" t="s">
        <v>21</v>
      </c>
      <c r="Q175" s="4"/>
      <c r="R175" s="4"/>
      <c r="S175" s="4"/>
      <c r="T175" s="4"/>
      <c r="U175" s="4"/>
      <c r="V175" s="18"/>
      <c r="W175" s="18">
        <f>SUM((W143:W174))</f>
        <v>7.4375000000000018</v>
      </c>
      <c r="X175" s="18"/>
      <c r="Y175" s="18">
        <f>SUM((Y143:Y174))</f>
        <v>7.8090277777777777</v>
      </c>
      <c r="Z175" s="18"/>
      <c r="AA175" s="190">
        <f>IF(Y175-W175&lt;0,W175-Y175,Y175-W175)</f>
        <v>0.3715277777777759</v>
      </c>
      <c r="AB175" s="190">
        <f>8.5*SUM(AB143:AB174)/24</f>
        <v>1.0625</v>
      </c>
      <c r="AC175" s="190">
        <f>8.5*SUM(AC143:AC174)/24</f>
        <v>0</v>
      </c>
      <c r="AD175" s="190">
        <f>8.5*SUM(AD143:AD174)/24</f>
        <v>1.0625</v>
      </c>
      <c r="AE175" s="190"/>
      <c r="AF175" s="190"/>
      <c r="AI175" s="184"/>
      <c r="AM175" s="225"/>
      <c r="AN175" s="79"/>
      <c r="AP175" s="176"/>
    </row>
    <row r="176" spans="2:45" ht="12.75" customHeight="1" collapsed="1" x14ac:dyDescent="0.2">
      <c r="B176" s="852"/>
      <c r="C176" s="852"/>
      <c r="E176" s="191"/>
      <c r="F176" s="51"/>
      <c r="G176" s="51"/>
      <c r="H176" s="51"/>
      <c r="I176" s="51"/>
      <c r="J176" s="52"/>
      <c r="K176" s="52"/>
      <c r="L176" s="52"/>
      <c r="M176" s="52"/>
      <c r="N176" s="52"/>
      <c r="O176" s="52"/>
      <c r="P176" s="52"/>
      <c r="Q176" s="52"/>
      <c r="R176" s="52"/>
      <c r="S176" s="52"/>
      <c r="T176" s="52"/>
      <c r="U176" s="52"/>
      <c r="V176" s="61"/>
      <c r="W176" s="61"/>
      <c r="X176" s="61"/>
      <c r="Y176" s="51"/>
      <c r="AA176" s="203">
        <f>AA142+AA175</f>
        <v>1.4097222222222143</v>
      </c>
      <c r="AB176" s="202">
        <f>AB142+SUM(AB143:AB174)</f>
        <v>5</v>
      </c>
      <c r="AC176" s="202">
        <f>AC142+SUM(AC143:AC174)</f>
        <v>1</v>
      </c>
      <c r="AD176" s="202">
        <f>AD142+SUM(AD143:AD174)</f>
        <v>7</v>
      </c>
      <c r="AE176" s="202"/>
      <c r="AF176" s="202"/>
      <c r="AG176" s="152"/>
      <c r="AH176" s="173"/>
      <c r="AI176" s="185"/>
      <c r="AJ176" s="152"/>
      <c r="AK176" s="152"/>
      <c r="AL176" s="173"/>
      <c r="AM176" s="226"/>
      <c r="AN176" s="80"/>
      <c r="AO176" s="55"/>
      <c r="AP176" s="178"/>
      <c r="AQ176" s="55"/>
      <c r="AR176" s="49"/>
      <c r="AS176" s="55"/>
    </row>
    <row r="177" spans="1:38" ht="12.75" hidden="1" customHeight="1" outlineLevel="1" x14ac:dyDescent="0.2">
      <c r="B177" s="850">
        <f>$F$4</f>
        <v>2019</v>
      </c>
      <c r="C177" s="850" t="str">
        <f>TEXT(I178,"MMM")</f>
        <v>Jun</v>
      </c>
      <c r="E177" s="191"/>
      <c r="F177" s="42"/>
      <c r="G177" s="42"/>
      <c r="H177" s="42"/>
      <c r="I177" s="42"/>
      <c r="J177" s="43"/>
      <c r="K177" s="43"/>
      <c r="L177" s="43"/>
      <c r="M177" s="43"/>
      <c r="N177" s="43"/>
      <c r="O177" s="43"/>
      <c r="P177" s="43"/>
      <c r="Q177" s="43"/>
      <c r="R177" s="43"/>
      <c r="S177" s="43"/>
      <c r="T177" s="43"/>
      <c r="U177" s="43"/>
      <c r="V177" s="44"/>
      <c r="W177" s="44"/>
      <c r="X177" s="44"/>
      <c r="Y177" s="42"/>
      <c r="Z177" s="42"/>
      <c r="AA177" s="148"/>
      <c r="AB177" s="148"/>
      <c r="AC177" s="148"/>
      <c r="AD177" s="148"/>
      <c r="AE177" s="148"/>
      <c r="AF177" s="148"/>
      <c r="AG177" s="148"/>
      <c r="AH177" s="170"/>
      <c r="AI177" s="182"/>
      <c r="AJ177" s="148"/>
      <c r="AK177" s="148"/>
      <c r="AL177" s="170"/>
    </row>
    <row r="178" spans="1:38" ht="12.75" hidden="1" customHeight="1" outlineLevel="1" x14ac:dyDescent="0.2">
      <c r="A178" s="198">
        <f>A144+1</f>
        <v>6</v>
      </c>
      <c r="B178" s="851"/>
      <c r="C178" s="851"/>
      <c r="D178" s="27" t="str">
        <f t="shared" si="32"/>
        <v/>
      </c>
      <c r="E178" s="191" t="str">
        <f t="shared" si="33"/>
        <v>DDD</v>
      </c>
      <c r="F178" s="191">
        <f>$F$4</f>
        <v>2019</v>
      </c>
      <c r="G178" s="191">
        <f>$A$178</f>
        <v>6</v>
      </c>
      <c r="H178" s="191">
        <f>$H$4</f>
        <v>1</v>
      </c>
      <c r="I178" s="192">
        <f>DATE(F178,G178,H178)</f>
        <v>42155</v>
      </c>
      <c r="J178" s="193"/>
      <c r="K178" s="194"/>
      <c r="L178" s="193"/>
      <c r="M178" s="194"/>
      <c r="N178" s="193"/>
      <c r="O178" s="194"/>
      <c r="P178" s="193"/>
      <c r="Q178" s="194"/>
      <c r="R178" s="195"/>
      <c r="S178" s="195"/>
      <c r="T178" s="195"/>
      <c r="U178" s="195"/>
      <c r="V178" s="196"/>
      <c r="W178" s="196"/>
      <c r="X178" s="196"/>
      <c r="Y178" s="196"/>
      <c r="Z178" s="196"/>
      <c r="AI178" s="184"/>
    </row>
    <row r="179" spans="1:38" ht="12.75" hidden="1" customHeight="1" outlineLevel="1" x14ac:dyDescent="0.2">
      <c r="B179" s="851"/>
      <c r="C179" s="851"/>
      <c r="D179" s="27" t="str">
        <f t="shared" si="32"/>
        <v/>
      </c>
      <c r="E179" s="191" t="str">
        <f t="shared" si="33"/>
        <v>DDD</v>
      </c>
      <c r="F179" s="191">
        <f t="shared" ref="F179:F207" si="52">$F$4</f>
        <v>2019</v>
      </c>
      <c r="G179" s="191">
        <f t="shared" ref="G179:G207" si="53">$A$178</f>
        <v>6</v>
      </c>
      <c r="H179" s="191">
        <f>H178+1</f>
        <v>2</v>
      </c>
      <c r="I179" s="192">
        <f t="shared" ref="I179:I207" si="54">DATE(F179,G179,H179)</f>
        <v>42156</v>
      </c>
      <c r="J179" s="193"/>
      <c r="K179" s="194"/>
      <c r="L179" s="193"/>
      <c r="M179" s="194"/>
      <c r="N179" s="193"/>
      <c r="O179" s="194"/>
      <c r="P179" s="193"/>
      <c r="Q179" s="194"/>
      <c r="R179" s="195"/>
      <c r="S179" s="195"/>
      <c r="T179" s="195"/>
      <c r="U179" s="195"/>
      <c r="V179" s="196"/>
      <c r="W179" s="196"/>
      <c r="X179" s="196"/>
      <c r="Y179" s="196"/>
      <c r="Z179" s="196"/>
      <c r="AA179" s="150"/>
      <c r="AI179" s="184"/>
    </row>
    <row r="180" spans="1:38" ht="12.75" hidden="1" customHeight="1" outlineLevel="1" x14ac:dyDescent="0.2">
      <c r="B180" s="851"/>
      <c r="C180" s="851"/>
      <c r="D180" s="27" t="str">
        <f t="shared" si="32"/>
        <v/>
      </c>
      <c r="E180" s="191" t="str">
        <f t="shared" si="33"/>
        <v>DDD</v>
      </c>
      <c r="F180" s="2">
        <f t="shared" si="52"/>
        <v>2019</v>
      </c>
      <c r="G180" s="2">
        <f t="shared" si="53"/>
        <v>6</v>
      </c>
      <c r="H180" s="2">
        <f t="shared" ref="H180:H207" si="55">H179+1</f>
        <v>3</v>
      </c>
      <c r="I180" s="14">
        <f t="shared" si="54"/>
        <v>42157</v>
      </c>
      <c r="J180" s="3">
        <v>8</v>
      </c>
      <c r="K180" s="134">
        <v>30</v>
      </c>
      <c r="L180" s="3">
        <v>13</v>
      </c>
      <c r="M180" s="134">
        <f t="shared" ref="M180:M205" si="56">$M$4</f>
        <v>0</v>
      </c>
      <c r="N180" s="3">
        <v>14</v>
      </c>
      <c r="O180" s="134">
        <v>15</v>
      </c>
      <c r="P180" s="3">
        <v>18</v>
      </c>
      <c r="Q180" s="134">
        <f>$Q$4</f>
        <v>0</v>
      </c>
      <c r="R180" s="139">
        <f>TIME(J180,K180,0)</f>
        <v>0.35416666666666669</v>
      </c>
      <c r="S180" s="139">
        <f>TIME(L180,M180,0)</f>
        <v>0.54166666666666663</v>
      </c>
      <c r="T180" s="139">
        <f>TIME(N180,O180,0)</f>
        <v>0.59375</v>
      </c>
      <c r="U180" s="139">
        <f>TIME(P180,Q180,0)</f>
        <v>0.75</v>
      </c>
      <c r="V180" s="11"/>
      <c r="W180" s="11">
        <f>TIME($W$4,$X$4,0)</f>
        <v>0.35416666666666669</v>
      </c>
      <c r="X180" s="11"/>
      <c r="Y180" s="11">
        <f>U180-R180-(T180-S180)</f>
        <v>0.34374999999999994</v>
      </c>
      <c r="Z180" s="196"/>
      <c r="AA180" s="150"/>
      <c r="AI180" s="184"/>
      <c r="AL180" s="172" t="s">
        <v>216</v>
      </c>
    </row>
    <row r="181" spans="1:38" ht="12.75" hidden="1" customHeight="1" outlineLevel="1" x14ac:dyDescent="0.2">
      <c r="B181" s="851"/>
      <c r="C181" s="851"/>
      <c r="D181" s="27" t="str">
        <f t="shared" si="32"/>
        <v/>
      </c>
      <c r="E181" s="191" t="str">
        <f t="shared" si="33"/>
        <v>DDD</v>
      </c>
      <c r="F181" s="2">
        <f t="shared" si="52"/>
        <v>2019</v>
      </c>
      <c r="G181" s="2">
        <f t="shared" si="53"/>
        <v>6</v>
      </c>
      <c r="H181" s="2">
        <f t="shared" si="55"/>
        <v>4</v>
      </c>
      <c r="I181" s="14">
        <f t="shared" si="54"/>
        <v>42158</v>
      </c>
      <c r="J181" s="3">
        <v>8</v>
      </c>
      <c r="K181" s="134">
        <v>25</v>
      </c>
      <c r="L181" s="3">
        <v>13</v>
      </c>
      <c r="M181" s="134">
        <v>15</v>
      </c>
      <c r="N181" s="3">
        <v>14</v>
      </c>
      <c r="O181" s="134">
        <v>0</v>
      </c>
      <c r="P181" s="3">
        <v>18</v>
      </c>
      <c r="Q181" s="134">
        <v>10</v>
      </c>
      <c r="R181" s="139">
        <f>TIME(J181,K181,0)</f>
        <v>0.35069444444444442</v>
      </c>
      <c r="S181" s="139">
        <f>TIME(L181,M181,0)</f>
        <v>0.55208333333333337</v>
      </c>
      <c r="T181" s="139">
        <f>TIME(N181,O181,0)</f>
        <v>0.58333333333333337</v>
      </c>
      <c r="U181" s="139">
        <f>TIME(P181,Q181,0)</f>
        <v>0.75694444444444453</v>
      </c>
      <c r="V181" s="11"/>
      <c r="W181" s="11">
        <f>TIME($W$4,$X$4,0)</f>
        <v>0.35416666666666669</v>
      </c>
      <c r="X181" s="11"/>
      <c r="Y181" s="11">
        <f>U181-R181-(T181-S181)</f>
        <v>0.37500000000000011</v>
      </c>
      <c r="Z181" s="196"/>
      <c r="AA181" s="150"/>
      <c r="AI181" s="184"/>
      <c r="AL181" s="164">
        <v>6537</v>
      </c>
    </row>
    <row r="182" spans="1:38" ht="12.75" hidden="1" customHeight="1" outlineLevel="1" x14ac:dyDescent="0.2">
      <c r="B182" s="851"/>
      <c r="C182" s="851"/>
      <c r="D182" s="27" t="str">
        <f t="shared" si="32"/>
        <v/>
      </c>
      <c r="E182" s="191" t="str">
        <f t="shared" si="33"/>
        <v>DDD</v>
      </c>
      <c r="F182" s="2">
        <f t="shared" si="52"/>
        <v>2019</v>
      </c>
      <c r="G182" s="2">
        <f t="shared" si="53"/>
        <v>6</v>
      </c>
      <c r="H182" s="2">
        <f t="shared" si="55"/>
        <v>5</v>
      </c>
      <c r="I182" s="14">
        <f t="shared" si="54"/>
        <v>42159</v>
      </c>
      <c r="J182" s="3">
        <f t="shared" ref="J182:J205" si="57">$J$4</f>
        <v>7</v>
      </c>
      <c r="K182" s="134">
        <v>30</v>
      </c>
      <c r="L182" s="3">
        <f t="shared" ref="L182:L205" si="58">$L$4</f>
        <v>13</v>
      </c>
      <c r="M182" s="134">
        <v>25</v>
      </c>
      <c r="N182" s="3">
        <f t="shared" ref="N182:N205" si="59">$N$4</f>
        <v>13</v>
      </c>
      <c r="O182" s="134">
        <v>55</v>
      </c>
      <c r="P182" s="3">
        <f>$P$4</f>
        <v>16</v>
      </c>
      <c r="Q182" s="134">
        <v>30</v>
      </c>
      <c r="R182" s="139">
        <f t="shared" ref="R182:R204" si="60">TIME(J182,K182,0)</f>
        <v>0.3125</v>
      </c>
      <c r="S182" s="139">
        <f t="shared" ref="S182:S204" si="61">TIME(L182,M182,0)</f>
        <v>0.55902777777777779</v>
      </c>
      <c r="T182" s="139">
        <f t="shared" ref="T182:T204" si="62">TIME(N182,O182,0)</f>
        <v>0.57986111111111105</v>
      </c>
      <c r="U182" s="139">
        <f t="shared" ref="U182:U204" si="63">TIME(P182,Q182,0)</f>
        <v>0.6875</v>
      </c>
      <c r="V182" s="11"/>
      <c r="W182" s="11">
        <f t="shared" ref="W182:W204" si="64">TIME($W$4,$X$4,0)</f>
        <v>0.35416666666666669</v>
      </c>
      <c r="X182" s="11"/>
      <c r="Y182" s="11">
        <f t="shared" ref="Y182:Y204" si="65">U182-R182-(T182-S182)</f>
        <v>0.35416666666666674</v>
      </c>
      <c r="Z182" s="196"/>
      <c r="AA182" s="150"/>
      <c r="AI182" s="184"/>
      <c r="AJ182" s="164"/>
      <c r="AL182" s="172" t="s">
        <v>217</v>
      </c>
    </row>
    <row r="183" spans="1:38" ht="12.75" hidden="1" customHeight="1" outlineLevel="1" x14ac:dyDescent="0.2">
      <c r="B183" s="851"/>
      <c r="C183" s="851"/>
      <c r="D183" s="27" t="str">
        <f t="shared" si="32"/>
        <v/>
      </c>
      <c r="E183" s="191" t="str">
        <f t="shared" si="33"/>
        <v>DDD</v>
      </c>
      <c r="F183" s="2">
        <f t="shared" si="52"/>
        <v>2019</v>
      </c>
      <c r="G183" s="2">
        <f t="shared" si="53"/>
        <v>6</v>
      </c>
      <c r="H183" s="2">
        <f t="shared" si="55"/>
        <v>6</v>
      </c>
      <c r="I183" s="14">
        <f t="shared" si="54"/>
        <v>42160</v>
      </c>
      <c r="J183" s="3">
        <f t="shared" si="57"/>
        <v>7</v>
      </c>
      <c r="K183" s="134">
        <v>30</v>
      </c>
      <c r="L183" s="3">
        <f t="shared" si="58"/>
        <v>13</v>
      </c>
      <c r="M183" s="134">
        <f t="shared" si="56"/>
        <v>0</v>
      </c>
      <c r="N183" s="3">
        <f t="shared" si="59"/>
        <v>13</v>
      </c>
      <c r="O183" s="134">
        <f t="shared" ref="O183:O205" si="66">$O$4</f>
        <v>30</v>
      </c>
      <c r="P183" s="3">
        <v>20</v>
      </c>
      <c r="Q183" s="134">
        <v>30</v>
      </c>
      <c r="R183" s="139">
        <f t="shared" si="60"/>
        <v>0.3125</v>
      </c>
      <c r="S183" s="139">
        <f t="shared" si="61"/>
        <v>0.54166666666666663</v>
      </c>
      <c r="T183" s="139">
        <f t="shared" si="62"/>
        <v>0.5625</v>
      </c>
      <c r="U183" s="139">
        <f t="shared" si="63"/>
        <v>0.85416666666666663</v>
      </c>
      <c r="V183" s="11"/>
      <c r="W183" s="11">
        <f t="shared" si="64"/>
        <v>0.35416666666666669</v>
      </c>
      <c r="X183" s="11"/>
      <c r="Y183" s="11">
        <f t="shared" si="65"/>
        <v>0.52083333333333326</v>
      </c>
      <c r="Z183" s="196"/>
      <c r="AA183" s="150"/>
      <c r="AI183" s="184"/>
      <c r="AL183" s="172" t="s">
        <v>222</v>
      </c>
    </row>
    <row r="184" spans="1:38" ht="12.75" hidden="1" customHeight="1" outlineLevel="1" x14ac:dyDescent="0.2">
      <c r="B184" s="851"/>
      <c r="C184" s="851"/>
      <c r="D184" s="27" t="str">
        <f t="shared" si="32"/>
        <v/>
      </c>
      <c r="E184" s="191" t="str">
        <f t="shared" si="33"/>
        <v>DDD</v>
      </c>
      <c r="F184" s="2">
        <f t="shared" si="52"/>
        <v>2019</v>
      </c>
      <c r="G184" s="2">
        <f t="shared" si="53"/>
        <v>6</v>
      </c>
      <c r="H184" s="2">
        <f t="shared" si="55"/>
        <v>7</v>
      </c>
      <c r="I184" s="14">
        <f t="shared" si="54"/>
        <v>42161</v>
      </c>
      <c r="J184" s="3">
        <f t="shared" si="57"/>
        <v>7</v>
      </c>
      <c r="K184" s="134">
        <v>35</v>
      </c>
      <c r="L184" s="3">
        <f t="shared" si="58"/>
        <v>13</v>
      </c>
      <c r="M184" s="134">
        <f t="shared" si="56"/>
        <v>0</v>
      </c>
      <c r="N184" s="3">
        <f t="shared" si="59"/>
        <v>13</v>
      </c>
      <c r="O184" s="134">
        <f t="shared" si="66"/>
        <v>30</v>
      </c>
      <c r="P184" s="3">
        <v>15</v>
      </c>
      <c r="Q184" s="134">
        <v>45</v>
      </c>
      <c r="R184" s="139">
        <f t="shared" si="60"/>
        <v>0.31597222222222221</v>
      </c>
      <c r="S184" s="139">
        <f t="shared" si="61"/>
        <v>0.54166666666666663</v>
      </c>
      <c r="T184" s="139">
        <f t="shared" si="62"/>
        <v>0.5625</v>
      </c>
      <c r="U184" s="139">
        <f t="shared" si="63"/>
        <v>0.65625</v>
      </c>
      <c r="V184" s="11"/>
      <c r="W184" s="11">
        <f t="shared" si="64"/>
        <v>0.35416666666666669</v>
      </c>
      <c r="X184" s="11"/>
      <c r="Y184" s="11">
        <f t="shared" si="65"/>
        <v>0.31944444444444442</v>
      </c>
      <c r="Z184" s="196"/>
      <c r="AA184" s="150"/>
      <c r="AI184" s="184"/>
      <c r="AL184" s="172" t="s">
        <v>231</v>
      </c>
    </row>
    <row r="185" spans="1:38" ht="12.75" hidden="1" customHeight="1" outlineLevel="1" x14ac:dyDescent="0.2">
      <c r="B185" s="851"/>
      <c r="C185" s="851"/>
      <c r="D185" s="27" t="str">
        <f t="shared" si="32"/>
        <v/>
      </c>
      <c r="E185" s="191" t="str">
        <f t="shared" si="33"/>
        <v>DDD</v>
      </c>
      <c r="F185" s="191">
        <f t="shared" si="52"/>
        <v>2019</v>
      </c>
      <c r="G185" s="191">
        <f t="shared" si="53"/>
        <v>6</v>
      </c>
      <c r="H185" s="191">
        <f t="shared" si="55"/>
        <v>8</v>
      </c>
      <c r="I185" s="192">
        <f t="shared" si="54"/>
        <v>42162</v>
      </c>
      <c r="J185" s="193"/>
      <c r="K185" s="194"/>
      <c r="L185" s="193"/>
      <c r="M185" s="194"/>
      <c r="N185" s="193"/>
      <c r="O185" s="194"/>
      <c r="P185" s="193"/>
      <c r="Q185" s="194"/>
      <c r="R185" s="195"/>
      <c r="S185" s="195"/>
      <c r="T185" s="195"/>
      <c r="U185" s="195"/>
      <c r="V185" s="196"/>
      <c r="W185" s="196"/>
      <c r="X185" s="196"/>
      <c r="Y185" s="196"/>
      <c r="Z185" s="196"/>
      <c r="AA185" s="150"/>
      <c r="AI185" s="184"/>
    </row>
    <row r="186" spans="1:38" ht="12.75" hidden="1" customHeight="1" outlineLevel="1" x14ac:dyDescent="0.2">
      <c r="B186" s="851"/>
      <c r="C186" s="851"/>
      <c r="D186" s="27" t="str">
        <f t="shared" si="32"/>
        <v/>
      </c>
      <c r="E186" s="191" t="str">
        <f t="shared" si="33"/>
        <v>DDD</v>
      </c>
      <c r="F186" s="191">
        <f t="shared" si="52"/>
        <v>2019</v>
      </c>
      <c r="G186" s="191">
        <f t="shared" si="53"/>
        <v>6</v>
      </c>
      <c r="H186" s="191">
        <f t="shared" si="55"/>
        <v>9</v>
      </c>
      <c r="I186" s="192">
        <f t="shared" si="54"/>
        <v>42163</v>
      </c>
      <c r="J186" s="193"/>
      <c r="K186" s="194"/>
      <c r="L186" s="193"/>
      <c r="M186" s="194"/>
      <c r="N186" s="193"/>
      <c r="O186" s="194"/>
      <c r="P186" s="193"/>
      <c r="Q186" s="194"/>
      <c r="R186" s="195"/>
      <c r="S186" s="195"/>
      <c r="T186" s="195"/>
      <c r="U186" s="195"/>
      <c r="V186" s="196"/>
      <c r="W186" s="196"/>
      <c r="X186" s="196"/>
      <c r="Y186" s="196"/>
      <c r="Z186" s="196"/>
      <c r="AA186" s="150"/>
      <c r="AI186" s="184"/>
    </row>
    <row r="187" spans="1:38" ht="12.75" hidden="1" customHeight="1" outlineLevel="1" x14ac:dyDescent="0.2">
      <c r="B187" s="851"/>
      <c r="C187" s="851"/>
      <c r="D187" s="27" t="str">
        <f t="shared" si="32"/>
        <v/>
      </c>
      <c r="E187" s="191" t="str">
        <f t="shared" si="33"/>
        <v>DDD</v>
      </c>
      <c r="F187" s="191">
        <f t="shared" si="52"/>
        <v>2019</v>
      </c>
      <c r="G187" s="191">
        <f t="shared" si="53"/>
        <v>6</v>
      </c>
      <c r="H187" s="191">
        <f t="shared" si="55"/>
        <v>10</v>
      </c>
      <c r="I187" s="192">
        <f t="shared" si="54"/>
        <v>42164</v>
      </c>
      <c r="J187" s="193">
        <f t="shared" si="57"/>
        <v>7</v>
      </c>
      <c r="K187" s="194">
        <f>$K$4</f>
        <v>0</v>
      </c>
      <c r="L187" s="193">
        <f t="shared" si="58"/>
        <v>13</v>
      </c>
      <c r="M187" s="194">
        <f t="shared" si="56"/>
        <v>0</v>
      </c>
      <c r="N187" s="193">
        <f t="shared" si="59"/>
        <v>13</v>
      </c>
      <c r="O187" s="194">
        <f t="shared" si="66"/>
        <v>30</v>
      </c>
      <c r="P187" s="193">
        <f>$P$4</f>
        <v>16</v>
      </c>
      <c r="Q187" s="194">
        <f>$Q$4</f>
        <v>0</v>
      </c>
      <c r="R187" s="195">
        <f t="shared" si="60"/>
        <v>0.29166666666666669</v>
      </c>
      <c r="S187" s="195">
        <f t="shared" si="61"/>
        <v>0.54166666666666663</v>
      </c>
      <c r="T187" s="195">
        <f t="shared" si="62"/>
        <v>0.5625</v>
      </c>
      <c r="U187" s="195">
        <f t="shared" si="63"/>
        <v>0.66666666666666663</v>
      </c>
      <c r="V187" s="196"/>
      <c r="W187" s="196">
        <f t="shared" si="64"/>
        <v>0.35416666666666669</v>
      </c>
      <c r="X187" s="196"/>
      <c r="Y187" s="196">
        <f t="shared" si="65"/>
        <v>0.35416666666666657</v>
      </c>
      <c r="Z187" s="196"/>
      <c r="AA187" s="150"/>
      <c r="AD187" s="207">
        <v>1</v>
      </c>
      <c r="AI187" s="184"/>
      <c r="AJ187" s="164"/>
      <c r="AL187" s="172" t="s">
        <v>187</v>
      </c>
    </row>
    <row r="188" spans="1:38" ht="12.75" hidden="1" customHeight="1" outlineLevel="1" x14ac:dyDescent="0.2">
      <c r="B188" s="851"/>
      <c r="C188" s="851"/>
      <c r="D188" s="27" t="str">
        <f t="shared" si="32"/>
        <v/>
      </c>
      <c r="E188" s="191" t="str">
        <f t="shared" si="33"/>
        <v>DDD</v>
      </c>
      <c r="F188" s="2">
        <f t="shared" si="52"/>
        <v>2019</v>
      </c>
      <c r="G188" s="2">
        <f t="shared" si="53"/>
        <v>6</v>
      </c>
      <c r="H188" s="2">
        <f t="shared" si="55"/>
        <v>11</v>
      </c>
      <c r="I188" s="14">
        <f t="shared" si="54"/>
        <v>42165</v>
      </c>
      <c r="J188" s="3">
        <f t="shared" si="57"/>
        <v>7</v>
      </c>
      <c r="K188" s="134">
        <v>30</v>
      </c>
      <c r="L188" s="3">
        <f t="shared" si="58"/>
        <v>13</v>
      </c>
      <c r="M188" s="134">
        <v>25</v>
      </c>
      <c r="N188" s="3">
        <v>13</v>
      </c>
      <c r="O188" s="134">
        <v>0</v>
      </c>
      <c r="P188" s="3">
        <v>17</v>
      </c>
      <c r="Q188" s="134">
        <v>15</v>
      </c>
      <c r="R188" s="139">
        <f t="shared" si="60"/>
        <v>0.3125</v>
      </c>
      <c r="S188" s="139">
        <f t="shared" si="61"/>
        <v>0.55902777777777779</v>
      </c>
      <c r="T188" s="139">
        <f t="shared" si="62"/>
        <v>0.54166666666666663</v>
      </c>
      <c r="U188" s="139">
        <f t="shared" si="63"/>
        <v>0.71875</v>
      </c>
      <c r="V188" s="11"/>
      <c r="W188" s="11">
        <f t="shared" si="64"/>
        <v>0.35416666666666669</v>
      </c>
      <c r="X188" s="11"/>
      <c r="Y188" s="11">
        <f t="shared" si="65"/>
        <v>0.42361111111111116</v>
      </c>
      <c r="Z188" s="196"/>
      <c r="AA188" s="150"/>
      <c r="AE188" s="218" t="s">
        <v>205</v>
      </c>
      <c r="AI188" s="184"/>
      <c r="AJ188" s="151" t="s">
        <v>205</v>
      </c>
      <c r="AK188" s="151" t="s">
        <v>206</v>
      </c>
      <c r="AL188" s="172" t="s">
        <v>224</v>
      </c>
    </row>
    <row r="189" spans="1:38" ht="12.75" hidden="1" customHeight="1" outlineLevel="1" x14ac:dyDescent="0.2">
      <c r="B189" s="851"/>
      <c r="C189" s="851"/>
      <c r="D189" s="27" t="str">
        <f t="shared" si="32"/>
        <v/>
      </c>
      <c r="E189" s="191" t="str">
        <f t="shared" si="33"/>
        <v>DDD</v>
      </c>
      <c r="F189" s="2">
        <f t="shared" si="52"/>
        <v>2019</v>
      </c>
      <c r="G189" s="2">
        <f t="shared" si="53"/>
        <v>6</v>
      </c>
      <c r="H189" s="2">
        <f t="shared" si="55"/>
        <v>12</v>
      </c>
      <c r="I189" s="14">
        <f t="shared" si="54"/>
        <v>42166</v>
      </c>
      <c r="J189" s="3">
        <f t="shared" si="57"/>
        <v>7</v>
      </c>
      <c r="K189" s="134">
        <v>50</v>
      </c>
      <c r="L189" s="3">
        <f t="shared" si="58"/>
        <v>13</v>
      </c>
      <c r="M189" s="134">
        <v>0</v>
      </c>
      <c r="N189" s="3">
        <f t="shared" si="59"/>
        <v>13</v>
      </c>
      <c r="O189" s="134">
        <v>30</v>
      </c>
      <c r="P189" s="3">
        <v>17</v>
      </c>
      <c r="Q189" s="134">
        <v>0</v>
      </c>
      <c r="R189" s="139">
        <f t="shared" si="60"/>
        <v>0.3263888888888889</v>
      </c>
      <c r="S189" s="139">
        <f t="shared" si="61"/>
        <v>0.54166666666666663</v>
      </c>
      <c r="T189" s="139">
        <f t="shared" si="62"/>
        <v>0.5625</v>
      </c>
      <c r="U189" s="139">
        <f t="shared" si="63"/>
        <v>0.70833333333333337</v>
      </c>
      <c r="V189" s="11"/>
      <c r="W189" s="11">
        <f t="shared" si="64"/>
        <v>0.35416666666666669</v>
      </c>
      <c r="X189" s="11"/>
      <c r="Y189" s="11">
        <f t="shared" si="65"/>
        <v>0.3611111111111111</v>
      </c>
      <c r="Z189" s="196"/>
      <c r="AA189" s="150"/>
      <c r="AE189" s="218" t="s">
        <v>205</v>
      </c>
      <c r="AI189" s="184"/>
      <c r="AJ189" s="151" t="s">
        <v>205</v>
      </c>
      <c r="AK189" s="151" t="s">
        <v>206</v>
      </c>
      <c r="AL189" s="172" t="s">
        <v>224</v>
      </c>
    </row>
    <row r="190" spans="1:38" ht="12.75" hidden="1" customHeight="1" outlineLevel="1" x14ac:dyDescent="0.2">
      <c r="B190" s="851"/>
      <c r="C190" s="851"/>
      <c r="D190" s="27" t="str">
        <f t="shared" si="32"/>
        <v/>
      </c>
      <c r="E190" s="191" t="str">
        <f t="shared" si="33"/>
        <v>DDD</v>
      </c>
      <c r="F190" s="2">
        <f t="shared" si="52"/>
        <v>2019</v>
      </c>
      <c r="G190" s="2">
        <f t="shared" si="53"/>
        <v>6</v>
      </c>
      <c r="H190" s="2">
        <f t="shared" si="55"/>
        <v>13</v>
      </c>
      <c r="I190" s="14">
        <f t="shared" si="54"/>
        <v>42167</v>
      </c>
      <c r="J190" s="3">
        <f t="shared" si="57"/>
        <v>7</v>
      </c>
      <c r="K190" s="134">
        <v>40</v>
      </c>
      <c r="L190" s="3">
        <f t="shared" si="58"/>
        <v>13</v>
      </c>
      <c r="M190" s="134">
        <v>0</v>
      </c>
      <c r="N190" s="3">
        <f t="shared" si="59"/>
        <v>13</v>
      </c>
      <c r="O190" s="134">
        <v>30</v>
      </c>
      <c r="P190" s="3">
        <v>22</v>
      </c>
      <c r="Q190" s="134">
        <v>45</v>
      </c>
      <c r="R190" s="139">
        <f t="shared" si="60"/>
        <v>0.31944444444444448</v>
      </c>
      <c r="S190" s="139">
        <f t="shared" si="61"/>
        <v>0.54166666666666663</v>
      </c>
      <c r="T190" s="139">
        <f t="shared" si="62"/>
        <v>0.5625</v>
      </c>
      <c r="U190" s="139">
        <f t="shared" si="63"/>
        <v>0.94791666666666663</v>
      </c>
      <c r="V190" s="11"/>
      <c r="W190" s="11">
        <f t="shared" si="64"/>
        <v>0.35416666666666669</v>
      </c>
      <c r="X190" s="11"/>
      <c r="Y190" s="11">
        <f t="shared" si="65"/>
        <v>0.60763888888888873</v>
      </c>
      <c r="Z190" s="196"/>
      <c r="AA190" s="150"/>
      <c r="AE190" s="218" t="s">
        <v>205</v>
      </c>
      <c r="AI190" s="184"/>
      <c r="AJ190" s="151" t="s">
        <v>205</v>
      </c>
      <c r="AK190" s="151" t="s">
        <v>206</v>
      </c>
      <c r="AL190" s="172" t="s">
        <v>223</v>
      </c>
    </row>
    <row r="191" spans="1:38" ht="12.75" hidden="1" customHeight="1" outlineLevel="1" x14ac:dyDescent="0.2">
      <c r="B191" s="851"/>
      <c r="C191" s="851"/>
      <c r="D191" s="27" t="str">
        <f t="shared" si="32"/>
        <v/>
      </c>
      <c r="E191" s="191" t="str">
        <f t="shared" si="33"/>
        <v>DDD</v>
      </c>
      <c r="F191" s="2">
        <f t="shared" si="52"/>
        <v>2019</v>
      </c>
      <c r="G191" s="2">
        <f t="shared" si="53"/>
        <v>6</v>
      </c>
      <c r="H191" s="2">
        <f t="shared" si="55"/>
        <v>14</v>
      </c>
      <c r="I191" s="14">
        <f t="shared" si="54"/>
        <v>42168</v>
      </c>
      <c r="J191" s="3">
        <f t="shared" si="57"/>
        <v>7</v>
      </c>
      <c r="K191" s="134">
        <v>55</v>
      </c>
      <c r="L191" s="3">
        <f t="shared" si="58"/>
        <v>13</v>
      </c>
      <c r="M191" s="134">
        <f t="shared" si="56"/>
        <v>0</v>
      </c>
      <c r="N191" s="3">
        <f t="shared" si="59"/>
        <v>13</v>
      </c>
      <c r="O191" s="134">
        <f t="shared" si="66"/>
        <v>30</v>
      </c>
      <c r="P191" s="3">
        <f>$P$4</f>
        <v>16</v>
      </c>
      <c r="Q191" s="134">
        <f>$Q$4</f>
        <v>0</v>
      </c>
      <c r="R191" s="139">
        <f t="shared" si="60"/>
        <v>0.3298611111111111</v>
      </c>
      <c r="S191" s="139">
        <f t="shared" si="61"/>
        <v>0.54166666666666663</v>
      </c>
      <c r="T191" s="139">
        <f t="shared" si="62"/>
        <v>0.5625</v>
      </c>
      <c r="U191" s="139">
        <f t="shared" si="63"/>
        <v>0.66666666666666663</v>
      </c>
      <c r="V191" s="11"/>
      <c r="W191" s="11">
        <f t="shared" si="64"/>
        <v>0.35416666666666669</v>
      </c>
      <c r="X191" s="11"/>
      <c r="Y191" s="11">
        <f t="shared" si="65"/>
        <v>0.31597222222222215</v>
      </c>
      <c r="Z191" s="196"/>
      <c r="AA191" s="150"/>
      <c r="AE191" s="218" t="s">
        <v>205</v>
      </c>
      <c r="AI191" s="184"/>
      <c r="AJ191" s="151" t="s">
        <v>205</v>
      </c>
      <c r="AK191" s="151" t="s">
        <v>206</v>
      </c>
      <c r="AL191" s="172" t="s">
        <v>223</v>
      </c>
    </row>
    <row r="192" spans="1:38" ht="12.75" hidden="1" customHeight="1" outlineLevel="1" x14ac:dyDescent="0.2">
      <c r="B192" s="851"/>
      <c r="C192" s="851"/>
      <c r="D192" s="27" t="str">
        <f t="shared" si="32"/>
        <v/>
      </c>
      <c r="E192" s="191" t="str">
        <f t="shared" si="33"/>
        <v>DDD</v>
      </c>
      <c r="F192" s="191">
        <f t="shared" si="52"/>
        <v>2019</v>
      </c>
      <c r="G192" s="191">
        <f t="shared" si="53"/>
        <v>6</v>
      </c>
      <c r="H192" s="191">
        <f t="shared" si="55"/>
        <v>15</v>
      </c>
      <c r="I192" s="192">
        <f t="shared" si="54"/>
        <v>42169</v>
      </c>
      <c r="J192" s="193"/>
      <c r="K192" s="194"/>
      <c r="L192" s="193"/>
      <c r="M192" s="194"/>
      <c r="N192" s="193"/>
      <c r="O192" s="194"/>
      <c r="P192" s="193"/>
      <c r="Q192" s="194"/>
      <c r="R192" s="195"/>
      <c r="S192" s="195"/>
      <c r="T192" s="195"/>
      <c r="U192" s="195"/>
      <c r="V192" s="196"/>
      <c r="W192" s="196"/>
      <c r="X192" s="196"/>
      <c r="Y192" s="196"/>
      <c r="Z192" s="196"/>
      <c r="AA192" s="150"/>
      <c r="AH192" s="151"/>
      <c r="AI192" s="151"/>
    </row>
    <row r="193" spans="2:45" ht="12.75" hidden="1" customHeight="1" outlineLevel="1" x14ac:dyDescent="0.2">
      <c r="B193" s="851"/>
      <c r="C193" s="851"/>
      <c r="D193" s="27" t="str">
        <f t="shared" si="32"/>
        <v/>
      </c>
      <c r="E193" s="191" t="str">
        <f t="shared" si="33"/>
        <v>DDD</v>
      </c>
      <c r="F193" s="191">
        <f t="shared" si="52"/>
        <v>2019</v>
      </c>
      <c r="G193" s="191">
        <f t="shared" si="53"/>
        <v>6</v>
      </c>
      <c r="H193" s="191">
        <f t="shared" si="55"/>
        <v>16</v>
      </c>
      <c r="I193" s="192">
        <f t="shared" si="54"/>
        <v>42170</v>
      </c>
      <c r="J193" s="193"/>
      <c r="K193" s="194"/>
      <c r="L193" s="193"/>
      <c r="M193" s="194"/>
      <c r="N193" s="193"/>
      <c r="O193" s="194"/>
      <c r="P193" s="193"/>
      <c r="Q193" s="194"/>
      <c r="R193" s="195"/>
      <c r="S193" s="195"/>
      <c r="T193" s="195"/>
      <c r="U193" s="195"/>
      <c r="V193" s="196"/>
      <c r="W193" s="196"/>
      <c r="X193" s="196"/>
      <c r="Y193" s="196"/>
      <c r="Z193" s="196"/>
      <c r="AA193" s="172"/>
      <c r="AH193" s="151"/>
      <c r="AI193" s="151"/>
      <c r="AM193" s="225"/>
      <c r="AN193" s="79"/>
      <c r="AP193" s="176"/>
    </row>
    <row r="194" spans="2:45" ht="12.75" hidden="1" customHeight="1" outlineLevel="1" x14ac:dyDescent="0.2">
      <c r="B194" s="851"/>
      <c r="C194" s="851"/>
      <c r="D194" s="27" t="str">
        <f t="shared" si="32"/>
        <v/>
      </c>
      <c r="E194" s="191" t="str">
        <f t="shared" si="33"/>
        <v>DDD</v>
      </c>
      <c r="F194" s="2">
        <f t="shared" si="52"/>
        <v>2019</v>
      </c>
      <c r="G194" s="2">
        <f t="shared" si="53"/>
        <v>6</v>
      </c>
      <c r="H194" s="2">
        <f t="shared" si="55"/>
        <v>17</v>
      </c>
      <c r="I194" s="14">
        <f t="shared" si="54"/>
        <v>42171</v>
      </c>
      <c r="J194" s="3">
        <f t="shared" si="57"/>
        <v>7</v>
      </c>
      <c r="K194" s="134">
        <v>45</v>
      </c>
      <c r="L194" s="3">
        <f t="shared" si="58"/>
        <v>13</v>
      </c>
      <c r="M194" s="134">
        <f t="shared" si="56"/>
        <v>0</v>
      </c>
      <c r="N194" s="3">
        <f t="shared" si="59"/>
        <v>13</v>
      </c>
      <c r="O194" s="134">
        <f t="shared" si="66"/>
        <v>30</v>
      </c>
      <c r="P194" s="3">
        <v>17</v>
      </c>
      <c r="Q194" s="134">
        <v>0</v>
      </c>
      <c r="R194" s="139">
        <f t="shared" si="60"/>
        <v>0.32291666666666669</v>
      </c>
      <c r="S194" s="139">
        <f t="shared" si="61"/>
        <v>0.54166666666666663</v>
      </c>
      <c r="T194" s="139">
        <f t="shared" si="62"/>
        <v>0.5625</v>
      </c>
      <c r="U194" s="139">
        <f t="shared" si="63"/>
        <v>0.70833333333333337</v>
      </c>
      <c r="V194" s="11"/>
      <c r="W194" s="11">
        <f t="shared" si="64"/>
        <v>0.35416666666666669</v>
      </c>
      <c r="X194" s="11"/>
      <c r="Y194" s="11">
        <f t="shared" si="65"/>
        <v>0.36458333333333331</v>
      </c>
      <c r="Z194" s="196"/>
      <c r="AA194" s="172"/>
      <c r="AI194" s="184"/>
      <c r="AL194" s="172" t="s">
        <v>225</v>
      </c>
      <c r="AM194" s="225"/>
      <c r="AN194" s="79"/>
      <c r="AP194" s="176"/>
    </row>
    <row r="195" spans="2:45" ht="12.75" hidden="1" customHeight="1" outlineLevel="1" x14ac:dyDescent="0.2">
      <c r="B195" s="851"/>
      <c r="C195" s="851"/>
      <c r="D195" s="27" t="str">
        <f t="shared" si="32"/>
        <v/>
      </c>
      <c r="E195" s="191" t="str">
        <f t="shared" si="33"/>
        <v>DDD</v>
      </c>
      <c r="F195" s="2">
        <f t="shared" si="52"/>
        <v>2019</v>
      </c>
      <c r="G195" s="2">
        <f t="shared" si="53"/>
        <v>6</v>
      </c>
      <c r="H195" s="2">
        <f t="shared" si="55"/>
        <v>18</v>
      </c>
      <c r="I195" s="14">
        <f t="shared" si="54"/>
        <v>42172</v>
      </c>
      <c r="J195" s="3">
        <f t="shared" si="57"/>
        <v>7</v>
      </c>
      <c r="K195" s="134">
        <v>55</v>
      </c>
      <c r="L195" s="3">
        <f t="shared" si="58"/>
        <v>13</v>
      </c>
      <c r="M195" s="134">
        <f t="shared" si="56"/>
        <v>0</v>
      </c>
      <c r="N195" s="3">
        <f t="shared" si="59"/>
        <v>13</v>
      </c>
      <c r="O195" s="134">
        <f t="shared" si="66"/>
        <v>30</v>
      </c>
      <c r="P195" s="3">
        <v>15</v>
      </c>
      <c r="Q195" s="134">
        <v>30</v>
      </c>
      <c r="R195" s="139">
        <f t="shared" si="60"/>
        <v>0.3298611111111111</v>
      </c>
      <c r="S195" s="139">
        <f t="shared" si="61"/>
        <v>0.54166666666666663</v>
      </c>
      <c r="T195" s="139">
        <f t="shared" si="62"/>
        <v>0.5625</v>
      </c>
      <c r="U195" s="139">
        <f t="shared" si="63"/>
        <v>0.64583333333333337</v>
      </c>
      <c r="V195" s="11"/>
      <c r="W195" s="11">
        <f t="shared" si="64"/>
        <v>0.35416666666666669</v>
      </c>
      <c r="X195" s="11"/>
      <c r="Y195" s="11">
        <f t="shared" si="65"/>
        <v>0.2951388888888889</v>
      </c>
      <c r="Z195" s="196"/>
      <c r="AA195" s="172"/>
      <c r="AI195" s="184"/>
      <c r="AL195" s="172" t="s">
        <v>227</v>
      </c>
      <c r="AM195" s="225"/>
      <c r="AN195" s="79"/>
      <c r="AP195" s="176"/>
    </row>
    <row r="196" spans="2:45" ht="12.75" hidden="1" customHeight="1" outlineLevel="1" x14ac:dyDescent="0.2">
      <c r="B196" s="851"/>
      <c r="C196" s="851"/>
      <c r="D196" s="27" t="str">
        <f t="shared" si="32"/>
        <v/>
      </c>
      <c r="E196" s="191" t="str">
        <f t="shared" si="33"/>
        <v>DDD</v>
      </c>
      <c r="F196" s="2">
        <f t="shared" si="52"/>
        <v>2019</v>
      </c>
      <c r="G196" s="2">
        <f t="shared" si="53"/>
        <v>6</v>
      </c>
      <c r="H196" s="2">
        <f t="shared" si="55"/>
        <v>19</v>
      </c>
      <c r="I196" s="14">
        <f t="shared" si="54"/>
        <v>42173</v>
      </c>
      <c r="J196" s="3">
        <f t="shared" si="57"/>
        <v>7</v>
      </c>
      <c r="K196" s="134">
        <v>50</v>
      </c>
      <c r="L196" s="3">
        <f t="shared" si="58"/>
        <v>13</v>
      </c>
      <c r="M196" s="134">
        <f t="shared" si="56"/>
        <v>0</v>
      </c>
      <c r="N196" s="3">
        <f t="shared" si="59"/>
        <v>13</v>
      </c>
      <c r="O196" s="134">
        <f t="shared" si="66"/>
        <v>30</v>
      </c>
      <c r="P196" s="3">
        <v>17</v>
      </c>
      <c r="Q196" s="134">
        <f>$Q$4</f>
        <v>0</v>
      </c>
      <c r="R196" s="139">
        <f t="shared" si="60"/>
        <v>0.3263888888888889</v>
      </c>
      <c r="S196" s="139">
        <f t="shared" si="61"/>
        <v>0.54166666666666663</v>
      </c>
      <c r="T196" s="139">
        <f t="shared" si="62"/>
        <v>0.5625</v>
      </c>
      <c r="U196" s="139">
        <f t="shared" si="63"/>
        <v>0.70833333333333337</v>
      </c>
      <c r="V196" s="11"/>
      <c r="W196" s="11">
        <f t="shared" si="64"/>
        <v>0.35416666666666669</v>
      </c>
      <c r="X196" s="11"/>
      <c r="Y196" s="11">
        <f t="shared" si="65"/>
        <v>0.3611111111111111</v>
      </c>
      <c r="Z196" s="196"/>
      <c r="AA196" s="172"/>
      <c r="AI196" s="184"/>
      <c r="AL196" s="172" t="s">
        <v>226</v>
      </c>
      <c r="AM196" s="225"/>
      <c r="AN196" s="79"/>
      <c r="AP196" s="176"/>
      <c r="AS196" s="28" t="s">
        <v>228</v>
      </c>
    </row>
    <row r="197" spans="2:45" ht="12.75" hidden="1" customHeight="1" outlineLevel="1" x14ac:dyDescent="0.2">
      <c r="B197" s="851"/>
      <c r="C197" s="851"/>
      <c r="D197" s="27" t="str">
        <f t="shared" si="32"/>
        <v/>
      </c>
      <c r="E197" s="191" t="str">
        <f t="shared" si="33"/>
        <v>DDD</v>
      </c>
      <c r="F197" s="2">
        <f t="shared" si="52"/>
        <v>2019</v>
      </c>
      <c r="G197" s="2">
        <f t="shared" si="53"/>
        <v>6</v>
      </c>
      <c r="H197" s="2">
        <f t="shared" si="55"/>
        <v>20</v>
      </c>
      <c r="I197" s="14">
        <f t="shared" si="54"/>
        <v>42174</v>
      </c>
      <c r="J197" s="3">
        <f t="shared" si="57"/>
        <v>7</v>
      </c>
      <c r="K197" s="134">
        <v>50</v>
      </c>
      <c r="L197" s="3">
        <f t="shared" si="58"/>
        <v>13</v>
      </c>
      <c r="M197" s="134">
        <f t="shared" si="56"/>
        <v>0</v>
      </c>
      <c r="N197" s="3">
        <f t="shared" si="59"/>
        <v>13</v>
      </c>
      <c r="O197" s="134">
        <f t="shared" si="66"/>
        <v>30</v>
      </c>
      <c r="P197" s="3">
        <v>21</v>
      </c>
      <c r="Q197" s="134">
        <v>30</v>
      </c>
      <c r="R197" s="139">
        <f t="shared" si="60"/>
        <v>0.3263888888888889</v>
      </c>
      <c r="S197" s="139">
        <f t="shared" si="61"/>
        <v>0.54166666666666663</v>
      </c>
      <c r="T197" s="139">
        <f t="shared" si="62"/>
        <v>0.5625</v>
      </c>
      <c r="U197" s="139">
        <f t="shared" si="63"/>
        <v>0.89583333333333337</v>
      </c>
      <c r="V197" s="11"/>
      <c r="W197" s="11">
        <f t="shared" si="64"/>
        <v>0.35416666666666669</v>
      </c>
      <c r="X197" s="11"/>
      <c r="Y197" s="11">
        <f t="shared" si="65"/>
        <v>0.54861111111111105</v>
      </c>
      <c r="Z197" s="196"/>
      <c r="AA197" s="172"/>
      <c r="AI197" s="184"/>
      <c r="AL197" s="172" t="s">
        <v>229</v>
      </c>
      <c r="AM197" s="225"/>
      <c r="AN197" s="79"/>
      <c r="AP197" s="176"/>
    </row>
    <row r="198" spans="2:45" ht="12.75" hidden="1" customHeight="1" outlineLevel="1" x14ac:dyDescent="0.2">
      <c r="B198" s="851"/>
      <c r="C198" s="851"/>
      <c r="D198" s="27" t="str">
        <f t="shared" si="32"/>
        <v/>
      </c>
      <c r="E198" s="191" t="str">
        <f t="shared" si="33"/>
        <v>DDD</v>
      </c>
      <c r="F198" s="2">
        <f t="shared" si="52"/>
        <v>2019</v>
      </c>
      <c r="G198" s="2">
        <f t="shared" si="53"/>
        <v>6</v>
      </c>
      <c r="H198" s="2">
        <f t="shared" si="55"/>
        <v>21</v>
      </c>
      <c r="I198" s="14">
        <f t="shared" si="54"/>
        <v>42175</v>
      </c>
      <c r="J198" s="3">
        <v>8</v>
      </c>
      <c r="K198" s="134">
        <v>30</v>
      </c>
      <c r="L198" s="3">
        <f t="shared" si="58"/>
        <v>13</v>
      </c>
      <c r="M198" s="134">
        <f t="shared" si="56"/>
        <v>0</v>
      </c>
      <c r="N198" s="3">
        <f t="shared" si="59"/>
        <v>13</v>
      </c>
      <c r="O198" s="134">
        <f t="shared" si="66"/>
        <v>30</v>
      </c>
      <c r="P198" s="3">
        <v>15</v>
      </c>
      <c r="Q198" s="134">
        <v>30</v>
      </c>
      <c r="R198" s="139">
        <f t="shared" si="60"/>
        <v>0.35416666666666669</v>
      </c>
      <c r="S198" s="139">
        <f t="shared" si="61"/>
        <v>0.54166666666666663</v>
      </c>
      <c r="T198" s="139">
        <f t="shared" si="62"/>
        <v>0.5625</v>
      </c>
      <c r="U198" s="139">
        <f t="shared" si="63"/>
        <v>0.64583333333333337</v>
      </c>
      <c r="V198" s="11"/>
      <c r="W198" s="11">
        <f t="shared" si="64"/>
        <v>0.35416666666666669</v>
      </c>
      <c r="X198" s="11"/>
      <c r="Y198" s="11">
        <f t="shared" si="65"/>
        <v>0.27083333333333331</v>
      </c>
      <c r="Z198" s="196"/>
      <c r="AI198" s="184"/>
      <c r="AM198" s="225"/>
      <c r="AN198" s="79"/>
      <c r="AP198" s="176"/>
    </row>
    <row r="199" spans="2:45" ht="12.75" hidden="1" customHeight="1" outlineLevel="1" x14ac:dyDescent="0.2">
      <c r="B199" s="851"/>
      <c r="C199" s="851"/>
      <c r="D199" s="27" t="str">
        <f t="shared" si="32"/>
        <v/>
      </c>
      <c r="E199" s="191" t="str">
        <f t="shared" si="33"/>
        <v>DDD</v>
      </c>
      <c r="F199" s="191">
        <f t="shared" si="52"/>
        <v>2019</v>
      </c>
      <c r="G199" s="191">
        <f t="shared" si="53"/>
        <v>6</v>
      </c>
      <c r="H199" s="191">
        <f t="shared" si="55"/>
        <v>22</v>
      </c>
      <c r="I199" s="192">
        <f t="shared" si="54"/>
        <v>42176</v>
      </c>
      <c r="J199" s="193"/>
      <c r="K199" s="194"/>
      <c r="L199" s="193"/>
      <c r="M199" s="194"/>
      <c r="N199" s="193"/>
      <c r="O199" s="194"/>
      <c r="P199" s="193"/>
      <c r="Q199" s="194"/>
      <c r="R199" s="195"/>
      <c r="S199" s="195"/>
      <c r="T199" s="195"/>
      <c r="U199" s="195"/>
      <c r="V199" s="196"/>
      <c r="W199" s="196"/>
      <c r="X199" s="196"/>
      <c r="Y199" s="196"/>
      <c r="Z199" s="196"/>
      <c r="AI199" s="184"/>
      <c r="AM199" s="225"/>
      <c r="AN199" s="79"/>
      <c r="AP199" s="176"/>
    </row>
    <row r="200" spans="2:45" ht="12.75" hidden="1" customHeight="1" outlineLevel="1" x14ac:dyDescent="0.2">
      <c r="B200" s="851"/>
      <c r="C200" s="851"/>
      <c r="D200" s="27" t="str">
        <f t="shared" si="32"/>
        <v/>
      </c>
      <c r="E200" s="191" t="str">
        <f t="shared" si="33"/>
        <v>DDD</v>
      </c>
      <c r="F200" s="191">
        <f t="shared" si="52"/>
        <v>2019</v>
      </c>
      <c r="G200" s="191">
        <f t="shared" si="53"/>
        <v>6</v>
      </c>
      <c r="H200" s="191">
        <f t="shared" si="55"/>
        <v>23</v>
      </c>
      <c r="I200" s="192">
        <f t="shared" si="54"/>
        <v>42177</v>
      </c>
      <c r="J200" s="193"/>
      <c r="K200" s="194"/>
      <c r="L200" s="193"/>
      <c r="M200" s="194"/>
      <c r="N200" s="193"/>
      <c r="O200" s="194"/>
      <c r="P200" s="193"/>
      <c r="Q200" s="194"/>
      <c r="R200" s="195"/>
      <c r="S200" s="195"/>
      <c r="T200" s="195"/>
      <c r="U200" s="195"/>
      <c r="V200" s="196"/>
      <c r="W200" s="196"/>
      <c r="X200" s="196"/>
      <c r="Y200" s="196"/>
      <c r="Z200" s="196"/>
      <c r="AA200" s="150"/>
      <c r="AI200" s="184"/>
      <c r="AM200" s="225"/>
      <c r="AN200" s="79"/>
      <c r="AP200" s="176"/>
    </row>
    <row r="201" spans="2:45" ht="12.75" hidden="1" customHeight="1" outlineLevel="1" x14ac:dyDescent="0.2">
      <c r="B201" s="851"/>
      <c r="C201" s="851"/>
      <c r="D201" s="27" t="str">
        <f t="shared" ref="D201:D264" si="67">IF(E201="Mon",WEEKNUM(I201),"")</f>
        <v/>
      </c>
      <c r="E201" s="191" t="str">
        <f t="shared" ref="E201:E264" si="68">TEXT(I201,"DDD")</f>
        <v>DDD</v>
      </c>
      <c r="F201" s="191">
        <f t="shared" si="52"/>
        <v>2019</v>
      </c>
      <c r="G201" s="191">
        <f t="shared" si="53"/>
        <v>6</v>
      </c>
      <c r="H201" s="191">
        <f t="shared" si="55"/>
        <v>24</v>
      </c>
      <c r="I201" s="192">
        <f t="shared" si="54"/>
        <v>42178</v>
      </c>
      <c r="J201" s="193">
        <f t="shared" si="57"/>
        <v>7</v>
      </c>
      <c r="K201" s="194">
        <f>$K$4</f>
        <v>0</v>
      </c>
      <c r="L201" s="193">
        <f t="shared" si="58"/>
        <v>13</v>
      </c>
      <c r="M201" s="194">
        <f t="shared" si="56"/>
        <v>0</v>
      </c>
      <c r="N201" s="193">
        <f t="shared" si="59"/>
        <v>13</v>
      </c>
      <c r="O201" s="194">
        <f t="shared" si="66"/>
        <v>30</v>
      </c>
      <c r="P201" s="193">
        <f>$P$4</f>
        <v>16</v>
      </c>
      <c r="Q201" s="194">
        <f>$Q$4</f>
        <v>0</v>
      </c>
      <c r="R201" s="195">
        <f t="shared" si="60"/>
        <v>0.29166666666666669</v>
      </c>
      <c r="S201" s="195">
        <f t="shared" si="61"/>
        <v>0.54166666666666663</v>
      </c>
      <c r="T201" s="195">
        <f t="shared" si="62"/>
        <v>0.5625</v>
      </c>
      <c r="U201" s="195">
        <f t="shared" si="63"/>
        <v>0.66666666666666663</v>
      </c>
      <c r="V201" s="196"/>
      <c r="W201" s="196">
        <f t="shared" si="64"/>
        <v>0.35416666666666669</v>
      </c>
      <c r="X201" s="196"/>
      <c r="Y201" s="196">
        <f t="shared" si="65"/>
        <v>0.35416666666666657</v>
      </c>
      <c r="Z201" s="196"/>
      <c r="AA201" s="150"/>
      <c r="AB201" s="188">
        <v>1</v>
      </c>
      <c r="AE201" s="218" t="s">
        <v>213</v>
      </c>
      <c r="AI201" s="184"/>
      <c r="AM201" s="225"/>
      <c r="AN201" s="79"/>
      <c r="AP201" s="176"/>
      <c r="AS201" s="29"/>
    </row>
    <row r="202" spans="2:45" ht="12.75" hidden="1" customHeight="1" outlineLevel="1" x14ac:dyDescent="0.2">
      <c r="B202" s="851"/>
      <c r="C202" s="851"/>
      <c r="D202" s="27" t="str">
        <f t="shared" si="67"/>
        <v/>
      </c>
      <c r="E202" s="191" t="str">
        <f t="shared" si="68"/>
        <v>DDD</v>
      </c>
      <c r="F202" s="191">
        <f t="shared" si="52"/>
        <v>2019</v>
      </c>
      <c r="G202" s="191">
        <f t="shared" si="53"/>
        <v>6</v>
      </c>
      <c r="H202" s="191">
        <f t="shared" si="55"/>
        <v>25</v>
      </c>
      <c r="I202" s="192">
        <f t="shared" si="54"/>
        <v>42179</v>
      </c>
      <c r="J202" s="193">
        <f t="shared" si="57"/>
        <v>7</v>
      </c>
      <c r="K202" s="194">
        <f>$K$4</f>
        <v>0</v>
      </c>
      <c r="L202" s="193">
        <f t="shared" si="58"/>
        <v>13</v>
      </c>
      <c r="M202" s="194">
        <f t="shared" si="56"/>
        <v>0</v>
      </c>
      <c r="N202" s="193">
        <f t="shared" si="59"/>
        <v>13</v>
      </c>
      <c r="O202" s="194">
        <f t="shared" si="66"/>
        <v>30</v>
      </c>
      <c r="P202" s="193">
        <f>$P$4</f>
        <v>16</v>
      </c>
      <c r="Q202" s="194">
        <f>$Q$4</f>
        <v>0</v>
      </c>
      <c r="R202" s="195">
        <f t="shared" si="60"/>
        <v>0.29166666666666669</v>
      </c>
      <c r="S202" s="195">
        <f t="shared" si="61"/>
        <v>0.54166666666666663</v>
      </c>
      <c r="T202" s="195">
        <f t="shared" si="62"/>
        <v>0.5625</v>
      </c>
      <c r="U202" s="195">
        <f t="shared" si="63"/>
        <v>0.66666666666666663</v>
      </c>
      <c r="V202" s="196"/>
      <c r="W202" s="196">
        <f t="shared" si="64"/>
        <v>0.35416666666666669</v>
      </c>
      <c r="X202" s="196"/>
      <c r="Y202" s="196">
        <f t="shared" si="65"/>
        <v>0.35416666666666657</v>
      </c>
      <c r="Z202" s="196"/>
      <c r="AA202" s="150"/>
      <c r="AB202" s="188">
        <v>1</v>
      </c>
      <c r="AE202" s="218" t="s">
        <v>213</v>
      </c>
      <c r="AI202" s="184"/>
      <c r="AM202" s="225"/>
      <c r="AN202" s="79"/>
      <c r="AP202" s="176"/>
    </row>
    <row r="203" spans="2:45" ht="12.75" hidden="1" customHeight="1" outlineLevel="1" x14ac:dyDescent="0.2">
      <c r="B203" s="851"/>
      <c r="C203" s="851"/>
      <c r="D203" s="27" t="str">
        <f t="shared" si="67"/>
        <v/>
      </c>
      <c r="E203" s="191" t="str">
        <f t="shared" si="68"/>
        <v>DDD</v>
      </c>
      <c r="F203" s="191">
        <f t="shared" si="52"/>
        <v>2019</v>
      </c>
      <c r="G203" s="191">
        <f t="shared" si="53"/>
        <v>6</v>
      </c>
      <c r="H203" s="191">
        <f t="shared" si="55"/>
        <v>26</v>
      </c>
      <c r="I203" s="192">
        <f t="shared" si="54"/>
        <v>42180</v>
      </c>
      <c r="J203" s="193">
        <f t="shared" si="57"/>
        <v>7</v>
      </c>
      <c r="K203" s="194">
        <f>$K$4</f>
        <v>0</v>
      </c>
      <c r="L203" s="193">
        <f t="shared" si="58"/>
        <v>13</v>
      </c>
      <c r="M203" s="194">
        <f t="shared" si="56"/>
        <v>0</v>
      </c>
      <c r="N203" s="193">
        <f t="shared" si="59"/>
        <v>13</v>
      </c>
      <c r="O203" s="194">
        <f t="shared" si="66"/>
        <v>30</v>
      </c>
      <c r="P203" s="193">
        <f>$P$4</f>
        <v>16</v>
      </c>
      <c r="Q203" s="194">
        <f>$Q$4</f>
        <v>0</v>
      </c>
      <c r="R203" s="195">
        <f t="shared" si="60"/>
        <v>0.29166666666666669</v>
      </c>
      <c r="S203" s="195">
        <f t="shared" si="61"/>
        <v>0.54166666666666663</v>
      </c>
      <c r="T203" s="195">
        <f t="shared" si="62"/>
        <v>0.5625</v>
      </c>
      <c r="U203" s="195">
        <f t="shared" si="63"/>
        <v>0.66666666666666663</v>
      </c>
      <c r="V203" s="196"/>
      <c r="W203" s="196">
        <f t="shared" si="64"/>
        <v>0.35416666666666669</v>
      </c>
      <c r="X203" s="196"/>
      <c r="Y203" s="196">
        <f t="shared" si="65"/>
        <v>0.35416666666666657</v>
      </c>
      <c r="Z203" s="196"/>
      <c r="AA203" s="150"/>
      <c r="AB203" s="188">
        <v>1</v>
      </c>
      <c r="AE203" s="218" t="s">
        <v>213</v>
      </c>
      <c r="AI203" s="184"/>
      <c r="AM203" s="225"/>
      <c r="AN203" s="79"/>
      <c r="AP203" s="176"/>
    </row>
    <row r="204" spans="2:45" ht="12.75" hidden="1" customHeight="1" outlineLevel="1" x14ac:dyDescent="0.2">
      <c r="B204" s="851"/>
      <c r="C204" s="851"/>
      <c r="D204" s="27" t="str">
        <f t="shared" si="67"/>
        <v/>
      </c>
      <c r="E204" s="191" t="str">
        <f t="shared" si="68"/>
        <v>DDD</v>
      </c>
      <c r="F204" s="191">
        <f t="shared" si="52"/>
        <v>2019</v>
      </c>
      <c r="G204" s="191">
        <f t="shared" si="53"/>
        <v>6</v>
      </c>
      <c r="H204" s="191">
        <f t="shared" si="55"/>
        <v>27</v>
      </c>
      <c r="I204" s="192">
        <f t="shared" si="54"/>
        <v>42181</v>
      </c>
      <c r="J204" s="193">
        <f t="shared" si="57"/>
        <v>7</v>
      </c>
      <c r="K204" s="194">
        <f>$K$4</f>
        <v>0</v>
      </c>
      <c r="L204" s="193">
        <f t="shared" si="58"/>
        <v>13</v>
      </c>
      <c r="M204" s="194">
        <f t="shared" si="56"/>
        <v>0</v>
      </c>
      <c r="N204" s="193">
        <f t="shared" si="59"/>
        <v>13</v>
      </c>
      <c r="O204" s="194">
        <f t="shared" si="66"/>
        <v>30</v>
      </c>
      <c r="P204" s="193">
        <f>$P$4</f>
        <v>16</v>
      </c>
      <c r="Q204" s="194">
        <f>$Q$4</f>
        <v>0</v>
      </c>
      <c r="R204" s="195">
        <f t="shared" si="60"/>
        <v>0.29166666666666669</v>
      </c>
      <c r="S204" s="195">
        <f t="shared" si="61"/>
        <v>0.54166666666666663</v>
      </c>
      <c r="T204" s="195">
        <f t="shared" si="62"/>
        <v>0.5625</v>
      </c>
      <c r="U204" s="195">
        <f t="shared" si="63"/>
        <v>0.66666666666666663</v>
      </c>
      <c r="V204" s="196"/>
      <c r="W204" s="196">
        <f t="shared" si="64"/>
        <v>0.35416666666666669</v>
      </c>
      <c r="X204" s="196"/>
      <c r="Y204" s="196">
        <f t="shared" si="65"/>
        <v>0.35416666666666657</v>
      </c>
      <c r="Z204" s="196"/>
      <c r="AA204" s="150"/>
      <c r="AB204" s="188">
        <v>1</v>
      </c>
      <c r="AE204" s="218" t="s">
        <v>213</v>
      </c>
      <c r="AI204" s="184"/>
      <c r="AM204" s="225"/>
      <c r="AN204" s="79"/>
      <c r="AP204" s="176"/>
    </row>
    <row r="205" spans="2:45" ht="12.75" hidden="1" customHeight="1" outlineLevel="1" x14ac:dyDescent="0.2">
      <c r="B205" s="851"/>
      <c r="C205" s="851"/>
      <c r="D205" s="27" t="str">
        <f t="shared" si="67"/>
        <v/>
      </c>
      <c r="E205" s="191" t="str">
        <f t="shared" si="68"/>
        <v>DDD</v>
      </c>
      <c r="F205" s="191">
        <f t="shared" si="52"/>
        <v>2019</v>
      </c>
      <c r="G205" s="191">
        <f t="shared" si="53"/>
        <v>6</v>
      </c>
      <c r="H205" s="191">
        <f t="shared" si="55"/>
        <v>28</v>
      </c>
      <c r="I205" s="192">
        <f t="shared" si="54"/>
        <v>42182</v>
      </c>
      <c r="J205" s="193">
        <f t="shared" si="57"/>
        <v>7</v>
      </c>
      <c r="K205" s="194">
        <f>$K$4</f>
        <v>0</v>
      </c>
      <c r="L205" s="193">
        <f t="shared" si="58"/>
        <v>13</v>
      </c>
      <c r="M205" s="194">
        <f t="shared" si="56"/>
        <v>0</v>
      </c>
      <c r="N205" s="193">
        <f t="shared" si="59"/>
        <v>13</v>
      </c>
      <c r="O205" s="194">
        <f t="shared" si="66"/>
        <v>30</v>
      </c>
      <c r="P205" s="193">
        <f>$P$4</f>
        <v>16</v>
      </c>
      <c r="Q205" s="194">
        <f>$Q$4</f>
        <v>0</v>
      </c>
      <c r="R205" s="195">
        <f>TIME(J205,K205,0)</f>
        <v>0.29166666666666669</v>
      </c>
      <c r="S205" s="195">
        <f>TIME(L205,M205,0)</f>
        <v>0.54166666666666663</v>
      </c>
      <c r="T205" s="195">
        <f>TIME(N205,O205,0)</f>
        <v>0.5625</v>
      </c>
      <c r="U205" s="195">
        <f>TIME(P205,Q205,0)</f>
        <v>0.66666666666666663</v>
      </c>
      <c r="V205" s="196"/>
      <c r="W205" s="196">
        <f>TIME($W$4,$X$4,0)</f>
        <v>0.35416666666666669</v>
      </c>
      <c r="X205" s="196"/>
      <c r="Y205" s="196">
        <f>U205-R205-(T205-S205)</f>
        <v>0.35416666666666657</v>
      </c>
      <c r="Z205" s="196"/>
      <c r="AB205" s="188">
        <v>1</v>
      </c>
      <c r="AE205" s="218" t="s">
        <v>213</v>
      </c>
      <c r="AI205" s="184"/>
      <c r="AM205" s="225"/>
      <c r="AN205" s="79"/>
      <c r="AP205" s="176"/>
    </row>
    <row r="206" spans="2:45" ht="12.75" hidden="1" customHeight="1" outlineLevel="1" x14ac:dyDescent="0.2">
      <c r="B206" s="851"/>
      <c r="C206" s="851"/>
      <c r="D206" s="27" t="str">
        <f t="shared" si="67"/>
        <v/>
      </c>
      <c r="E206" s="191" t="str">
        <f t="shared" si="68"/>
        <v>DDD</v>
      </c>
      <c r="F206" s="191">
        <f t="shared" si="52"/>
        <v>2019</v>
      </c>
      <c r="G206" s="191">
        <f t="shared" si="53"/>
        <v>6</v>
      </c>
      <c r="H206" s="191">
        <f t="shared" si="55"/>
        <v>29</v>
      </c>
      <c r="I206" s="192">
        <f t="shared" si="54"/>
        <v>42183</v>
      </c>
      <c r="J206" s="193"/>
      <c r="K206" s="194"/>
      <c r="L206" s="193"/>
      <c r="M206" s="194"/>
      <c r="N206" s="193"/>
      <c r="O206" s="194"/>
      <c r="P206" s="193"/>
      <c r="Q206" s="194"/>
      <c r="R206" s="195"/>
      <c r="S206" s="195"/>
      <c r="T206" s="195"/>
      <c r="U206" s="195"/>
      <c r="V206" s="196"/>
      <c r="W206" s="196"/>
      <c r="X206" s="196"/>
      <c r="Y206" s="196"/>
      <c r="Z206" s="196"/>
      <c r="AI206" s="184"/>
      <c r="AM206" s="225"/>
      <c r="AN206" s="79"/>
      <c r="AP206" s="176"/>
    </row>
    <row r="207" spans="2:45" ht="12.75" hidden="1" customHeight="1" outlineLevel="1" x14ac:dyDescent="0.2">
      <c r="B207" s="851"/>
      <c r="C207" s="851"/>
      <c r="D207" s="27" t="str">
        <f t="shared" si="67"/>
        <v/>
      </c>
      <c r="E207" s="191" t="str">
        <f t="shared" si="68"/>
        <v>DDD</v>
      </c>
      <c r="F207" s="191">
        <f t="shared" si="52"/>
        <v>2019</v>
      </c>
      <c r="G207" s="191">
        <f t="shared" si="53"/>
        <v>6</v>
      </c>
      <c r="H207" s="191">
        <f t="shared" si="55"/>
        <v>30</v>
      </c>
      <c r="I207" s="192">
        <f t="shared" si="54"/>
        <v>42184</v>
      </c>
      <c r="J207" s="193"/>
      <c r="K207" s="194"/>
      <c r="L207" s="193"/>
      <c r="M207" s="194"/>
      <c r="N207" s="193"/>
      <c r="O207" s="194"/>
      <c r="P207" s="193"/>
      <c r="Q207" s="194"/>
      <c r="R207" s="195"/>
      <c r="S207" s="195"/>
      <c r="T207" s="195"/>
      <c r="U207" s="195"/>
      <c r="V207" s="196"/>
      <c r="W207" s="196"/>
      <c r="X207" s="196"/>
      <c r="Y207" s="196"/>
      <c r="Z207" s="196"/>
      <c r="AA207" s="150"/>
      <c r="AB207" s="150"/>
      <c r="AC207" s="150"/>
      <c r="AD207" s="150"/>
      <c r="AE207" s="150"/>
      <c r="AI207" s="184"/>
      <c r="AM207" s="225"/>
      <c r="AN207" s="79"/>
      <c r="AP207" s="176"/>
    </row>
    <row r="208" spans="2:45" ht="12.75" hidden="1" customHeight="1" outlineLevel="1" x14ac:dyDescent="0.2">
      <c r="B208" s="851"/>
      <c r="C208" s="851"/>
      <c r="E208" s="191"/>
      <c r="F208" s="191"/>
      <c r="G208" s="191"/>
      <c r="H208" s="191"/>
      <c r="I208" s="192"/>
      <c r="J208" s="193"/>
      <c r="K208" s="194"/>
      <c r="L208" s="193"/>
      <c r="M208" s="194"/>
      <c r="N208" s="193"/>
      <c r="O208" s="194"/>
      <c r="P208" s="193"/>
      <c r="Q208" s="194"/>
      <c r="R208" s="195"/>
      <c r="S208" s="195"/>
      <c r="T208" s="195"/>
      <c r="U208" s="195"/>
      <c r="V208" s="196"/>
      <c r="W208" s="196"/>
      <c r="X208" s="196"/>
      <c r="Y208" s="196"/>
      <c r="Z208" s="196"/>
      <c r="AA208" s="150"/>
      <c r="AI208" s="184"/>
      <c r="AM208" s="225"/>
      <c r="AN208" s="79"/>
      <c r="AP208" s="176"/>
    </row>
    <row r="209" spans="1:38" ht="12.75" hidden="1" customHeight="1" outlineLevel="1" x14ac:dyDescent="0.2">
      <c r="B209" s="851"/>
      <c r="C209" s="851"/>
      <c r="E209" s="191"/>
      <c r="F209" s="9"/>
      <c r="G209" s="9"/>
      <c r="H209" s="191"/>
      <c r="I209" s="13"/>
      <c r="P209" s="4" t="s">
        <v>21</v>
      </c>
      <c r="Q209" s="4"/>
      <c r="R209" s="4"/>
      <c r="S209" s="4"/>
      <c r="T209" s="4"/>
      <c r="U209" s="4"/>
      <c r="V209" s="18"/>
      <c r="W209" s="18">
        <f>SUM(W177:W208)</f>
        <v>7.0833333333333348</v>
      </c>
      <c r="X209" s="18"/>
      <c r="Y209" s="18">
        <f>SUM(Y177:Y208)</f>
        <v>7.5868055555555562</v>
      </c>
      <c r="Z209" s="18"/>
      <c r="AA209" s="190">
        <f>IF(Y209-W209&lt;0,W209-Y209,Y209-W209)</f>
        <v>0.50347222222222143</v>
      </c>
      <c r="AB209" s="190">
        <f>8.5*SUM(AB177:AB208)/24</f>
        <v>1.7708333333333333</v>
      </c>
      <c r="AC209" s="190">
        <f>8.5*SUM(AC177:AC208)/24</f>
        <v>0</v>
      </c>
      <c r="AD209" s="190">
        <f>8.5*SUM(AD177:AD208)/24</f>
        <v>0.35416666666666669</v>
      </c>
      <c r="AE209" s="190"/>
      <c r="AF209" s="190"/>
      <c r="AI209" s="184"/>
    </row>
    <row r="210" spans="1:38" ht="12.75" customHeight="1" collapsed="1" x14ac:dyDescent="0.2">
      <c r="B210" s="852"/>
      <c r="C210" s="852"/>
      <c r="E210" s="191"/>
      <c r="F210" s="51"/>
      <c r="G210" s="51"/>
      <c r="H210" s="51"/>
      <c r="I210" s="51"/>
      <c r="J210" s="52"/>
      <c r="K210" s="52"/>
      <c r="L210" s="52"/>
      <c r="M210" s="52"/>
      <c r="N210" s="52"/>
      <c r="O210" s="52"/>
      <c r="P210" s="52"/>
      <c r="Q210" s="52"/>
      <c r="R210" s="52"/>
      <c r="S210" s="52"/>
      <c r="T210" s="52"/>
      <c r="U210" s="52"/>
      <c r="V210" s="61"/>
      <c r="W210" s="61"/>
      <c r="X210" s="61"/>
      <c r="Y210" s="51"/>
      <c r="AA210" s="203">
        <f>AA176+AA209</f>
        <v>1.9131944444444358</v>
      </c>
      <c r="AB210" s="202">
        <f>AB176+SUM(AB177:AB208)</f>
        <v>10</v>
      </c>
      <c r="AC210" s="202">
        <f>AC176+SUM(AC177:AC208)</f>
        <v>1</v>
      </c>
      <c r="AD210" s="202">
        <f>AD176+SUM(AD177:AD208)</f>
        <v>8</v>
      </c>
      <c r="AE210" s="202"/>
      <c r="AF210" s="202"/>
      <c r="AG210" s="152"/>
      <c r="AH210" s="173"/>
      <c r="AI210" s="185"/>
      <c r="AJ210" s="152"/>
      <c r="AK210" s="152"/>
      <c r="AL210" s="173"/>
    </row>
    <row r="211" spans="1:38" ht="12.75" hidden="1" customHeight="1" outlineLevel="1" x14ac:dyDescent="0.2">
      <c r="B211" s="850">
        <f>$F$4</f>
        <v>2019</v>
      </c>
      <c r="C211" s="850" t="str">
        <f>TEXT(I212,"MMM")</f>
        <v>Jul</v>
      </c>
      <c r="E211" s="191"/>
      <c r="F211" s="42"/>
      <c r="G211" s="42"/>
      <c r="H211" s="42"/>
      <c r="I211" s="42"/>
      <c r="J211" s="43"/>
      <c r="K211" s="43"/>
      <c r="L211" s="43"/>
      <c r="M211" s="43"/>
      <c r="N211" s="43"/>
      <c r="O211" s="43"/>
      <c r="P211" s="43"/>
      <c r="Q211" s="43"/>
      <c r="R211" s="43"/>
      <c r="S211" s="43"/>
      <c r="T211" s="43"/>
      <c r="U211" s="43"/>
      <c r="V211" s="44"/>
      <c r="W211" s="44"/>
      <c r="X211" s="44"/>
      <c r="Y211" s="42"/>
      <c r="Z211" s="42"/>
      <c r="AA211" s="148"/>
      <c r="AB211" s="148"/>
      <c r="AC211" s="148"/>
      <c r="AD211" s="148"/>
      <c r="AE211" s="148"/>
      <c r="AF211" s="148"/>
      <c r="AG211" s="148"/>
      <c r="AH211" s="170"/>
      <c r="AI211" s="182"/>
      <c r="AJ211" s="148"/>
      <c r="AK211" s="148"/>
      <c r="AL211" s="170"/>
    </row>
    <row r="212" spans="1:38" ht="12.75" hidden="1" customHeight="1" outlineLevel="1" x14ac:dyDescent="0.2">
      <c r="A212" s="198">
        <f>A178+1</f>
        <v>7</v>
      </c>
      <c r="B212" s="851"/>
      <c r="C212" s="851"/>
      <c r="D212" s="27" t="str">
        <f t="shared" si="67"/>
        <v/>
      </c>
      <c r="E212" s="191" t="str">
        <f t="shared" si="68"/>
        <v>DDD</v>
      </c>
      <c r="F212" s="2">
        <f>$F$4</f>
        <v>2019</v>
      </c>
      <c r="G212" s="2">
        <f>$A$212</f>
        <v>7</v>
      </c>
      <c r="H212" s="2">
        <f>$H$4</f>
        <v>1</v>
      </c>
      <c r="I212" s="14">
        <f>DATE(F212,G212,H212)</f>
        <v>42185</v>
      </c>
      <c r="J212" s="3">
        <v>9</v>
      </c>
      <c r="K212" s="134">
        <f>$K$4</f>
        <v>0</v>
      </c>
      <c r="L212" s="3">
        <f>$L$4</f>
        <v>13</v>
      </c>
      <c r="M212" s="134">
        <f>$M$4</f>
        <v>0</v>
      </c>
      <c r="N212" s="3">
        <f>$N$4</f>
        <v>13</v>
      </c>
      <c r="O212" s="134">
        <f>$O$4</f>
        <v>30</v>
      </c>
      <c r="P212" s="3">
        <v>17</v>
      </c>
      <c r="Q212" s="134">
        <v>20</v>
      </c>
      <c r="R212" s="139">
        <f>TIME(J212,K212,0)</f>
        <v>0.375</v>
      </c>
      <c r="S212" s="139">
        <f>TIME(L212,M212,0)</f>
        <v>0.54166666666666663</v>
      </c>
      <c r="T212" s="139">
        <f>TIME(N212,O212,0)</f>
        <v>0.5625</v>
      </c>
      <c r="U212" s="139">
        <f>TIME(P212,Q212,0)</f>
        <v>0.72222222222222221</v>
      </c>
      <c r="V212" s="11"/>
      <c r="W212" s="11">
        <f>TIME($W$4,$X$4,0)</f>
        <v>0.35416666666666669</v>
      </c>
      <c r="X212" s="11"/>
      <c r="Y212" s="11">
        <f>U212-R212-(T212-S212)</f>
        <v>0.32638888888888884</v>
      </c>
      <c r="Z212" s="196"/>
      <c r="AI212" s="184"/>
      <c r="AL212" s="172" t="s">
        <v>230</v>
      </c>
    </row>
    <row r="213" spans="1:38" ht="12.75" hidden="1" customHeight="1" outlineLevel="1" x14ac:dyDescent="0.2">
      <c r="B213" s="851"/>
      <c r="C213" s="851"/>
      <c r="D213" s="27" t="str">
        <f t="shared" si="67"/>
        <v/>
      </c>
      <c r="E213" s="191" t="str">
        <f t="shared" si="68"/>
        <v>DDD</v>
      </c>
      <c r="F213" s="2">
        <f t="shared" ref="F213:F242" si="69">$F$4</f>
        <v>2019</v>
      </c>
      <c r="G213" s="2">
        <f t="shared" ref="G213:G242" si="70">$A$212</f>
        <v>7</v>
      </c>
      <c r="H213" s="2">
        <f>H212+1</f>
        <v>2</v>
      </c>
      <c r="I213" s="14">
        <f t="shared" ref="I213:I242" si="71">DATE(F213,G213,H213)</f>
        <v>42186</v>
      </c>
      <c r="J213" s="3">
        <v>8</v>
      </c>
      <c r="K213" s="134">
        <v>30</v>
      </c>
      <c r="L213" s="3">
        <v>13</v>
      </c>
      <c r="M213" s="134">
        <v>10</v>
      </c>
      <c r="N213" s="3">
        <v>13</v>
      </c>
      <c r="O213" s="134">
        <v>40</v>
      </c>
      <c r="P213" s="3">
        <f>$P$4</f>
        <v>16</v>
      </c>
      <c r="Q213" s="134">
        <f>$Q$4</f>
        <v>0</v>
      </c>
      <c r="R213" s="139">
        <f>TIME(J213,K213,0)</f>
        <v>0.35416666666666669</v>
      </c>
      <c r="S213" s="139">
        <f>TIME(L213,M213,0)</f>
        <v>0.54861111111111105</v>
      </c>
      <c r="T213" s="139">
        <f>TIME(N213,O213,0)</f>
        <v>0.56944444444444442</v>
      </c>
      <c r="U213" s="139">
        <f>TIME(P213,Q213,0)</f>
        <v>0.66666666666666663</v>
      </c>
      <c r="V213" s="11"/>
      <c r="W213" s="11">
        <f>TIME($W$4,$X$4,0)</f>
        <v>0.35416666666666669</v>
      </c>
      <c r="X213" s="11"/>
      <c r="Y213" s="11">
        <f>U213-R213-(T213-S213)</f>
        <v>0.29166666666666657</v>
      </c>
      <c r="Z213" s="196"/>
      <c r="AA213" s="150"/>
      <c r="AI213" s="184"/>
      <c r="AL213" s="172" t="s">
        <v>232</v>
      </c>
    </row>
    <row r="214" spans="1:38" ht="12.75" hidden="1" customHeight="1" outlineLevel="1" x14ac:dyDescent="0.2">
      <c r="B214" s="851"/>
      <c r="C214" s="851"/>
      <c r="D214" s="27" t="str">
        <f t="shared" si="67"/>
        <v/>
      </c>
      <c r="E214" s="191" t="str">
        <f t="shared" si="68"/>
        <v>DDD</v>
      </c>
      <c r="F214" s="2">
        <f t="shared" si="69"/>
        <v>2019</v>
      </c>
      <c r="G214" s="2">
        <f t="shared" si="70"/>
        <v>7</v>
      </c>
      <c r="H214" s="2">
        <f t="shared" ref="H214:H242" si="72">H213+1</f>
        <v>3</v>
      </c>
      <c r="I214" s="14">
        <f t="shared" si="71"/>
        <v>42187</v>
      </c>
      <c r="J214" s="3">
        <v>9</v>
      </c>
      <c r="K214" s="134">
        <f>$K$4</f>
        <v>0</v>
      </c>
      <c r="L214" s="3">
        <v>13</v>
      </c>
      <c r="M214" s="134">
        <v>0</v>
      </c>
      <c r="N214" s="3">
        <v>13</v>
      </c>
      <c r="O214" s="134">
        <v>30</v>
      </c>
      <c r="P214" s="3">
        <v>18</v>
      </c>
      <c r="Q214" s="134">
        <v>45</v>
      </c>
      <c r="R214" s="139">
        <f>TIME(J214,K214,0)</f>
        <v>0.375</v>
      </c>
      <c r="S214" s="139">
        <f>TIME(L214,M214,0)</f>
        <v>0.54166666666666663</v>
      </c>
      <c r="T214" s="139">
        <f>TIME(N214,O214,0)</f>
        <v>0.5625</v>
      </c>
      <c r="U214" s="139">
        <f>TIME(P214,Q214,0)</f>
        <v>0.78125</v>
      </c>
      <c r="V214" s="11"/>
      <c r="W214" s="11">
        <f>TIME($W$4,$X$4,0)</f>
        <v>0.35416666666666669</v>
      </c>
      <c r="X214" s="11"/>
      <c r="Y214" s="11">
        <f>U214-R214-(T214-S214)</f>
        <v>0.38541666666666663</v>
      </c>
      <c r="Z214" s="196"/>
      <c r="AA214" s="150"/>
      <c r="AI214" s="184"/>
      <c r="AL214" s="172" t="s">
        <v>233</v>
      </c>
    </row>
    <row r="215" spans="1:38" ht="12.75" hidden="1" customHeight="1" outlineLevel="1" x14ac:dyDescent="0.2">
      <c r="B215" s="851"/>
      <c r="C215" s="851"/>
      <c r="D215" s="27" t="str">
        <f t="shared" si="67"/>
        <v/>
      </c>
      <c r="E215" s="191" t="str">
        <f t="shared" si="68"/>
        <v>DDD</v>
      </c>
      <c r="F215" s="2">
        <f t="shared" si="69"/>
        <v>2019</v>
      </c>
      <c r="G215" s="2">
        <f t="shared" si="70"/>
        <v>7</v>
      </c>
      <c r="H215" s="2">
        <f t="shared" si="72"/>
        <v>4</v>
      </c>
      <c r="I215" s="14">
        <f t="shared" si="71"/>
        <v>42188</v>
      </c>
      <c r="J215" s="3">
        <f>$J$4</f>
        <v>7</v>
      </c>
      <c r="K215" s="134">
        <v>55</v>
      </c>
      <c r="L215" s="3">
        <f>$L$4</f>
        <v>13</v>
      </c>
      <c r="M215" s="134">
        <f>$M$4</f>
        <v>0</v>
      </c>
      <c r="N215" s="3">
        <f>$N$4</f>
        <v>13</v>
      </c>
      <c r="O215" s="134">
        <f>$O$4</f>
        <v>30</v>
      </c>
      <c r="P215" s="3">
        <v>19</v>
      </c>
      <c r="Q215" s="134">
        <v>10</v>
      </c>
      <c r="R215" s="139">
        <f>TIME(J215,K215,0)</f>
        <v>0.3298611111111111</v>
      </c>
      <c r="S215" s="139">
        <f>TIME(L215,M215,0)</f>
        <v>0.54166666666666663</v>
      </c>
      <c r="T215" s="139">
        <f>TIME(N215,O215,0)</f>
        <v>0.5625</v>
      </c>
      <c r="U215" s="139">
        <f>TIME(P215,Q215,0)</f>
        <v>0.79861111111111116</v>
      </c>
      <c r="V215" s="11"/>
      <c r="W215" s="11">
        <f>TIME($W$4,$X$4,0)</f>
        <v>0.35416666666666669</v>
      </c>
      <c r="X215" s="11"/>
      <c r="Y215" s="11">
        <f>U215-R215-(T215-S215)</f>
        <v>0.44791666666666669</v>
      </c>
      <c r="Z215" s="196"/>
      <c r="AA215" s="150"/>
      <c r="AI215" s="184"/>
      <c r="AL215" s="172" t="s">
        <v>237</v>
      </c>
    </row>
    <row r="216" spans="1:38" ht="12.75" hidden="1" customHeight="1" outlineLevel="1" x14ac:dyDescent="0.2">
      <c r="B216" s="851"/>
      <c r="C216" s="851"/>
      <c r="D216" s="27" t="str">
        <f t="shared" si="67"/>
        <v/>
      </c>
      <c r="E216" s="191" t="str">
        <f t="shared" si="68"/>
        <v>DDD</v>
      </c>
      <c r="F216" s="2">
        <f t="shared" si="69"/>
        <v>2019</v>
      </c>
      <c r="G216" s="2">
        <f t="shared" si="70"/>
        <v>7</v>
      </c>
      <c r="H216" s="2">
        <f t="shared" si="72"/>
        <v>5</v>
      </c>
      <c r="I216" s="14">
        <f t="shared" si="71"/>
        <v>42189</v>
      </c>
      <c r="J216" s="3">
        <v>8</v>
      </c>
      <c r="K216" s="134">
        <v>15</v>
      </c>
      <c r="L216" s="3">
        <f>$L$4</f>
        <v>13</v>
      </c>
      <c r="M216" s="134">
        <f>$M$4</f>
        <v>0</v>
      </c>
      <c r="N216" s="3">
        <f>$N$4</f>
        <v>13</v>
      </c>
      <c r="O216" s="134">
        <f>$O$4</f>
        <v>30</v>
      </c>
      <c r="P216" s="3">
        <f>$P$4</f>
        <v>16</v>
      </c>
      <c r="Q216" s="134">
        <f>$Q$4</f>
        <v>0</v>
      </c>
      <c r="R216" s="139">
        <f t="shared" ref="R216:R237" si="73">TIME(J216,K216,0)</f>
        <v>0.34375</v>
      </c>
      <c r="S216" s="139">
        <f t="shared" ref="S216:S237" si="74">TIME(L216,M216,0)</f>
        <v>0.54166666666666663</v>
      </c>
      <c r="T216" s="139">
        <f t="shared" ref="T216:T237" si="75">TIME(N216,O216,0)</f>
        <v>0.5625</v>
      </c>
      <c r="U216" s="139">
        <f t="shared" ref="U216:U237" si="76">TIME(P216,Q216,0)</f>
        <v>0.66666666666666663</v>
      </c>
      <c r="V216" s="11"/>
      <c r="W216" s="11">
        <f t="shared" ref="W216:W237" si="77">TIME($W$4,$X$4,0)</f>
        <v>0.35416666666666669</v>
      </c>
      <c r="X216" s="11"/>
      <c r="Y216" s="11">
        <f t="shared" ref="Y216:Y237" si="78">U216-R216-(T216-S216)</f>
        <v>0.30208333333333326</v>
      </c>
      <c r="Z216" s="196"/>
      <c r="AA216" s="150"/>
      <c r="AI216" s="184"/>
      <c r="AL216" s="172" t="s">
        <v>235</v>
      </c>
    </row>
    <row r="217" spans="1:38" ht="12.75" hidden="1" customHeight="1" outlineLevel="1" x14ac:dyDescent="0.2">
      <c r="B217" s="851"/>
      <c r="C217" s="851"/>
      <c r="D217" s="27" t="str">
        <f t="shared" si="67"/>
        <v/>
      </c>
      <c r="E217" s="191" t="str">
        <f t="shared" si="68"/>
        <v>DDD</v>
      </c>
      <c r="F217" s="191">
        <f t="shared" si="69"/>
        <v>2019</v>
      </c>
      <c r="G217" s="191">
        <f t="shared" si="70"/>
        <v>7</v>
      </c>
      <c r="H217" s="191">
        <f t="shared" si="72"/>
        <v>6</v>
      </c>
      <c r="I217" s="192">
        <f t="shared" si="71"/>
        <v>42190</v>
      </c>
      <c r="J217" s="193"/>
      <c r="K217" s="194"/>
      <c r="L217" s="193"/>
      <c r="M217" s="194"/>
      <c r="N217" s="193"/>
      <c r="O217" s="194"/>
      <c r="P217" s="193"/>
      <c r="Q217" s="194"/>
      <c r="R217" s="195"/>
      <c r="S217" s="195"/>
      <c r="T217" s="195"/>
      <c r="U217" s="195"/>
      <c r="V217" s="196"/>
      <c r="W217" s="196"/>
      <c r="X217" s="196"/>
      <c r="Y217" s="196"/>
      <c r="Z217" s="196"/>
      <c r="AA217" s="150"/>
      <c r="AI217" s="184"/>
    </row>
    <row r="218" spans="1:38" ht="12.75" hidden="1" customHeight="1" outlineLevel="1" x14ac:dyDescent="0.2">
      <c r="B218" s="851"/>
      <c r="C218" s="851"/>
      <c r="D218" s="27" t="str">
        <f t="shared" si="67"/>
        <v/>
      </c>
      <c r="E218" s="191" t="str">
        <f t="shared" si="68"/>
        <v>DDD</v>
      </c>
      <c r="F218" s="191">
        <f t="shared" si="69"/>
        <v>2019</v>
      </c>
      <c r="G218" s="191">
        <f t="shared" si="70"/>
        <v>7</v>
      </c>
      <c r="H218" s="191">
        <f t="shared" si="72"/>
        <v>7</v>
      </c>
      <c r="I218" s="192">
        <f t="shared" si="71"/>
        <v>42191</v>
      </c>
      <c r="J218" s="193"/>
      <c r="K218" s="194"/>
      <c r="L218" s="193"/>
      <c r="M218" s="194"/>
      <c r="N218" s="193"/>
      <c r="O218" s="194"/>
      <c r="P218" s="193"/>
      <c r="Q218" s="194"/>
      <c r="R218" s="195"/>
      <c r="S218" s="195"/>
      <c r="T218" s="195"/>
      <c r="U218" s="195"/>
      <c r="V218" s="196"/>
      <c r="W218" s="196"/>
      <c r="X218" s="196"/>
      <c r="Y218" s="196"/>
      <c r="Z218" s="196"/>
      <c r="AA218" s="150"/>
      <c r="AI218" s="184"/>
    </row>
    <row r="219" spans="1:38" ht="12.75" hidden="1" customHeight="1" outlineLevel="1" x14ac:dyDescent="0.2">
      <c r="B219" s="851"/>
      <c r="C219" s="851"/>
      <c r="D219" s="27" t="str">
        <f t="shared" si="67"/>
        <v/>
      </c>
      <c r="E219" s="191" t="str">
        <f t="shared" si="68"/>
        <v>DDD</v>
      </c>
      <c r="F219" s="2">
        <f t="shared" si="69"/>
        <v>2019</v>
      </c>
      <c r="G219" s="2">
        <f t="shared" si="70"/>
        <v>7</v>
      </c>
      <c r="H219" s="2">
        <f t="shared" si="72"/>
        <v>8</v>
      </c>
      <c r="I219" s="14">
        <f t="shared" si="71"/>
        <v>42192</v>
      </c>
      <c r="J219" s="3">
        <v>8</v>
      </c>
      <c r="K219" s="134">
        <v>20</v>
      </c>
      <c r="L219" s="3">
        <v>13</v>
      </c>
      <c r="M219" s="134">
        <f>$M$4</f>
        <v>0</v>
      </c>
      <c r="N219" s="3">
        <v>14</v>
      </c>
      <c r="O219" s="134">
        <f>$O$4</f>
        <v>30</v>
      </c>
      <c r="P219" s="3">
        <v>18</v>
      </c>
      <c r="Q219" s="134">
        <v>30</v>
      </c>
      <c r="R219" s="139">
        <f t="shared" si="73"/>
        <v>0.34722222222222227</v>
      </c>
      <c r="S219" s="139">
        <f t="shared" si="74"/>
        <v>0.54166666666666663</v>
      </c>
      <c r="T219" s="139">
        <f t="shared" si="75"/>
        <v>0.60416666666666663</v>
      </c>
      <c r="U219" s="139">
        <f t="shared" si="76"/>
        <v>0.77083333333333337</v>
      </c>
      <c r="V219" s="11"/>
      <c r="W219" s="11">
        <f t="shared" si="77"/>
        <v>0.35416666666666669</v>
      </c>
      <c r="X219" s="11"/>
      <c r="Y219" s="11">
        <f t="shared" si="78"/>
        <v>0.3611111111111111</v>
      </c>
      <c r="Z219" s="196"/>
      <c r="AA219" s="150"/>
      <c r="AE219" s="218" t="s">
        <v>208</v>
      </c>
      <c r="AI219" s="184"/>
      <c r="AL219" s="172" t="s">
        <v>236</v>
      </c>
    </row>
    <row r="220" spans="1:38" ht="12.75" hidden="1" customHeight="1" outlineLevel="1" x14ac:dyDescent="0.2">
      <c r="B220" s="851"/>
      <c r="C220" s="851"/>
      <c r="D220" s="27" t="str">
        <f t="shared" si="67"/>
        <v/>
      </c>
      <c r="E220" s="191" t="str">
        <f t="shared" si="68"/>
        <v>DDD</v>
      </c>
      <c r="F220" s="2">
        <f t="shared" si="69"/>
        <v>2019</v>
      </c>
      <c r="G220" s="2">
        <f t="shared" si="70"/>
        <v>7</v>
      </c>
      <c r="H220" s="2">
        <f t="shared" si="72"/>
        <v>9</v>
      </c>
      <c r="I220" s="14">
        <f t="shared" si="71"/>
        <v>42193</v>
      </c>
      <c r="J220" s="3">
        <v>8</v>
      </c>
      <c r="K220" s="134">
        <v>15</v>
      </c>
      <c r="L220" s="3">
        <f>$L$4</f>
        <v>13</v>
      </c>
      <c r="M220" s="134">
        <f>$M$4</f>
        <v>0</v>
      </c>
      <c r="N220" s="3">
        <f>$N$4</f>
        <v>13</v>
      </c>
      <c r="O220" s="134">
        <f>$O$4</f>
        <v>30</v>
      </c>
      <c r="P220" s="3">
        <v>17</v>
      </c>
      <c r="Q220" s="134">
        <v>30</v>
      </c>
      <c r="R220" s="139">
        <f t="shared" si="73"/>
        <v>0.34375</v>
      </c>
      <c r="S220" s="139">
        <f t="shared" si="74"/>
        <v>0.54166666666666663</v>
      </c>
      <c r="T220" s="139">
        <f t="shared" si="75"/>
        <v>0.5625</v>
      </c>
      <c r="U220" s="139">
        <f t="shared" si="76"/>
        <v>0.72916666666666663</v>
      </c>
      <c r="V220" s="11"/>
      <c r="W220" s="11">
        <f t="shared" si="77"/>
        <v>0.35416666666666669</v>
      </c>
      <c r="X220" s="11"/>
      <c r="Y220" s="11">
        <f t="shared" si="78"/>
        <v>0.36458333333333326</v>
      </c>
      <c r="Z220" s="196"/>
      <c r="AA220" s="150"/>
      <c r="AE220" s="218" t="s">
        <v>208</v>
      </c>
      <c r="AI220" s="184"/>
      <c r="AJ220" s="164"/>
      <c r="AL220" s="172" t="s">
        <v>238</v>
      </c>
    </row>
    <row r="221" spans="1:38" ht="12.75" hidden="1" customHeight="1" outlineLevel="1" x14ac:dyDescent="0.2">
      <c r="B221" s="851"/>
      <c r="C221" s="851"/>
      <c r="D221" s="27" t="str">
        <f t="shared" si="67"/>
        <v/>
      </c>
      <c r="E221" s="191" t="str">
        <f t="shared" si="68"/>
        <v>DDD</v>
      </c>
      <c r="F221" s="2">
        <f t="shared" si="69"/>
        <v>2019</v>
      </c>
      <c r="G221" s="2">
        <f t="shared" si="70"/>
        <v>7</v>
      </c>
      <c r="H221" s="2">
        <f t="shared" si="72"/>
        <v>10</v>
      </c>
      <c r="I221" s="14">
        <f t="shared" si="71"/>
        <v>42194</v>
      </c>
      <c r="J221" s="3">
        <v>8</v>
      </c>
      <c r="K221" s="134">
        <v>15</v>
      </c>
      <c r="L221" s="3">
        <f>$L$4</f>
        <v>13</v>
      </c>
      <c r="M221" s="134">
        <f>$M$4</f>
        <v>0</v>
      </c>
      <c r="N221" s="3">
        <f>$N$4</f>
        <v>13</v>
      </c>
      <c r="O221" s="134">
        <f>$O$4</f>
        <v>30</v>
      </c>
      <c r="P221" s="3">
        <v>17</v>
      </c>
      <c r="Q221" s="134">
        <v>30</v>
      </c>
      <c r="R221" s="139">
        <f t="shared" si="73"/>
        <v>0.34375</v>
      </c>
      <c r="S221" s="139">
        <f t="shared" si="74"/>
        <v>0.54166666666666663</v>
      </c>
      <c r="T221" s="139">
        <f t="shared" si="75"/>
        <v>0.5625</v>
      </c>
      <c r="U221" s="139">
        <f t="shared" si="76"/>
        <v>0.72916666666666663</v>
      </c>
      <c r="V221" s="11"/>
      <c r="W221" s="11">
        <f t="shared" si="77"/>
        <v>0.35416666666666669</v>
      </c>
      <c r="X221" s="11"/>
      <c r="Y221" s="11">
        <f t="shared" si="78"/>
        <v>0.36458333333333326</v>
      </c>
      <c r="Z221" s="196"/>
      <c r="AA221" s="150"/>
      <c r="AE221" s="218" t="s">
        <v>208</v>
      </c>
      <c r="AI221" s="184"/>
      <c r="AJ221" s="164"/>
      <c r="AL221" s="172" t="s">
        <v>238</v>
      </c>
    </row>
    <row r="222" spans="1:38" ht="12.75" hidden="1" customHeight="1" outlineLevel="1" x14ac:dyDescent="0.2">
      <c r="B222" s="851"/>
      <c r="C222" s="851"/>
      <c r="D222" s="27" t="str">
        <f t="shared" si="67"/>
        <v/>
      </c>
      <c r="E222" s="191" t="str">
        <f t="shared" si="68"/>
        <v>DDD</v>
      </c>
      <c r="F222" s="2">
        <f t="shared" si="69"/>
        <v>2019</v>
      </c>
      <c r="G222" s="2">
        <f t="shared" si="70"/>
        <v>7</v>
      </c>
      <c r="H222" s="2">
        <f t="shared" si="72"/>
        <v>11</v>
      </c>
      <c r="I222" s="14">
        <f t="shared" si="71"/>
        <v>42195</v>
      </c>
      <c r="J222" s="3">
        <v>8</v>
      </c>
      <c r="K222" s="134">
        <v>50</v>
      </c>
      <c r="L222" s="3">
        <f>$L$4</f>
        <v>13</v>
      </c>
      <c r="M222" s="134">
        <f>$M$4</f>
        <v>0</v>
      </c>
      <c r="N222" s="3">
        <f>$N$4</f>
        <v>13</v>
      </c>
      <c r="O222" s="134">
        <f>$O$4</f>
        <v>30</v>
      </c>
      <c r="P222" s="3">
        <f>$P$4</f>
        <v>16</v>
      </c>
      <c r="Q222" s="134">
        <f>$Q$4</f>
        <v>0</v>
      </c>
      <c r="R222" s="139">
        <f t="shared" si="73"/>
        <v>0.36805555555555558</v>
      </c>
      <c r="S222" s="139">
        <f t="shared" si="74"/>
        <v>0.54166666666666663</v>
      </c>
      <c r="T222" s="139">
        <f t="shared" si="75"/>
        <v>0.5625</v>
      </c>
      <c r="U222" s="139">
        <f t="shared" si="76"/>
        <v>0.66666666666666663</v>
      </c>
      <c r="V222" s="11"/>
      <c r="W222" s="11">
        <f t="shared" si="77"/>
        <v>0.35416666666666669</v>
      </c>
      <c r="X222" s="11"/>
      <c r="Y222" s="11">
        <f t="shared" si="78"/>
        <v>0.27777777777777768</v>
      </c>
      <c r="Z222" s="196"/>
      <c r="AA222" s="150"/>
      <c r="AE222" s="218" t="s">
        <v>208</v>
      </c>
      <c r="AI222" s="184"/>
      <c r="AJ222" s="164"/>
      <c r="AL222" s="172" t="s">
        <v>239</v>
      </c>
    </row>
    <row r="223" spans="1:38" ht="12.75" hidden="1" customHeight="1" outlineLevel="1" x14ac:dyDescent="0.2">
      <c r="B223" s="851"/>
      <c r="C223" s="851"/>
      <c r="D223" s="27" t="str">
        <f t="shared" si="67"/>
        <v/>
      </c>
      <c r="E223" s="191" t="str">
        <f t="shared" si="68"/>
        <v>DDD</v>
      </c>
      <c r="F223" s="2">
        <f t="shared" si="69"/>
        <v>2019</v>
      </c>
      <c r="G223" s="2">
        <f t="shared" si="70"/>
        <v>7</v>
      </c>
      <c r="H223" s="2">
        <f t="shared" si="72"/>
        <v>12</v>
      </c>
      <c r="I223" s="14">
        <f t="shared" si="71"/>
        <v>42196</v>
      </c>
      <c r="J223" s="3">
        <v>8</v>
      </c>
      <c r="K223" s="134">
        <v>50</v>
      </c>
      <c r="L223" s="3">
        <f>$L$4</f>
        <v>13</v>
      </c>
      <c r="M223" s="134">
        <f>$M$4</f>
        <v>0</v>
      </c>
      <c r="N223" s="3">
        <f>$N$4</f>
        <v>13</v>
      </c>
      <c r="O223" s="134">
        <f>$O$4</f>
        <v>30</v>
      </c>
      <c r="P223" s="3">
        <f>$P$4</f>
        <v>16</v>
      </c>
      <c r="Q223" s="134">
        <f>$Q$4</f>
        <v>0</v>
      </c>
      <c r="R223" s="139">
        <f t="shared" si="73"/>
        <v>0.36805555555555558</v>
      </c>
      <c r="S223" s="139">
        <f t="shared" si="74"/>
        <v>0.54166666666666663</v>
      </c>
      <c r="T223" s="139">
        <f t="shared" si="75"/>
        <v>0.5625</v>
      </c>
      <c r="U223" s="139">
        <f t="shared" si="76"/>
        <v>0.66666666666666663</v>
      </c>
      <c r="V223" s="11"/>
      <c r="W223" s="11">
        <f t="shared" si="77"/>
        <v>0.35416666666666669</v>
      </c>
      <c r="X223" s="11"/>
      <c r="Y223" s="11">
        <f t="shared" si="78"/>
        <v>0.27777777777777768</v>
      </c>
      <c r="Z223" s="196"/>
      <c r="AA223" s="150"/>
      <c r="AE223" s="218" t="s">
        <v>208</v>
      </c>
      <c r="AI223" s="184"/>
      <c r="AJ223" s="164"/>
      <c r="AL223" s="172" t="s">
        <v>240</v>
      </c>
    </row>
    <row r="224" spans="1:38" ht="12.75" hidden="1" customHeight="1" outlineLevel="1" x14ac:dyDescent="0.2">
      <c r="B224" s="851"/>
      <c r="C224" s="851"/>
      <c r="D224" s="27" t="str">
        <f t="shared" si="67"/>
        <v/>
      </c>
      <c r="E224" s="191" t="str">
        <f t="shared" si="68"/>
        <v>DDD</v>
      </c>
      <c r="F224" s="191">
        <f t="shared" si="69"/>
        <v>2019</v>
      </c>
      <c r="G224" s="191">
        <f t="shared" si="70"/>
        <v>7</v>
      </c>
      <c r="H224" s="191">
        <f t="shared" si="72"/>
        <v>13</v>
      </c>
      <c r="I224" s="192">
        <f t="shared" si="71"/>
        <v>42197</v>
      </c>
      <c r="J224" s="193"/>
      <c r="K224" s="194"/>
      <c r="L224" s="193"/>
      <c r="M224" s="194"/>
      <c r="N224" s="193"/>
      <c r="O224" s="194"/>
      <c r="P224" s="193"/>
      <c r="Q224" s="194"/>
      <c r="R224" s="195"/>
      <c r="S224" s="195"/>
      <c r="T224" s="195"/>
      <c r="U224" s="195"/>
      <c r="V224" s="196"/>
      <c r="W224" s="196"/>
      <c r="X224" s="196"/>
      <c r="Y224" s="196"/>
      <c r="Z224" s="196"/>
      <c r="AA224" s="150"/>
      <c r="AE224" s="218"/>
      <c r="AI224" s="184"/>
      <c r="AJ224" s="164"/>
    </row>
    <row r="225" spans="2:38" ht="12.75" hidden="1" customHeight="1" outlineLevel="1" x14ac:dyDescent="0.2">
      <c r="B225" s="851"/>
      <c r="C225" s="851"/>
      <c r="D225" s="27" t="str">
        <f t="shared" si="67"/>
        <v/>
      </c>
      <c r="E225" s="191" t="str">
        <f t="shared" si="68"/>
        <v>DDD</v>
      </c>
      <c r="F225" s="191">
        <f t="shared" si="69"/>
        <v>2019</v>
      </c>
      <c r="G225" s="191">
        <f t="shared" si="70"/>
        <v>7</v>
      </c>
      <c r="H225" s="191">
        <f t="shared" si="72"/>
        <v>14</v>
      </c>
      <c r="I225" s="192">
        <f t="shared" si="71"/>
        <v>42198</v>
      </c>
      <c r="J225" s="193"/>
      <c r="K225" s="194"/>
      <c r="L225" s="193"/>
      <c r="M225" s="194"/>
      <c r="N225" s="193"/>
      <c r="O225" s="194"/>
      <c r="P225" s="193"/>
      <c r="Q225" s="194"/>
      <c r="R225" s="195"/>
      <c r="S225" s="195"/>
      <c r="T225" s="195"/>
      <c r="U225" s="195"/>
      <c r="V225" s="196"/>
      <c r="W225" s="196"/>
      <c r="X225" s="196"/>
      <c r="Y225" s="196"/>
      <c r="Z225" s="196"/>
      <c r="AA225" s="150"/>
      <c r="AE225" s="218"/>
      <c r="AI225" s="184"/>
      <c r="AJ225" s="164"/>
    </row>
    <row r="226" spans="2:38" ht="12.75" hidden="1" customHeight="1" outlineLevel="1" x14ac:dyDescent="0.2">
      <c r="B226" s="851"/>
      <c r="C226" s="851"/>
      <c r="D226" s="27" t="str">
        <f t="shared" si="67"/>
        <v/>
      </c>
      <c r="E226" s="191" t="str">
        <f t="shared" si="68"/>
        <v>DDD</v>
      </c>
      <c r="F226" s="2">
        <f t="shared" si="69"/>
        <v>2019</v>
      </c>
      <c r="G226" s="2">
        <f t="shared" si="70"/>
        <v>7</v>
      </c>
      <c r="H226" s="2">
        <f t="shared" si="72"/>
        <v>15</v>
      </c>
      <c r="I226" s="14">
        <f t="shared" si="71"/>
        <v>42199</v>
      </c>
      <c r="J226" s="3">
        <f>$J$4</f>
        <v>7</v>
      </c>
      <c r="K226" s="134">
        <v>30</v>
      </c>
      <c r="L226" s="3">
        <v>13</v>
      </c>
      <c r="M226" s="134">
        <v>0</v>
      </c>
      <c r="N226" s="3">
        <v>13</v>
      </c>
      <c r="O226" s="134">
        <v>30</v>
      </c>
      <c r="P226" s="3">
        <v>19</v>
      </c>
      <c r="Q226" s="134">
        <v>20</v>
      </c>
      <c r="R226" s="139">
        <f t="shared" si="73"/>
        <v>0.3125</v>
      </c>
      <c r="S226" s="139">
        <f t="shared" si="74"/>
        <v>0.54166666666666663</v>
      </c>
      <c r="T226" s="139">
        <f t="shared" si="75"/>
        <v>0.5625</v>
      </c>
      <c r="U226" s="139">
        <f t="shared" si="76"/>
        <v>0.80555555555555547</v>
      </c>
      <c r="V226" s="11"/>
      <c r="W226" s="11">
        <f t="shared" si="77"/>
        <v>0.35416666666666669</v>
      </c>
      <c r="X226" s="11"/>
      <c r="Y226" s="11">
        <f t="shared" si="78"/>
        <v>0.4722222222222221</v>
      </c>
      <c r="Z226" s="196"/>
      <c r="AA226" s="150"/>
      <c r="AE226" s="218" t="s">
        <v>208</v>
      </c>
      <c r="AI226" s="184"/>
      <c r="AL226" s="172" t="s">
        <v>241</v>
      </c>
    </row>
    <row r="227" spans="2:38" ht="12.75" hidden="1" customHeight="1" outlineLevel="1" x14ac:dyDescent="0.2">
      <c r="B227" s="851"/>
      <c r="C227" s="851"/>
      <c r="D227" s="27" t="str">
        <f t="shared" si="67"/>
        <v/>
      </c>
      <c r="E227" s="191" t="str">
        <f t="shared" si="68"/>
        <v>DDD</v>
      </c>
      <c r="F227" s="2">
        <f t="shared" si="69"/>
        <v>2019</v>
      </c>
      <c r="G227" s="2">
        <f t="shared" si="70"/>
        <v>7</v>
      </c>
      <c r="H227" s="2">
        <f t="shared" si="72"/>
        <v>16</v>
      </c>
      <c r="I227" s="14">
        <f t="shared" si="71"/>
        <v>42200</v>
      </c>
      <c r="J227" s="3">
        <f>$J$4</f>
        <v>7</v>
      </c>
      <c r="K227" s="134">
        <v>35</v>
      </c>
      <c r="L227" s="3">
        <v>13</v>
      </c>
      <c r="M227" s="134">
        <v>0</v>
      </c>
      <c r="N227" s="3">
        <v>13</v>
      </c>
      <c r="O227" s="134">
        <v>30</v>
      </c>
      <c r="P227" s="3">
        <v>18</v>
      </c>
      <c r="Q227" s="134">
        <f>$Q$4</f>
        <v>0</v>
      </c>
      <c r="R227" s="139">
        <f t="shared" si="73"/>
        <v>0.31597222222222221</v>
      </c>
      <c r="S227" s="139">
        <f t="shared" si="74"/>
        <v>0.54166666666666663</v>
      </c>
      <c r="T227" s="139">
        <f t="shared" si="75"/>
        <v>0.5625</v>
      </c>
      <c r="U227" s="139">
        <f t="shared" si="76"/>
        <v>0.75</v>
      </c>
      <c r="V227" s="11"/>
      <c r="W227" s="11">
        <f t="shared" si="77"/>
        <v>0.35416666666666669</v>
      </c>
      <c r="X227" s="11"/>
      <c r="Y227" s="11">
        <f t="shared" si="78"/>
        <v>0.41319444444444442</v>
      </c>
      <c r="Z227" s="196"/>
      <c r="AA227" s="172"/>
      <c r="AE227" s="218" t="s">
        <v>208</v>
      </c>
      <c r="AI227" s="184"/>
      <c r="AL227" s="172" t="s">
        <v>242</v>
      </c>
    </row>
    <row r="228" spans="2:38" ht="12.75" hidden="1" customHeight="1" outlineLevel="1" x14ac:dyDescent="0.2">
      <c r="B228" s="851"/>
      <c r="C228" s="851"/>
      <c r="D228" s="27" t="str">
        <f t="shared" si="67"/>
        <v/>
      </c>
      <c r="E228" s="191" t="str">
        <f t="shared" si="68"/>
        <v>DDD</v>
      </c>
      <c r="F228" s="2">
        <f t="shared" si="69"/>
        <v>2019</v>
      </c>
      <c r="G228" s="2">
        <f t="shared" si="70"/>
        <v>7</v>
      </c>
      <c r="H228" s="2">
        <f t="shared" si="72"/>
        <v>17</v>
      </c>
      <c r="I228" s="14">
        <f t="shared" si="71"/>
        <v>42201</v>
      </c>
      <c r="J228" s="3">
        <f>$J$4</f>
        <v>7</v>
      </c>
      <c r="K228" s="134">
        <v>30</v>
      </c>
      <c r="L228" s="3">
        <v>13</v>
      </c>
      <c r="M228" s="134">
        <v>0</v>
      </c>
      <c r="N228" s="3">
        <v>13</v>
      </c>
      <c r="O228" s="134">
        <v>30</v>
      </c>
      <c r="P228" s="3">
        <v>15</v>
      </c>
      <c r="Q228" s="134">
        <v>30</v>
      </c>
      <c r="R228" s="139">
        <f t="shared" si="73"/>
        <v>0.3125</v>
      </c>
      <c r="S228" s="139">
        <f t="shared" si="74"/>
        <v>0.54166666666666663</v>
      </c>
      <c r="T228" s="139">
        <f t="shared" si="75"/>
        <v>0.5625</v>
      </c>
      <c r="U228" s="139">
        <f t="shared" si="76"/>
        <v>0.64583333333333337</v>
      </c>
      <c r="V228" s="11"/>
      <c r="W228" s="11">
        <f t="shared" si="77"/>
        <v>0.35416666666666669</v>
      </c>
      <c r="X228" s="11"/>
      <c r="Y228" s="11">
        <f t="shared" si="78"/>
        <v>0.3125</v>
      </c>
      <c r="Z228" s="196"/>
      <c r="AA228" s="172"/>
      <c r="AI228" s="184"/>
      <c r="AL228" s="172" t="s">
        <v>243</v>
      </c>
    </row>
    <row r="229" spans="2:38" ht="12.75" hidden="1" customHeight="1" outlineLevel="1" x14ac:dyDescent="0.2">
      <c r="B229" s="851"/>
      <c r="C229" s="851"/>
      <c r="D229" s="27" t="str">
        <f t="shared" si="67"/>
        <v/>
      </c>
      <c r="E229" s="191" t="str">
        <f t="shared" si="68"/>
        <v>DDD</v>
      </c>
      <c r="F229" s="2">
        <f t="shared" si="69"/>
        <v>2019</v>
      </c>
      <c r="G229" s="2">
        <f t="shared" si="70"/>
        <v>7</v>
      </c>
      <c r="H229" s="2">
        <f t="shared" si="72"/>
        <v>18</v>
      </c>
      <c r="I229" s="14">
        <f t="shared" si="71"/>
        <v>42202</v>
      </c>
      <c r="J229" s="3">
        <f>$J$4</f>
        <v>7</v>
      </c>
      <c r="K229" s="134">
        <v>50</v>
      </c>
      <c r="L229" s="3">
        <v>13</v>
      </c>
      <c r="M229" s="134">
        <v>0</v>
      </c>
      <c r="N229" s="3">
        <v>13</v>
      </c>
      <c r="O229" s="134">
        <v>30</v>
      </c>
      <c r="P229" s="3">
        <v>18</v>
      </c>
      <c r="Q229" s="134">
        <f>$Q$4</f>
        <v>0</v>
      </c>
      <c r="R229" s="139">
        <f t="shared" si="73"/>
        <v>0.3263888888888889</v>
      </c>
      <c r="S229" s="139">
        <f t="shared" si="74"/>
        <v>0.54166666666666663</v>
      </c>
      <c r="T229" s="139">
        <f t="shared" si="75"/>
        <v>0.5625</v>
      </c>
      <c r="U229" s="139">
        <f t="shared" si="76"/>
        <v>0.75</v>
      </c>
      <c r="V229" s="11"/>
      <c r="W229" s="11">
        <f t="shared" si="77"/>
        <v>0.35416666666666669</v>
      </c>
      <c r="X229" s="11"/>
      <c r="Y229" s="11">
        <f t="shared" si="78"/>
        <v>0.40277777777777773</v>
      </c>
      <c r="Z229" s="196"/>
      <c r="AA229" s="172"/>
      <c r="AI229" s="184"/>
      <c r="AL229" s="172" t="s">
        <v>244</v>
      </c>
    </row>
    <row r="230" spans="2:38" ht="12.75" hidden="1" customHeight="1" outlineLevel="1" x14ac:dyDescent="0.2">
      <c r="B230" s="851"/>
      <c r="C230" s="851"/>
      <c r="D230" s="27" t="str">
        <f t="shared" si="67"/>
        <v/>
      </c>
      <c r="E230" s="191" t="str">
        <f t="shared" si="68"/>
        <v>DDD</v>
      </c>
      <c r="F230" s="2">
        <f t="shared" si="69"/>
        <v>2019</v>
      </c>
      <c r="G230" s="2">
        <f t="shared" si="70"/>
        <v>7</v>
      </c>
      <c r="H230" s="2">
        <f t="shared" si="72"/>
        <v>19</v>
      </c>
      <c r="I230" s="14">
        <f t="shared" si="71"/>
        <v>42203</v>
      </c>
      <c r="J230" s="3">
        <f>$J$4</f>
        <v>7</v>
      </c>
      <c r="K230" s="134">
        <v>50</v>
      </c>
      <c r="L230" s="3">
        <f>$L$4</f>
        <v>13</v>
      </c>
      <c r="M230" s="134">
        <f>$M$4</f>
        <v>0</v>
      </c>
      <c r="N230" s="3">
        <f>$N$4</f>
        <v>13</v>
      </c>
      <c r="O230" s="134">
        <f>$O$4</f>
        <v>30</v>
      </c>
      <c r="P230" s="3">
        <f>$P$4</f>
        <v>16</v>
      </c>
      <c r="Q230" s="134">
        <f>$Q$4</f>
        <v>0</v>
      </c>
      <c r="R230" s="139">
        <f t="shared" si="73"/>
        <v>0.3263888888888889</v>
      </c>
      <c r="S230" s="139">
        <f t="shared" si="74"/>
        <v>0.54166666666666663</v>
      </c>
      <c r="T230" s="139">
        <f t="shared" si="75"/>
        <v>0.5625</v>
      </c>
      <c r="U230" s="139">
        <f t="shared" si="76"/>
        <v>0.66666666666666663</v>
      </c>
      <c r="V230" s="11"/>
      <c r="W230" s="11">
        <f t="shared" si="77"/>
        <v>0.35416666666666669</v>
      </c>
      <c r="X230" s="11"/>
      <c r="Y230" s="11">
        <f t="shared" si="78"/>
        <v>0.31944444444444436</v>
      </c>
      <c r="Z230" s="196"/>
      <c r="AA230" s="172"/>
      <c r="AE230" s="218" t="s">
        <v>245</v>
      </c>
      <c r="AI230" s="184"/>
      <c r="AL230" s="172" t="s">
        <v>251</v>
      </c>
    </row>
    <row r="231" spans="2:38" ht="12.75" hidden="1" customHeight="1" outlineLevel="1" x14ac:dyDescent="0.2">
      <c r="B231" s="851"/>
      <c r="C231" s="851"/>
      <c r="D231" s="27" t="str">
        <f t="shared" si="67"/>
        <v/>
      </c>
      <c r="E231" s="191" t="str">
        <f t="shared" si="68"/>
        <v>DDD</v>
      </c>
      <c r="F231" s="191">
        <f t="shared" si="69"/>
        <v>2019</v>
      </c>
      <c r="G231" s="191">
        <f t="shared" si="70"/>
        <v>7</v>
      </c>
      <c r="H231" s="191">
        <f t="shared" si="72"/>
        <v>20</v>
      </c>
      <c r="I231" s="192">
        <f t="shared" si="71"/>
        <v>42204</v>
      </c>
      <c r="J231" s="193"/>
      <c r="K231" s="194"/>
      <c r="L231" s="193"/>
      <c r="M231" s="194"/>
      <c r="N231" s="193"/>
      <c r="O231" s="194"/>
      <c r="P231" s="193"/>
      <c r="Q231" s="194"/>
      <c r="R231" s="195"/>
      <c r="S231" s="195"/>
      <c r="T231" s="195"/>
      <c r="U231" s="195"/>
      <c r="V231" s="196"/>
      <c r="W231" s="196"/>
      <c r="X231" s="196"/>
      <c r="Y231" s="196"/>
      <c r="Z231" s="196"/>
      <c r="AA231" s="172"/>
      <c r="AI231" s="184"/>
    </row>
    <row r="232" spans="2:38" ht="12.75" hidden="1" customHeight="1" outlineLevel="1" x14ac:dyDescent="0.2">
      <c r="B232" s="851"/>
      <c r="C232" s="851"/>
      <c r="D232" s="27" t="str">
        <f t="shared" si="67"/>
        <v/>
      </c>
      <c r="E232" s="191" t="str">
        <f t="shared" si="68"/>
        <v>DDD</v>
      </c>
      <c r="F232" s="191">
        <f t="shared" si="69"/>
        <v>2019</v>
      </c>
      <c r="G232" s="191">
        <f t="shared" si="70"/>
        <v>7</v>
      </c>
      <c r="H232" s="191">
        <f t="shared" si="72"/>
        <v>21</v>
      </c>
      <c r="I232" s="192">
        <f t="shared" si="71"/>
        <v>42205</v>
      </c>
      <c r="J232" s="193"/>
      <c r="K232" s="194"/>
      <c r="L232" s="193"/>
      <c r="M232" s="194"/>
      <c r="N232" s="193"/>
      <c r="O232" s="194"/>
      <c r="P232" s="193"/>
      <c r="Q232" s="194"/>
      <c r="R232" s="195"/>
      <c r="S232" s="195"/>
      <c r="T232" s="195"/>
      <c r="U232" s="195"/>
      <c r="V232" s="196"/>
      <c r="W232" s="196"/>
      <c r="X232" s="196"/>
      <c r="Y232" s="196"/>
      <c r="Z232" s="196"/>
      <c r="AI232" s="184"/>
    </row>
    <row r="233" spans="2:38" ht="12.75" hidden="1" customHeight="1" outlineLevel="1" x14ac:dyDescent="0.2">
      <c r="B233" s="851"/>
      <c r="C233" s="851"/>
      <c r="D233" s="27" t="str">
        <f t="shared" si="67"/>
        <v/>
      </c>
      <c r="E233" s="191" t="str">
        <f t="shared" si="68"/>
        <v>DDD</v>
      </c>
      <c r="F233" s="2">
        <f t="shared" si="69"/>
        <v>2019</v>
      </c>
      <c r="G233" s="2">
        <f t="shared" si="70"/>
        <v>7</v>
      </c>
      <c r="H233" s="2">
        <f t="shared" si="72"/>
        <v>22</v>
      </c>
      <c r="I233" s="14">
        <f t="shared" si="71"/>
        <v>42206</v>
      </c>
      <c r="J233" s="3">
        <v>7</v>
      </c>
      <c r="K233" s="134">
        <v>32</v>
      </c>
      <c r="L233" s="3">
        <f>$L$4</f>
        <v>13</v>
      </c>
      <c r="M233" s="134">
        <f>$M$4</f>
        <v>0</v>
      </c>
      <c r="N233" s="3">
        <f>$N$4</f>
        <v>13</v>
      </c>
      <c r="O233" s="134">
        <f>$O$4</f>
        <v>30</v>
      </c>
      <c r="P233" s="3">
        <v>19</v>
      </c>
      <c r="Q233" s="134">
        <v>25</v>
      </c>
      <c r="R233" s="139">
        <f t="shared" si="73"/>
        <v>0.31388888888888888</v>
      </c>
      <c r="S233" s="139">
        <f t="shared" si="74"/>
        <v>0.54166666666666663</v>
      </c>
      <c r="T233" s="139">
        <f t="shared" si="75"/>
        <v>0.5625</v>
      </c>
      <c r="U233" s="139">
        <f t="shared" si="76"/>
        <v>0.80902777777777779</v>
      </c>
      <c r="V233" s="11"/>
      <c r="W233" s="11">
        <f t="shared" si="77"/>
        <v>0.35416666666666669</v>
      </c>
      <c r="X233" s="11"/>
      <c r="Y233" s="11">
        <f t="shared" si="78"/>
        <v>0.47430555555555554</v>
      </c>
      <c r="Z233" s="196"/>
      <c r="AI233" s="184"/>
      <c r="AL233" s="172" t="s">
        <v>246</v>
      </c>
    </row>
    <row r="234" spans="2:38" ht="12.75" hidden="1" customHeight="1" outlineLevel="1" x14ac:dyDescent="0.2">
      <c r="B234" s="851"/>
      <c r="C234" s="851"/>
      <c r="D234" s="27" t="str">
        <f t="shared" si="67"/>
        <v/>
      </c>
      <c r="E234" s="191" t="str">
        <f t="shared" si="68"/>
        <v>DDD</v>
      </c>
      <c r="F234" s="2">
        <f t="shared" si="69"/>
        <v>2019</v>
      </c>
      <c r="G234" s="2">
        <f t="shared" si="70"/>
        <v>7</v>
      </c>
      <c r="H234" s="2">
        <f t="shared" si="72"/>
        <v>23</v>
      </c>
      <c r="I234" s="14">
        <f t="shared" si="71"/>
        <v>42207</v>
      </c>
      <c r="J234" s="3">
        <v>7</v>
      </c>
      <c r="K234" s="134">
        <v>25</v>
      </c>
      <c r="L234" s="3">
        <f>$L$4</f>
        <v>13</v>
      </c>
      <c r="M234" s="134">
        <f>$M$4</f>
        <v>0</v>
      </c>
      <c r="N234" s="3">
        <f>$N$4</f>
        <v>13</v>
      </c>
      <c r="O234" s="134">
        <f>$O$4</f>
        <v>30</v>
      </c>
      <c r="P234" s="3">
        <f>$P$4</f>
        <v>16</v>
      </c>
      <c r="Q234" s="134">
        <v>0</v>
      </c>
      <c r="R234" s="139">
        <f t="shared" si="73"/>
        <v>0.30902777777777779</v>
      </c>
      <c r="S234" s="139">
        <f t="shared" si="74"/>
        <v>0.54166666666666663</v>
      </c>
      <c r="T234" s="139">
        <f t="shared" si="75"/>
        <v>0.5625</v>
      </c>
      <c r="U234" s="139">
        <f t="shared" si="76"/>
        <v>0.66666666666666663</v>
      </c>
      <c r="V234" s="11"/>
      <c r="W234" s="11">
        <f t="shared" si="77"/>
        <v>0.35416666666666669</v>
      </c>
      <c r="X234" s="11"/>
      <c r="Y234" s="11">
        <f t="shared" si="78"/>
        <v>0.33680555555555547</v>
      </c>
      <c r="Z234" s="196"/>
      <c r="AA234" s="150"/>
      <c r="AI234" s="184"/>
      <c r="AL234" s="172" t="s">
        <v>250</v>
      </c>
    </row>
    <row r="235" spans="2:38" ht="12.75" hidden="1" customHeight="1" outlineLevel="1" x14ac:dyDescent="0.2">
      <c r="B235" s="851"/>
      <c r="C235" s="851"/>
      <c r="D235" s="27" t="str">
        <f t="shared" si="67"/>
        <v/>
      </c>
      <c r="E235" s="191" t="str">
        <f t="shared" si="68"/>
        <v>DDD</v>
      </c>
      <c r="F235" s="2">
        <f t="shared" si="69"/>
        <v>2019</v>
      </c>
      <c r="G235" s="2">
        <f t="shared" si="70"/>
        <v>7</v>
      </c>
      <c r="H235" s="2">
        <f t="shared" si="72"/>
        <v>24</v>
      </c>
      <c r="I235" s="14">
        <f t="shared" si="71"/>
        <v>42208</v>
      </c>
      <c r="J235" s="3">
        <v>7</v>
      </c>
      <c r="K235" s="134">
        <v>50</v>
      </c>
      <c r="L235" s="3">
        <v>13</v>
      </c>
      <c r="M235" s="134">
        <v>0</v>
      </c>
      <c r="N235" s="3">
        <v>13</v>
      </c>
      <c r="O235" s="134">
        <v>45</v>
      </c>
      <c r="P235" s="3">
        <v>18</v>
      </c>
      <c r="Q235" s="134">
        <v>0</v>
      </c>
      <c r="R235" s="139">
        <f t="shared" si="73"/>
        <v>0.3263888888888889</v>
      </c>
      <c r="S235" s="139">
        <f t="shared" si="74"/>
        <v>0.54166666666666663</v>
      </c>
      <c r="T235" s="139">
        <f t="shared" si="75"/>
        <v>0.57291666666666663</v>
      </c>
      <c r="U235" s="139">
        <f t="shared" si="76"/>
        <v>0.75</v>
      </c>
      <c r="V235" s="11"/>
      <c r="W235" s="11">
        <f t="shared" si="77"/>
        <v>0.35416666666666669</v>
      </c>
      <c r="X235" s="11"/>
      <c r="Y235" s="11">
        <f t="shared" si="78"/>
        <v>0.3923611111111111</v>
      </c>
      <c r="Z235" s="196"/>
      <c r="AA235" s="150"/>
      <c r="AI235" s="184"/>
      <c r="AL235" s="172" t="s">
        <v>247</v>
      </c>
    </row>
    <row r="236" spans="2:38" ht="12.75" hidden="1" customHeight="1" outlineLevel="1" x14ac:dyDescent="0.2">
      <c r="B236" s="851"/>
      <c r="C236" s="851"/>
      <c r="D236" s="27" t="str">
        <f t="shared" si="67"/>
        <v/>
      </c>
      <c r="E236" s="191" t="str">
        <f t="shared" si="68"/>
        <v>DDD</v>
      </c>
      <c r="F236" s="2">
        <f t="shared" si="69"/>
        <v>2019</v>
      </c>
      <c r="G236" s="2">
        <f t="shared" si="70"/>
        <v>7</v>
      </c>
      <c r="H236" s="2">
        <f t="shared" si="72"/>
        <v>25</v>
      </c>
      <c r="I236" s="14">
        <f t="shared" si="71"/>
        <v>42209</v>
      </c>
      <c r="J236" s="3">
        <v>7</v>
      </c>
      <c r="K236" s="134">
        <v>45</v>
      </c>
      <c r="L236" s="3">
        <v>13</v>
      </c>
      <c r="M236" s="134">
        <v>0</v>
      </c>
      <c r="N236" s="3">
        <v>14</v>
      </c>
      <c r="O236" s="134">
        <v>0</v>
      </c>
      <c r="P236" s="3">
        <v>19</v>
      </c>
      <c r="Q236" s="134">
        <v>0</v>
      </c>
      <c r="R236" s="139">
        <f t="shared" si="73"/>
        <v>0.32291666666666669</v>
      </c>
      <c r="S236" s="139">
        <f t="shared" si="74"/>
        <v>0.54166666666666663</v>
      </c>
      <c r="T236" s="139">
        <f t="shared" si="75"/>
        <v>0.58333333333333337</v>
      </c>
      <c r="U236" s="139">
        <f t="shared" si="76"/>
        <v>0.79166666666666663</v>
      </c>
      <c r="V236" s="11"/>
      <c r="W236" s="11">
        <f t="shared" si="77"/>
        <v>0.35416666666666669</v>
      </c>
      <c r="X236" s="11"/>
      <c r="Y236" s="11">
        <f t="shared" si="78"/>
        <v>0.4270833333333332</v>
      </c>
      <c r="Z236" s="196"/>
      <c r="AA236" s="150"/>
      <c r="AI236" s="184"/>
      <c r="AL236" s="172" t="s">
        <v>248</v>
      </c>
    </row>
    <row r="237" spans="2:38" ht="12.75" hidden="1" customHeight="1" outlineLevel="1" x14ac:dyDescent="0.2">
      <c r="B237" s="851"/>
      <c r="C237" s="851"/>
      <c r="D237" s="27" t="str">
        <f t="shared" si="67"/>
        <v/>
      </c>
      <c r="E237" s="191" t="str">
        <f t="shared" si="68"/>
        <v>DDD</v>
      </c>
      <c r="F237" s="2">
        <f t="shared" si="69"/>
        <v>2019</v>
      </c>
      <c r="G237" s="2">
        <f t="shared" si="70"/>
        <v>7</v>
      </c>
      <c r="H237" s="2">
        <f t="shared" si="72"/>
        <v>26</v>
      </c>
      <c r="I237" s="14">
        <f t="shared" si="71"/>
        <v>42210</v>
      </c>
      <c r="J237" s="3">
        <v>8</v>
      </c>
      <c r="K237" s="134">
        <v>0</v>
      </c>
      <c r="L237" s="3">
        <v>13</v>
      </c>
      <c r="M237" s="134">
        <v>0</v>
      </c>
      <c r="N237" s="3">
        <v>13</v>
      </c>
      <c r="O237" s="134">
        <v>0</v>
      </c>
      <c r="P237" s="3">
        <v>15</v>
      </c>
      <c r="Q237" s="134">
        <v>30</v>
      </c>
      <c r="R237" s="139">
        <f t="shared" si="73"/>
        <v>0.33333333333333331</v>
      </c>
      <c r="S237" s="139">
        <f t="shared" si="74"/>
        <v>0.54166666666666663</v>
      </c>
      <c r="T237" s="139">
        <f t="shared" si="75"/>
        <v>0.54166666666666663</v>
      </c>
      <c r="U237" s="139">
        <f t="shared" si="76"/>
        <v>0.64583333333333337</v>
      </c>
      <c r="V237" s="11"/>
      <c r="W237" s="11">
        <f t="shared" si="77"/>
        <v>0.35416666666666669</v>
      </c>
      <c r="X237" s="11"/>
      <c r="Y237" s="11">
        <f t="shared" si="78"/>
        <v>0.31250000000000006</v>
      </c>
      <c r="Z237" s="196"/>
      <c r="AA237" s="150"/>
      <c r="AI237" s="184"/>
      <c r="AL237" s="172" t="s">
        <v>249</v>
      </c>
    </row>
    <row r="238" spans="2:38" ht="12.75" hidden="1" customHeight="1" outlineLevel="1" x14ac:dyDescent="0.2">
      <c r="B238" s="851"/>
      <c r="C238" s="851"/>
      <c r="D238" s="27" t="str">
        <f t="shared" si="67"/>
        <v/>
      </c>
      <c r="E238" s="191" t="str">
        <f t="shared" si="68"/>
        <v>DDD</v>
      </c>
      <c r="F238" s="191">
        <f t="shared" si="69"/>
        <v>2019</v>
      </c>
      <c r="G238" s="191">
        <f t="shared" si="70"/>
        <v>7</v>
      </c>
      <c r="H238" s="191">
        <f t="shared" si="72"/>
        <v>27</v>
      </c>
      <c r="I238" s="192">
        <f t="shared" si="71"/>
        <v>42211</v>
      </c>
      <c r="J238" s="193"/>
      <c r="K238" s="194"/>
      <c r="L238" s="193"/>
      <c r="M238" s="194"/>
      <c r="N238" s="193"/>
      <c r="O238" s="194"/>
      <c r="P238" s="193"/>
      <c r="Q238" s="194"/>
      <c r="R238" s="195"/>
      <c r="S238" s="195"/>
      <c r="T238" s="195"/>
      <c r="U238" s="195"/>
      <c r="V238" s="196"/>
      <c r="W238" s="196"/>
      <c r="X238" s="196"/>
      <c r="Y238" s="196"/>
      <c r="Z238" s="196"/>
      <c r="AA238" s="150"/>
      <c r="AI238" s="184"/>
    </row>
    <row r="239" spans="2:38" ht="12.75" hidden="1" customHeight="1" outlineLevel="1" x14ac:dyDescent="0.2">
      <c r="B239" s="851"/>
      <c r="C239" s="851"/>
      <c r="D239" s="27" t="str">
        <f t="shared" si="67"/>
        <v/>
      </c>
      <c r="E239" s="191" t="str">
        <f t="shared" si="68"/>
        <v>DDD</v>
      </c>
      <c r="F239" s="2">
        <f t="shared" si="69"/>
        <v>2019</v>
      </c>
      <c r="G239" s="2">
        <f t="shared" si="70"/>
        <v>7</v>
      </c>
      <c r="H239" s="2">
        <f t="shared" si="72"/>
        <v>28</v>
      </c>
      <c r="I239" s="14">
        <f t="shared" si="71"/>
        <v>42212</v>
      </c>
      <c r="J239" s="3">
        <v>8</v>
      </c>
      <c r="K239" s="134">
        <v>0</v>
      </c>
      <c r="L239" s="3">
        <v>13</v>
      </c>
      <c r="M239" s="134">
        <v>0</v>
      </c>
      <c r="N239" s="3">
        <v>13</v>
      </c>
      <c r="O239" s="134">
        <v>0</v>
      </c>
      <c r="P239" s="3">
        <v>15</v>
      </c>
      <c r="Q239" s="134">
        <v>30</v>
      </c>
      <c r="R239" s="139">
        <f>TIME(J239,K239,0)</f>
        <v>0.33333333333333331</v>
      </c>
      <c r="S239" s="139">
        <f>TIME(L239,M239,0)</f>
        <v>0.54166666666666663</v>
      </c>
      <c r="T239" s="139">
        <f>TIME(N239,O239,0)</f>
        <v>0.54166666666666663</v>
      </c>
      <c r="U239" s="139">
        <f>TIME(P239,Q239,0)</f>
        <v>0.64583333333333337</v>
      </c>
      <c r="V239" s="11"/>
      <c r="W239" s="11">
        <v>0</v>
      </c>
      <c r="X239" s="11"/>
      <c r="Y239" s="11">
        <f>U239-R239-(T239-S239)</f>
        <v>0.31250000000000006</v>
      </c>
      <c r="Z239" s="196"/>
      <c r="AI239" s="184"/>
      <c r="AL239" s="172" t="s">
        <v>249</v>
      </c>
    </row>
    <row r="240" spans="2:38" ht="12.75" hidden="1" customHeight="1" outlineLevel="1" x14ac:dyDescent="0.2">
      <c r="B240" s="851"/>
      <c r="C240" s="851"/>
      <c r="D240" s="27" t="str">
        <f t="shared" si="67"/>
        <v/>
      </c>
      <c r="E240" s="191" t="str">
        <f t="shared" si="68"/>
        <v>DDD</v>
      </c>
      <c r="F240" s="2">
        <f t="shared" si="69"/>
        <v>2019</v>
      </c>
      <c r="G240" s="2">
        <f t="shared" si="70"/>
        <v>7</v>
      </c>
      <c r="H240" s="2">
        <f t="shared" si="72"/>
        <v>29</v>
      </c>
      <c r="I240" s="14">
        <f t="shared" si="71"/>
        <v>42213</v>
      </c>
      <c r="J240" s="3">
        <v>8</v>
      </c>
      <c r="K240" s="134">
        <v>0</v>
      </c>
      <c r="L240" s="3">
        <v>13</v>
      </c>
      <c r="M240" s="134">
        <v>0</v>
      </c>
      <c r="N240" s="3">
        <v>13</v>
      </c>
      <c r="O240" s="134">
        <v>30</v>
      </c>
      <c r="P240" s="3">
        <v>18</v>
      </c>
      <c r="Q240" s="134">
        <v>0</v>
      </c>
      <c r="R240" s="139">
        <f>TIME(J240,K240,0)</f>
        <v>0.33333333333333331</v>
      </c>
      <c r="S240" s="139">
        <f>TIME(L240,M240,0)</f>
        <v>0.54166666666666663</v>
      </c>
      <c r="T240" s="139">
        <f>TIME(N240,O240,0)</f>
        <v>0.5625</v>
      </c>
      <c r="U240" s="139">
        <f>TIME(P240,Q240,0)</f>
        <v>0.75</v>
      </c>
      <c r="V240" s="11"/>
      <c r="W240" s="11">
        <f>TIME($W$4,$X$4,0)</f>
        <v>0.35416666666666669</v>
      </c>
      <c r="X240" s="11"/>
      <c r="Y240" s="11">
        <f>U240-R240-(T240-S240)</f>
        <v>0.39583333333333331</v>
      </c>
      <c r="Z240" s="196"/>
      <c r="AE240" s="218" t="s">
        <v>208</v>
      </c>
      <c r="AI240" s="184"/>
      <c r="AL240" s="172" t="s">
        <v>253</v>
      </c>
    </row>
    <row r="241" spans="1:45" ht="12.75" hidden="1" customHeight="1" outlineLevel="1" x14ac:dyDescent="0.2">
      <c r="B241" s="851"/>
      <c r="C241" s="851"/>
      <c r="D241" s="27" t="str">
        <f t="shared" si="67"/>
        <v/>
      </c>
      <c r="E241" s="191" t="str">
        <f t="shared" si="68"/>
        <v>DDD</v>
      </c>
      <c r="F241" s="2">
        <f t="shared" si="69"/>
        <v>2019</v>
      </c>
      <c r="G241" s="2">
        <f t="shared" si="70"/>
        <v>7</v>
      </c>
      <c r="H241" s="2">
        <f t="shared" si="72"/>
        <v>30</v>
      </c>
      <c r="I241" s="14">
        <f t="shared" si="71"/>
        <v>42214</v>
      </c>
      <c r="J241" s="3">
        <f>$J$4</f>
        <v>7</v>
      </c>
      <c r="K241" s="134">
        <v>30</v>
      </c>
      <c r="L241" s="3">
        <f>$L$4</f>
        <v>13</v>
      </c>
      <c r="M241" s="134">
        <f>$M$4</f>
        <v>0</v>
      </c>
      <c r="N241" s="3">
        <f>$N$4</f>
        <v>13</v>
      </c>
      <c r="O241" s="134">
        <f>$O$4</f>
        <v>30</v>
      </c>
      <c r="P241" s="3">
        <f>$P$4</f>
        <v>16</v>
      </c>
      <c r="Q241" s="134">
        <f>$Q$4</f>
        <v>0</v>
      </c>
      <c r="R241" s="139">
        <f>TIME(J241,K241,0)</f>
        <v>0.3125</v>
      </c>
      <c r="S241" s="139">
        <f>TIME(L241,M241,0)</f>
        <v>0.54166666666666663</v>
      </c>
      <c r="T241" s="139">
        <f>TIME(N241,O241,0)</f>
        <v>0.5625</v>
      </c>
      <c r="U241" s="139">
        <f>TIME(P241,Q241,0)</f>
        <v>0.66666666666666663</v>
      </c>
      <c r="V241" s="11"/>
      <c r="W241" s="11">
        <f>TIME($W$4,$X$4,0)</f>
        <v>0.35416666666666669</v>
      </c>
      <c r="X241" s="11"/>
      <c r="Y241" s="11">
        <f>U241-R241-(T241-S241)</f>
        <v>0.33333333333333326</v>
      </c>
      <c r="Z241" s="196"/>
      <c r="AA241" s="150"/>
      <c r="AE241" s="218" t="s">
        <v>208</v>
      </c>
      <c r="AI241" s="184"/>
      <c r="AL241" s="172" t="s">
        <v>252</v>
      </c>
      <c r="AM241" s="225"/>
      <c r="AN241" s="79"/>
      <c r="AP241" s="176"/>
    </row>
    <row r="242" spans="1:45" ht="12.75" hidden="1" customHeight="1" outlineLevel="1" x14ac:dyDescent="0.2">
      <c r="B242" s="851"/>
      <c r="C242" s="851"/>
      <c r="D242" s="27" t="str">
        <f t="shared" si="67"/>
        <v/>
      </c>
      <c r="E242" s="191" t="str">
        <f t="shared" si="68"/>
        <v>DDD</v>
      </c>
      <c r="F242" s="2">
        <f t="shared" si="69"/>
        <v>2019</v>
      </c>
      <c r="G242" s="2">
        <f t="shared" si="70"/>
        <v>7</v>
      </c>
      <c r="H242" s="2">
        <f t="shared" si="72"/>
        <v>31</v>
      </c>
      <c r="I242" s="14">
        <f t="shared" si="71"/>
        <v>42215</v>
      </c>
      <c r="J242" s="3">
        <v>8</v>
      </c>
      <c r="K242" s="134">
        <v>50</v>
      </c>
      <c r="L242" s="3">
        <v>13</v>
      </c>
      <c r="M242" s="134">
        <v>0</v>
      </c>
      <c r="N242" s="3">
        <v>13</v>
      </c>
      <c r="O242" s="134">
        <v>30</v>
      </c>
      <c r="P242" s="3">
        <v>18</v>
      </c>
      <c r="Q242" s="134">
        <f>$Q$4</f>
        <v>0</v>
      </c>
      <c r="R242" s="139">
        <f>TIME(J242,K242,0)</f>
        <v>0.36805555555555558</v>
      </c>
      <c r="S242" s="139">
        <f>TIME(L242,M242,0)</f>
        <v>0.54166666666666663</v>
      </c>
      <c r="T242" s="139">
        <f>TIME(N242,O242,0)</f>
        <v>0.5625</v>
      </c>
      <c r="U242" s="139">
        <f>TIME(P242,Q242,0)</f>
        <v>0.75</v>
      </c>
      <c r="V242" s="11"/>
      <c r="W242" s="11">
        <f>TIME($W$4,$X$4,0)</f>
        <v>0.35416666666666669</v>
      </c>
      <c r="X242" s="11"/>
      <c r="Y242" s="11">
        <f>U242-R242-(T242-S242)</f>
        <v>0.36111111111111105</v>
      </c>
      <c r="Z242" s="196"/>
      <c r="AA242" s="150"/>
      <c r="AE242" s="218" t="s">
        <v>208</v>
      </c>
      <c r="AI242" s="184"/>
      <c r="AJ242" s="151">
        <v>14689</v>
      </c>
      <c r="AK242" s="151" t="s">
        <v>234</v>
      </c>
      <c r="AL242" s="172" t="s">
        <v>254</v>
      </c>
      <c r="AM242" s="225"/>
      <c r="AN242" s="79"/>
      <c r="AP242" s="176"/>
    </row>
    <row r="243" spans="1:45" ht="12.75" hidden="1" customHeight="1" outlineLevel="1" x14ac:dyDescent="0.2">
      <c r="B243" s="851"/>
      <c r="C243" s="851"/>
      <c r="E243" s="191"/>
      <c r="F243" s="9"/>
      <c r="G243" s="9"/>
      <c r="H243" s="191"/>
      <c r="I243" s="13"/>
      <c r="P243" s="4" t="s">
        <v>21</v>
      </c>
      <c r="Q243" s="4"/>
      <c r="R243" s="4"/>
      <c r="S243" s="4"/>
      <c r="T243" s="4"/>
      <c r="U243" s="4"/>
      <c r="V243" s="18"/>
      <c r="W243" s="18">
        <f>SUM(W211:W242)</f>
        <v>8.1458333333333357</v>
      </c>
      <c r="X243" s="18"/>
      <c r="Y243" s="18">
        <f>SUM(Y211:Y242)</f>
        <v>8.6652777777777761</v>
      </c>
      <c r="Z243" s="18"/>
      <c r="AA243" s="190">
        <f>IF(Y243-W243&lt;0,W243-Y243,Y243-W243)</f>
        <v>0.51944444444444038</v>
      </c>
      <c r="AB243" s="190">
        <f>8.5*SUM(AB211:AB242)/24</f>
        <v>0</v>
      </c>
      <c r="AC243" s="190">
        <f>8.5*SUM(AC211:AC242)/24</f>
        <v>0</v>
      </c>
      <c r="AD243" s="190">
        <f>8.5*SUM(AD211:AD242)/24</f>
        <v>0</v>
      </c>
      <c r="AE243" s="190"/>
      <c r="AF243" s="190"/>
      <c r="AI243" s="184"/>
      <c r="AM243" s="225"/>
      <c r="AN243" s="79"/>
      <c r="AP243" s="176"/>
    </row>
    <row r="244" spans="1:45" ht="12.75" customHeight="1" collapsed="1" x14ac:dyDescent="0.2">
      <c r="B244" s="852"/>
      <c r="C244" s="852"/>
      <c r="E244" s="191"/>
      <c r="F244" s="51"/>
      <c r="G244" s="51"/>
      <c r="H244" s="51"/>
      <c r="I244" s="51"/>
      <c r="J244" s="52"/>
      <c r="K244" s="52"/>
      <c r="L244" s="52"/>
      <c r="M244" s="52"/>
      <c r="N244" s="52"/>
      <c r="O244" s="52"/>
      <c r="P244" s="52"/>
      <c r="Q244" s="52"/>
      <c r="R244" s="52"/>
      <c r="S244" s="52"/>
      <c r="T244" s="52"/>
      <c r="U244" s="52"/>
      <c r="V244" s="61"/>
      <c r="W244" s="61"/>
      <c r="X244" s="61"/>
      <c r="Y244" s="51"/>
      <c r="AA244" s="203">
        <f>AA210+AA243</f>
        <v>2.4326388888888761</v>
      </c>
      <c r="AB244" s="202">
        <f>AB210+SUM(AB211:AB242)</f>
        <v>10</v>
      </c>
      <c r="AC244" s="202">
        <f>AC210+SUM(AC211:AC242)</f>
        <v>1</v>
      </c>
      <c r="AD244" s="202">
        <f>AD210+SUM(AD211:AD242)</f>
        <v>8</v>
      </c>
      <c r="AE244" s="202"/>
      <c r="AF244" s="202"/>
      <c r="AG244" s="152"/>
      <c r="AH244" s="173"/>
      <c r="AI244" s="185"/>
      <c r="AJ244" s="152"/>
      <c r="AK244" s="152"/>
      <c r="AL244" s="173"/>
      <c r="AM244" s="226"/>
      <c r="AN244" s="80"/>
      <c r="AO244" s="55"/>
      <c r="AP244" s="178"/>
      <c r="AQ244" s="55"/>
      <c r="AR244" s="49"/>
      <c r="AS244" s="55"/>
    </row>
    <row r="245" spans="1:45" ht="12.75" hidden="1" customHeight="1" outlineLevel="1" x14ac:dyDescent="0.2">
      <c r="B245" s="850">
        <f>$F$4</f>
        <v>2019</v>
      </c>
      <c r="C245" s="850" t="str">
        <f>TEXT(I246,"MMM")</f>
        <v>Aug</v>
      </c>
      <c r="E245" s="191"/>
      <c r="F245" s="59"/>
      <c r="G245" s="59"/>
      <c r="H245" s="59"/>
      <c r="I245" s="65"/>
      <c r="J245" s="60"/>
      <c r="K245" s="60"/>
      <c r="L245" s="60"/>
      <c r="M245" s="60"/>
      <c r="N245" s="60"/>
      <c r="O245" s="60"/>
      <c r="P245" s="60"/>
      <c r="Q245" s="60"/>
      <c r="R245" s="60"/>
      <c r="S245" s="60"/>
      <c r="T245" s="60"/>
      <c r="U245" s="60"/>
      <c r="V245" s="44"/>
      <c r="W245" s="44"/>
      <c r="X245" s="44"/>
      <c r="Y245" s="59"/>
      <c r="Z245" s="59"/>
      <c r="AA245" s="148"/>
      <c r="AB245" s="148"/>
      <c r="AC245" s="148"/>
      <c r="AD245" s="148"/>
      <c r="AE245" s="148"/>
      <c r="AF245" s="148"/>
      <c r="AG245" s="148"/>
      <c r="AH245" s="170"/>
      <c r="AI245" s="182"/>
      <c r="AJ245" s="148"/>
      <c r="AK245" s="148"/>
      <c r="AL245" s="170"/>
      <c r="AM245" s="224"/>
      <c r="AN245" s="78"/>
      <c r="AO245" s="45"/>
      <c r="AP245" s="177"/>
      <c r="AQ245" s="45"/>
      <c r="AR245" s="41"/>
      <c r="AS245" s="45"/>
    </row>
    <row r="246" spans="1:45" ht="12.75" hidden="1" customHeight="1" outlineLevel="1" x14ac:dyDescent="0.2">
      <c r="A246" s="198">
        <f>A212+1</f>
        <v>8</v>
      </c>
      <c r="B246" s="851"/>
      <c r="C246" s="851"/>
      <c r="D246" s="27" t="str">
        <f t="shared" si="67"/>
        <v/>
      </c>
      <c r="E246" s="191" t="str">
        <f t="shared" si="68"/>
        <v>DDD</v>
      </c>
      <c r="F246" s="2">
        <f>$F$4</f>
        <v>2019</v>
      </c>
      <c r="G246" s="2">
        <f>$A$246</f>
        <v>8</v>
      </c>
      <c r="H246" s="2">
        <f>$H$4</f>
        <v>1</v>
      </c>
      <c r="I246" s="14">
        <f>DATE(F246,G246,H246)</f>
        <v>42216</v>
      </c>
      <c r="J246" s="3">
        <v>9</v>
      </c>
      <c r="K246" s="134">
        <v>13</v>
      </c>
      <c r="L246" s="3">
        <v>13</v>
      </c>
      <c r="M246" s="134">
        <v>0</v>
      </c>
      <c r="N246" s="3">
        <v>13</v>
      </c>
      <c r="O246" s="134">
        <v>30</v>
      </c>
      <c r="P246" s="3">
        <v>18</v>
      </c>
      <c r="Q246" s="134">
        <v>13</v>
      </c>
      <c r="R246" s="139">
        <f>TIME(J246,K246,0)</f>
        <v>0.3840277777777778</v>
      </c>
      <c r="S246" s="139">
        <f>TIME(L246,M246,0)</f>
        <v>0.54166666666666663</v>
      </c>
      <c r="T246" s="139">
        <f>TIME(N246,O246,0)</f>
        <v>0.5625</v>
      </c>
      <c r="U246" s="139">
        <f>TIME(P246,Q246,0)</f>
        <v>0.75902777777777775</v>
      </c>
      <c r="V246" s="11"/>
      <c r="W246" s="11">
        <v>0</v>
      </c>
      <c r="X246" s="11"/>
      <c r="Y246" s="11">
        <f>U246-R246-(T246-S246)</f>
        <v>0.35416666666666657</v>
      </c>
      <c r="Z246" s="196"/>
      <c r="AE246" s="218" t="s">
        <v>208</v>
      </c>
      <c r="AI246" s="184"/>
      <c r="AJ246" s="151">
        <v>14689</v>
      </c>
      <c r="AK246" s="151" t="s">
        <v>234</v>
      </c>
      <c r="AL246" s="172" t="s">
        <v>255</v>
      </c>
      <c r="AM246" s="225"/>
      <c r="AN246" s="79"/>
      <c r="AP246" s="176"/>
      <c r="AS246" s="28" t="s">
        <v>259</v>
      </c>
    </row>
    <row r="247" spans="1:45" ht="12.75" hidden="1" customHeight="1" outlineLevel="1" x14ac:dyDescent="0.2">
      <c r="B247" s="851"/>
      <c r="C247" s="851"/>
      <c r="D247" s="27" t="str">
        <f t="shared" si="67"/>
        <v/>
      </c>
      <c r="E247" s="191" t="str">
        <f t="shared" si="68"/>
        <v>DDD</v>
      </c>
      <c r="F247" s="2">
        <f t="shared" ref="F247:F276" si="79">$F$4</f>
        <v>2019</v>
      </c>
      <c r="G247" s="2">
        <f t="shared" ref="G247:G276" si="80">$A$246</f>
        <v>8</v>
      </c>
      <c r="H247" s="2">
        <f>H246+1</f>
        <v>2</v>
      </c>
      <c r="I247" s="14">
        <f t="shared" ref="I247:I276" si="81">DATE(F247,G247,H247)</f>
        <v>42217</v>
      </c>
      <c r="J247" s="3">
        <v>8</v>
      </c>
      <c r="K247" s="134">
        <v>35</v>
      </c>
      <c r="L247" s="3">
        <v>13</v>
      </c>
      <c r="M247" s="134">
        <v>0</v>
      </c>
      <c r="N247" s="3">
        <v>13</v>
      </c>
      <c r="O247" s="134">
        <v>30</v>
      </c>
      <c r="P247" s="3">
        <v>19</v>
      </c>
      <c r="Q247" s="134">
        <v>35</v>
      </c>
      <c r="R247" s="139">
        <f>TIME(J247,K247,0)</f>
        <v>0.3576388888888889</v>
      </c>
      <c r="S247" s="139">
        <f>TIME(L247,M247,0)</f>
        <v>0.54166666666666663</v>
      </c>
      <c r="T247" s="139">
        <f>TIME(N247,O247,0)</f>
        <v>0.5625</v>
      </c>
      <c r="U247" s="139">
        <f>TIME(P247,Q247,0)</f>
        <v>0.81597222222222221</v>
      </c>
      <c r="V247" s="11"/>
      <c r="W247" s="11">
        <f>TIME($W$4,$X$4,0)</f>
        <v>0.35416666666666669</v>
      </c>
      <c r="X247" s="11"/>
      <c r="Y247" s="11">
        <f>U247-R247-(T247-S247)</f>
        <v>0.43749999999999994</v>
      </c>
      <c r="Z247" s="196"/>
      <c r="AA247" s="150"/>
      <c r="AE247" s="218" t="s">
        <v>208</v>
      </c>
      <c r="AI247" s="184"/>
      <c r="AJ247" s="151">
        <v>14689</v>
      </c>
      <c r="AK247" s="151" t="s">
        <v>234</v>
      </c>
      <c r="AL247" s="172" t="s">
        <v>256</v>
      </c>
      <c r="AM247" s="225"/>
      <c r="AN247" s="79"/>
      <c r="AP247" s="176"/>
      <c r="AS247" s="28" t="s">
        <v>258</v>
      </c>
    </row>
    <row r="248" spans="1:45" ht="12.75" hidden="1" customHeight="1" outlineLevel="1" x14ac:dyDescent="0.2">
      <c r="B248" s="851"/>
      <c r="C248" s="851"/>
      <c r="D248" s="27" t="str">
        <f t="shared" si="67"/>
        <v/>
      </c>
      <c r="E248" s="191" t="str">
        <f t="shared" si="68"/>
        <v>DDD</v>
      </c>
      <c r="F248" s="2">
        <f t="shared" si="79"/>
        <v>2019</v>
      </c>
      <c r="G248" s="2">
        <f t="shared" si="80"/>
        <v>8</v>
      </c>
      <c r="H248" s="2">
        <f t="shared" ref="H248:H276" si="82">H247+1</f>
        <v>3</v>
      </c>
      <c r="I248" s="14">
        <f t="shared" si="81"/>
        <v>42218</v>
      </c>
      <c r="J248" s="3">
        <v>9</v>
      </c>
      <c r="K248" s="134">
        <v>35</v>
      </c>
      <c r="L248" s="3">
        <v>13</v>
      </c>
      <c r="M248" s="134">
        <v>0</v>
      </c>
      <c r="N248" s="3">
        <v>13</v>
      </c>
      <c r="O248" s="134">
        <v>0</v>
      </c>
      <c r="P248" s="3">
        <v>13</v>
      </c>
      <c r="Q248" s="134">
        <v>25</v>
      </c>
      <c r="R248" s="139">
        <f>TIME(J248,K248,0)</f>
        <v>0.39930555555555558</v>
      </c>
      <c r="S248" s="139">
        <f>TIME(L248,M248,0)</f>
        <v>0.54166666666666663</v>
      </c>
      <c r="T248" s="139">
        <f>TIME(N248,O248,0)</f>
        <v>0.54166666666666663</v>
      </c>
      <c r="U248" s="139">
        <f>TIME(P248,Q248,0)</f>
        <v>0.55902777777777779</v>
      </c>
      <c r="V248" s="11"/>
      <c r="W248" s="11">
        <v>0</v>
      </c>
      <c r="X248" s="11"/>
      <c r="Y248" s="11">
        <f>U248-R248-(T248-S248)</f>
        <v>0.15972222222222221</v>
      </c>
      <c r="Z248" s="196"/>
      <c r="AA248" s="150"/>
      <c r="AI248" s="184"/>
      <c r="AJ248" s="151">
        <v>14689</v>
      </c>
      <c r="AK248" s="151" t="s">
        <v>234</v>
      </c>
      <c r="AL248" s="172" t="s">
        <v>257</v>
      </c>
      <c r="AM248" s="225"/>
      <c r="AN248" s="79"/>
      <c r="AP248" s="176"/>
    </row>
    <row r="249" spans="1:45" ht="12.75" hidden="1" customHeight="1" outlineLevel="1" x14ac:dyDescent="0.2">
      <c r="B249" s="851"/>
      <c r="C249" s="851"/>
      <c r="D249" s="27" t="str">
        <f t="shared" si="67"/>
        <v/>
      </c>
      <c r="E249" s="191" t="str">
        <f t="shared" si="68"/>
        <v>DDD</v>
      </c>
      <c r="F249" s="2">
        <f t="shared" si="79"/>
        <v>2019</v>
      </c>
      <c r="G249" s="2">
        <f t="shared" si="80"/>
        <v>8</v>
      </c>
      <c r="H249" s="2">
        <f t="shared" si="82"/>
        <v>4</v>
      </c>
      <c r="I249" s="14">
        <f t="shared" si="81"/>
        <v>42219</v>
      </c>
      <c r="J249" s="3">
        <v>9</v>
      </c>
      <c r="K249" s="134">
        <v>0</v>
      </c>
      <c r="L249" s="3">
        <f>$L$4</f>
        <v>13</v>
      </c>
      <c r="M249" s="134">
        <f>$M$4</f>
        <v>0</v>
      </c>
      <c r="N249" s="3">
        <f>$N$4</f>
        <v>13</v>
      </c>
      <c r="O249" s="134">
        <f>$O$4</f>
        <v>30</v>
      </c>
      <c r="P249" s="3">
        <f>$P$4</f>
        <v>16</v>
      </c>
      <c r="Q249" s="134">
        <v>50</v>
      </c>
      <c r="R249" s="139">
        <f>TIME(J249,K249,0)</f>
        <v>0.375</v>
      </c>
      <c r="S249" s="139">
        <f>TIME(L249,M249,0)</f>
        <v>0.54166666666666663</v>
      </c>
      <c r="T249" s="139">
        <f>TIME(N249,O249,0)</f>
        <v>0.5625</v>
      </c>
      <c r="U249" s="139">
        <f>TIME(P249,Q249,0)</f>
        <v>0.70138888888888884</v>
      </c>
      <c r="V249" s="11"/>
      <c r="W249" s="11">
        <v>0</v>
      </c>
      <c r="X249" s="11"/>
      <c r="Y249" s="11">
        <f>U249-R249-(T249-S249)</f>
        <v>0.30555555555555547</v>
      </c>
      <c r="Z249" s="196"/>
      <c r="AA249" s="150"/>
      <c r="AI249" s="184"/>
      <c r="AJ249" s="151">
        <v>14689</v>
      </c>
      <c r="AK249" s="151" t="s">
        <v>234</v>
      </c>
      <c r="AL249" s="172" t="s">
        <v>254</v>
      </c>
      <c r="AM249" s="225"/>
      <c r="AN249" s="79"/>
      <c r="AP249" s="176"/>
    </row>
    <row r="250" spans="1:45" ht="12.75" hidden="1" customHeight="1" outlineLevel="1" x14ac:dyDescent="0.2">
      <c r="B250" s="851"/>
      <c r="C250" s="851"/>
      <c r="D250" s="27" t="str">
        <f t="shared" si="67"/>
        <v/>
      </c>
      <c r="E250" s="191" t="str">
        <f t="shared" si="68"/>
        <v>DDD</v>
      </c>
      <c r="F250" s="2">
        <f t="shared" si="79"/>
        <v>2019</v>
      </c>
      <c r="G250" s="2">
        <f t="shared" si="80"/>
        <v>8</v>
      </c>
      <c r="H250" s="2">
        <f t="shared" si="82"/>
        <v>5</v>
      </c>
      <c r="I250" s="14">
        <f t="shared" si="81"/>
        <v>42220</v>
      </c>
      <c r="J250" s="3">
        <v>8</v>
      </c>
      <c r="K250" s="134">
        <v>40</v>
      </c>
      <c r="L250" s="3">
        <v>13</v>
      </c>
      <c r="M250" s="134">
        <v>0</v>
      </c>
      <c r="N250" s="3">
        <v>13</v>
      </c>
      <c r="O250" s="134">
        <v>45</v>
      </c>
      <c r="P250" s="3">
        <v>18</v>
      </c>
      <c r="Q250" s="134">
        <v>0</v>
      </c>
      <c r="R250" s="139">
        <f t="shared" ref="R250:R272" si="83">TIME(J250,K250,0)</f>
        <v>0.3611111111111111</v>
      </c>
      <c r="S250" s="139">
        <f t="shared" ref="S250:S272" si="84">TIME(L250,M250,0)</f>
        <v>0.54166666666666663</v>
      </c>
      <c r="T250" s="139">
        <f t="shared" ref="T250:T272" si="85">TIME(N250,O250,0)</f>
        <v>0.57291666666666663</v>
      </c>
      <c r="U250" s="139">
        <f t="shared" ref="U250:U272" si="86">TIME(P250,Q250,0)</f>
        <v>0.75</v>
      </c>
      <c r="V250" s="11"/>
      <c r="W250" s="11">
        <f t="shared" ref="W250:W272" si="87">TIME($W$4,$X$4,0)</f>
        <v>0.35416666666666669</v>
      </c>
      <c r="X250" s="11"/>
      <c r="Y250" s="11">
        <f t="shared" ref="Y250:Y272" si="88">U250-R250-(T250-S250)</f>
        <v>0.3576388888888889</v>
      </c>
      <c r="Z250" s="196"/>
      <c r="AA250" s="150"/>
      <c r="AI250" s="184"/>
      <c r="AL250" s="172" t="s">
        <v>260</v>
      </c>
      <c r="AM250" s="225"/>
      <c r="AN250" s="79"/>
      <c r="AP250" s="176"/>
    </row>
    <row r="251" spans="1:45" ht="12.75" hidden="1" customHeight="1" outlineLevel="1" x14ac:dyDescent="0.2">
      <c r="B251" s="851"/>
      <c r="C251" s="851"/>
      <c r="D251" s="27" t="str">
        <f t="shared" si="67"/>
        <v/>
      </c>
      <c r="E251" s="191" t="str">
        <f t="shared" si="68"/>
        <v>DDD</v>
      </c>
      <c r="F251" s="2">
        <f t="shared" si="79"/>
        <v>2019</v>
      </c>
      <c r="G251" s="2">
        <f t="shared" si="80"/>
        <v>8</v>
      </c>
      <c r="H251" s="2">
        <f t="shared" si="82"/>
        <v>6</v>
      </c>
      <c r="I251" s="14">
        <f t="shared" si="81"/>
        <v>42221</v>
      </c>
      <c r="J251" s="3">
        <v>8</v>
      </c>
      <c r="K251" s="134">
        <v>0</v>
      </c>
      <c r="L251" s="3">
        <v>13</v>
      </c>
      <c r="M251" s="134">
        <v>0</v>
      </c>
      <c r="N251" s="3">
        <v>14</v>
      </c>
      <c r="O251" s="134">
        <v>0</v>
      </c>
      <c r="P251" s="3">
        <v>16</v>
      </c>
      <c r="Q251" s="134">
        <v>50</v>
      </c>
      <c r="R251" s="139">
        <f t="shared" si="83"/>
        <v>0.33333333333333331</v>
      </c>
      <c r="S251" s="139">
        <f t="shared" si="84"/>
        <v>0.54166666666666663</v>
      </c>
      <c r="T251" s="139">
        <f t="shared" si="85"/>
        <v>0.58333333333333337</v>
      </c>
      <c r="U251" s="139">
        <f t="shared" si="86"/>
        <v>0.70138888888888884</v>
      </c>
      <c r="V251" s="11"/>
      <c r="W251" s="11">
        <f t="shared" si="87"/>
        <v>0.35416666666666669</v>
      </c>
      <c r="X251" s="11"/>
      <c r="Y251" s="11">
        <f t="shared" si="88"/>
        <v>0.32638888888888878</v>
      </c>
      <c r="Z251" s="196"/>
      <c r="AA251" s="150"/>
      <c r="AI251" s="184"/>
      <c r="AL251" s="172" t="s">
        <v>260</v>
      </c>
      <c r="AM251" s="225"/>
      <c r="AN251" s="79"/>
      <c r="AP251" s="176"/>
    </row>
    <row r="252" spans="1:45" ht="12.75" hidden="1" customHeight="1" outlineLevel="1" x14ac:dyDescent="0.2">
      <c r="B252" s="851"/>
      <c r="C252" s="851"/>
      <c r="D252" s="27" t="str">
        <f t="shared" si="67"/>
        <v/>
      </c>
      <c r="E252" s="191" t="str">
        <f t="shared" si="68"/>
        <v>DDD</v>
      </c>
      <c r="F252" s="2">
        <f t="shared" si="79"/>
        <v>2019</v>
      </c>
      <c r="G252" s="2">
        <f t="shared" si="80"/>
        <v>8</v>
      </c>
      <c r="H252" s="2">
        <f t="shared" si="82"/>
        <v>7</v>
      </c>
      <c r="I252" s="14">
        <f t="shared" si="81"/>
        <v>42222</v>
      </c>
      <c r="J252" s="3">
        <v>8</v>
      </c>
      <c r="K252" s="134">
        <v>8</v>
      </c>
      <c r="L252" s="3">
        <v>13</v>
      </c>
      <c r="M252" s="134">
        <v>0</v>
      </c>
      <c r="N252" s="3">
        <v>13</v>
      </c>
      <c r="O252" s="134">
        <v>40</v>
      </c>
      <c r="P252" s="3">
        <v>17</v>
      </c>
      <c r="Q252" s="134">
        <v>0</v>
      </c>
      <c r="R252" s="139">
        <f t="shared" si="83"/>
        <v>0.33888888888888885</v>
      </c>
      <c r="S252" s="139">
        <f t="shared" si="84"/>
        <v>0.54166666666666663</v>
      </c>
      <c r="T252" s="139">
        <f t="shared" si="85"/>
        <v>0.56944444444444442</v>
      </c>
      <c r="U252" s="139">
        <f t="shared" si="86"/>
        <v>0.70833333333333337</v>
      </c>
      <c r="V252" s="11"/>
      <c r="W252" s="11">
        <f t="shared" si="87"/>
        <v>0.35416666666666669</v>
      </c>
      <c r="X252" s="11"/>
      <c r="Y252" s="11">
        <f t="shared" si="88"/>
        <v>0.34166666666666673</v>
      </c>
      <c r="Z252" s="196"/>
      <c r="AA252" s="150"/>
      <c r="AI252" s="184"/>
      <c r="AL252" s="172" t="s">
        <v>260</v>
      </c>
      <c r="AM252" s="225"/>
      <c r="AN252" s="79"/>
      <c r="AP252" s="176"/>
    </row>
    <row r="253" spans="1:45" ht="12.75" hidden="1" customHeight="1" outlineLevel="1" x14ac:dyDescent="0.2">
      <c r="B253" s="851"/>
      <c r="C253" s="851"/>
      <c r="D253" s="27" t="str">
        <f t="shared" si="67"/>
        <v/>
      </c>
      <c r="E253" s="191" t="str">
        <f t="shared" si="68"/>
        <v>DDD</v>
      </c>
      <c r="F253" s="2">
        <f t="shared" si="79"/>
        <v>2019</v>
      </c>
      <c r="G253" s="2">
        <f t="shared" si="80"/>
        <v>8</v>
      </c>
      <c r="H253" s="2">
        <f t="shared" si="82"/>
        <v>8</v>
      </c>
      <c r="I253" s="14">
        <f t="shared" si="81"/>
        <v>42223</v>
      </c>
      <c r="J253" s="3">
        <v>8</v>
      </c>
      <c r="K253" s="134">
        <v>5</v>
      </c>
      <c r="L253" s="3">
        <v>13</v>
      </c>
      <c r="M253" s="134">
        <v>0</v>
      </c>
      <c r="N253" s="3">
        <v>13</v>
      </c>
      <c r="O253" s="134">
        <v>50</v>
      </c>
      <c r="P253" s="3">
        <v>18</v>
      </c>
      <c r="Q253" s="134">
        <v>0</v>
      </c>
      <c r="R253" s="139">
        <f t="shared" si="83"/>
        <v>0.33680555555555558</v>
      </c>
      <c r="S253" s="139">
        <f t="shared" si="84"/>
        <v>0.54166666666666663</v>
      </c>
      <c r="T253" s="139">
        <f t="shared" si="85"/>
        <v>0.57638888888888895</v>
      </c>
      <c r="U253" s="139">
        <f t="shared" si="86"/>
        <v>0.75</v>
      </c>
      <c r="V253" s="11"/>
      <c r="W253" s="11">
        <f t="shared" si="87"/>
        <v>0.35416666666666669</v>
      </c>
      <c r="X253" s="11"/>
      <c r="Y253" s="11">
        <f t="shared" si="88"/>
        <v>0.3784722222222221</v>
      </c>
      <c r="Z253" s="196"/>
      <c r="AA253" s="150"/>
      <c r="AI253" s="184"/>
      <c r="AL253" s="172" t="s">
        <v>260</v>
      </c>
      <c r="AM253" s="225"/>
      <c r="AN253" s="79"/>
      <c r="AP253" s="176"/>
    </row>
    <row r="254" spans="1:45" ht="12.75" hidden="1" customHeight="1" outlineLevel="1" x14ac:dyDescent="0.2">
      <c r="B254" s="851"/>
      <c r="C254" s="851"/>
      <c r="D254" s="27" t="str">
        <f t="shared" si="67"/>
        <v/>
      </c>
      <c r="E254" s="191" t="str">
        <f t="shared" si="68"/>
        <v>DDD</v>
      </c>
      <c r="F254" s="2">
        <f t="shared" si="79"/>
        <v>2019</v>
      </c>
      <c r="G254" s="2">
        <f t="shared" si="80"/>
        <v>8</v>
      </c>
      <c r="H254" s="2">
        <f t="shared" si="82"/>
        <v>9</v>
      </c>
      <c r="I254" s="14">
        <f t="shared" si="81"/>
        <v>42224</v>
      </c>
      <c r="J254" s="3">
        <v>8</v>
      </c>
      <c r="K254" s="134">
        <v>20</v>
      </c>
      <c r="L254" s="3">
        <v>13</v>
      </c>
      <c r="M254" s="134">
        <v>0</v>
      </c>
      <c r="N254" s="3">
        <v>13</v>
      </c>
      <c r="O254" s="134">
        <v>30</v>
      </c>
      <c r="P254" s="3">
        <v>16</v>
      </c>
      <c r="Q254" s="134">
        <v>0</v>
      </c>
      <c r="R254" s="139">
        <f t="shared" si="83"/>
        <v>0.34722222222222227</v>
      </c>
      <c r="S254" s="139">
        <f t="shared" si="84"/>
        <v>0.54166666666666663</v>
      </c>
      <c r="T254" s="139">
        <f t="shared" si="85"/>
        <v>0.5625</v>
      </c>
      <c r="U254" s="139">
        <f t="shared" si="86"/>
        <v>0.66666666666666663</v>
      </c>
      <c r="V254" s="11"/>
      <c r="W254" s="11">
        <f t="shared" si="87"/>
        <v>0.35416666666666669</v>
      </c>
      <c r="X254" s="11"/>
      <c r="Y254" s="11">
        <f t="shared" si="88"/>
        <v>0.29861111111111099</v>
      </c>
      <c r="Z254" s="196"/>
      <c r="AA254" s="150"/>
      <c r="AI254" s="184"/>
      <c r="AL254" s="172" t="s">
        <v>260</v>
      </c>
      <c r="AM254" s="225"/>
      <c r="AN254" s="79"/>
      <c r="AP254" s="176"/>
    </row>
    <row r="255" spans="1:45" ht="12.75" hidden="1" customHeight="1" outlineLevel="1" x14ac:dyDescent="0.2">
      <c r="B255" s="851"/>
      <c r="C255" s="851"/>
      <c r="D255" s="27" t="str">
        <f t="shared" si="67"/>
        <v/>
      </c>
      <c r="E255" s="191" t="str">
        <f t="shared" si="68"/>
        <v>DDD</v>
      </c>
      <c r="F255" s="191">
        <f t="shared" si="79"/>
        <v>2019</v>
      </c>
      <c r="G255" s="191">
        <f t="shared" si="80"/>
        <v>8</v>
      </c>
      <c r="H255" s="191">
        <f t="shared" si="82"/>
        <v>10</v>
      </c>
      <c r="I255" s="192">
        <f t="shared" si="81"/>
        <v>42225</v>
      </c>
      <c r="J255" s="193"/>
      <c r="K255" s="194"/>
      <c r="L255" s="193"/>
      <c r="M255" s="194"/>
      <c r="N255" s="193"/>
      <c r="O255" s="194"/>
      <c r="P255" s="193"/>
      <c r="Q255" s="194"/>
      <c r="R255" s="195"/>
      <c r="S255" s="195"/>
      <c r="T255" s="195"/>
      <c r="U255" s="195"/>
      <c r="V255" s="196"/>
      <c r="W255" s="196"/>
      <c r="X255" s="196"/>
      <c r="Y255" s="196"/>
      <c r="Z255" s="196"/>
      <c r="AA255" s="150"/>
      <c r="AI255" s="184"/>
      <c r="AM255" s="225"/>
      <c r="AN255" s="79"/>
      <c r="AP255" s="176"/>
    </row>
    <row r="256" spans="1:45" ht="12.75" hidden="1" customHeight="1" outlineLevel="1" x14ac:dyDescent="0.2">
      <c r="B256" s="851"/>
      <c r="C256" s="851"/>
      <c r="D256" s="27" t="str">
        <f t="shared" si="67"/>
        <v/>
      </c>
      <c r="E256" s="191" t="str">
        <f t="shared" si="68"/>
        <v>DDD</v>
      </c>
      <c r="F256" s="191">
        <f t="shared" si="79"/>
        <v>2019</v>
      </c>
      <c r="G256" s="191">
        <f t="shared" si="80"/>
        <v>8</v>
      </c>
      <c r="H256" s="191">
        <f t="shared" si="82"/>
        <v>11</v>
      </c>
      <c r="I256" s="192">
        <f t="shared" si="81"/>
        <v>42226</v>
      </c>
      <c r="J256" s="193"/>
      <c r="K256" s="194"/>
      <c r="L256" s="193"/>
      <c r="M256" s="194"/>
      <c r="N256" s="193"/>
      <c r="O256" s="194"/>
      <c r="P256" s="193"/>
      <c r="Q256" s="194"/>
      <c r="R256" s="195"/>
      <c r="S256" s="195"/>
      <c r="T256" s="195"/>
      <c r="U256" s="195"/>
      <c r="V256" s="196"/>
      <c r="W256" s="196"/>
      <c r="X256" s="196"/>
      <c r="Y256" s="196"/>
      <c r="Z256" s="196"/>
      <c r="AA256" s="150"/>
      <c r="AI256" s="184"/>
      <c r="AM256" s="225"/>
      <c r="AN256" s="79"/>
      <c r="AP256" s="176"/>
    </row>
    <row r="257" spans="2:38" ht="12.75" hidden="1" customHeight="1" outlineLevel="1" x14ac:dyDescent="0.2">
      <c r="B257" s="851"/>
      <c r="C257" s="851"/>
      <c r="D257" s="27" t="str">
        <f t="shared" si="67"/>
        <v/>
      </c>
      <c r="E257" s="191" t="str">
        <f t="shared" si="68"/>
        <v>DDD</v>
      </c>
      <c r="F257" s="2">
        <f t="shared" si="79"/>
        <v>2019</v>
      </c>
      <c r="G257" s="2">
        <f t="shared" si="80"/>
        <v>8</v>
      </c>
      <c r="H257" s="2">
        <f t="shared" si="82"/>
        <v>12</v>
      </c>
      <c r="I257" s="14">
        <f t="shared" si="81"/>
        <v>42227</v>
      </c>
      <c r="J257" s="3">
        <v>8</v>
      </c>
      <c r="K257" s="134">
        <v>9</v>
      </c>
      <c r="L257" s="3">
        <v>13</v>
      </c>
      <c r="M257" s="134">
        <v>0</v>
      </c>
      <c r="N257" s="3">
        <v>13</v>
      </c>
      <c r="O257" s="134">
        <v>45</v>
      </c>
      <c r="P257" s="3">
        <v>18</v>
      </c>
      <c r="Q257" s="134">
        <v>0</v>
      </c>
      <c r="R257" s="139">
        <f t="shared" si="83"/>
        <v>0.33958333333333335</v>
      </c>
      <c r="S257" s="139">
        <f t="shared" si="84"/>
        <v>0.54166666666666663</v>
      </c>
      <c r="T257" s="139">
        <f t="shared" si="85"/>
        <v>0.57291666666666663</v>
      </c>
      <c r="U257" s="139">
        <f t="shared" si="86"/>
        <v>0.75</v>
      </c>
      <c r="V257" s="11"/>
      <c r="W257" s="11">
        <f t="shared" si="87"/>
        <v>0.35416666666666669</v>
      </c>
      <c r="X257" s="11"/>
      <c r="Y257" s="11">
        <f t="shared" si="88"/>
        <v>0.37916666666666665</v>
      </c>
      <c r="Z257" s="196"/>
      <c r="AA257" s="150"/>
      <c r="AI257" s="184"/>
      <c r="AL257" s="172" t="s">
        <v>261</v>
      </c>
    </row>
    <row r="258" spans="2:38" ht="12.75" hidden="1" customHeight="1" outlineLevel="1" x14ac:dyDescent="0.2">
      <c r="B258" s="851"/>
      <c r="C258" s="851"/>
      <c r="D258" s="27" t="str">
        <f t="shared" si="67"/>
        <v/>
      </c>
      <c r="E258" s="191" t="str">
        <f t="shared" si="68"/>
        <v>DDD</v>
      </c>
      <c r="F258" s="2">
        <f t="shared" si="79"/>
        <v>2019</v>
      </c>
      <c r="G258" s="2">
        <f t="shared" si="80"/>
        <v>8</v>
      </c>
      <c r="H258" s="2">
        <f t="shared" si="82"/>
        <v>13</v>
      </c>
      <c r="I258" s="14">
        <f t="shared" si="81"/>
        <v>42228</v>
      </c>
      <c r="J258" s="3">
        <v>7</v>
      </c>
      <c r="K258" s="134">
        <v>45</v>
      </c>
      <c r="L258" s="3">
        <v>13</v>
      </c>
      <c r="M258" s="134">
        <v>5</v>
      </c>
      <c r="N258" s="3">
        <v>13</v>
      </c>
      <c r="O258" s="134">
        <v>55</v>
      </c>
      <c r="P258" s="3">
        <v>17</v>
      </c>
      <c r="Q258" s="134">
        <v>0</v>
      </c>
      <c r="R258" s="139">
        <f t="shared" si="83"/>
        <v>0.32291666666666669</v>
      </c>
      <c r="S258" s="139">
        <f t="shared" si="84"/>
        <v>0.54513888888888895</v>
      </c>
      <c r="T258" s="139">
        <f t="shared" si="85"/>
        <v>0.57986111111111105</v>
      </c>
      <c r="U258" s="139">
        <f t="shared" si="86"/>
        <v>0.70833333333333337</v>
      </c>
      <c r="V258" s="11"/>
      <c r="W258" s="11">
        <f t="shared" si="87"/>
        <v>0.35416666666666669</v>
      </c>
      <c r="X258" s="11"/>
      <c r="Y258" s="11">
        <f t="shared" si="88"/>
        <v>0.35069444444444459</v>
      </c>
      <c r="Z258" s="196"/>
      <c r="AA258" s="150"/>
      <c r="AI258" s="184"/>
      <c r="AL258" s="172" t="s">
        <v>262</v>
      </c>
    </row>
    <row r="259" spans="2:38" ht="12.75" hidden="1" customHeight="1" outlineLevel="1" x14ac:dyDescent="0.2">
      <c r="B259" s="851"/>
      <c r="C259" s="851"/>
      <c r="D259" s="27" t="str">
        <f t="shared" si="67"/>
        <v/>
      </c>
      <c r="E259" s="191" t="str">
        <f t="shared" si="68"/>
        <v>DDD</v>
      </c>
      <c r="F259" s="2">
        <f t="shared" si="79"/>
        <v>2019</v>
      </c>
      <c r="G259" s="2">
        <f t="shared" si="80"/>
        <v>8</v>
      </c>
      <c r="H259" s="2">
        <f t="shared" si="82"/>
        <v>14</v>
      </c>
      <c r="I259" s="14">
        <f t="shared" si="81"/>
        <v>42229</v>
      </c>
      <c r="J259" s="3">
        <v>7</v>
      </c>
      <c r="K259" s="134">
        <v>45</v>
      </c>
      <c r="L259" s="3">
        <v>13</v>
      </c>
      <c r="M259" s="134">
        <v>0</v>
      </c>
      <c r="N259" s="3">
        <v>13</v>
      </c>
      <c r="O259" s="134">
        <v>45</v>
      </c>
      <c r="P259" s="3">
        <v>16</v>
      </c>
      <c r="Q259" s="134">
        <v>0</v>
      </c>
      <c r="R259" s="139">
        <f t="shared" si="83"/>
        <v>0.32291666666666669</v>
      </c>
      <c r="S259" s="139">
        <f t="shared" si="84"/>
        <v>0.54166666666666663</v>
      </c>
      <c r="T259" s="139">
        <f t="shared" si="85"/>
        <v>0.57291666666666663</v>
      </c>
      <c r="U259" s="139">
        <f t="shared" si="86"/>
        <v>0.66666666666666663</v>
      </c>
      <c r="V259" s="11"/>
      <c r="W259" s="11">
        <f t="shared" si="87"/>
        <v>0.35416666666666669</v>
      </c>
      <c r="X259" s="11"/>
      <c r="Y259" s="11">
        <f t="shared" si="88"/>
        <v>0.31249999999999994</v>
      </c>
      <c r="Z259" s="196"/>
      <c r="AA259" s="150"/>
      <c r="AI259" s="184"/>
      <c r="AL259" s="172" t="s">
        <v>265</v>
      </c>
    </row>
    <row r="260" spans="2:38" ht="12.75" hidden="1" customHeight="1" outlineLevel="1" x14ac:dyDescent="0.2">
      <c r="B260" s="851"/>
      <c r="C260" s="851"/>
      <c r="D260" s="27" t="str">
        <f t="shared" si="67"/>
        <v/>
      </c>
      <c r="E260" s="191" t="str">
        <f t="shared" si="68"/>
        <v>DDD</v>
      </c>
      <c r="F260" s="2">
        <f t="shared" si="79"/>
        <v>2019</v>
      </c>
      <c r="G260" s="2">
        <f t="shared" si="80"/>
        <v>8</v>
      </c>
      <c r="H260" s="2">
        <f t="shared" si="82"/>
        <v>15</v>
      </c>
      <c r="I260" s="14">
        <f t="shared" si="81"/>
        <v>42230</v>
      </c>
      <c r="J260" s="3">
        <v>7</v>
      </c>
      <c r="K260" s="134">
        <v>50</v>
      </c>
      <c r="L260" s="3">
        <v>13</v>
      </c>
      <c r="M260" s="134">
        <v>0</v>
      </c>
      <c r="N260" s="3">
        <v>13</v>
      </c>
      <c r="O260" s="134">
        <v>45</v>
      </c>
      <c r="P260" s="3">
        <v>17</v>
      </c>
      <c r="Q260" s="134">
        <v>20</v>
      </c>
      <c r="R260" s="139">
        <f t="shared" si="83"/>
        <v>0.3263888888888889</v>
      </c>
      <c r="S260" s="139">
        <f t="shared" si="84"/>
        <v>0.54166666666666663</v>
      </c>
      <c r="T260" s="139">
        <f t="shared" si="85"/>
        <v>0.57291666666666663</v>
      </c>
      <c r="U260" s="139">
        <f t="shared" si="86"/>
        <v>0.72222222222222221</v>
      </c>
      <c r="V260" s="11"/>
      <c r="W260" s="11">
        <f t="shared" si="87"/>
        <v>0.35416666666666669</v>
      </c>
      <c r="X260" s="11"/>
      <c r="Y260" s="11">
        <f t="shared" si="88"/>
        <v>0.36458333333333331</v>
      </c>
      <c r="Z260" s="196"/>
      <c r="AA260" s="150"/>
      <c r="AI260" s="184"/>
      <c r="AL260" s="172" t="s">
        <v>264</v>
      </c>
    </row>
    <row r="261" spans="2:38" ht="12.75" hidden="1" customHeight="1" outlineLevel="1" x14ac:dyDescent="0.2">
      <c r="B261" s="851"/>
      <c r="C261" s="851"/>
      <c r="D261" s="27" t="str">
        <f t="shared" si="67"/>
        <v/>
      </c>
      <c r="E261" s="191" t="str">
        <f t="shared" si="68"/>
        <v>DDD</v>
      </c>
      <c r="F261" s="2">
        <f t="shared" si="79"/>
        <v>2019</v>
      </c>
      <c r="G261" s="2">
        <f t="shared" si="80"/>
        <v>8</v>
      </c>
      <c r="H261" s="2">
        <f t="shared" si="82"/>
        <v>16</v>
      </c>
      <c r="I261" s="14">
        <f t="shared" si="81"/>
        <v>42231</v>
      </c>
      <c r="J261" s="3">
        <v>8</v>
      </c>
      <c r="K261" s="134">
        <v>0</v>
      </c>
      <c r="L261" s="3">
        <v>12</v>
      </c>
      <c r="M261" s="134">
        <v>35</v>
      </c>
      <c r="N261" s="3">
        <v>13</v>
      </c>
      <c r="O261" s="134">
        <v>15</v>
      </c>
      <c r="P261" s="3">
        <v>16</v>
      </c>
      <c r="Q261" s="134">
        <v>0</v>
      </c>
      <c r="R261" s="139">
        <f t="shared" si="83"/>
        <v>0.33333333333333331</v>
      </c>
      <c r="S261" s="139">
        <f t="shared" si="84"/>
        <v>0.52430555555555558</v>
      </c>
      <c r="T261" s="139">
        <f t="shared" si="85"/>
        <v>0.55208333333333337</v>
      </c>
      <c r="U261" s="139">
        <f t="shared" si="86"/>
        <v>0.66666666666666663</v>
      </c>
      <c r="V261" s="11"/>
      <c r="W261" s="11">
        <f t="shared" si="87"/>
        <v>0.35416666666666669</v>
      </c>
      <c r="X261" s="11"/>
      <c r="Y261" s="11">
        <f t="shared" si="88"/>
        <v>0.30555555555555552</v>
      </c>
      <c r="Z261" s="196"/>
      <c r="AA261" s="172"/>
      <c r="AI261" s="184"/>
      <c r="AL261" s="172" t="s">
        <v>263</v>
      </c>
    </row>
    <row r="262" spans="2:38" ht="12.75" hidden="1" customHeight="1" outlineLevel="1" x14ac:dyDescent="0.2">
      <c r="B262" s="851"/>
      <c r="C262" s="851"/>
      <c r="D262" s="27" t="str">
        <f t="shared" si="67"/>
        <v/>
      </c>
      <c r="E262" s="191" t="str">
        <f t="shared" si="68"/>
        <v>DDD</v>
      </c>
      <c r="F262" s="191">
        <f t="shared" si="79"/>
        <v>2019</v>
      </c>
      <c r="G262" s="191">
        <f t="shared" si="80"/>
        <v>8</v>
      </c>
      <c r="H262" s="191">
        <f t="shared" si="82"/>
        <v>17</v>
      </c>
      <c r="I262" s="192">
        <f t="shared" si="81"/>
        <v>42232</v>
      </c>
      <c r="J262" s="193"/>
      <c r="K262" s="194"/>
      <c r="L262" s="193"/>
      <c r="M262" s="194"/>
      <c r="N262" s="193"/>
      <c r="O262" s="194"/>
      <c r="P262" s="193"/>
      <c r="Q262" s="194"/>
      <c r="R262" s="195"/>
      <c r="S262" s="195"/>
      <c r="T262" s="195"/>
      <c r="U262" s="195"/>
      <c r="V262" s="196"/>
      <c r="W262" s="196"/>
      <c r="X262" s="196"/>
      <c r="Y262" s="196"/>
      <c r="Z262" s="196"/>
      <c r="AA262" s="172"/>
      <c r="AI262" s="184"/>
    </row>
    <row r="263" spans="2:38" ht="12.75" hidden="1" customHeight="1" outlineLevel="1" x14ac:dyDescent="0.2">
      <c r="B263" s="851"/>
      <c r="C263" s="851"/>
      <c r="D263" s="27" t="str">
        <f t="shared" si="67"/>
        <v/>
      </c>
      <c r="E263" s="191" t="str">
        <f t="shared" si="68"/>
        <v>DDD</v>
      </c>
      <c r="F263" s="191">
        <f t="shared" si="79"/>
        <v>2019</v>
      </c>
      <c r="G263" s="191">
        <f t="shared" si="80"/>
        <v>8</v>
      </c>
      <c r="H263" s="191">
        <f t="shared" si="82"/>
        <v>18</v>
      </c>
      <c r="I263" s="192">
        <f t="shared" si="81"/>
        <v>42233</v>
      </c>
      <c r="J263" s="193"/>
      <c r="K263" s="194"/>
      <c r="L263" s="193"/>
      <c r="M263" s="194"/>
      <c r="N263" s="193"/>
      <c r="O263" s="194"/>
      <c r="P263" s="193"/>
      <c r="Q263" s="194"/>
      <c r="R263" s="195"/>
      <c r="S263" s="195"/>
      <c r="T263" s="195"/>
      <c r="U263" s="195"/>
      <c r="V263" s="196"/>
      <c r="W263" s="196"/>
      <c r="X263" s="196"/>
      <c r="Y263" s="196"/>
      <c r="Z263" s="196"/>
      <c r="AA263" s="172"/>
      <c r="AI263" s="184"/>
    </row>
    <row r="264" spans="2:38" ht="12.75" hidden="1" customHeight="1" outlineLevel="1" x14ac:dyDescent="0.2">
      <c r="B264" s="851"/>
      <c r="C264" s="851"/>
      <c r="D264" s="27" t="str">
        <f t="shared" si="67"/>
        <v/>
      </c>
      <c r="E264" s="191" t="str">
        <f t="shared" si="68"/>
        <v>DDD</v>
      </c>
      <c r="F264" s="2">
        <f t="shared" si="79"/>
        <v>2019</v>
      </c>
      <c r="G264" s="2">
        <f t="shared" si="80"/>
        <v>8</v>
      </c>
      <c r="H264" s="2">
        <f t="shared" si="82"/>
        <v>19</v>
      </c>
      <c r="I264" s="14">
        <f t="shared" si="81"/>
        <v>42234</v>
      </c>
      <c r="J264" s="3">
        <v>8</v>
      </c>
      <c r="K264" s="134">
        <v>15</v>
      </c>
      <c r="L264" s="3">
        <v>13</v>
      </c>
      <c r="M264" s="134">
        <v>0</v>
      </c>
      <c r="N264" s="3">
        <v>13</v>
      </c>
      <c r="O264" s="134">
        <v>45</v>
      </c>
      <c r="P264" s="3">
        <v>17</v>
      </c>
      <c r="Q264" s="134">
        <v>0</v>
      </c>
      <c r="R264" s="139">
        <f t="shared" si="83"/>
        <v>0.34375</v>
      </c>
      <c r="S264" s="139">
        <f t="shared" si="84"/>
        <v>0.54166666666666663</v>
      </c>
      <c r="T264" s="139">
        <f t="shared" si="85"/>
        <v>0.57291666666666663</v>
      </c>
      <c r="U264" s="139">
        <f t="shared" si="86"/>
        <v>0.70833333333333337</v>
      </c>
      <c r="V264" s="11"/>
      <c r="W264" s="11">
        <f t="shared" si="87"/>
        <v>0.35416666666666669</v>
      </c>
      <c r="X264" s="11"/>
      <c r="Y264" s="11">
        <f t="shared" si="88"/>
        <v>0.33333333333333337</v>
      </c>
      <c r="Z264" s="196"/>
      <c r="AA264" s="172"/>
      <c r="AI264" s="184"/>
    </row>
    <row r="265" spans="2:38" ht="12.75" hidden="1" customHeight="1" outlineLevel="1" x14ac:dyDescent="0.2">
      <c r="B265" s="851"/>
      <c r="C265" s="851"/>
      <c r="D265" s="27" t="str">
        <f t="shared" ref="D265:D328" si="89">IF(E265="Mon",WEEKNUM(I265),"")</f>
        <v/>
      </c>
      <c r="E265" s="191" t="str">
        <f t="shared" ref="E265:E328" si="90">TEXT(I265,"DDD")</f>
        <v>DDD</v>
      </c>
      <c r="F265" s="2">
        <f t="shared" si="79"/>
        <v>2019</v>
      </c>
      <c r="G265" s="2">
        <f t="shared" si="80"/>
        <v>8</v>
      </c>
      <c r="H265" s="2">
        <f t="shared" si="82"/>
        <v>20</v>
      </c>
      <c r="I265" s="14">
        <f t="shared" si="81"/>
        <v>42235</v>
      </c>
      <c r="J265" s="3">
        <v>8</v>
      </c>
      <c r="K265" s="134">
        <v>30</v>
      </c>
      <c r="L265" s="3">
        <v>13</v>
      </c>
      <c r="M265" s="134">
        <v>0</v>
      </c>
      <c r="N265" s="3">
        <v>13</v>
      </c>
      <c r="O265" s="134">
        <v>45</v>
      </c>
      <c r="P265" s="3">
        <v>17</v>
      </c>
      <c r="Q265" s="134">
        <v>10</v>
      </c>
      <c r="R265" s="139">
        <f t="shared" si="83"/>
        <v>0.35416666666666669</v>
      </c>
      <c r="S265" s="139">
        <f t="shared" si="84"/>
        <v>0.54166666666666663</v>
      </c>
      <c r="T265" s="139">
        <f t="shared" si="85"/>
        <v>0.57291666666666663</v>
      </c>
      <c r="U265" s="139">
        <f t="shared" si="86"/>
        <v>0.71527777777777779</v>
      </c>
      <c r="V265" s="11"/>
      <c r="W265" s="11">
        <f t="shared" si="87"/>
        <v>0.35416666666666669</v>
      </c>
      <c r="X265" s="11"/>
      <c r="Y265" s="11">
        <f t="shared" si="88"/>
        <v>0.3298611111111111</v>
      </c>
      <c r="Z265" s="196"/>
      <c r="AA265" s="172"/>
      <c r="AI265" s="184"/>
      <c r="AL265" s="172" t="s">
        <v>266</v>
      </c>
    </row>
    <row r="266" spans="2:38" ht="12.75" hidden="1" customHeight="1" outlineLevel="1" x14ac:dyDescent="0.2">
      <c r="B266" s="851"/>
      <c r="C266" s="851"/>
      <c r="D266" s="27" t="str">
        <f t="shared" si="89"/>
        <v/>
      </c>
      <c r="E266" s="191" t="str">
        <f t="shared" si="90"/>
        <v>DDD</v>
      </c>
      <c r="F266" s="2">
        <f t="shared" si="79"/>
        <v>2019</v>
      </c>
      <c r="G266" s="2">
        <f t="shared" si="80"/>
        <v>8</v>
      </c>
      <c r="H266" s="2">
        <f t="shared" si="82"/>
        <v>21</v>
      </c>
      <c r="I266" s="14">
        <f t="shared" si="81"/>
        <v>42236</v>
      </c>
      <c r="J266" s="3">
        <v>8</v>
      </c>
      <c r="K266" s="134">
        <v>20</v>
      </c>
      <c r="L266" s="3">
        <v>13</v>
      </c>
      <c r="M266" s="134">
        <v>0</v>
      </c>
      <c r="N266" s="3">
        <v>13</v>
      </c>
      <c r="O266" s="134">
        <v>45</v>
      </c>
      <c r="P266" s="3">
        <v>17</v>
      </c>
      <c r="Q266" s="134">
        <v>25</v>
      </c>
      <c r="R266" s="139">
        <f t="shared" si="83"/>
        <v>0.34722222222222227</v>
      </c>
      <c r="S266" s="139">
        <f t="shared" si="84"/>
        <v>0.54166666666666663</v>
      </c>
      <c r="T266" s="139">
        <f t="shared" si="85"/>
        <v>0.57291666666666663</v>
      </c>
      <c r="U266" s="139">
        <f t="shared" si="86"/>
        <v>0.72569444444444453</v>
      </c>
      <c r="V266" s="11"/>
      <c r="W266" s="11">
        <f t="shared" si="87"/>
        <v>0.35416666666666669</v>
      </c>
      <c r="X266" s="11"/>
      <c r="Y266" s="11">
        <f t="shared" si="88"/>
        <v>0.34722222222222227</v>
      </c>
      <c r="Z266" s="196"/>
      <c r="AI266" s="184"/>
    </row>
    <row r="267" spans="2:38" ht="12.75" hidden="1" customHeight="1" outlineLevel="1" x14ac:dyDescent="0.2">
      <c r="B267" s="851"/>
      <c r="C267" s="851"/>
      <c r="D267" s="27" t="str">
        <f t="shared" si="89"/>
        <v/>
      </c>
      <c r="E267" s="191" t="str">
        <f t="shared" si="90"/>
        <v>DDD</v>
      </c>
      <c r="F267" s="2">
        <f t="shared" si="79"/>
        <v>2019</v>
      </c>
      <c r="G267" s="2">
        <f t="shared" si="80"/>
        <v>8</v>
      </c>
      <c r="H267" s="2">
        <f t="shared" si="82"/>
        <v>22</v>
      </c>
      <c r="I267" s="14">
        <f t="shared" si="81"/>
        <v>42237</v>
      </c>
      <c r="J267" s="3">
        <v>8</v>
      </c>
      <c r="K267" s="134">
        <v>35</v>
      </c>
      <c r="L267" s="3">
        <v>12</v>
      </c>
      <c r="M267" s="134">
        <v>15</v>
      </c>
      <c r="N267" s="3">
        <v>13</v>
      </c>
      <c r="O267" s="134">
        <v>0</v>
      </c>
      <c r="P267" s="3">
        <v>17</v>
      </c>
      <c r="Q267" s="134">
        <v>15</v>
      </c>
      <c r="R267" s="139">
        <f t="shared" si="83"/>
        <v>0.3576388888888889</v>
      </c>
      <c r="S267" s="139">
        <f t="shared" si="84"/>
        <v>0.51041666666666663</v>
      </c>
      <c r="T267" s="139">
        <f t="shared" si="85"/>
        <v>0.54166666666666663</v>
      </c>
      <c r="U267" s="139">
        <f t="shared" si="86"/>
        <v>0.71875</v>
      </c>
      <c r="V267" s="11"/>
      <c r="W267" s="11">
        <f t="shared" si="87"/>
        <v>0.35416666666666669</v>
      </c>
      <c r="X267" s="11"/>
      <c r="Y267" s="11">
        <f t="shared" si="88"/>
        <v>0.3298611111111111</v>
      </c>
      <c r="Z267" s="196"/>
      <c r="AI267" s="184"/>
    </row>
    <row r="268" spans="2:38" ht="12.75" hidden="1" customHeight="1" outlineLevel="1" x14ac:dyDescent="0.2">
      <c r="B268" s="851"/>
      <c r="C268" s="851"/>
      <c r="D268" s="27" t="str">
        <f t="shared" si="89"/>
        <v/>
      </c>
      <c r="E268" s="191" t="str">
        <f t="shared" si="90"/>
        <v>DDD</v>
      </c>
      <c r="F268" s="2">
        <f t="shared" si="79"/>
        <v>2019</v>
      </c>
      <c r="G268" s="2">
        <f t="shared" si="80"/>
        <v>8</v>
      </c>
      <c r="H268" s="2">
        <f t="shared" si="82"/>
        <v>23</v>
      </c>
      <c r="I268" s="14">
        <f t="shared" si="81"/>
        <v>42238</v>
      </c>
      <c r="J268" s="3">
        <v>7</v>
      </c>
      <c r="K268" s="134">
        <v>35</v>
      </c>
      <c r="L268" s="193">
        <f>$L$4</f>
        <v>13</v>
      </c>
      <c r="M268" s="194">
        <f>$M$4</f>
        <v>0</v>
      </c>
      <c r="N268" s="193">
        <f>$N$4</f>
        <v>13</v>
      </c>
      <c r="O268" s="194">
        <f>$O$4</f>
        <v>30</v>
      </c>
      <c r="P268" s="193">
        <f>$P$4</f>
        <v>16</v>
      </c>
      <c r="Q268" s="194">
        <f>$Q$4</f>
        <v>0</v>
      </c>
      <c r="R268" s="195">
        <f t="shared" si="83"/>
        <v>0.31597222222222221</v>
      </c>
      <c r="S268" s="195">
        <f t="shared" si="84"/>
        <v>0.54166666666666663</v>
      </c>
      <c r="T268" s="195">
        <f t="shared" si="85"/>
        <v>0.5625</v>
      </c>
      <c r="U268" s="195">
        <f t="shared" si="86"/>
        <v>0.66666666666666663</v>
      </c>
      <c r="V268" s="196"/>
      <c r="W268" s="196">
        <f t="shared" si="87"/>
        <v>0.35416666666666669</v>
      </c>
      <c r="X268" s="196"/>
      <c r="Y268" s="196">
        <f t="shared" si="88"/>
        <v>0.32986111111111105</v>
      </c>
      <c r="Z268" s="196"/>
      <c r="AA268" s="150"/>
      <c r="AI268" s="184"/>
    </row>
    <row r="269" spans="2:38" ht="12.75" hidden="1" customHeight="1" outlineLevel="1" x14ac:dyDescent="0.2">
      <c r="B269" s="851"/>
      <c r="C269" s="851"/>
      <c r="D269" s="27" t="str">
        <f t="shared" si="89"/>
        <v/>
      </c>
      <c r="E269" s="191" t="str">
        <f t="shared" si="90"/>
        <v>DDD</v>
      </c>
      <c r="F269" s="191">
        <f t="shared" si="79"/>
        <v>2019</v>
      </c>
      <c r="G269" s="191">
        <f t="shared" si="80"/>
        <v>8</v>
      </c>
      <c r="H269" s="191">
        <f t="shared" si="82"/>
        <v>24</v>
      </c>
      <c r="I269" s="192">
        <f t="shared" si="81"/>
        <v>42239</v>
      </c>
      <c r="J269" s="193"/>
      <c r="K269" s="194"/>
      <c r="L269" s="193"/>
      <c r="M269" s="194"/>
      <c r="N269" s="193"/>
      <c r="O269" s="194"/>
      <c r="P269" s="193"/>
      <c r="Q269" s="194"/>
      <c r="R269" s="195"/>
      <c r="S269" s="195"/>
      <c r="T269" s="195"/>
      <c r="U269" s="195"/>
      <c r="V269" s="196"/>
      <c r="W269" s="196"/>
      <c r="X269" s="196"/>
      <c r="Y269" s="196"/>
      <c r="Z269" s="196"/>
      <c r="AA269" s="150"/>
      <c r="AI269" s="184"/>
    </row>
    <row r="270" spans="2:38" ht="12.75" hidden="1" customHeight="1" outlineLevel="1" x14ac:dyDescent="0.2">
      <c r="B270" s="851"/>
      <c r="C270" s="851"/>
      <c r="D270" s="27" t="str">
        <f t="shared" si="89"/>
        <v/>
      </c>
      <c r="E270" s="191" t="str">
        <f t="shared" si="90"/>
        <v>DDD</v>
      </c>
      <c r="F270" s="191">
        <f t="shared" si="79"/>
        <v>2019</v>
      </c>
      <c r="G270" s="191">
        <f t="shared" si="80"/>
        <v>8</v>
      </c>
      <c r="H270" s="191">
        <f t="shared" si="82"/>
        <v>25</v>
      </c>
      <c r="I270" s="192">
        <f t="shared" si="81"/>
        <v>42240</v>
      </c>
      <c r="J270" s="193"/>
      <c r="K270" s="194"/>
      <c r="L270" s="193"/>
      <c r="M270" s="194"/>
      <c r="N270" s="193"/>
      <c r="O270" s="194"/>
      <c r="P270" s="193"/>
      <c r="Q270" s="194"/>
      <c r="R270" s="195"/>
      <c r="S270" s="195"/>
      <c r="T270" s="195"/>
      <c r="U270" s="195"/>
      <c r="V270" s="196"/>
      <c r="W270" s="196"/>
      <c r="X270" s="196"/>
      <c r="Y270" s="196"/>
      <c r="Z270" s="196"/>
      <c r="AA270" s="150"/>
      <c r="AI270" s="184"/>
    </row>
    <row r="271" spans="2:38" ht="12.75" hidden="1" customHeight="1" outlineLevel="1" x14ac:dyDescent="0.2">
      <c r="B271" s="851"/>
      <c r="C271" s="851"/>
      <c r="D271" s="27" t="str">
        <f t="shared" si="89"/>
        <v/>
      </c>
      <c r="E271" s="191" t="str">
        <f t="shared" si="90"/>
        <v>DDD</v>
      </c>
      <c r="F271" s="2">
        <f t="shared" si="79"/>
        <v>2019</v>
      </c>
      <c r="G271" s="2">
        <f t="shared" si="80"/>
        <v>8</v>
      </c>
      <c r="H271" s="2">
        <f t="shared" si="82"/>
        <v>26</v>
      </c>
      <c r="I271" s="14">
        <f t="shared" si="81"/>
        <v>42241</v>
      </c>
      <c r="J271" s="3">
        <v>7</v>
      </c>
      <c r="K271" s="134">
        <v>45</v>
      </c>
      <c r="L271" s="3">
        <v>13</v>
      </c>
      <c r="M271" s="134">
        <v>0</v>
      </c>
      <c r="N271" s="3">
        <v>13</v>
      </c>
      <c r="O271" s="134">
        <v>45</v>
      </c>
      <c r="P271" s="3">
        <v>17</v>
      </c>
      <c r="Q271" s="134">
        <v>0</v>
      </c>
      <c r="R271" s="139">
        <f t="shared" si="83"/>
        <v>0.32291666666666669</v>
      </c>
      <c r="S271" s="139">
        <f t="shared" si="84"/>
        <v>0.54166666666666663</v>
      </c>
      <c r="T271" s="139">
        <f t="shared" si="85"/>
        <v>0.57291666666666663</v>
      </c>
      <c r="U271" s="139">
        <f t="shared" si="86"/>
        <v>0.70833333333333337</v>
      </c>
      <c r="V271" s="11"/>
      <c r="W271" s="11">
        <f t="shared" si="87"/>
        <v>0.35416666666666669</v>
      </c>
      <c r="X271" s="11"/>
      <c r="Y271" s="11">
        <f t="shared" si="88"/>
        <v>0.35416666666666669</v>
      </c>
      <c r="Z271" s="196"/>
      <c r="AA271" s="150"/>
      <c r="AI271" s="184"/>
      <c r="AL271" s="172" t="s">
        <v>267</v>
      </c>
    </row>
    <row r="272" spans="2:38" ht="12.75" hidden="1" customHeight="1" outlineLevel="1" x14ac:dyDescent="0.2">
      <c r="B272" s="851"/>
      <c r="C272" s="851"/>
      <c r="D272" s="27" t="str">
        <f t="shared" si="89"/>
        <v/>
      </c>
      <c r="E272" s="191" t="str">
        <f t="shared" si="90"/>
        <v>DDD</v>
      </c>
      <c r="F272" s="2">
        <f t="shared" si="79"/>
        <v>2019</v>
      </c>
      <c r="G272" s="2">
        <f t="shared" si="80"/>
        <v>8</v>
      </c>
      <c r="H272" s="2">
        <f t="shared" si="82"/>
        <v>27</v>
      </c>
      <c r="I272" s="14">
        <f t="shared" si="81"/>
        <v>42242</v>
      </c>
      <c r="J272" s="3">
        <v>7</v>
      </c>
      <c r="K272" s="134">
        <v>30</v>
      </c>
      <c r="L272" s="3">
        <v>8</v>
      </c>
      <c r="M272" s="134">
        <v>30</v>
      </c>
      <c r="N272" s="3">
        <v>12</v>
      </c>
      <c r="O272" s="134">
        <v>5</v>
      </c>
      <c r="P272" s="3">
        <v>22</v>
      </c>
      <c r="Q272" s="134">
        <v>10</v>
      </c>
      <c r="R272" s="139">
        <f t="shared" si="83"/>
        <v>0.3125</v>
      </c>
      <c r="S272" s="139">
        <f t="shared" si="84"/>
        <v>0.35416666666666669</v>
      </c>
      <c r="T272" s="139">
        <f t="shared" si="85"/>
        <v>0.50347222222222221</v>
      </c>
      <c r="U272" s="139">
        <f t="shared" si="86"/>
        <v>0.92361111111111116</v>
      </c>
      <c r="V272" s="11"/>
      <c r="W272" s="11">
        <f t="shared" si="87"/>
        <v>0.35416666666666669</v>
      </c>
      <c r="X272" s="11"/>
      <c r="Y272" s="11">
        <f t="shared" si="88"/>
        <v>0.46180555555555564</v>
      </c>
      <c r="Z272" s="196"/>
      <c r="AA272" s="150"/>
      <c r="AE272" s="218" t="s">
        <v>208</v>
      </c>
      <c r="AI272" s="184"/>
      <c r="AL272" s="172" t="s">
        <v>268</v>
      </c>
    </row>
    <row r="273" spans="1:38" ht="12.75" hidden="1" customHeight="1" outlineLevel="1" x14ac:dyDescent="0.2">
      <c r="B273" s="851"/>
      <c r="C273" s="851"/>
      <c r="D273" s="27" t="str">
        <f t="shared" si="89"/>
        <v/>
      </c>
      <c r="E273" s="191" t="str">
        <f t="shared" si="90"/>
        <v>DDD</v>
      </c>
      <c r="F273" s="2">
        <f t="shared" si="79"/>
        <v>2019</v>
      </c>
      <c r="G273" s="2">
        <f t="shared" si="80"/>
        <v>8</v>
      </c>
      <c r="H273" s="2">
        <f t="shared" si="82"/>
        <v>28</v>
      </c>
      <c r="I273" s="14">
        <f t="shared" si="81"/>
        <v>42243</v>
      </c>
      <c r="J273" s="3">
        <v>8</v>
      </c>
      <c r="K273" s="134">
        <v>30</v>
      </c>
      <c r="L273" s="3">
        <v>13</v>
      </c>
      <c r="M273" s="134">
        <v>50</v>
      </c>
      <c r="N273" s="3">
        <v>14</v>
      </c>
      <c r="O273" s="134">
        <v>50</v>
      </c>
      <c r="P273" s="3">
        <v>20</v>
      </c>
      <c r="Q273" s="134">
        <v>30</v>
      </c>
      <c r="R273" s="139">
        <f>TIME(J273,K273,0)</f>
        <v>0.35416666666666669</v>
      </c>
      <c r="S273" s="139">
        <f>TIME(L273,M273,0)</f>
        <v>0.57638888888888895</v>
      </c>
      <c r="T273" s="139">
        <f>TIME(N273,O273,0)</f>
        <v>0.61805555555555558</v>
      </c>
      <c r="U273" s="139">
        <f>TIME(P273,Q273,0)</f>
        <v>0.85416666666666663</v>
      </c>
      <c r="V273" s="11"/>
      <c r="W273" s="11">
        <f>TIME($W$4,$X$4,0)</f>
        <v>0.35416666666666669</v>
      </c>
      <c r="X273" s="11"/>
      <c r="Y273" s="11">
        <f>U273-R273-(T273-S273)</f>
        <v>0.45833333333333331</v>
      </c>
      <c r="Z273" s="196"/>
      <c r="AE273" s="218" t="s">
        <v>208</v>
      </c>
      <c r="AI273" s="184"/>
      <c r="AL273" s="172" t="s">
        <v>269</v>
      </c>
    </row>
    <row r="274" spans="1:38" ht="12.75" hidden="1" customHeight="1" outlineLevel="1" x14ac:dyDescent="0.2">
      <c r="B274" s="851"/>
      <c r="C274" s="851"/>
      <c r="D274" s="27" t="str">
        <f t="shared" si="89"/>
        <v/>
      </c>
      <c r="E274" s="191" t="str">
        <f t="shared" si="90"/>
        <v>DDD</v>
      </c>
      <c r="F274" s="2">
        <f t="shared" si="79"/>
        <v>2019</v>
      </c>
      <c r="G274" s="2">
        <f t="shared" si="80"/>
        <v>8</v>
      </c>
      <c r="H274" s="2">
        <f t="shared" si="82"/>
        <v>29</v>
      </c>
      <c r="I274" s="14">
        <f t="shared" si="81"/>
        <v>42244</v>
      </c>
      <c r="J274" s="3">
        <v>8</v>
      </c>
      <c r="K274" s="134">
        <v>0</v>
      </c>
      <c r="L274" s="193">
        <v>12</v>
      </c>
      <c r="M274" s="194">
        <v>0</v>
      </c>
      <c r="N274" s="193">
        <v>12</v>
      </c>
      <c r="O274" s="194">
        <v>40</v>
      </c>
      <c r="P274" s="193">
        <v>20</v>
      </c>
      <c r="Q274" s="194">
        <v>0</v>
      </c>
      <c r="R274" s="195">
        <f>TIME(J274,K274,0)</f>
        <v>0.33333333333333331</v>
      </c>
      <c r="S274" s="195">
        <f>TIME(L274,M274,0)</f>
        <v>0.5</v>
      </c>
      <c r="T274" s="195">
        <f>TIME(N274,O274,0)</f>
        <v>0.52777777777777779</v>
      </c>
      <c r="U274" s="195">
        <f>TIME(P274,Q274,0)</f>
        <v>0.83333333333333337</v>
      </c>
      <c r="V274" s="196"/>
      <c r="W274" s="196">
        <f>TIME($W$4,$X$4,0)</f>
        <v>0.35416666666666669</v>
      </c>
      <c r="X274" s="196"/>
      <c r="Y274" s="196">
        <f>U274-R274-(T274-S274)</f>
        <v>0.47222222222222221</v>
      </c>
      <c r="Z274" s="196"/>
      <c r="AE274" s="218" t="s">
        <v>208</v>
      </c>
      <c r="AI274" s="184"/>
      <c r="AL274" s="172" t="s">
        <v>270</v>
      </c>
    </row>
    <row r="275" spans="1:38" ht="12.75" hidden="1" customHeight="1" outlineLevel="1" x14ac:dyDescent="0.2">
      <c r="B275" s="851"/>
      <c r="C275" s="851"/>
      <c r="D275" s="27" t="str">
        <f t="shared" si="89"/>
        <v/>
      </c>
      <c r="E275" s="191" t="str">
        <f t="shared" si="90"/>
        <v>DDD</v>
      </c>
      <c r="F275" s="191">
        <f t="shared" si="79"/>
        <v>2019</v>
      </c>
      <c r="G275" s="191">
        <f t="shared" si="80"/>
        <v>8</v>
      </c>
      <c r="H275" s="191">
        <f t="shared" si="82"/>
        <v>30</v>
      </c>
      <c r="I275" s="192">
        <f t="shared" si="81"/>
        <v>42245</v>
      </c>
      <c r="J275" s="193">
        <v>10</v>
      </c>
      <c r="K275" s="194">
        <f>$K$4</f>
        <v>0</v>
      </c>
      <c r="L275" s="193">
        <v>14</v>
      </c>
      <c r="M275" s="194">
        <f>$M$4</f>
        <v>0</v>
      </c>
      <c r="N275" s="193">
        <v>14</v>
      </c>
      <c r="O275" s="194">
        <v>0</v>
      </c>
      <c r="P275" s="193">
        <v>14</v>
      </c>
      <c r="Q275" s="194">
        <v>0</v>
      </c>
      <c r="R275" s="195">
        <f>TIME(J275,K275,0)</f>
        <v>0.41666666666666669</v>
      </c>
      <c r="S275" s="195">
        <f>TIME(L275,M275,0)</f>
        <v>0.58333333333333337</v>
      </c>
      <c r="T275" s="195">
        <f>TIME(N275,O275,0)</f>
        <v>0.58333333333333337</v>
      </c>
      <c r="U275" s="195">
        <f>TIME(P275,Q275,0)</f>
        <v>0.58333333333333337</v>
      </c>
      <c r="V275" s="196"/>
      <c r="W275" s="196"/>
      <c r="X275" s="196"/>
      <c r="Y275" s="196">
        <f>U275-R275-(T275-S275)</f>
        <v>0.16666666666666669</v>
      </c>
      <c r="Z275" s="196"/>
      <c r="AA275" s="150"/>
      <c r="AB275" s="188">
        <v>1</v>
      </c>
      <c r="AD275" s="151" t="s">
        <v>213</v>
      </c>
      <c r="AE275" s="218" t="s">
        <v>208</v>
      </c>
      <c r="AI275" s="184"/>
    </row>
    <row r="276" spans="1:38" ht="12.75" hidden="1" customHeight="1" outlineLevel="1" x14ac:dyDescent="0.2">
      <c r="B276" s="851"/>
      <c r="C276" s="851"/>
      <c r="D276" s="27" t="str">
        <f t="shared" si="89"/>
        <v/>
      </c>
      <c r="E276" s="191" t="str">
        <f t="shared" si="90"/>
        <v>DDD</v>
      </c>
      <c r="F276" s="191">
        <f t="shared" si="79"/>
        <v>2019</v>
      </c>
      <c r="G276" s="191">
        <f t="shared" si="80"/>
        <v>8</v>
      </c>
      <c r="H276" s="191">
        <f t="shared" si="82"/>
        <v>31</v>
      </c>
      <c r="I276" s="192">
        <f t="shared" si="81"/>
        <v>42246</v>
      </c>
      <c r="J276" s="193"/>
      <c r="K276" s="194"/>
      <c r="L276" s="193"/>
      <c r="M276" s="194"/>
      <c r="N276" s="193"/>
      <c r="O276" s="194"/>
      <c r="P276" s="193"/>
      <c r="Q276" s="194"/>
      <c r="R276" s="195"/>
      <c r="S276" s="195"/>
      <c r="T276" s="195"/>
      <c r="U276" s="195"/>
      <c r="V276" s="196"/>
      <c r="W276" s="196"/>
      <c r="X276" s="196"/>
      <c r="Y276" s="196"/>
      <c r="Z276" s="196"/>
      <c r="AA276" s="150"/>
      <c r="AE276" s="218" t="s">
        <v>208</v>
      </c>
      <c r="AI276" s="184"/>
    </row>
    <row r="277" spans="1:38" ht="12.75" hidden="1" customHeight="1" outlineLevel="1" x14ac:dyDescent="0.2">
      <c r="B277" s="851"/>
      <c r="C277" s="851"/>
      <c r="E277" s="191"/>
      <c r="F277" s="9"/>
      <c r="G277" s="9"/>
      <c r="H277" s="191"/>
      <c r="I277" s="13"/>
      <c r="P277" s="4" t="s">
        <v>21</v>
      </c>
      <c r="Q277" s="4"/>
      <c r="R277" s="4"/>
      <c r="S277" s="4"/>
      <c r="T277" s="4"/>
      <c r="U277" s="4"/>
      <c r="V277" s="18"/>
      <c r="W277" s="18">
        <f>SUM(W245:W276)</f>
        <v>7.0833333333333348</v>
      </c>
      <c r="X277" s="18"/>
      <c r="Y277" s="18">
        <f>SUM(Y245:Y276)</f>
        <v>8.2555555555555529</v>
      </c>
      <c r="Z277" s="18"/>
      <c r="AA277" s="190">
        <f>IF(Y277-W277&lt;0,W277-Y277,Y277-W277)</f>
        <v>1.1722222222222181</v>
      </c>
      <c r="AB277" s="190">
        <f>8.5*SUM(AB245:AB276)/24</f>
        <v>0.35416666666666669</v>
      </c>
      <c r="AC277" s="190">
        <f>8.5*SUM(AC245:AC276)/24</f>
        <v>0</v>
      </c>
      <c r="AD277" s="190">
        <f>8.5*SUM(AD245:AD276)/24</f>
        <v>0</v>
      </c>
      <c r="AE277" s="190"/>
      <c r="AF277" s="190"/>
      <c r="AI277" s="184"/>
    </row>
    <row r="278" spans="1:38" ht="12.75" customHeight="1" collapsed="1" x14ac:dyDescent="0.2">
      <c r="B278" s="852"/>
      <c r="C278" s="852"/>
      <c r="E278" s="191"/>
      <c r="F278" s="51"/>
      <c r="G278" s="51"/>
      <c r="H278" s="51"/>
      <c r="I278" s="51"/>
      <c r="J278" s="52"/>
      <c r="K278" s="52"/>
      <c r="L278" s="52"/>
      <c r="M278" s="52"/>
      <c r="N278" s="52"/>
      <c r="O278" s="52"/>
      <c r="P278" s="52"/>
      <c r="Q278" s="52"/>
      <c r="R278" s="52"/>
      <c r="S278" s="52"/>
      <c r="T278" s="52"/>
      <c r="U278" s="52"/>
      <c r="V278" s="61"/>
      <c r="W278" s="61"/>
      <c r="X278" s="61"/>
      <c r="Y278" s="51"/>
      <c r="AA278" s="203">
        <f>AA244+AA277</f>
        <v>3.6048611111110942</v>
      </c>
      <c r="AB278" s="202">
        <f>AB244+SUM(AB245:AB276)</f>
        <v>11</v>
      </c>
      <c r="AC278" s="202">
        <f>AC244+SUM(AC245:AC276)</f>
        <v>1</v>
      </c>
      <c r="AD278" s="202">
        <f>AD244+SUM(AD245:AD276)</f>
        <v>8</v>
      </c>
      <c r="AE278" s="202"/>
      <c r="AF278" s="202"/>
      <c r="AG278" s="152"/>
      <c r="AH278" s="173"/>
      <c r="AI278" s="185"/>
      <c r="AJ278" s="152"/>
      <c r="AK278" s="152"/>
      <c r="AL278" s="173"/>
    </row>
    <row r="279" spans="1:38" ht="12.75" hidden="1" customHeight="1" outlineLevel="1" x14ac:dyDescent="0.2">
      <c r="B279" s="850">
        <f>$F$4</f>
        <v>2019</v>
      </c>
      <c r="C279" s="850" t="str">
        <f>TEXT(I280,"MMM")</f>
        <v>Sep</v>
      </c>
      <c r="E279" s="191"/>
      <c r="F279" s="42"/>
      <c r="G279" s="42"/>
      <c r="H279" s="42"/>
      <c r="I279" s="42"/>
      <c r="J279" s="43"/>
      <c r="K279" s="43"/>
      <c r="L279" s="43"/>
      <c r="M279" s="43"/>
      <c r="N279" s="43"/>
      <c r="O279" s="43"/>
      <c r="P279" s="43"/>
      <c r="Q279" s="43"/>
      <c r="R279" s="43"/>
      <c r="S279" s="43"/>
      <c r="T279" s="43"/>
      <c r="U279" s="43"/>
      <c r="V279" s="44"/>
      <c r="W279" s="44"/>
      <c r="X279" s="44"/>
      <c r="Y279" s="42"/>
      <c r="Z279" s="42"/>
      <c r="AA279" s="148"/>
      <c r="AB279" s="148"/>
      <c r="AC279" s="148"/>
      <c r="AD279" s="148"/>
      <c r="AE279" s="148"/>
      <c r="AF279" s="148"/>
      <c r="AG279" s="148"/>
      <c r="AH279" s="170"/>
      <c r="AI279" s="182"/>
      <c r="AJ279" s="148"/>
      <c r="AK279" s="148"/>
      <c r="AL279" s="170"/>
    </row>
    <row r="280" spans="1:38" ht="12.75" hidden="1" customHeight="1" outlineLevel="1" x14ac:dyDescent="0.2">
      <c r="A280" s="198">
        <f>A246+1</f>
        <v>9</v>
      </c>
      <c r="B280" s="851"/>
      <c r="C280" s="851"/>
      <c r="D280" s="27" t="str">
        <f t="shared" si="89"/>
        <v/>
      </c>
      <c r="E280" s="191" t="str">
        <f t="shared" si="90"/>
        <v>DDD</v>
      </c>
      <c r="F280" s="191">
        <f>$F$4</f>
        <v>2019</v>
      </c>
      <c r="G280" s="191">
        <f>$A$280</f>
        <v>9</v>
      </c>
      <c r="H280" s="191">
        <f>$H$4</f>
        <v>1</v>
      </c>
      <c r="I280" s="192">
        <f>DATE(F280,G280,H280)</f>
        <v>42247</v>
      </c>
      <c r="J280" s="193"/>
      <c r="K280" s="194"/>
      <c r="L280" s="193"/>
      <c r="M280" s="194"/>
      <c r="N280" s="193"/>
      <c r="O280" s="194"/>
      <c r="P280" s="193"/>
      <c r="Q280" s="194"/>
      <c r="R280" s="195"/>
      <c r="S280" s="195"/>
      <c r="T280" s="195"/>
      <c r="U280" s="195"/>
      <c r="V280" s="196"/>
      <c r="W280" s="196"/>
      <c r="X280" s="196"/>
      <c r="Y280" s="196"/>
      <c r="Z280" s="196"/>
      <c r="AI280" s="184"/>
    </row>
    <row r="281" spans="1:38" ht="12.75" hidden="1" customHeight="1" outlineLevel="1" x14ac:dyDescent="0.2">
      <c r="B281" s="851"/>
      <c r="C281" s="851"/>
      <c r="D281" s="27" t="str">
        <f t="shared" si="89"/>
        <v/>
      </c>
      <c r="E281" s="191" t="str">
        <f t="shared" si="90"/>
        <v>DDD</v>
      </c>
      <c r="F281" s="191">
        <f t="shared" ref="F281:F309" si="91">$F$4</f>
        <v>2019</v>
      </c>
      <c r="G281" s="191">
        <f t="shared" ref="G281:G309" si="92">$A$280</f>
        <v>9</v>
      </c>
      <c r="H281" s="191">
        <f>H280+1</f>
        <v>2</v>
      </c>
      <c r="I281" s="192">
        <f t="shared" ref="I281:I309" si="93">DATE(F281,G281,H281)</f>
        <v>42248</v>
      </c>
      <c r="J281" s="193">
        <f t="shared" ref="J281:J288" si="94">$J$4</f>
        <v>7</v>
      </c>
      <c r="K281" s="194">
        <f t="shared" ref="K281:K288" si="95">$K$4</f>
        <v>0</v>
      </c>
      <c r="L281" s="193">
        <f>$L$4</f>
        <v>13</v>
      </c>
      <c r="M281" s="194">
        <f>$M$4</f>
        <v>0</v>
      </c>
      <c r="N281" s="193">
        <f>$N$4</f>
        <v>13</v>
      </c>
      <c r="O281" s="194">
        <f>$O$4</f>
        <v>30</v>
      </c>
      <c r="P281" s="193">
        <f t="shared" ref="P281:P288" si="96">$P$4</f>
        <v>16</v>
      </c>
      <c r="Q281" s="194">
        <f t="shared" ref="Q281:Q288" si="97">$Q$4</f>
        <v>0</v>
      </c>
      <c r="R281" s="195">
        <f>TIME(J281,K281,0)</f>
        <v>0.29166666666666669</v>
      </c>
      <c r="S281" s="195">
        <f>TIME(L281,M281,0)</f>
        <v>0.54166666666666663</v>
      </c>
      <c r="T281" s="195">
        <f>TIME(N281,O281,0)</f>
        <v>0.5625</v>
      </c>
      <c r="U281" s="195">
        <f>TIME(P281,Q281,0)</f>
        <v>0.66666666666666663</v>
      </c>
      <c r="V281" s="196"/>
      <c r="W281" s="196">
        <f>TIME($W$4,$X$4,0)</f>
        <v>0.35416666666666669</v>
      </c>
      <c r="X281" s="196"/>
      <c r="Y281" s="196">
        <f>U281-R281-(T281-S281)</f>
        <v>0.35416666666666657</v>
      </c>
      <c r="Z281" s="196"/>
      <c r="AA281" s="150"/>
      <c r="AB281" s="188">
        <v>1</v>
      </c>
      <c r="AE281" s="218" t="s">
        <v>213</v>
      </c>
      <c r="AI281" s="184"/>
    </row>
    <row r="282" spans="1:38" ht="12.75" hidden="1" customHeight="1" outlineLevel="1" x14ac:dyDescent="0.2">
      <c r="B282" s="851"/>
      <c r="C282" s="851"/>
      <c r="D282" s="27" t="str">
        <f t="shared" si="89"/>
        <v/>
      </c>
      <c r="E282" s="191" t="str">
        <f t="shared" si="90"/>
        <v>DDD</v>
      </c>
      <c r="F282" s="191">
        <f t="shared" si="91"/>
        <v>2019</v>
      </c>
      <c r="G282" s="191">
        <f t="shared" si="92"/>
        <v>9</v>
      </c>
      <c r="H282" s="191">
        <f t="shared" ref="H282:H309" si="98">H281+1</f>
        <v>3</v>
      </c>
      <c r="I282" s="192">
        <f t="shared" si="93"/>
        <v>42249</v>
      </c>
      <c r="J282" s="193">
        <f t="shared" si="94"/>
        <v>7</v>
      </c>
      <c r="K282" s="194">
        <f t="shared" si="95"/>
        <v>0</v>
      </c>
      <c r="L282" s="193">
        <f>$L$4</f>
        <v>13</v>
      </c>
      <c r="M282" s="194">
        <f>$M$4</f>
        <v>0</v>
      </c>
      <c r="N282" s="193">
        <f>$N$4</f>
        <v>13</v>
      </c>
      <c r="O282" s="194">
        <f>$O$4</f>
        <v>30</v>
      </c>
      <c r="P282" s="193">
        <f t="shared" si="96"/>
        <v>16</v>
      </c>
      <c r="Q282" s="194">
        <f t="shared" si="97"/>
        <v>0</v>
      </c>
      <c r="R282" s="195">
        <f>TIME(J282,K282,0)</f>
        <v>0.29166666666666669</v>
      </c>
      <c r="S282" s="195">
        <f>TIME(L282,M282,0)</f>
        <v>0.54166666666666663</v>
      </c>
      <c r="T282" s="195">
        <f>TIME(N282,O282,0)</f>
        <v>0.5625</v>
      </c>
      <c r="U282" s="195">
        <f>TIME(P282,Q282,0)</f>
        <v>0.66666666666666663</v>
      </c>
      <c r="V282" s="196"/>
      <c r="W282" s="196">
        <f>TIME($W$4,$X$4,0)</f>
        <v>0.35416666666666669</v>
      </c>
      <c r="X282" s="196"/>
      <c r="Y282" s="196">
        <f>U282-R282-(T282-S282)</f>
        <v>0.35416666666666657</v>
      </c>
      <c r="Z282" s="196"/>
      <c r="AA282" s="150"/>
      <c r="AB282" s="188">
        <v>1</v>
      </c>
      <c r="AE282" s="218" t="s">
        <v>213</v>
      </c>
      <c r="AI282" s="184"/>
    </row>
    <row r="283" spans="1:38" ht="12.75" hidden="1" customHeight="1" outlineLevel="1" x14ac:dyDescent="0.2">
      <c r="B283" s="851"/>
      <c r="C283" s="851"/>
      <c r="D283" s="27" t="str">
        <f t="shared" si="89"/>
        <v/>
      </c>
      <c r="E283" s="191" t="str">
        <f t="shared" si="90"/>
        <v>DDD</v>
      </c>
      <c r="F283" s="191">
        <f t="shared" si="91"/>
        <v>2019</v>
      </c>
      <c r="G283" s="191">
        <f t="shared" si="92"/>
        <v>9</v>
      </c>
      <c r="H283" s="191">
        <f t="shared" si="98"/>
        <v>4</v>
      </c>
      <c r="I283" s="192">
        <f t="shared" si="93"/>
        <v>42250</v>
      </c>
      <c r="J283" s="193">
        <f t="shared" si="94"/>
        <v>7</v>
      </c>
      <c r="K283" s="194">
        <f t="shared" si="95"/>
        <v>0</v>
      </c>
      <c r="L283" s="193">
        <f>$L$4</f>
        <v>13</v>
      </c>
      <c r="M283" s="194">
        <f>$M$4</f>
        <v>0</v>
      </c>
      <c r="N283" s="193">
        <f>$N$4</f>
        <v>13</v>
      </c>
      <c r="O283" s="194">
        <f>$O$4</f>
        <v>30</v>
      </c>
      <c r="P283" s="193">
        <f t="shared" si="96"/>
        <v>16</v>
      </c>
      <c r="Q283" s="194">
        <f t="shared" si="97"/>
        <v>0</v>
      </c>
      <c r="R283" s="195">
        <f>TIME(J283,K283,0)</f>
        <v>0.29166666666666669</v>
      </c>
      <c r="S283" s="195">
        <f>TIME(L283,M283,0)</f>
        <v>0.54166666666666663</v>
      </c>
      <c r="T283" s="195">
        <f>TIME(N283,O283,0)</f>
        <v>0.5625</v>
      </c>
      <c r="U283" s="195">
        <f>TIME(P283,Q283,0)</f>
        <v>0.66666666666666663</v>
      </c>
      <c r="V283" s="196"/>
      <c r="W283" s="196">
        <f>TIME($W$4,$X$4,0)</f>
        <v>0.35416666666666669</v>
      </c>
      <c r="X283" s="196"/>
      <c r="Y283" s="196">
        <f>U283-R283-(T283-S283)</f>
        <v>0.35416666666666657</v>
      </c>
      <c r="Z283" s="196"/>
      <c r="AA283" s="150"/>
      <c r="AB283" s="188">
        <v>1</v>
      </c>
      <c r="AE283" s="218" t="s">
        <v>213</v>
      </c>
      <c r="AI283" s="184"/>
    </row>
    <row r="284" spans="1:38" ht="12.75" hidden="1" customHeight="1" outlineLevel="1" x14ac:dyDescent="0.2">
      <c r="B284" s="851"/>
      <c r="C284" s="851"/>
      <c r="D284" s="27" t="str">
        <f t="shared" si="89"/>
        <v/>
      </c>
      <c r="E284" s="191" t="str">
        <f t="shared" si="90"/>
        <v>DDD</v>
      </c>
      <c r="F284" s="191">
        <f t="shared" si="91"/>
        <v>2019</v>
      </c>
      <c r="G284" s="191">
        <f t="shared" si="92"/>
        <v>9</v>
      </c>
      <c r="H284" s="191">
        <f t="shared" si="98"/>
        <v>5</v>
      </c>
      <c r="I284" s="192">
        <f t="shared" si="93"/>
        <v>42251</v>
      </c>
      <c r="J284" s="193">
        <f t="shared" si="94"/>
        <v>7</v>
      </c>
      <c r="K284" s="194">
        <f t="shared" si="95"/>
        <v>0</v>
      </c>
      <c r="L284" s="193">
        <f>$L$4</f>
        <v>13</v>
      </c>
      <c r="M284" s="194">
        <f>$M$4</f>
        <v>0</v>
      </c>
      <c r="N284" s="193">
        <f>$N$4</f>
        <v>13</v>
      </c>
      <c r="O284" s="194">
        <f>$O$4</f>
        <v>30</v>
      </c>
      <c r="P284" s="193">
        <f t="shared" si="96"/>
        <v>16</v>
      </c>
      <c r="Q284" s="194">
        <f t="shared" si="97"/>
        <v>0</v>
      </c>
      <c r="R284" s="195">
        <f t="shared" ref="R284:R306" si="99">TIME(J284,K284,0)</f>
        <v>0.29166666666666669</v>
      </c>
      <c r="S284" s="195">
        <f t="shared" ref="S284:S306" si="100">TIME(L284,M284,0)</f>
        <v>0.54166666666666663</v>
      </c>
      <c r="T284" s="195">
        <f t="shared" ref="T284:T306" si="101">TIME(N284,O284,0)</f>
        <v>0.5625</v>
      </c>
      <c r="U284" s="195">
        <f t="shared" ref="U284:U306" si="102">TIME(P284,Q284,0)</f>
        <v>0.66666666666666663</v>
      </c>
      <c r="V284" s="196"/>
      <c r="W284" s="196">
        <f t="shared" ref="W284:W306" si="103">TIME($W$4,$X$4,0)</f>
        <v>0.35416666666666669</v>
      </c>
      <c r="X284" s="196"/>
      <c r="Y284" s="196">
        <f t="shared" ref="Y284:Y306" si="104">U284-R284-(T284-S284)</f>
        <v>0.35416666666666657</v>
      </c>
      <c r="Z284" s="196"/>
      <c r="AA284" s="150"/>
      <c r="AB284" s="188">
        <v>1</v>
      </c>
      <c r="AE284" s="218" t="s">
        <v>213</v>
      </c>
      <c r="AI284" s="184"/>
    </row>
    <row r="285" spans="1:38" ht="12.75" hidden="1" customHeight="1" outlineLevel="1" x14ac:dyDescent="0.2">
      <c r="B285" s="851"/>
      <c r="C285" s="851"/>
      <c r="D285" s="27" t="str">
        <f t="shared" si="89"/>
        <v/>
      </c>
      <c r="E285" s="191" t="str">
        <f t="shared" si="90"/>
        <v>DDD</v>
      </c>
      <c r="F285" s="191">
        <f t="shared" si="91"/>
        <v>2019</v>
      </c>
      <c r="G285" s="191">
        <f t="shared" si="92"/>
        <v>9</v>
      </c>
      <c r="H285" s="191">
        <f t="shared" si="98"/>
        <v>6</v>
      </c>
      <c r="I285" s="192">
        <f t="shared" si="93"/>
        <v>42252</v>
      </c>
      <c r="J285" s="193">
        <f t="shared" si="94"/>
        <v>7</v>
      </c>
      <c r="K285" s="194">
        <f t="shared" si="95"/>
        <v>0</v>
      </c>
      <c r="L285" s="193">
        <f>$L$4</f>
        <v>13</v>
      </c>
      <c r="M285" s="194">
        <f>$M$4</f>
        <v>0</v>
      </c>
      <c r="N285" s="193">
        <f>$N$4</f>
        <v>13</v>
      </c>
      <c r="O285" s="194">
        <f>$O$4</f>
        <v>30</v>
      </c>
      <c r="P285" s="193">
        <f t="shared" si="96"/>
        <v>16</v>
      </c>
      <c r="Q285" s="194">
        <f t="shared" si="97"/>
        <v>0</v>
      </c>
      <c r="R285" s="195">
        <f t="shared" si="99"/>
        <v>0.29166666666666669</v>
      </c>
      <c r="S285" s="195">
        <f t="shared" si="100"/>
        <v>0.54166666666666663</v>
      </c>
      <c r="T285" s="195">
        <f t="shared" si="101"/>
        <v>0.5625</v>
      </c>
      <c r="U285" s="195">
        <f t="shared" si="102"/>
        <v>0.66666666666666663</v>
      </c>
      <c r="V285" s="196"/>
      <c r="W285" s="196">
        <f t="shared" si="103"/>
        <v>0.35416666666666669</v>
      </c>
      <c r="X285" s="196"/>
      <c r="Y285" s="196">
        <f t="shared" si="104"/>
        <v>0.35416666666666657</v>
      </c>
      <c r="Z285" s="196"/>
      <c r="AA285" s="150"/>
      <c r="AB285" s="188">
        <v>1</v>
      </c>
      <c r="AE285" s="218" t="s">
        <v>213</v>
      </c>
      <c r="AI285" s="184"/>
    </row>
    <row r="286" spans="1:38" ht="12.75" hidden="1" customHeight="1" outlineLevel="1" x14ac:dyDescent="0.2">
      <c r="B286" s="851"/>
      <c r="C286" s="851"/>
      <c r="D286" s="27" t="str">
        <f t="shared" si="89"/>
        <v/>
      </c>
      <c r="E286" s="191" t="str">
        <f t="shared" si="90"/>
        <v>DDD</v>
      </c>
      <c r="F286" s="191">
        <f t="shared" si="91"/>
        <v>2019</v>
      </c>
      <c r="G286" s="191">
        <f t="shared" si="92"/>
        <v>9</v>
      </c>
      <c r="H286" s="191">
        <f t="shared" si="98"/>
        <v>7</v>
      </c>
      <c r="I286" s="192">
        <f t="shared" si="93"/>
        <v>42253</v>
      </c>
      <c r="J286" s="193"/>
      <c r="K286" s="194"/>
      <c r="L286" s="193"/>
      <c r="M286" s="194"/>
      <c r="N286" s="193"/>
      <c r="O286" s="194"/>
      <c r="P286" s="193"/>
      <c r="Q286" s="194"/>
      <c r="R286" s="195"/>
      <c r="S286" s="195"/>
      <c r="T286" s="195"/>
      <c r="U286" s="195"/>
      <c r="V286" s="196"/>
      <c r="W286" s="196"/>
      <c r="X286" s="196"/>
      <c r="Y286" s="196"/>
      <c r="Z286" s="196"/>
      <c r="AA286" s="150"/>
      <c r="AI286" s="184"/>
    </row>
    <row r="287" spans="1:38" ht="12.75" hidden="1" customHeight="1" outlineLevel="1" x14ac:dyDescent="0.2">
      <c r="B287" s="851"/>
      <c r="C287" s="851"/>
      <c r="D287" s="27" t="str">
        <f t="shared" si="89"/>
        <v/>
      </c>
      <c r="E287" s="191" t="str">
        <f t="shared" si="90"/>
        <v>DDD</v>
      </c>
      <c r="F287" s="191">
        <f t="shared" si="91"/>
        <v>2019</v>
      </c>
      <c r="G287" s="191">
        <f t="shared" si="92"/>
        <v>9</v>
      </c>
      <c r="H287" s="191">
        <f t="shared" si="98"/>
        <v>8</v>
      </c>
      <c r="I287" s="192">
        <f t="shared" si="93"/>
        <v>42254</v>
      </c>
      <c r="J287" s="193"/>
      <c r="K287" s="194"/>
      <c r="L287" s="193"/>
      <c r="M287" s="194"/>
      <c r="N287" s="193"/>
      <c r="O287" s="194"/>
      <c r="P287" s="193"/>
      <c r="Q287" s="194"/>
      <c r="R287" s="195"/>
      <c r="S287" s="195"/>
      <c r="T287" s="195"/>
      <c r="U287" s="195"/>
      <c r="V287" s="196"/>
      <c r="W287" s="196"/>
      <c r="X287" s="196"/>
      <c r="Y287" s="196"/>
      <c r="Z287" s="196"/>
      <c r="AA287" s="150"/>
      <c r="AI287" s="184"/>
    </row>
    <row r="288" spans="1:38" ht="12.75" hidden="1" customHeight="1" outlineLevel="1" x14ac:dyDescent="0.2">
      <c r="B288" s="851"/>
      <c r="C288" s="851"/>
      <c r="D288" s="27" t="str">
        <f t="shared" si="89"/>
        <v/>
      </c>
      <c r="E288" s="191" t="str">
        <f t="shared" si="90"/>
        <v>DDD</v>
      </c>
      <c r="F288" s="191">
        <f t="shared" si="91"/>
        <v>2019</v>
      </c>
      <c r="G288" s="191">
        <f t="shared" si="92"/>
        <v>9</v>
      </c>
      <c r="H288" s="191">
        <f t="shared" si="98"/>
        <v>9</v>
      </c>
      <c r="I288" s="192">
        <f t="shared" si="93"/>
        <v>42255</v>
      </c>
      <c r="J288" s="193">
        <f t="shared" si="94"/>
        <v>7</v>
      </c>
      <c r="K288" s="194">
        <f t="shared" si="95"/>
        <v>0</v>
      </c>
      <c r="L288" s="193">
        <f>$L$4</f>
        <v>13</v>
      </c>
      <c r="M288" s="194">
        <f>$M$4</f>
        <v>0</v>
      </c>
      <c r="N288" s="193">
        <f>$N$4</f>
        <v>13</v>
      </c>
      <c r="O288" s="194">
        <f>$O$4</f>
        <v>30</v>
      </c>
      <c r="P288" s="193">
        <f t="shared" si="96"/>
        <v>16</v>
      </c>
      <c r="Q288" s="194">
        <f t="shared" si="97"/>
        <v>0</v>
      </c>
      <c r="R288" s="195">
        <f t="shared" si="99"/>
        <v>0.29166666666666669</v>
      </c>
      <c r="S288" s="195">
        <f t="shared" si="100"/>
        <v>0.54166666666666663</v>
      </c>
      <c r="T288" s="195">
        <f t="shared" si="101"/>
        <v>0.5625</v>
      </c>
      <c r="U288" s="195">
        <f t="shared" si="102"/>
        <v>0.66666666666666663</v>
      </c>
      <c r="V288" s="196"/>
      <c r="W288" s="196">
        <f t="shared" si="103"/>
        <v>0.35416666666666669</v>
      </c>
      <c r="X288" s="196"/>
      <c r="Y288" s="196">
        <f t="shared" si="104"/>
        <v>0.35416666666666657</v>
      </c>
      <c r="Z288" s="196"/>
      <c r="AA288" s="150"/>
      <c r="AB288" s="188">
        <v>1</v>
      </c>
      <c r="AE288" s="218" t="s">
        <v>213</v>
      </c>
      <c r="AI288" s="184"/>
    </row>
    <row r="289" spans="2:45" ht="12.75" hidden="1" customHeight="1" outlineLevel="1" x14ac:dyDescent="0.2">
      <c r="B289" s="851"/>
      <c r="C289" s="851"/>
      <c r="D289" s="27" t="str">
        <f t="shared" si="89"/>
        <v/>
      </c>
      <c r="E289" s="191" t="str">
        <f t="shared" si="90"/>
        <v>DDD</v>
      </c>
      <c r="F289" s="2">
        <f t="shared" si="91"/>
        <v>2019</v>
      </c>
      <c r="G289" s="2">
        <f t="shared" si="92"/>
        <v>9</v>
      </c>
      <c r="H289" s="2">
        <f t="shared" si="98"/>
        <v>10</v>
      </c>
      <c r="I289" s="14">
        <f t="shared" si="93"/>
        <v>42256</v>
      </c>
      <c r="J289" s="3">
        <v>8</v>
      </c>
      <c r="K289" s="134">
        <v>45</v>
      </c>
      <c r="L289" s="3">
        <v>13</v>
      </c>
      <c r="M289" s="134">
        <v>0</v>
      </c>
      <c r="N289" s="3">
        <v>13</v>
      </c>
      <c r="O289" s="134">
        <v>30</v>
      </c>
      <c r="P289" s="3">
        <v>18</v>
      </c>
      <c r="Q289" s="134">
        <v>40</v>
      </c>
      <c r="R289" s="139">
        <f t="shared" si="99"/>
        <v>0.36458333333333331</v>
      </c>
      <c r="S289" s="139">
        <f t="shared" si="100"/>
        <v>0.54166666666666663</v>
      </c>
      <c r="T289" s="139">
        <f t="shared" si="101"/>
        <v>0.5625</v>
      </c>
      <c r="U289" s="139">
        <f t="shared" si="102"/>
        <v>0.77777777777777779</v>
      </c>
      <c r="V289" s="11"/>
      <c r="W289" s="11">
        <f t="shared" si="103"/>
        <v>0.35416666666666669</v>
      </c>
      <c r="X289" s="11"/>
      <c r="Y289" s="11">
        <f t="shared" si="104"/>
        <v>0.3923611111111111</v>
      </c>
      <c r="Z289" s="196"/>
      <c r="AA289" s="150"/>
      <c r="AI289" s="184"/>
      <c r="AL289" s="172" t="s">
        <v>271</v>
      </c>
      <c r="AM289" s="225"/>
      <c r="AN289" s="79"/>
      <c r="AP289" s="176"/>
    </row>
    <row r="290" spans="2:45" ht="12.75" hidden="1" customHeight="1" outlineLevel="1" x14ac:dyDescent="0.2">
      <c r="B290" s="851"/>
      <c r="C290" s="851"/>
      <c r="D290" s="27" t="str">
        <f t="shared" si="89"/>
        <v/>
      </c>
      <c r="E290" s="191" t="str">
        <f t="shared" si="90"/>
        <v>DDD</v>
      </c>
      <c r="F290" s="2">
        <f t="shared" si="91"/>
        <v>2019</v>
      </c>
      <c r="G290" s="2">
        <f t="shared" si="92"/>
        <v>9</v>
      </c>
      <c r="H290" s="2">
        <f t="shared" si="98"/>
        <v>11</v>
      </c>
      <c r="I290" s="14">
        <f t="shared" si="93"/>
        <v>42257</v>
      </c>
      <c r="J290" s="3">
        <v>8</v>
      </c>
      <c r="K290" s="134">
        <v>45</v>
      </c>
      <c r="L290" s="3">
        <v>13</v>
      </c>
      <c r="M290" s="134">
        <v>0</v>
      </c>
      <c r="N290" s="3">
        <v>13</v>
      </c>
      <c r="O290" s="134">
        <v>30</v>
      </c>
      <c r="P290" s="3">
        <v>18</v>
      </c>
      <c r="Q290" s="134">
        <v>0</v>
      </c>
      <c r="R290" s="139">
        <f t="shared" si="99"/>
        <v>0.36458333333333331</v>
      </c>
      <c r="S290" s="139">
        <f t="shared" si="100"/>
        <v>0.54166666666666663</v>
      </c>
      <c r="T290" s="139">
        <f t="shared" si="101"/>
        <v>0.5625</v>
      </c>
      <c r="U290" s="139">
        <f t="shared" si="102"/>
        <v>0.75</v>
      </c>
      <c r="V290" s="11"/>
      <c r="W290" s="11">
        <f t="shared" si="103"/>
        <v>0.35416666666666669</v>
      </c>
      <c r="X290" s="11"/>
      <c r="Y290" s="11">
        <f t="shared" si="104"/>
        <v>0.36458333333333331</v>
      </c>
      <c r="Z290" s="196"/>
      <c r="AA290" s="150"/>
      <c r="AI290" s="184"/>
      <c r="AM290" s="225"/>
      <c r="AN290" s="79"/>
      <c r="AP290" s="176"/>
    </row>
    <row r="291" spans="2:45" ht="12.75" hidden="1" customHeight="1" outlineLevel="1" x14ac:dyDescent="0.2">
      <c r="B291" s="851"/>
      <c r="C291" s="851"/>
      <c r="D291" s="27" t="str">
        <f t="shared" si="89"/>
        <v/>
      </c>
      <c r="E291" s="191" t="str">
        <f t="shared" si="90"/>
        <v>DDD</v>
      </c>
      <c r="F291" s="2">
        <f t="shared" si="91"/>
        <v>2019</v>
      </c>
      <c r="G291" s="2">
        <f t="shared" si="92"/>
        <v>9</v>
      </c>
      <c r="H291" s="2">
        <f t="shared" si="98"/>
        <v>12</v>
      </c>
      <c r="I291" s="14">
        <f t="shared" si="93"/>
        <v>42258</v>
      </c>
      <c r="J291" s="3">
        <v>8</v>
      </c>
      <c r="K291" s="134">
        <v>25</v>
      </c>
      <c r="L291" s="3">
        <v>13</v>
      </c>
      <c r="M291" s="134">
        <v>0</v>
      </c>
      <c r="N291" s="3">
        <v>13</v>
      </c>
      <c r="O291" s="134">
        <v>30</v>
      </c>
      <c r="P291" s="3">
        <v>17</v>
      </c>
      <c r="Q291" s="134">
        <v>30</v>
      </c>
      <c r="R291" s="139">
        <f t="shared" si="99"/>
        <v>0.35069444444444442</v>
      </c>
      <c r="S291" s="139">
        <f t="shared" si="100"/>
        <v>0.54166666666666663</v>
      </c>
      <c r="T291" s="139">
        <f t="shared" si="101"/>
        <v>0.5625</v>
      </c>
      <c r="U291" s="139">
        <f t="shared" si="102"/>
        <v>0.72916666666666663</v>
      </c>
      <c r="V291" s="11"/>
      <c r="W291" s="11">
        <f t="shared" si="103"/>
        <v>0.35416666666666669</v>
      </c>
      <c r="X291" s="11"/>
      <c r="Y291" s="11">
        <f t="shared" si="104"/>
        <v>0.35763888888888884</v>
      </c>
      <c r="Z291" s="196"/>
      <c r="AA291" s="150"/>
      <c r="AI291" s="184"/>
      <c r="AM291" s="225"/>
      <c r="AN291" s="79"/>
      <c r="AP291" s="176"/>
    </row>
    <row r="292" spans="2:45" ht="12.75" hidden="1" customHeight="1" outlineLevel="1" x14ac:dyDescent="0.2">
      <c r="B292" s="851"/>
      <c r="C292" s="851"/>
      <c r="D292" s="27" t="str">
        <f t="shared" si="89"/>
        <v/>
      </c>
      <c r="E292" s="191" t="str">
        <f t="shared" si="90"/>
        <v>DDD</v>
      </c>
      <c r="F292" s="2">
        <f t="shared" si="91"/>
        <v>2019</v>
      </c>
      <c r="G292" s="2">
        <f t="shared" si="92"/>
        <v>9</v>
      </c>
      <c r="H292" s="2">
        <f t="shared" si="98"/>
        <v>13</v>
      </c>
      <c r="I292" s="14">
        <f t="shared" si="93"/>
        <v>42259</v>
      </c>
      <c r="J292" s="3">
        <v>8</v>
      </c>
      <c r="K292" s="134">
        <v>5</v>
      </c>
      <c r="L292" s="3">
        <v>13</v>
      </c>
      <c r="M292" s="134">
        <v>0</v>
      </c>
      <c r="N292" s="3">
        <v>13</v>
      </c>
      <c r="O292" s="134">
        <v>30</v>
      </c>
      <c r="P292" s="3">
        <v>16</v>
      </c>
      <c r="Q292" s="134">
        <v>0</v>
      </c>
      <c r="R292" s="139">
        <f t="shared" si="99"/>
        <v>0.33680555555555558</v>
      </c>
      <c r="S292" s="139">
        <f t="shared" si="100"/>
        <v>0.54166666666666663</v>
      </c>
      <c r="T292" s="139">
        <f t="shared" si="101"/>
        <v>0.5625</v>
      </c>
      <c r="U292" s="139">
        <f t="shared" si="102"/>
        <v>0.66666666666666663</v>
      </c>
      <c r="V292" s="11"/>
      <c r="W292" s="11">
        <f t="shared" si="103"/>
        <v>0.35416666666666669</v>
      </c>
      <c r="X292" s="11"/>
      <c r="Y292" s="11">
        <f t="shared" si="104"/>
        <v>0.30902777777777768</v>
      </c>
      <c r="Z292" s="196"/>
      <c r="AA292" s="150"/>
      <c r="AE292" s="218" t="s">
        <v>208</v>
      </c>
      <c r="AI292" s="184"/>
      <c r="AM292" s="225"/>
      <c r="AN292" s="79"/>
      <c r="AP292" s="176"/>
    </row>
    <row r="293" spans="2:45" ht="12.75" hidden="1" customHeight="1" outlineLevel="1" x14ac:dyDescent="0.2">
      <c r="B293" s="851"/>
      <c r="C293" s="851"/>
      <c r="D293" s="27" t="str">
        <f t="shared" si="89"/>
        <v/>
      </c>
      <c r="E293" s="191" t="str">
        <f t="shared" si="90"/>
        <v>DDD</v>
      </c>
      <c r="F293" s="191">
        <f t="shared" si="91"/>
        <v>2019</v>
      </c>
      <c r="G293" s="191">
        <f t="shared" si="92"/>
        <v>9</v>
      </c>
      <c r="H293" s="191">
        <f t="shared" si="98"/>
        <v>14</v>
      </c>
      <c r="I293" s="192">
        <f t="shared" si="93"/>
        <v>42260</v>
      </c>
      <c r="J293" s="193"/>
      <c r="K293" s="194"/>
      <c r="L293" s="193"/>
      <c r="M293" s="194"/>
      <c r="N293" s="193"/>
      <c r="O293" s="194"/>
      <c r="P293" s="193"/>
      <c r="Q293" s="194"/>
      <c r="R293" s="195"/>
      <c r="S293" s="195"/>
      <c r="T293" s="195"/>
      <c r="U293" s="195"/>
      <c r="V293" s="196"/>
      <c r="W293" s="196"/>
      <c r="X293" s="196"/>
      <c r="Y293" s="196"/>
      <c r="Z293" s="196"/>
      <c r="AA293" s="150"/>
      <c r="AI293" s="184"/>
      <c r="AM293" s="225"/>
      <c r="AN293" s="79"/>
      <c r="AP293" s="176"/>
    </row>
    <row r="294" spans="2:45" ht="12.75" hidden="1" customHeight="1" outlineLevel="1" x14ac:dyDescent="0.2">
      <c r="B294" s="851"/>
      <c r="C294" s="851"/>
      <c r="D294" s="27" t="str">
        <f t="shared" si="89"/>
        <v/>
      </c>
      <c r="E294" s="191" t="str">
        <f t="shared" si="90"/>
        <v>DDD</v>
      </c>
      <c r="F294" s="191">
        <f t="shared" si="91"/>
        <v>2019</v>
      </c>
      <c r="G294" s="191">
        <f t="shared" si="92"/>
        <v>9</v>
      </c>
      <c r="H294" s="191">
        <f t="shared" si="98"/>
        <v>15</v>
      </c>
      <c r="I294" s="192">
        <f t="shared" si="93"/>
        <v>42261</v>
      </c>
      <c r="J294" s="193"/>
      <c r="K294" s="194"/>
      <c r="L294" s="193"/>
      <c r="M294" s="194"/>
      <c r="N294" s="193"/>
      <c r="O294" s="194"/>
      <c r="P294" s="193"/>
      <c r="Q294" s="194"/>
      <c r="R294" s="195"/>
      <c r="S294" s="195"/>
      <c r="T294" s="195"/>
      <c r="U294" s="195"/>
      <c r="V294" s="196"/>
      <c r="W294" s="196"/>
      <c r="X294" s="196"/>
      <c r="Y294" s="196"/>
      <c r="Z294" s="196"/>
      <c r="AA294" s="150"/>
      <c r="AI294" s="184"/>
      <c r="AM294" s="225"/>
      <c r="AN294" s="79"/>
      <c r="AP294" s="176"/>
    </row>
    <row r="295" spans="2:45" ht="12.75" hidden="1" customHeight="1" outlineLevel="1" x14ac:dyDescent="0.2">
      <c r="B295" s="851"/>
      <c r="C295" s="851"/>
      <c r="D295" s="27" t="str">
        <f t="shared" si="89"/>
        <v/>
      </c>
      <c r="E295" s="191" t="str">
        <f t="shared" si="90"/>
        <v>DDD</v>
      </c>
      <c r="F295" s="2">
        <f t="shared" si="91"/>
        <v>2019</v>
      </c>
      <c r="G295" s="2">
        <f t="shared" si="92"/>
        <v>9</v>
      </c>
      <c r="H295" s="2">
        <f t="shared" si="98"/>
        <v>16</v>
      </c>
      <c r="I295" s="14">
        <f t="shared" si="93"/>
        <v>42262</v>
      </c>
      <c r="J295" s="3">
        <v>8</v>
      </c>
      <c r="K295" s="134">
        <v>0</v>
      </c>
      <c r="L295" s="3">
        <v>12</v>
      </c>
      <c r="M295" s="134">
        <v>0</v>
      </c>
      <c r="N295" s="3">
        <v>12</v>
      </c>
      <c r="O295" s="134">
        <v>30</v>
      </c>
      <c r="P295" s="3">
        <v>17</v>
      </c>
      <c r="Q295" s="134">
        <v>0</v>
      </c>
      <c r="R295" s="139">
        <f t="shared" si="99"/>
        <v>0.33333333333333331</v>
      </c>
      <c r="S295" s="139">
        <f t="shared" si="100"/>
        <v>0.5</v>
      </c>
      <c r="T295" s="139">
        <f t="shared" si="101"/>
        <v>0.52083333333333337</v>
      </c>
      <c r="U295" s="139">
        <f t="shared" si="102"/>
        <v>0.70833333333333337</v>
      </c>
      <c r="V295" s="11"/>
      <c r="W295" s="11">
        <f t="shared" si="103"/>
        <v>0.35416666666666669</v>
      </c>
      <c r="X295" s="11"/>
      <c r="Y295" s="11">
        <f t="shared" si="104"/>
        <v>0.35416666666666669</v>
      </c>
      <c r="Z295" s="196"/>
      <c r="AA295" s="172"/>
      <c r="AI295" s="184"/>
      <c r="AL295" s="172" t="s">
        <v>272</v>
      </c>
      <c r="AM295" s="225"/>
      <c r="AN295" s="79"/>
      <c r="AP295" s="176"/>
    </row>
    <row r="296" spans="2:45" ht="12.75" hidden="1" customHeight="1" outlineLevel="1" x14ac:dyDescent="0.2">
      <c r="B296" s="851"/>
      <c r="C296" s="851"/>
      <c r="D296" s="27" t="str">
        <f t="shared" si="89"/>
        <v/>
      </c>
      <c r="E296" s="191" t="str">
        <f t="shared" si="90"/>
        <v>DDD</v>
      </c>
      <c r="F296" s="2">
        <f t="shared" si="91"/>
        <v>2019</v>
      </c>
      <c r="G296" s="2">
        <f t="shared" si="92"/>
        <v>9</v>
      </c>
      <c r="H296" s="2">
        <f t="shared" si="98"/>
        <v>17</v>
      </c>
      <c r="I296" s="14">
        <f t="shared" si="93"/>
        <v>42263</v>
      </c>
      <c r="J296" s="3">
        <v>9</v>
      </c>
      <c r="K296" s="134">
        <v>35</v>
      </c>
      <c r="L296" s="3">
        <v>13</v>
      </c>
      <c r="M296" s="134">
        <v>0</v>
      </c>
      <c r="N296" s="3">
        <v>13</v>
      </c>
      <c r="O296" s="134">
        <v>30</v>
      </c>
      <c r="P296" s="3">
        <v>21</v>
      </c>
      <c r="Q296" s="134">
        <v>30</v>
      </c>
      <c r="R296" s="139">
        <f t="shared" si="99"/>
        <v>0.39930555555555558</v>
      </c>
      <c r="S296" s="139">
        <f t="shared" si="100"/>
        <v>0.54166666666666663</v>
      </c>
      <c r="T296" s="139">
        <f t="shared" si="101"/>
        <v>0.5625</v>
      </c>
      <c r="U296" s="139">
        <f t="shared" si="102"/>
        <v>0.89583333333333337</v>
      </c>
      <c r="V296" s="11"/>
      <c r="W296" s="11">
        <f t="shared" si="103"/>
        <v>0.35416666666666669</v>
      </c>
      <c r="X296" s="11"/>
      <c r="Y296" s="11">
        <f t="shared" si="104"/>
        <v>0.47569444444444442</v>
      </c>
      <c r="Z296" s="196"/>
      <c r="AA296" s="172"/>
      <c r="AI296" s="184"/>
      <c r="AL296" s="172" t="s">
        <v>273</v>
      </c>
      <c r="AM296" s="225"/>
      <c r="AN296" s="79"/>
      <c r="AP296" s="176"/>
    </row>
    <row r="297" spans="2:45" ht="12.75" hidden="1" customHeight="1" outlineLevel="1" x14ac:dyDescent="0.2">
      <c r="B297" s="851"/>
      <c r="C297" s="851"/>
      <c r="D297" s="27" t="str">
        <f t="shared" si="89"/>
        <v/>
      </c>
      <c r="E297" s="191" t="str">
        <f t="shared" si="90"/>
        <v>DDD</v>
      </c>
      <c r="F297" s="2">
        <f t="shared" si="91"/>
        <v>2019</v>
      </c>
      <c r="G297" s="2">
        <f t="shared" si="92"/>
        <v>9</v>
      </c>
      <c r="H297" s="2">
        <f t="shared" si="98"/>
        <v>18</v>
      </c>
      <c r="I297" s="14">
        <f t="shared" si="93"/>
        <v>42264</v>
      </c>
      <c r="J297" s="3">
        <v>8</v>
      </c>
      <c r="K297" s="134">
        <v>50</v>
      </c>
      <c r="L297" s="3">
        <f>$L$4</f>
        <v>13</v>
      </c>
      <c r="M297" s="134">
        <f>$M$4</f>
        <v>0</v>
      </c>
      <c r="N297" s="3">
        <f>$N$4</f>
        <v>13</v>
      </c>
      <c r="O297" s="134">
        <f>$O$4</f>
        <v>30</v>
      </c>
      <c r="P297" s="3">
        <v>16</v>
      </c>
      <c r="Q297" s="134">
        <v>15</v>
      </c>
      <c r="R297" s="139">
        <f t="shared" si="99"/>
        <v>0.36805555555555558</v>
      </c>
      <c r="S297" s="139">
        <f t="shared" si="100"/>
        <v>0.54166666666666663</v>
      </c>
      <c r="T297" s="139">
        <f t="shared" si="101"/>
        <v>0.5625</v>
      </c>
      <c r="U297" s="139">
        <f t="shared" si="102"/>
        <v>0.67708333333333337</v>
      </c>
      <c r="V297" s="11"/>
      <c r="W297" s="11">
        <f t="shared" si="103"/>
        <v>0.35416666666666669</v>
      </c>
      <c r="X297" s="11"/>
      <c r="Y297" s="11">
        <f t="shared" si="104"/>
        <v>0.28819444444444442</v>
      </c>
      <c r="Z297" s="196"/>
      <c r="AA297" s="172"/>
      <c r="AI297" s="184"/>
      <c r="AL297" s="172" t="s">
        <v>275</v>
      </c>
      <c r="AM297" s="225"/>
      <c r="AN297" s="79"/>
      <c r="AP297" s="176"/>
    </row>
    <row r="298" spans="2:45" ht="12.75" hidden="1" customHeight="1" outlineLevel="1" x14ac:dyDescent="0.2">
      <c r="B298" s="851"/>
      <c r="C298" s="851"/>
      <c r="D298" s="27" t="str">
        <f t="shared" si="89"/>
        <v/>
      </c>
      <c r="E298" s="191" t="str">
        <f t="shared" si="90"/>
        <v>DDD</v>
      </c>
      <c r="F298" s="2">
        <f t="shared" si="91"/>
        <v>2019</v>
      </c>
      <c r="G298" s="2">
        <f t="shared" si="92"/>
        <v>9</v>
      </c>
      <c r="H298" s="2">
        <f t="shared" si="98"/>
        <v>19</v>
      </c>
      <c r="I298" s="14">
        <f t="shared" si="93"/>
        <v>42265</v>
      </c>
      <c r="J298" s="3">
        <v>12</v>
      </c>
      <c r="K298" s="134">
        <v>35</v>
      </c>
      <c r="L298" s="3">
        <v>12</v>
      </c>
      <c r="M298" s="134">
        <v>35</v>
      </c>
      <c r="N298" s="3">
        <v>12</v>
      </c>
      <c r="O298" s="134">
        <v>35</v>
      </c>
      <c r="P298" s="3">
        <v>18</v>
      </c>
      <c r="Q298" s="134">
        <v>0</v>
      </c>
      <c r="R298" s="139">
        <f t="shared" si="99"/>
        <v>0.52430555555555558</v>
      </c>
      <c r="S298" s="139">
        <f t="shared" si="100"/>
        <v>0.52430555555555558</v>
      </c>
      <c r="T298" s="139">
        <f t="shared" si="101"/>
        <v>0.52430555555555558</v>
      </c>
      <c r="U298" s="139">
        <f t="shared" si="102"/>
        <v>0.75</v>
      </c>
      <c r="V298" s="11"/>
      <c r="W298" s="11">
        <f t="shared" si="103"/>
        <v>0.35416666666666669</v>
      </c>
      <c r="X298" s="11"/>
      <c r="Y298" s="11">
        <f t="shared" si="104"/>
        <v>0.22569444444444442</v>
      </c>
      <c r="Z298" s="196"/>
      <c r="AA298" s="172"/>
      <c r="AI298" s="184"/>
      <c r="AJ298" s="150"/>
      <c r="AL298" s="172" t="s">
        <v>274</v>
      </c>
      <c r="AM298" s="225"/>
      <c r="AN298" s="79"/>
      <c r="AO298" s="28">
        <v>12</v>
      </c>
      <c r="AP298" s="176">
        <v>5</v>
      </c>
      <c r="AR298" s="27" t="s">
        <v>168</v>
      </c>
      <c r="AS298" s="28" t="s">
        <v>19</v>
      </c>
    </row>
    <row r="299" spans="2:45" ht="12.75" hidden="1" customHeight="1" outlineLevel="1" x14ac:dyDescent="0.2">
      <c r="B299" s="851"/>
      <c r="C299" s="851"/>
      <c r="D299" s="27" t="str">
        <f t="shared" si="89"/>
        <v/>
      </c>
      <c r="E299" s="191" t="str">
        <f t="shared" si="90"/>
        <v>DDD</v>
      </c>
      <c r="F299" s="2">
        <f t="shared" si="91"/>
        <v>2019</v>
      </c>
      <c r="G299" s="2">
        <f t="shared" si="92"/>
        <v>9</v>
      </c>
      <c r="H299" s="2">
        <f t="shared" si="98"/>
        <v>20</v>
      </c>
      <c r="I299" s="14">
        <f t="shared" si="93"/>
        <v>42266</v>
      </c>
      <c r="J299" s="3">
        <v>8</v>
      </c>
      <c r="K299" s="134">
        <v>30</v>
      </c>
      <c r="L299" s="3">
        <v>12</v>
      </c>
      <c r="M299" s="134">
        <v>0</v>
      </c>
      <c r="N299" s="3">
        <v>12</v>
      </c>
      <c r="O299" s="134">
        <v>0</v>
      </c>
      <c r="P299" s="3">
        <v>16</v>
      </c>
      <c r="Q299" s="134">
        <v>10</v>
      </c>
      <c r="R299" s="139">
        <f t="shared" si="99"/>
        <v>0.35416666666666669</v>
      </c>
      <c r="S299" s="139">
        <f t="shared" si="100"/>
        <v>0.5</v>
      </c>
      <c r="T299" s="139">
        <f t="shared" si="101"/>
        <v>0.5</v>
      </c>
      <c r="U299" s="139">
        <f t="shared" si="102"/>
        <v>0.67361111111111116</v>
      </c>
      <c r="V299" s="11"/>
      <c r="W299" s="11">
        <f t="shared" si="103"/>
        <v>0.35416666666666669</v>
      </c>
      <c r="X299" s="11"/>
      <c r="Y299" s="11">
        <f t="shared" si="104"/>
        <v>0.31944444444444448</v>
      </c>
      <c r="Z299" s="196"/>
      <c r="AA299" s="172"/>
      <c r="AE299" s="218" t="s">
        <v>208</v>
      </c>
      <c r="AI299" s="184"/>
      <c r="AL299" s="172" t="s">
        <v>276</v>
      </c>
      <c r="AM299" s="225"/>
      <c r="AN299" s="79"/>
      <c r="AP299" s="176"/>
    </row>
    <row r="300" spans="2:45" ht="12.75" hidden="1" customHeight="1" outlineLevel="1" x14ac:dyDescent="0.2">
      <c r="B300" s="851"/>
      <c r="C300" s="851"/>
      <c r="D300" s="27" t="str">
        <f t="shared" si="89"/>
        <v/>
      </c>
      <c r="E300" s="191" t="str">
        <f t="shared" si="90"/>
        <v>DDD</v>
      </c>
      <c r="F300" s="191">
        <f t="shared" si="91"/>
        <v>2019</v>
      </c>
      <c r="G300" s="191">
        <f t="shared" si="92"/>
        <v>9</v>
      </c>
      <c r="H300" s="191">
        <f t="shared" si="98"/>
        <v>21</v>
      </c>
      <c r="I300" s="192">
        <f t="shared" si="93"/>
        <v>42267</v>
      </c>
      <c r="J300" s="193"/>
      <c r="K300" s="194"/>
      <c r="L300" s="193"/>
      <c r="M300" s="194"/>
      <c r="N300" s="193"/>
      <c r="O300" s="194"/>
      <c r="P300" s="193"/>
      <c r="Q300" s="194"/>
      <c r="R300" s="195"/>
      <c r="S300" s="195"/>
      <c r="T300" s="195"/>
      <c r="U300" s="195"/>
      <c r="V300" s="196"/>
      <c r="W300" s="196"/>
      <c r="X300" s="196"/>
      <c r="Y300" s="196"/>
      <c r="Z300" s="196"/>
      <c r="AI300" s="184"/>
      <c r="AM300" s="225"/>
      <c r="AN300" s="79"/>
      <c r="AP300" s="176"/>
    </row>
    <row r="301" spans="2:45" ht="12.75" hidden="1" customHeight="1" outlineLevel="1" x14ac:dyDescent="0.2">
      <c r="B301" s="851"/>
      <c r="C301" s="851"/>
      <c r="D301" s="27" t="str">
        <f t="shared" si="89"/>
        <v/>
      </c>
      <c r="E301" s="191" t="str">
        <f t="shared" si="90"/>
        <v>DDD</v>
      </c>
      <c r="F301" s="191">
        <f t="shared" si="91"/>
        <v>2019</v>
      </c>
      <c r="G301" s="191">
        <f t="shared" si="92"/>
        <v>9</v>
      </c>
      <c r="H301" s="191">
        <f t="shared" si="98"/>
        <v>22</v>
      </c>
      <c r="I301" s="192">
        <f t="shared" si="93"/>
        <v>42268</v>
      </c>
      <c r="J301" s="193"/>
      <c r="K301" s="194"/>
      <c r="L301" s="193"/>
      <c r="M301" s="194"/>
      <c r="N301" s="193"/>
      <c r="O301" s="194"/>
      <c r="P301" s="193"/>
      <c r="Q301" s="194"/>
      <c r="R301" s="195"/>
      <c r="S301" s="195"/>
      <c r="T301" s="195"/>
      <c r="U301" s="195"/>
      <c r="V301" s="196"/>
      <c r="W301" s="196"/>
      <c r="X301" s="196"/>
      <c r="Y301" s="196"/>
      <c r="Z301" s="196"/>
      <c r="AI301" s="184"/>
      <c r="AM301" s="225"/>
      <c r="AN301" s="79"/>
      <c r="AP301" s="176"/>
    </row>
    <row r="302" spans="2:45" ht="12.75" hidden="1" customHeight="1" outlineLevel="1" x14ac:dyDescent="0.2">
      <c r="B302" s="851"/>
      <c r="C302" s="851"/>
      <c r="D302" s="27" t="str">
        <f t="shared" si="89"/>
        <v/>
      </c>
      <c r="E302" s="191" t="str">
        <f t="shared" si="90"/>
        <v>DDD</v>
      </c>
      <c r="F302" s="2">
        <f t="shared" si="91"/>
        <v>2019</v>
      </c>
      <c r="G302" s="2">
        <f t="shared" si="92"/>
        <v>9</v>
      </c>
      <c r="H302" s="2">
        <f t="shared" si="98"/>
        <v>23</v>
      </c>
      <c r="I302" s="14">
        <f t="shared" si="93"/>
        <v>42269</v>
      </c>
      <c r="J302" s="3">
        <v>8</v>
      </c>
      <c r="K302" s="134">
        <v>20</v>
      </c>
      <c r="L302" s="3">
        <v>12</v>
      </c>
      <c r="M302" s="134">
        <v>0</v>
      </c>
      <c r="N302" s="3">
        <v>13</v>
      </c>
      <c r="O302" s="134">
        <v>0</v>
      </c>
      <c r="P302" s="3">
        <v>18</v>
      </c>
      <c r="Q302" s="134">
        <v>0</v>
      </c>
      <c r="R302" s="139">
        <f t="shared" si="99"/>
        <v>0.34722222222222227</v>
      </c>
      <c r="S302" s="139">
        <f t="shared" si="100"/>
        <v>0.5</v>
      </c>
      <c r="T302" s="139">
        <f t="shared" si="101"/>
        <v>0.54166666666666663</v>
      </c>
      <c r="U302" s="139">
        <f t="shared" si="102"/>
        <v>0.75</v>
      </c>
      <c r="V302" s="11"/>
      <c r="W302" s="11">
        <f t="shared" si="103"/>
        <v>0.35416666666666669</v>
      </c>
      <c r="X302" s="11"/>
      <c r="Y302" s="11">
        <f t="shared" si="104"/>
        <v>0.3611111111111111</v>
      </c>
      <c r="Z302" s="196"/>
      <c r="AA302" s="150"/>
      <c r="AI302" s="184"/>
      <c r="AL302" s="172" t="s">
        <v>278</v>
      </c>
      <c r="AM302" s="225"/>
      <c r="AN302" s="79"/>
      <c r="AP302" s="176"/>
    </row>
    <row r="303" spans="2:45" ht="12.75" hidden="1" customHeight="1" outlineLevel="1" x14ac:dyDescent="0.2">
      <c r="B303" s="851"/>
      <c r="C303" s="851"/>
      <c r="D303" s="27" t="str">
        <f t="shared" si="89"/>
        <v/>
      </c>
      <c r="E303" s="191" t="str">
        <f t="shared" si="90"/>
        <v>DDD</v>
      </c>
      <c r="F303" s="2">
        <f t="shared" si="91"/>
        <v>2019</v>
      </c>
      <c r="G303" s="2">
        <f t="shared" si="92"/>
        <v>9</v>
      </c>
      <c r="H303" s="2">
        <f t="shared" si="98"/>
        <v>24</v>
      </c>
      <c r="I303" s="14">
        <f t="shared" si="93"/>
        <v>42270</v>
      </c>
      <c r="J303" s="3">
        <v>8</v>
      </c>
      <c r="K303" s="134">
        <v>50</v>
      </c>
      <c r="L303" s="3">
        <v>12</v>
      </c>
      <c r="M303" s="134">
        <v>0</v>
      </c>
      <c r="N303" s="3">
        <v>13</v>
      </c>
      <c r="O303" s="134">
        <v>15</v>
      </c>
      <c r="P303" s="3">
        <v>18</v>
      </c>
      <c r="Q303" s="134">
        <v>0</v>
      </c>
      <c r="R303" s="139">
        <f t="shared" si="99"/>
        <v>0.36805555555555558</v>
      </c>
      <c r="S303" s="139">
        <f t="shared" si="100"/>
        <v>0.5</v>
      </c>
      <c r="T303" s="139">
        <f t="shared" si="101"/>
        <v>0.55208333333333337</v>
      </c>
      <c r="U303" s="139">
        <f t="shared" si="102"/>
        <v>0.75</v>
      </c>
      <c r="V303" s="11"/>
      <c r="W303" s="11">
        <f t="shared" si="103"/>
        <v>0.35416666666666669</v>
      </c>
      <c r="X303" s="11"/>
      <c r="Y303" s="11">
        <f t="shared" si="104"/>
        <v>0.32986111111111105</v>
      </c>
      <c r="Z303" s="196"/>
      <c r="AA303" s="150"/>
      <c r="AI303" s="184"/>
      <c r="AL303" s="172" t="s">
        <v>279</v>
      </c>
      <c r="AM303" s="225"/>
      <c r="AN303" s="79"/>
      <c r="AP303" s="176"/>
    </row>
    <row r="304" spans="2:45" ht="12.75" hidden="1" customHeight="1" outlineLevel="1" x14ac:dyDescent="0.2">
      <c r="B304" s="851"/>
      <c r="C304" s="851"/>
      <c r="D304" s="27" t="str">
        <f t="shared" si="89"/>
        <v/>
      </c>
      <c r="E304" s="191" t="str">
        <f t="shared" si="90"/>
        <v>DDD</v>
      </c>
      <c r="F304" s="2">
        <f t="shared" si="91"/>
        <v>2019</v>
      </c>
      <c r="G304" s="2">
        <f t="shared" si="92"/>
        <v>9</v>
      </c>
      <c r="H304" s="2">
        <f t="shared" si="98"/>
        <v>25</v>
      </c>
      <c r="I304" s="14">
        <f t="shared" si="93"/>
        <v>42271</v>
      </c>
      <c r="J304" s="3">
        <v>8</v>
      </c>
      <c r="K304" s="134">
        <v>20</v>
      </c>
      <c r="L304" s="3">
        <v>12</v>
      </c>
      <c r="M304" s="134">
        <v>0</v>
      </c>
      <c r="N304" s="3">
        <v>13</v>
      </c>
      <c r="O304" s="134">
        <v>15</v>
      </c>
      <c r="P304" s="3">
        <v>18</v>
      </c>
      <c r="Q304" s="134">
        <v>0</v>
      </c>
      <c r="R304" s="139">
        <f t="shared" si="99"/>
        <v>0.34722222222222227</v>
      </c>
      <c r="S304" s="139">
        <f t="shared" si="100"/>
        <v>0.5</v>
      </c>
      <c r="T304" s="139">
        <f t="shared" si="101"/>
        <v>0.55208333333333337</v>
      </c>
      <c r="U304" s="139">
        <f t="shared" si="102"/>
        <v>0.75</v>
      </c>
      <c r="V304" s="11"/>
      <c r="W304" s="11">
        <f t="shared" si="103"/>
        <v>0.35416666666666669</v>
      </c>
      <c r="X304" s="11"/>
      <c r="Y304" s="11">
        <f t="shared" si="104"/>
        <v>0.35069444444444436</v>
      </c>
      <c r="Z304" s="196"/>
      <c r="AA304" s="150"/>
      <c r="AI304" s="184"/>
      <c r="AL304" s="172" t="s">
        <v>277</v>
      </c>
      <c r="AM304" s="225"/>
      <c r="AN304" s="79"/>
      <c r="AP304" s="176"/>
    </row>
    <row r="305" spans="1:45" ht="12.75" hidden="1" customHeight="1" outlineLevel="1" x14ac:dyDescent="0.2">
      <c r="B305" s="851"/>
      <c r="C305" s="851"/>
      <c r="D305" s="27" t="str">
        <f t="shared" si="89"/>
        <v/>
      </c>
      <c r="E305" s="191" t="str">
        <f t="shared" si="90"/>
        <v>DDD</v>
      </c>
      <c r="F305" s="2">
        <f t="shared" si="91"/>
        <v>2019</v>
      </c>
      <c r="G305" s="2">
        <f t="shared" si="92"/>
        <v>9</v>
      </c>
      <c r="H305" s="2">
        <f t="shared" si="98"/>
        <v>26</v>
      </c>
      <c r="I305" s="14">
        <f t="shared" si="93"/>
        <v>42272</v>
      </c>
      <c r="J305" s="3">
        <v>9</v>
      </c>
      <c r="K305" s="134">
        <v>0</v>
      </c>
      <c r="L305" s="3">
        <v>12</v>
      </c>
      <c r="M305" s="134">
        <v>15</v>
      </c>
      <c r="N305" s="3">
        <v>13</v>
      </c>
      <c r="O305" s="134">
        <v>30</v>
      </c>
      <c r="P305" s="3">
        <v>18</v>
      </c>
      <c r="Q305" s="134">
        <v>30</v>
      </c>
      <c r="R305" s="139">
        <f t="shared" si="99"/>
        <v>0.375</v>
      </c>
      <c r="S305" s="139">
        <f t="shared" si="100"/>
        <v>0.51041666666666663</v>
      </c>
      <c r="T305" s="139">
        <f t="shared" si="101"/>
        <v>0.5625</v>
      </c>
      <c r="U305" s="139">
        <f t="shared" si="102"/>
        <v>0.77083333333333337</v>
      </c>
      <c r="V305" s="11"/>
      <c r="W305" s="11">
        <f t="shared" si="103"/>
        <v>0.35416666666666669</v>
      </c>
      <c r="X305" s="11"/>
      <c r="Y305" s="11">
        <f t="shared" si="104"/>
        <v>0.34375</v>
      </c>
      <c r="Z305" s="196"/>
      <c r="AA305" s="150"/>
      <c r="AI305" s="184"/>
      <c r="AM305" s="225"/>
      <c r="AN305" s="79"/>
      <c r="AP305" s="176"/>
    </row>
    <row r="306" spans="1:45" ht="12.75" hidden="1" customHeight="1" outlineLevel="1" x14ac:dyDescent="0.2">
      <c r="B306" s="851"/>
      <c r="C306" s="851"/>
      <c r="D306" s="27" t="str">
        <f t="shared" si="89"/>
        <v/>
      </c>
      <c r="E306" s="191" t="str">
        <f t="shared" si="90"/>
        <v>DDD</v>
      </c>
      <c r="F306" s="2">
        <f t="shared" si="91"/>
        <v>2019</v>
      </c>
      <c r="G306" s="2">
        <f t="shared" si="92"/>
        <v>9</v>
      </c>
      <c r="H306" s="2">
        <f t="shared" si="98"/>
        <v>27</v>
      </c>
      <c r="I306" s="14">
        <f t="shared" si="93"/>
        <v>42273</v>
      </c>
      <c r="J306" s="3">
        <v>8</v>
      </c>
      <c r="K306" s="134">
        <v>30</v>
      </c>
      <c r="L306" s="3">
        <v>12</v>
      </c>
      <c r="M306" s="134">
        <v>15</v>
      </c>
      <c r="N306" s="3">
        <v>13</v>
      </c>
      <c r="O306" s="134">
        <v>30</v>
      </c>
      <c r="P306" s="3">
        <v>18</v>
      </c>
      <c r="Q306" s="134">
        <v>0</v>
      </c>
      <c r="R306" s="139">
        <f t="shared" si="99"/>
        <v>0.35416666666666669</v>
      </c>
      <c r="S306" s="139">
        <f t="shared" si="100"/>
        <v>0.51041666666666663</v>
      </c>
      <c r="T306" s="139">
        <f t="shared" si="101"/>
        <v>0.5625</v>
      </c>
      <c r="U306" s="139">
        <f t="shared" si="102"/>
        <v>0.75</v>
      </c>
      <c r="V306" s="11"/>
      <c r="W306" s="11">
        <f t="shared" si="103"/>
        <v>0.35416666666666669</v>
      </c>
      <c r="X306" s="11"/>
      <c r="Y306" s="11">
        <f t="shared" si="104"/>
        <v>0.34374999999999994</v>
      </c>
      <c r="Z306" s="196"/>
      <c r="AA306" s="150"/>
      <c r="AE306" s="218" t="s">
        <v>208</v>
      </c>
      <c r="AI306" s="184"/>
      <c r="AM306" s="225"/>
      <c r="AN306" s="79"/>
      <c r="AP306" s="176"/>
    </row>
    <row r="307" spans="1:45" ht="12.75" hidden="1" customHeight="1" outlineLevel="1" x14ac:dyDescent="0.2">
      <c r="B307" s="851"/>
      <c r="C307" s="851"/>
      <c r="D307" s="27" t="str">
        <f t="shared" si="89"/>
        <v/>
      </c>
      <c r="E307" s="191" t="str">
        <f t="shared" si="90"/>
        <v>DDD</v>
      </c>
      <c r="F307" s="191">
        <f t="shared" si="91"/>
        <v>2019</v>
      </c>
      <c r="G307" s="191">
        <f t="shared" si="92"/>
        <v>9</v>
      </c>
      <c r="H307" s="191">
        <f t="shared" si="98"/>
        <v>28</v>
      </c>
      <c r="I307" s="192">
        <f t="shared" si="93"/>
        <v>42274</v>
      </c>
      <c r="J307" s="193"/>
      <c r="K307" s="194"/>
      <c r="L307" s="193"/>
      <c r="M307" s="194"/>
      <c r="N307" s="193"/>
      <c r="O307" s="194"/>
      <c r="P307" s="193"/>
      <c r="Q307" s="194"/>
      <c r="R307" s="195"/>
      <c r="S307" s="195"/>
      <c r="T307" s="195"/>
      <c r="U307" s="195"/>
      <c r="V307" s="196"/>
      <c r="W307" s="196"/>
      <c r="X307" s="196"/>
      <c r="Y307" s="196"/>
      <c r="Z307" s="196"/>
      <c r="AI307" s="184"/>
      <c r="AM307" s="225"/>
      <c r="AN307" s="79"/>
      <c r="AP307" s="176"/>
    </row>
    <row r="308" spans="1:45" ht="12.75" hidden="1" customHeight="1" outlineLevel="1" x14ac:dyDescent="0.2">
      <c r="B308" s="851"/>
      <c r="C308" s="851"/>
      <c r="D308" s="27" t="str">
        <f t="shared" si="89"/>
        <v/>
      </c>
      <c r="E308" s="191" t="str">
        <f t="shared" si="90"/>
        <v>DDD</v>
      </c>
      <c r="F308" s="191">
        <f t="shared" si="91"/>
        <v>2019</v>
      </c>
      <c r="G308" s="191">
        <f t="shared" si="92"/>
        <v>9</v>
      </c>
      <c r="H308" s="191">
        <f t="shared" si="98"/>
        <v>29</v>
      </c>
      <c r="I308" s="192">
        <f t="shared" si="93"/>
        <v>42275</v>
      </c>
      <c r="J308" s="193"/>
      <c r="K308" s="194"/>
      <c r="L308" s="193"/>
      <c r="M308" s="194"/>
      <c r="N308" s="193"/>
      <c r="O308" s="194"/>
      <c r="P308" s="193"/>
      <c r="Q308" s="194"/>
      <c r="R308" s="195"/>
      <c r="S308" s="195"/>
      <c r="T308" s="195"/>
      <c r="U308" s="195"/>
      <c r="V308" s="196"/>
      <c r="W308" s="196"/>
      <c r="X308" s="196"/>
      <c r="Y308" s="196"/>
      <c r="Z308" s="196"/>
      <c r="AI308" s="184"/>
      <c r="AM308" s="225"/>
      <c r="AN308" s="79"/>
      <c r="AP308" s="176"/>
    </row>
    <row r="309" spans="1:45" ht="12.75" hidden="1" customHeight="1" outlineLevel="1" x14ac:dyDescent="0.2">
      <c r="B309" s="851"/>
      <c r="C309" s="851"/>
      <c r="D309" s="27" t="str">
        <f t="shared" si="89"/>
        <v/>
      </c>
      <c r="E309" s="191" t="str">
        <f t="shared" si="90"/>
        <v>DDD</v>
      </c>
      <c r="F309" s="2">
        <f t="shared" si="91"/>
        <v>2019</v>
      </c>
      <c r="G309" s="2">
        <f t="shared" si="92"/>
        <v>9</v>
      </c>
      <c r="H309" s="2">
        <f t="shared" si="98"/>
        <v>30</v>
      </c>
      <c r="I309" s="14">
        <f t="shared" si="93"/>
        <v>42276</v>
      </c>
      <c r="J309" s="3">
        <v>8</v>
      </c>
      <c r="K309" s="134">
        <v>55</v>
      </c>
      <c r="L309" s="3">
        <v>12</v>
      </c>
      <c r="M309" s="134">
        <v>15</v>
      </c>
      <c r="N309" s="3">
        <v>13</v>
      </c>
      <c r="O309" s="134">
        <v>15</v>
      </c>
      <c r="P309" s="3">
        <v>19</v>
      </c>
      <c r="Q309" s="134">
        <v>55</v>
      </c>
      <c r="R309" s="139">
        <f>TIME(J309,K309,0)</f>
        <v>0.37152777777777773</v>
      </c>
      <c r="S309" s="139">
        <f>TIME(L309,M309,0)</f>
        <v>0.51041666666666663</v>
      </c>
      <c r="T309" s="139">
        <f>TIME(N309,O309,0)</f>
        <v>0.55208333333333337</v>
      </c>
      <c r="U309" s="139">
        <f>TIME(P309,Q309,0)</f>
        <v>0.82986111111111116</v>
      </c>
      <c r="V309" s="11"/>
      <c r="W309" s="11">
        <f>TIME($W$4,$X$4,0)</f>
        <v>0.35416666666666669</v>
      </c>
      <c r="X309" s="11"/>
      <c r="Y309" s="11">
        <f>U309-R309-(T309-S309)</f>
        <v>0.41666666666666669</v>
      </c>
      <c r="Z309" s="196"/>
      <c r="AA309" s="150"/>
      <c r="AI309" s="184"/>
      <c r="AM309" s="225"/>
      <c r="AN309" s="79"/>
      <c r="AP309" s="176"/>
      <c r="AS309" s="231" t="s">
        <v>280</v>
      </c>
    </row>
    <row r="310" spans="1:45" ht="12.75" hidden="1" customHeight="1" outlineLevel="1" x14ac:dyDescent="0.2">
      <c r="B310" s="851"/>
      <c r="C310" s="851"/>
      <c r="E310" s="191"/>
      <c r="F310" s="191"/>
      <c r="G310" s="191"/>
      <c r="H310" s="191"/>
      <c r="I310" s="192"/>
      <c r="J310" s="193"/>
      <c r="K310" s="194"/>
      <c r="L310" s="193"/>
      <c r="M310" s="194"/>
      <c r="N310" s="193"/>
      <c r="O310" s="194"/>
      <c r="P310" s="193"/>
      <c r="Q310" s="194"/>
      <c r="R310" s="195"/>
      <c r="S310" s="195"/>
      <c r="T310" s="195"/>
      <c r="U310" s="195"/>
      <c r="V310" s="196"/>
      <c r="W310" s="196"/>
      <c r="X310" s="196"/>
      <c r="Y310" s="196"/>
      <c r="Z310" s="196"/>
      <c r="AA310" s="150"/>
      <c r="AI310" s="184"/>
      <c r="AM310" s="225"/>
      <c r="AN310" s="79"/>
      <c r="AP310" s="176"/>
    </row>
    <row r="311" spans="1:45" ht="12.75" hidden="1" customHeight="1" outlineLevel="1" x14ac:dyDescent="0.2">
      <c r="B311" s="851"/>
      <c r="C311" s="851"/>
      <c r="E311" s="191"/>
      <c r="F311" s="9"/>
      <c r="G311" s="9"/>
      <c r="H311" s="191"/>
      <c r="I311" s="13"/>
      <c r="P311" s="4" t="s">
        <v>21</v>
      </c>
      <c r="Q311" s="4"/>
      <c r="R311" s="4"/>
      <c r="S311" s="4"/>
      <c r="T311" s="4"/>
      <c r="U311" s="4"/>
      <c r="V311" s="18"/>
      <c r="W311" s="18">
        <f>SUM(W279:W310)</f>
        <v>7.4375000000000018</v>
      </c>
      <c r="X311" s="18"/>
      <c r="Y311" s="18">
        <f>SUM(Y279:Y310)</f>
        <v>7.3576388888888884</v>
      </c>
      <c r="Z311" s="18"/>
      <c r="AA311" s="190">
        <f>IF(Y311-W311&lt;0,W311-Y311,Y311-W311)</f>
        <v>7.9861111111113381E-2</v>
      </c>
      <c r="AB311" s="190">
        <f>8.5*SUM(AB279:AB310)/24</f>
        <v>2.125</v>
      </c>
      <c r="AC311" s="190">
        <f>8.5*SUM(AC279:AC310)/24</f>
        <v>0</v>
      </c>
      <c r="AD311" s="190">
        <f>8.5*SUM(AD279:AD310)/24</f>
        <v>0</v>
      </c>
      <c r="AE311" s="190"/>
      <c r="AF311" s="190"/>
      <c r="AI311" s="184"/>
      <c r="AM311" s="225"/>
      <c r="AN311" s="79"/>
      <c r="AP311" s="176"/>
    </row>
    <row r="312" spans="1:45" ht="12.75" customHeight="1" collapsed="1" x14ac:dyDescent="0.2">
      <c r="B312" s="852"/>
      <c r="C312" s="852"/>
      <c r="E312" s="191"/>
      <c r="F312" s="51"/>
      <c r="G312" s="51"/>
      <c r="H312" s="51"/>
      <c r="I312" s="51"/>
      <c r="J312" s="52"/>
      <c r="K312" s="52"/>
      <c r="L312" s="52"/>
      <c r="M312" s="52"/>
      <c r="N312" s="52"/>
      <c r="O312" s="52"/>
      <c r="P312" s="52"/>
      <c r="Q312" s="52"/>
      <c r="R312" s="52"/>
      <c r="S312" s="52"/>
      <c r="T312" s="52"/>
      <c r="U312" s="52"/>
      <c r="V312" s="61"/>
      <c r="W312" s="61"/>
      <c r="X312" s="61"/>
      <c r="Y312" s="51"/>
      <c r="AA312" s="203">
        <f>AA278+AA311</f>
        <v>3.6847222222222076</v>
      </c>
      <c r="AB312" s="202">
        <f>AB278+SUM(AB279:AB310)</f>
        <v>17</v>
      </c>
      <c r="AC312" s="202">
        <f>AC278+SUM(AC279:AC310)</f>
        <v>1</v>
      </c>
      <c r="AD312" s="202">
        <f>AD278+SUM(AD279:AD310)</f>
        <v>8</v>
      </c>
      <c r="AE312" s="202"/>
      <c r="AF312" s="202"/>
      <c r="AG312" s="152"/>
      <c r="AH312" s="173"/>
      <c r="AI312" s="185"/>
      <c r="AJ312" s="152"/>
      <c r="AK312" s="152"/>
      <c r="AL312" s="173"/>
      <c r="AM312" s="226"/>
      <c r="AN312" s="80"/>
      <c r="AO312" s="55"/>
      <c r="AP312" s="178"/>
      <c r="AQ312" s="55"/>
      <c r="AR312" s="49"/>
      <c r="AS312" s="55"/>
    </row>
    <row r="313" spans="1:45" ht="12.75" hidden="1" customHeight="1" outlineLevel="1" x14ac:dyDescent="0.2">
      <c r="B313" s="850">
        <f>$F$4</f>
        <v>2019</v>
      </c>
      <c r="C313" s="850" t="str">
        <f>TEXT(I314,"MMM")</f>
        <v>Okt</v>
      </c>
      <c r="E313" s="191"/>
      <c r="F313" s="42"/>
      <c r="G313" s="42"/>
      <c r="H313" s="42"/>
      <c r="I313" s="42"/>
      <c r="J313" s="43"/>
      <c r="K313" s="43"/>
      <c r="L313" s="43"/>
      <c r="M313" s="43"/>
      <c r="N313" s="43"/>
      <c r="O313" s="43"/>
      <c r="P313" s="43"/>
      <c r="Q313" s="43"/>
      <c r="R313" s="43"/>
      <c r="S313" s="43"/>
      <c r="T313" s="43"/>
      <c r="U313" s="43"/>
      <c r="V313" s="44"/>
      <c r="W313" s="44"/>
      <c r="X313" s="44"/>
      <c r="Y313" s="42"/>
      <c r="Z313" s="42"/>
      <c r="AA313" s="148"/>
      <c r="AB313" s="148"/>
      <c r="AC313" s="148"/>
      <c r="AD313" s="148"/>
      <c r="AE313" s="148"/>
      <c r="AF313" s="148"/>
      <c r="AG313" s="148"/>
      <c r="AH313" s="170"/>
      <c r="AI313" s="182"/>
      <c r="AJ313" s="148"/>
      <c r="AK313" s="148"/>
      <c r="AL313" s="170"/>
      <c r="AM313" s="224"/>
      <c r="AN313" s="78"/>
      <c r="AO313" s="45"/>
      <c r="AP313" s="177"/>
      <c r="AQ313" s="45"/>
      <c r="AR313" s="41"/>
      <c r="AS313" s="45"/>
    </row>
    <row r="314" spans="1:45" ht="12.75" hidden="1" customHeight="1" outlineLevel="1" x14ac:dyDescent="0.2">
      <c r="A314" s="198">
        <f>A280+1</f>
        <v>10</v>
      </c>
      <c r="B314" s="851"/>
      <c r="C314" s="851"/>
      <c r="D314" s="27" t="str">
        <f t="shared" si="89"/>
        <v/>
      </c>
      <c r="E314" s="191" t="str">
        <f t="shared" si="90"/>
        <v>DDD</v>
      </c>
      <c r="F314" s="2">
        <f>$F$4</f>
        <v>2019</v>
      </c>
      <c r="G314" s="2">
        <f>$A$314</f>
        <v>10</v>
      </c>
      <c r="H314" s="2">
        <f>$H$4</f>
        <v>1</v>
      </c>
      <c r="I314" s="14">
        <f>DATE(F314,G314,H314)</f>
        <v>42277</v>
      </c>
      <c r="J314" s="3">
        <v>8</v>
      </c>
      <c r="K314" s="134">
        <v>5</v>
      </c>
      <c r="L314" s="3">
        <v>12</v>
      </c>
      <c r="M314" s="134">
        <v>30</v>
      </c>
      <c r="N314" s="3">
        <v>13</v>
      </c>
      <c r="O314" s="134">
        <v>45</v>
      </c>
      <c r="P314" s="3">
        <v>17</v>
      </c>
      <c r="Q314" s="134">
        <v>15</v>
      </c>
      <c r="R314" s="139">
        <f>TIME(J314,K314,0)</f>
        <v>0.33680555555555558</v>
      </c>
      <c r="S314" s="139">
        <f>TIME(L314,M314,0)</f>
        <v>0.52083333333333337</v>
      </c>
      <c r="T314" s="139">
        <f>TIME(N314,O314,0)</f>
        <v>0.57291666666666663</v>
      </c>
      <c r="U314" s="139">
        <f>TIME(P314,Q314,0)</f>
        <v>0.71875</v>
      </c>
      <c r="V314" s="11"/>
      <c r="W314" s="11">
        <f>TIME($W$4,$X$4,0)</f>
        <v>0.35416666666666669</v>
      </c>
      <c r="X314" s="11"/>
      <c r="Y314" s="11">
        <f>U314-R314-(T314-S314)</f>
        <v>0.32986111111111116</v>
      </c>
      <c r="Z314" s="196"/>
      <c r="AI314" s="184"/>
      <c r="AM314" s="225"/>
      <c r="AN314" s="79"/>
      <c r="AP314" s="176"/>
    </row>
    <row r="315" spans="1:45" ht="12.75" hidden="1" customHeight="1" outlineLevel="1" x14ac:dyDescent="0.2">
      <c r="B315" s="851"/>
      <c r="C315" s="851"/>
      <c r="D315" s="27" t="str">
        <f t="shared" si="89"/>
        <v/>
      </c>
      <c r="E315" s="191" t="str">
        <f t="shared" si="90"/>
        <v>DDD</v>
      </c>
      <c r="F315" s="2">
        <f t="shared" ref="F315:F344" si="105">$F$4</f>
        <v>2019</v>
      </c>
      <c r="G315" s="2">
        <f t="shared" ref="G315:G344" si="106">$A$314</f>
        <v>10</v>
      </c>
      <c r="H315" s="2">
        <f>H314+1</f>
        <v>2</v>
      </c>
      <c r="I315" s="14">
        <f t="shared" ref="I315:I344" si="107">DATE(F315,G315,H315)</f>
        <v>42278</v>
      </c>
      <c r="J315" s="3">
        <v>9</v>
      </c>
      <c r="K315" s="134">
        <v>30</v>
      </c>
      <c r="L315" s="3">
        <v>12</v>
      </c>
      <c r="M315" s="134">
        <v>45</v>
      </c>
      <c r="N315" s="3">
        <v>14</v>
      </c>
      <c r="O315" s="134">
        <v>30</v>
      </c>
      <c r="P315" s="3">
        <v>16</v>
      </c>
      <c r="Q315" s="134">
        <v>0</v>
      </c>
      <c r="R315" s="139">
        <f>TIME(J315,K315,0)</f>
        <v>0.39583333333333331</v>
      </c>
      <c r="S315" s="139">
        <f>TIME(L315,M315,0)</f>
        <v>0.53125</v>
      </c>
      <c r="T315" s="139">
        <f>TIME(N315,O315,0)</f>
        <v>0.60416666666666663</v>
      </c>
      <c r="U315" s="139">
        <f>TIME(P315,Q315,0)</f>
        <v>0.66666666666666663</v>
      </c>
      <c r="V315" s="11"/>
      <c r="W315" s="11">
        <f>TIME($W$4,$X$4,0)</f>
        <v>0.35416666666666669</v>
      </c>
      <c r="X315" s="11"/>
      <c r="Y315" s="11">
        <f>U315-R315-(T315-S315)</f>
        <v>0.19791666666666669</v>
      </c>
      <c r="Z315" s="196"/>
      <c r="AA315" s="150"/>
      <c r="AI315" s="184"/>
      <c r="AM315" s="225"/>
      <c r="AN315" s="79"/>
      <c r="AP315" s="176"/>
    </row>
    <row r="316" spans="1:45" ht="12.75" hidden="1" customHeight="1" outlineLevel="1" x14ac:dyDescent="0.2">
      <c r="B316" s="851"/>
      <c r="C316" s="851"/>
      <c r="D316" s="27" t="str">
        <f t="shared" si="89"/>
        <v/>
      </c>
      <c r="E316" s="191" t="str">
        <f t="shared" si="90"/>
        <v>DDD</v>
      </c>
      <c r="F316" s="191">
        <f t="shared" si="105"/>
        <v>2019</v>
      </c>
      <c r="G316" s="191">
        <f t="shared" si="106"/>
        <v>10</v>
      </c>
      <c r="H316" s="191">
        <f t="shared" ref="H316:H344" si="108">H315+1</f>
        <v>3</v>
      </c>
      <c r="I316" s="192">
        <f t="shared" si="107"/>
        <v>42279</v>
      </c>
      <c r="J316" s="193">
        <f>$J$4</f>
        <v>7</v>
      </c>
      <c r="K316" s="194">
        <f>$K$4</f>
        <v>0</v>
      </c>
      <c r="L316" s="193">
        <f>$L$4</f>
        <v>13</v>
      </c>
      <c r="M316" s="194">
        <f>$M$4</f>
        <v>0</v>
      </c>
      <c r="N316" s="193">
        <f>$N$4</f>
        <v>13</v>
      </c>
      <c r="O316" s="194">
        <f>$O$4</f>
        <v>30</v>
      </c>
      <c r="P316" s="193">
        <f>$P$4</f>
        <v>16</v>
      </c>
      <c r="Q316" s="194">
        <f>$Q$4</f>
        <v>0</v>
      </c>
      <c r="R316" s="195">
        <f>TIME(J316,K316,0)</f>
        <v>0.29166666666666669</v>
      </c>
      <c r="S316" s="195">
        <f>TIME(L316,M316,0)</f>
        <v>0.54166666666666663</v>
      </c>
      <c r="T316" s="195">
        <f>TIME(N316,O316,0)</f>
        <v>0.5625</v>
      </c>
      <c r="U316" s="195">
        <f>TIME(P316,Q316,0)</f>
        <v>0.66666666666666663</v>
      </c>
      <c r="V316" s="196"/>
      <c r="W316" s="196">
        <f>TIME($W$4,$X$4,0)</f>
        <v>0.35416666666666669</v>
      </c>
      <c r="X316" s="196"/>
      <c r="Y316" s="196">
        <f>U316-R316-(T316-S316)</f>
        <v>0.35416666666666657</v>
      </c>
      <c r="Z316" s="196"/>
      <c r="AA316" s="150"/>
      <c r="AC316" s="153">
        <v>1</v>
      </c>
      <c r="AE316" s="218" t="s">
        <v>213</v>
      </c>
      <c r="AI316" s="184"/>
      <c r="AM316" s="225"/>
      <c r="AN316" s="79"/>
      <c r="AP316" s="176"/>
    </row>
    <row r="317" spans="1:45" ht="12.75" hidden="1" customHeight="1" outlineLevel="1" x14ac:dyDescent="0.2">
      <c r="B317" s="851"/>
      <c r="C317" s="851"/>
      <c r="D317" s="27" t="str">
        <f t="shared" si="89"/>
        <v/>
      </c>
      <c r="E317" s="191" t="str">
        <f t="shared" si="90"/>
        <v>DDD</v>
      </c>
      <c r="F317" s="191">
        <f t="shared" si="105"/>
        <v>2019</v>
      </c>
      <c r="G317" s="191">
        <f t="shared" si="106"/>
        <v>10</v>
      </c>
      <c r="H317" s="191">
        <f t="shared" si="108"/>
        <v>4</v>
      </c>
      <c r="I317" s="192">
        <f t="shared" si="107"/>
        <v>42280</v>
      </c>
      <c r="J317" s="193">
        <f>$J$4</f>
        <v>7</v>
      </c>
      <c r="K317" s="194">
        <f>$K$4</f>
        <v>0</v>
      </c>
      <c r="L317" s="193">
        <f>$L$4</f>
        <v>13</v>
      </c>
      <c r="M317" s="194">
        <f>$M$4</f>
        <v>0</v>
      </c>
      <c r="N317" s="193">
        <f>$N$4</f>
        <v>13</v>
      </c>
      <c r="O317" s="194">
        <f>$O$4</f>
        <v>30</v>
      </c>
      <c r="P317" s="193">
        <f>$P$4</f>
        <v>16</v>
      </c>
      <c r="Q317" s="194">
        <f>$Q$4</f>
        <v>0</v>
      </c>
      <c r="R317" s="195">
        <f>TIME(J317,K317,0)</f>
        <v>0.29166666666666669</v>
      </c>
      <c r="S317" s="195">
        <f>TIME(L317,M317,0)</f>
        <v>0.54166666666666663</v>
      </c>
      <c r="T317" s="195">
        <f>TIME(N317,O317,0)</f>
        <v>0.5625</v>
      </c>
      <c r="U317" s="195">
        <f>TIME(P317,Q317,0)</f>
        <v>0.66666666666666663</v>
      </c>
      <c r="V317" s="196"/>
      <c r="W317" s="196">
        <f>TIME($W$4,$X$4,0)</f>
        <v>0.35416666666666669</v>
      </c>
      <c r="X317" s="196"/>
      <c r="Y317" s="196">
        <f>U317-R317-(T317-S317)</f>
        <v>0.35416666666666657</v>
      </c>
      <c r="Z317" s="196"/>
      <c r="AA317" s="150"/>
      <c r="AB317" s="242">
        <v>1</v>
      </c>
      <c r="AE317" s="218" t="s">
        <v>213</v>
      </c>
      <c r="AI317" s="184"/>
      <c r="AM317" s="225"/>
      <c r="AN317" s="79"/>
      <c r="AP317" s="176"/>
      <c r="AQ317" s="77"/>
    </row>
    <row r="318" spans="1:45" ht="12.75" hidden="1" customHeight="1" outlineLevel="1" x14ac:dyDescent="0.2">
      <c r="B318" s="851"/>
      <c r="C318" s="851"/>
      <c r="D318" s="27" t="str">
        <f t="shared" si="89"/>
        <v/>
      </c>
      <c r="E318" s="191" t="str">
        <f t="shared" si="90"/>
        <v>DDD</v>
      </c>
      <c r="F318" s="191">
        <f t="shared" si="105"/>
        <v>2019</v>
      </c>
      <c r="G318" s="191">
        <f t="shared" si="106"/>
        <v>10</v>
      </c>
      <c r="H318" s="191">
        <f t="shared" si="108"/>
        <v>5</v>
      </c>
      <c r="I318" s="192">
        <f t="shared" si="107"/>
        <v>42281</v>
      </c>
      <c r="J318" s="193"/>
      <c r="K318" s="194"/>
      <c r="L318" s="193"/>
      <c r="M318" s="194"/>
      <c r="N318" s="193"/>
      <c r="O318" s="194"/>
      <c r="P318" s="193"/>
      <c r="Q318" s="194"/>
      <c r="R318" s="195"/>
      <c r="S318" s="195"/>
      <c r="T318" s="195"/>
      <c r="U318" s="195"/>
      <c r="V318" s="196"/>
      <c r="W318" s="196"/>
      <c r="X318" s="196"/>
      <c r="Y318" s="196"/>
      <c r="Z318" s="196"/>
      <c r="AA318" s="150"/>
      <c r="AG318" s="174"/>
      <c r="AI318" s="184"/>
      <c r="AM318" s="225"/>
      <c r="AN318" s="208"/>
      <c r="AP318" s="176"/>
      <c r="AQ318" s="77"/>
    </row>
    <row r="319" spans="1:45" ht="12.75" hidden="1" customHeight="1" outlineLevel="1" x14ac:dyDescent="0.2">
      <c r="B319" s="851"/>
      <c r="C319" s="851"/>
      <c r="D319" s="27" t="str">
        <f t="shared" si="89"/>
        <v/>
      </c>
      <c r="E319" s="191" t="str">
        <f t="shared" si="90"/>
        <v>DDD</v>
      </c>
      <c r="F319" s="191">
        <f t="shared" si="105"/>
        <v>2019</v>
      </c>
      <c r="G319" s="191">
        <f t="shared" si="106"/>
        <v>10</v>
      </c>
      <c r="H319" s="191">
        <f t="shared" si="108"/>
        <v>6</v>
      </c>
      <c r="I319" s="192">
        <f t="shared" si="107"/>
        <v>42282</v>
      </c>
      <c r="J319" s="193"/>
      <c r="K319" s="194"/>
      <c r="L319" s="193"/>
      <c r="M319" s="194"/>
      <c r="N319" s="193"/>
      <c r="O319" s="194"/>
      <c r="P319" s="193"/>
      <c r="Q319" s="194"/>
      <c r="R319" s="195"/>
      <c r="S319" s="195"/>
      <c r="T319" s="195"/>
      <c r="U319" s="195"/>
      <c r="V319" s="196"/>
      <c r="W319" s="196"/>
      <c r="X319" s="196"/>
      <c r="Y319" s="196"/>
      <c r="Z319" s="196"/>
      <c r="AA319" s="150"/>
      <c r="AG319" s="174"/>
      <c r="AI319" s="184"/>
      <c r="AM319" s="225"/>
      <c r="AN319" s="208"/>
      <c r="AP319" s="176"/>
      <c r="AQ319" s="77"/>
    </row>
    <row r="320" spans="1:45" ht="12.75" hidden="1" customHeight="1" outlineLevel="1" x14ac:dyDescent="0.2">
      <c r="B320" s="851"/>
      <c r="C320" s="851"/>
      <c r="D320" s="27" t="str">
        <f t="shared" si="89"/>
        <v/>
      </c>
      <c r="E320" s="191" t="str">
        <f t="shared" si="90"/>
        <v>DDD</v>
      </c>
      <c r="F320" s="191">
        <f t="shared" si="105"/>
        <v>2019</v>
      </c>
      <c r="G320" s="191">
        <f t="shared" si="106"/>
        <v>10</v>
      </c>
      <c r="H320" s="191">
        <f t="shared" si="108"/>
        <v>7</v>
      </c>
      <c r="I320" s="192">
        <f t="shared" si="107"/>
        <v>42283</v>
      </c>
      <c r="J320" s="193">
        <f>$J$4</f>
        <v>7</v>
      </c>
      <c r="K320" s="194">
        <f>$K$4</f>
        <v>0</v>
      </c>
      <c r="L320" s="193">
        <f>$L$4</f>
        <v>13</v>
      </c>
      <c r="M320" s="194">
        <f>$M$4</f>
        <v>0</v>
      </c>
      <c r="N320" s="193">
        <f>$N$4</f>
        <v>13</v>
      </c>
      <c r="O320" s="194">
        <f>$O$4</f>
        <v>30</v>
      </c>
      <c r="P320" s="193">
        <f>$P$4</f>
        <v>16</v>
      </c>
      <c r="Q320" s="194">
        <f>$Q$4</f>
        <v>0</v>
      </c>
      <c r="R320" s="195">
        <f t="shared" ref="R320:R339" si="109">TIME(J320,K320,0)</f>
        <v>0.29166666666666669</v>
      </c>
      <c r="S320" s="195">
        <f t="shared" ref="S320:S339" si="110">TIME(L320,M320,0)</f>
        <v>0.54166666666666663</v>
      </c>
      <c r="T320" s="195">
        <f t="shared" ref="T320:T339" si="111">TIME(N320,O320,0)</f>
        <v>0.5625</v>
      </c>
      <c r="U320" s="195">
        <f t="shared" ref="U320:U339" si="112">TIME(P320,Q320,0)</f>
        <v>0.66666666666666663</v>
      </c>
      <c r="V320" s="196"/>
      <c r="W320" s="196">
        <f t="shared" ref="W320:W338" si="113">TIME($W$4,$X$4,0)</f>
        <v>0.35416666666666669</v>
      </c>
      <c r="X320" s="196"/>
      <c r="Y320" s="196">
        <f t="shared" ref="Y320:Y339" si="114">U320-R320-(T320-S320)</f>
        <v>0.35416666666666657</v>
      </c>
      <c r="Z320" s="196"/>
      <c r="AA320" s="150"/>
      <c r="AC320" s="153">
        <v>1</v>
      </c>
      <c r="AE320" s="218" t="s">
        <v>213</v>
      </c>
      <c r="AG320" s="174"/>
      <c r="AI320" s="184"/>
      <c r="AM320" s="225"/>
      <c r="AN320" s="208"/>
      <c r="AP320" s="176"/>
      <c r="AQ320" s="77"/>
    </row>
    <row r="321" spans="2:38" ht="12.75" hidden="1" customHeight="1" outlineLevel="1" x14ac:dyDescent="0.2">
      <c r="B321" s="851"/>
      <c r="C321" s="851"/>
      <c r="D321" s="27" t="str">
        <f t="shared" si="89"/>
        <v/>
      </c>
      <c r="E321" s="191" t="str">
        <f t="shared" si="90"/>
        <v>DDD</v>
      </c>
      <c r="F321" s="2">
        <f t="shared" si="105"/>
        <v>2019</v>
      </c>
      <c r="G321" s="2">
        <f t="shared" si="106"/>
        <v>10</v>
      </c>
      <c r="H321" s="2">
        <f t="shared" si="108"/>
        <v>8</v>
      </c>
      <c r="I321" s="14">
        <f t="shared" si="107"/>
        <v>42284</v>
      </c>
      <c r="J321" s="3">
        <v>8</v>
      </c>
      <c r="K321" s="134">
        <v>30</v>
      </c>
      <c r="L321" s="3">
        <v>13</v>
      </c>
      <c r="M321" s="134">
        <v>5</v>
      </c>
      <c r="N321" s="3">
        <v>14</v>
      </c>
      <c r="O321" s="134">
        <v>5</v>
      </c>
      <c r="P321" s="3">
        <v>18</v>
      </c>
      <c r="Q321" s="134">
        <v>0</v>
      </c>
      <c r="R321" s="139">
        <f t="shared" si="109"/>
        <v>0.35416666666666669</v>
      </c>
      <c r="S321" s="139">
        <f t="shared" si="110"/>
        <v>0.54513888888888895</v>
      </c>
      <c r="T321" s="139">
        <f t="shared" si="111"/>
        <v>0.58680555555555558</v>
      </c>
      <c r="U321" s="139">
        <f t="shared" si="112"/>
        <v>0.75</v>
      </c>
      <c r="V321" s="11"/>
      <c r="W321" s="11">
        <f t="shared" si="113"/>
        <v>0.35416666666666669</v>
      </c>
      <c r="X321" s="11"/>
      <c r="Y321" s="11">
        <f t="shared" si="114"/>
        <v>0.35416666666666669</v>
      </c>
      <c r="Z321" s="196"/>
      <c r="AA321" s="150"/>
      <c r="AG321" s="174"/>
      <c r="AI321" s="184"/>
      <c r="AL321" s="172" t="s">
        <v>281</v>
      </c>
    </row>
    <row r="322" spans="2:38" ht="12.75" hidden="1" customHeight="1" outlineLevel="1" x14ac:dyDescent="0.2">
      <c r="B322" s="851"/>
      <c r="C322" s="851"/>
      <c r="D322" s="27" t="str">
        <f t="shared" si="89"/>
        <v/>
      </c>
      <c r="E322" s="191" t="str">
        <f t="shared" si="90"/>
        <v>DDD</v>
      </c>
      <c r="F322" s="2">
        <f t="shared" si="105"/>
        <v>2019</v>
      </c>
      <c r="G322" s="2">
        <f t="shared" si="106"/>
        <v>10</v>
      </c>
      <c r="H322" s="2">
        <f t="shared" si="108"/>
        <v>9</v>
      </c>
      <c r="I322" s="14">
        <f t="shared" si="107"/>
        <v>42285</v>
      </c>
      <c r="J322" s="3">
        <v>8</v>
      </c>
      <c r="K322" s="134">
        <v>35</v>
      </c>
      <c r="L322" s="3">
        <v>12</v>
      </c>
      <c r="M322" s="134">
        <v>0</v>
      </c>
      <c r="N322" s="3">
        <v>12</v>
      </c>
      <c r="O322" s="134">
        <v>50</v>
      </c>
      <c r="P322" s="3">
        <v>18</v>
      </c>
      <c r="Q322" s="134">
        <v>0</v>
      </c>
      <c r="R322" s="139">
        <f t="shared" si="109"/>
        <v>0.3576388888888889</v>
      </c>
      <c r="S322" s="139">
        <f t="shared" si="110"/>
        <v>0.5</v>
      </c>
      <c r="T322" s="139">
        <f t="shared" si="111"/>
        <v>0.53472222222222221</v>
      </c>
      <c r="U322" s="139">
        <f t="shared" si="112"/>
        <v>0.75</v>
      </c>
      <c r="V322" s="11"/>
      <c r="W322" s="11">
        <f t="shared" si="113"/>
        <v>0.35416666666666669</v>
      </c>
      <c r="X322" s="11"/>
      <c r="Y322" s="11">
        <f t="shared" si="114"/>
        <v>0.3576388888888889</v>
      </c>
      <c r="Z322" s="196"/>
      <c r="AA322" s="150"/>
      <c r="AI322" s="184"/>
      <c r="AL322" s="172" t="s">
        <v>281</v>
      </c>
    </row>
    <row r="323" spans="2:38" ht="12.75" hidden="1" customHeight="1" outlineLevel="1" x14ac:dyDescent="0.2">
      <c r="B323" s="851"/>
      <c r="C323" s="851"/>
      <c r="D323" s="27" t="str">
        <f t="shared" si="89"/>
        <v/>
      </c>
      <c r="E323" s="191" t="str">
        <f t="shared" si="90"/>
        <v>DDD</v>
      </c>
      <c r="F323" s="2">
        <f t="shared" si="105"/>
        <v>2019</v>
      </c>
      <c r="G323" s="2">
        <f t="shared" si="106"/>
        <v>10</v>
      </c>
      <c r="H323" s="2">
        <f t="shared" si="108"/>
        <v>10</v>
      </c>
      <c r="I323" s="14">
        <f t="shared" si="107"/>
        <v>42286</v>
      </c>
      <c r="J323" s="3">
        <v>8</v>
      </c>
      <c r="K323" s="134">
        <v>25</v>
      </c>
      <c r="L323" s="3">
        <v>12</v>
      </c>
      <c r="M323" s="134">
        <v>0</v>
      </c>
      <c r="N323" s="3">
        <v>12</v>
      </c>
      <c r="O323" s="134">
        <v>35</v>
      </c>
      <c r="P323" s="3">
        <v>18</v>
      </c>
      <c r="Q323" s="134">
        <v>0</v>
      </c>
      <c r="R323" s="139">
        <f t="shared" si="109"/>
        <v>0.35069444444444442</v>
      </c>
      <c r="S323" s="139">
        <f t="shared" si="110"/>
        <v>0.5</v>
      </c>
      <c r="T323" s="139">
        <f t="shared" si="111"/>
        <v>0.52430555555555558</v>
      </c>
      <c r="U323" s="139">
        <f t="shared" si="112"/>
        <v>0.75</v>
      </c>
      <c r="V323" s="11"/>
      <c r="W323" s="11">
        <f t="shared" si="113"/>
        <v>0.35416666666666669</v>
      </c>
      <c r="X323" s="11"/>
      <c r="Y323" s="11">
        <f t="shared" si="114"/>
        <v>0.375</v>
      </c>
      <c r="Z323" s="196"/>
      <c r="AA323" s="150"/>
      <c r="AI323" s="184"/>
    </row>
    <row r="324" spans="2:38" ht="12.75" hidden="1" customHeight="1" outlineLevel="1" x14ac:dyDescent="0.2">
      <c r="B324" s="851"/>
      <c r="C324" s="851"/>
      <c r="D324" s="27" t="str">
        <f t="shared" si="89"/>
        <v/>
      </c>
      <c r="E324" s="191" t="str">
        <f t="shared" si="90"/>
        <v>DDD</v>
      </c>
      <c r="F324" s="2">
        <f t="shared" si="105"/>
        <v>2019</v>
      </c>
      <c r="G324" s="2">
        <f t="shared" si="106"/>
        <v>10</v>
      </c>
      <c r="H324" s="2">
        <f t="shared" si="108"/>
        <v>11</v>
      </c>
      <c r="I324" s="14">
        <f t="shared" si="107"/>
        <v>42287</v>
      </c>
      <c r="J324" s="3">
        <f>$J$4</f>
        <v>7</v>
      </c>
      <c r="K324" s="134">
        <f>$K$4</f>
        <v>0</v>
      </c>
      <c r="L324" s="3">
        <f>$L$4</f>
        <v>13</v>
      </c>
      <c r="M324" s="134">
        <f>$M$4</f>
        <v>0</v>
      </c>
      <c r="N324" s="3">
        <f>$N$4</f>
        <v>13</v>
      </c>
      <c r="O324" s="134">
        <f>$O$4</f>
        <v>30</v>
      </c>
      <c r="P324" s="3">
        <v>16</v>
      </c>
      <c r="Q324" s="134">
        <f>$Q$4</f>
        <v>0</v>
      </c>
      <c r="R324" s="139">
        <f t="shared" si="109"/>
        <v>0.29166666666666669</v>
      </c>
      <c r="S324" s="139">
        <f t="shared" si="110"/>
        <v>0.54166666666666663</v>
      </c>
      <c r="T324" s="139">
        <f t="shared" si="111"/>
        <v>0.5625</v>
      </c>
      <c r="U324" s="139">
        <f t="shared" si="112"/>
        <v>0.66666666666666663</v>
      </c>
      <c r="V324" s="11"/>
      <c r="W324" s="11">
        <f t="shared" si="113"/>
        <v>0.35416666666666669</v>
      </c>
      <c r="X324" s="11"/>
      <c r="Y324" s="11">
        <f t="shared" si="114"/>
        <v>0.35416666666666657</v>
      </c>
      <c r="Z324" s="196"/>
      <c r="AA324" s="150"/>
      <c r="AI324" s="184"/>
    </row>
    <row r="325" spans="2:38" ht="12.75" hidden="1" customHeight="1" outlineLevel="1" x14ac:dyDescent="0.2">
      <c r="B325" s="851"/>
      <c r="C325" s="851"/>
      <c r="D325" s="27" t="str">
        <f t="shared" si="89"/>
        <v/>
      </c>
      <c r="E325" s="191" t="str">
        <f t="shared" si="90"/>
        <v>DDD</v>
      </c>
      <c r="F325" s="191">
        <f t="shared" si="105"/>
        <v>2019</v>
      </c>
      <c r="G325" s="191">
        <f t="shared" si="106"/>
        <v>10</v>
      </c>
      <c r="H325" s="191">
        <f t="shared" si="108"/>
        <v>12</v>
      </c>
      <c r="I325" s="192">
        <f t="shared" si="107"/>
        <v>42288</v>
      </c>
      <c r="J325" s="193">
        <v>11</v>
      </c>
      <c r="K325" s="194">
        <v>0</v>
      </c>
      <c r="L325" s="193">
        <v>11</v>
      </c>
      <c r="M325" s="194">
        <v>0</v>
      </c>
      <c r="N325" s="193">
        <v>11</v>
      </c>
      <c r="O325" s="194">
        <v>0</v>
      </c>
      <c r="P325" s="193">
        <v>17</v>
      </c>
      <c r="Q325" s="194">
        <f>$Q$4</f>
        <v>0</v>
      </c>
      <c r="R325" s="195">
        <f t="shared" si="109"/>
        <v>0.45833333333333331</v>
      </c>
      <c r="S325" s="195">
        <f t="shared" si="110"/>
        <v>0.45833333333333331</v>
      </c>
      <c r="T325" s="195">
        <f t="shared" si="111"/>
        <v>0.45833333333333331</v>
      </c>
      <c r="U325" s="195">
        <f t="shared" si="112"/>
        <v>0.70833333333333337</v>
      </c>
      <c r="V325" s="196"/>
      <c r="W325" s="196"/>
      <c r="X325" s="196"/>
      <c r="Y325" s="196">
        <f t="shared" si="114"/>
        <v>0.25000000000000006</v>
      </c>
      <c r="Z325" s="196"/>
      <c r="AA325" s="150"/>
      <c r="AI325" s="184"/>
    </row>
    <row r="326" spans="2:38" ht="12.75" hidden="1" customHeight="1" outlineLevel="1" x14ac:dyDescent="0.2">
      <c r="B326" s="851"/>
      <c r="C326" s="851"/>
      <c r="D326" s="27" t="str">
        <f t="shared" si="89"/>
        <v/>
      </c>
      <c r="E326" s="191" t="str">
        <f t="shared" si="90"/>
        <v>DDD</v>
      </c>
      <c r="F326" s="191">
        <f t="shared" si="105"/>
        <v>2019</v>
      </c>
      <c r="G326" s="191">
        <f t="shared" si="106"/>
        <v>10</v>
      </c>
      <c r="H326" s="191">
        <f t="shared" si="108"/>
        <v>13</v>
      </c>
      <c r="I326" s="192">
        <f t="shared" si="107"/>
        <v>42289</v>
      </c>
      <c r="J326" s="193">
        <v>8</v>
      </c>
      <c r="K326" s="194">
        <v>0</v>
      </c>
      <c r="L326" s="193">
        <v>8</v>
      </c>
      <c r="M326" s="194">
        <v>0</v>
      </c>
      <c r="N326" s="193">
        <v>8</v>
      </c>
      <c r="O326" s="194">
        <v>0</v>
      </c>
      <c r="P326" s="193">
        <v>12</v>
      </c>
      <c r="Q326" s="194">
        <f>$Q$4</f>
        <v>0</v>
      </c>
      <c r="R326" s="195">
        <f>TIME(J326,K326,0)</f>
        <v>0.33333333333333331</v>
      </c>
      <c r="S326" s="195">
        <f>TIME(L326,M326,0)</f>
        <v>0.33333333333333331</v>
      </c>
      <c r="T326" s="195">
        <f>TIME(N326,O326,0)</f>
        <v>0.33333333333333331</v>
      </c>
      <c r="U326" s="195">
        <f>TIME(P326,Q326,0)</f>
        <v>0.5</v>
      </c>
      <c r="V326" s="196"/>
      <c r="W326" s="196"/>
      <c r="X326" s="196"/>
      <c r="Y326" s="196">
        <f>U326-R326-(T326-S326)</f>
        <v>0.16666666666666669</v>
      </c>
      <c r="Z326" s="196"/>
      <c r="AA326" s="150"/>
      <c r="AI326" s="184"/>
    </row>
    <row r="327" spans="2:38" ht="12.75" hidden="1" customHeight="1" outlineLevel="1" x14ac:dyDescent="0.2">
      <c r="B327" s="851"/>
      <c r="C327" s="851"/>
      <c r="D327" s="27" t="str">
        <f t="shared" si="89"/>
        <v/>
      </c>
      <c r="E327" s="191" t="str">
        <f t="shared" si="90"/>
        <v>DDD</v>
      </c>
      <c r="F327" s="2">
        <f t="shared" si="105"/>
        <v>2019</v>
      </c>
      <c r="G327" s="2">
        <f t="shared" si="106"/>
        <v>10</v>
      </c>
      <c r="H327" s="2">
        <f t="shared" si="108"/>
        <v>14</v>
      </c>
      <c r="I327" s="14">
        <f t="shared" si="107"/>
        <v>42290</v>
      </c>
      <c r="J327" s="3">
        <v>8</v>
      </c>
      <c r="K327" s="134">
        <v>0</v>
      </c>
      <c r="L327" s="3">
        <v>12</v>
      </c>
      <c r="M327" s="134">
        <v>0</v>
      </c>
      <c r="N327" s="3">
        <v>12</v>
      </c>
      <c r="O327" s="134">
        <v>45</v>
      </c>
      <c r="P327" s="3">
        <v>18</v>
      </c>
      <c r="Q327" s="134">
        <v>0</v>
      </c>
      <c r="R327" s="139">
        <f t="shared" si="109"/>
        <v>0.33333333333333331</v>
      </c>
      <c r="S327" s="139">
        <f t="shared" si="110"/>
        <v>0.5</v>
      </c>
      <c r="T327" s="139">
        <f t="shared" si="111"/>
        <v>0.53125</v>
      </c>
      <c r="U327" s="139">
        <f t="shared" si="112"/>
        <v>0.75</v>
      </c>
      <c r="V327" s="11"/>
      <c r="W327" s="11">
        <f t="shared" si="113"/>
        <v>0.35416666666666669</v>
      </c>
      <c r="X327" s="11"/>
      <c r="Y327" s="11">
        <f t="shared" si="114"/>
        <v>0.38541666666666669</v>
      </c>
      <c r="Z327" s="196"/>
      <c r="AA327" s="150"/>
      <c r="AI327" s="184"/>
    </row>
    <row r="328" spans="2:38" ht="12.75" hidden="1" customHeight="1" outlineLevel="1" x14ac:dyDescent="0.2">
      <c r="B328" s="851"/>
      <c r="C328" s="851"/>
      <c r="D328" s="27" t="str">
        <f t="shared" si="89"/>
        <v/>
      </c>
      <c r="E328" s="191" t="str">
        <f t="shared" si="90"/>
        <v>DDD</v>
      </c>
      <c r="F328" s="2">
        <f t="shared" si="105"/>
        <v>2019</v>
      </c>
      <c r="G328" s="2">
        <f t="shared" si="106"/>
        <v>10</v>
      </c>
      <c r="H328" s="2">
        <f t="shared" si="108"/>
        <v>15</v>
      </c>
      <c r="I328" s="14">
        <f t="shared" si="107"/>
        <v>42291</v>
      </c>
      <c r="J328" s="3">
        <v>8</v>
      </c>
      <c r="K328" s="134">
        <v>25</v>
      </c>
      <c r="L328" s="3">
        <v>12</v>
      </c>
      <c r="M328" s="134">
        <v>0</v>
      </c>
      <c r="N328" s="3">
        <v>13</v>
      </c>
      <c r="O328" s="134">
        <v>20</v>
      </c>
      <c r="P328" s="3">
        <v>18</v>
      </c>
      <c r="Q328" s="134">
        <v>15</v>
      </c>
      <c r="R328" s="139">
        <f t="shared" si="109"/>
        <v>0.35069444444444442</v>
      </c>
      <c r="S328" s="139">
        <f t="shared" si="110"/>
        <v>0.5</v>
      </c>
      <c r="T328" s="139">
        <f t="shared" si="111"/>
        <v>0.55555555555555558</v>
      </c>
      <c r="U328" s="139">
        <f t="shared" si="112"/>
        <v>0.76041666666666663</v>
      </c>
      <c r="V328" s="11"/>
      <c r="W328" s="11">
        <f t="shared" si="113"/>
        <v>0.35416666666666669</v>
      </c>
      <c r="X328" s="11"/>
      <c r="Y328" s="11">
        <f t="shared" si="114"/>
        <v>0.35416666666666663</v>
      </c>
      <c r="Z328" s="196"/>
      <c r="AA328" s="150"/>
      <c r="AI328" s="184"/>
    </row>
    <row r="329" spans="2:38" ht="12.75" hidden="1" customHeight="1" outlineLevel="1" x14ac:dyDescent="0.2">
      <c r="B329" s="851"/>
      <c r="C329" s="851"/>
      <c r="D329" s="27" t="str">
        <f t="shared" ref="D329:D392" si="115">IF(E329="Mon",WEEKNUM(I329),"")</f>
        <v/>
      </c>
      <c r="E329" s="191" t="str">
        <f t="shared" ref="E329:E392" si="116">TEXT(I329,"DDD")</f>
        <v>DDD</v>
      </c>
      <c r="F329" s="2">
        <f t="shared" si="105"/>
        <v>2019</v>
      </c>
      <c r="G329" s="2">
        <f t="shared" si="106"/>
        <v>10</v>
      </c>
      <c r="H329" s="2">
        <f t="shared" si="108"/>
        <v>16</v>
      </c>
      <c r="I329" s="14">
        <f t="shared" si="107"/>
        <v>42292</v>
      </c>
      <c r="J329" s="3">
        <v>7</v>
      </c>
      <c r="K329" s="134">
        <v>55</v>
      </c>
      <c r="L329" s="3">
        <v>12</v>
      </c>
      <c r="M329" s="134">
        <v>0</v>
      </c>
      <c r="N329" s="3">
        <v>12</v>
      </c>
      <c r="O329" s="134">
        <v>30</v>
      </c>
      <c r="P329" s="3">
        <v>18</v>
      </c>
      <c r="Q329" s="134">
        <v>0</v>
      </c>
      <c r="R329" s="139">
        <f t="shared" si="109"/>
        <v>0.3298611111111111</v>
      </c>
      <c r="S329" s="139">
        <f t="shared" si="110"/>
        <v>0.5</v>
      </c>
      <c r="T329" s="139">
        <f t="shared" si="111"/>
        <v>0.52083333333333337</v>
      </c>
      <c r="U329" s="139">
        <f t="shared" si="112"/>
        <v>0.75</v>
      </c>
      <c r="V329" s="11"/>
      <c r="W329" s="11">
        <f t="shared" si="113"/>
        <v>0.35416666666666669</v>
      </c>
      <c r="X329" s="11"/>
      <c r="Y329" s="11">
        <f t="shared" si="114"/>
        <v>0.39930555555555552</v>
      </c>
      <c r="Z329" s="196"/>
      <c r="AA329" s="172"/>
      <c r="AI329" s="184"/>
    </row>
    <row r="330" spans="2:38" ht="12.75" hidden="1" customHeight="1" outlineLevel="1" x14ac:dyDescent="0.2">
      <c r="B330" s="851"/>
      <c r="C330" s="851"/>
      <c r="D330" s="27" t="str">
        <f t="shared" si="115"/>
        <v/>
      </c>
      <c r="E330" s="191" t="str">
        <f t="shared" si="116"/>
        <v>DDD</v>
      </c>
      <c r="F330" s="2">
        <f t="shared" si="105"/>
        <v>2019</v>
      </c>
      <c r="G330" s="2">
        <f t="shared" si="106"/>
        <v>10</v>
      </c>
      <c r="H330" s="2">
        <f t="shared" si="108"/>
        <v>17</v>
      </c>
      <c r="I330" s="14">
        <f t="shared" si="107"/>
        <v>42293</v>
      </c>
      <c r="J330" s="3">
        <v>8</v>
      </c>
      <c r="K330" s="134">
        <v>0</v>
      </c>
      <c r="L330" s="3">
        <v>12</v>
      </c>
      <c r="M330" s="134">
        <v>0</v>
      </c>
      <c r="N330" s="3">
        <v>12</v>
      </c>
      <c r="O330" s="134">
        <v>35</v>
      </c>
      <c r="P330" s="3">
        <v>18</v>
      </c>
      <c r="Q330" s="134">
        <v>30</v>
      </c>
      <c r="R330" s="139">
        <f t="shared" si="109"/>
        <v>0.33333333333333331</v>
      </c>
      <c r="S330" s="139">
        <f t="shared" si="110"/>
        <v>0.5</v>
      </c>
      <c r="T330" s="139">
        <f t="shared" si="111"/>
        <v>0.52430555555555558</v>
      </c>
      <c r="U330" s="139">
        <f t="shared" si="112"/>
        <v>0.77083333333333337</v>
      </c>
      <c r="V330" s="11"/>
      <c r="W330" s="11">
        <f t="shared" si="113"/>
        <v>0.35416666666666669</v>
      </c>
      <c r="X330" s="11"/>
      <c r="Y330" s="11">
        <f t="shared" si="114"/>
        <v>0.41319444444444448</v>
      </c>
      <c r="Z330" s="196"/>
      <c r="AA330" s="172"/>
      <c r="AI330" s="184"/>
    </row>
    <row r="331" spans="2:38" ht="12.75" hidden="1" customHeight="1" outlineLevel="1" x14ac:dyDescent="0.2">
      <c r="B331" s="851"/>
      <c r="C331" s="851"/>
      <c r="D331" s="27" t="str">
        <f t="shared" si="115"/>
        <v/>
      </c>
      <c r="E331" s="191" t="str">
        <f t="shared" si="116"/>
        <v>DDD</v>
      </c>
      <c r="F331" s="2">
        <f t="shared" si="105"/>
        <v>2019</v>
      </c>
      <c r="G331" s="2">
        <f t="shared" si="106"/>
        <v>10</v>
      </c>
      <c r="H331" s="2">
        <f t="shared" si="108"/>
        <v>18</v>
      </c>
      <c r="I331" s="14">
        <f t="shared" si="107"/>
        <v>42294</v>
      </c>
      <c r="J331" s="3">
        <v>8</v>
      </c>
      <c r="K331" s="134">
        <v>0</v>
      </c>
      <c r="L331" s="3">
        <v>12</v>
      </c>
      <c r="M331" s="134">
        <v>0</v>
      </c>
      <c r="N331" s="3">
        <v>12</v>
      </c>
      <c r="O331" s="134">
        <v>30</v>
      </c>
      <c r="P331" s="3">
        <v>17</v>
      </c>
      <c r="Q331" s="134">
        <v>0</v>
      </c>
      <c r="R331" s="139">
        <f t="shared" si="109"/>
        <v>0.33333333333333331</v>
      </c>
      <c r="S331" s="139">
        <f t="shared" si="110"/>
        <v>0.5</v>
      </c>
      <c r="T331" s="139">
        <f t="shared" si="111"/>
        <v>0.52083333333333337</v>
      </c>
      <c r="U331" s="139">
        <f t="shared" si="112"/>
        <v>0.70833333333333337</v>
      </c>
      <c r="V331" s="11"/>
      <c r="W331" s="11">
        <f t="shared" si="113"/>
        <v>0.35416666666666669</v>
      </c>
      <c r="X331" s="11"/>
      <c r="Y331" s="11">
        <f t="shared" si="114"/>
        <v>0.35416666666666669</v>
      </c>
      <c r="Z331" s="196"/>
      <c r="AA331" s="172"/>
      <c r="AI331" s="184"/>
    </row>
    <row r="332" spans="2:38" ht="12.75" hidden="1" customHeight="1" outlineLevel="1" x14ac:dyDescent="0.2">
      <c r="B332" s="851"/>
      <c r="C332" s="851"/>
      <c r="D332" s="27" t="str">
        <f t="shared" si="115"/>
        <v/>
      </c>
      <c r="E332" s="191" t="str">
        <f t="shared" si="116"/>
        <v>DDD</v>
      </c>
      <c r="F332" s="191">
        <f t="shared" si="105"/>
        <v>2019</v>
      </c>
      <c r="G332" s="191">
        <f t="shared" si="106"/>
        <v>10</v>
      </c>
      <c r="H332" s="191">
        <f t="shared" si="108"/>
        <v>19</v>
      </c>
      <c r="I332" s="192">
        <f t="shared" si="107"/>
        <v>42295</v>
      </c>
      <c r="J332" s="193">
        <v>9</v>
      </c>
      <c r="K332" s="194">
        <v>0</v>
      </c>
      <c r="L332" s="193">
        <v>12</v>
      </c>
      <c r="M332" s="194">
        <v>0</v>
      </c>
      <c r="N332" s="193">
        <v>12</v>
      </c>
      <c r="O332" s="194">
        <v>0</v>
      </c>
      <c r="P332" s="193">
        <v>12</v>
      </c>
      <c r="Q332" s="194">
        <v>0</v>
      </c>
      <c r="R332" s="195">
        <f>TIME(J332,K332,0)</f>
        <v>0.375</v>
      </c>
      <c r="S332" s="195">
        <f>TIME(L332,M332,0)</f>
        <v>0.5</v>
      </c>
      <c r="T332" s="195">
        <f>TIME(N332,O332,0)</f>
        <v>0.5</v>
      </c>
      <c r="U332" s="195">
        <f>TIME(P332,Q332,0)</f>
        <v>0.5</v>
      </c>
      <c r="V332" s="196"/>
      <c r="W332" s="196"/>
      <c r="X332" s="196"/>
      <c r="Y332" s="196">
        <f>U332-R332-(T332-S332)</f>
        <v>0.125</v>
      </c>
      <c r="Z332" s="196"/>
      <c r="AA332" s="172"/>
      <c r="AI332" s="184"/>
    </row>
    <row r="333" spans="2:38" ht="12.75" hidden="1" customHeight="1" outlineLevel="1" x14ac:dyDescent="0.2">
      <c r="B333" s="851"/>
      <c r="C333" s="851"/>
      <c r="D333" s="27" t="str">
        <f t="shared" si="115"/>
        <v/>
      </c>
      <c r="E333" s="191" t="str">
        <f t="shared" si="116"/>
        <v>DDD</v>
      </c>
      <c r="F333" s="191">
        <f t="shared" si="105"/>
        <v>2019</v>
      </c>
      <c r="G333" s="191">
        <f t="shared" si="106"/>
        <v>10</v>
      </c>
      <c r="H333" s="191">
        <f t="shared" si="108"/>
        <v>20</v>
      </c>
      <c r="I333" s="192">
        <f t="shared" si="107"/>
        <v>42296</v>
      </c>
      <c r="J333" s="193">
        <v>14</v>
      </c>
      <c r="K333" s="194">
        <v>0</v>
      </c>
      <c r="L333" s="193">
        <v>14</v>
      </c>
      <c r="M333" s="194">
        <v>0</v>
      </c>
      <c r="N333" s="193">
        <v>14</v>
      </c>
      <c r="O333" s="194">
        <v>0</v>
      </c>
      <c r="P333" s="193">
        <v>18</v>
      </c>
      <c r="Q333" s="194">
        <f>$Q$4</f>
        <v>0</v>
      </c>
      <c r="R333" s="195">
        <f>TIME(J333,K333,0)</f>
        <v>0.58333333333333337</v>
      </c>
      <c r="S333" s="195">
        <f>TIME(L333,M333,0)</f>
        <v>0.58333333333333337</v>
      </c>
      <c r="T333" s="195">
        <f>TIME(N333,O333,0)</f>
        <v>0.58333333333333337</v>
      </c>
      <c r="U333" s="195">
        <f>TIME(P333,Q333,0)</f>
        <v>0.75</v>
      </c>
      <c r="V333" s="196"/>
      <c r="W333" s="196"/>
      <c r="X333" s="196"/>
      <c r="Y333" s="196">
        <f>U333-R333-(T333-S333)</f>
        <v>0.16666666666666663</v>
      </c>
      <c r="Z333" s="196"/>
      <c r="AA333" s="172"/>
      <c r="AI333" s="184"/>
    </row>
    <row r="334" spans="2:38" ht="12.75" hidden="1" customHeight="1" outlineLevel="1" x14ac:dyDescent="0.2">
      <c r="B334" s="851"/>
      <c r="C334" s="851"/>
      <c r="D334" s="27" t="str">
        <f t="shared" si="115"/>
        <v/>
      </c>
      <c r="E334" s="191" t="str">
        <f t="shared" si="116"/>
        <v>DDD</v>
      </c>
      <c r="F334" s="2">
        <f t="shared" si="105"/>
        <v>2019</v>
      </c>
      <c r="G334" s="2">
        <f t="shared" si="106"/>
        <v>10</v>
      </c>
      <c r="H334" s="2">
        <f t="shared" si="108"/>
        <v>21</v>
      </c>
      <c r="I334" s="14">
        <f t="shared" si="107"/>
        <v>42297</v>
      </c>
      <c r="J334" s="3">
        <v>8</v>
      </c>
      <c r="K334" s="134">
        <v>45</v>
      </c>
      <c r="L334" s="3">
        <v>12</v>
      </c>
      <c r="M334" s="134">
        <v>0</v>
      </c>
      <c r="N334" s="3">
        <v>12</v>
      </c>
      <c r="O334" s="134">
        <v>30</v>
      </c>
      <c r="P334" s="3">
        <v>20</v>
      </c>
      <c r="Q334" s="134">
        <v>0</v>
      </c>
      <c r="R334" s="139">
        <f t="shared" si="109"/>
        <v>0.36458333333333331</v>
      </c>
      <c r="S334" s="139">
        <f t="shared" si="110"/>
        <v>0.5</v>
      </c>
      <c r="T334" s="139">
        <f t="shared" si="111"/>
        <v>0.52083333333333337</v>
      </c>
      <c r="U334" s="139">
        <f t="shared" si="112"/>
        <v>0.83333333333333337</v>
      </c>
      <c r="V334" s="11"/>
      <c r="W334" s="11">
        <f t="shared" si="113"/>
        <v>0.35416666666666669</v>
      </c>
      <c r="X334" s="11"/>
      <c r="Y334" s="11">
        <f t="shared" si="114"/>
        <v>0.44791666666666669</v>
      </c>
      <c r="Z334" s="196"/>
      <c r="AI334" s="184"/>
    </row>
    <row r="335" spans="2:38" ht="12.75" hidden="1" customHeight="1" outlineLevel="1" x14ac:dyDescent="0.2">
      <c r="B335" s="851"/>
      <c r="C335" s="851"/>
      <c r="D335" s="27" t="str">
        <f t="shared" si="115"/>
        <v/>
      </c>
      <c r="E335" s="191" t="str">
        <f t="shared" si="116"/>
        <v>DDD</v>
      </c>
      <c r="F335" s="2">
        <f t="shared" si="105"/>
        <v>2019</v>
      </c>
      <c r="G335" s="2">
        <f t="shared" si="106"/>
        <v>10</v>
      </c>
      <c r="H335" s="2">
        <f t="shared" si="108"/>
        <v>22</v>
      </c>
      <c r="I335" s="14">
        <f t="shared" si="107"/>
        <v>42298</v>
      </c>
      <c r="J335" s="3">
        <v>7</v>
      </c>
      <c r="K335" s="134">
        <v>50</v>
      </c>
      <c r="L335" s="3">
        <v>12</v>
      </c>
      <c r="M335" s="134">
        <v>0</v>
      </c>
      <c r="N335" s="3">
        <v>12</v>
      </c>
      <c r="O335" s="134">
        <v>45</v>
      </c>
      <c r="P335" s="3">
        <v>19</v>
      </c>
      <c r="Q335" s="134">
        <v>45</v>
      </c>
      <c r="R335" s="139">
        <f t="shared" si="109"/>
        <v>0.3263888888888889</v>
      </c>
      <c r="S335" s="139">
        <f t="shared" si="110"/>
        <v>0.5</v>
      </c>
      <c r="T335" s="139">
        <f t="shared" si="111"/>
        <v>0.53125</v>
      </c>
      <c r="U335" s="139">
        <f t="shared" si="112"/>
        <v>0.82291666666666663</v>
      </c>
      <c r="V335" s="11"/>
      <c r="W335" s="11">
        <f t="shared" si="113"/>
        <v>0.35416666666666669</v>
      </c>
      <c r="X335" s="11"/>
      <c r="Y335" s="11">
        <f t="shared" si="114"/>
        <v>0.46527777777777773</v>
      </c>
      <c r="Z335" s="196"/>
      <c r="AI335" s="184"/>
    </row>
    <row r="336" spans="2:38" ht="12.75" hidden="1" customHeight="1" outlineLevel="1" x14ac:dyDescent="0.2">
      <c r="B336" s="851"/>
      <c r="C336" s="851"/>
      <c r="D336" s="27" t="str">
        <f t="shared" si="115"/>
        <v/>
      </c>
      <c r="E336" s="191" t="str">
        <f t="shared" si="116"/>
        <v>DDD</v>
      </c>
      <c r="F336" s="2">
        <f t="shared" si="105"/>
        <v>2019</v>
      </c>
      <c r="G336" s="2">
        <f t="shared" si="106"/>
        <v>10</v>
      </c>
      <c r="H336" s="2">
        <f t="shared" si="108"/>
        <v>23</v>
      </c>
      <c r="I336" s="14">
        <f t="shared" si="107"/>
        <v>42299</v>
      </c>
      <c r="J336" s="3">
        <v>7</v>
      </c>
      <c r="K336" s="134">
        <v>55</v>
      </c>
      <c r="L336" s="3">
        <v>12</v>
      </c>
      <c r="M336" s="134">
        <v>15</v>
      </c>
      <c r="N336" s="3">
        <v>13</v>
      </c>
      <c r="O336" s="134">
        <v>0</v>
      </c>
      <c r="P336" s="3">
        <v>17</v>
      </c>
      <c r="Q336" s="134">
        <v>15</v>
      </c>
      <c r="R336" s="139">
        <f t="shared" si="109"/>
        <v>0.3298611111111111</v>
      </c>
      <c r="S336" s="139">
        <f t="shared" si="110"/>
        <v>0.51041666666666663</v>
      </c>
      <c r="T336" s="139">
        <f t="shared" si="111"/>
        <v>0.54166666666666663</v>
      </c>
      <c r="U336" s="139">
        <f t="shared" si="112"/>
        <v>0.71875</v>
      </c>
      <c r="V336" s="11"/>
      <c r="W336" s="11">
        <f t="shared" si="113"/>
        <v>0.35416666666666669</v>
      </c>
      <c r="X336" s="11"/>
      <c r="Y336" s="11">
        <f t="shared" si="114"/>
        <v>0.3576388888888889</v>
      </c>
      <c r="Z336" s="196"/>
      <c r="AA336" s="150"/>
      <c r="AI336" s="184"/>
      <c r="AJ336" s="172"/>
      <c r="AK336" s="150"/>
      <c r="AL336" s="175"/>
    </row>
    <row r="337" spans="1:38" ht="12.75" hidden="1" customHeight="1" outlineLevel="1" x14ac:dyDescent="0.2">
      <c r="B337" s="851"/>
      <c r="C337" s="851"/>
      <c r="D337" s="27" t="str">
        <f t="shared" si="115"/>
        <v/>
      </c>
      <c r="E337" s="191" t="str">
        <f t="shared" si="116"/>
        <v>DDD</v>
      </c>
      <c r="F337" s="2">
        <f t="shared" si="105"/>
        <v>2019</v>
      </c>
      <c r="G337" s="2">
        <f t="shared" si="106"/>
        <v>10</v>
      </c>
      <c r="H337" s="2">
        <f t="shared" si="108"/>
        <v>24</v>
      </c>
      <c r="I337" s="14">
        <f t="shared" si="107"/>
        <v>42300</v>
      </c>
      <c r="J337" s="3">
        <v>7</v>
      </c>
      <c r="K337" s="134">
        <v>30</v>
      </c>
      <c r="L337" s="3">
        <v>12</v>
      </c>
      <c r="M337" s="134">
        <v>0</v>
      </c>
      <c r="N337" s="3">
        <v>12</v>
      </c>
      <c r="O337" s="134">
        <v>45</v>
      </c>
      <c r="P337" s="3">
        <v>17</v>
      </c>
      <c r="Q337" s="134">
        <v>0</v>
      </c>
      <c r="R337" s="139">
        <f t="shared" si="109"/>
        <v>0.3125</v>
      </c>
      <c r="S337" s="139">
        <f t="shared" si="110"/>
        <v>0.5</v>
      </c>
      <c r="T337" s="139">
        <f t="shared" si="111"/>
        <v>0.53125</v>
      </c>
      <c r="U337" s="139">
        <f t="shared" si="112"/>
        <v>0.70833333333333337</v>
      </c>
      <c r="V337" s="11"/>
      <c r="W337" s="11">
        <f t="shared" si="113"/>
        <v>0.35416666666666669</v>
      </c>
      <c r="X337" s="11"/>
      <c r="Y337" s="11">
        <f t="shared" si="114"/>
        <v>0.36458333333333337</v>
      </c>
      <c r="Z337" s="196"/>
      <c r="AA337" s="150"/>
      <c r="AG337" s="174"/>
      <c r="AI337" s="184"/>
      <c r="AJ337" s="172"/>
    </row>
    <row r="338" spans="1:38" ht="12.75" hidden="1" customHeight="1" outlineLevel="1" x14ac:dyDescent="0.2">
      <c r="B338" s="851"/>
      <c r="C338" s="851"/>
      <c r="D338" s="27" t="str">
        <f t="shared" si="115"/>
        <v/>
      </c>
      <c r="E338" s="191" t="str">
        <f t="shared" si="116"/>
        <v>DDD</v>
      </c>
      <c r="F338" s="2">
        <f t="shared" si="105"/>
        <v>2019</v>
      </c>
      <c r="G338" s="2">
        <f t="shared" si="106"/>
        <v>10</v>
      </c>
      <c r="H338" s="2">
        <f t="shared" si="108"/>
        <v>25</v>
      </c>
      <c r="I338" s="14">
        <f t="shared" si="107"/>
        <v>42301</v>
      </c>
      <c r="J338" s="3">
        <v>7</v>
      </c>
      <c r="K338" s="134">
        <v>45</v>
      </c>
      <c r="L338" s="3">
        <v>12</v>
      </c>
      <c r="M338" s="134">
        <v>0</v>
      </c>
      <c r="N338" s="3">
        <v>12</v>
      </c>
      <c r="O338" s="134">
        <v>45</v>
      </c>
      <c r="P338" s="3">
        <v>19</v>
      </c>
      <c r="Q338" s="134">
        <v>30</v>
      </c>
      <c r="R338" s="139">
        <f t="shared" si="109"/>
        <v>0.32291666666666669</v>
      </c>
      <c r="S338" s="139">
        <f t="shared" si="110"/>
        <v>0.5</v>
      </c>
      <c r="T338" s="139">
        <f t="shared" si="111"/>
        <v>0.53125</v>
      </c>
      <c r="U338" s="139">
        <f t="shared" si="112"/>
        <v>0.8125</v>
      </c>
      <c r="V338" s="11"/>
      <c r="W338" s="11">
        <f t="shared" si="113"/>
        <v>0.35416666666666669</v>
      </c>
      <c r="X338" s="11"/>
      <c r="Y338" s="11">
        <f t="shared" si="114"/>
        <v>0.45833333333333331</v>
      </c>
      <c r="Z338" s="196"/>
      <c r="AA338" s="150"/>
      <c r="AG338" s="174"/>
      <c r="AI338" s="184"/>
      <c r="AJ338" s="172"/>
      <c r="AL338" s="172" t="s">
        <v>282</v>
      </c>
    </row>
    <row r="339" spans="1:38" ht="12.75" hidden="1" customHeight="1" outlineLevel="1" x14ac:dyDescent="0.2">
      <c r="B339" s="851"/>
      <c r="C339" s="851"/>
      <c r="D339" s="27" t="str">
        <f t="shared" si="115"/>
        <v/>
      </c>
      <c r="E339" s="191" t="str">
        <f t="shared" si="116"/>
        <v>DDD</v>
      </c>
      <c r="F339" s="191">
        <f t="shared" si="105"/>
        <v>2019</v>
      </c>
      <c r="G339" s="191">
        <f t="shared" si="106"/>
        <v>10</v>
      </c>
      <c r="H339" s="191">
        <f t="shared" si="108"/>
        <v>26</v>
      </c>
      <c r="I339" s="192">
        <f t="shared" si="107"/>
        <v>42302</v>
      </c>
      <c r="J339" s="193">
        <v>9</v>
      </c>
      <c r="K339" s="194">
        <v>0</v>
      </c>
      <c r="L339" s="193">
        <v>12</v>
      </c>
      <c r="M339" s="194">
        <v>0</v>
      </c>
      <c r="N339" s="193">
        <v>13</v>
      </c>
      <c r="O339" s="194">
        <v>0</v>
      </c>
      <c r="P339" s="193">
        <v>19</v>
      </c>
      <c r="Q339" s="194">
        <v>0</v>
      </c>
      <c r="R339" s="195">
        <f t="shared" si="109"/>
        <v>0.375</v>
      </c>
      <c r="S339" s="195">
        <f t="shared" si="110"/>
        <v>0.5</v>
      </c>
      <c r="T339" s="195">
        <f t="shared" si="111"/>
        <v>0.54166666666666663</v>
      </c>
      <c r="U339" s="195">
        <f t="shared" si="112"/>
        <v>0.79166666666666663</v>
      </c>
      <c r="V339" s="196"/>
      <c r="W339" s="196"/>
      <c r="X339" s="196"/>
      <c r="Y339" s="196">
        <f t="shared" si="114"/>
        <v>0.375</v>
      </c>
      <c r="Z339" s="196"/>
      <c r="AA339" s="150"/>
      <c r="AG339" s="174"/>
      <c r="AI339" s="184"/>
      <c r="AJ339" s="172"/>
    </row>
    <row r="340" spans="1:38" ht="12.75" hidden="1" customHeight="1" outlineLevel="1" x14ac:dyDescent="0.2">
      <c r="B340" s="851"/>
      <c r="C340" s="851"/>
      <c r="D340" s="27" t="str">
        <f t="shared" si="115"/>
        <v/>
      </c>
      <c r="E340" s="191" t="str">
        <f t="shared" si="116"/>
        <v>DDD</v>
      </c>
      <c r="F340" s="191">
        <f t="shared" si="105"/>
        <v>2019</v>
      </c>
      <c r="G340" s="191">
        <f t="shared" si="106"/>
        <v>10</v>
      </c>
      <c r="H340" s="191">
        <f t="shared" si="108"/>
        <v>27</v>
      </c>
      <c r="I340" s="192">
        <f t="shared" si="107"/>
        <v>42303</v>
      </c>
      <c r="J340" s="193">
        <v>12</v>
      </c>
      <c r="K340" s="194">
        <v>25</v>
      </c>
      <c r="L340" s="193">
        <v>12</v>
      </c>
      <c r="M340" s="194">
        <v>25</v>
      </c>
      <c r="N340" s="193">
        <v>12</v>
      </c>
      <c r="O340" s="194">
        <v>25</v>
      </c>
      <c r="P340" s="193">
        <v>16</v>
      </c>
      <c r="Q340" s="194">
        <v>15</v>
      </c>
      <c r="R340" s="195">
        <f>TIME(J340,K340,0)</f>
        <v>0.51736111111111105</v>
      </c>
      <c r="S340" s="195">
        <f>TIME(L340,M340,0)</f>
        <v>0.51736111111111105</v>
      </c>
      <c r="T340" s="195">
        <f>TIME(N340,O340,0)</f>
        <v>0.51736111111111105</v>
      </c>
      <c r="U340" s="195">
        <f>TIME(P340,Q340,0)</f>
        <v>0.67708333333333337</v>
      </c>
      <c r="V340" s="196"/>
      <c r="W340" s="196"/>
      <c r="X340" s="196"/>
      <c r="Y340" s="196">
        <f>U340-R340-(T340-S340)</f>
        <v>0.15972222222222232</v>
      </c>
      <c r="Z340" s="196"/>
      <c r="AA340" s="150"/>
      <c r="AG340" s="174"/>
      <c r="AI340" s="184"/>
      <c r="AJ340" s="172"/>
    </row>
    <row r="341" spans="1:38" ht="12.75" hidden="1" customHeight="1" outlineLevel="1" x14ac:dyDescent="0.2">
      <c r="B341" s="851"/>
      <c r="C341" s="851"/>
      <c r="D341" s="27" t="str">
        <f t="shared" si="115"/>
        <v/>
      </c>
      <c r="E341" s="191" t="str">
        <f t="shared" si="116"/>
        <v>DDD</v>
      </c>
      <c r="F341" s="2">
        <f t="shared" si="105"/>
        <v>2019</v>
      </c>
      <c r="G341" s="2">
        <f t="shared" si="106"/>
        <v>10</v>
      </c>
      <c r="H341" s="2">
        <f t="shared" si="108"/>
        <v>28</v>
      </c>
      <c r="I341" s="14">
        <f t="shared" si="107"/>
        <v>42304</v>
      </c>
      <c r="J341" s="3">
        <v>8</v>
      </c>
      <c r="K341" s="134">
        <v>10</v>
      </c>
      <c r="L341" s="3">
        <v>12</v>
      </c>
      <c r="M341" s="134">
        <v>0</v>
      </c>
      <c r="N341" s="3">
        <v>12</v>
      </c>
      <c r="O341" s="134">
        <v>45</v>
      </c>
      <c r="P341" s="3">
        <v>20</v>
      </c>
      <c r="Q341" s="134">
        <v>0</v>
      </c>
      <c r="R341" s="139">
        <f>TIME(J341,K341,0)</f>
        <v>0.34027777777777773</v>
      </c>
      <c r="S341" s="139">
        <f>TIME(L341,M341,0)</f>
        <v>0.5</v>
      </c>
      <c r="T341" s="139">
        <f>TIME(N341,O341,0)</f>
        <v>0.53125</v>
      </c>
      <c r="U341" s="139">
        <f>TIME(P341,Q341,0)</f>
        <v>0.83333333333333337</v>
      </c>
      <c r="V341" s="11"/>
      <c r="W341" s="11">
        <f>TIME($W$4,$X$4,0)</f>
        <v>0.35416666666666669</v>
      </c>
      <c r="X341" s="11"/>
      <c r="Y341" s="11">
        <f>U341-R341-(T341-S341)</f>
        <v>0.46180555555555564</v>
      </c>
      <c r="Z341" s="196"/>
      <c r="AI341" s="184"/>
      <c r="AJ341" s="172"/>
    </row>
    <row r="342" spans="1:38" ht="12.75" hidden="1" customHeight="1" outlineLevel="1" x14ac:dyDescent="0.2">
      <c r="B342" s="851"/>
      <c r="C342" s="851"/>
      <c r="D342" s="27" t="str">
        <f t="shared" si="115"/>
        <v/>
      </c>
      <c r="E342" s="191" t="str">
        <f t="shared" si="116"/>
        <v>DDD</v>
      </c>
      <c r="F342" s="2">
        <f t="shared" si="105"/>
        <v>2019</v>
      </c>
      <c r="G342" s="2">
        <f t="shared" si="106"/>
        <v>10</v>
      </c>
      <c r="H342" s="2">
        <f t="shared" si="108"/>
        <v>29</v>
      </c>
      <c r="I342" s="14">
        <f t="shared" si="107"/>
        <v>42305</v>
      </c>
      <c r="J342" s="3">
        <f>$J$4</f>
        <v>7</v>
      </c>
      <c r="K342" s="134">
        <f>$K$4</f>
        <v>0</v>
      </c>
      <c r="L342" s="3">
        <f>$L$4</f>
        <v>13</v>
      </c>
      <c r="M342" s="134">
        <f>$M$4</f>
        <v>0</v>
      </c>
      <c r="N342" s="3">
        <f>$N$4</f>
        <v>13</v>
      </c>
      <c r="O342" s="134">
        <f>$O$4</f>
        <v>30</v>
      </c>
      <c r="P342" s="3">
        <v>18</v>
      </c>
      <c r="Q342" s="134">
        <v>50</v>
      </c>
      <c r="R342" s="139">
        <f>TIME(J342,K342,0)</f>
        <v>0.29166666666666669</v>
      </c>
      <c r="S342" s="139">
        <f>TIME(L342,M342,0)</f>
        <v>0.54166666666666663</v>
      </c>
      <c r="T342" s="139">
        <f>TIME(N342,O342,0)</f>
        <v>0.5625</v>
      </c>
      <c r="U342" s="139">
        <f>TIME(P342,Q342,0)</f>
        <v>0.78472222222222221</v>
      </c>
      <c r="V342" s="11"/>
      <c r="W342" s="11">
        <f>TIME($W$4,$X$4,0)</f>
        <v>0.35416666666666669</v>
      </c>
      <c r="X342" s="11"/>
      <c r="Y342" s="11">
        <f>U342-R342-(T342-S342)</f>
        <v>0.47222222222222215</v>
      </c>
      <c r="Z342" s="196"/>
      <c r="AI342" s="184"/>
    </row>
    <row r="343" spans="1:38" ht="12.75" hidden="1" customHeight="1" outlineLevel="1" x14ac:dyDescent="0.2">
      <c r="B343" s="851"/>
      <c r="C343" s="851"/>
      <c r="D343" s="27" t="str">
        <f t="shared" si="115"/>
        <v/>
      </c>
      <c r="E343" s="191" t="str">
        <f t="shared" si="116"/>
        <v>DDD</v>
      </c>
      <c r="F343" s="2">
        <f t="shared" si="105"/>
        <v>2019</v>
      </c>
      <c r="G343" s="2">
        <f t="shared" si="106"/>
        <v>10</v>
      </c>
      <c r="H343" s="2">
        <f t="shared" si="108"/>
        <v>30</v>
      </c>
      <c r="I343" s="14">
        <f t="shared" si="107"/>
        <v>42306</v>
      </c>
      <c r="J343" s="3">
        <v>8</v>
      </c>
      <c r="K343" s="134">
        <v>15</v>
      </c>
      <c r="L343" s="3">
        <v>12</v>
      </c>
      <c r="M343" s="134">
        <v>0</v>
      </c>
      <c r="N343" s="3">
        <v>12</v>
      </c>
      <c r="O343" s="134">
        <v>45</v>
      </c>
      <c r="P343" s="3">
        <v>19</v>
      </c>
      <c r="Q343" s="134">
        <v>0</v>
      </c>
      <c r="R343" s="139">
        <f>TIME(J343,K343,0)</f>
        <v>0.34375</v>
      </c>
      <c r="S343" s="139">
        <f>TIME(L343,M343,0)</f>
        <v>0.5</v>
      </c>
      <c r="T343" s="139">
        <f>TIME(N343,O343,0)</f>
        <v>0.53125</v>
      </c>
      <c r="U343" s="139">
        <f>TIME(P343,Q343,0)</f>
        <v>0.79166666666666663</v>
      </c>
      <c r="V343" s="11"/>
      <c r="W343" s="11">
        <f>TIME($W$4,$X$4,0)</f>
        <v>0.35416666666666669</v>
      </c>
      <c r="X343" s="11"/>
      <c r="Y343" s="11">
        <f>U343-R343-(T343-S343)</f>
        <v>0.41666666666666663</v>
      </c>
      <c r="Z343" s="196"/>
      <c r="AA343" s="150"/>
      <c r="AI343" s="184"/>
    </row>
    <row r="344" spans="1:38" ht="12.75" hidden="1" customHeight="1" outlineLevel="1" x14ac:dyDescent="0.2">
      <c r="B344" s="851"/>
      <c r="C344" s="851"/>
      <c r="D344" s="27" t="str">
        <f t="shared" si="115"/>
        <v/>
      </c>
      <c r="E344" s="191" t="str">
        <f t="shared" si="116"/>
        <v>DDD</v>
      </c>
      <c r="F344" s="2">
        <f t="shared" si="105"/>
        <v>2019</v>
      </c>
      <c r="G344" s="2">
        <f t="shared" si="106"/>
        <v>10</v>
      </c>
      <c r="H344" s="2">
        <f t="shared" si="108"/>
        <v>31</v>
      </c>
      <c r="I344" s="14">
        <f t="shared" si="107"/>
        <v>42307</v>
      </c>
      <c r="J344" s="3">
        <v>8</v>
      </c>
      <c r="K344" s="134">
        <v>15</v>
      </c>
      <c r="L344" s="3">
        <v>21</v>
      </c>
      <c r="M344" s="134">
        <v>0</v>
      </c>
      <c r="N344" s="3">
        <v>12</v>
      </c>
      <c r="O344" s="134">
        <v>45</v>
      </c>
      <c r="P344" s="3">
        <v>17</v>
      </c>
      <c r="Q344" s="134">
        <v>0</v>
      </c>
      <c r="R344" s="139">
        <f>TIME(J344,K344,0)</f>
        <v>0.34375</v>
      </c>
      <c r="S344" s="139">
        <f>TIME(L344,M344,0)</f>
        <v>0.875</v>
      </c>
      <c r="T344" s="139">
        <f>TIME(N344,O344,0)</f>
        <v>0.53125</v>
      </c>
      <c r="U344" s="139">
        <f>TIME(P344,Q344,0)</f>
        <v>0.70833333333333337</v>
      </c>
      <c r="V344" s="11"/>
      <c r="W344" s="11">
        <f>TIME($W$4,$X$4,0)</f>
        <v>0.35416666666666669</v>
      </c>
      <c r="X344" s="11"/>
      <c r="Y344" s="11">
        <f>U344-R344-(T344-S344)</f>
        <v>0.70833333333333337</v>
      </c>
      <c r="Z344" s="196"/>
      <c r="AA344" s="150"/>
      <c r="AI344" s="184"/>
    </row>
    <row r="345" spans="1:38" ht="12.75" hidden="1" customHeight="1" outlineLevel="1" x14ac:dyDescent="0.2">
      <c r="B345" s="851"/>
      <c r="C345" s="851"/>
      <c r="D345" s="27" t="str">
        <f t="shared" si="115"/>
        <v/>
      </c>
      <c r="E345" s="191"/>
      <c r="F345" s="9"/>
      <c r="G345" s="9"/>
      <c r="H345" s="191"/>
      <c r="I345" s="13"/>
      <c r="P345" s="4" t="s">
        <v>21</v>
      </c>
      <c r="Q345" s="4"/>
      <c r="R345" s="4"/>
      <c r="S345" s="4"/>
      <c r="T345" s="4"/>
      <c r="U345" s="4"/>
      <c r="V345" s="18"/>
      <c r="W345" s="18">
        <f>SUM(W313:W344)</f>
        <v>8.1458333333333357</v>
      </c>
      <c r="X345" s="18"/>
      <c r="Y345" s="18">
        <f>SUM(Y313:Y344)</f>
        <v>10.33333333333333</v>
      </c>
      <c r="Z345" s="18"/>
      <c r="AA345" s="190">
        <f>IF(Y345-W345&lt;0,W345-Y345,Y345-W345)</f>
        <v>2.1874999999999947</v>
      </c>
      <c r="AB345" s="190">
        <f>8.5*SUM(AB313:AB344)/24</f>
        <v>0.35416666666666669</v>
      </c>
      <c r="AC345" s="190">
        <f>8.5*SUM(AC313:AC344)/24</f>
        <v>0.70833333333333337</v>
      </c>
      <c r="AD345" s="190">
        <f>8.5*SUM(AD313:AD344)/24</f>
        <v>0</v>
      </c>
      <c r="AE345" s="190"/>
      <c r="AF345" s="190"/>
      <c r="AI345" s="184"/>
    </row>
    <row r="346" spans="1:38" ht="12.75" customHeight="1" collapsed="1" x14ac:dyDescent="0.2">
      <c r="B346" s="852"/>
      <c r="C346" s="852"/>
      <c r="D346" s="27" t="str">
        <f t="shared" si="115"/>
        <v/>
      </c>
      <c r="E346" s="191"/>
      <c r="F346" s="51"/>
      <c r="G346" s="51"/>
      <c r="H346" s="51"/>
      <c r="I346" s="51"/>
      <c r="J346" s="52"/>
      <c r="K346" s="52"/>
      <c r="L346" s="52"/>
      <c r="M346" s="52"/>
      <c r="N346" s="52"/>
      <c r="O346" s="52"/>
      <c r="P346" s="52"/>
      <c r="Q346" s="52"/>
      <c r="R346" s="52"/>
      <c r="S346" s="52"/>
      <c r="T346" s="52"/>
      <c r="U346" s="52"/>
      <c r="V346" s="61"/>
      <c r="W346" s="61"/>
      <c r="X346" s="61"/>
      <c r="Y346" s="51"/>
      <c r="AA346" s="203">
        <f>AA312+AA345</f>
        <v>5.8722222222222022</v>
      </c>
      <c r="AB346" s="202">
        <f>AB312+SUM(AB313:AB344)</f>
        <v>18</v>
      </c>
      <c r="AC346" s="202">
        <f>AC312+SUM(AC313:AC344)</f>
        <v>3</v>
      </c>
      <c r="AD346" s="202">
        <f>AD312+SUM(AD313:AD344)</f>
        <v>8</v>
      </c>
      <c r="AE346" s="202"/>
      <c r="AF346" s="202"/>
      <c r="AG346" s="152"/>
      <c r="AH346" s="173"/>
      <c r="AI346" s="185"/>
      <c r="AJ346" s="152"/>
      <c r="AK346" s="152"/>
      <c r="AL346" s="173"/>
    </row>
    <row r="347" spans="1:38" ht="12.75" hidden="1" customHeight="1" outlineLevel="1" x14ac:dyDescent="0.2">
      <c r="B347" s="850">
        <f>$F$4</f>
        <v>2019</v>
      </c>
      <c r="C347" s="850" t="str">
        <f>TEXT(I348,"MMM")</f>
        <v>Nov</v>
      </c>
      <c r="D347" s="27" t="str">
        <f t="shared" si="115"/>
        <v/>
      </c>
      <c r="E347" s="191"/>
      <c r="F347" s="42"/>
      <c r="G347" s="42"/>
      <c r="H347" s="42"/>
      <c r="I347" s="42"/>
      <c r="J347" s="43"/>
      <c r="K347" s="43"/>
      <c r="L347" s="43"/>
      <c r="M347" s="43"/>
      <c r="N347" s="43"/>
      <c r="O347" s="43"/>
      <c r="P347" s="43"/>
      <c r="Q347" s="43"/>
      <c r="R347" s="43"/>
      <c r="S347" s="43"/>
      <c r="T347" s="43"/>
      <c r="U347" s="43"/>
      <c r="V347" s="44"/>
      <c r="W347" s="44"/>
      <c r="X347" s="44"/>
      <c r="Y347" s="42"/>
      <c r="Z347" s="42"/>
      <c r="AA347" s="148"/>
      <c r="AB347" s="148"/>
      <c r="AC347" s="148"/>
      <c r="AD347" s="148"/>
      <c r="AE347" s="148"/>
      <c r="AF347" s="148"/>
      <c r="AG347" s="148"/>
      <c r="AH347" s="170"/>
      <c r="AI347" s="182"/>
      <c r="AJ347" s="148"/>
      <c r="AK347" s="148"/>
      <c r="AL347" s="170"/>
    </row>
    <row r="348" spans="1:38" ht="12.75" hidden="1" customHeight="1" outlineLevel="1" x14ac:dyDescent="0.2">
      <c r="A348" s="198">
        <f>A314+1</f>
        <v>11</v>
      </c>
      <c r="B348" s="851"/>
      <c r="C348" s="851"/>
      <c r="D348" s="27" t="str">
        <f t="shared" si="115"/>
        <v/>
      </c>
      <c r="E348" s="191" t="str">
        <f t="shared" si="116"/>
        <v>DDD</v>
      </c>
      <c r="F348" s="2">
        <f>$F$4</f>
        <v>2019</v>
      </c>
      <c r="G348" s="2">
        <f>$A$348</f>
        <v>11</v>
      </c>
      <c r="H348" s="2">
        <f>$H$4</f>
        <v>1</v>
      </c>
      <c r="I348" s="14">
        <f>DATE(F348,G348,H348)</f>
        <v>42308</v>
      </c>
      <c r="J348" s="3">
        <v>8</v>
      </c>
      <c r="K348" s="134">
        <v>15</v>
      </c>
      <c r="L348" s="3">
        <v>12</v>
      </c>
      <c r="M348" s="134">
        <v>0</v>
      </c>
      <c r="N348" s="3">
        <v>12</v>
      </c>
      <c r="O348" s="134">
        <v>45</v>
      </c>
      <c r="P348" s="3">
        <v>17</v>
      </c>
      <c r="Q348" s="134">
        <v>30</v>
      </c>
      <c r="R348" s="139">
        <f>TIME(J348,K348,0)</f>
        <v>0.34375</v>
      </c>
      <c r="S348" s="139">
        <f>TIME(L348,M348,0)</f>
        <v>0.5</v>
      </c>
      <c r="T348" s="139">
        <f>TIME(N348,O348,0)</f>
        <v>0.53125</v>
      </c>
      <c r="U348" s="139">
        <f>TIME(P348,Q348,0)</f>
        <v>0.72916666666666663</v>
      </c>
      <c r="V348" s="11"/>
      <c r="W348" s="11">
        <f>TIME($W$4,$X$4,0)</f>
        <v>0.35416666666666669</v>
      </c>
      <c r="X348" s="11"/>
      <c r="Y348" s="11">
        <f>U348-R348-(T348-S348)</f>
        <v>0.35416666666666663</v>
      </c>
      <c r="Z348" s="196"/>
      <c r="AI348" s="184"/>
    </row>
    <row r="349" spans="1:38" ht="12.75" hidden="1" customHeight="1" outlineLevel="1" x14ac:dyDescent="0.2">
      <c r="B349" s="851"/>
      <c r="C349" s="851"/>
      <c r="D349" s="27" t="str">
        <f t="shared" si="115"/>
        <v/>
      </c>
      <c r="E349" s="191" t="str">
        <f t="shared" si="116"/>
        <v>DDD</v>
      </c>
      <c r="F349" s="191">
        <f t="shared" ref="F349:F377" si="117">$F$4</f>
        <v>2019</v>
      </c>
      <c r="G349" s="191">
        <f t="shared" ref="G349:G377" si="118">$A$348</f>
        <v>11</v>
      </c>
      <c r="H349" s="191">
        <f>H348+1</f>
        <v>2</v>
      </c>
      <c r="I349" s="192">
        <f t="shared" ref="I349:I377" si="119">DATE(F349,G349,H349)</f>
        <v>42309</v>
      </c>
      <c r="J349" s="193"/>
      <c r="K349" s="194"/>
      <c r="L349" s="193"/>
      <c r="M349" s="194"/>
      <c r="N349" s="193"/>
      <c r="O349" s="194"/>
      <c r="P349" s="193"/>
      <c r="Q349" s="194"/>
      <c r="R349" s="195"/>
      <c r="S349" s="195"/>
      <c r="T349" s="195"/>
      <c r="U349" s="195"/>
      <c r="V349" s="196"/>
      <c r="W349" s="196"/>
      <c r="X349" s="196"/>
      <c r="Y349" s="196"/>
      <c r="Z349" s="196"/>
      <c r="AA349" s="150"/>
      <c r="AI349" s="184"/>
    </row>
    <row r="350" spans="1:38" ht="12.75" hidden="1" customHeight="1" outlineLevel="1" x14ac:dyDescent="0.2">
      <c r="B350" s="851"/>
      <c r="C350" s="851"/>
      <c r="D350" s="27" t="str">
        <f t="shared" si="115"/>
        <v/>
      </c>
      <c r="E350" s="191" t="str">
        <f t="shared" si="116"/>
        <v>DDD</v>
      </c>
      <c r="F350" s="191">
        <f t="shared" si="117"/>
        <v>2019</v>
      </c>
      <c r="G350" s="191">
        <f t="shared" si="118"/>
        <v>11</v>
      </c>
      <c r="H350" s="191">
        <f t="shared" ref="H350:H377" si="120">H349+1</f>
        <v>3</v>
      </c>
      <c r="I350" s="192">
        <f t="shared" si="119"/>
        <v>42310</v>
      </c>
      <c r="J350" s="193"/>
      <c r="K350" s="194"/>
      <c r="L350" s="193"/>
      <c r="M350" s="194"/>
      <c r="N350" s="193"/>
      <c r="O350" s="194"/>
      <c r="P350" s="193"/>
      <c r="Q350" s="194"/>
      <c r="R350" s="195"/>
      <c r="S350" s="195"/>
      <c r="T350" s="195"/>
      <c r="U350" s="195"/>
      <c r="V350" s="196"/>
      <c r="W350" s="196"/>
      <c r="X350" s="196"/>
      <c r="Y350" s="196"/>
      <c r="Z350" s="196"/>
      <c r="AA350" s="150"/>
      <c r="AI350" s="184"/>
      <c r="AJ350" s="164"/>
    </row>
    <row r="351" spans="1:38" ht="12.75" hidden="1" customHeight="1" outlineLevel="1" x14ac:dyDescent="0.2">
      <c r="B351" s="851"/>
      <c r="C351" s="851"/>
      <c r="D351" s="27" t="str">
        <f t="shared" si="115"/>
        <v/>
      </c>
      <c r="E351" s="191" t="str">
        <f t="shared" si="116"/>
        <v>DDD</v>
      </c>
      <c r="F351" s="2">
        <f t="shared" si="117"/>
        <v>2019</v>
      </c>
      <c r="G351" s="2">
        <f t="shared" si="118"/>
        <v>11</v>
      </c>
      <c r="H351" s="2">
        <f t="shared" si="120"/>
        <v>4</v>
      </c>
      <c r="I351" s="14">
        <f t="shared" si="119"/>
        <v>42311</v>
      </c>
      <c r="J351" s="3">
        <v>8</v>
      </c>
      <c r="K351" s="134">
        <v>45</v>
      </c>
      <c r="L351" s="3">
        <v>13</v>
      </c>
      <c r="M351" s="134">
        <v>0</v>
      </c>
      <c r="N351" s="3">
        <v>13</v>
      </c>
      <c r="O351" s="134">
        <v>45</v>
      </c>
      <c r="P351" s="3">
        <v>18</v>
      </c>
      <c r="Q351" s="134">
        <v>15</v>
      </c>
      <c r="R351" s="139">
        <f>TIME(J351,K351,0)</f>
        <v>0.36458333333333331</v>
      </c>
      <c r="S351" s="139">
        <f>TIME(L351,M351,0)</f>
        <v>0.54166666666666663</v>
      </c>
      <c r="T351" s="139">
        <f>TIME(N351,O351,0)</f>
        <v>0.57291666666666663</v>
      </c>
      <c r="U351" s="139">
        <f>TIME(P351,Q351,0)</f>
        <v>0.76041666666666663</v>
      </c>
      <c r="V351" s="11"/>
      <c r="W351" s="11">
        <f>TIME($W$4,$X$4,0)</f>
        <v>0.35416666666666669</v>
      </c>
      <c r="X351" s="11"/>
      <c r="Y351" s="11">
        <f>U351-R351-(T351-S351)</f>
        <v>0.36458333333333331</v>
      </c>
      <c r="Z351" s="196"/>
      <c r="AA351" s="150"/>
      <c r="AI351" s="184"/>
    </row>
    <row r="352" spans="1:38" ht="12.75" hidden="1" customHeight="1" outlineLevel="1" x14ac:dyDescent="0.2">
      <c r="B352" s="851"/>
      <c r="C352" s="851"/>
      <c r="D352" s="27" t="str">
        <f t="shared" si="115"/>
        <v/>
      </c>
      <c r="E352" s="191" t="str">
        <f t="shared" si="116"/>
        <v>DDD</v>
      </c>
      <c r="F352" s="2">
        <f t="shared" si="117"/>
        <v>2019</v>
      </c>
      <c r="G352" s="2">
        <f t="shared" si="118"/>
        <v>11</v>
      </c>
      <c r="H352" s="2">
        <f t="shared" si="120"/>
        <v>5</v>
      </c>
      <c r="I352" s="14">
        <f t="shared" si="119"/>
        <v>42312</v>
      </c>
      <c r="J352" s="3">
        <v>8</v>
      </c>
      <c r="K352" s="134">
        <v>15</v>
      </c>
      <c r="L352" s="3">
        <f>$L$4</f>
        <v>13</v>
      </c>
      <c r="M352" s="134">
        <f>$M$4</f>
        <v>0</v>
      </c>
      <c r="N352" s="3">
        <f>$N$4</f>
        <v>13</v>
      </c>
      <c r="O352" s="134">
        <f>$O$4</f>
        <v>30</v>
      </c>
      <c r="P352" s="3">
        <v>17</v>
      </c>
      <c r="Q352" s="134">
        <v>0</v>
      </c>
      <c r="R352" s="195">
        <f t="shared" ref="R352:R374" si="121">TIME(J352,K352,0)</f>
        <v>0.34375</v>
      </c>
      <c r="S352" s="195">
        <f t="shared" ref="S352:S374" si="122">TIME(L352,M352,0)</f>
        <v>0.54166666666666663</v>
      </c>
      <c r="T352" s="195">
        <f t="shared" ref="T352:T374" si="123">TIME(N352,O352,0)</f>
        <v>0.5625</v>
      </c>
      <c r="U352" s="195">
        <f t="shared" ref="U352:U374" si="124">TIME(P352,Q352,0)</f>
        <v>0.70833333333333337</v>
      </c>
      <c r="V352" s="196"/>
      <c r="W352" s="196">
        <f t="shared" ref="W352:W374" si="125">TIME($W$4,$X$4,0)</f>
        <v>0.35416666666666669</v>
      </c>
      <c r="X352" s="196"/>
      <c r="Y352" s="196">
        <f t="shared" ref="Y352:Y374" si="126">U352-R352-(T352-S352)</f>
        <v>0.34375</v>
      </c>
      <c r="Z352" s="196"/>
      <c r="AA352" s="150"/>
      <c r="AI352" s="184"/>
    </row>
    <row r="353" spans="2:25" ht="12.75" hidden="1" customHeight="1" outlineLevel="1" x14ac:dyDescent="0.2">
      <c r="B353" s="851"/>
      <c r="C353" s="851"/>
      <c r="D353" s="27" t="str">
        <f t="shared" si="115"/>
        <v/>
      </c>
      <c r="E353" s="191" t="str">
        <f t="shared" si="116"/>
        <v>DDD</v>
      </c>
      <c r="F353" s="2">
        <f t="shared" si="117"/>
        <v>2019</v>
      </c>
      <c r="G353" s="2">
        <f t="shared" si="118"/>
        <v>11</v>
      </c>
      <c r="H353" s="2">
        <f t="shared" si="120"/>
        <v>6</v>
      </c>
      <c r="I353" s="14">
        <f t="shared" si="119"/>
        <v>42313</v>
      </c>
      <c r="J353" s="3">
        <v>8</v>
      </c>
      <c r="K353" s="134">
        <v>10</v>
      </c>
      <c r="L353" s="3">
        <v>12</v>
      </c>
      <c r="M353" s="134">
        <v>15</v>
      </c>
      <c r="N353" s="3">
        <v>13</v>
      </c>
      <c r="O353" s="134">
        <v>0</v>
      </c>
      <c r="P353" s="3">
        <v>18</v>
      </c>
      <c r="Q353" s="134">
        <v>5</v>
      </c>
      <c r="R353" s="139">
        <f t="shared" si="121"/>
        <v>0.34027777777777773</v>
      </c>
      <c r="S353" s="139">
        <f t="shared" si="122"/>
        <v>0.51041666666666663</v>
      </c>
      <c r="T353" s="139">
        <f t="shared" si="123"/>
        <v>0.54166666666666663</v>
      </c>
      <c r="U353" s="139">
        <f t="shared" si="124"/>
        <v>0.75347222222222221</v>
      </c>
      <c r="V353" s="11"/>
      <c r="W353" s="11">
        <f t="shared" si="125"/>
        <v>0.35416666666666669</v>
      </c>
      <c r="X353" s="11"/>
      <c r="Y353" s="11">
        <f t="shared" si="126"/>
        <v>0.38194444444444448</v>
      </c>
    </row>
    <row r="354" spans="2:25" ht="12.75" hidden="1" customHeight="1" outlineLevel="1" x14ac:dyDescent="0.2">
      <c r="B354" s="851"/>
      <c r="C354" s="851"/>
      <c r="D354" s="27" t="str">
        <f t="shared" si="115"/>
        <v/>
      </c>
      <c r="E354" s="191" t="str">
        <f t="shared" si="116"/>
        <v>DDD</v>
      </c>
      <c r="F354" s="2">
        <f t="shared" si="117"/>
        <v>2019</v>
      </c>
      <c r="G354" s="2">
        <f t="shared" si="118"/>
        <v>11</v>
      </c>
      <c r="H354" s="2">
        <f t="shared" si="120"/>
        <v>7</v>
      </c>
      <c r="I354" s="14">
        <f t="shared" si="119"/>
        <v>42314</v>
      </c>
      <c r="J354" s="3">
        <v>8</v>
      </c>
      <c r="K354" s="134">
        <v>40</v>
      </c>
      <c r="L354" s="3">
        <v>12</v>
      </c>
      <c r="M354" s="134">
        <v>0</v>
      </c>
      <c r="N354" s="3">
        <v>12</v>
      </c>
      <c r="O354" s="134">
        <v>45</v>
      </c>
      <c r="P354" s="3">
        <v>17</v>
      </c>
      <c r="Q354" s="134">
        <v>0</v>
      </c>
      <c r="R354" s="139">
        <f t="shared" si="121"/>
        <v>0.3611111111111111</v>
      </c>
      <c r="S354" s="139">
        <f t="shared" si="122"/>
        <v>0.5</v>
      </c>
      <c r="T354" s="139">
        <f t="shared" si="123"/>
        <v>0.53125</v>
      </c>
      <c r="U354" s="139">
        <f t="shared" si="124"/>
        <v>0.70833333333333337</v>
      </c>
      <c r="V354" s="11"/>
      <c r="W354" s="11">
        <f t="shared" si="125"/>
        <v>0.35416666666666669</v>
      </c>
      <c r="X354" s="11"/>
      <c r="Y354" s="11">
        <f t="shared" si="126"/>
        <v>0.31597222222222227</v>
      </c>
    </row>
    <row r="355" spans="2:25" ht="12.75" hidden="1" customHeight="1" outlineLevel="1" x14ac:dyDescent="0.2">
      <c r="B355" s="851"/>
      <c r="C355" s="851"/>
      <c r="D355" s="27" t="str">
        <f t="shared" si="115"/>
        <v/>
      </c>
      <c r="E355" s="191" t="str">
        <f t="shared" si="116"/>
        <v>DDD</v>
      </c>
      <c r="F355" s="2">
        <f t="shared" si="117"/>
        <v>2019</v>
      </c>
      <c r="G355" s="2">
        <f t="shared" si="118"/>
        <v>11</v>
      </c>
      <c r="H355" s="2">
        <f t="shared" si="120"/>
        <v>8</v>
      </c>
      <c r="I355" s="14">
        <f t="shared" si="119"/>
        <v>42315</v>
      </c>
      <c r="J355" s="3">
        <v>8</v>
      </c>
      <c r="K355" s="134">
        <v>15</v>
      </c>
      <c r="L355" s="3">
        <v>12</v>
      </c>
      <c r="M355" s="134">
        <v>0</v>
      </c>
      <c r="N355" s="3">
        <v>12</v>
      </c>
      <c r="O355" s="134">
        <v>45</v>
      </c>
      <c r="P355" s="3">
        <v>17</v>
      </c>
      <c r="Q355" s="134">
        <v>0</v>
      </c>
      <c r="R355" s="139">
        <f t="shared" si="121"/>
        <v>0.34375</v>
      </c>
      <c r="S355" s="139">
        <f t="shared" si="122"/>
        <v>0.5</v>
      </c>
      <c r="T355" s="139">
        <f t="shared" si="123"/>
        <v>0.53125</v>
      </c>
      <c r="U355" s="139">
        <f t="shared" si="124"/>
        <v>0.70833333333333337</v>
      </c>
      <c r="V355" s="11"/>
      <c r="W355" s="11">
        <f t="shared" si="125"/>
        <v>0.35416666666666669</v>
      </c>
      <c r="X355" s="11"/>
      <c r="Y355" s="11">
        <f t="shared" si="126"/>
        <v>0.33333333333333337</v>
      </c>
    </row>
    <row r="356" spans="2:25" ht="12.75" hidden="1" customHeight="1" outlineLevel="1" x14ac:dyDescent="0.2">
      <c r="B356" s="851"/>
      <c r="C356" s="851"/>
      <c r="D356" s="27" t="str">
        <f t="shared" si="115"/>
        <v/>
      </c>
      <c r="E356" s="191" t="str">
        <f t="shared" si="116"/>
        <v>DDD</v>
      </c>
      <c r="F356" s="191">
        <f t="shared" si="117"/>
        <v>2019</v>
      </c>
      <c r="G356" s="191">
        <f t="shared" si="118"/>
        <v>11</v>
      </c>
      <c r="H356" s="191">
        <f t="shared" si="120"/>
        <v>9</v>
      </c>
      <c r="I356" s="192">
        <f t="shared" si="119"/>
        <v>42316</v>
      </c>
      <c r="J356" s="193"/>
      <c r="K356" s="194"/>
      <c r="L356" s="193"/>
      <c r="M356" s="194"/>
      <c r="N356" s="193"/>
      <c r="O356" s="194"/>
      <c r="P356" s="193"/>
      <c r="Q356" s="194"/>
      <c r="R356" s="195"/>
      <c r="S356" s="195"/>
      <c r="T356" s="195"/>
      <c r="U356" s="195"/>
      <c r="V356" s="196"/>
      <c r="W356" s="196"/>
      <c r="X356" s="196"/>
      <c r="Y356" s="196"/>
    </row>
    <row r="357" spans="2:25" ht="12.75" hidden="1" customHeight="1" outlineLevel="1" x14ac:dyDescent="0.2">
      <c r="B357" s="851"/>
      <c r="C357" s="851"/>
      <c r="D357" s="27" t="str">
        <f t="shared" si="115"/>
        <v/>
      </c>
      <c r="E357" s="191" t="str">
        <f t="shared" si="116"/>
        <v>DDD</v>
      </c>
      <c r="F357" s="191">
        <f t="shared" si="117"/>
        <v>2019</v>
      </c>
      <c r="G357" s="191">
        <f t="shared" si="118"/>
        <v>11</v>
      </c>
      <c r="H357" s="191">
        <f t="shared" si="120"/>
        <v>10</v>
      </c>
      <c r="I357" s="192">
        <f t="shared" si="119"/>
        <v>42317</v>
      </c>
      <c r="J357" s="193"/>
      <c r="K357" s="194"/>
      <c r="L357" s="193"/>
      <c r="M357" s="194"/>
      <c r="N357" s="193"/>
      <c r="O357" s="194"/>
      <c r="P357" s="193"/>
      <c r="Q357" s="194"/>
      <c r="R357" s="195"/>
      <c r="S357" s="195"/>
      <c r="T357" s="195"/>
      <c r="U357" s="195"/>
      <c r="V357" s="196"/>
      <c r="W357" s="196"/>
      <c r="X357" s="196"/>
      <c r="Y357" s="196"/>
    </row>
    <row r="358" spans="2:25" ht="12.75" hidden="1" customHeight="1" outlineLevel="1" x14ac:dyDescent="0.2">
      <c r="B358" s="851"/>
      <c r="C358" s="851"/>
      <c r="D358" s="27" t="str">
        <f t="shared" si="115"/>
        <v/>
      </c>
      <c r="E358" s="191" t="str">
        <f t="shared" si="116"/>
        <v>DDD</v>
      </c>
      <c r="F358" s="2">
        <f t="shared" si="117"/>
        <v>2019</v>
      </c>
      <c r="G358" s="2">
        <f t="shared" si="118"/>
        <v>11</v>
      </c>
      <c r="H358" s="2">
        <f t="shared" si="120"/>
        <v>11</v>
      </c>
      <c r="I358" s="14">
        <f t="shared" si="119"/>
        <v>42318</v>
      </c>
      <c r="J358" s="3">
        <v>9</v>
      </c>
      <c r="K358" s="134">
        <v>15</v>
      </c>
      <c r="L358" s="3">
        <v>12</v>
      </c>
      <c r="M358" s="134">
        <v>0</v>
      </c>
      <c r="N358" s="3">
        <v>12</v>
      </c>
      <c r="O358" s="134">
        <v>45</v>
      </c>
      <c r="P358" s="3">
        <v>18</v>
      </c>
      <c r="Q358" s="134">
        <v>0</v>
      </c>
      <c r="R358" s="139">
        <f t="shared" si="121"/>
        <v>0.38541666666666669</v>
      </c>
      <c r="S358" s="139">
        <f t="shared" si="122"/>
        <v>0.5</v>
      </c>
      <c r="T358" s="139">
        <f t="shared" si="123"/>
        <v>0.53125</v>
      </c>
      <c r="U358" s="139">
        <f t="shared" si="124"/>
        <v>0.75</v>
      </c>
      <c r="V358" s="11"/>
      <c r="W358" s="11">
        <f t="shared" si="125"/>
        <v>0.35416666666666669</v>
      </c>
      <c r="X358" s="11"/>
      <c r="Y358" s="11">
        <f t="shared" si="126"/>
        <v>0.33333333333333331</v>
      </c>
    </row>
    <row r="359" spans="2:25" ht="12.75" hidden="1" customHeight="1" outlineLevel="1" x14ac:dyDescent="0.2">
      <c r="B359" s="851"/>
      <c r="C359" s="851"/>
      <c r="D359" s="27" t="str">
        <f t="shared" si="115"/>
        <v/>
      </c>
      <c r="E359" s="191" t="str">
        <f t="shared" si="116"/>
        <v>DDD</v>
      </c>
      <c r="F359" s="2">
        <f t="shared" si="117"/>
        <v>2019</v>
      </c>
      <c r="G359" s="2">
        <f t="shared" si="118"/>
        <v>11</v>
      </c>
      <c r="H359" s="2">
        <f t="shared" si="120"/>
        <v>12</v>
      </c>
      <c r="I359" s="14">
        <f t="shared" si="119"/>
        <v>42319</v>
      </c>
      <c r="J359" s="3">
        <v>8</v>
      </c>
      <c r="K359" s="134">
        <v>40</v>
      </c>
      <c r="L359" s="3">
        <v>12</v>
      </c>
      <c r="M359" s="134">
        <v>0</v>
      </c>
      <c r="N359" s="3">
        <v>12</v>
      </c>
      <c r="O359" s="134">
        <v>30</v>
      </c>
      <c r="P359" s="3">
        <v>18</v>
      </c>
      <c r="Q359" s="134">
        <v>0</v>
      </c>
      <c r="R359" s="139">
        <f t="shared" si="121"/>
        <v>0.3611111111111111</v>
      </c>
      <c r="S359" s="139">
        <f t="shared" si="122"/>
        <v>0.5</v>
      </c>
      <c r="T359" s="139">
        <f t="shared" si="123"/>
        <v>0.52083333333333337</v>
      </c>
      <c r="U359" s="139">
        <f t="shared" si="124"/>
        <v>0.75</v>
      </c>
      <c r="V359" s="11"/>
      <c r="W359" s="11">
        <f t="shared" si="125"/>
        <v>0.35416666666666669</v>
      </c>
      <c r="X359" s="11"/>
      <c r="Y359" s="11">
        <f t="shared" si="126"/>
        <v>0.36805555555555552</v>
      </c>
    </row>
    <row r="360" spans="2:25" ht="12.75" hidden="1" customHeight="1" outlineLevel="1" x14ac:dyDescent="0.2">
      <c r="B360" s="851"/>
      <c r="C360" s="851"/>
      <c r="D360" s="27" t="str">
        <f t="shared" si="115"/>
        <v/>
      </c>
      <c r="E360" s="191" t="str">
        <f t="shared" si="116"/>
        <v>DDD</v>
      </c>
      <c r="F360" s="2">
        <f t="shared" si="117"/>
        <v>2019</v>
      </c>
      <c r="G360" s="2">
        <f t="shared" si="118"/>
        <v>11</v>
      </c>
      <c r="H360" s="2">
        <f t="shared" si="120"/>
        <v>13</v>
      </c>
      <c r="I360" s="14">
        <f t="shared" si="119"/>
        <v>42320</v>
      </c>
      <c r="J360" s="3">
        <v>7</v>
      </c>
      <c r="K360" s="134">
        <v>0</v>
      </c>
      <c r="L360" s="3">
        <v>12</v>
      </c>
      <c r="M360" s="134">
        <v>0</v>
      </c>
      <c r="N360" s="3">
        <v>12</v>
      </c>
      <c r="O360" s="134">
        <v>30</v>
      </c>
      <c r="P360" s="3">
        <v>16</v>
      </c>
      <c r="Q360" s="134">
        <v>0</v>
      </c>
      <c r="R360" s="139">
        <f t="shared" si="121"/>
        <v>0.29166666666666669</v>
      </c>
      <c r="S360" s="139">
        <f t="shared" si="122"/>
        <v>0.5</v>
      </c>
      <c r="T360" s="139">
        <f t="shared" si="123"/>
        <v>0.52083333333333337</v>
      </c>
      <c r="U360" s="139">
        <f t="shared" si="124"/>
        <v>0.66666666666666663</v>
      </c>
      <c r="V360" s="11"/>
      <c r="W360" s="11">
        <f t="shared" si="125"/>
        <v>0.35416666666666669</v>
      </c>
      <c r="X360" s="11"/>
      <c r="Y360" s="11">
        <f t="shared" si="126"/>
        <v>0.35416666666666657</v>
      </c>
    </row>
    <row r="361" spans="2:25" ht="12.75" hidden="1" customHeight="1" outlineLevel="1" x14ac:dyDescent="0.2">
      <c r="B361" s="851"/>
      <c r="C361" s="851"/>
      <c r="D361" s="27" t="str">
        <f t="shared" si="115"/>
        <v/>
      </c>
      <c r="E361" s="191" t="str">
        <f t="shared" si="116"/>
        <v>DDD</v>
      </c>
      <c r="F361" s="2">
        <f t="shared" si="117"/>
        <v>2019</v>
      </c>
      <c r="G361" s="2">
        <f t="shared" si="118"/>
        <v>11</v>
      </c>
      <c r="H361" s="2">
        <f t="shared" si="120"/>
        <v>14</v>
      </c>
      <c r="I361" s="14">
        <f t="shared" si="119"/>
        <v>42321</v>
      </c>
      <c r="J361" s="3">
        <v>7</v>
      </c>
      <c r="K361" s="134">
        <v>15</v>
      </c>
      <c r="L361" s="3">
        <v>12</v>
      </c>
      <c r="M361" s="134">
        <v>0</v>
      </c>
      <c r="N361" s="3">
        <v>12</v>
      </c>
      <c r="O361" s="134">
        <v>30</v>
      </c>
      <c r="P361" s="3">
        <v>16</v>
      </c>
      <c r="Q361" s="134">
        <v>15</v>
      </c>
      <c r="R361" s="139">
        <f t="shared" si="121"/>
        <v>0.30208333333333331</v>
      </c>
      <c r="S361" s="139">
        <f t="shared" si="122"/>
        <v>0.5</v>
      </c>
      <c r="T361" s="139">
        <f t="shared" si="123"/>
        <v>0.52083333333333337</v>
      </c>
      <c r="U361" s="139">
        <f t="shared" si="124"/>
        <v>0.67708333333333337</v>
      </c>
      <c r="V361" s="11"/>
      <c r="W361" s="11">
        <f t="shared" si="125"/>
        <v>0.35416666666666669</v>
      </c>
      <c r="X361" s="11"/>
      <c r="Y361" s="11">
        <f t="shared" si="126"/>
        <v>0.35416666666666669</v>
      </c>
    </row>
    <row r="362" spans="2:25" ht="12.75" hidden="1" customHeight="1" outlineLevel="1" x14ac:dyDescent="0.2">
      <c r="B362" s="851"/>
      <c r="C362" s="851"/>
      <c r="D362" s="27" t="str">
        <f t="shared" si="115"/>
        <v/>
      </c>
      <c r="E362" s="191" t="str">
        <f t="shared" si="116"/>
        <v>DDD</v>
      </c>
      <c r="F362" s="2">
        <f t="shared" si="117"/>
        <v>2019</v>
      </c>
      <c r="G362" s="2">
        <f t="shared" si="118"/>
        <v>11</v>
      </c>
      <c r="H362" s="2">
        <f t="shared" si="120"/>
        <v>15</v>
      </c>
      <c r="I362" s="14">
        <f t="shared" si="119"/>
        <v>42322</v>
      </c>
      <c r="J362" s="3">
        <v>7</v>
      </c>
      <c r="K362" s="134">
        <v>15</v>
      </c>
      <c r="L362" s="3">
        <v>12</v>
      </c>
      <c r="M362" s="134">
        <v>0</v>
      </c>
      <c r="N362" s="3">
        <v>12</v>
      </c>
      <c r="O362" s="134">
        <v>30</v>
      </c>
      <c r="P362" s="3">
        <v>17</v>
      </c>
      <c r="Q362" s="134">
        <v>0</v>
      </c>
      <c r="R362" s="139">
        <f t="shared" si="121"/>
        <v>0.30208333333333331</v>
      </c>
      <c r="S362" s="139">
        <f t="shared" si="122"/>
        <v>0.5</v>
      </c>
      <c r="T362" s="139">
        <f t="shared" si="123"/>
        <v>0.52083333333333337</v>
      </c>
      <c r="U362" s="139">
        <f t="shared" si="124"/>
        <v>0.70833333333333337</v>
      </c>
      <c r="V362" s="11"/>
      <c r="W362" s="11">
        <f t="shared" si="125"/>
        <v>0.35416666666666669</v>
      </c>
      <c r="X362" s="11"/>
      <c r="Y362" s="11">
        <f t="shared" si="126"/>
        <v>0.38541666666666669</v>
      </c>
    </row>
    <row r="363" spans="2:25" ht="12.75" hidden="1" customHeight="1" outlineLevel="1" x14ac:dyDescent="0.2">
      <c r="B363" s="851"/>
      <c r="C363" s="851"/>
      <c r="D363" s="27" t="str">
        <f t="shared" si="115"/>
        <v/>
      </c>
      <c r="E363" s="191" t="str">
        <f t="shared" si="116"/>
        <v>DDD</v>
      </c>
      <c r="F363" s="191">
        <f t="shared" si="117"/>
        <v>2019</v>
      </c>
      <c r="G363" s="191">
        <f t="shared" si="118"/>
        <v>11</v>
      </c>
      <c r="H363" s="191">
        <f t="shared" si="120"/>
        <v>16</v>
      </c>
      <c r="I363" s="192">
        <f t="shared" si="119"/>
        <v>42323</v>
      </c>
      <c r="J363" s="193"/>
      <c r="K363" s="194"/>
      <c r="L363" s="193"/>
      <c r="M363" s="194"/>
      <c r="N363" s="193"/>
      <c r="O363" s="194"/>
      <c r="P363" s="193"/>
      <c r="Q363" s="194"/>
      <c r="R363" s="195"/>
      <c r="S363" s="195"/>
      <c r="T363" s="195"/>
      <c r="U363" s="195"/>
      <c r="V363" s="196"/>
      <c r="W363" s="196"/>
      <c r="X363" s="196"/>
      <c r="Y363" s="196"/>
    </row>
    <row r="364" spans="2:25" ht="12.75" hidden="1" customHeight="1" outlineLevel="1" x14ac:dyDescent="0.2">
      <c r="B364" s="851"/>
      <c r="C364" s="851"/>
      <c r="D364" s="27" t="str">
        <f t="shared" si="115"/>
        <v/>
      </c>
      <c r="E364" s="191" t="str">
        <f t="shared" si="116"/>
        <v>DDD</v>
      </c>
      <c r="F364" s="191">
        <f t="shared" si="117"/>
        <v>2019</v>
      </c>
      <c r="G364" s="191">
        <f t="shared" si="118"/>
        <v>11</v>
      </c>
      <c r="H364" s="191">
        <f t="shared" si="120"/>
        <v>17</v>
      </c>
      <c r="I364" s="192">
        <f t="shared" si="119"/>
        <v>42324</v>
      </c>
      <c r="J364" s="193"/>
      <c r="K364" s="194"/>
      <c r="L364" s="193"/>
      <c r="M364" s="194"/>
      <c r="N364" s="193"/>
      <c r="O364" s="194"/>
      <c r="P364" s="193"/>
      <c r="Q364" s="194"/>
      <c r="R364" s="195"/>
      <c r="S364" s="195"/>
      <c r="T364" s="195"/>
      <c r="U364" s="195"/>
      <c r="V364" s="196"/>
      <c r="W364" s="196"/>
      <c r="X364" s="196"/>
      <c r="Y364" s="196"/>
    </row>
    <row r="365" spans="2:25" ht="12.75" hidden="1" customHeight="1" outlineLevel="1" x14ac:dyDescent="0.2">
      <c r="B365" s="851"/>
      <c r="C365" s="851"/>
      <c r="D365" s="27" t="str">
        <f t="shared" si="115"/>
        <v/>
      </c>
      <c r="E365" s="191" t="str">
        <f t="shared" si="116"/>
        <v>DDD</v>
      </c>
      <c r="F365" s="2">
        <f t="shared" si="117"/>
        <v>2019</v>
      </c>
      <c r="G365" s="2">
        <f t="shared" si="118"/>
        <v>11</v>
      </c>
      <c r="H365" s="2">
        <f t="shared" si="120"/>
        <v>18</v>
      </c>
      <c r="I365" s="14">
        <f t="shared" si="119"/>
        <v>42325</v>
      </c>
      <c r="J365" s="3">
        <v>7</v>
      </c>
      <c r="K365" s="134">
        <v>15</v>
      </c>
      <c r="L365" s="3">
        <v>12</v>
      </c>
      <c r="M365" s="134">
        <v>0</v>
      </c>
      <c r="N365" s="3">
        <v>12</v>
      </c>
      <c r="O365" s="134">
        <v>30</v>
      </c>
      <c r="P365" s="3">
        <f t="shared" ref="P365:P375" si="127">$P$4</f>
        <v>16</v>
      </c>
      <c r="Q365" s="134">
        <v>30</v>
      </c>
      <c r="R365" s="139">
        <f t="shared" si="121"/>
        <v>0.30208333333333331</v>
      </c>
      <c r="S365" s="139">
        <f t="shared" si="122"/>
        <v>0.5</v>
      </c>
      <c r="T365" s="139">
        <f t="shared" si="123"/>
        <v>0.52083333333333337</v>
      </c>
      <c r="U365" s="139">
        <f t="shared" si="124"/>
        <v>0.6875</v>
      </c>
      <c r="V365" s="11"/>
      <c r="W365" s="11">
        <f t="shared" si="125"/>
        <v>0.35416666666666669</v>
      </c>
      <c r="X365" s="11"/>
      <c r="Y365" s="11">
        <f t="shared" si="126"/>
        <v>0.36458333333333331</v>
      </c>
    </row>
    <row r="366" spans="2:25" ht="12.75" hidden="1" customHeight="1" outlineLevel="1" x14ac:dyDescent="0.2">
      <c r="B366" s="851"/>
      <c r="C366" s="851"/>
      <c r="D366" s="27" t="str">
        <f t="shared" si="115"/>
        <v/>
      </c>
      <c r="E366" s="191" t="str">
        <f t="shared" si="116"/>
        <v>DDD</v>
      </c>
      <c r="F366" s="2">
        <f t="shared" si="117"/>
        <v>2019</v>
      </c>
      <c r="G366" s="2">
        <f t="shared" si="118"/>
        <v>11</v>
      </c>
      <c r="H366" s="2">
        <f t="shared" si="120"/>
        <v>19</v>
      </c>
      <c r="I366" s="14">
        <f t="shared" si="119"/>
        <v>42326</v>
      </c>
      <c r="J366" s="3">
        <v>7</v>
      </c>
      <c r="K366" s="134">
        <v>4</v>
      </c>
      <c r="L366" s="3">
        <v>12</v>
      </c>
      <c r="M366" s="134">
        <v>0</v>
      </c>
      <c r="N366" s="3">
        <v>12</v>
      </c>
      <c r="O366" s="134">
        <v>30</v>
      </c>
      <c r="P366" s="3">
        <v>16</v>
      </c>
      <c r="Q366" s="134">
        <v>15</v>
      </c>
      <c r="R366" s="139">
        <f t="shared" si="121"/>
        <v>0.29444444444444445</v>
      </c>
      <c r="S366" s="139">
        <f t="shared" si="122"/>
        <v>0.5</v>
      </c>
      <c r="T366" s="139">
        <f t="shared" si="123"/>
        <v>0.52083333333333337</v>
      </c>
      <c r="U366" s="139">
        <f t="shared" si="124"/>
        <v>0.67708333333333337</v>
      </c>
      <c r="V366" s="11"/>
      <c r="W366" s="11">
        <f t="shared" si="125"/>
        <v>0.35416666666666669</v>
      </c>
      <c r="X366" s="11"/>
      <c r="Y366" s="11">
        <f t="shared" si="126"/>
        <v>0.36180555555555555</v>
      </c>
    </row>
    <row r="367" spans="2:25" ht="12.75" hidden="1" customHeight="1" outlineLevel="1" x14ac:dyDescent="0.2">
      <c r="B367" s="851"/>
      <c r="C367" s="851"/>
      <c r="D367" s="27" t="str">
        <f t="shared" si="115"/>
        <v/>
      </c>
      <c r="E367" s="191" t="str">
        <f t="shared" si="116"/>
        <v>DDD</v>
      </c>
      <c r="F367" s="2">
        <f t="shared" si="117"/>
        <v>2019</v>
      </c>
      <c r="G367" s="2">
        <f t="shared" si="118"/>
        <v>11</v>
      </c>
      <c r="H367" s="2">
        <f t="shared" si="120"/>
        <v>20</v>
      </c>
      <c r="I367" s="14">
        <f t="shared" si="119"/>
        <v>42327</v>
      </c>
      <c r="J367" s="3">
        <v>7</v>
      </c>
      <c r="K367" s="134">
        <v>4</v>
      </c>
      <c r="L367" s="3">
        <v>12</v>
      </c>
      <c r="M367" s="134">
        <v>0</v>
      </c>
      <c r="N367" s="3">
        <v>12</v>
      </c>
      <c r="O367" s="134">
        <v>30</v>
      </c>
      <c r="P367" s="3">
        <v>16</v>
      </c>
      <c r="Q367" s="134">
        <v>25</v>
      </c>
      <c r="R367" s="139">
        <f t="shared" si="121"/>
        <v>0.29444444444444445</v>
      </c>
      <c r="S367" s="139">
        <f t="shared" si="122"/>
        <v>0.5</v>
      </c>
      <c r="T367" s="139">
        <f t="shared" si="123"/>
        <v>0.52083333333333337</v>
      </c>
      <c r="U367" s="139">
        <f t="shared" si="124"/>
        <v>0.68402777777777779</v>
      </c>
      <c r="V367" s="11"/>
      <c r="W367" s="11">
        <f t="shared" si="125"/>
        <v>0.35416666666666669</v>
      </c>
      <c r="X367" s="11"/>
      <c r="Y367" s="11">
        <f t="shared" si="126"/>
        <v>0.36874999999999997</v>
      </c>
    </row>
    <row r="368" spans="2:25" ht="12.75" hidden="1" customHeight="1" outlineLevel="1" x14ac:dyDescent="0.2">
      <c r="B368" s="851"/>
      <c r="C368" s="851"/>
      <c r="D368" s="27" t="str">
        <f t="shared" si="115"/>
        <v/>
      </c>
      <c r="E368" s="191" t="str">
        <f t="shared" si="116"/>
        <v>DDD</v>
      </c>
      <c r="F368" s="2">
        <f t="shared" si="117"/>
        <v>2019</v>
      </c>
      <c r="G368" s="2">
        <f t="shared" si="118"/>
        <v>11</v>
      </c>
      <c r="H368" s="2">
        <f t="shared" si="120"/>
        <v>21</v>
      </c>
      <c r="I368" s="14">
        <f t="shared" si="119"/>
        <v>42328</v>
      </c>
      <c r="J368" s="3">
        <v>7</v>
      </c>
      <c r="K368" s="134">
        <v>15</v>
      </c>
      <c r="L368" s="3">
        <v>12</v>
      </c>
      <c r="M368" s="134">
        <v>0</v>
      </c>
      <c r="N368" s="3">
        <v>12</v>
      </c>
      <c r="O368" s="134">
        <v>30</v>
      </c>
      <c r="P368" s="3">
        <f t="shared" si="127"/>
        <v>16</v>
      </c>
      <c r="Q368" s="134">
        <v>15</v>
      </c>
      <c r="R368" s="139">
        <f t="shared" si="121"/>
        <v>0.30208333333333331</v>
      </c>
      <c r="S368" s="139">
        <f t="shared" si="122"/>
        <v>0.5</v>
      </c>
      <c r="T368" s="139">
        <f t="shared" si="123"/>
        <v>0.52083333333333337</v>
      </c>
      <c r="U368" s="139">
        <f t="shared" si="124"/>
        <v>0.67708333333333337</v>
      </c>
      <c r="V368" s="11"/>
      <c r="W368" s="11">
        <f t="shared" si="125"/>
        <v>0.35416666666666669</v>
      </c>
      <c r="X368" s="11"/>
      <c r="Y368" s="11">
        <f t="shared" si="126"/>
        <v>0.35416666666666669</v>
      </c>
    </row>
    <row r="369" spans="1:38" ht="12.75" hidden="1" customHeight="1" outlineLevel="1" x14ac:dyDescent="0.2">
      <c r="B369" s="851"/>
      <c r="C369" s="851"/>
      <c r="D369" s="27" t="str">
        <f t="shared" si="115"/>
        <v/>
      </c>
      <c r="E369" s="191" t="str">
        <f t="shared" si="116"/>
        <v>DDD</v>
      </c>
      <c r="F369" s="2">
        <f t="shared" si="117"/>
        <v>2019</v>
      </c>
      <c r="G369" s="2">
        <f t="shared" si="118"/>
        <v>11</v>
      </c>
      <c r="H369" s="2">
        <f t="shared" si="120"/>
        <v>22</v>
      </c>
      <c r="I369" s="14">
        <f t="shared" si="119"/>
        <v>42329</v>
      </c>
      <c r="J369" s="3">
        <v>7</v>
      </c>
      <c r="K369" s="134">
        <v>15</v>
      </c>
      <c r="L369" s="3">
        <v>12</v>
      </c>
      <c r="M369" s="134">
        <v>45</v>
      </c>
      <c r="N369" s="3">
        <v>13</v>
      </c>
      <c r="O369" s="134">
        <v>15</v>
      </c>
      <c r="P369" s="3">
        <f t="shared" si="127"/>
        <v>16</v>
      </c>
      <c r="Q369" s="134">
        <v>15</v>
      </c>
      <c r="R369" s="139">
        <f t="shared" si="121"/>
        <v>0.30208333333333331</v>
      </c>
      <c r="S369" s="139">
        <f t="shared" si="122"/>
        <v>0.53125</v>
      </c>
      <c r="T369" s="139">
        <f t="shared" si="123"/>
        <v>0.55208333333333337</v>
      </c>
      <c r="U369" s="139">
        <f t="shared" si="124"/>
        <v>0.67708333333333337</v>
      </c>
      <c r="V369" s="11"/>
      <c r="W369" s="11">
        <f t="shared" si="125"/>
        <v>0.35416666666666669</v>
      </c>
      <c r="X369" s="11"/>
      <c r="Y369" s="11">
        <f t="shared" si="126"/>
        <v>0.35416666666666669</v>
      </c>
      <c r="Z369" s="196"/>
      <c r="AI369" s="184"/>
      <c r="AJ369" s="172"/>
    </row>
    <row r="370" spans="1:38" ht="12.75" hidden="1" customHeight="1" outlineLevel="1" x14ac:dyDescent="0.2">
      <c r="B370" s="851"/>
      <c r="C370" s="851"/>
      <c r="D370" s="27" t="str">
        <f t="shared" si="115"/>
        <v/>
      </c>
      <c r="E370" s="191" t="str">
        <f t="shared" si="116"/>
        <v>DDD</v>
      </c>
      <c r="F370" s="2">
        <f t="shared" si="117"/>
        <v>2019</v>
      </c>
      <c r="G370" s="2">
        <f t="shared" si="118"/>
        <v>11</v>
      </c>
      <c r="H370" s="2">
        <f t="shared" si="120"/>
        <v>23</v>
      </c>
      <c r="I370" s="14">
        <f t="shared" si="119"/>
        <v>42330</v>
      </c>
      <c r="J370" s="3">
        <v>11</v>
      </c>
      <c r="K370" s="134">
        <v>35</v>
      </c>
      <c r="L370" s="3">
        <v>11</v>
      </c>
      <c r="M370" s="134">
        <v>35</v>
      </c>
      <c r="N370" s="3">
        <v>11</v>
      </c>
      <c r="O370" s="134">
        <v>35</v>
      </c>
      <c r="P370" s="3">
        <v>17</v>
      </c>
      <c r="Q370" s="134">
        <v>25</v>
      </c>
      <c r="R370" s="139">
        <f>TIME(J370,K370,0)</f>
        <v>0.4826388888888889</v>
      </c>
      <c r="S370" s="139">
        <f>TIME(L370,M370,0)</f>
        <v>0.4826388888888889</v>
      </c>
      <c r="T370" s="139">
        <f>TIME(N370,O370,0)</f>
        <v>0.4826388888888889</v>
      </c>
      <c r="U370" s="139">
        <f>TIME(P370,Q370,0)</f>
        <v>0.72569444444444453</v>
      </c>
      <c r="V370" s="11"/>
      <c r="W370" s="11">
        <v>0</v>
      </c>
      <c r="X370" s="11"/>
      <c r="Y370" s="11">
        <f>U370-R370-(T370-S370)</f>
        <v>0.24305555555555564</v>
      </c>
      <c r="Z370" s="196"/>
      <c r="AA370" s="150"/>
      <c r="AI370" s="184"/>
    </row>
    <row r="371" spans="1:38" ht="12.75" hidden="1" customHeight="1" outlineLevel="1" x14ac:dyDescent="0.2">
      <c r="B371" s="851"/>
      <c r="C371" s="851"/>
      <c r="D371" s="27" t="str">
        <f t="shared" si="115"/>
        <v/>
      </c>
      <c r="E371" s="191" t="str">
        <f t="shared" si="116"/>
        <v>DDD</v>
      </c>
      <c r="F371" s="191">
        <f t="shared" si="117"/>
        <v>2019</v>
      </c>
      <c r="G371" s="191">
        <f t="shared" si="118"/>
        <v>11</v>
      </c>
      <c r="H371" s="191">
        <f t="shared" si="120"/>
        <v>24</v>
      </c>
      <c r="I371" s="192">
        <f t="shared" si="119"/>
        <v>42331</v>
      </c>
      <c r="J371" s="193"/>
      <c r="K371" s="194"/>
      <c r="L371" s="193"/>
      <c r="M371" s="194"/>
      <c r="N371" s="193"/>
      <c r="O371" s="194"/>
      <c r="P371" s="193"/>
      <c r="Q371" s="194"/>
      <c r="R371" s="195"/>
      <c r="S371" s="195"/>
      <c r="T371" s="195"/>
      <c r="U371" s="195"/>
      <c r="V371" s="196"/>
      <c r="W371" s="196"/>
      <c r="X371" s="196"/>
      <c r="Y371" s="196"/>
      <c r="Z371" s="196"/>
      <c r="AA371" s="150"/>
      <c r="AI371" s="184"/>
    </row>
    <row r="372" spans="1:38" ht="12.75" hidden="1" customHeight="1" outlineLevel="1" x14ac:dyDescent="0.2">
      <c r="B372" s="851"/>
      <c r="C372" s="851"/>
      <c r="D372" s="27" t="str">
        <f t="shared" si="115"/>
        <v/>
      </c>
      <c r="E372" s="191" t="str">
        <f t="shared" si="116"/>
        <v>DDD</v>
      </c>
      <c r="F372" s="151">
        <f t="shared" si="117"/>
        <v>2019</v>
      </c>
      <c r="G372" s="151">
        <f t="shared" si="118"/>
        <v>11</v>
      </c>
      <c r="H372" s="151">
        <f t="shared" si="120"/>
        <v>25</v>
      </c>
      <c r="I372" s="243">
        <f t="shared" si="119"/>
        <v>42332</v>
      </c>
      <c r="J372" s="172">
        <v>7</v>
      </c>
      <c r="K372" s="184">
        <v>45</v>
      </c>
      <c r="L372" s="172">
        <v>12</v>
      </c>
      <c r="M372" s="184">
        <v>0</v>
      </c>
      <c r="N372" s="172">
        <v>12</v>
      </c>
      <c r="O372" s="184">
        <v>30</v>
      </c>
      <c r="P372" s="172">
        <v>16</v>
      </c>
      <c r="Q372" s="184">
        <v>45</v>
      </c>
      <c r="R372" s="244">
        <f t="shared" si="121"/>
        <v>0.32291666666666669</v>
      </c>
      <c r="S372" s="244">
        <f t="shared" si="122"/>
        <v>0.5</v>
      </c>
      <c r="T372" s="244">
        <f t="shared" si="123"/>
        <v>0.52083333333333337</v>
      </c>
      <c r="U372" s="244">
        <f t="shared" si="124"/>
        <v>0.69791666666666663</v>
      </c>
      <c r="V372" s="150"/>
      <c r="W372" s="150">
        <f t="shared" si="125"/>
        <v>0.35416666666666669</v>
      </c>
      <c r="X372" s="150"/>
      <c r="Y372" s="150">
        <f t="shared" si="126"/>
        <v>0.35416666666666657</v>
      </c>
      <c r="Z372" s="196"/>
      <c r="AA372" s="150"/>
      <c r="AI372" s="184"/>
      <c r="AJ372" s="151" t="s">
        <v>284</v>
      </c>
      <c r="AK372" s="151" t="s">
        <v>283</v>
      </c>
      <c r="AL372" s="172" t="s">
        <v>285</v>
      </c>
    </row>
    <row r="373" spans="1:38" ht="12.75" hidden="1" customHeight="1" outlineLevel="1" x14ac:dyDescent="0.2">
      <c r="B373" s="851"/>
      <c r="C373" s="851"/>
      <c r="D373" s="27" t="str">
        <f t="shared" si="115"/>
        <v/>
      </c>
      <c r="E373" s="191" t="str">
        <f t="shared" si="116"/>
        <v>DDD</v>
      </c>
      <c r="F373" s="151">
        <f t="shared" si="117"/>
        <v>2019</v>
      </c>
      <c r="G373" s="151">
        <f t="shared" si="118"/>
        <v>11</v>
      </c>
      <c r="H373" s="151">
        <f t="shared" si="120"/>
        <v>26</v>
      </c>
      <c r="I373" s="243">
        <f t="shared" si="119"/>
        <v>42333</v>
      </c>
      <c r="J373" s="172">
        <f>$J$4</f>
        <v>7</v>
      </c>
      <c r="K373" s="184">
        <f>$K$4</f>
        <v>0</v>
      </c>
      <c r="L373" s="172">
        <f>$L$4</f>
        <v>13</v>
      </c>
      <c r="M373" s="184">
        <f>$M$4</f>
        <v>0</v>
      </c>
      <c r="N373" s="172">
        <f>$N$4</f>
        <v>13</v>
      </c>
      <c r="O373" s="184">
        <f>$O$4</f>
        <v>30</v>
      </c>
      <c r="P373" s="172">
        <f t="shared" si="127"/>
        <v>16</v>
      </c>
      <c r="Q373" s="184">
        <f>$Q$4</f>
        <v>0</v>
      </c>
      <c r="R373" s="244">
        <f t="shared" si="121"/>
        <v>0.29166666666666669</v>
      </c>
      <c r="S373" s="244">
        <f t="shared" si="122"/>
        <v>0.54166666666666663</v>
      </c>
      <c r="T373" s="244">
        <f t="shared" si="123"/>
        <v>0.5625</v>
      </c>
      <c r="U373" s="244">
        <f t="shared" si="124"/>
        <v>0.66666666666666663</v>
      </c>
      <c r="V373" s="150"/>
      <c r="W373" s="150">
        <f t="shared" si="125"/>
        <v>0.35416666666666669</v>
      </c>
      <c r="X373" s="150"/>
      <c r="Y373" s="150">
        <f t="shared" si="126"/>
        <v>0.35416666666666657</v>
      </c>
      <c r="Z373" s="196"/>
      <c r="AA373" s="150"/>
      <c r="AI373" s="184"/>
      <c r="AJ373" s="151" t="s">
        <v>284</v>
      </c>
      <c r="AK373" s="151" t="s">
        <v>283</v>
      </c>
      <c r="AL373" s="172" t="s">
        <v>286</v>
      </c>
    </row>
    <row r="374" spans="1:38" ht="12.75" hidden="1" customHeight="1" outlineLevel="1" x14ac:dyDescent="0.2">
      <c r="B374" s="851"/>
      <c r="C374" s="851"/>
      <c r="D374" s="27" t="str">
        <f t="shared" si="115"/>
        <v/>
      </c>
      <c r="E374" s="191" t="str">
        <f t="shared" si="116"/>
        <v>DDD</v>
      </c>
      <c r="F374" s="151">
        <f t="shared" si="117"/>
        <v>2019</v>
      </c>
      <c r="G374" s="151">
        <f t="shared" si="118"/>
        <v>11</v>
      </c>
      <c r="H374" s="151">
        <f t="shared" si="120"/>
        <v>27</v>
      </c>
      <c r="I374" s="243">
        <f t="shared" si="119"/>
        <v>42334</v>
      </c>
      <c r="J374" s="172">
        <f>$J$4</f>
        <v>7</v>
      </c>
      <c r="K374" s="184">
        <f>$K$4</f>
        <v>0</v>
      </c>
      <c r="L374" s="172">
        <f>$L$4</f>
        <v>13</v>
      </c>
      <c r="M374" s="184">
        <f>$M$4</f>
        <v>0</v>
      </c>
      <c r="N374" s="172">
        <f>$N$4</f>
        <v>13</v>
      </c>
      <c r="O374" s="184">
        <f>$O$4</f>
        <v>30</v>
      </c>
      <c r="P374" s="172">
        <f t="shared" si="127"/>
        <v>16</v>
      </c>
      <c r="Q374" s="184">
        <f>$Q$4</f>
        <v>0</v>
      </c>
      <c r="R374" s="244">
        <f t="shared" si="121"/>
        <v>0.29166666666666669</v>
      </c>
      <c r="S374" s="244">
        <f t="shared" si="122"/>
        <v>0.54166666666666663</v>
      </c>
      <c r="T374" s="244">
        <f t="shared" si="123"/>
        <v>0.5625</v>
      </c>
      <c r="U374" s="244">
        <f t="shared" si="124"/>
        <v>0.66666666666666663</v>
      </c>
      <c r="V374" s="150"/>
      <c r="W374" s="150">
        <f t="shared" si="125"/>
        <v>0.35416666666666669</v>
      </c>
      <c r="X374" s="150"/>
      <c r="Y374" s="150">
        <f t="shared" si="126"/>
        <v>0.35416666666666657</v>
      </c>
      <c r="Z374" s="196"/>
      <c r="AA374" s="150"/>
      <c r="AG374" s="174"/>
      <c r="AI374" s="184"/>
      <c r="AJ374" s="151" t="s">
        <v>284</v>
      </c>
      <c r="AK374" s="151" t="s">
        <v>283</v>
      </c>
      <c r="AL374" s="172" t="s">
        <v>288</v>
      </c>
    </row>
    <row r="375" spans="1:38" ht="12.75" hidden="1" customHeight="1" outlineLevel="1" x14ac:dyDescent="0.2">
      <c r="B375" s="851"/>
      <c r="C375" s="851"/>
      <c r="D375" s="27" t="str">
        <f t="shared" si="115"/>
        <v/>
      </c>
      <c r="E375" s="191" t="str">
        <f t="shared" si="116"/>
        <v>DDD</v>
      </c>
      <c r="F375" s="151">
        <f t="shared" si="117"/>
        <v>2019</v>
      </c>
      <c r="G375" s="151">
        <f t="shared" si="118"/>
        <v>11</v>
      </c>
      <c r="H375" s="151">
        <f t="shared" si="120"/>
        <v>28</v>
      </c>
      <c r="I375" s="243">
        <f t="shared" si="119"/>
        <v>42335</v>
      </c>
      <c r="J375" s="172">
        <f>$J$4</f>
        <v>7</v>
      </c>
      <c r="K375" s="184">
        <f>$K$4</f>
        <v>0</v>
      </c>
      <c r="L375" s="172">
        <f>$L$4</f>
        <v>13</v>
      </c>
      <c r="M375" s="184">
        <f>$M$4</f>
        <v>0</v>
      </c>
      <c r="N375" s="172">
        <f>$N$4</f>
        <v>13</v>
      </c>
      <c r="O375" s="184">
        <f>$O$4</f>
        <v>30</v>
      </c>
      <c r="P375" s="172">
        <f t="shared" si="127"/>
        <v>16</v>
      </c>
      <c r="Q375" s="184">
        <f>$Q$4</f>
        <v>0</v>
      </c>
      <c r="R375" s="244">
        <f>TIME(J375,K375,0)</f>
        <v>0.29166666666666669</v>
      </c>
      <c r="S375" s="244">
        <f>TIME(L375,M375,0)</f>
        <v>0.54166666666666663</v>
      </c>
      <c r="T375" s="244">
        <f>TIME(N375,O375,0)</f>
        <v>0.5625</v>
      </c>
      <c r="U375" s="244">
        <f>TIME(P375,Q375,0)</f>
        <v>0.66666666666666663</v>
      </c>
      <c r="V375" s="150"/>
      <c r="W375" s="150">
        <f>TIME($W$4,$X$4,0)</f>
        <v>0.35416666666666669</v>
      </c>
      <c r="X375" s="150"/>
      <c r="Y375" s="150">
        <f>U375-R375-(T375-S375)</f>
        <v>0.35416666666666657</v>
      </c>
      <c r="Z375" s="196"/>
      <c r="AI375" s="184"/>
      <c r="AJ375" s="151" t="s">
        <v>284</v>
      </c>
      <c r="AK375" s="151" t="s">
        <v>283</v>
      </c>
      <c r="AL375" s="172" t="s">
        <v>287</v>
      </c>
    </row>
    <row r="376" spans="1:38" ht="12.75" hidden="1" customHeight="1" outlineLevel="1" x14ac:dyDescent="0.2">
      <c r="B376" s="851"/>
      <c r="C376" s="851"/>
      <c r="D376" s="27" t="str">
        <f t="shared" si="115"/>
        <v/>
      </c>
      <c r="E376" s="191" t="str">
        <f t="shared" si="116"/>
        <v>DDD</v>
      </c>
      <c r="F376" s="2">
        <f t="shared" si="117"/>
        <v>2019</v>
      </c>
      <c r="G376" s="2">
        <f t="shared" si="118"/>
        <v>11</v>
      </c>
      <c r="H376" s="2">
        <f t="shared" si="120"/>
        <v>29</v>
      </c>
      <c r="I376" s="14">
        <f t="shared" si="119"/>
        <v>42336</v>
      </c>
      <c r="J376" s="3">
        <v>10</v>
      </c>
      <c r="K376" s="134">
        <v>0</v>
      </c>
      <c r="L376" s="193">
        <v>13</v>
      </c>
      <c r="M376" s="194">
        <v>0</v>
      </c>
      <c r="N376" s="193">
        <v>13</v>
      </c>
      <c r="O376" s="194">
        <v>30</v>
      </c>
      <c r="P376" s="193">
        <v>17</v>
      </c>
      <c r="Q376" s="194">
        <v>15</v>
      </c>
      <c r="R376" s="195">
        <f>TIME(J376,K376,0)</f>
        <v>0.41666666666666669</v>
      </c>
      <c r="S376" s="195">
        <f>TIME(L376,M376,0)</f>
        <v>0.54166666666666663</v>
      </c>
      <c r="T376" s="195">
        <f>TIME(N376,O376,0)</f>
        <v>0.5625</v>
      </c>
      <c r="U376" s="195">
        <f>TIME(P376,Q376,0)</f>
        <v>0.71875</v>
      </c>
      <c r="V376" s="196"/>
      <c r="W376" s="196">
        <f>TIME($W$4,$X$4,0)</f>
        <v>0.35416666666666669</v>
      </c>
      <c r="X376" s="196"/>
      <c r="Y376" s="196">
        <f>U376-R376-(T376-S376)</f>
        <v>0.28124999999999994</v>
      </c>
      <c r="Z376" s="196"/>
      <c r="AI376" s="184"/>
    </row>
    <row r="377" spans="1:38" ht="12.75" hidden="1" customHeight="1" outlineLevel="1" x14ac:dyDescent="0.2">
      <c r="B377" s="851"/>
      <c r="C377" s="851"/>
      <c r="D377" s="27" t="str">
        <f t="shared" si="115"/>
        <v/>
      </c>
      <c r="E377" s="191" t="str">
        <f t="shared" si="116"/>
        <v>DDD</v>
      </c>
      <c r="F377" s="191">
        <f t="shared" si="117"/>
        <v>2019</v>
      </c>
      <c r="G377" s="191">
        <f t="shared" si="118"/>
        <v>11</v>
      </c>
      <c r="H377" s="191">
        <f t="shared" si="120"/>
        <v>30</v>
      </c>
      <c r="I377" s="192">
        <f t="shared" si="119"/>
        <v>42337</v>
      </c>
      <c r="J377" s="193"/>
      <c r="K377" s="194"/>
      <c r="L377" s="193"/>
      <c r="M377" s="194"/>
      <c r="N377" s="193"/>
      <c r="O377" s="194"/>
      <c r="P377" s="193"/>
      <c r="Q377" s="194"/>
      <c r="R377" s="195"/>
      <c r="S377" s="195"/>
      <c r="T377" s="195"/>
      <c r="U377" s="195"/>
      <c r="V377" s="196"/>
      <c r="W377" s="196"/>
      <c r="X377" s="196"/>
      <c r="Y377" s="196"/>
      <c r="Z377" s="196"/>
      <c r="AA377" s="150"/>
      <c r="AI377" s="184"/>
    </row>
    <row r="378" spans="1:38" ht="12.75" hidden="1" customHeight="1" outlineLevel="1" x14ac:dyDescent="0.2">
      <c r="B378" s="851"/>
      <c r="C378" s="851"/>
      <c r="E378" s="191"/>
      <c r="F378" s="191"/>
      <c r="G378" s="191"/>
      <c r="H378" s="191"/>
      <c r="I378" s="192"/>
      <c r="J378" s="193"/>
      <c r="K378" s="194"/>
      <c r="L378" s="193"/>
      <c r="M378" s="194"/>
      <c r="N378" s="193"/>
      <c r="O378" s="194"/>
      <c r="P378" s="193"/>
      <c r="Q378" s="194"/>
      <c r="R378" s="195"/>
      <c r="S378" s="195"/>
      <c r="T378" s="195"/>
      <c r="U378" s="195"/>
      <c r="V378" s="196"/>
      <c r="W378" s="196"/>
      <c r="X378" s="196"/>
      <c r="Y378" s="196"/>
      <c r="Z378" s="196"/>
      <c r="AA378" s="150"/>
      <c r="AI378" s="184"/>
    </row>
    <row r="379" spans="1:38" ht="12.75" hidden="1" customHeight="1" outlineLevel="1" x14ac:dyDescent="0.2">
      <c r="B379" s="851"/>
      <c r="C379" s="851"/>
      <c r="E379" s="191"/>
      <c r="F379" s="9"/>
      <c r="G379" s="9"/>
      <c r="H379" s="191"/>
      <c r="I379" s="13"/>
      <c r="P379" s="4" t="s">
        <v>21</v>
      </c>
      <c r="Q379" s="4"/>
      <c r="R379" s="4"/>
      <c r="S379" s="4"/>
      <c r="T379" s="4"/>
      <c r="U379" s="4"/>
      <c r="V379" s="18"/>
      <c r="W379" s="18">
        <f>SUM(W347:W378)</f>
        <v>7.4375000000000018</v>
      </c>
      <c r="X379" s="18"/>
      <c r="Y379" s="18">
        <f>SUM(Y347:Y378)</f>
        <v>7.6333333333333346</v>
      </c>
      <c r="Z379" s="18"/>
      <c r="AA379" s="190">
        <f>IF(Y379-W379&lt;0,W379-Y379,Y379-W379)</f>
        <v>0.19583333333333286</v>
      </c>
      <c r="AB379" s="190">
        <f>8.5*SUM(AB347:AB378)/24</f>
        <v>0</v>
      </c>
      <c r="AC379" s="190">
        <f>8.5*SUM(AC347:AC378)/24</f>
        <v>0</v>
      </c>
      <c r="AD379" s="190">
        <f>8.5*SUM(AD347:AD378)/24</f>
        <v>0</v>
      </c>
      <c r="AE379" s="190"/>
      <c r="AF379" s="190"/>
      <c r="AI379" s="184"/>
    </row>
    <row r="380" spans="1:38" ht="12.75" customHeight="1" collapsed="1" x14ac:dyDescent="0.2">
      <c r="B380" s="852"/>
      <c r="C380" s="852"/>
      <c r="E380" s="191"/>
      <c r="F380" s="51"/>
      <c r="G380" s="51"/>
      <c r="H380" s="51"/>
      <c r="I380" s="51"/>
      <c r="J380" s="52"/>
      <c r="K380" s="52"/>
      <c r="L380" s="52"/>
      <c r="M380" s="52"/>
      <c r="N380" s="52"/>
      <c r="O380" s="52"/>
      <c r="P380" s="52"/>
      <c r="Q380" s="52"/>
      <c r="R380" s="52"/>
      <c r="S380" s="52"/>
      <c r="T380" s="52"/>
      <c r="U380" s="52"/>
      <c r="V380" s="61"/>
      <c r="W380" s="61"/>
      <c r="X380" s="61"/>
      <c r="Y380" s="51"/>
      <c r="AA380" s="203">
        <f>AA346+AA379</f>
        <v>6.0680555555555351</v>
      </c>
      <c r="AB380" s="202">
        <f>AB346+SUM(AB347:AB378)</f>
        <v>18</v>
      </c>
      <c r="AC380" s="202">
        <f>AC346+SUM(AC347:AC378)</f>
        <v>3</v>
      </c>
      <c r="AD380" s="202">
        <f>AD346+SUM(AD347:AD378)</f>
        <v>8</v>
      </c>
      <c r="AE380" s="202"/>
      <c r="AF380" s="202"/>
      <c r="AG380" s="152"/>
      <c r="AH380" s="173"/>
      <c r="AI380" s="185"/>
      <c r="AJ380" s="152"/>
      <c r="AK380" s="152"/>
      <c r="AL380" s="173"/>
    </row>
    <row r="381" spans="1:38" ht="12.75" hidden="1" customHeight="1" outlineLevel="1" x14ac:dyDescent="0.2">
      <c r="B381" s="850">
        <f>$F$4</f>
        <v>2019</v>
      </c>
      <c r="C381" s="850" t="str">
        <f>TEXT(I382,"MMM")</f>
        <v>Dez</v>
      </c>
      <c r="E381" s="191"/>
      <c r="F381" s="59"/>
      <c r="G381" s="59"/>
      <c r="H381" s="59"/>
      <c r="I381" s="65"/>
      <c r="J381" s="66"/>
      <c r="K381" s="66"/>
      <c r="L381" s="66"/>
      <c r="M381" s="66"/>
      <c r="N381" s="66"/>
      <c r="O381" s="66"/>
      <c r="P381" s="66"/>
      <c r="Q381" s="66"/>
      <c r="R381" s="66"/>
      <c r="S381" s="66"/>
      <c r="T381" s="66"/>
      <c r="U381" s="66"/>
      <c r="V381" s="67"/>
      <c r="W381" s="67"/>
      <c r="X381" s="67"/>
      <c r="Y381" s="68"/>
      <c r="Z381" s="68"/>
      <c r="AA381" s="148"/>
      <c r="AB381" s="148"/>
      <c r="AC381" s="148"/>
      <c r="AD381" s="148"/>
      <c r="AE381" s="148"/>
      <c r="AF381" s="148"/>
      <c r="AG381" s="148"/>
      <c r="AH381" s="170"/>
      <c r="AI381" s="182"/>
      <c r="AJ381" s="148"/>
      <c r="AK381" s="148"/>
      <c r="AL381" s="170"/>
    </row>
    <row r="382" spans="1:38" ht="12.75" hidden="1" customHeight="1" outlineLevel="1" x14ac:dyDescent="0.2">
      <c r="A382" s="198">
        <f>A348+1</f>
        <v>12</v>
      </c>
      <c r="B382" s="851"/>
      <c r="C382" s="851"/>
      <c r="D382" s="27" t="str">
        <f t="shared" si="115"/>
        <v/>
      </c>
      <c r="E382" s="191" t="str">
        <f t="shared" si="116"/>
        <v>DDD</v>
      </c>
      <c r="F382" s="2">
        <f>$F$4</f>
        <v>2019</v>
      </c>
      <c r="G382" s="2">
        <f>$A$382</f>
        <v>12</v>
      </c>
      <c r="H382" s="2">
        <f>$H$4</f>
        <v>1</v>
      </c>
      <c r="I382" s="14">
        <f>DATE(F382,G382,H382)</f>
        <v>42338</v>
      </c>
      <c r="J382" s="3">
        <v>14</v>
      </c>
      <c r="K382" s="134">
        <v>50</v>
      </c>
      <c r="L382" s="3">
        <v>14</v>
      </c>
      <c r="M382" s="134">
        <v>50</v>
      </c>
      <c r="N382" s="3">
        <v>14</v>
      </c>
      <c r="O382" s="134">
        <v>50</v>
      </c>
      <c r="P382" s="3">
        <v>18</v>
      </c>
      <c r="Q382" s="134">
        <v>50</v>
      </c>
      <c r="R382" s="139">
        <f>TIME(J382,K382,0)</f>
        <v>0.61805555555555558</v>
      </c>
      <c r="S382" s="139">
        <f>TIME(L382,M382,0)</f>
        <v>0.61805555555555558</v>
      </c>
      <c r="T382" s="139">
        <f>TIME(N382,O382,0)</f>
        <v>0.61805555555555558</v>
      </c>
      <c r="U382" s="139">
        <f>TIME(P382,Q382,0)</f>
        <v>0.78472222222222221</v>
      </c>
      <c r="V382" s="11"/>
      <c r="W382" s="11">
        <v>0</v>
      </c>
      <c r="X382" s="11"/>
      <c r="Y382" s="11">
        <f>U382-R382-(T382-S382)</f>
        <v>0.16666666666666663</v>
      </c>
      <c r="Z382" s="196"/>
      <c r="AI382" s="184"/>
    </row>
    <row r="383" spans="1:38" ht="12.75" hidden="1" customHeight="1" outlineLevel="1" x14ac:dyDescent="0.2">
      <c r="B383" s="851"/>
      <c r="C383" s="851"/>
      <c r="D383" s="27" t="str">
        <f t="shared" si="115"/>
        <v/>
      </c>
      <c r="E383" s="191" t="str">
        <f t="shared" si="116"/>
        <v>DDD</v>
      </c>
      <c r="F383" s="2">
        <f t="shared" ref="F383:F412" si="128">$F$4</f>
        <v>2019</v>
      </c>
      <c r="G383" s="2">
        <f t="shared" ref="G383:G412" si="129">$A$382</f>
        <v>12</v>
      </c>
      <c r="H383" s="2">
        <f>H382+1</f>
        <v>2</v>
      </c>
      <c r="I383" s="14">
        <f t="shared" ref="I383:I412" si="130">DATE(F383,G383,H383)</f>
        <v>42339</v>
      </c>
      <c r="J383" s="3">
        <v>8</v>
      </c>
      <c r="K383" s="134">
        <v>45</v>
      </c>
      <c r="L383" s="3">
        <v>12</v>
      </c>
      <c r="M383" s="134">
        <v>10</v>
      </c>
      <c r="N383" s="3">
        <v>12</v>
      </c>
      <c r="O383" s="134">
        <v>40</v>
      </c>
      <c r="P383" s="3">
        <v>18</v>
      </c>
      <c r="Q383" s="134">
        <v>30</v>
      </c>
      <c r="R383" s="139">
        <f>TIME(J383,K383,0)</f>
        <v>0.36458333333333331</v>
      </c>
      <c r="S383" s="139">
        <f>TIME(L383,M383,0)</f>
        <v>0.50694444444444442</v>
      </c>
      <c r="T383" s="139">
        <f>TIME(N383,O383,0)</f>
        <v>0.52777777777777779</v>
      </c>
      <c r="U383" s="139">
        <f>TIME(P383,Q383,0)</f>
        <v>0.77083333333333337</v>
      </c>
      <c r="V383" s="11"/>
      <c r="W383" s="11">
        <f>TIME($W$4,$X$4,0)</f>
        <v>0.35416666666666669</v>
      </c>
      <c r="X383" s="11"/>
      <c r="Y383" s="11">
        <f>U383-R383-(T383-S383)</f>
        <v>0.38541666666666669</v>
      </c>
      <c r="Z383" s="196"/>
      <c r="AA383" s="150"/>
      <c r="AI383" s="184"/>
    </row>
    <row r="384" spans="1:38" ht="12.75" hidden="1" customHeight="1" outlineLevel="1" x14ac:dyDescent="0.2">
      <c r="B384" s="851"/>
      <c r="C384" s="851"/>
      <c r="D384" s="27" t="str">
        <f t="shared" si="115"/>
        <v/>
      </c>
      <c r="E384" s="191" t="str">
        <f t="shared" si="116"/>
        <v>DDD</v>
      </c>
      <c r="F384" s="2">
        <f t="shared" si="128"/>
        <v>2019</v>
      </c>
      <c r="G384" s="2">
        <f t="shared" si="129"/>
        <v>12</v>
      </c>
      <c r="H384" s="2">
        <f t="shared" ref="H384:H412" si="131">H383+1</f>
        <v>3</v>
      </c>
      <c r="I384" s="14">
        <f t="shared" si="130"/>
        <v>42340</v>
      </c>
      <c r="J384" s="3">
        <v>8</v>
      </c>
      <c r="K384" s="134">
        <v>30</v>
      </c>
      <c r="L384" s="3">
        <v>13</v>
      </c>
      <c r="M384" s="134">
        <v>0</v>
      </c>
      <c r="N384" s="3">
        <v>13</v>
      </c>
      <c r="O384" s="134">
        <v>30</v>
      </c>
      <c r="P384" s="3">
        <v>18</v>
      </c>
      <c r="Q384" s="134">
        <v>45</v>
      </c>
      <c r="R384" s="139">
        <f>TIME(J384,K384,0)</f>
        <v>0.35416666666666669</v>
      </c>
      <c r="S384" s="139">
        <f>TIME(L384,M384,0)</f>
        <v>0.54166666666666663</v>
      </c>
      <c r="T384" s="139">
        <f>TIME(N384,O384,0)</f>
        <v>0.5625</v>
      </c>
      <c r="U384" s="139">
        <f>TIME(P384,Q384,0)</f>
        <v>0.78125</v>
      </c>
      <c r="V384" s="11"/>
      <c r="W384" s="11">
        <f>TIME($W$4,$X$4,0)</f>
        <v>0.35416666666666669</v>
      </c>
      <c r="X384" s="11"/>
      <c r="Y384" s="11">
        <f>U384-R384-(T384-S384)</f>
        <v>0.40624999999999994</v>
      </c>
      <c r="Z384" s="196"/>
      <c r="AA384" s="150"/>
      <c r="AI384" s="184"/>
    </row>
    <row r="385" spans="2:25" ht="12.75" hidden="1" customHeight="1" outlineLevel="1" x14ac:dyDescent="0.2">
      <c r="B385" s="851"/>
      <c r="C385" s="851"/>
      <c r="D385" s="27" t="str">
        <f t="shared" si="115"/>
        <v/>
      </c>
      <c r="E385" s="191" t="str">
        <f t="shared" si="116"/>
        <v>DDD</v>
      </c>
      <c r="F385" s="2">
        <f t="shared" si="128"/>
        <v>2019</v>
      </c>
      <c r="G385" s="2">
        <f t="shared" si="129"/>
        <v>12</v>
      </c>
      <c r="H385" s="2">
        <f t="shared" si="131"/>
        <v>4</v>
      </c>
      <c r="I385" s="14">
        <f t="shared" si="130"/>
        <v>42341</v>
      </c>
      <c r="J385" s="3">
        <v>8</v>
      </c>
      <c r="K385" s="134">
        <v>15</v>
      </c>
      <c r="L385" s="3">
        <v>13</v>
      </c>
      <c r="M385" s="134">
        <v>0</v>
      </c>
      <c r="N385" s="3">
        <v>13</v>
      </c>
      <c r="O385" s="134">
        <v>30</v>
      </c>
      <c r="P385" s="3">
        <v>18</v>
      </c>
      <c r="Q385" s="134">
        <v>0</v>
      </c>
      <c r="R385" s="139">
        <f>TIME(J385,K385,0)</f>
        <v>0.34375</v>
      </c>
      <c r="S385" s="139">
        <f>TIME(L385,M385,0)</f>
        <v>0.54166666666666663</v>
      </c>
      <c r="T385" s="139">
        <f>TIME(N385,O385,0)</f>
        <v>0.5625</v>
      </c>
      <c r="U385" s="139">
        <f>TIME(P385,Q385,0)</f>
        <v>0.75</v>
      </c>
      <c r="V385" s="11"/>
      <c r="W385" s="11">
        <f>TIME($W$4,$X$4,0)</f>
        <v>0.35416666666666669</v>
      </c>
      <c r="X385" s="11"/>
      <c r="Y385" s="11">
        <f>U385-R385-(T385-S385)</f>
        <v>0.38541666666666663</v>
      </c>
    </row>
    <row r="386" spans="2:25" ht="12.75" hidden="1" customHeight="1" outlineLevel="1" x14ac:dyDescent="0.2">
      <c r="B386" s="851"/>
      <c r="C386" s="851"/>
      <c r="D386" s="27" t="str">
        <f t="shared" si="115"/>
        <v/>
      </c>
      <c r="E386" s="191" t="str">
        <f t="shared" si="116"/>
        <v>DDD</v>
      </c>
      <c r="F386" s="2">
        <f t="shared" si="128"/>
        <v>2019</v>
      </c>
      <c r="G386" s="2">
        <f t="shared" si="129"/>
        <v>12</v>
      </c>
      <c r="H386" s="2">
        <f t="shared" si="131"/>
        <v>5</v>
      </c>
      <c r="I386" s="14">
        <f t="shared" si="130"/>
        <v>42342</v>
      </c>
      <c r="J386" s="3">
        <v>8</v>
      </c>
      <c r="K386" s="134">
        <v>25</v>
      </c>
      <c r="L386" s="3">
        <v>13</v>
      </c>
      <c r="M386" s="134">
        <v>0</v>
      </c>
      <c r="N386" s="3">
        <v>13</v>
      </c>
      <c r="O386" s="134">
        <v>0</v>
      </c>
      <c r="P386" s="3">
        <v>13</v>
      </c>
      <c r="Q386" s="134">
        <v>0</v>
      </c>
      <c r="R386" s="139">
        <f t="shared" ref="R386:R408" si="132">TIME(J386,K386,0)</f>
        <v>0.35069444444444442</v>
      </c>
      <c r="S386" s="139">
        <f t="shared" ref="S386:S408" si="133">TIME(L386,M386,0)</f>
        <v>0.54166666666666663</v>
      </c>
      <c r="T386" s="139">
        <f t="shared" ref="T386:T408" si="134">TIME(N386,O386,0)</f>
        <v>0.54166666666666663</v>
      </c>
      <c r="U386" s="139">
        <f t="shared" ref="U386:U408" si="135">TIME(P386,Q386,0)</f>
        <v>0.54166666666666663</v>
      </c>
      <c r="V386" s="11"/>
      <c r="W386" s="11">
        <f t="shared" ref="W386:W408" si="136">TIME($W$4,$X$4,0)</f>
        <v>0.35416666666666669</v>
      </c>
      <c r="X386" s="11"/>
      <c r="Y386" s="11">
        <f t="shared" ref="Y386:Y408" si="137">U386-R386-(T386-S386)</f>
        <v>0.19097222222222221</v>
      </c>
    </row>
    <row r="387" spans="2:25" ht="12.75" hidden="1" customHeight="1" outlineLevel="1" x14ac:dyDescent="0.2">
      <c r="B387" s="851"/>
      <c r="C387" s="851"/>
      <c r="D387" s="27" t="str">
        <f t="shared" si="115"/>
        <v/>
      </c>
      <c r="E387" s="191" t="str">
        <f t="shared" si="116"/>
        <v>DDD</v>
      </c>
      <c r="F387" s="2">
        <f t="shared" si="128"/>
        <v>2019</v>
      </c>
      <c r="G387" s="2">
        <f t="shared" si="129"/>
        <v>12</v>
      </c>
      <c r="H387" s="2">
        <f t="shared" si="131"/>
        <v>6</v>
      </c>
      <c r="I387" s="14">
        <f t="shared" si="130"/>
        <v>42343</v>
      </c>
      <c r="J387" s="3">
        <v>8</v>
      </c>
      <c r="K387" s="134">
        <v>35</v>
      </c>
      <c r="L387" s="3">
        <v>12</v>
      </c>
      <c r="M387" s="134">
        <v>0</v>
      </c>
      <c r="N387" s="3">
        <v>12</v>
      </c>
      <c r="O387" s="134">
        <v>30</v>
      </c>
      <c r="P387" s="3">
        <v>19</v>
      </c>
      <c r="Q387" s="134">
        <v>0</v>
      </c>
      <c r="R387" s="139">
        <f t="shared" si="132"/>
        <v>0.3576388888888889</v>
      </c>
      <c r="S387" s="139">
        <f t="shared" si="133"/>
        <v>0.5</v>
      </c>
      <c r="T387" s="139">
        <f t="shared" si="134"/>
        <v>0.52083333333333337</v>
      </c>
      <c r="U387" s="139">
        <f t="shared" si="135"/>
        <v>0.79166666666666663</v>
      </c>
      <c r="V387" s="11"/>
      <c r="W387" s="11">
        <f t="shared" si="136"/>
        <v>0.35416666666666669</v>
      </c>
      <c r="X387" s="11"/>
      <c r="Y387" s="11">
        <f t="shared" si="137"/>
        <v>0.41319444444444436</v>
      </c>
    </row>
    <row r="388" spans="2:25" ht="12.75" hidden="1" customHeight="1" outlineLevel="1" x14ac:dyDescent="0.2">
      <c r="B388" s="851"/>
      <c r="C388" s="851"/>
      <c r="D388" s="27" t="str">
        <f t="shared" si="115"/>
        <v/>
      </c>
      <c r="E388" s="191" t="str">
        <f t="shared" si="116"/>
        <v>DDD</v>
      </c>
      <c r="F388" s="2">
        <f t="shared" si="128"/>
        <v>2019</v>
      </c>
      <c r="G388" s="2">
        <f t="shared" si="129"/>
        <v>12</v>
      </c>
      <c r="H388" s="2">
        <f t="shared" si="131"/>
        <v>7</v>
      </c>
      <c r="I388" s="14">
        <f t="shared" si="130"/>
        <v>42344</v>
      </c>
      <c r="J388" s="3">
        <v>9</v>
      </c>
      <c r="K388" s="134">
        <v>35</v>
      </c>
      <c r="L388" s="3">
        <v>14</v>
      </c>
      <c r="M388" s="134">
        <v>0</v>
      </c>
      <c r="N388" s="3">
        <v>14</v>
      </c>
      <c r="O388" s="134">
        <v>0</v>
      </c>
      <c r="P388" s="3">
        <v>19</v>
      </c>
      <c r="Q388" s="134">
        <v>10</v>
      </c>
      <c r="R388" s="139">
        <f t="shared" si="132"/>
        <v>0.39930555555555558</v>
      </c>
      <c r="S388" s="139">
        <f t="shared" si="133"/>
        <v>0.58333333333333337</v>
      </c>
      <c r="T388" s="139">
        <f t="shared" si="134"/>
        <v>0.58333333333333337</v>
      </c>
      <c r="U388" s="139">
        <f t="shared" si="135"/>
        <v>0.79861111111111116</v>
      </c>
      <c r="V388" s="11"/>
      <c r="W388" s="11">
        <v>0</v>
      </c>
      <c r="X388" s="11"/>
      <c r="Y388" s="11">
        <f t="shared" si="137"/>
        <v>0.39930555555555558</v>
      </c>
    </row>
    <row r="389" spans="2:25" ht="12.75" hidden="1" customHeight="1" outlineLevel="1" x14ac:dyDescent="0.2">
      <c r="B389" s="851"/>
      <c r="C389" s="851"/>
      <c r="D389" s="27" t="str">
        <f t="shared" si="115"/>
        <v/>
      </c>
      <c r="E389" s="191" t="str">
        <f t="shared" si="116"/>
        <v>DDD</v>
      </c>
      <c r="F389" s="191">
        <f t="shared" si="128"/>
        <v>2019</v>
      </c>
      <c r="G389" s="191">
        <f t="shared" si="129"/>
        <v>12</v>
      </c>
      <c r="H389" s="191">
        <f t="shared" si="131"/>
        <v>8</v>
      </c>
      <c r="I389" s="192">
        <f t="shared" si="130"/>
        <v>42345</v>
      </c>
      <c r="J389" s="193"/>
      <c r="K389" s="194"/>
      <c r="L389" s="193"/>
      <c r="M389" s="194"/>
      <c r="N389" s="193"/>
      <c r="O389" s="194"/>
      <c r="P389" s="193"/>
      <c r="Q389" s="194"/>
      <c r="R389" s="195"/>
      <c r="S389" s="195"/>
      <c r="T389" s="195"/>
      <c r="U389" s="195"/>
      <c r="V389" s="196"/>
      <c r="W389" s="196"/>
      <c r="X389" s="196"/>
      <c r="Y389" s="196"/>
    </row>
    <row r="390" spans="2:25" ht="12.75" hidden="1" customHeight="1" outlineLevel="1" x14ac:dyDescent="0.2">
      <c r="B390" s="851"/>
      <c r="C390" s="851"/>
      <c r="D390" s="27" t="str">
        <f t="shared" si="115"/>
        <v/>
      </c>
      <c r="E390" s="191" t="str">
        <f t="shared" si="116"/>
        <v>DDD</v>
      </c>
      <c r="F390" s="2">
        <f t="shared" si="128"/>
        <v>2019</v>
      </c>
      <c r="G390" s="2">
        <f t="shared" si="129"/>
        <v>12</v>
      </c>
      <c r="H390" s="2">
        <f t="shared" si="131"/>
        <v>9</v>
      </c>
      <c r="I390" s="14">
        <f t="shared" si="130"/>
        <v>42346</v>
      </c>
      <c r="J390" s="3">
        <v>8</v>
      </c>
      <c r="K390" s="134">
        <v>35</v>
      </c>
      <c r="L390" s="3">
        <v>12</v>
      </c>
      <c r="M390" s="134">
        <v>0</v>
      </c>
      <c r="N390" s="3">
        <v>12</v>
      </c>
      <c r="O390" s="134">
        <v>30</v>
      </c>
      <c r="P390" s="3">
        <v>21</v>
      </c>
      <c r="Q390" s="134">
        <v>0</v>
      </c>
      <c r="R390" s="139">
        <f t="shared" si="132"/>
        <v>0.3576388888888889</v>
      </c>
      <c r="S390" s="139">
        <f t="shared" si="133"/>
        <v>0.5</v>
      </c>
      <c r="T390" s="139">
        <f t="shared" si="134"/>
        <v>0.52083333333333337</v>
      </c>
      <c r="U390" s="139">
        <f t="shared" si="135"/>
        <v>0.875</v>
      </c>
      <c r="V390" s="11"/>
      <c r="W390" s="11">
        <f t="shared" si="136"/>
        <v>0.35416666666666669</v>
      </c>
      <c r="X390" s="11"/>
      <c r="Y390" s="11">
        <f t="shared" si="137"/>
        <v>0.49652777777777779</v>
      </c>
    </row>
    <row r="391" spans="2:25" ht="12.75" hidden="1" customHeight="1" outlineLevel="1" x14ac:dyDescent="0.2">
      <c r="B391" s="851"/>
      <c r="C391" s="851"/>
      <c r="D391" s="27" t="str">
        <f t="shared" si="115"/>
        <v/>
      </c>
      <c r="E391" s="191" t="str">
        <f t="shared" si="116"/>
        <v>DDD</v>
      </c>
      <c r="F391" s="2">
        <f t="shared" si="128"/>
        <v>2019</v>
      </c>
      <c r="G391" s="2">
        <f t="shared" si="129"/>
        <v>12</v>
      </c>
      <c r="H391" s="2">
        <f t="shared" si="131"/>
        <v>10</v>
      </c>
      <c r="I391" s="14">
        <f t="shared" si="130"/>
        <v>42347</v>
      </c>
      <c r="J391" s="3">
        <v>9</v>
      </c>
      <c r="K391" s="134">
        <v>20</v>
      </c>
      <c r="L391" s="3">
        <v>12</v>
      </c>
      <c r="M391" s="134">
        <v>0</v>
      </c>
      <c r="N391" s="3">
        <v>12</v>
      </c>
      <c r="O391" s="134">
        <v>30</v>
      </c>
      <c r="P391" s="3">
        <v>16</v>
      </c>
      <c r="Q391" s="134">
        <v>30</v>
      </c>
      <c r="R391" s="139">
        <f t="shared" si="132"/>
        <v>0.3888888888888889</v>
      </c>
      <c r="S391" s="139">
        <f t="shared" si="133"/>
        <v>0.5</v>
      </c>
      <c r="T391" s="139">
        <f t="shared" si="134"/>
        <v>0.52083333333333337</v>
      </c>
      <c r="U391" s="139">
        <f t="shared" si="135"/>
        <v>0.6875</v>
      </c>
      <c r="V391" s="11"/>
      <c r="W391" s="11">
        <f t="shared" si="136"/>
        <v>0.35416666666666669</v>
      </c>
      <c r="X391" s="11"/>
      <c r="Y391" s="11">
        <f t="shared" si="137"/>
        <v>0.27777777777777773</v>
      </c>
    </row>
    <row r="392" spans="2:25" ht="12.75" hidden="1" customHeight="1" outlineLevel="1" x14ac:dyDescent="0.2">
      <c r="B392" s="851"/>
      <c r="C392" s="851"/>
      <c r="D392" s="27" t="str">
        <f t="shared" si="115"/>
        <v/>
      </c>
      <c r="E392" s="191" t="str">
        <f t="shared" si="116"/>
        <v>DDD</v>
      </c>
      <c r="F392" s="2">
        <f t="shared" si="128"/>
        <v>2019</v>
      </c>
      <c r="G392" s="2">
        <f t="shared" si="129"/>
        <v>12</v>
      </c>
      <c r="H392" s="2">
        <f t="shared" si="131"/>
        <v>11</v>
      </c>
      <c r="I392" s="14">
        <f t="shared" si="130"/>
        <v>42348</v>
      </c>
      <c r="J392" s="3">
        <v>8</v>
      </c>
      <c r="K392" s="134">
        <v>20</v>
      </c>
      <c r="L392" s="3">
        <v>12</v>
      </c>
      <c r="M392" s="134">
        <v>0</v>
      </c>
      <c r="N392" s="3">
        <v>12</v>
      </c>
      <c r="O392" s="134">
        <v>30</v>
      </c>
      <c r="P392" s="3">
        <f>$P$4</f>
        <v>16</v>
      </c>
      <c r="Q392" s="134">
        <v>30</v>
      </c>
      <c r="R392" s="139">
        <f t="shared" si="132"/>
        <v>0.34722222222222227</v>
      </c>
      <c r="S392" s="139">
        <f t="shared" si="133"/>
        <v>0.5</v>
      </c>
      <c r="T392" s="139">
        <f t="shared" si="134"/>
        <v>0.52083333333333337</v>
      </c>
      <c r="U392" s="139">
        <f t="shared" si="135"/>
        <v>0.6875</v>
      </c>
      <c r="V392" s="11"/>
      <c r="W392" s="11">
        <f t="shared" si="136"/>
        <v>0.35416666666666669</v>
      </c>
      <c r="X392" s="11"/>
      <c r="Y392" s="11">
        <f t="shared" si="137"/>
        <v>0.31944444444444436</v>
      </c>
    </row>
    <row r="393" spans="2:25" ht="12.75" hidden="1" customHeight="1" outlineLevel="1" x14ac:dyDescent="0.2">
      <c r="B393" s="851"/>
      <c r="C393" s="851"/>
      <c r="D393" s="27" t="str">
        <f t="shared" ref="D393:D412" si="138">IF(E393="Mon",WEEKNUM(I393),"")</f>
        <v/>
      </c>
      <c r="E393" s="191" t="str">
        <f t="shared" ref="E393:E412" si="139">TEXT(I393,"DDD")</f>
        <v>DDD</v>
      </c>
      <c r="F393" s="2">
        <f t="shared" si="128"/>
        <v>2019</v>
      </c>
      <c r="G393" s="2">
        <f t="shared" si="129"/>
        <v>12</v>
      </c>
      <c r="H393" s="2">
        <f t="shared" si="131"/>
        <v>12</v>
      </c>
      <c r="I393" s="14">
        <f t="shared" si="130"/>
        <v>42349</v>
      </c>
      <c r="J393" s="3">
        <v>8</v>
      </c>
      <c r="K393" s="134">
        <v>30</v>
      </c>
      <c r="L393" s="3">
        <v>12</v>
      </c>
      <c r="M393" s="134">
        <v>0</v>
      </c>
      <c r="N393" s="3">
        <v>12</v>
      </c>
      <c r="O393" s="134">
        <v>30</v>
      </c>
      <c r="P393" s="3">
        <v>20</v>
      </c>
      <c r="Q393" s="134">
        <f>$Q$4</f>
        <v>0</v>
      </c>
      <c r="R393" s="139">
        <f t="shared" si="132"/>
        <v>0.35416666666666669</v>
      </c>
      <c r="S393" s="139">
        <f t="shared" si="133"/>
        <v>0.5</v>
      </c>
      <c r="T393" s="139">
        <f t="shared" si="134"/>
        <v>0.52083333333333337</v>
      </c>
      <c r="U393" s="139">
        <f t="shared" si="135"/>
        <v>0.83333333333333337</v>
      </c>
      <c r="V393" s="11"/>
      <c r="W393" s="11">
        <f t="shared" si="136"/>
        <v>0.35416666666666669</v>
      </c>
      <c r="X393" s="11"/>
      <c r="Y393" s="11">
        <f t="shared" si="137"/>
        <v>0.45833333333333331</v>
      </c>
    </row>
    <row r="394" spans="2:25" ht="12.75" hidden="1" customHeight="1" outlineLevel="1" x14ac:dyDescent="0.2">
      <c r="B394" s="851"/>
      <c r="C394" s="851"/>
      <c r="D394" s="27" t="str">
        <f t="shared" si="138"/>
        <v/>
      </c>
      <c r="E394" s="191" t="str">
        <f t="shared" si="139"/>
        <v>DDD</v>
      </c>
      <c r="F394" s="2">
        <f t="shared" si="128"/>
        <v>2019</v>
      </c>
      <c r="G394" s="2">
        <f t="shared" si="129"/>
        <v>12</v>
      </c>
      <c r="H394" s="2">
        <f t="shared" si="131"/>
        <v>13</v>
      </c>
      <c r="I394" s="14">
        <f t="shared" si="130"/>
        <v>42350</v>
      </c>
      <c r="J394" s="3">
        <v>8</v>
      </c>
      <c r="K394" s="134">
        <v>15</v>
      </c>
      <c r="L394" s="3">
        <v>12</v>
      </c>
      <c r="M394" s="134">
        <v>0</v>
      </c>
      <c r="N394" s="3">
        <v>12</v>
      </c>
      <c r="O394" s="134">
        <v>30</v>
      </c>
      <c r="P394" s="3">
        <v>15</v>
      </c>
      <c r="Q394" s="134">
        <f>$Q$4</f>
        <v>0</v>
      </c>
      <c r="R394" s="139">
        <f t="shared" si="132"/>
        <v>0.34375</v>
      </c>
      <c r="S394" s="139">
        <f t="shared" si="133"/>
        <v>0.5</v>
      </c>
      <c r="T394" s="139">
        <f t="shared" si="134"/>
        <v>0.52083333333333337</v>
      </c>
      <c r="U394" s="139">
        <f t="shared" si="135"/>
        <v>0.625</v>
      </c>
      <c r="V394" s="11"/>
      <c r="W394" s="11">
        <f t="shared" si="136"/>
        <v>0.35416666666666669</v>
      </c>
      <c r="X394" s="11"/>
      <c r="Y394" s="11">
        <f t="shared" si="137"/>
        <v>0.26041666666666663</v>
      </c>
    </row>
    <row r="395" spans="2:25" ht="12.75" hidden="1" customHeight="1" outlineLevel="1" x14ac:dyDescent="0.2">
      <c r="B395" s="851"/>
      <c r="C395" s="851"/>
      <c r="D395" s="27" t="str">
        <f t="shared" si="138"/>
        <v/>
      </c>
      <c r="E395" s="191" t="str">
        <f t="shared" si="139"/>
        <v>DDD</v>
      </c>
      <c r="F395" s="191">
        <f t="shared" si="128"/>
        <v>2019</v>
      </c>
      <c r="G395" s="191">
        <f t="shared" si="129"/>
        <v>12</v>
      </c>
      <c r="H395" s="191">
        <f t="shared" si="131"/>
        <v>14</v>
      </c>
      <c r="I395" s="192">
        <f t="shared" si="130"/>
        <v>42351</v>
      </c>
      <c r="J395" s="193"/>
      <c r="K395" s="194"/>
      <c r="L395" s="193"/>
      <c r="M395" s="194"/>
      <c r="N395" s="193"/>
      <c r="O395" s="194"/>
      <c r="P395" s="193"/>
      <c r="Q395" s="194"/>
      <c r="R395" s="195"/>
      <c r="S395" s="195"/>
      <c r="T395" s="195"/>
      <c r="U395" s="195"/>
      <c r="V395" s="196"/>
      <c r="W395" s="196"/>
      <c r="X395" s="196"/>
      <c r="Y395" s="196"/>
    </row>
    <row r="396" spans="2:25" ht="12.75" hidden="1" customHeight="1" outlineLevel="1" x14ac:dyDescent="0.2">
      <c r="B396" s="851"/>
      <c r="C396" s="851"/>
      <c r="D396" s="27" t="str">
        <f t="shared" si="138"/>
        <v/>
      </c>
      <c r="E396" s="191" t="str">
        <f t="shared" si="139"/>
        <v>DDD</v>
      </c>
      <c r="F396" s="191">
        <f t="shared" si="128"/>
        <v>2019</v>
      </c>
      <c r="G396" s="191">
        <f t="shared" si="129"/>
        <v>12</v>
      </c>
      <c r="H396" s="191">
        <f t="shared" si="131"/>
        <v>15</v>
      </c>
      <c r="I396" s="192">
        <f t="shared" si="130"/>
        <v>42352</v>
      </c>
      <c r="J396" s="193"/>
      <c r="K396" s="194"/>
      <c r="L396" s="193"/>
      <c r="M396" s="194"/>
      <c r="N396" s="193"/>
      <c r="O396" s="194"/>
      <c r="P396" s="193"/>
      <c r="Q396" s="194"/>
      <c r="R396" s="195"/>
      <c r="S396" s="195"/>
      <c r="T396" s="195"/>
      <c r="U396" s="195"/>
      <c r="V396" s="196"/>
      <c r="W396" s="196"/>
      <c r="X396" s="196"/>
      <c r="Y396" s="196"/>
    </row>
    <row r="397" spans="2:25" ht="12.75" hidden="1" customHeight="1" outlineLevel="1" x14ac:dyDescent="0.2">
      <c r="B397" s="851"/>
      <c r="C397" s="851"/>
      <c r="D397" s="27" t="str">
        <f t="shared" si="138"/>
        <v/>
      </c>
      <c r="E397" s="191" t="str">
        <f t="shared" si="139"/>
        <v>DDD</v>
      </c>
      <c r="F397" s="2">
        <f t="shared" si="128"/>
        <v>2019</v>
      </c>
      <c r="G397" s="2">
        <f t="shared" si="129"/>
        <v>12</v>
      </c>
      <c r="H397" s="2">
        <f t="shared" si="131"/>
        <v>16</v>
      </c>
      <c r="I397" s="14">
        <f t="shared" si="130"/>
        <v>42353</v>
      </c>
      <c r="J397" s="3">
        <f>$J$4</f>
        <v>7</v>
      </c>
      <c r="K397" s="134">
        <v>15</v>
      </c>
      <c r="L397" s="3">
        <v>12</v>
      </c>
      <c r="M397" s="134">
        <v>0</v>
      </c>
      <c r="N397" s="3">
        <v>12</v>
      </c>
      <c r="O397" s="134">
        <v>30</v>
      </c>
      <c r="P397" s="3">
        <v>17</v>
      </c>
      <c r="Q397" s="134">
        <v>10</v>
      </c>
      <c r="R397" s="139">
        <f t="shared" si="132"/>
        <v>0.30208333333333331</v>
      </c>
      <c r="S397" s="139">
        <f t="shared" si="133"/>
        <v>0.5</v>
      </c>
      <c r="T397" s="139">
        <f t="shared" si="134"/>
        <v>0.52083333333333337</v>
      </c>
      <c r="U397" s="139">
        <f t="shared" si="135"/>
        <v>0.71527777777777779</v>
      </c>
      <c r="V397" s="11"/>
      <c r="W397" s="11">
        <f t="shared" si="136"/>
        <v>0.35416666666666669</v>
      </c>
      <c r="X397" s="11"/>
      <c r="Y397" s="11">
        <f t="shared" si="137"/>
        <v>0.3923611111111111</v>
      </c>
    </row>
    <row r="398" spans="2:25" ht="12.75" hidden="1" customHeight="1" outlineLevel="1" x14ac:dyDescent="0.2">
      <c r="B398" s="851"/>
      <c r="C398" s="851"/>
      <c r="D398" s="27" t="str">
        <f t="shared" si="138"/>
        <v/>
      </c>
      <c r="E398" s="191" t="str">
        <f t="shared" si="139"/>
        <v>DDD</v>
      </c>
      <c r="F398" s="2">
        <f t="shared" si="128"/>
        <v>2019</v>
      </c>
      <c r="G398" s="2">
        <f t="shared" si="129"/>
        <v>12</v>
      </c>
      <c r="H398" s="2">
        <f t="shared" si="131"/>
        <v>17</v>
      </c>
      <c r="I398" s="14">
        <f t="shared" si="130"/>
        <v>42354</v>
      </c>
      <c r="J398" s="3">
        <v>8</v>
      </c>
      <c r="K398" s="134">
        <v>30</v>
      </c>
      <c r="L398" s="3">
        <v>12</v>
      </c>
      <c r="M398" s="134">
        <v>0</v>
      </c>
      <c r="N398" s="3">
        <v>12</v>
      </c>
      <c r="O398" s="134">
        <v>30</v>
      </c>
      <c r="P398" s="3">
        <v>14</v>
      </c>
      <c r="Q398" s="134">
        <v>0</v>
      </c>
      <c r="R398" s="139">
        <f t="shared" si="132"/>
        <v>0.35416666666666669</v>
      </c>
      <c r="S398" s="139">
        <f t="shared" si="133"/>
        <v>0.5</v>
      </c>
      <c r="T398" s="139">
        <f t="shared" si="134"/>
        <v>0.52083333333333337</v>
      </c>
      <c r="U398" s="139">
        <f t="shared" si="135"/>
        <v>0.58333333333333337</v>
      </c>
      <c r="V398" s="11"/>
      <c r="W398" s="11">
        <f t="shared" si="136"/>
        <v>0.35416666666666669</v>
      </c>
      <c r="X398" s="11"/>
      <c r="Y398" s="11">
        <f t="shared" si="137"/>
        <v>0.20833333333333331</v>
      </c>
    </row>
    <row r="399" spans="2:25" ht="12.75" hidden="1" customHeight="1" outlineLevel="1" x14ac:dyDescent="0.2">
      <c r="B399" s="851"/>
      <c r="C399" s="851"/>
      <c r="D399" s="27" t="str">
        <f t="shared" si="138"/>
        <v/>
      </c>
      <c r="E399" s="191" t="str">
        <f t="shared" si="139"/>
        <v>DDD</v>
      </c>
      <c r="F399" s="2">
        <f t="shared" si="128"/>
        <v>2019</v>
      </c>
      <c r="G399" s="2">
        <f t="shared" si="129"/>
        <v>12</v>
      </c>
      <c r="H399" s="2">
        <f t="shared" si="131"/>
        <v>18</v>
      </c>
      <c r="I399" s="14">
        <f t="shared" si="130"/>
        <v>42355</v>
      </c>
      <c r="J399" s="3">
        <v>8</v>
      </c>
      <c r="K399" s="134">
        <v>10</v>
      </c>
      <c r="L399" s="3">
        <v>11</v>
      </c>
      <c r="M399" s="134">
        <v>30</v>
      </c>
      <c r="N399" s="3">
        <v>11</v>
      </c>
      <c r="O399" s="134">
        <v>30</v>
      </c>
      <c r="P399" s="3">
        <v>11</v>
      </c>
      <c r="Q399" s="134">
        <v>30</v>
      </c>
      <c r="R399" s="139">
        <f t="shared" si="132"/>
        <v>0.34027777777777773</v>
      </c>
      <c r="S399" s="139">
        <f t="shared" si="133"/>
        <v>0.47916666666666669</v>
      </c>
      <c r="T399" s="139">
        <f t="shared" si="134"/>
        <v>0.47916666666666669</v>
      </c>
      <c r="U399" s="139">
        <f t="shared" si="135"/>
        <v>0.47916666666666669</v>
      </c>
      <c r="V399" s="11"/>
      <c r="W399" s="11">
        <f t="shared" si="136"/>
        <v>0.35416666666666669</v>
      </c>
      <c r="X399" s="11"/>
      <c r="Y399" s="11">
        <f t="shared" si="137"/>
        <v>0.13888888888888895</v>
      </c>
    </row>
    <row r="400" spans="2:25" ht="12.75" hidden="1" customHeight="1" outlineLevel="1" x14ac:dyDescent="0.2">
      <c r="B400" s="851"/>
      <c r="C400" s="851"/>
      <c r="D400" s="27" t="str">
        <f t="shared" si="138"/>
        <v/>
      </c>
      <c r="E400" s="191" t="str">
        <f t="shared" si="139"/>
        <v>DDD</v>
      </c>
      <c r="F400" s="2">
        <f t="shared" si="128"/>
        <v>2019</v>
      </c>
      <c r="G400" s="2">
        <f t="shared" si="129"/>
        <v>12</v>
      </c>
      <c r="H400" s="2">
        <f t="shared" si="131"/>
        <v>19</v>
      </c>
      <c r="I400" s="14">
        <f t="shared" si="130"/>
        <v>42356</v>
      </c>
      <c r="J400" s="3">
        <v>8</v>
      </c>
      <c r="K400" s="134">
        <v>5</v>
      </c>
      <c r="L400" s="3">
        <v>13</v>
      </c>
      <c r="M400" s="134">
        <v>0</v>
      </c>
      <c r="N400" s="3">
        <v>13</v>
      </c>
      <c r="O400" s="134">
        <v>0</v>
      </c>
      <c r="P400" s="3">
        <v>13</v>
      </c>
      <c r="Q400" s="134">
        <v>0</v>
      </c>
      <c r="R400" s="139">
        <f t="shared" si="132"/>
        <v>0.33680555555555558</v>
      </c>
      <c r="S400" s="139">
        <f t="shared" si="133"/>
        <v>0.54166666666666663</v>
      </c>
      <c r="T400" s="139">
        <f t="shared" si="134"/>
        <v>0.54166666666666663</v>
      </c>
      <c r="U400" s="139">
        <f t="shared" si="135"/>
        <v>0.54166666666666663</v>
      </c>
      <c r="V400" s="11"/>
      <c r="W400" s="11">
        <f t="shared" si="136"/>
        <v>0.35416666666666669</v>
      </c>
      <c r="X400" s="11"/>
      <c r="Y400" s="11">
        <f t="shared" si="137"/>
        <v>0.20486111111111105</v>
      </c>
    </row>
    <row r="401" spans="2:30" ht="12.75" hidden="1" customHeight="1" outlineLevel="1" x14ac:dyDescent="0.2">
      <c r="B401" s="851"/>
      <c r="C401" s="851"/>
      <c r="D401" s="27" t="str">
        <f t="shared" si="138"/>
        <v/>
      </c>
      <c r="E401" s="191" t="str">
        <f t="shared" si="139"/>
        <v>DDD</v>
      </c>
      <c r="F401" s="2">
        <f t="shared" si="128"/>
        <v>2019</v>
      </c>
      <c r="G401" s="2">
        <f t="shared" si="129"/>
        <v>12</v>
      </c>
      <c r="H401" s="2">
        <f t="shared" si="131"/>
        <v>20</v>
      </c>
      <c r="I401" s="14">
        <f t="shared" si="130"/>
        <v>42357</v>
      </c>
      <c r="J401" s="3">
        <v>8</v>
      </c>
      <c r="K401" s="134">
        <v>30</v>
      </c>
      <c r="L401" s="3">
        <f t="shared" ref="L401:L412" si="140">$L$4</f>
        <v>13</v>
      </c>
      <c r="M401" s="134">
        <f t="shared" ref="M401:M412" si="141">$M$4</f>
        <v>0</v>
      </c>
      <c r="N401" s="3">
        <f t="shared" ref="N401:N412" si="142">$N$4</f>
        <v>13</v>
      </c>
      <c r="O401" s="134">
        <f t="shared" ref="O401:O412" si="143">$O$4</f>
        <v>30</v>
      </c>
      <c r="P401" s="3">
        <f>$P$4</f>
        <v>16</v>
      </c>
      <c r="Q401" s="134">
        <v>30</v>
      </c>
      <c r="R401" s="139">
        <f t="shared" si="132"/>
        <v>0.35416666666666669</v>
      </c>
      <c r="S401" s="139">
        <f t="shared" si="133"/>
        <v>0.54166666666666663</v>
      </c>
      <c r="T401" s="139">
        <f t="shared" si="134"/>
        <v>0.5625</v>
      </c>
      <c r="U401" s="139">
        <f t="shared" si="135"/>
        <v>0.6875</v>
      </c>
      <c r="V401" s="11"/>
      <c r="W401" s="11">
        <f t="shared" si="136"/>
        <v>0.35416666666666669</v>
      </c>
      <c r="X401" s="11"/>
      <c r="Y401" s="11">
        <f t="shared" si="137"/>
        <v>0.31249999999999994</v>
      </c>
      <c r="Z401" s="196"/>
      <c r="AA401" s="172"/>
    </row>
    <row r="402" spans="2:30" ht="12.75" hidden="1" customHeight="1" outlineLevel="1" x14ac:dyDescent="0.2">
      <c r="B402" s="851"/>
      <c r="C402" s="851"/>
      <c r="D402" s="27" t="str">
        <f t="shared" si="138"/>
        <v/>
      </c>
      <c r="E402" s="191" t="str">
        <f t="shared" si="139"/>
        <v>DDD</v>
      </c>
      <c r="F402" s="191">
        <f t="shared" si="128"/>
        <v>2019</v>
      </c>
      <c r="G402" s="191">
        <f t="shared" si="129"/>
        <v>12</v>
      </c>
      <c r="H402" s="191">
        <f t="shared" si="131"/>
        <v>21</v>
      </c>
      <c r="I402" s="192">
        <f t="shared" si="130"/>
        <v>42358</v>
      </c>
      <c r="J402" s="193"/>
      <c r="K402" s="194"/>
      <c r="L402" s="193"/>
      <c r="M402" s="194"/>
      <c r="N402" s="193"/>
      <c r="O402" s="194"/>
      <c r="P402" s="193"/>
      <c r="Q402" s="194"/>
      <c r="R402" s="195"/>
      <c r="S402" s="195"/>
      <c r="T402" s="195"/>
      <c r="U402" s="195"/>
      <c r="V402" s="196"/>
      <c r="W402" s="196"/>
      <c r="X402" s="196"/>
      <c r="Y402" s="196"/>
      <c r="Z402" s="196"/>
    </row>
    <row r="403" spans="2:30" ht="12.75" hidden="1" customHeight="1" outlineLevel="1" x14ac:dyDescent="0.2">
      <c r="B403" s="851"/>
      <c r="C403" s="851"/>
      <c r="D403" s="27" t="str">
        <f t="shared" si="138"/>
        <v/>
      </c>
      <c r="E403" s="191" t="str">
        <f t="shared" si="139"/>
        <v>DDD</v>
      </c>
      <c r="F403" s="191">
        <f t="shared" si="128"/>
        <v>2019</v>
      </c>
      <c r="G403" s="191">
        <f t="shared" si="129"/>
        <v>12</v>
      </c>
      <c r="H403" s="191">
        <f t="shared" si="131"/>
        <v>22</v>
      </c>
      <c r="I403" s="192">
        <f t="shared" si="130"/>
        <v>42359</v>
      </c>
      <c r="J403" s="193"/>
      <c r="K403" s="194"/>
      <c r="L403" s="193"/>
      <c r="M403" s="194"/>
      <c r="N403" s="193"/>
      <c r="O403" s="194"/>
      <c r="P403" s="193"/>
      <c r="Q403" s="194"/>
      <c r="R403" s="195"/>
      <c r="S403" s="195"/>
      <c r="T403" s="195"/>
      <c r="U403" s="195"/>
      <c r="V403" s="196"/>
      <c r="W403" s="196"/>
      <c r="X403" s="196"/>
      <c r="Y403" s="196"/>
      <c r="Z403" s="196"/>
    </row>
    <row r="404" spans="2:30" ht="12.75" hidden="1" customHeight="1" outlineLevel="1" x14ac:dyDescent="0.2">
      <c r="B404" s="851"/>
      <c r="C404" s="851"/>
      <c r="D404" s="27" t="str">
        <f t="shared" si="138"/>
        <v/>
      </c>
      <c r="E404" s="191" t="str">
        <f t="shared" si="139"/>
        <v>DDD</v>
      </c>
      <c r="F404" s="2">
        <f t="shared" si="128"/>
        <v>2019</v>
      </c>
      <c r="G404" s="2">
        <f t="shared" si="129"/>
        <v>12</v>
      </c>
      <c r="H404" s="2">
        <f t="shared" si="131"/>
        <v>23</v>
      </c>
      <c r="I404" s="14">
        <f t="shared" si="130"/>
        <v>42360</v>
      </c>
      <c r="J404" s="3">
        <v>8</v>
      </c>
      <c r="K404" s="134">
        <v>0</v>
      </c>
      <c r="L404" s="3">
        <v>12</v>
      </c>
      <c r="M404" s="134">
        <v>0</v>
      </c>
      <c r="N404" s="3">
        <v>12</v>
      </c>
      <c r="O404" s="134">
        <v>30</v>
      </c>
      <c r="P404" s="3">
        <v>16</v>
      </c>
      <c r="Q404" s="134">
        <v>50</v>
      </c>
      <c r="R404" s="139">
        <f t="shared" si="132"/>
        <v>0.33333333333333331</v>
      </c>
      <c r="S404" s="139">
        <f t="shared" si="133"/>
        <v>0.5</v>
      </c>
      <c r="T404" s="139">
        <f t="shared" si="134"/>
        <v>0.52083333333333337</v>
      </c>
      <c r="U404" s="139">
        <f t="shared" si="135"/>
        <v>0.70138888888888884</v>
      </c>
      <c r="V404" s="11"/>
      <c r="W404" s="11">
        <f t="shared" si="136"/>
        <v>0.35416666666666669</v>
      </c>
      <c r="X404" s="11"/>
      <c r="Y404" s="11">
        <f t="shared" si="137"/>
        <v>0.34722222222222215</v>
      </c>
      <c r="Z404" s="196"/>
      <c r="AA404" s="150"/>
    </row>
    <row r="405" spans="2:30" ht="12.75" hidden="1" customHeight="1" outlineLevel="1" x14ac:dyDescent="0.2">
      <c r="B405" s="851"/>
      <c r="C405" s="851"/>
      <c r="D405" s="27" t="str">
        <f t="shared" si="138"/>
        <v/>
      </c>
      <c r="E405" s="191" t="str">
        <f t="shared" si="139"/>
        <v>DDD</v>
      </c>
      <c r="F405" s="2">
        <f t="shared" si="128"/>
        <v>2019</v>
      </c>
      <c r="G405" s="2">
        <f t="shared" si="129"/>
        <v>12</v>
      </c>
      <c r="H405" s="2">
        <f t="shared" si="131"/>
        <v>24</v>
      </c>
      <c r="I405" s="14">
        <f t="shared" si="130"/>
        <v>42361</v>
      </c>
      <c r="J405" s="3">
        <v>9</v>
      </c>
      <c r="K405" s="134">
        <v>0</v>
      </c>
      <c r="L405" s="3">
        <v>12</v>
      </c>
      <c r="M405" s="134">
        <v>0</v>
      </c>
      <c r="N405" s="3">
        <v>12</v>
      </c>
      <c r="O405" s="134">
        <v>30</v>
      </c>
      <c r="P405" s="3">
        <v>16</v>
      </c>
      <c r="Q405" s="134">
        <v>45</v>
      </c>
      <c r="R405" s="139">
        <f t="shared" si="132"/>
        <v>0.375</v>
      </c>
      <c r="S405" s="139">
        <f t="shared" si="133"/>
        <v>0.5</v>
      </c>
      <c r="T405" s="139">
        <f t="shared" si="134"/>
        <v>0.52083333333333337</v>
      </c>
      <c r="U405" s="139">
        <f t="shared" si="135"/>
        <v>0.69791666666666663</v>
      </c>
      <c r="V405" s="11"/>
      <c r="W405" s="11">
        <f t="shared" si="136"/>
        <v>0.35416666666666669</v>
      </c>
      <c r="X405" s="11"/>
      <c r="Y405" s="11">
        <f t="shared" si="137"/>
        <v>0.30208333333333326</v>
      </c>
      <c r="Z405" s="196"/>
      <c r="AA405" s="150"/>
    </row>
    <row r="406" spans="2:30" ht="12.75" hidden="1" customHeight="1" outlineLevel="1" x14ac:dyDescent="0.2">
      <c r="B406" s="851"/>
      <c r="C406" s="851"/>
      <c r="D406" s="27" t="str">
        <f t="shared" si="138"/>
        <v/>
      </c>
      <c r="E406" s="191" t="str">
        <f t="shared" si="139"/>
        <v>DDD</v>
      </c>
      <c r="F406" s="191">
        <f t="shared" si="128"/>
        <v>2019</v>
      </c>
      <c r="G406" s="191">
        <f t="shared" si="129"/>
        <v>12</v>
      </c>
      <c r="H406" s="191">
        <f t="shared" si="131"/>
        <v>25</v>
      </c>
      <c r="I406" s="192">
        <f t="shared" si="130"/>
        <v>42362</v>
      </c>
      <c r="J406" s="193">
        <f>$J$4</f>
        <v>7</v>
      </c>
      <c r="K406" s="194">
        <f t="shared" ref="K406:K412" si="144">$K$4</f>
        <v>0</v>
      </c>
      <c r="L406" s="193">
        <f t="shared" si="140"/>
        <v>13</v>
      </c>
      <c r="M406" s="194">
        <f t="shared" si="141"/>
        <v>0</v>
      </c>
      <c r="N406" s="193">
        <f t="shared" si="142"/>
        <v>13</v>
      </c>
      <c r="O406" s="194">
        <f t="shared" si="143"/>
        <v>30</v>
      </c>
      <c r="P406" s="193">
        <f>$P$4</f>
        <v>16</v>
      </c>
      <c r="Q406" s="194">
        <f>$Q$4</f>
        <v>0</v>
      </c>
      <c r="R406" s="195">
        <f t="shared" si="132"/>
        <v>0.29166666666666669</v>
      </c>
      <c r="S406" s="195">
        <f t="shared" si="133"/>
        <v>0.54166666666666663</v>
      </c>
      <c r="T406" s="195">
        <f t="shared" si="134"/>
        <v>0.5625</v>
      </c>
      <c r="U406" s="195">
        <f t="shared" si="135"/>
        <v>0.66666666666666663</v>
      </c>
      <c r="V406" s="196"/>
      <c r="W406" s="196">
        <f t="shared" si="136"/>
        <v>0.35416666666666669</v>
      </c>
      <c r="X406" s="196"/>
      <c r="Y406" s="196">
        <f t="shared" si="137"/>
        <v>0.35416666666666657</v>
      </c>
      <c r="Z406" s="196"/>
      <c r="AA406" s="150"/>
    </row>
    <row r="407" spans="2:30" ht="12.75" hidden="1" customHeight="1" outlineLevel="1" x14ac:dyDescent="0.2">
      <c r="B407" s="851"/>
      <c r="C407" s="851"/>
      <c r="D407" s="27" t="str">
        <f t="shared" si="138"/>
        <v/>
      </c>
      <c r="E407" s="191" t="str">
        <f t="shared" si="139"/>
        <v>DDD</v>
      </c>
      <c r="F407" s="191">
        <f t="shared" si="128"/>
        <v>2019</v>
      </c>
      <c r="G407" s="191">
        <f t="shared" si="129"/>
        <v>12</v>
      </c>
      <c r="H407" s="191">
        <f t="shared" si="131"/>
        <v>26</v>
      </c>
      <c r="I407" s="192">
        <f t="shared" si="130"/>
        <v>42363</v>
      </c>
      <c r="J407" s="193">
        <f>$J$4</f>
        <v>7</v>
      </c>
      <c r="K407" s="194">
        <f t="shared" si="144"/>
        <v>0</v>
      </c>
      <c r="L407" s="193">
        <f t="shared" si="140"/>
        <v>13</v>
      </c>
      <c r="M407" s="194">
        <f t="shared" si="141"/>
        <v>0</v>
      </c>
      <c r="N407" s="193">
        <f t="shared" si="142"/>
        <v>13</v>
      </c>
      <c r="O407" s="194">
        <f t="shared" si="143"/>
        <v>30</v>
      </c>
      <c r="P407" s="193">
        <f>$P$4</f>
        <v>16</v>
      </c>
      <c r="Q407" s="194">
        <f>$Q$4</f>
        <v>0</v>
      </c>
      <c r="R407" s="195">
        <f t="shared" si="132"/>
        <v>0.29166666666666669</v>
      </c>
      <c r="S407" s="195">
        <f t="shared" si="133"/>
        <v>0.54166666666666663</v>
      </c>
      <c r="T407" s="195">
        <f t="shared" si="134"/>
        <v>0.5625</v>
      </c>
      <c r="U407" s="195">
        <f t="shared" si="135"/>
        <v>0.66666666666666663</v>
      </c>
      <c r="V407" s="196"/>
      <c r="W407" s="196">
        <f t="shared" si="136"/>
        <v>0.35416666666666669</v>
      </c>
      <c r="X407" s="196"/>
      <c r="Y407" s="196">
        <f t="shared" si="137"/>
        <v>0.35416666666666657</v>
      </c>
      <c r="Z407" s="196"/>
      <c r="AA407" s="150"/>
    </row>
    <row r="408" spans="2:30" ht="12.75" hidden="1" customHeight="1" outlineLevel="1" x14ac:dyDescent="0.2">
      <c r="B408" s="851"/>
      <c r="C408" s="851"/>
      <c r="D408" s="27" t="str">
        <f t="shared" si="138"/>
        <v/>
      </c>
      <c r="E408" s="191" t="str">
        <f t="shared" si="139"/>
        <v>DDD</v>
      </c>
      <c r="F408" s="191">
        <f t="shared" si="128"/>
        <v>2019</v>
      </c>
      <c r="G408" s="191">
        <f t="shared" si="129"/>
        <v>12</v>
      </c>
      <c r="H408" s="191">
        <f t="shared" si="131"/>
        <v>27</v>
      </c>
      <c r="I408" s="192">
        <f t="shared" si="130"/>
        <v>42364</v>
      </c>
      <c r="J408" s="193">
        <f>$J$4</f>
        <v>7</v>
      </c>
      <c r="K408" s="194">
        <f t="shared" si="144"/>
        <v>0</v>
      </c>
      <c r="L408" s="193">
        <f t="shared" si="140"/>
        <v>13</v>
      </c>
      <c r="M408" s="194">
        <f t="shared" si="141"/>
        <v>0</v>
      </c>
      <c r="N408" s="193">
        <f t="shared" si="142"/>
        <v>13</v>
      </c>
      <c r="O408" s="194">
        <f t="shared" si="143"/>
        <v>30</v>
      </c>
      <c r="P408" s="193">
        <f>$P$4</f>
        <v>16</v>
      </c>
      <c r="Q408" s="194">
        <f>$Q$4</f>
        <v>0</v>
      </c>
      <c r="R408" s="195">
        <f t="shared" si="132"/>
        <v>0.29166666666666669</v>
      </c>
      <c r="S408" s="195">
        <f t="shared" si="133"/>
        <v>0.54166666666666663</v>
      </c>
      <c r="T408" s="195">
        <f t="shared" si="134"/>
        <v>0.5625</v>
      </c>
      <c r="U408" s="195">
        <f t="shared" si="135"/>
        <v>0.66666666666666663</v>
      </c>
      <c r="V408" s="196"/>
      <c r="W408" s="196">
        <f t="shared" si="136"/>
        <v>0.35416666666666669</v>
      </c>
      <c r="X408" s="196"/>
      <c r="Y408" s="196">
        <f t="shared" si="137"/>
        <v>0.35416666666666657</v>
      </c>
      <c r="Z408" s="196"/>
      <c r="AA408" s="150"/>
    </row>
    <row r="409" spans="2:30" ht="12.75" hidden="1" customHeight="1" outlineLevel="1" x14ac:dyDescent="0.2">
      <c r="B409" s="851"/>
      <c r="C409" s="851"/>
      <c r="D409" s="27" t="str">
        <f t="shared" si="138"/>
        <v/>
      </c>
      <c r="E409" s="191" t="str">
        <f t="shared" si="139"/>
        <v>DDD</v>
      </c>
      <c r="F409" s="191">
        <f t="shared" si="128"/>
        <v>2019</v>
      </c>
      <c r="G409" s="191">
        <f t="shared" si="129"/>
        <v>12</v>
      </c>
      <c r="H409" s="191">
        <f t="shared" si="131"/>
        <v>28</v>
      </c>
      <c r="I409" s="192">
        <f t="shared" si="130"/>
        <v>42365</v>
      </c>
      <c r="J409" s="193"/>
      <c r="K409" s="194"/>
      <c r="L409" s="193"/>
      <c r="M409" s="194"/>
      <c r="N409" s="193"/>
      <c r="O409" s="194"/>
      <c r="P409" s="193"/>
      <c r="Q409" s="194"/>
      <c r="R409" s="195"/>
      <c r="S409" s="195"/>
      <c r="T409" s="195"/>
      <c r="U409" s="195"/>
      <c r="V409" s="196"/>
      <c r="W409" s="196"/>
      <c r="X409" s="196"/>
      <c r="Y409" s="196"/>
      <c r="Z409" s="196"/>
    </row>
    <row r="410" spans="2:30" ht="12.75" hidden="1" customHeight="1" outlineLevel="1" x14ac:dyDescent="0.2">
      <c r="B410" s="851"/>
      <c r="C410" s="851"/>
      <c r="D410" s="27" t="str">
        <f t="shared" si="138"/>
        <v/>
      </c>
      <c r="E410" s="191" t="str">
        <f t="shared" si="139"/>
        <v>DDD</v>
      </c>
      <c r="F410" s="191">
        <f t="shared" si="128"/>
        <v>2019</v>
      </c>
      <c r="G410" s="191">
        <f t="shared" si="129"/>
        <v>12</v>
      </c>
      <c r="H410" s="191">
        <f t="shared" si="131"/>
        <v>29</v>
      </c>
      <c r="I410" s="192">
        <f t="shared" si="130"/>
        <v>42366</v>
      </c>
      <c r="J410" s="193"/>
      <c r="K410" s="194"/>
      <c r="L410" s="193"/>
      <c r="M410" s="194"/>
      <c r="N410" s="193"/>
      <c r="O410" s="194"/>
      <c r="P410" s="193"/>
      <c r="Q410" s="194"/>
      <c r="R410" s="195"/>
      <c r="S410" s="195"/>
      <c r="T410" s="195"/>
      <c r="U410" s="195"/>
      <c r="V410" s="196"/>
      <c r="W410" s="196"/>
      <c r="X410" s="196"/>
      <c r="Y410" s="196"/>
      <c r="Z410" s="196"/>
    </row>
    <row r="411" spans="2:30" ht="12.75" hidden="1" customHeight="1" outlineLevel="1" x14ac:dyDescent="0.2">
      <c r="B411" s="851"/>
      <c r="C411" s="851"/>
      <c r="D411" s="27" t="str">
        <f t="shared" si="138"/>
        <v/>
      </c>
      <c r="E411" s="191" t="str">
        <f t="shared" si="139"/>
        <v>DDD</v>
      </c>
      <c r="F411" s="191">
        <f t="shared" si="128"/>
        <v>2019</v>
      </c>
      <c r="G411" s="191">
        <f t="shared" si="129"/>
        <v>12</v>
      </c>
      <c r="H411" s="191">
        <f t="shared" si="131"/>
        <v>30</v>
      </c>
      <c r="I411" s="192">
        <f t="shared" si="130"/>
        <v>42367</v>
      </c>
      <c r="J411" s="193">
        <f>$J$4</f>
        <v>7</v>
      </c>
      <c r="K411" s="194">
        <f t="shared" si="144"/>
        <v>0</v>
      </c>
      <c r="L411" s="193">
        <f t="shared" si="140"/>
        <v>13</v>
      </c>
      <c r="M411" s="194">
        <f t="shared" si="141"/>
        <v>0</v>
      </c>
      <c r="N411" s="193">
        <f t="shared" si="142"/>
        <v>13</v>
      </c>
      <c r="O411" s="194">
        <f t="shared" si="143"/>
        <v>30</v>
      </c>
      <c r="P411" s="193">
        <f>$P$4</f>
        <v>16</v>
      </c>
      <c r="Q411" s="194">
        <f>$Q$4</f>
        <v>0</v>
      </c>
      <c r="R411" s="195">
        <f>TIME(J411,K411,0)</f>
        <v>0.29166666666666669</v>
      </c>
      <c r="S411" s="195">
        <f>TIME(L411,M411,0)</f>
        <v>0.54166666666666663</v>
      </c>
      <c r="T411" s="195">
        <f>TIME(N411,O411,0)</f>
        <v>0.5625</v>
      </c>
      <c r="U411" s="195">
        <f>TIME(P411,Q411,0)</f>
        <v>0.66666666666666663</v>
      </c>
      <c r="V411" s="196"/>
      <c r="W411" s="196">
        <f>TIME($W$4,$X$4,0)</f>
        <v>0.35416666666666669</v>
      </c>
      <c r="X411" s="196"/>
      <c r="Y411" s="196">
        <f>U411-R411-(T411-S411)</f>
        <v>0.35416666666666657</v>
      </c>
      <c r="Z411" s="196"/>
      <c r="AA411" s="150"/>
    </row>
    <row r="412" spans="2:30" ht="12.75" hidden="1" customHeight="1" outlineLevel="1" x14ac:dyDescent="0.2">
      <c r="B412" s="851"/>
      <c r="C412" s="851"/>
      <c r="D412" s="27" t="str">
        <f t="shared" si="138"/>
        <v/>
      </c>
      <c r="E412" s="191" t="str">
        <f t="shared" si="139"/>
        <v>DDD</v>
      </c>
      <c r="F412" s="191">
        <f t="shared" si="128"/>
        <v>2019</v>
      </c>
      <c r="G412" s="191">
        <f t="shared" si="129"/>
        <v>12</v>
      </c>
      <c r="H412" s="191">
        <f t="shared" si="131"/>
        <v>31</v>
      </c>
      <c r="I412" s="192">
        <f t="shared" si="130"/>
        <v>42368</v>
      </c>
      <c r="J412" s="193">
        <f>$J$4</f>
        <v>7</v>
      </c>
      <c r="K412" s="194">
        <f t="shared" si="144"/>
        <v>0</v>
      </c>
      <c r="L412" s="193">
        <f t="shared" si="140"/>
        <v>13</v>
      </c>
      <c r="M412" s="194">
        <f t="shared" si="141"/>
        <v>0</v>
      </c>
      <c r="N412" s="193">
        <f t="shared" si="142"/>
        <v>13</v>
      </c>
      <c r="O412" s="194">
        <f t="shared" si="143"/>
        <v>30</v>
      </c>
      <c r="P412" s="193">
        <f>$P$4</f>
        <v>16</v>
      </c>
      <c r="Q412" s="194">
        <f>$Q$4</f>
        <v>0</v>
      </c>
      <c r="R412" s="195">
        <f>TIME(J412,K412,0)</f>
        <v>0.29166666666666669</v>
      </c>
      <c r="S412" s="195">
        <f>TIME(L412,M412,0)</f>
        <v>0.54166666666666663</v>
      </c>
      <c r="T412" s="195">
        <f>TIME(N412,O412,0)</f>
        <v>0.5625</v>
      </c>
      <c r="U412" s="195">
        <f>TIME(P412,Q412,0)</f>
        <v>0.66666666666666663</v>
      </c>
      <c r="V412" s="196"/>
      <c r="W412" s="196">
        <f>TIME($W$4,$X$4,0)</f>
        <v>0.35416666666666669</v>
      </c>
      <c r="X412" s="196"/>
      <c r="Y412" s="196">
        <f>U412-R412-(T412-S412)</f>
        <v>0.35416666666666657</v>
      </c>
      <c r="Z412" s="196"/>
      <c r="AA412" s="150"/>
    </row>
    <row r="413" spans="2:30" ht="12.75" hidden="1" customHeight="1" outlineLevel="1" x14ac:dyDescent="0.2">
      <c r="B413" s="851"/>
      <c r="C413" s="851"/>
      <c r="E413" s="191"/>
      <c r="F413" s="9"/>
      <c r="G413" s="9"/>
      <c r="H413" s="191"/>
      <c r="I413" s="13"/>
      <c r="P413" s="4" t="s">
        <v>21</v>
      </c>
      <c r="Q413" s="4"/>
      <c r="R413" s="4"/>
      <c r="S413" s="4"/>
      <c r="T413" s="4"/>
      <c r="U413" s="4"/>
      <c r="V413" s="18"/>
      <c r="W413" s="18">
        <f>SUM(W381:W412)</f>
        <v>7.7916666666666687</v>
      </c>
      <c r="X413" s="18"/>
      <c r="Y413" s="18">
        <f>SUM(Y381:Y412)</f>
        <v>7.8368055555555562</v>
      </c>
      <c r="Z413" s="18"/>
      <c r="AA413" s="190">
        <f>IF(Y413-W413&lt;0,W413-Y413,Y413-W413)</f>
        <v>4.5138888888887507E-2</v>
      </c>
      <c r="AB413" s="190">
        <f>8.5*SUM(AB381:AB412)/24</f>
        <v>0</v>
      </c>
      <c r="AC413" s="190">
        <f>8.5*SUM(AC381:AC412)/24</f>
        <v>0</v>
      </c>
      <c r="AD413" s="190">
        <f>8.5*SUM(AD381:AD412)/24</f>
        <v>0</v>
      </c>
    </row>
    <row r="414" spans="2:30" ht="12.75" customHeight="1" collapsed="1" x14ac:dyDescent="0.2">
      <c r="B414" s="852"/>
      <c r="C414" s="852"/>
      <c r="E414" s="191"/>
      <c r="F414" s="51"/>
      <c r="G414" s="51"/>
      <c r="H414" s="51"/>
      <c r="I414" s="51"/>
      <c r="J414" s="52"/>
      <c r="K414" s="52"/>
      <c r="L414" s="52"/>
      <c r="M414" s="52"/>
      <c r="N414" s="52"/>
      <c r="O414" s="52"/>
      <c r="P414" s="52"/>
      <c r="Q414" s="52"/>
      <c r="R414" s="52"/>
      <c r="S414" s="52"/>
      <c r="T414" s="52"/>
      <c r="U414" s="52"/>
      <c r="V414" s="61"/>
      <c r="W414" s="61"/>
      <c r="X414" s="61"/>
      <c r="Y414" s="51"/>
      <c r="Z414" s="51"/>
      <c r="AA414" s="204">
        <f>AA380+AA413</f>
        <v>6.1131944444444226</v>
      </c>
      <c r="AB414" s="205">
        <f>AB380+SUM(AB381:AB412)</f>
        <v>18</v>
      </c>
      <c r="AC414" s="205">
        <f>AC380+SUM(AC381:AC412)</f>
        <v>3</v>
      </c>
      <c r="AD414" s="205">
        <f>AD380+SUM(AD381:AD412)</f>
        <v>8</v>
      </c>
    </row>
  </sheetData>
  <mergeCells count="32">
    <mergeCell ref="B109:B142"/>
    <mergeCell ref="C109:C142"/>
    <mergeCell ref="B143:B176"/>
    <mergeCell ref="C143:C176"/>
    <mergeCell ref="B177:B210"/>
    <mergeCell ref="C177:C210"/>
    <mergeCell ref="B381:B414"/>
    <mergeCell ref="C381:C414"/>
    <mergeCell ref="B211:B244"/>
    <mergeCell ref="C211:C244"/>
    <mergeCell ref="B245:B278"/>
    <mergeCell ref="C245:C278"/>
    <mergeCell ref="B279:B312"/>
    <mergeCell ref="C279:C312"/>
    <mergeCell ref="B313:B346"/>
    <mergeCell ref="C313:C346"/>
    <mergeCell ref="B347:B380"/>
    <mergeCell ref="C347:C380"/>
    <mergeCell ref="AE2:AE5"/>
    <mergeCell ref="AB2:AB5"/>
    <mergeCell ref="AD2:AD5"/>
    <mergeCell ref="B75:B108"/>
    <mergeCell ref="C75:C108"/>
    <mergeCell ref="B2:B5"/>
    <mergeCell ref="C2:C5"/>
    <mergeCell ref="J2:P2"/>
    <mergeCell ref="AC2:AC5"/>
    <mergeCell ref="AA2:AA5"/>
    <mergeCell ref="B7:B40"/>
    <mergeCell ref="C7:C40"/>
    <mergeCell ref="B41:B74"/>
    <mergeCell ref="C41:C74"/>
  </mergeCells>
  <conditionalFormatting sqref="AA39:AA40">
    <cfRule type="expression" dxfId="155" priority="52">
      <formula>(Y39-W39)&lt;0</formula>
    </cfRule>
    <cfRule type="expression" dxfId="154" priority="51">
      <formula>(Y39-W39)&gt;0</formula>
    </cfRule>
  </conditionalFormatting>
  <conditionalFormatting sqref="AA73:AA74">
    <cfRule type="expression" dxfId="153" priority="50">
      <formula>(Y73-W73)&lt;0</formula>
    </cfRule>
    <cfRule type="expression" dxfId="152" priority="49">
      <formula>(Y73-W73)&gt;0</formula>
    </cfRule>
  </conditionalFormatting>
  <conditionalFormatting sqref="AA107:AA108">
    <cfRule type="expression" dxfId="151" priority="48">
      <formula>(Y107-W107)&lt;0</formula>
    </cfRule>
    <cfRule type="expression" dxfId="150" priority="47">
      <formula>(Y107-W107)&gt;0</formula>
    </cfRule>
  </conditionalFormatting>
  <conditionalFormatting sqref="AA141:AA142">
    <cfRule type="expression" dxfId="149" priority="46">
      <formula>(Y141-W141)&lt;0</formula>
    </cfRule>
    <cfRule type="expression" dxfId="148" priority="45">
      <formula>(Y141-W141)&gt;0</formula>
    </cfRule>
  </conditionalFormatting>
  <conditionalFormatting sqref="AA175:AA176">
    <cfRule type="expression" dxfId="147" priority="44">
      <formula>(Y175-W175)&lt;0</formula>
    </cfRule>
    <cfRule type="expression" dxfId="146" priority="43">
      <formula>(Y175-W175)&gt;0</formula>
    </cfRule>
  </conditionalFormatting>
  <conditionalFormatting sqref="AA209:AA210">
    <cfRule type="expression" dxfId="145" priority="13">
      <formula>(Y209-W209)&gt;0</formula>
    </cfRule>
    <cfRule type="expression" dxfId="144" priority="14">
      <formula>(Y209-W209)&lt;0</formula>
    </cfRule>
  </conditionalFormatting>
  <conditionalFormatting sqref="AA243:AA244">
    <cfRule type="expression" dxfId="143" priority="12">
      <formula>(Y243-W243)&lt;0</formula>
    </cfRule>
    <cfRule type="expression" dxfId="142" priority="11">
      <formula>(Y243-W243)&gt;0</formula>
    </cfRule>
  </conditionalFormatting>
  <conditionalFormatting sqref="AA277:AA278">
    <cfRule type="expression" dxfId="141" priority="10">
      <formula>(Y277-W277)&lt;0</formula>
    </cfRule>
    <cfRule type="expression" dxfId="140" priority="9">
      <formula>(Y277-W277)&gt;0</formula>
    </cfRule>
  </conditionalFormatting>
  <conditionalFormatting sqref="AA311:AA312">
    <cfRule type="expression" dxfId="139" priority="8">
      <formula>(Y311-W311)&lt;0</formula>
    </cfRule>
    <cfRule type="expression" dxfId="138" priority="7">
      <formula>(Y311-W311)&gt;0</formula>
    </cfRule>
  </conditionalFormatting>
  <conditionalFormatting sqref="AA345:AA346">
    <cfRule type="expression" dxfId="137" priority="6">
      <formula>(Y345-W345)&lt;0</formula>
    </cfRule>
    <cfRule type="expression" dxfId="136" priority="5">
      <formula>(Y345-W345)&gt;0</formula>
    </cfRule>
  </conditionalFormatting>
  <conditionalFormatting sqref="AA379:AA380">
    <cfRule type="expression" dxfId="135" priority="4">
      <formula>(Y379-W379)&lt;0</formula>
    </cfRule>
    <cfRule type="expression" dxfId="134" priority="3">
      <formula>(Y379-W379)&gt;0</formula>
    </cfRule>
  </conditionalFormatting>
  <conditionalFormatting sqref="AA413:AA414">
    <cfRule type="expression" dxfId="133" priority="2">
      <formula>(Y413-W413)&lt;0</formula>
    </cfRule>
    <cfRule type="expression" dxfId="132" priority="1">
      <formula>(Y413-W413)&gt;0</formula>
    </cfRule>
  </conditionalFormatting>
  <pageMargins left="0.70866141732283472" right="0.70866141732283472" top="0.74803149606299213" bottom="0.74803149606299213" header="0.31496062992125984" footer="0.31496062992125984"/>
  <pageSetup paperSize="9" scale="5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dimension ref="B2:AV412"/>
  <sheetViews>
    <sheetView zoomScale="80" zoomScaleNormal="80" workbookViewId="0">
      <pane ySplit="4" topLeftCell="A5" activePane="bottomLeft" state="frozen"/>
      <selection pane="bottomLeft"/>
    </sheetView>
  </sheetViews>
  <sheetFormatPr baseColWidth="10" defaultColWidth="9.1640625" defaultRowHeight="14" outlineLevelRow="1" x14ac:dyDescent="0.2"/>
  <cols>
    <col min="1" max="1" width="2.6640625" style="1" customWidth="1"/>
    <col min="2" max="3" width="5.6640625" style="27" customWidth="1"/>
    <col min="4" max="4" width="3.6640625" style="27" customWidth="1"/>
    <col min="5" max="5" width="5.6640625" style="6" customWidth="1"/>
    <col min="6" max="6" width="11.6640625" style="6" customWidth="1"/>
    <col min="7" max="10" width="7.6640625" style="1" customWidth="1"/>
    <col min="11" max="11" width="7.6640625" style="16" customWidth="1"/>
    <col min="12" max="12" width="7.6640625" style="6" customWidth="1"/>
    <col min="13" max="13" width="8.33203125" style="6" customWidth="1"/>
    <col min="14" max="15" width="5.6640625" style="9" customWidth="1"/>
    <col min="16" max="16" width="3.6640625" style="27" customWidth="1"/>
    <col min="17" max="17" width="8.6640625" style="27" customWidth="1"/>
    <col min="18" max="18" width="5.6640625" style="28" customWidth="1"/>
    <col min="19" max="19" width="21.6640625" style="28" customWidth="1"/>
    <col min="20" max="20" width="3.6640625" style="1" customWidth="1"/>
    <col min="21" max="21" width="8.6640625" style="3" customWidth="1"/>
    <col min="22" max="22" width="10.83203125" style="27" bestFit="1" customWidth="1"/>
    <col min="23" max="23" width="8.6640625" style="3" customWidth="1"/>
    <col min="24" max="24" width="8.6640625" style="27" customWidth="1"/>
    <col min="25" max="25" width="8.6640625" style="3" customWidth="1"/>
    <col min="26" max="26" width="8.6640625" style="27" customWidth="1"/>
    <col min="27" max="27" width="8.6640625" style="3" customWidth="1"/>
    <col min="28" max="28" width="8.6640625" style="27" customWidth="1"/>
    <col min="29" max="29" width="8.6640625" style="3" customWidth="1"/>
    <col min="30" max="30" width="8.6640625" style="27" customWidth="1"/>
    <col min="31" max="48" width="8.6640625" style="3" customWidth="1"/>
    <col min="49" max="16384" width="9.1640625" style="1"/>
  </cols>
  <sheetData>
    <row r="2" spans="2:19" ht="15" customHeight="1" x14ac:dyDescent="0.2">
      <c r="B2" s="867" t="s">
        <v>39</v>
      </c>
      <c r="C2" s="867" t="s">
        <v>23</v>
      </c>
      <c r="D2" s="31"/>
      <c r="E2" s="32"/>
      <c r="F2" s="32"/>
      <c r="G2" s="870" t="s">
        <v>43</v>
      </c>
      <c r="H2" s="871"/>
      <c r="I2" s="871"/>
      <c r="J2" s="871"/>
      <c r="K2" s="33" t="s">
        <v>21</v>
      </c>
      <c r="L2" s="32" t="s">
        <v>21</v>
      </c>
      <c r="M2" s="32" t="s">
        <v>45</v>
      </c>
      <c r="N2" s="955" t="s">
        <v>31</v>
      </c>
      <c r="O2" s="958" t="s">
        <v>46</v>
      </c>
      <c r="P2" s="958"/>
      <c r="Q2" s="959"/>
      <c r="R2" s="959"/>
      <c r="S2" s="34"/>
    </row>
    <row r="3" spans="2:19" ht="15" x14ac:dyDescent="0.2">
      <c r="B3" s="868"/>
      <c r="C3" s="868"/>
      <c r="D3" s="35" t="s">
        <v>0</v>
      </c>
      <c r="E3" s="36" t="s">
        <v>24</v>
      </c>
      <c r="F3" s="36" t="s">
        <v>25</v>
      </c>
      <c r="G3" s="36" t="s">
        <v>40</v>
      </c>
      <c r="H3" s="36" t="s">
        <v>42</v>
      </c>
      <c r="I3" s="36" t="s">
        <v>42</v>
      </c>
      <c r="J3" s="36" t="s">
        <v>41</v>
      </c>
      <c r="K3" s="37" t="s">
        <v>27</v>
      </c>
      <c r="L3" s="36" t="s">
        <v>44</v>
      </c>
      <c r="M3" s="36"/>
      <c r="N3" s="956"/>
      <c r="O3" s="960" t="s">
        <v>12</v>
      </c>
      <c r="P3" s="960"/>
      <c r="Q3" s="961"/>
      <c r="R3" s="961"/>
      <c r="S3" s="35"/>
    </row>
    <row r="4" spans="2:19" x14ac:dyDescent="0.2">
      <c r="B4" s="869"/>
      <c r="C4" s="869"/>
      <c r="D4" s="38" t="s">
        <v>26</v>
      </c>
      <c r="E4" s="39" t="s">
        <v>26</v>
      </c>
      <c r="F4" s="39" t="s">
        <v>26</v>
      </c>
      <c r="G4" s="39" t="s">
        <v>28</v>
      </c>
      <c r="H4" s="39" t="s">
        <v>28</v>
      </c>
      <c r="I4" s="39" t="s">
        <v>28</v>
      </c>
      <c r="J4" s="39" t="s">
        <v>28</v>
      </c>
      <c r="K4" s="40" t="s">
        <v>28</v>
      </c>
      <c r="L4" s="39" t="s">
        <v>28</v>
      </c>
      <c r="M4" s="39" t="s">
        <v>28</v>
      </c>
      <c r="N4" s="957"/>
      <c r="O4" s="38" t="s">
        <v>47</v>
      </c>
      <c r="P4" s="38" t="s">
        <v>24</v>
      </c>
      <c r="Q4" s="38" t="s">
        <v>91</v>
      </c>
      <c r="R4" s="38" t="s">
        <v>48</v>
      </c>
      <c r="S4" s="38" t="s">
        <v>47</v>
      </c>
    </row>
    <row r="5" spans="2:19" ht="12.75" hidden="1" customHeight="1" outlineLevel="1" x14ac:dyDescent="0.2">
      <c r="B5" s="850">
        <v>2018</v>
      </c>
      <c r="C5" s="850" t="s">
        <v>10</v>
      </c>
      <c r="D5" s="41"/>
      <c r="E5" s="42"/>
      <c r="F5" s="42"/>
      <c r="G5" s="43"/>
      <c r="H5" s="43"/>
      <c r="I5" s="43"/>
      <c r="J5" s="43"/>
      <c r="K5" s="44"/>
      <c r="L5" s="42"/>
      <c r="M5" s="42"/>
      <c r="N5" s="59"/>
      <c r="O5" s="59"/>
      <c r="P5" s="41"/>
      <c r="Q5" s="41"/>
      <c r="R5" s="45"/>
      <c r="S5" s="46"/>
    </row>
    <row r="6" spans="2:19" ht="12.75" hidden="1" customHeight="1" outlineLevel="1" x14ac:dyDescent="0.2">
      <c r="B6" s="851"/>
      <c r="C6" s="851"/>
      <c r="D6" s="27">
        <v>1</v>
      </c>
      <c r="E6" s="9" t="s">
        <v>1</v>
      </c>
      <c r="F6" s="13">
        <v>43101</v>
      </c>
      <c r="G6" s="5">
        <v>0.33333333333333331</v>
      </c>
      <c r="H6" s="5">
        <v>0.52083333333333337</v>
      </c>
      <c r="I6" s="5">
        <v>0.54166666666666663</v>
      </c>
      <c r="J6" s="5">
        <v>0.70833333333333337</v>
      </c>
      <c r="K6" s="10">
        <v>0.35416666666666669</v>
      </c>
      <c r="L6" s="10">
        <f>J6-G6-(I6-H6)</f>
        <v>0.3541666666666668</v>
      </c>
      <c r="S6" s="47"/>
    </row>
    <row r="7" spans="2:19" ht="12.75" hidden="1" customHeight="1" outlineLevel="1" x14ac:dyDescent="0.2">
      <c r="B7" s="851"/>
      <c r="C7" s="851"/>
      <c r="E7" s="9" t="s">
        <v>125</v>
      </c>
      <c r="F7" s="13">
        <v>43102</v>
      </c>
      <c r="G7" s="5">
        <v>0.33333333333333331</v>
      </c>
      <c r="H7" s="5">
        <v>0.52083333333333337</v>
      </c>
      <c r="I7" s="5">
        <v>0.54166666666666663</v>
      </c>
      <c r="J7" s="5">
        <v>0.70833333333333337</v>
      </c>
      <c r="K7" s="10">
        <v>0.35416666666666669</v>
      </c>
      <c r="L7" s="10">
        <f>J7-G7-(I7-H7)</f>
        <v>0.3541666666666668</v>
      </c>
      <c r="M7" s="10"/>
      <c r="O7" s="10"/>
      <c r="S7" s="47"/>
    </row>
    <row r="8" spans="2:19" ht="12.75" hidden="1" customHeight="1" outlineLevel="1" x14ac:dyDescent="0.2">
      <c r="B8" s="851"/>
      <c r="C8" s="851"/>
      <c r="E8" s="9" t="s">
        <v>126</v>
      </c>
      <c r="F8" s="13">
        <v>43103</v>
      </c>
      <c r="G8" s="5">
        <v>0.33333333333333331</v>
      </c>
      <c r="H8" s="5">
        <v>0.52083333333333337</v>
      </c>
      <c r="I8" s="5">
        <v>0.54166666666666663</v>
      </c>
      <c r="J8" s="5">
        <v>0.70833333333333337</v>
      </c>
      <c r="K8" s="10">
        <v>0.35416666666666669</v>
      </c>
      <c r="L8" s="10">
        <f>J8-G8-(I8-H8)</f>
        <v>0.3541666666666668</v>
      </c>
      <c r="M8" s="11"/>
      <c r="O8" s="10"/>
      <c r="P8" s="27">
        <v>1</v>
      </c>
      <c r="S8" s="47" t="s">
        <v>17</v>
      </c>
    </row>
    <row r="9" spans="2:19" ht="12.75" hidden="1" customHeight="1" outlineLevel="1" x14ac:dyDescent="0.2">
      <c r="B9" s="851"/>
      <c r="C9" s="851"/>
      <c r="E9" s="2" t="s">
        <v>127</v>
      </c>
      <c r="F9" s="14">
        <v>43104</v>
      </c>
      <c r="G9" s="8">
        <v>0.34375</v>
      </c>
      <c r="H9" s="8">
        <v>0.54166666666666663</v>
      </c>
      <c r="I9" s="8">
        <v>0.57291666666666663</v>
      </c>
      <c r="J9" s="8">
        <v>0.75</v>
      </c>
      <c r="K9" s="11">
        <v>0.35416666666666669</v>
      </c>
      <c r="L9" s="11">
        <f>J9-G9-(I9-H9)</f>
        <v>0.375</v>
      </c>
      <c r="M9" s="11"/>
      <c r="O9" s="10"/>
      <c r="S9" s="47"/>
    </row>
    <row r="10" spans="2:19" ht="12.75" hidden="1" customHeight="1" outlineLevel="1" x14ac:dyDescent="0.2">
      <c r="B10" s="851"/>
      <c r="C10" s="851"/>
      <c r="E10" s="2" t="s">
        <v>128</v>
      </c>
      <c r="F10" s="14">
        <v>43105</v>
      </c>
      <c r="G10" s="8">
        <v>0.34375</v>
      </c>
      <c r="H10" s="8">
        <v>0.54166666666666663</v>
      </c>
      <c r="I10" s="8">
        <v>0.57291666666666663</v>
      </c>
      <c r="J10" s="8">
        <v>0.66666666666666663</v>
      </c>
      <c r="K10" s="11">
        <v>0.35416666666666669</v>
      </c>
      <c r="L10" s="11">
        <f>J10-G10-(I10-H10)</f>
        <v>0.29166666666666663</v>
      </c>
      <c r="M10" s="11"/>
      <c r="O10" s="10"/>
      <c r="S10" s="47"/>
    </row>
    <row r="11" spans="2:19" ht="12.75" hidden="1" customHeight="1" outlineLevel="1" x14ac:dyDescent="0.2">
      <c r="B11" s="851"/>
      <c r="C11" s="851"/>
      <c r="E11" s="9" t="s">
        <v>129</v>
      </c>
      <c r="F11" s="13">
        <v>43106</v>
      </c>
      <c r="G11" s="5"/>
      <c r="H11" s="5"/>
      <c r="I11" s="5"/>
      <c r="J11" s="5"/>
      <c r="K11" s="10"/>
      <c r="L11" s="10"/>
      <c r="M11" s="10"/>
      <c r="O11" s="10"/>
      <c r="S11" s="48"/>
    </row>
    <row r="12" spans="2:19" ht="12.75" hidden="1" customHeight="1" outlineLevel="1" x14ac:dyDescent="0.2">
      <c r="B12" s="851"/>
      <c r="C12" s="851"/>
      <c r="E12" s="9" t="s">
        <v>130</v>
      </c>
      <c r="F12" s="13">
        <v>43107</v>
      </c>
      <c r="G12" s="5"/>
      <c r="H12" s="5"/>
      <c r="I12" s="5"/>
      <c r="J12" s="5"/>
      <c r="K12" s="10"/>
      <c r="L12" s="10"/>
      <c r="M12" s="10"/>
      <c r="O12" s="10"/>
      <c r="S12" s="47"/>
    </row>
    <row r="13" spans="2:19" ht="12.75" hidden="1" customHeight="1" outlineLevel="1" x14ac:dyDescent="0.2">
      <c r="B13" s="851"/>
      <c r="C13" s="851"/>
      <c r="D13" s="27">
        <v>2</v>
      </c>
      <c r="E13" s="2" t="s">
        <v>131</v>
      </c>
      <c r="F13" s="14">
        <v>43108</v>
      </c>
      <c r="G13" s="8">
        <v>0.33333333333333331</v>
      </c>
      <c r="H13" s="8">
        <v>0.5</v>
      </c>
      <c r="I13" s="8">
        <v>0.55208333333333337</v>
      </c>
      <c r="J13" s="8">
        <v>0.80208333333333337</v>
      </c>
      <c r="K13" s="11">
        <v>0.35416666666666669</v>
      </c>
      <c r="L13" s="11">
        <f>J13-G13-(I13-H13)</f>
        <v>0.41666666666666669</v>
      </c>
      <c r="M13" s="10"/>
      <c r="O13" s="10"/>
      <c r="S13" s="48"/>
    </row>
    <row r="14" spans="2:19" ht="12.75" hidden="1" customHeight="1" outlineLevel="1" x14ac:dyDescent="0.2">
      <c r="B14" s="851"/>
      <c r="C14" s="851"/>
      <c r="E14" s="2" t="s">
        <v>125</v>
      </c>
      <c r="F14" s="14">
        <v>43109</v>
      </c>
      <c r="G14" s="8">
        <v>0.34027777777777773</v>
      </c>
      <c r="H14" s="8">
        <v>0.51041666666666663</v>
      </c>
      <c r="I14" s="8">
        <v>0.55208333333333337</v>
      </c>
      <c r="J14" s="8">
        <v>0.78819444444444453</v>
      </c>
      <c r="K14" s="11">
        <v>0.35416666666666669</v>
      </c>
      <c r="L14" s="11">
        <f>J14-G14-(I14-H14)</f>
        <v>0.40625000000000006</v>
      </c>
      <c r="M14" s="11"/>
      <c r="O14" s="10"/>
      <c r="S14" s="47"/>
    </row>
    <row r="15" spans="2:19" ht="12.75" hidden="1" customHeight="1" outlineLevel="1" x14ac:dyDescent="0.2">
      <c r="B15" s="851"/>
      <c r="C15" s="851"/>
      <c r="E15" s="2" t="s">
        <v>126</v>
      </c>
      <c r="F15" s="14">
        <v>43110</v>
      </c>
      <c r="G15" s="8">
        <v>0.34375</v>
      </c>
      <c r="H15" s="8">
        <v>0.55208333333333337</v>
      </c>
      <c r="I15" s="8">
        <v>0.58333333333333337</v>
      </c>
      <c r="J15" s="8">
        <v>0.72916666666666663</v>
      </c>
      <c r="K15" s="11">
        <v>0.35416666666666669</v>
      </c>
      <c r="L15" s="11">
        <f>J15-G15-(I15-H15)</f>
        <v>0.35416666666666663</v>
      </c>
      <c r="M15" s="11"/>
      <c r="O15" s="10"/>
      <c r="S15" s="47"/>
    </row>
    <row r="16" spans="2:19" ht="12.75" hidden="1" customHeight="1" outlineLevel="1" x14ac:dyDescent="0.2">
      <c r="B16" s="851"/>
      <c r="C16" s="851"/>
      <c r="E16" s="2" t="s">
        <v>127</v>
      </c>
      <c r="F16" s="14">
        <v>43111</v>
      </c>
      <c r="G16" s="8">
        <v>0.35416666666666669</v>
      </c>
      <c r="H16" s="8">
        <v>0.54166666666666663</v>
      </c>
      <c r="I16" s="8">
        <v>0.57638888888888895</v>
      </c>
      <c r="J16" s="8">
        <v>0.97916666666666663</v>
      </c>
      <c r="K16" s="11">
        <v>0.35416666666666669</v>
      </c>
      <c r="L16" s="11">
        <f>J16-G16-(I16-H16)</f>
        <v>0.59027777777777768</v>
      </c>
      <c r="M16" s="10"/>
      <c r="S16" s="47"/>
    </row>
    <row r="17" spans="2:19" ht="12.75" hidden="1" customHeight="1" outlineLevel="1" x14ac:dyDescent="0.2">
      <c r="B17" s="851"/>
      <c r="C17" s="851"/>
      <c r="E17" s="2" t="s">
        <v>128</v>
      </c>
      <c r="F17" s="14">
        <v>43112</v>
      </c>
      <c r="G17" s="69">
        <v>0.39583333333333331</v>
      </c>
      <c r="H17" s="69">
        <v>0.54166666666666663</v>
      </c>
      <c r="I17" s="69">
        <v>0.54166666666666663</v>
      </c>
      <c r="J17" s="69">
        <v>0.58333333333333337</v>
      </c>
      <c r="K17" s="11">
        <v>0.35416666666666669</v>
      </c>
      <c r="L17" s="11">
        <f>J17-G17-(I17-H17)</f>
        <v>0.18750000000000006</v>
      </c>
      <c r="M17" s="10"/>
      <c r="S17" s="47"/>
    </row>
    <row r="18" spans="2:19" ht="12.75" hidden="1" customHeight="1" outlineLevel="1" x14ac:dyDescent="0.2">
      <c r="B18" s="851"/>
      <c r="C18" s="851"/>
      <c r="E18" s="9" t="s">
        <v>129</v>
      </c>
      <c r="F18" s="13">
        <v>43113</v>
      </c>
      <c r="G18" s="5"/>
      <c r="H18" s="5"/>
      <c r="I18" s="5"/>
      <c r="J18" s="5"/>
      <c r="K18" s="10"/>
      <c r="L18" s="10"/>
      <c r="M18" s="10"/>
      <c r="O18" s="10"/>
      <c r="S18" s="47"/>
    </row>
    <row r="19" spans="2:19" ht="12.75" hidden="1" customHeight="1" outlineLevel="1" x14ac:dyDescent="0.2">
      <c r="B19" s="851"/>
      <c r="C19" s="851"/>
      <c r="E19" s="9" t="s">
        <v>130</v>
      </c>
      <c r="F19" s="13">
        <v>43114</v>
      </c>
      <c r="G19" s="5"/>
      <c r="H19" s="5"/>
      <c r="I19" s="5"/>
      <c r="J19" s="5"/>
      <c r="K19" s="10"/>
      <c r="L19" s="10"/>
      <c r="M19" s="12"/>
      <c r="S19" s="47"/>
    </row>
    <row r="20" spans="2:19" ht="12.75" hidden="1" customHeight="1" outlineLevel="1" x14ac:dyDescent="0.2">
      <c r="B20" s="851"/>
      <c r="C20" s="851"/>
      <c r="D20" s="27">
        <v>3</v>
      </c>
      <c r="E20" s="2" t="s">
        <v>131</v>
      </c>
      <c r="F20" s="14">
        <v>43115</v>
      </c>
      <c r="G20" s="8">
        <v>0.34722222222222227</v>
      </c>
      <c r="H20" s="8">
        <v>0.52083333333333337</v>
      </c>
      <c r="I20" s="8">
        <v>0.55208333333333337</v>
      </c>
      <c r="J20" s="8">
        <v>0.73611111111111116</v>
      </c>
      <c r="K20" s="11">
        <v>0.35416666666666669</v>
      </c>
      <c r="L20" s="11">
        <f>J20-G20-(I20-H20)</f>
        <v>0.3576388888888889</v>
      </c>
      <c r="M20" s="12"/>
      <c r="S20" s="47"/>
    </row>
    <row r="21" spans="2:19" ht="12.75" hidden="1" customHeight="1" outlineLevel="1" x14ac:dyDescent="0.2">
      <c r="B21" s="851"/>
      <c r="C21" s="851"/>
      <c r="E21" s="2" t="s">
        <v>125</v>
      </c>
      <c r="F21" s="14">
        <v>43116</v>
      </c>
      <c r="G21" s="8">
        <v>0.3611111111111111</v>
      </c>
      <c r="H21" s="8">
        <v>0.54166666666666663</v>
      </c>
      <c r="I21" s="8">
        <v>0.57291666666666663</v>
      </c>
      <c r="J21" s="8">
        <v>0.74652777777777779</v>
      </c>
      <c r="K21" s="11">
        <v>0.35416666666666669</v>
      </c>
      <c r="L21" s="11">
        <f>J21-G21-(I21-H21)</f>
        <v>0.35416666666666669</v>
      </c>
      <c r="M21" s="1"/>
      <c r="O21" s="10"/>
      <c r="S21" s="47"/>
    </row>
    <row r="22" spans="2:19" ht="12.75" hidden="1" customHeight="1" outlineLevel="1" x14ac:dyDescent="0.2">
      <c r="B22" s="851"/>
      <c r="C22" s="851"/>
      <c r="E22" s="2" t="s">
        <v>126</v>
      </c>
      <c r="F22" s="14">
        <v>43117</v>
      </c>
      <c r="G22" s="8">
        <v>0.37152777777777773</v>
      </c>
      <c r="H22" s="8">
        <v>0.54166666666666663</v>
      </c>
      <c r="I22" s="8">
        <v>0.57291666666666663</v>
      </c>
      <c r="J22" s="8">
        <v>0.72916666666666663</v>
      </c>
      <c r="K22" s="11">
        <v>0.35416666666666669</v>
      </c>
      <c r="L22" s="11">
        <f>J22-G22-(I22-H22)</f>
        <v>0.3263888888888889</v>
      </c>
      <c r="M22" s="1"/>
      <c r="O22" s="10"/>
      <c r="S22" s="47"/>
    </row>
    <row r="23" spans="2:19" ht="12.75" hidden="1" customHeight="1" outlineLevel="1" x14ac:dyDescent="0.2">
      <c r="B23" s="851"/>
      <c r="C23" s="851"/>
      <c r="E23" s="2" t="s">
        <v>127</v>
      </c>
      <c r="F23" s="14">
        <v>43118</v>
      </c>
      <c r="G23" s="8">
        <v>0.34722222222222227</v>
      </c>
      <c r="H23" s="8">
        <v>0.54166666666666663</v>
      </c>
      <c r="I23" s="8">
        <v>0.57291666666666663</v>
      </c>
      <c r="J23" s="8">
        <v>0.70833333333333337</v>
      </c>
      <c r="K23" s="11">
        <v>0.35416666666666669</v>
      </c>
      <c r="L23" s="11">
        <f>J23-G23-(I23-H23)</f>
        <v>0.3298611111111111</v>
      </c>
      <c r="M23" s="1"/>
      <c r="O23" s="10"/>
      <c r="S23" s="47"/>
    </row>
    <row r="24" spans="2:19" ht="12.75" hidden="1" customHeight="1" outlineLevel="1" x14ac:dyDescent="0.2">
      <c r="B24" s="851"/>
      <c r="C24" s="851"/>
      <c r="E24" s="2" t="s">
        <v>128</v>
      </c>
      <c r="F24" s="14">
        <v>43119</v>
      </c>
      <c r="G24" s="8">
        <v>0.3611111111111111</v>
      </c>
      <c r="H24" s="8">
        <v>0.5</v>
      </c>
      <c r="I24" s="8">
        <v>0.54166666666666663</v>
      </c>
      <c r="J24" s="8">
        <v>0.70833333333333337</v>
      </c>
      <c r="K24" s="11">
        <v>0.35416666666666669</v>
      </c>
      <c r="L24" s="11">
        <f>J24-G24-(I24-H24)</f>
        <v>0.30555555555555564</v>
      </c>
      <c r="M24" s="1"/>
      <c r="O24" s="10"/>
      <c r="S24" s="47"/>
    </row>
    <row r="25" spans="2:19" ht="12.75" hidden="1" customHeight="1" outlineLevel="1" x14ac:dyDescent="0.2">
      <c r="B25" s="851"/>
      <c r="C25" s="851"/>
      <c r="E25" s="9" t="s">
        <v>129</v>
      </c>
      <c r="F25" s="13">
        <v>43120</v>
      </c>
      <c r="G25" s="5"/>
      <c r="H25" s="5"/>
      <c r="I25" s="5"/>
      <c r="J25" s="5"/>
      <c r="K25" s="10"/>
      <c r="L25" s="10"/>
      <c r="M25" s="1"/>
      <c r="O25" s="10"/>
      <c r="S25" s="104" t="s">
        <v>20</v>
      </c>
    </row>
    <row r="26" spans="2:19" ht="12.75" hidden="1" customHeight="1" outlineLevel="1" x14ac:dyDescent="0.2">
      <c r="B26" s="851"/>
      <c r="C26" s="851"/>
      <c r="E26" s="9" t="s">
        <v>130</v>
      </c>
      <c r="F26" s="13">
        <v>43121</v>
      </c>
      <c r="G26" s="5"/>
      <c r="H26" s="5"/>
      <c r="I26" s="5"/>
      <c r="J26" s="5"/>
      <c r="K26" s="10"/>
      <c r="L26" s="10"/>
      <c r="S26" s="104"/>
    </row>
    <row r="27" spans="2:19" ht="12.75" hidden="1" customHeight="1" outlineLevel="1" x14ac:dyDescent="0.2">
      <c r="B27" s="851"/>
      <c r="C27" s="851"/>
      <c r="D27" s="27">
        <v>4</v>
      </c>
      <c r="E27" s="2" t="s">
        <v>131</v>
      </c>
      <c r="F27" s="14">
        <v>43122</v>
      </c>
      <c r="G27" s="8">
        <v>0.3263888888888889</v>
      </c>
      <c r="H27" s="8">
        <v>0.52083333333333337</v>
      </c>
      <c r="I27" s="8">
        <v>0.54166666666666663</v>
      </c>
      <c r="J27" s="8">
        <v>0.79166666666666663</v>
      </c>
      <c r="K27" s="11">
        <v>0.35416666666666669</v>
      </c>
      <c r="L27" s="11">
        <f>J27-G27-(I27-H27)</f>
        <v>0.44444444444444448</v>
      </c>
      <c r="M27" s="9"/>
      <c r="S27" s="105"/>
    </row>
    <row r="28" spans="2:19" ht="12.75" hidden="1" customHeight="1" outlineLevel="1" x14ac:dyDescent="0.2">
      <c r="B28" s="851"/>
      <c r="C28" s="851"/>
      <c r="E28" s="2" t="s">
        <v>125</v>
      </c>
      <c r="F28" s="14">
        <v>43123</v>
      </c>
      <c r="G28" s="8">
        <v>0.3263888888888889</v>
      </c>
      <c r="H28" s="8">
        <v>0.52083333333333337</v>
      </c>
      <c r="I28" s="8">
        <v>0.54166666666666663</v>
      </c>
      <c r="J28" s="8">
        <v>0.66666666666666663</v>
      </c>
      <c r="K28" s="11">
        <v>0.35416666666666669</v>
      </c>
      <c r="L28" s="11">
        <f>J28-G28-(I28-H28)</f>
        <v>0.31944444444444448</v>
      </c>
      <c r="M28" s="10"/>
      <c r="O28" s="10"/>
      <c r="S28" s="105"/>
    </row>
    <row r="29" spans="2:19" ht="12.75" hidden="1" customHeight="1" outlineLevel="1" x14ac:dyDescent="0.2">
      <c r="B29" s="851"/>
      <c r="C29" s="851"/>
      <c r="E29" s="2" t="s">
        <v>126</v>
      </c>
      <c r="F29" s="14">
        <v>43124</v>
      </c>
      <c r="G29" s="8">
        <v>0.3125</v>
      </c>
      <c r="H29" s="8">
        <v>0.52083333333333337</v>
      </c>
      <c r="I29" s="8">
        <v>0.54166666666666663</v>
      </c>
      <c r="J29" s="8">
        <v>0.64583333333333337</v>
      </c>
      <c r="K29" s="11">
        <v>0.35416666666666669</v>
      </c>
      <c r="L29" s="11">
        <f>J29-G29-(I29-H29)</f>
        <v>0.31250000000000011</v>
      </c>
      <c r="M29" s="10"/>
      <c r="O29" s="10"/>
      <c r="S29" s="105"/>
    </row>
    <row r="30" spans="2:19" ht="12.75" hidden="1" customHeight="1" outlineLevel="1" x14ac:dyDescent="0.2">
      <c r="B30" s="851"/>
      <c r="C30" s="851"/>
      <c r="E30" s="2" t="s">
        <v>127</v>
      </c>
      <c r="F30" s="14">
        <v>43125</v>
      </c>
      <c r="G30" s="8">
        <v>0.3263888888888889</v>
      </c>
      <c r="H30" s="8">
        <v>0.52083333333333337</v>
      </c>
      <c r="I30" s="8">
        <v>0.54166666666666663</v>
      </c>
      <c r="J30" s="8">
        <v>0.64583333333333337</v>
      </c>
      <c r="K30" s="11">
        <v>0.35416666666666669</v>
      </c>
      <c r="L30" s="11">
        <f>J30-G30-(I30-H30)</f>
        <v>0.29861111111111122</v>
      </c>
      <c r="M30" s="10"/>
      <c r="O30" s="10"/>
      <c r="S30" s="105"/>
    </row>
    <row r="31" spans="2:19" ht="12.75" hidden="1" customHeight="1" outlineLevel="1" x14ac:dyDescent="0.2">
      <c r="B31" s="851"/>
      <c r="C31" s="851"/>
      <c r="E31" s="9" t="s">
        <v>128</v>
      </c>
      <c r="F31" s="13">
        <v>43126</v>
      </c>
      <c r="G31" s="5">
        <v>0.33333333333333331</v>
      </c>
      <c r="H31" s="5">
        <v>0.52083333333333337</v>
      </c>
      <c r="I31" s="5">
        <v>0.54166666666666663</v>
      </c>
      <c r="J31" s="5">
        <v>0.70833333333333337</v>
      </c>
      <c r="K31" s="10">
        <v>0.35416666666666669</v>
      </c>
      <c r="L31" s="10">
        <f>J31-G31-(I31-H31)</f>
        <v>0.3541666666666668</v>
      </c>
      <c r="M31" s="10"/>
      <c r="O31" s="10"/>
      <c r="P31" s="27">
        <v>1</v>
      </c>
      <c r="S31" s="105" t="s">
        <v>17</v>
      </c>
    </row>
    <row r="32" spans="2:19" ht="12.75" hidden="1" customHeight="1" outlineLevel="1" x14ac:dyDescent="0.2">
      <c r="B32" s="851"/>
      <c r="C32" s="851"/>
      <c r="E32" s="9" t="s">
        <v>129</v>
      </c>
      <c r="F32" s="13">
        <v>43127</v>
      </c>
      <c r="G32" s="5"/>
      <c r="H32" s="5"/>
      <c r="I32" s="5"/>
      <c r="J32" s="5"/>
      <c r="K32" s="10"/>
      <c r="L32" s="10"/>
      <c r="M32" s="10"/>
      <c r="O32" s="10"/>
      <c r="S32" s="105"/>
    </row>
    <row r="33" spans="2:19" ht="12.75" hidden="1" customHeight="1" outlineLevel="1" x14ac:dyDescent="0.2">
      <c r="B33" s="851"/>
      <c r="C33" s="851"/>
      <c r="E33" s="9" t="s">
        <v>130</v>
      </c>
      <c r="F33" s="13">
        <v>43128</v>
      </c>
      <c r="G33" s="5"/>
      <c r="H33" s="5"/>
      <c r="I33" s="5"/>
      <c r="J33" s="5"/>
      <c r="K33" s="10"/>
      <c r="L33" s="10"/>
      <c r="M33" s="9"/>
      <c r="O33" s="10"/>
      <c r="S33" s="105"/>
    </row>
    <row r="34" spans="2:19" ht="12.75" hidden="1" customHeight="1" outlineLevel="1" x14ac:dyDescent="0.2">
      <c r="B34" s="851"/>
      <c r="C34" s="851"/>
      <c r="D34" s="27">
        <v>5</v>
      </c>
      <c r="E34" s="2" t="s">
        <v>131</v>
      </c>
      <c r="F34" s="14">
        <v>43129</v>
      </c>
      <c r="G34" s="8">
        <v>0.33333333333333331</v>
      </c>
      <c r="H34" s="8">
        <v>0.52083333333333337</v>
      </c>
      <c r="I34" s="8">
        <v>0.54166666666666663</v>
      </c>
      <c r="J34" s="8">
        <v>0.8125</v>
      </c>
      <c r="K34" s="11">
        <v>0.35416666666666669</v>
      </c>
      <c r="L34" s="11">
        <f>J34-G34-(I34-H34)</f>
        <v>0.45833333333333343</v>
      </c>
      <c r="M34" s="9"/>
      <c r="O34" s="10"/>
      <c r="S34" s="105"/>
    </row>
    <row r="35" spans="2:19" ht="12.75" hidden="1" customHeight="1" outlineLevel="1" x14ac:dyDescent="0.2">
      <c r="B35" s="851"/>
      <c r="C35" s="851"/>
      <c r="E35" s="2" t="s">
        <v>125</v>
      </c>
      <c r="F35" s="14">
        <v>43130</v>
      </c>
      <c r="G35" s="8">
        <v>0.33333333333333331</v>
      </c>
      <c r="H35" s="8">
        <v>0.52083333333333337</v>
      </c>
      <c r="I35" s="8">
        <v>0.54166666666666663</v>
      </c>
      <c r="J35" s="8">
        <v>0.73263888888888884</v>
      </c>
      <c r="K35" s="11">
        <v>0.35416666666666669</v>
      </c>
      <c r="L35" s="11">
        <f>J35-G35-(I35-H35)</f>
        <v>0.37847222222222227</v>
      </c>
      <c r="M35" s="10"/>
      <c r="O35" s="10"/>
      <c r="S35" s="105"/>
    </row>
    <row r="36" spans="2:19" ht="12.75" hidden="1" customHeight="1" outlineLevel="1" x14ac:dyDescent="0.2">
      <c r="B36" s="851"/>
      <c r="C36" s="851"/>
      <c r="E36" s="2" t="s">
        <v>126</v>
      </c>
      <c r="F36" s="14">
        <v>43131</v>
      </c>
      <c r="G36" s="8">
        <v>0.3263888888888889</v>
      </c>
      <c r="H36" s="8">
        <v>0.52083333333333337</v>
      </c>
      <c r="I36" s="8">
        <v>0.54166666666666663</v>
      </c>
      <c r="J36" s="8">
        <v>0.64583333333333337</v>
      </c>
      <c r="K36" s="11">
        <v>0.35416666666666669</v>
      </c>
      <c r="L36" s="11">
        <f>J36-G36-(I36-H36)</f>
        <v>0.29861111111111122</v>
      </c>
      <c r="M36" s="10"/>
      <c r="O36" s="10"/>
      <c r="S36" s="105"/>
    </row>
    <row r="37" spans="2:19" ht="12.75" hidden="1" customHeight="1" outlineLevel="1" x14ac:dyDescent="0.2">
      <c r="B37" s="851"/>
      <c r="C37" s="851"/>
      <c r="J37" s="4" t="s">
        <v>21</v>
      </c>
      <c r="K37" s="18">
        <f>SUM(K5:K36)</f>
        <v>8.1458333333333357</v>
      </c>
      <c r="L37" s="18">
        <f>SUM(L5:L36)</f>
        <v>8.2222222222222232</v>
      </c>
      <c r="M37" s="18">
        <f>IF(L37-K37&lt;0,K37-L37,L37-K37)</f>
        <v>7.6388888888887507E-2</v>
      </c>
      <c r="N37" s="90">
        <f>8.5*SUM(N5:N36)/24</f>
        <v>0</v>
      </c>
      <c r="O37" s="90">
        <f>M37-N37</f>
        <v>7.6388888888887507E-2</v>
      </c>
      <c r="S37" s="105"/>
    </row>
    <row r="38" spans="2:19" ht="12.75" customHeight="1" collapsed="1" x14ac:dyDescent="0.2">
      <c r="B38" s="852"/>
      <c r="C38" s="852"/>
      <c r="D38" s="49"/>
      <c r="E38" s="50"/>
      <c r="F38" s="51"/>
      <c r="G38" s="52"/>
      <c r="H38" s="52"/>
      <c r="I38" s="52"/>
      <c r="J38" s="52"/>
      <c r="K38" s="53"/>
      <c r="L38" s="54"/>
      <c r="M38" s="54"/>
      <c r="N38" s="57"/>
      <c r="O38" s="57"/>
      <c r="P38" s="49"/>
      <c r="Q38" s="49"/>
      <c r="R38" s="55"/>
      <c r="S38" s="106"/>
    </row>
    <row r="39" spans="2:19" ht="12.75" hidden="1" customHeight="1" outlineLevel="1" x14ac:dyDescent="0.2">
      <c r="B39" s="850">
        <f>B5</f>
        <v>2018</v>
      </c>
      <c r="C39" s="850" t="s">
        <v>29</v>
      </c>
      <c r="D39" s="41"/>
      <c r="E39" s="62"/>
      <c r="F39" s="42"/>
      <c r="G39" s="43"/>
      <c r="H39" s="43"/>
      <c r="I39" s="43"/>
      <c r="J39" s="43"/>
      <c r="K39" s="63"/>
      <c r="L39" s="64"/>
      <c r="M39" s="64"/>
      <c r="N39" s="59"/>
      <c r="O39" s="59"/>
      <c r="P39" s="41"/>
      <c r="Q39" s="41"/>
      <c r="R39" s="45"/>
      <c r="S39" s="107"/>
    </row>
    <row r="40" spans="2:19" ht="12.75" hidden="1" customHeight="1" outlineLevel="1" x14ac:dyDescent="0.2">
      <c r="B40" s="851"/>
      <c r="C40" s="851"/>
      <c r="E40" s="2" t="s">
        <v>3</v>
      </c>
      <c r="F40" s="14">
        <v>43132</v>
      </c>
      <c r="G40" s="8">
        <v>0.34375</v>
      </c>
      <c r="H40" s="8">
        <v>0.52083333333333337</v>
      </c>
      <c r="I40" s="8">
        <v>0.54166666666666663</v>
      </c>
      <c r="J40" s="8">
        <v>0.64583333333333337</v>
      </c>
      <c r="K40" s="11">
        <v>0.35416666666666669</v>
      </c>
      <c r="L40" s="11">
        <f>J40-G40-(I40-H40)</f>
        <v>0.28125000000000011</v>
      </c>
      <c r="M40" s="10"/>
      <c r="O40" s="10"/>
      <c r="S40" s="105"/>
    </row>
    <row r="41" spans="2:19" ht="12.75" hidden="1" customHeight="1" outlineLevel="1" x14ac:dyDescent="0.2">
      <c r="B41" s="851"/>
      <c r="C41" s="851"/>
      <c r="E41" s="2" t="s">
        <v>128</v>
      </c>
      <c r="F41" s="14">
        <v>43133</v>
      </c>
      <c r="G41" s="8">
        <v>0.33680555555555558</v>
      </c>
      <c r="H41" s="8">
        <v>0.52083333333333337</v>
      </c>
      <c r="I41" s="8">
        <v>0.54166666666666663</v>
      </c>
      <c r="J41" s="8">
        <v>0.64583333333333337</v>
      </c>
      <c r="K41" s="11">
        <v>0.35416666666666669</v>
      </c>
      <c r="L41" s="11">
        <f t="shared" ref="L41:L67" si="0">J41-G41-(I41-H41)</f>
        <v>0.28819444444444453</v>
      </c>
      <c r="M41" s="10"/>
      <c r="O41" s="10"/>
      <c r="S41" s="105"/>
    </row>
    <row r="42" spans="2:19" ht="12.75" hidden="1" customHeight="1" outlineLevel="1" x14ac:dyDescent="0.2">
      <c r="B42" s="851"/>
      <c r="C42" s="851"/>
      <c r="E42" s="9" t="s">
        <v>129</v>
      </c>
      <c r="F42" s="13">
        <v>43134</v>
      </c>
      <c r="G42" s="5"/>
      <c r="H42" s="5"/>
      <c r="I42" s="5"/>
      <c r="J42" s="5"/>
      <c r="K42" s="10"/>
      <c r="L42" s="10"/>
      <c r="M42" s="10"/>
      <c r="O42" s="10"/>
      <c r="S42" s="105"/>
    </row>
    <row r="43" spans="2:19" ht="12.75" hidden="1" customHeight="1" outlineLevel="1" x14ac:dyDescent="0.2">
      <c r="B43" s="851"/>
      <c r="C43" s="851"/>
      <c r="E43" s="9" t="s">
        <v>130</v>
      </c>
      <c r="F43" s="13">
        <v>43135</v>
      </c>
      <c r="G43" s="5"/>
      <c r="H43" s="5"/>
      <c r="I43" s="5"/>
      <c r="J43" s="5"/>
      <c r="K43" s="10"/>
      <c r="L43" s="10"/>
      <c r="M43" s="10"/>
      <c r="O43" s="10"/>
      <c r="S43" s="105" t="s">
        <v>19</v>
      </c>
    </row>
    <row r="44" spans="2:19" ht="12.75" hidden="1" customHeight="1" outlineLevel="1" x14ac:dyDescent="0.2">
      <c r="B44" s="851"/>
      <c r="C44" s="851"/>
      <c r="D44" s="27">
        <v>6</v>
      </c>
      <c r="E44" s="2" t="s">
        <v>131</v>
      </c>
      <c r="F44" s="14">
        <v>43136</v>
      </c>
      <c r="G44" s="8">
        <v>0.3263888888888889</v>
      </c>
      <c r="H44" s="8">
        <v>0.53472222222222221</v>
      </c>
      <c r="I44" s="8">
        <v>0.55555555555555558</v>
      </c>
      <c r="J44" s="8">
        <v>0.77083333333333337</v>
      </c>
      <c r="K44" s="11">
        <v>0.35416666666666669</v>
      </c>
      <c r="L44" s="11">
        <f t="shared" si="0"/>
        <v>0.4236111111111111</v>
      </c>
      <c r="Q44" s="30"/>
      <c r="S44" s="48"/>
    </row>
    <row r="45" spans="2:19" ht="12.75" hidden="1" customHeight="1" outlineLevel="1" x14ac:dyDescent="0.2">
      <c r="B45" s="851"/>
      <c r="C45" s="851"/>
      <c r="E45" s="2" t="s">
        <v>125</v>
      </c>
      <c r="F45" s="14">
        <v>43137</v>
      </c>
      <c r="G45" s="8">
        <v>0.33680555555555558</v>
      </c>
      <c r="H45" s="8">
        <v>0.52083333333333337</v>
      </c>
      <c r="I45" s="8">
        <v>0.54166666666666663</v>
      </c>
      <c r="J45" s="8">
        <v>0.73958333333333337</v>
      </c>
      <c r="K45" s="11">
        <v>0.35416666666666669</v>
      </c>
      <c r="L45" s="11">
        <f t="shared" si="0"/>
        <v>0.38194444444444453</v>
      </c>
      <c r="M45" s="10"/>
      <c r="Q45" s="30"/>
      <c r="S45" s="47"/>
    </row>
    <row r="46" spans="2:19" ht="12.75" hidden="1" customHeight="1" outlineLevel="1" x14ac:dyDescent="0.2">
      <c r="B46" s="851"/>
      <c r="C46" s="851"/>
      <c r="E46" s="2" t="s">
        <v>126</v>
      </c>
      <c r="F46" s="14">
        <v>43138</v>
      </c>
      <c r="G46" s="8">
        <v>0.34375</v>
      </c>
      <c r="H46" s="8">
        <v>0.5625</v>
      </c>
      <c r="I46" s="8">
        <v>0.59027777777777779</v>
      </c>
      <c r="J46" s="8">
        <v>0.84027777777777779</v>
      </c>
      <c r="K46" s="11">
        <v>0.35416666666666669</v>
      </c>
      <c r="L46" s="11">
        <f t="shared" si="0"/>
        <v>0.46875</v>
      </c>
      <c r="M46" s="1"/>
      <c r="O46" s="10"/>
      <c r="Q46" s="30"/>
      <c r="S46" s="47"/>
    </row>
    <row r="47" spans="2:19" ht="12.75" hidden="1" customHeight="1" outlineLevel="1" x14ac:dyDescent="0.2">
      <c r="B47" s="851"/>
      <c r="C47" s="851"/>
      <c r="E47" s="2" t="s">
        <v>127</v>
      </c>
      <c r="F47" s="14">
        <v>43139</v>
      </c>
      <c r="G47" s="8">
        <v>0.375</v>
      </c>
      <c r="H47" s="8">
        <v>0.52083333333333337</v>
      </c>
      <c r="I47" s="8">
        <v>0.54166666666666663</v>
      </c>
      <c r="J47" s="8">
        <v>0.86111111111111116</v>
      </c>
      <c r="K47" s="11">
        <v>0.35416666666666669</v>
      </c>
      <c r="L47" s="11">
        <f t="shared" si="0"/>
        <v>0.4652777777777779</v>
      </c>
      <c r="M47" s="1"/>
      <c r="O47" s="10"/>
      <c r="Q47" s="30"/>
      <c r="S47" s="47"/>
    </row>
    <row r="48" spans="2:19" ht="12.75" hidden="1" customHeight="1" outlineLevel="1" x14ac:dyDescent="0.2">
      <c r="B48" s="851"/>
      <c r="C48" s="851"/>
      <c r="E48" s="2" t="s">
        <v>128</v>
      </c>
      <c r="F48" s="14">
        <v>43140</v>
      </c>
      <c r="G48" s="8">
        <v>0.38194444444444442</v>
      </c>
      <c r="H48" s="8">
        <v>0.5</v>
      </c>
      <c r="I48" s="8">
        <v>0.54166666666666663</v>
      </c>
      <c r="J48" s="8">
        <v>0.69791666666666663</v>
      </c>
      <c r="K48" s="11">
        <v>0.35416666666666669</v>
      </c>
      <c r="L48" s="11">
        <f t="shared" si="0"/>
        <v>0.27430555555555558</v>
      </c>
      <c r="M48" s="1"/>
      <c r="O48" s="10"/>
      <c r="Q48" s="30"/>
      <c r="S48" s="47"/>
    </row>
    <row r="49" spans="2:19" ht="12.75" hidden="1" customHeight="1" outlineLevel="1" x14ac:dyDescent="0.2">
      <c r="B49" s="851"/>
      <c r="C49" s="851"/>
      <c r="E49" s="9" t="s">
        <v>129</v>
      </c>
      <c r="F49" s="13">
        <v>43141</v>
      </c>
      <c r="G49" s="5"/>
      <c r="H49" s="5"/>
      <c r="I49" s="5"/>
      <c r="J49" s="5"/>
      <c r="K49" s="10"/>
      <c r="L49" s="10"/>
      <c r="M49" s="1"/>
      <c r="O49" s="10"/>
      <c r="Q49" s="30"/>
      <c r="S49" s="47"/>
    </row>
    <row r="50" spans="2:19" ht="12.75" hidden="1" customHeight="1" outlineLevel="1" x14ac:dyDescent="0.2">
      <c r="B50" s="851"/>
      <c r="C50" s="851"/>
      <c r="E50" s="9" t="s">
        <v>130</v>
      </c>
      <c r="F50" s="13">
        <v>43142</v>
      </c>
      <c r="G50" s="5"/>
      <c r="H50" s="5"/>
      <c r="I50" s="5"/>
      <c r="J50" s="5"/>
      <c r="K50" s="10"/>
      <c r="L50" s="10"/>
      <c r="M50" s="1"/>
      <c r="O50" s="10"/>
      <c r="Q50" s="30"/>
      <c r="S50" s="47"/>
    </row>
    <row r="51" spans="2:19" ht="12.75" hidden="1" customHeight="1" outlineLevel="1" x14ac:dyDescent="0.2">
      <c r="B51" s="851"/>
      <c r="C51" s="851"/>
      <c r="D51" s="27">
        <v>7</v>
      </c>
      <c r="E51" s="2" t="s">
        <v>131</v>
      </c>
      <c r="F51" s="14">
        <v>43143</v>
      </c>
      <c r="G51" s="8">
        <v>0.3298611111111111</v>
      </c>
      <c r="H51" s="8">
        <v>0.52083333333333337</v>
      </c>
      <c r="I51" s="8">
        <v>0.54166666666666663</v>
      </c>
      <c r="J51" s="8">
        <v>0.6875</v>
      </c>
      <c r="K51" s="11">
        <v>0.35416666666666669</v>
      </c>
      <c r="L51" s="11">
        <f t="shared" si="0"/>
        <v>0.33680555555555564</v>
      </c>
      <c r="O51" s="10"/>
      <c r="P51" s="2"/>
      <c r="Q51" s="30"/>
      <c r="S51" s="47"/>
    </row>
    <row r="52" spans="2:19" ht="12.75" hidden="1" customHeight="1" outlineLevel="1" x14ac:dyDescent="0.2">
      <c r="B52" s="851"/>
      <c r="C52" s="851"/>
      <c r="E52" s="2" t="s">
        <v>125</v>
      </c>
      <c r="F52" s="14">
        <v>43144</v>
      </c>
      <c r="G52" s="8">
        <v>0.34027777777777773</v>
      </c>
      <c r="H52" s="8">
        <v>0.51041666666666663</v>
      </c>
      <c r="I52" s="8">
        <v>0.55208333333333337</v>
      </c>
      <c r="J52" s="8">
        <v>0.70833333333333337</v>
      </c>
      <c r="K52" s="11">
        <v>0.35416666666666669</v>
      </c>
      <c r="L52" s="11">
        <f t="shared" si="0"/>
        <v>0.3263888888888889</v>
      </c>
      <c r="M52" s="1"/>
      <c r="O52" s="10"/>
      <c r="Q52" s="30"/>
      <c r="S52" s="47"/>
    </row>
    <row r="53" spans="2:19" ht="12.75" hidden="1" customHeight="1" outlineLevel="1" x14ac:dyDescent="0.2">
      <c r="B53" s="851"/>
      <c r="C53" s="851"/>
      <c r="E53" s="2" t="s">
        <v>126</v>
      </c>
      <c r="F53" s="14">
        <v>43145</v>
      </c>
      <c r="G53" s="8">
        <v>0.36805555555555558</v>
      </c>
      <c r="H53" s="8">
        <v>0.52083333333333337</v>
      </c>
      <c r="I53" s="8">
        <v>0.54166666666666663</v>
      </c>
      <c r="J53" s="8">
        <v>0.73958333333333337</v>
      </c>
      <c r="K53" s="11">
        <v>0.35416666666666669</v>
      </c>
      <c r="L53" s="11">
        <f t="shared" si="0"/>
        <v>0.35069444444444453</v>
      </c>
      <c r="M53" s="1"/>
      <c r="O53" s="10"/>
      <c r="Q53" s="30"/>
      <c r="S53" s="47"/>
    </row>
    <row r="54" spans="2:19" ht="12.75" hidden="1" customHeight="1" outlineLevel="1" x14ac:dyDescent="0.2">
      <c r="B54" s="851"/>
      <c r="C54" s="851"/>
      <c r="E54" s="2" t="s">
        <v>127</v>
      </c>
      <c r="F54" s="14">
        <v>43146</v>
      </c>
      <c r="G54" s="8">
        <v>0.34722222222222227</v>
      </c>
      <c r="H54" s="8">
        <v>0.54166666666666663</v>
      </c>
      <c r="I54" s="8">
        <v>0.57291666666666663</v>
      </c>
      <c r="J54" s="8">
        <v>0.76388888888888884</v>
      </c>
      <c r="K54" s="11">
        <v>0.35416666666666669</v>
      </c>
      <c r="L54" s="11">
        <f t="shared" si="0"/>
        <v>0.38541666666666657</v>
      </c>
      <c r="M54" s="1"/>
      <c r="O54" s="10"/>
      <c r="Q54" s="30"/>
      <c r="S54" s="47"/>
    </row>
    <row r="55" spans="2:19" ht="12.75" hidden="1" customHeight="1" outlineLevel="1" x14ac:dyDescent="0.2">
      <c r="B55" s="851"/>
      <c r="C55" s="851"/>
      <c r="E55" s="2" t="s">
        <v>128</v>
      </c>
      <c r="F55" s="14">
        <v>43147</v>
      </c>
      <c r="G55" s="8">
        <v>0.3576388888888889</v>
      </c>
      <c r="H55" s="8">
        <v>0.5</v>
      </c>
      <c r="I55" s="8">
        <v>0.53125</v>
      </c>
      <c r="J55" s="8">
        <v>0.67013888888888884</v>
      </c>
      <c r="K55" s="11">
        <v>0.35416666666666669</v>
      </c>
      <c r="L55" s="11">
        <f t="shared" si="0"/>
        <v>0.28124999999999994</v>
      </c>
      <c r="M55" s="1"/>
      <c r="O55" s="10"/>
      <c r="Q55" s="30"/>
      <c r="S55" s="47"/>
    </row>
    <row r="56" spans="2:19" ht="12.75" hidden="1" customHeight="1" outlineLevel="1" x14ac:dyDescent="0.2">
      <c r="B56" s="851"/>
      <c r="C56" s="851"/>
      <c r="E56" s="9" t="s">
        <v>129</v>
      </c>
      <c r="F56" s="13">
        <v>43148</v>
      </c>
      <c r="G56" s="5"/>
      <c r="H56" s="5"/>
      <c r="I56" s="5"/>
      <c r="J56" s="5"/>
      <c r="K56" s="10"/>
      <c r="L56" s="10"/>
      <c r="M56" s="1"/>
      <c r="O56" s="10"/>
      <c r="Q56" s="30"/>
      <c r="S56" s="47"/>
    </row>
    <row r="57" spans="2:19" ht="12.75" hidden="1" customHeight="1" outlineLevel="1" x14ac:dyDescent="0.2">
      <c r="B57" s="851"/>
      <c r="C57" s="851"/>
      <c r="E57" s="9" t="s">
        <v>130</v>
      </c>
      <c r="F57" s="13">
        <v>43149</v>
      </c>
      <c r="G57" s="5"/>
      <c r="H57" s="5"/>
      <c r="I57" s="5"/>
      <c r="J57" s="5"/>
      <c r="K57" s="10"/>
      <c r="L57" s="10"/>
      <c r="M57" s="1"/>
      <c r="O57" s="10"/>
      <c r="Q57" s="30"/>
      <c r="S57" s="47"/>
    </row>
    <row r="58" spans="2:19" ht="12.75" hidden="1" customHeight="1" outlineLevel="1" x14ac:dyDescent="0.2">
      <c r="B58" s="851"/>
      <c r="C58" s="851"/>
      <c r="D58" s="27">
        <v>8</v>
      </c>
      <c r="E58" s="2" t="s">
        <v>131</v>
      </c>
      <c r="F58" s="14">
        <v>43150</v>
      </c>
      <c r="G58" s="8">
        <v>0.33333333333333331</v>
      </c>
      <c r="H58" s="8">
        <v>0.52083333333333337</v>
      </c>
      <c r="I58" s="8">
        <v>0.55208333333333337</v>
      </c>
      <c r="J58" s="8">
        <v>0.73958333333333337</v>
      </c>
      <c r="K58" s="11">
        <v>0.35416666666666669</v>
      </c>
      <c r="L58" s="11">
        <f t="shared" si="0"/>
        <v>0.37500000000000006</v>
      </c>
      <c r="M58" s="9"/>
      <c r="O58" s="10"/>
      <c r="Q58" s="30"/>
      <c r="S58" s="47"/>
    </row>
    <row r="59" spans="2:19" ht="12.75" hidden="1" customHeight="1" outlineLevel="1" x14ac:dyDescent="0.2">
      <c r="B59" s="851"/>
      <c r="C59" s="851"/>
      <c r="E59" s="2" t="s">
        <v>125</v>
      </c>
      <c r="F59" s="14">
        <v>43151</v>
      </c>
      <c r="G59" s="8">
        <v>0.34027777777777773</v>
      </c>
      <c r="H59" s="8">
        <v>0.53125</v>
      </c>
      <c r="I59" s="8">
        <v>0.5625</v>
      </c>
      <c r="J59" s="8">
        <v>0.73263888888888884</v>
      </c>
      <c r="K59" s="11">
        <v>0.35416666666666669</v>
      </c>
      <c r="L59" s="11">
        <f t="shared" si="0"/>
        <v>0.3611111111111111</v>
      </c>
      <c r="M59" s="1"/>
      <c r="O59" s="10"/>
      <c r="Q59" s="30"/>
      <c r="S59" s="47"/>
    </row>
    <row r="60" spans="2:19" ht="12.75" hidden="1" customHeight="1" outlineLevel="1" x14ac:dyDescent="0.2">
      <c r="B60" s="851"/>
      <c r="C60" s="851"/>
      <c r="E60" s="2" t="s">
        <v>126</v>
      </c>
      <c r="F60" s="14">
        <v>43152</v>
      </c>
      <c r="G60" s="8">
        <v>0.34027777777777773</v>
      </c>
      <c r="H60" s="8">
        <v>0.53125</v>
      </c>
      <c r="I60" s="8">
        <v>0.57291666666666663</v>
      </c>
      <c r="J60" s="8">
        <v>0.77083333333333337</v>
      </c>
      <c r="K60" s="11">
        <v>0.35416666666666669</v>
      </c>
      <c r="L60" s="11">
        <f t="shared" si="0"/>
        <v>0.38888888888888901</v>
      </c>
      <c r="M60" s="1"/>
      <c r="O60" s="10"/>
      <c r="Q60" s="30"/>
      <c r="S60" s="47"/>
    </row>
    <row r="61" spans="2:19" ht="12.75" hidden="1" customHeight="1" outlineLevel="1" x14ac:dyDescent="0.2">
      <c r="B61" s="851"/>
      <c r="C61" s="851"/>
      <c r="E61" s="2" t="s">
        <v>127</v>
      </c>
      <c r="F61" s="14">
        <v>43153</v>
      </c>
      <c r="G61" s="8">
        <v>0.34722222222222227</v>
      </c>
      <c r="H61" s="8">
        <v>0.57291666666666663</v>
      </c>
      <c r="I61" s="8">
        <v>0.625</v>
      </c>
      <c r="J61" s="8">
        <v>0.75</v>
      </c>
      <c r="K61" s="11">
        <v>0.35416666666666669</v>
      </c>
      <c r="L61" s="11">
        <f t="shared" si="0"/>
        <v>0.35069444444444436</v>
      </c>
      <c r="M61" s="10"/>
      <c r="Q61" s="30"/>
      <c r="S61" s="47"/>
    </row>
    <row r="62" spans="2:19" ht="12.75" hidden="1" customHeight="1" outlineLevel="1" x14ac:dyDescent="0.2">
      <c r="B62" s="851"/>
      <c r="C62" s="851"/>
      <c r="E62" s="2" t="s">
        <v>128</v>
      </c>
      <c r="F62" s="14">
        <v>43154</v>
      </c>
      <c r="G62" s="8">
        <v>0.3576388888888889</v>
      </c>
      <c r="H62" s="8">
        <v>0.5</v>
      </c>
      <c r="I62" s="8">
        <v>0.54166666666666663</v>
      </c>
      <c r="J62" s="8">
        <v>0.80208333333333337</v>
      </c>
      <c r="K62" s="11">
        <v>0.35416666666666669</v>
      </c>
      <c r="L62" s="11">
        <f t="shared" si="0"/>
        <v>0.40277777777777785</v>
      </c>
      <c r="M62" s="10"/>
      <c r="O62" s="10"/>
      <c r="S62" s="47"/>
    </row>
    <row r="63" spans="2:19" ht="12.75" hidden="1" customHeight="1" outlineLevel="1" x14ac:dyDescent="0.2">
      <c r="B63" s="851"/>
      <c r="C63" s="851"/>
      <c r="E63" s="82" t="s">
        <v>129</v>
      </c>
      <c r="F63" s="108">
        <v>43155</v>
      </c>
      <c r="G63" s="69">
        <v>0.39930555555555558</v>
      </c>
      <c r="H63" s="69">
        <v>0.52083333333333337</v>
      </c>
      <c r="I63" s="69">
        <v>0.54166666666666663</v>
      </c>
      <c r="J63" s="69">
        <v>0.70833333333333337</v>
      </c>
      <c r="K63" s="25">
        <v>0</v>
      </c>
      <c r="L63" s="25">
        <f>J63-G63-(I63-H63)</f>
        <v>0.28819444444444453</v>
      </c>
      <c r="M63" s="10"/>
      <c r="O63" s="10"/>
      <c r="S63" s="47"/>
    </row>
    <row r="64" spans="2:19" ht="12.75" hidden="1" customHeight="1" outlineLevel="1" x14ac:dyDescent="0.2">
      <c r="B64" s="851"/>
      <c r="C64" s="851"/>
      <c r="E64" s="9" t="s">
        <v>130</v>
      </c>
      <c r="F64" s="13">
        <v>43156</v>
      </c>
      <c r="G64" s="5"/>
      <c r="H64" s="5"/>
      <c r="I64" s="5"/>
      <c r="J64" s="5"/>
      <c r="K64" s="10"/>
      <c r="L64" s="10"/>
      <c r="M64" s="9"/>
      <c r="O64" s="10"/>
      <c r="S64" s="47"/>
    </row>
    <row r="65" spans="2:28" ht="12.75" hidden="1" customHeight="1" outlineLevel="1" x14ac:dyDescent="0.2">
      <c r="B65" s="851"/>
      <c r="C65" s="851"/>
      <c r="D65" s="27">
        <v>9</v>
      </c>
      <c r="E65" s="2" t="s">
        <v>131</v>
      </c>
      <c r="F65" s="14">
        <v>43157</v>
      </c>
      <c r="G65" s="8">
        <v>0.34722222222222227</v>
      </c>
      <c r="H65" s="8">
        <v>0.52083333333333337</v>
      </c>
      <c r="I65" s="8">
        <v>0.5625</v>
      </c>
      <c r="J65" s="8">
        <v>0.85416666666666663</v>
      </c>
      <c r="K65" s="11">
        <v>0.35416666666666669</v>
      </c>
      <c r="L65" s="11">
        <f t="shared" si="0"/>
        <v>0.46527777777777779</v>
      </c>
      <c r="M65" s="9"/>
      <c r="O65" s="10"/>
      <c r="S65" s="47"/>
      <c r="U65" s="8"/>
    </row>
    <row r="66" spans="2:28" ht="12.75" hidden="1" customHeight="1" outlineLevel="1" x14ac:dyDescent="0.2">
      <c r="B66" s="851"/>
      <c r="C66" s="851"/>
      <c r="E66" s="2" t="s">
        <v>125</v>
      </c>
      <c r="F66" s="14">
        <v>43158</v>
      </c>
      <c r="G66" s="8">
        <v>0.39583333333333331</v>
      </c>
      <c r="H66" s="8">
        <v>0.52083333333333337</v>
      </c>
      <c r="I66" s="8">
        <v>0.54166666666666663</v>
      </c>
      <c r="J66" s="8">
        <v>0.70833333333333337</v>
      </c>
      <c r="K66" s="11">
        <v>0.35416666666666669</v>
      </c>
      <c r="L66" s="11">
        <f t="shared" si="0"/>
        <v>0.2916666666666668</v>
      </c>
      <c r="M66" s="10"/>
      <c r="O66" s="10"/>
      <c r="S66" s="47"/>
      <c r="U66" s="8"/>
    </row>
    <row r="67" spans="2:28" ht="12.75" hidden="1" customHeight="1" outlineLevel="1" x14ac:dyDescent="0.2">
      <c r="B67" s="851"/>
      <c r="C67" s="851"/>
      <c r="E67" s="2" t="s">
        <v>126</v>
      </c>
      <c r="F67" s="14">
        <v>43159</v>
      </c>
      <c r="G67" s="8">
        <v>0.35416666666666669</v>
      </c>
      <c r="H67" s="8">
        <v>0.55208333333333337</v>
      </c>
      <c r="I67" s="8">
        <v>0.59375</v>
      </c>
      <c r="J67" s="8">
        <v>0.89583333333333337</v>
      </c>
      <c r="K67" s="11">
        <v>0.35416666666666669</v>
      </c>
      <c r="L67" s="11">
        <f t="shared" si="0"/>
        <v>0.50000000000000011</v>
      </c>
      <c r="M67" s="10"/>
      <c r="O67" s="10"/>
      <c r="S67" s="47"/>
      <c r="U67" s="8"/>
    </row>
    <row r="68" spans="2:28" ht="12.75" hidden="1" customHeight="1" outlineLevel="1" x14ac:dyDescent="0.2">
      <c r="B68" s="851"/>
      <c r="C68" s="851"/>
      <c r="E68" s="9"/>
      <c r="F68" s="1"/>
      <c r="K68" s="1"/>
      <c r="M68" s="1"/>
      <c r="S68" s="47"/>
      <c r="U68" s="8"/>
    </row>
    <row r="69" spans="2:28" ht="12.75" hidden="1" customHeight="1" outlineLevel="1" x14ac:dyDescent="0.2">
      <c r="B69" s="851"/>
      <c r="C69" s="851"/>
      <c r="E69" s="9"/>
      <c r="F69" s="1"/>
      <c r="K69" s="1"/>
      <c r="M69" s="1"/>
      <c r="S69" s="47"/>
      <c r="U69" s="8"/>
    </row>
    <row r="70" spans="2:28" ht="12.75" hidden="1" customHeight="1" outlineLevel="1" x14ac:dyDescent="0.2">
      <c r="B70" s="851"/>
      <c r="C70" s="851"/>
      <c r="E70" s="9"/>
      <c r="F70" s="1"/>
      <c r="J70" s="4"/>
      <c r="K70" s="18"/>
      <c r="L70" s="18"/>
      <c r="M70" s="18"/>
      <c r="S70" s="47"/>
      <c r="U70" s="8"/>
    </row>
    <row r="71" spans="2:28" ht="12.75" hidden="1" customHeight="1" outlineLevel="1" x14ac:dyDescent="0.2">
      <c r="B71" s="851"/>
      <c r="C71" s="851"/>
      <c r="E71" s="2"/>
      <c r="J71" s="4" t="s">
        <v>21</v>
      </c>
      <c r="K71" s="18">
        <f>SUM(K39:K70)</f>
        <v>7.0833333333333348</v>
      </c>
      <c r="L71" s="18">
        <f>SUM(L39:L70)</f>
        <v>7.6875000000000009</v>
      </c>
      <c r="M71" s="18">
        <f>IF(L71-K71&lt;0,K71-L71,L71-K71)</f>
        <v>0.60416666666666607</v>
      </c>
      <c r="N71" s="90">
        <f>8.5*SUM(N39:N70)/24</f>
        <v>0</v>
      </c>
      <c r="O71" s="90">
        <f>M71-N71</f>
        <v>0.60416666666666607</v>
      </c>
      <c r="S71" s="47"/>
      <c r="U71" s="8"/>
    </row>
    <row r="72" spans="2:28" ht="12.75" customHeight="1" collapsed="1" x14ac:dyDescent="0.2">
      <c r="B72" s="852"/>
      <c r="C72" s="852"/>
      <c r="D72" s="49"/>
      <c r="E72" s="50"/>
      <c r="F72" s="51"/>
      <c r="G72" s="52"/>
      <c r="H72" s="52"/>
      <c r="I72" s="52"/>
      <c r="J72" s="52"/>
      <c r="K72" s="53"/>
      <c r="L72" s="54"/>
      <c r="M72" s="54"/>
      <c r="N72" s="57"/>
      <c r="O72" s="57"/>
      <c r="P72" s="49"/>
      <c r="Q72" s="49"/>
      <c r="R72" s="55"/>
      <c r="S72" s="56"/>
      <c r="T72" s="4"/>
    </row>
    <row r="73" spans="2:28" ht="12.75" hidden="1" customHeight="1" outlineLevel="1" x14ac:dyDescent="0.2">
      <c r="B73" s="850">
        <f>B5</f>
        <v>2018</v>
      </c>
      <c r="C73" s="850" t="s">
        <v>30</v>
      </c>
      <c r="D73" s="41"/>
      <c r="E73" s="62"/>
      <c r="F73" s="42"/>
      <c r="G73" s="43"/>
      <c r="H73" s="43"/>
      <c r="I73" s="43"/>
      <c r="J73" s="43"/>
      <c r="K73" s="63"/>
      <c r="L73" s="64"/>
      <c r="M73" s="64"/>
      <c r="N73" s="59"/>
      <c r="O73" s="59"/>
      <c r="P73" s="41"/>
      <c r="Q73" s="41"/>
      <c r="R73" s="45"/>
      <c r="S73" s="46"/>
      <c r="T73" s="3"/>
    </row>
    <row r="74" spans="2:28" ht="12.75" hidden="1" customHeight="1" outlineLevel="1" x14ac:dyDescent="0.2">
      <c r="B74" s="851"/>
      <c r="C74" s="851"/>
      <c r="E74" s="2" t="s">
        <v>127</v>
      </c>
      <c r="F74" s="14">
        <v>43160</v>
      </c>
      <c r="G74" s="8">
        <v>0.375</v>
      </c>
      <c r="H74" s="8">
        <v>0.52083333333333337</v>
      </c>
      <c r="I74" s="8">
        <v>0.5625</v>
      </c>
      <c r="J74" s="8">
        <v>0.8125</v>
      </c>
      <c r="K74" s="11">
        <v>0.35416666666666669</v>
      </c>
      <c r="L74" s="11">
        <f>J74-G74-(I74-H74)</f>
        <v>0.39583333333333337</v>
      </c>
      <c r="M74" s="10"/>
      <c r="S74" s="47"/>
      <c r="T74" s="4"/>
    </row>
    <row r="75" spans="2:28" ht="12.75" hidden="1" customHeight="1" outlineLevel="1" x14ac:dyDescent="0.2">
      <c r="B75" s="851"/>
      <c r="C75" s="851"/>
      <c r="E75" s="2" t="s">
        <v>128</v>
      </c>
      <c r="F75" s="14">
        <v>43161</v>
      </c>
      <c r="G75" s="8">
        <v>0.34027777777777773</v>
      </c>
      <c r="H75" s="8">
        <v>0.5</v>
      </c>
      <c r="I75" s="8">
        <v>0.52986111111111112</v>
      </c>
      <c r="J75" s="8">
        <v>0.63541666666666663</v>
      </c>
      <c r="K75" s="11">
        <v>0.35416666666666669</v>
      </c>
      <c r="L75" s="11">
        <f t="shared" ref="L75:L103" si="1">J75-G75-(I75-H75)</f>
        <v>0.26527777777777778</v>
      </c>
      <c r="M75" s="10"/>
      <c r="S75" s="47"/>
      <c r="T75" s="4"/>
    </row>
    <row r="76" spans="2:28" ht="12.75" hidden="1" customHeight="1" outlineLevel="1" x14ac:dyDescent="0.2">
      <c r="B76" s="851"/>
      <c r="C76" s="851"/>
      <c r="E76" s="82" t="s">
        <v>129</v>
      </c>
      <c r="F76" s="108">
        <v>43162</v>
      </c>
      <c r="G76" s="69">
        <v>0.41666666666666669</v>
      </c>
      <c r="H76" s="69">
        <v>0.52083333333333337</v>
      </c>
      <c r="I76" s="69">
        <v>0.54166666666666663</v>
      </c>
      <c r="J76" s="69">
        <v>1</v>
      </c>
      <c r="K76" s="109">
        <v>0</v>
      </c>
      <c r="L76" s="25">
        <f t="shared" si="1"/>
        <v>0.5625</v>
      </c>
      <c r="M76" s="10"/>
      <c r="O76" s="91" t="s">
        <v>11</v>
      </c>
      <c r="P76" s="86"/>
      <c r="Q76" s="77">
        <v>14303</v>
      </c>
      <c r="R76" s="77" t="s">
        <v>18</v>
      </c>
      <c r="S76" s="75" t="s">
        <v>135</v>
      </c>
      <c r="T76" s="4"/>
      <c r="U76" s="82" t="s">
        <v>129</v>
      </c>
      <c r="V76" s="108">
        <v>43162</v>
      </c>
      <c r="W76" s="69">
        <v>0.33333333333333331</v>
      </c>
      <c r="X76" s="69">
        <v>0.52083333333333337</v>
      </c>
      <c r="Y76" s="69">
        <v>0.54166666666666663</v>
      </c>
      <c r="Z76" s="69">
        <v>0.70833333333333337</v>
      </c>
      <c r="AA76" s="109">
        <v>0</v>
      </c>
      <c r="AB76" s="25">
        <f t="shared" ref="AB76:AB83" si="2">Z76-W76-(Y76-X76)</f>
        <v>0.3541666666666668</v>
      </c>
    </row>
    <row r="77" spans="2:28" ht="12.75" hidden="1" customHeight="1" outlineLevel="1" x14ac:dyDescent="0.2">
      <c r="B77" s="851"/>
      <c r="C77" s="851"/>
      <c r="E77" s="82" t="s">
        <v>130</v>
      </c>
      <c r="F77" s="108">
        <v>43163</v>
      </c>
      <c r="G77" s="69">
        <v>0</v>
      </c>
      <c r="H77" s="69">
        <v>0.52083333333333337</v>
      </c>
      <c r="I77" s="69">
        <v>0.54166666666666663</v>
      </c>
      <c r="J77" s="69">
        <v>0.70833333333333337</v>
      </c>
      <c r="K77" s="109">
        <v>0</v>
      </c>
      <c r="L77" s="25">
        <f>J77-G77-(I77-H77)</f>
        <v>0.68750000000000011</v>
      </c>
      <c r="M77" s="10"/>
      <c r="O77" s="91" t="s">
        <v>11</v>
      </c>
      <c r="P77" s="86"/>
      <c r="Q77" s="77">
        <v>14303</v>
      </c>
      <c r="R77" s="77" t="s">
        <v>18</v>
      </c>
      <c r="S77" s="75" t="s">
        <v>135</v>
      </c>
      <c r="T77" s="4"/>
      <c r="U77" s="82" t="s">
        <v>130</v>
      </c>
      <c r="V77" s="108">
        <v>43163</v>
      </c>
      <c r="W77" s="69">
        <v>0.33333333333333331</v>
      </c>
      <c r="X77" s="69">
        <v>0.52083333333333337</v>
      </c>
      <c r="Y77" s="69">
        <v>0.54166666666666663</v>
      </c>
      <c r="Z77" s="69">
        <v>0.70833333333333337</v>
      </c>
      <c r="AA77" s="109">
        <v>0</v>
      </c>
      <c r="AB77" s="25">
        <f t="shared" si="2"/>
        <v>0.3541666666666668</v>
      </c>
    </row>
    <row r="78" spans="2:28" ht="12.75" hidden="1" customHeight="1" outlineLevel="1" x14ac:dyDescent="0.2">
      <c r="B78" s="851"/>
      <c r="C78" s="851"/>
      <c r="D78" s="27">
        <v>10</v>
      </c>
      <c r="E78" s="82" t="s">
        <v>131</v>
      </c>
      <c r="F78" s="108">
        <v>43164</v>
      </c>
      <c r="G78" s="69">
        <v>0.30208333333333331</v>
      </c>
      <c r="H78" s="69">
        <v>0.52083333333333337</v>
      </c>
      <c r="I78" s="69">
        <v>0.54166666666666663</v>
      </c>
      <c r="J78" s="69">
        <v>0.82986111111111116</v>
      </c>
      <c r="K78" s="25">
        <v>0.35416666666666669</v>
      </c>
      <c r="L78" s="25">
        <f t="shared" si="1"/>
        <v>0.50694444444444464</v>
      </c>
      <c r="M78" s="10"/>
      <c r="O78" s="94"/>
      <c r="P78" s="85">
        <v>1</v>
      </c>
      <c r="Q78" s="77">
        <v>14303</v>
      </c>
      <c r="R78" s="77" t="s">
        <v>18</v>
      </c>
      <c r="S78" s="75" t="s">
        <v>135</v>
      </c>
      <c r="T78" s="4"/>
      <c r="U78" s="82" t="s">
        <v>131</v>
      </c>
      <c r="V78" s="108">
        <v>43164</v>
      </c>
      <c r="W78" s="69">
        <v>0.30208333333333331</v>
      </c>
      <c r="X78" s="69">
        <v>0.52083333333333337</v>
      </c>
      <c r="Y78" s="69">
        <v>0.54166666666666663</v>
      </c>
      <c r="Z78" s="69">
        <v>0.82986111111111116</v>
      </c>
      <c r="AA78" s="25">
        <v>0.35416666666666669</v>
      </c>
      <c r="AB78" s="25">
        <f t="shared" si="2"/>
        <v>0.50694444444444464</v>
      </c>
    </row>
    <row r="79" spans="2:28" ht="12.75" hidden="1" customHeight="1" outlineLevel="1" x14ac:dyDescent="0.2">
      <c r="B79" s="851"/>
      <c r="C79" s="851"/>
      <c r="E79" s="82" t="s">
        <v>125</v>
      </c>
      <c r="F79" s="108">
        <v>43165</v>
      </c>
      <c r="G79" s="69">
        <v>0.3125</v>
      </c>
      <c r="H79" s="69">
        <v>0.52083333333333337</v>
      </c>
      <c r="I79" s="69">
        <v>0.54166666666666663</v>
      </c>
      <c r="J79" s="69">
        <v>0.6875</v>
      </c>
      <c r="K79" s="25">
        <v>0.35416666666666669</v>
      </c>
      <c r="L79" s="25">
        <f t="shared" si="1"/>
        <v>0.35416666666666674</v>
      </c>
      <c r="M79" s="10"/>
      <c r="O79" s="94"/>
      <c r="P79" s="85">
        <v>1</v>
      </c>
      <c r="Q79" s="77">
        <v>14303</v>
      </c>
      <c r="R79" s="77" t="s">
        <v>18</v>
      </c>
      <c r="S79" s="75" t="s">
        <v>135</v>
      </c>
      <c r="T79" s="4"/>
      <c r="U79" s="82" t="s">
        <v>125</v>
      </c>
      <c r="V79" s="108">
        <v>43165</v>
      </c>
      <c r="W79" s="69">
        <v>0.31944444444444448</v>
      </c>
      <c r="X79" s="69">
        <v>0.52083333333333337</v>
      </c>
      <c r="Y79" s="69">
        <v>0.54166666666666663</v>
      </c>
      <c r="Z79" s="69">
        <v>0.66666666666666663</v>
      </c>
      <c r="AA79" s="25">
        <v>0.35416666666666669</v>
      </c>
      <c r="AB79" s="25">
        <f t="shared" si="2"/>
        <v>0.3263888888888889</v>
      </c>
    </row>
    <row r="80" spans="2:28" ht="12.75" hidden="1" customHeight="1" outlineLevel="1" x14ac:dyDescent="0.2">
      <c r="B80" s="851"/>
      <c r="C80" s="851"/>
      <c r="E80" s="82" t="s">
        <v>126</v>
      </c>
      <c r="F80" s="108">
        <v>43166</v>
      </c>
      <c r="G80" s="69">
        <v>0.3125</v>
      </c>
      <c r="H80" s="69">
        <v>0.52083333333333337</v>
      </c>
      <c r="I80" s="69">
        <v>0.54166666666666663</v>
      </c>
      <c r="J80" s="69">
        <v>0.6875</v>
      </c>
      <c r="K80" s="25">
        <v>0.35416666666666669</v>
      </c>
      <c r="L80" s="25">
        <f t="shared" si="1"/>
        <v>0.35416666666666674</v>
      </c>
      <c r="M80" s="10"/>
      <c r="O80" s="94"/>
      <c r="P80" s="85">
        <v>1</v>
      </c>
      <c r="Q80" s="77">
        <v>14303</v>
      </c>
      <c r="R80" s="77" t="s">
        <v>18</v>
      </c>
      <c r="S80" s="75" t="s">
        <v>135</v>
      </c>
      <c r="T80" s="4"/>
      <c r="U80" s="82" t="s">
        <v>126</v>
      </c>
      <c r="V80" s="108">
        <v>43166</v>
      </c>
      <c r="W80" s="69">
        <v>0.625</v>
      </c>
      <c r="X80" s="69">
        <v>0.625</v>
      </c>
      <c r="Y80" s="69">
        <v>0.625</v>
      </c>
      <c r="Z80" s="69">
        <v>0.79166666666666663</v>
      </c>
      <c r="AA80" s="25">
        <v>0.35416666666666669</v>
      </c>
      <c r="AB80" s="25">
        <f t="shared" si="2"/>
        <v>0.16666666666666663</v>
      </c>
    </row>
    <row r="81" spans="2:28" ht="12.75" hidden="1" customHeight="1" outlineLevel="1" x14ac:dyDescent="0.2">
      <c r="B81" s="851"/>
      <c r="C81" s="851"/>
      <c r="E81" s="82" t="s">
        <v>127</v>
      </c>
      <c r="F81" s="108">
        <v>43167</v>
      </c>
      <c r="G81" s="69">
        <v>0.3125</v>
      </c>
      <c r="H81" s="69">
        <v>0.52083333333333337</v>
      </c>
      <c r="I81" s="69">
        <v>0.54166666666666663</v>
      </c>
      <c r="J81" s="69">
        <v>0.73611111111111116</v>
      </c>
      <c r="K81" s="25">
        <v>0.35416666666666669</v>
      </c>
      <c r="L81" s="25">
        <f t="shared" si="1"/>
        <v>0.4027777777777779</v>
      </c>
      <c r="M81" s="10"/>
      <c r="O81" s="94"/>
      <c r="P81" s="85">
        <v>1</v>
      </c>
      <c r="Q81" s="77">
        <v>14303</v>
      </c>
      <c r="R81" s="77" t="s">
        <v>18</v>
      </c>
      <c r="S81" s="75" t="s">
        <v>135</v>
      </c>
      <c r="T81" s="4"/>
      <c r="U81" s="82" t="s">
        <v>127</v>
      </c>
      <c r="V81" s="108">
        <v>43167</v>
      </c>
      <c r="W81" s="69">
        <v>0.3125</v>
      </c>
      <c r="X81" s="69">
        <v>0.52083333333333337</v>
      </c>
      <c r="Y81" s="69">
        <v>0.54166666666666663</v>
      </c>
      <c r="Z81" s="69">
        <v>0.73611111111111116</v>
      </c>
      <c r="AA81" s="25">
        <v>0.35416666666666669</v>
      </c>
      <c r="AB81" s="25">
        <f t="shared" si="2"/>
        <v>0.4027777777777779</v>
      </c>
    </row>
    <row r="82" spans="2:28" ht="12.75" hidden="1" customHeight="1" outlineLevel="1" x14ac:dyDescent="0.2">
      <c r="B82" s="851"/>
      <c r="C82" s="851"/>
      <c r="E82" s="82" t="s">
        <v>128</v>
      </c>
      <c r="F82" s="108">
        <v>43168</v>
      </c>
      <c r="G82" s="69">
        <v>0.3125</v>
      </c>
      <c r="H82" s="69">
        <v>0.52083333333333337</v>
      </c>
      <c r="I82" s="69">
        <v>0.54166666666666663</v>
      </c>
      <c r="J82" s="69">
        <v>0.6875</v>
      </c>
      <c r="K82" s="25">
        <v>0.35416666666666669</v>
      </c>
      <c r="L82" s="25">
        <f t="shared" si="1"/>
        <v>0.35416666666666674</v>
      </c>
      <c r="M82" s="10"/>
      <c r="O82" s="94"/>
      <c r="P82" s="85">
        <v>1</v>
      </c>
      <c r="Q82" s="77">
        <v>14303</v>
      </c>
      <c r="R82" s="77" t="s">
        <v>18</v>
      </c>
      <c r="S82" s="75" t="s">
        <v>135</v>
      </c>
      <c r="T82" s="4"/>
      <c r="U82" s="82" t="s">
        <v>128</v>
      </c>
      <c r="V82" s="108">
        <v>43168</v>
      </c>
      <c r="W82" s="69">
        <v>0.39583333333333331</v>
      </c>
      <c r="X82" s="69">
        <v>0.52083333333333337</v>
      </c>
      <c r="Y82" s="69">
        <v>0.54166666666666663</v>
      </c>
      <c r="Z82" s="69">
        <v>0.64583333333333337</v>
      </c>
      <c r="AA82" s="25">
        <v>0.35416666666666669</v>
      </c>
      <c r="AB82" s="25">
        <f t="shared" si="2"/>
        <v>0.2291666666666668</v>
      </c>
    </row>
    <row r="83" spans="2:28" ht="12.75" hidden="1" customHeight="1" outlineLevel="1" x14ac:dyDescent="0.2">
      <c r="B83" s="851"/>
      <c r="C83" s="851"/>
      <c r="E83" s="82" t="s">
        <v>129</v>
      </c>
      <c r="F83" s="108">
        <v>43169</v>
      </c>
      <c r="G83" s="69">
        <v>0.29166666666666669</v>
      </c>
      <c r="H83" s="69">
        <v>0.52083333333333337</v>
      </c>
      <c r="I83" s="69">
        <v>0.54166666666666663</v>
      </c>
      <c r="J83" s="69">
        <v>0.94444444444444453</v>
      </c>
      <c r="K83" s="109">
        <v>0</v>
      </c>
      <c r="L83" s="25">
        <f t="shared" si="1"/>
        <v>0.63194444444444464</v>
      </c>
      <c r="M83" s="10"/>
      <c r="O83" s="91" t="s">
        <v>11</v>
      </c>
      <c r="P83" s="86"/>
      <c r="Q83" s="77">
        <v>14303</v>
      </c>
      <c r="R83" s="77" t="s">
        <v>18</v>
      </c>
      <c r="S83" s="75" t="s">
        <v>135</v>
      </c>
      <c r="T83" s="3"/>
      <c r="U83" s="82" t="s">
        <v>129</v>
      </c>
      <c r="V83" s="108">
        <v>43169</v>
      </c>
      <c r="W83" s="69">
        <v>0.33333333333333331</v>
      </c>
      <c r="X83" s="69">
        <v>0.52083333333333337</v>
      </c>
      <c r="Y83" s="69">
        <v>0.54166666666666663</v>
      </c>
      <c r="Z83" s="69">
        <v>0.70833333333333337</v>
      </c>
      <c r="AA83" s="109">
        <v>0</v>
      </c>
      <c r="AB83" s="25">
        <f t="shared" si="2"/>
        <v>0.3541666666666668</v>
      </c>
    </row>
    <row r="84" spans="2:28" ht="12.75" hidden="1" customHeight="1" outlineLevel="1" x14ac:dyDescent="0.2">
      <c r="B84" s="851"/>
      <c r="C84" s="851"/>
      <c r="E84" s="9" t="s">
        <v>130</v>
      </c>
      <c r="F84" s="13">
        <v>43170</v>
      </c>
      <c r="G84" s="5"/>
      <c r="H84" s="5"/>
      <c r="I84" s="5"/>
      <c r="J84" s="5"/>
      <c r="K84" s="10"/>
      <c r="L84" s="10"/>
      <c r="M84" s="10"/>
      <c r="S84" s="47"/>
      <c r="T84" s="3"/>
    </row>
    <row r="85" spans="2:28" ht="12.75" hidden="1" customHeight="1" outlineLevel="1" x14ac:dyDescent="0.2">
      <c r="B85" s="851"/>
      <c r="C85" s="851"/>
      <c r="D85" s="27">
        <v>11</v>
      </c>
      <c r="E85" s="2" t="s">
        <v>131</v>
      </c>
      <c r="F85" s="14">
        <v>43171</v>
      </c>
      <c r="G85" s="8">
        <v>0.3576388888888889</v>
      </c>
      <c r="H85" s="8">
        <v>0.54166666666666663</v>
      </c>
      <c r="I85" s="8">
        <v>0.58333333333333337</v>
      </c>
      <c r="J85" s="8">
        <v>0.6875</v>
      </c>
      <c r="K85" s="11">
        <v>0.35416666666666669</v>
      </c>
      <c r="L85" s="11">
        <f t="shared" si="1"/>
        <v>0.28819444444444436</v>
      </c>
      <c r="M85" s="10"/>
      <c r="S85" s="47"/>
      <c r="T85" s="3"/>
    </row>
    <row r="86" spans="2:28" ht="12.75" hidden="1" customHeight="1" outlineLevel="1" x14ac:dyDescent="0.2">
      <c r="B86" s="851"/>
      <c r="C86" s="851"/>
      <c r="E86" s="2" t="s">
        <v>125</v>
      </c>
      <c r="F86" s="14">
        <v>43172</v>
      </c>
      <c r="G86" s="8">
        <v>0.375</v>
      </c>
      <c r="H86" s="8">
        <v>0.52083333333333337</v>
      </c>
      <c r="I86" s="8">
        <v>0.5625</v>
      </c>
      <c r="J86" s="8">
        <v>0.77083333333333337</v>
      </c>
      <c r="K86" s="11">
        <v>0.35416666666666669</v>
      </c>
      <c r="L86" s="11">
        <f t="shared" si="1"/>
        <v>0.35416666666666674</v>
      </c>
      <c r="M86" s="10"/>
      <c r="S86" s="47" t="s">
        <v>139</v>
      </c>
      <c r="T86" s="3"/>
    </row>
    <row r="87" spans="2:28" ht="12.75" hidden="1" customHeight="1" outlineLevel="1" x14ac:dyDescent="0.2">
      <c r="B87" s="851"/>
      <c r="C87" s="851"/>
      <c r="E87" s="2" t="s">
        <v>126</v>
      </c>
      <c r="F87" s="14">
        <v>43173</v>
      </c>
      <c r="G87" s="8">
        <v>0.375</v>
      </c>
      <c r="H87" s="8">
        <v>0.53819444444444442</v>
      </c>
      <c r="I87" s="8">
        <v>0.56944444444444442</v>
      </c>
      <c r="J87" s="8">
        <v>0.70833333333333337</v>
      </c>
      <c r="K87" s="11">
        <v>0.35416666666666669</v>
      </c>
      <c r="L87" s="11">
        <f t="shared" si="1"/>
        <v>0.30208333333333337</v>
      </c>
      <c r="M87" s="10"/>
      <c r="S87" s="47"/>
      <c r="T87" s="3"/>
    </row>
    <row r="88" spans="2:28" ht="12.75" hidden="1" customHeight="1" outlineLevel="1" x14ac:dyDescent="0.2">
      <c r="B88" s="851"/>
      <c r="C88" s="851"/>
      <c r="E88" s="2" t="s">
        <v>127</v>
      </c>
      <c r="F88" s="14">
        <v>43174</v>
      </c>
      <c r="G88" s="8">
        <v>0.34375</v>
      </c>
      <c r="H88" s="8">
        <v>0.52083333333333337</v>
      </c>
      <c r="I88" s="8">
        <v>0.5625</v>
      </c>
      <c r="J88" s="8">
        <v>0.73958333333333337</v>
      </c>
      <c r="K88" s="11">
        <v>0.35416666666666669</v>
      </c>
      <c r="L88" s="11">
        <f t="shared" si="1"/>
        <v>0.35416666666666674</v>
      </c>
      <c r="M88" s="10"/>
      <c r="Q88" s="27" t="s">
        <v>140</v>
      </c>
      <c r="S88" s="47"/>
      <c r="T88" s="3"/>
    </row>
    <row r="89" spans="2:28" ht="12.75" hidden="1" customHeight="1" outlineLevel="1" x14ac:dyDescent="0.2">
      <c r="B89" s="851"/>
      <c r="C89" s="851"/>
      <c r="E89" s="2" t="s">
        <v>128</v>
      </c>
      <c r="F89" s="14">
        <v>43175</v>
      </c>
      <c r="G89" s="8">
        <v>0.35416666666666669</v>
      </c>
      <c r="H89" s="8">
        <v>0.5</v>
      </c>
      <c r="I89" s="8">
        <v>0.58333333333333337</v>
      </c>
      <c r="J89" s="8">
        <v>0.84027777777777779</v>
      </c>
      <c r="K89" s="11">
        <v>0.35416666666666669</v>
      </c>
      <c r="L89" s="11">
        <f t="shared" si="1"/>
        <v>0.40277777777777773</v>
      </c>
      <c r="M89" s="10"/>
      <c r="S89" s="47"/>
      <c r="T89" s="3"/>
    </row>
    <row r="90" spans="2:28" ht="12.75" hidden="1" customHeight="1" outlineLevel="1" x14ac:dyDescent="0.2">
      <c r="B90" s="851"/>
      <c r="C90" s="851"/>
      <c r="E90" s="9" t="s">
        <v>129</v>
      </c>
      <c r="F90" s="13">
        <v>43176</v>
      </c>
      <c r="G90" s="5"/>
      <c r="H90" s="5"/>
      <c r="I90" s="5"/>
      <c r="J90" s="5"/>
      <c r="K90" s="10"/>
      <c r="L90" s="10"/>
      <c r="M90" s="10"/>
      <c r="S90" s="47"/>
    </row>
    <row r="91" spans="2:28" ht="12.75" hidden="1" customHeight="1" outlineLevel="1" x14ac:dyDescent="0.2">
      <c r="B91" s="851"/>
      <c r="C91" s="851"/>
      <c r="E91" s="9" t="s">
        <v>130</v>
      </c>
      <c r="F91" s="13">
        <v>43177</v>
      </c>
      <c r="G91" s="5"/>
      <c r="H91" s="5"/>
      <c r="I91" s="5"/>
      <c r="J91" s="5"/>
      <c r="K91" s="10"/>
      <c r="L91" s="10"/>
      <c r="M91" s="9"/>
      <c r="S91" s="47"/>
    </row>
    <row r="92" spans="2:28" ht="12.75" hidden="1" customHeight="1" outlineLevel="1" x14ac:dyDescent="0.2">
      <c r="B92" s="851"/>
      <c r="C92" s="851"/>
      <c r="D92" s="27">
        <v>12</v>
      </c>
      <c r="E92" s="2" t="s">
        <v>131</v>
      </c>
      <c r="F92" s="14">
        <v>43178</v>
      </c>
      <c r="G92" s="8">
        <v>0.33333333333333331</v>
      </c>
      <c r="H92" s="8">
        <v>0.55208333333333337</v>
      </c>
      <c r="I92" s="8">
        <v>0.58333333333333337</v>
      </c>
      <c r="J92" s="8">
        <v>0.69097222222222221</v>
      </c>
      <c r="K92" s="11">
        <v>0.35416666666666669</v>
      </c>
      <c r="L92" s="11">
        <f t="shared" si="1"/>
        <v>0.3263888888888889</v>
      </c>
      <c r="M92" s="9"/>
      <c r="S92" s="47" t="s">
        <v>141</v>
      </c>
    </row>
    <row r="93" spans="2:28" ht="12.75" hidden="1" customHeight="1" outlineLevel="1" x14ac:dyDescent="0.2">
      <c r="B93" s="851"/>
      <c r="C93" s="851"/>
      <c r="E93" s="2" t="s">
        <v>125</v>
      </c>
      <c r="F93" s="14">
        <v>43179</v>
      </c>
      <c r="G93" s="8">
        <v>0.33680555555555558</v>
      </c>
      <c r="H93" s="8">
        <v>0.54166666666666663</v>
      </c>
      <c r="I93" s="8">
        <v>0.57291666666666663</v>
      </c>
      <c r="J93" s="8">
        <v>0.72916666666666663</v>
      </c>
      <c r="K93" s="11">
        <v>0.35416666666666669</v>
      </c>
      <c r="L93" s="11">
        <f t="shared" si="1"/>
        <v>0.36111111111111105</v>
      </c>
      <c r="M93" s="10"/>
      <c r="O93" s="10"/>
      <c r="S93" s="47"/>
    </row>
    <row r="94" spans="2:28" ht="12.75" hidden="1" customHeight="1" outlineLevel="1" x14ac:dyDescent="0.2">
      <c r="B94" s="851"/>
      <c r="C94" s="851"/>
      <c r="E94" s="2" t="s">
        <v>126</v>
      </c>
      <c r="F94" s="14">
        <v>43180</v>
      </c>
      <c r="G94" s="8">
        <v>0.33680555555555558</v>
      </c>
      <c r="H94" s="8">
        <v>0.52083333333333337</v>
      </c>
      <c r="I94" s="8">
        <v>0.5625</v>
      </c>
      <c r="J94" s="8">
        <v>0.70833333333333337</v>
      </c>
      <c r="K94" s="11">
        <v>0.35416666666666669</v>
      </c>
      <c r="L94" s="11">
        <f t="shared" si="1"/>
        <v>0.32986111111111116</v>
      </c>
      <c r="M94" s="10"/>
      <c r="O94" s="10"/>
      <c r="S94" s="47"/>
    </row>
    <row r="95" spans="2:28" ht="12.75" hidden="1" customHeight="1" outlineLevel="1" x14ac:dyDescent="0.2">
      <c r="B95" s="851"/>
      <c r="C95" s="851"/>
      <c r="E95" s="2" t="s">
        <v>127</v>
      </c>
      <c r="F95" s="14">
        <v>43181</v>
      </c>
      <c r="G95" s="8">
        <v>0.3125</v>
      </c>
      <c r="H95" s="8">
        <v>0.52083333333333337</v>
      </c>
      <c r="I95" s="8">
        <v>0.54166666666666663</v>
      </c>
      <c r="J95" s="8">
        <v>0.62847222222222221</v>
      </c>
      <c r="K95" s="11">
        <v>0.35416666666666669</v>
      </c>
      <c r="L95" s="11">
        <f t="shared" si="1"/>
        <v>0.29513888888888895</v>
      </c>
      <c r="M95" s="10"/>
      <c r="O95" s="29"/>
      <c r="P95" s="29"/>
      <c r="Q95" s="110" t="s">
        <v>136</v>
      </c>
      <c r="R95" s="110"/>
      <c r="S95" s="104" t="s">
        <v>20</v>
      </c>
    </row>
    <row r="96" spans="2:28" ht="12.75" hidden="1" customHeight="1" outlineLevel="1" x14ac:dyDescent="0.2">
      <c r="B96" s="851"/>
      <c r="C96" s="851"/>
      <c r="E96" s="2" t="s">
        <v>128</v>
      </c>
      <c r="F96" s="14">
        <v>43182</v>
      </c>
      <c r="G96" s="8">
        <v>0.34722222222222227</v>
      </c>
      <c r="H96" s="8">
        <v>0.5</v>
      </c>
      <c r="I96" s="8">
        <v>0.53125</v>
      </c>
      <c r="J96" s="8">
        <v>0.71180555555555547</v>
      </c>
      <c r="K96" s="11">
        <v>0.35416666666666669</v>
      </c>
      <c r="L96" s="11">
        <f t="shared" si="1"/>
        <v>0.3333333333333332</v>
      </c>
      <c r="O96" s="10"/>
      <c r="R96" s="29"/>
      <c r="S96" s="104"/>
    </row>
    <row r="97" spans="2:19" ht="12.75" hidden="1" customHeight="1" outlineLevel="1" x14ac:dyDescent="0.2">
      <c r="B97" s="851"/>
      <c r="C97" s="851"/>
      <c r="E97" s="9" t="s">
        <v>129</v>
      </c>
      <c r="F97" s="13">
        <v>43183</v>
      </c>
      <c r="G97" s="5"/>
      <c r="H97" s="5"/>
      <c r="I97" s="5"/>
      <c r="J97" s="5"/>
      <c r="K97" s="10"/>
      <c r="L97" s="10"/>
      <c r="M97" s="10"/>
      <c r="O97" s="10"/>
      <c r="S97" s="104"/>
    </row>
    <row r="98" spans="2:19" ht="12.75" hidden="1" customHeight="1" outlineLevel="1" x14ac:dyDescent="0.2">
      <c r="B98" s="851"/>
      <c r="C98" s="851"/>
      <c r="E98" s="9" t="s">
        <v>130</v>
      </c>
      <c r="F98" s="13">
        <v>43184</v>
      </c>
      <c r="G98" s="5"/>
      <c r="H98" s="5"/>
      <c r="I98" s="5"/>
      <c r="J98" s="5"/>
      <c r="K98" s="10"/>
      <c r="L98" s="10"/>
      <c r="M98" s="9"/>
      <c r="O98" s="10"/>
      <c r="S98" s="104"/>
    </row>
    <row r="99" spans="2:19" ht="12.75" hidden="1" customHeight="1" outlineLevel="1" x14ac:dyDescent="0.2">
      <c r="B99" s="851"/>
      <c r="C99" s="851"/>
      <c r="D99" s="27">
        <v>13</v>
      </c>
      <c r="E99" s="2" t="s">
        <v>131</v>
      </c>
      <c r="F99" s="14">
        <v>43185</v>
      </c>
      <c r="G99" s="8">
        <v>0.34375</v>
      </c>
      <c r="H99" s="8">
        <v>0.50694444444444442</v>
      </c>
      <c r="I99" s="8">
        <v>0.52777777777777779</v>
      </c>
      <c r="J99" s="8">
        <v>0.73263888888888884</v>
      </c>
      <c r="K99" s="11">
        <v>0.35416666666666669</v>
      </c>
      <c r="L99" s="11">
        <f t="shared" si="1"/>
        <v>0.36805555555555547</v>
      </c>
      <c r="M99" s="9"/>
      <c r="O99" s="10"/>
      <c r="S99" s="104"/>
    </row>
    <row r="100" spans="2:19" ht="12.75" hidden="1" customHeight="1" outlineLevel="1" x14ac:dyDescent="0.2">
      <c r="B100" s="851"/>
      <c r="C100" s="851"/>
      <c r="E100" s="2" t="s">
        <v>125</v>
      </c>
      <c r="F100" s="14">
        <v>43186</v>
      </c>
      <c r="G100" s="8">
        <v>0.34375</v>
      </c>
      <c r="H100" s="8">
        <v>0.50347222222222221</v>
      </c>
      <c r="I100" s="8">
        <v>0.53125</v>
      </c>
      <c r="J100" s="8">
        <v>0.82638888888888884</v>
      </c>
      <c r="K100" s="11">
        <v>0.35416666666666669</v>
      </c>
      <c r="L100" s="11">
        <f t="shared" si="1"/>
        <v>0.45486111111111105</v>
      </c>
      <c r="M100" s="10"/>
      <c r="O100" s="10"/>
      <c r="S100" s="104"/>
    </row>
    <row r="101" spans="2:19" ht="12.75" hidden="1" customHeight="1" outlineLevel="1" x14ac:dyDescent="0.2">
      <c r="B101" s="851"/>
      <c r="C101" s="851"/>
      <c r="E101" s="2" t="s">
        <v>126</v>
      </c>
      <c r="F101" s="14">
        <v>43187</v>
      </c>
      <c r="G101" s="8">
        <v>0.35416666666666669</v>
      </c>
      <c r="H101" s="8">
        <v>0.52083333333333337</v>
      </c>
      <c r="I101" s="8">
        <v>0.54166666666666663</v>
      </c>
      <c r="J101" s="8">
        <v>0.66666666666666663</v>
      </c>
      <c r="K101" s="11">
        <v>0.35416666666666669</v>
      </c>
      <c r="L101" s="11">
        <f t="shared" si="1"/>
        <v>0.29166666666666669</v>
      </c>
      <c r="M101" s="10"/>
      <c r="O101" s="10"/>
      <c r="S101" s="104"/>
    </row>
    <row r="102" spans="2:19" ht="12.75" hidden="1" customHeight="1" outlineLevel="1" x14ac:dyDescent="0.2">
      <c r="B102" s="851"/>
      <c r="C102" s="851"/>
      <c r="E102" s="9" t="s">
        <v>127</v>
      </c>
      <c r="F102" s="13">
        <v>43188</v>
      </c>
      <c r="G102" s="5">
        <v>0.33333333333333331</v>
      </c>
      <c r="H102" s="5">
        <v>0.52083333333333337</v>
      </c>
      <c r="I102" s="5">
        <v>0.54166666666666663</v>
      </c>
      <c r="J102" s="5">
        <v>0.70833333333333337</v>
      </c>
      <c r="K102" s="10">
        <v>0.35416666666666669</v>
      </c>
      <c r="L102" s="10">
        <f t="shared" si="1"/>
        <v>0.3541666666666668</v>
      </c>
      <c r="M102" s="10"/>
      <c r="N102" s="9">
        <v>1</v>
      </c>
      <c r="O102" s="10"/>
      <c r="S102" s="104"/>
    </row>
    <row r="103" spans="2:19" ht="12.75" hidden="1" customHeight="1" outlineLevel="1" x14ac:dyDescent="0.2">
      <c r="B103" s="851"/>
      <c r="C103" s="851"/>
      <c r="E103" s="111" t="s">
        <v>128</v>
      </c>
      <c r="F103" s="112">
        <v>43189</v>
      </c>
      <c r="G103" s="113">
        <v>0.33333333333333331</v>
      </c>
      <c r="H103" s="113">
        <v>0.52083333333333337</v>
      </c>
      <c r="I103" s="113">
        <v>0.54166666666666663</v>
      </c>
      <c r="J103" s="113">
        <v>0.70833333333333337</v>
      </c>
      <c r="K103" s="114">
        <v>0.35416666666666669</v>
      </c>
      <c r="L103" s="114">
        <f t="shared" si="1"/>
        <v>0.3541666666666668</v>
      </c>
      <c r="M103" s="10"/>
      <c r="O103" s="10"/>
      <c r="S103" s="104" t="s">
        <v>138</v>
      </c>
    </row>
    <row r="104" spans="2:19" ht="12.75" hidden="1" customHeight="1" outlineLevel="1" x14ac:dyDescent="0.2">
      <c r="B104" s="851"/>
      <c r="C104" s="851"/>
      <c r="E104" s="9" t="s">
        <v>129</v>
      </c>
      <c r="F104" s="13">
        <v>43190</v>
      </c>
      <c r="G104" s="5"/>
      <c r="H104" s="5"/>
      <c r="I104" s="5"/>
      <c r="J104" s="5"/>
      <c r="K104" s="10"/>
      <c r="L104" s="10"/>
      <c r="M104" s="10"/>
      <c r="O104" s="10"/>
      <c r="S104" s="104"/>
    </row>
    <row r="105" spans="2:19" ht="12.75" hidden="1" customHeight="1" outlineLevel="1" x14ac:dyDescent="0.2">
      <c r="B105" s="851"/>
      <c r="C105" s="851"/>
      <c r="E105" s="9"/>
      <c r="F105" s="13"/>
      <c r="J105" s="4" t="s">
        <v>21</v>
      </c>
      <c r="K105" s="18">
        <f>SUM(K73:K104)</f>
        <v>7.7916666666666687</v>
      </c>
      <c r="L105" s="18">
        <f>SUM(L73:L104)</f>
        <v>9.6854166666666668</v>
      </c>
      <c r="M105" s="18">
        <f>IF(L105-K105&lt;0,K105-L105,L105-K105)</f>
        <v>1.893749999999998</v>
      </c>
      <c r="N105" s="90">
        <f>8.5*SUM(N73:N104)/24</f>
        <v>0.35416666666666669</v>
      </c>
      <c r="O105" s="90">
        <f>M105-N105</f>
        <v>1.5395833333333313</v>
      </c>
      <c r="S105" s="104"/>
    </row>
    <row r="106" spans="2:19" ht="12.75" customHeight="1" collapsed="1" x14ac:dyDescent="0.2">
      <c r="B106" s="852"/>
      <c r="C106" s="852"/>
      <c r="D106" s="49"/>
      <c r="E106" s="51"/>
      <c r="F106" s="51"/>
      <c r="G106" s="52"/>
      <c r="H106" s="52"/>
      <c r="I106" s="52"/>
      <c r="J106" s="52"/>
      <c r="K106" s="53"/>
      <c r="L106" s="51"/>
      <c r="M106" s="51"/>
      <c r="N106" s="57"/>
      <c r="O106" s="57"/>
      <c r="P106" s="49"/>
      <c r="Q106" s="49"/>
      <c r="R106" s="55"/>
      <c r="S106" s="106"/>
    </row>
    <row r="107" spans="2:19" ht="12.75" hidden="1" customHeight="1" outlineLevel="1" x14ac:dyDescent="0.2">
      <c r="B107" s="850">
        <f>B5</f>
        <v>2018</v>
      </c>
      <c r="C107" s="850" t="s">
        <v>32</v>
      </c>
      <c r="D107" s="78"/>
      <c r="E107" s="42"/>
      <c r="F107" s="42"/>
      <c r="G107" s="43"/>
      <c r="H107" s="43"/>
      <c r="I107" s="43"/>
      <c r="J107" s="43"/>
      <c r="K107" s="63"/>
      <c r="L107" s="42"/>
      <c r="M107" s="42"/>
      <c r="N107" s="59"/>
      <c r="O107" s="59"/>
      <c r="P107" s="41"/>
      <c r="Q107" s="41"/>
      <c r="R107" s="45"/>
      <c r="S107" s="107"/>
    </row>
    <row r="108" spans="2:19" ht="12.75" hidden="1" customHeight="1" outlineLevel="1" x14ac:dyDescent="0.2">
      <c r="B108" s="851"/>
      <c r="C108" s="851"/>
      <c r="D108" s="79"/>
      <c r="E108" s="9" t="s">
        <v>130</v>
      </c>
      <c r="F108" s="13">
        <v>43191</v>
      </c>
      <c r="G108" s="5"/>
      <c r="H108" s="5"/>
      <c r="I108" s="5"/>
      <c r="J108" s="5"/>
      <c r="K108" s="19"/>
      <c r="L108" s="10"/>
      <c r="M108" s="10"/>
      <c r="S108" s="105"/>
    </row>
    <row r="109" spans="2:19" ht="12.75" hidden="1" customHeight="1" outlineLevel="1" x14ac:dyDescent="0.2">
      <c r="B109" s="851"/>
      <c r="C109" s="851"/>
      <c r="D109" s="79">
        <v>14</v>
      </c>
      <c r="E109" s="111" t="s">
        <v>131</v>
      </c>
      <c r="F109" s="112">
        <v>43192</v>
      </c>
      <c r="G109" s="113">
        <v>0.33333333333333331</v>
      </c>
      <c r="H109" s="113">
        <v>0.52083333333333337</v>
      </c>
      <c r="I109" s="113">
        <v>0.54166666666666663</v>
      </c>
      <c r="J109" s="113">
        <v>0.70833333333333337</v>
      </c>
      <c r="K109" s="114">
        <v>0.35416666666666669</v>
      </c>
      <c r="L109" s="114">
        <f>J109-G109-(I109-H109)</f>
        <v>0.3541666666666668</v>
      </c>
      <c r="M109" s="10"/>
      <c r="S109" s="104" t="s">
        <v>138</v>
      </c>
    </row>
    <row r="110" spans="2:19" ht="12.75" hidden="1" customHeight="1" outlineLevel="1" x14ac:dyDescent="0.2">
      <c r="B110" s="851"/>
      <c r="C110" s="851"/>
      <c r="D110" s="79"/>
      <c r="E110" s="9" t="s">
        <v>125</v>
      </c>
      <c r="F110" s="13">
        <v>43193</v>
      </c>
      <c r="G110" s="5">
        <v>0.33333333333333331</v>
      </c>
      <c r="H110" s="5">
        <v>0.52083333333333337</v>
      </c>
      <c r="I110" s="5">
        <v>0.54166666666666663</v>
      </c>
      <c r="J110" s="5">
        <v>0.70833333333333337</v>
      </c>
      <c r="K110" s="10">
        <v>0.35416666666666669</v>
      </c>
      <c r="L110" s="10">
        <f>J110-G110-(I110-H110)</f>
        <v>0.3541666666666668</v>
      </c>
      <c r="N110" s="9">
        <v>1</v>
      </c>
      <c r="Q110" s="110" t="s">
        <v>137</v>
      </c>
      <c r="R110" s="110"/>
      <c r="S110" s="105" t="s">
        <v>19</v>
      </c>
    </row>
    <row r="111" spans="2:19" ht="12.75" hidden="1" customHeight="1" outlineLevel="1" x14ac:dyDescent="0.2">
      <c r="B111" s="851"/>
      <c r="C111" s="851"/>
      <c r="D111" s="79"/>
      <c r="E111" s="2" t="s">
        <v>126</v>
      </c>
      <c r="F111" s="14">
        <v>43194</v>
      </c>
      <c r="G111" s="8">
        <v>0.34027777777777773</v>
      </c>
      <c r="H111" s="8">
        <v>0.52083333333333337</v>
      </c>
      <c r="I111" s="8">
        <v>0.5625</v>
      </c>
      <c r="J111" s="8">
        <v>0.75</v>
      </c>
      <c r="K111" s="11">
        <v>0.35416666666666669</v>
      </c>
      <c r="L111" s="11">
        <f>J111-G111-(I111-H111)</f>
        <v>0.36805555555555564</v>
      </c>
      <c r="M111" s="10"/>
      <c r="S111" s="47"/>
    </row>
    <row r="112" spans="2:19" ht="12.75" hidden="1" customHeight="1" outlineLevel="1" x14ac:dyDescent="0.2">
      <c r="B112" s="851"/>
      <c r="C112" s="851"/>
      <c r="D112" s="79"/>
      <c r="E112" s="2" t="s">
        <v>127</v>
      </c>
      <c r="F112" s="14">
        <v>43195</v>
      </c>
      <c r="G112" s="8">
        <v>0.34722222222222227</v>
      </c>
      <c r="H112" s="8">
        <v>0.52083333333333337</v>
      </c>
      <c r="I112" s="8">
        <v>0.5625</v>
      </c>
      <c r="J112" s="8">
        <v>0.75</v>
      </c>
      <c r="K112" s="11">
        <v>0.35416666666666669</v>
      </c>
      <c r="L112" s="11">
        <f>J112-G112-(I112-H112)</f>
        <v>0.3611111111111111</v>
      </c>
      <c r="M112" s="10"/>
      <c r="Q112" s="77"/>
      <c r="S112" s="47"/>
    </row>
    <row r="113" spans="2:19" ht="12.75" hidden="1" customHeight="1" outlineLevel="1" x14ac:dyDescent="0.2">
      <c r="B113" s="851"/>
      <c r="C113" s="851"/>
      <c r="D113" s="79"/>
      <c r="E113" s="2" t="s">
        <v>128</v>
      </c>
      <c r="F113" s="14">
        <v>43196</v>
      </c>
      <c r="G113" s="8">
        <v>0.35416666666666669</v>
      </c>
      <c r="H113" s="8">
        <v>0.52083333333333337</v>
      </c>
      <c r="I113" s="8">
        <v>0.54166666666666663</v>
      </c>
      <c r="J113" s="8">
        <v>0.70833333333333337</v>
      </c>
      <c r="K113" s="11">
        <v>0.35416666666666669</v>
      </c>
      <c r="L113" s="11">
        <f>J113-G113-(I113-H113)</f>
        <v>0.33333333333333343</v>
      </c>
      <c r="M113" s="10"/>
      <c r="S113" s="47"/>
    </row>
    <row r="114" spans="2:19" ht="12.75" hidden="1" customHeight="1" outlineLevel="1" x14ac:dyDescent="0.2">
      <c r="B114" s="851"/>
      <c r="C114" s="851"/>
      <c r="D114" s="79"/>
      <c r="E114" s="9" t="s">
        <v>129</v>
      </c>
      <c r="F114" s="13">
        <v>43197</v>
      </c>
      <c r="G114" s="5"/>
      <c r="H114" s="5"/>
      <c r="I114" s="5"/>
      <c r="J114" s="5"/>
      <c r="K114" s="10"/>
      <c r="L114" s="10"/>
      <c r="M114" s="10"/>
      <c r="Q114" s="77"/>
      <c r="S114" s="47"/>
    </row>
    <row r="115" spans="2:19" ht="12.75" hidden="1" customHeight="1" outlineLevel="1" x14ac:dyDescent="0.2">
      <c r="B115" s="851"/>
      <c r="C115" s="851"/>
      <c r="D115" s="79"/>
      <c r="E115" s="9" t="s">
        <v>130</v>
      </c>
      <c r="F115" s="13">
        <v>43198</v>
      </c>
      <c r="G115" s="5"/>
      <c r="H115" s="5"/>
      <c r="I115" s="5"/>
      <c r="J115" s="5"/>
      <c r="K115" s="10"/>
      <c r="L115" s="10"/>
      <c r="M115" s="10"/>
      <c r="O115" s="10"/>
      <c r="Q115" s="77"/>
      <c r="R115" s="29"/>
      <c r="S115" s="48"/>
    </row>
    <row r="116" spans="2:19" ht="12.75" hidden="1" customHeight="1" outlineLevel="1" x14ac:dyDescent="0.2">
      <c r="B116" s="851"/>
      <c r="C116" s="851"/>
      <c r="D116" s="79">
        <v>15</v>
      </c>
      <c r="E116" s="2" t="s">
        <v>131</v>
      </c>
      <c r="F116" s="14">
        <v>43199</v>
      </c>
      <c r="G116" s="8">
        <v>0.34375</v>
      </c>
      <c r="H116" s="8">
        <v>0.52083333333333337</v>
      </c>
      <c r="I116" s="8">
        <v>0.5625</v>
      </c>
      <c r="J116" s="8">
        <v>0.74305555555555547</v>
      </c>
      <c r="K116" s="11">
        <v>0.35416666666666669</v>
      </c>
      <c r="L116" s="11">
        <f>J116-G116-(I116-H116)</f>
        <v>0.35763888888888884</v>
      </c>
      <c r="M116" s="10"/>
      <c r="S116" s="47"/>
    </row>
    <row r="117" spans="2:19" ht="12.75" hidden="1" customHeight="1" outlineLevel="1" x14ac:dyDescent="0.2">
      <c r="B117" s="851"/>
      <c r="C117" s="851"/>
      <c r="D117" s="79"/>
      <c r="E117" s="2" t="s">
        <v>125</v>
      </c>
      <c r="F117" s="14">
        <v>43200</v>
      </c>
      <c r="G117" s="8">
        <v>0.34375</v>
      </c>
      <c r="H117" s="8">
        <v>0.52083333333333337</v>
      </c>
      <c r="I117" s="8">
        <v>0.54166666666666663</v>
      </c>
      <c r="J117" s="8">
        <v>0.69791666666666663</v>
      </c>
      <c r="K117" s="11">
        <v>0.35416666666666669</v>
      </c>
      <c r="L117" s="11">
        <f>J117-G117-(I117-H117)</f>
        <v>0.33333333333333337</v>
      </c>
      <c r="M117" s="10"/>
      <c r="S117" s="47"/>
    </row>
    <row r="118" spans="2:19" ht="12.75" hidden="1" customHeight="1" outlineLevel="1" x14ac:dyDescent="0.2">
      <c r="B118" s="851"/>
      <c r="C118" s="851"/>
      <c r="D118" s="79"/>
      <c r="E118" s="2" t="s">
        <v>126</v>
      </c>
      <c r="F118" s="14">
        <v>43201</v>
      </c>
      <c r="G118" s="8">
        <v>0.33333333333333331</v>
      </c>
      <c r="H118" s="8">
        <v>0.52083333333333337</v>
      </c>
      <c r="I118" s="8">
        <v>0.5625</v>
      </c>
      <c r="J118" s="8">
        <v>0.70833333333333337</v>
      </c>
      <c r="K118" s="11">
        <v>0.35416666666666669</v>
      </c>
      <c r="L118" s="11">
        <f>J118-G118-(I118-H118)</f>
        <v>0.33333333333333343</v>
      </c>
      <c r="M118" s="10"/>
      <c r="S118" s="47"/>
    </row>
    <row r="119" spans="2:19" ht="12.75" hidden="1" customHeight="1" outlineLevel="1" x14ac:dyDescent="0.2">
      <c r="B119" s="851"/>
      <c r="C119" s="851"/>
      <c r="D119" s="79"/>
      <c r="E119" s="2" t="s">
        <v>127</v>
      </c>
      <c r="F119" s="14">
        <v>43202</v>
      </c>
      <c r="G119" s="8">
        <v>0.35416666666666669</v>
      </c>
      <c r="H119" s="8">
        <v>0.52083333333333337</v>
      </c>
      <c r="I119" s="8">
        <v>0.5625</v>
      </c>
      <c r="J119" s="8">
        <v>0.75</v>
      </c>
      <c r="K119" s="11">
        <v>0.35416666666666669</v>
      </c>
      <c r="L119" s="11">
        <f>J119-G119-(I119-H119)</f>
        <v>0.35416666666666669</v>
      </c>
      <c r="M119" s="10"/>
      <c r="S119" s="47"/>
    </row>
    <row r="120" spans="2:19" ht="12.75" hidden="1" customHeight="1" outlineLevel="1" x14ac:dyDescent="0.2">
      <c r="B120" s="851"/>
      <c r="C120" s="851"/>
      <c r="D120" s="79"/>
      <c r="E120" s="2" t="s">
        <v>128</v>
      </c>
      <c r="F120" s="14">
        <v>43203</v>
      </c>
      <c r="G120" s="8">
        <v>0.35416666666666669</v>
      </c>
      <c r="H120" s="8">
        <v>0.52083333333333337</v>
      </c>
      <c r="I120" s="8">
        <v>0.55208333333333337</v>
      </c>
      <c r="J120" s="8">
        <v>0.72916666666666663</v>
      </c>
      <c r="K120" s="11">
        <v>0.35416666666666669</v>
      </c>
      <c r="L120" s="11">
        <f>J120-G120-(I120-H120)</f>
        <v>0.34374999999999994</v>
      </c>
      <c r="M120" s="10"/>
      <c r="S120" s="47"/>
    </row>
    <row r="121" spans="2:19" ht="12.75" hidden="1" customHeight="1" outlineLevel="1" x14ac:dyDescent="0.2">
      <c r="B121" s="851"/>
      <c r="C121" s="851"/>
      <c r="D121" s="79"/>
      <c r="E121" s="9" t="s">
        <v>129</v>
      </c>
      <c r="F121" s="13">
        <v>43204</v>
      </c>
      <c r="G121" s="5"/>
      <c r="H121" s="5"/>
      <c r="I121" s="5"/>
      <c r="J121" s="5"/>
      <c r="K121" s="10"/>
      <c r="L121" s="10"/>
      <c r="M121" s="10"/>
      <c r="Q121" s="76"/>
      <c r="S121" s="47"/>
    </row>
    <row r="122" spans="2:19" ht="12.75" hidden="1" customHeight="1" outlineLevel="1" x14ac:dyDescent="0.2">
      <c r="B122" s="851"/>
      <c r="C122" s="851"/>
      <c r="D122" s="79"/>
      <c r="E122" s="9" t="s">
        <v>130</v>
      </c>
      <c r="F122" s="13">
        <v>43205</v>
      </c>
      <c r="G122" s="5"/>
      <c r="H122" s="5"/>
      <c r="I122" s="5"/>
      <c r="J122" s="5"/>
      <c r="K122" s="10"/>
      <c r="L122" s="10"/>
      <c r="M122" s="9"/>
      <c r="S122" s="47"/>
    </row>
    <row r="123" spans="2:19" ht="12.75" hidden="1" customHeight="1" outlineLevel="1" x14ac:dyDescent="0.2">
      <c r="B123" s="851"/>
      <c r="C123" s="851"/>
      <c r="D123" s="79">
        <v>16</v>
      </c>
      <c r="E123" s="2" t="s">
        <v>131</v>
      </c>
      <c r="F123" s="14">
        <v>43206</v>
      </c>
      <c r="G123" s="8">
        <v>0.3576388888888889</v>
      </c>
      <c r="H123" s="8">
        <v>0.52083333333333337</v>
      </c>
      <c r="I123" s="8">
        <v>0.5625</v>
      </c>
      <c r="J123" s="8">
        <v>0.77083333333333337</v>
      </c>
      <c r="K123" s="11">
        <v>0.35416666666666669</v>
      </c>
      <c r="L123" s="11">
        <f>J123-G123-(I123-H123)</f>
        <v>0.37152777777777785</v>
      </c>
      <c r="M123" s="9"/>
      <c r="S123" s="47"/>
    </row>
    <row r="124" spans="2:19" ht="12.75" hidden="1" customHeight="1" outlineLevel="1" x14ac:dyDescent="0.2">
      <c r="B124" s="851"/>
      <c r="C124" s="851"/>
      <c r="D124" s="79"/>
      <c r="E124" s="2" t="s">
        <v>125</v>
      </c>
      <c r="F124" s="14">
        <v>43207</v>
      </c>
      <c r="G124" s="8">
        <v>0.34375</v>
      </c>
      <c r="H124" s="8">
        <v>0.52083333333333337</v>
      </c>
      <c r="I124" s="8">
        <v>0.5625</v>
      </c>
      <c r="J124" s="8">
        <v>0.73958333333333337</v>
      </c>
      <c r="K124" s="11">
        <v>0.35416666666666669</v>
      </c>
      <c r="L124" s="11">
        <f>J124-G124-(I124-H124)</f>
        <v>0.35416666666666674</v>
      </c>
      <c r="M124" s="10"/>
      <c r="O124" s="10"/>
      <c r="Q124" s="76"/>
      <c r="R124" s="29"/>
      <c r="S124" s="47"/>
    </row>
    <row r="125" spans="2:19" ht="12.75" hidden="1" customHeight="1" outlineLevel="1" x14ac:dyDescent="0.2">
      <c r="B125" s="851"/>
      <c r="C125" s="851"/>
      <c r="D125" s="79"/>
      <c r="E125" s="2" t="s">
        <v>126</v>
      </c>
      <c r="F125" s="14">
        <v>43208</v>
      </c>
      <c r="G125" s="8">
        <v>0.35069444444444442</v>
      </c>
      <c r="H125" s="8">
        <v>0.52083333333333337</v>
      </c>
      <c r="I125" s="8">
        <v>0.55208333333333337</v>
      </c>
      <c r="J125" s="8">
        <v>0.72916666666666663</v>
      </c>
      <c r="K125" s="11">
        <v>0.35416666666666669</v>
      </c>
      <c r="L125" s="11">
        <f>J125-G125-(I125-H125)</f>
        <v>0.34722222222222221</v>
      </c>
      <c r="M125" s="1"/>
      <c r="O125" s="102"/>
      <c r="P125" s="30"/>
      <c r="Q125" s="30"/>
      <c r="S125" s="47"/>
    </row>
    <row r="126" spans="2:19" ht="12.75" hidden="1" customHeight="1" outlineLevel="1" x14ac:dyDescent="0.2">
      <c r="B126" s="851"/>
      <c r="C126" s="851"/>
      <c r="D126" s="79"/>
      <c r="E126" s="2" t="s">
        <v>127</v>
      </c>
      <c r="F126" s="14">
        <v>43209</v>
      </c>
      <c r="G126" s="8">
        <v>0.36458333333333331</v>
      </c>
      <c r="H126" s="8">
        <v>0.51041666666666663</v>
      </c>
      <c r="I126" s="8">
        <v>0.53819444444444442</v>
      </c>
      <c r="J126" s="8">
        <v>0.75</v>
      </c>
      <c r="K126" s="11">
        <v>0.35416666666666669</v>
      </c>
      <c r="L126" s="11">
        <f>J126-G126-(I126-H126)</f>
        <v>0.3576388888888889</v>
      </c>
      <c r="M126" s="1"/>
      <c r="O126" s="102"/>
      <c r="P126" s="30"/>
      <c r="Q126" s="30"/>
      <c r="S126" s="47"/>
    </row>
    <row r="127" spans="2:19" ht="12.75" hidden="1" customHeight="1" outlineLevel="1" x14ac:dyDescent="0.2">
      <c r="B127" s="851"/>
      <c r="C127" s="851"/>
      <c r="D127" s="79"/>
      <c r="E127" s="2" t="s">
        <v>128</v>
      </c>
      <c r="F127" s="14">
        <v>43210</v>
      </c>
      <c r="G127" s="8">
        <v>0.34375</v>
      </c>
      <c r="H127" s="8">
        <v>0.49305555555555558</v>
      </c>
      <c r="I127" s="8">
        <v>0.63194444444444442</v>
      </c>
      <c r="J127" s="8">
        <v>0.75</v>
      </c>
      <c r="K127" s="11">
        <v>0.35416666666666669</v>
      </c>
      <c r="L127" s="11">
        <f>J127-G127-(I127-H127)</f>
        <v>0.26736111111111116</v>
      </c>
      <c r="M127" s="1"/>
      <c r="O127" s="102"/>
      <c r="P127" s="30"/>
      <c r="Q127" s="30"/>
      <c r="S127" s="47"/>
    </row>
    <row r="128" spans="2:19" ht="12.75" hidden="1" customHeight="1" outlineLevel="1" x14ac:dyDescent="0.2">
      <c r="B128" s="851"/>
      <c r="C128" s="851"/>
      <c r="D128" s="79"/>
      <c r="E128" s="9" t="s">
        <v>129</v>
      </c>
      <c r="F128" s="13">
        <v>43211</v>
      </c>
      <c r="G128" s="5"/>
      <c r="H128" s="5"/>
      <c r="I128" s="5"/>
      <c r="J128" s="5"/>
      <c r="K128" s="10"/>
      <c r="L128" s="10"/>
      <c r="M128" s="10"/>
      <c r="S128" s="47"/>
    </row>
    <row r="129" spans="2:19" ht="12.75" hidden="1" customHeight="1" outlineLevel="1" x14ac:dyDescent="0.2">
      <c r="B129" s="851"/>
      <c r="C129" s="851"/>
      <c r="D129" s="79"/>
      <c r="E129" s="9" t="s">
        <v>130</v>
      </c>
      <c r="F129" s="13">
        <v>43212</v>
      </c>
      <c r="G129" s="5"/>
      <c r="H129" s="5"/>
      <c r="I129" s="5"/>
      <c r="J129" s="5"/>
      <c r="K129" s="10"/>
      <c r="L129" s="10"/>
      <c r="M129" s="9"/>
      <c r="Q129" s="77"/>
      <c r="S129" s="47"/>
    </row>
    <row r="130" spans="2:19" ht="12.75" hidden="1" customHeight="1" outlineLevel="1" x14ac:dyDescent="0.2">
      <c r="B130" s="851"/>
      <c r="C130" s="851"/>
      <c r="D130" s="79">
        <v>17</v>
      </c>
      <c r="E130" s="2" t="s">
        <v>131</v>
      </c>
      <c r="F130" s="14">
        <v>43213</v>
      </c>
      <c r="G130" s="8">
        <v>0.35416666666666669</v>
      </c>
      <c r="H130" s="8">
        <v>0.54166666666666663</v>
      </c>
      <c r="I130" s="8">
        <v>0.57291666666666663</v>
      </c>
      <c r="J130" s="8">
        <v>0.72916666666666663</v>
      </c>
      <c r="K130" s="11">
        <v>0.35416666666666669</v>
      </c>
      <c r="L130" s="11">
        <f>J130-G130-(I130-H130)</f>
        <v>0.34374999999999994</v>
      </c>
      <c r="M130" s="9"/>
      <c r="Q130" s="77"/>
      <c r="S130" s="47"/>
    </row>
    <row r="131" spans="2:19" ht="12.75" hidden="1" customHeight="1" outlineLevel="1" x14ac:dyDescent="0.2">
      <c r="B131" s="851"/>
      <c r="C131" s="851"/>
      <c r="D131" s="1"/>
      <c r="E131" s="2" t="s">
        <v>125</v>
      </c>
      <c r="F131" s="14">
        <v>43214</v>
      </c>
      <c r="G131" s="8">
        <v>0.34375</v>
      </c>
      <c r="H131" s="8">
        <v>0.54166666666666663</v>
      </c>
      <c r="I131" s="8">
        <v>0.57291666666666663</v>
      </c>
      <c r="J131" s="8">
        <v>0.73958333333333337</v>
      </c>
      <c r="K131" s="11">
        <v>0.35416666666666669</v>
      </c>
      <c r="L131" s="11">
        <f>J131-G131-(I131-H131)</f>
        <v>0.36458333333333337</v>
      </c>
      <c r="M131" s="10"/>
      <c r="O131" s="10"/>
      <c r="Q131" s="77"/>
      <c r="S131" s="47"/>
    </row>
    <row r="132" spans="2:19" ht="12.75" hidden="1" customHeight="1" outlineLevel="1" x14ac:dyDescent="0.2">
      <c r="B132" s="851"/>
      <c r="C132" s="851"/>
      <c r="D132" s="79"/>
      <c r="E132" s="2" t="s">
        <v>126</v>
      </c>
      <c r="F132" s="14">
        <v>43215</v>
      </c>
      <c r="G132" s="8">
        <v>0.34027777777777773</v>
      </c>
      <c r="H132" s="8">
        <v>0.54166666666666663</v>
      </c>
      <c r="I132" s="8">
        <v>0.57291666666666663</v>
      </c>
      <c r="J132" s="8">
        <v>0.75</v>
      </c>
      <c r="K132" s="11">
        <v>0.35416666666666669</v>
      </c>
      <c r="L132" s="11">
        <f>J132-G132-(I132-H132)</f>
        <v>0.37847222222222227</v>
      </c>
      <c r="M132" s="10"/>
      <c r="Q132" s="77"/>
      <c r="S132" s="47"/>
    </row>
    <row r="133" spans="2:19" ht="12.75" hidden="1" customHeight="1" outlineLevel="1" x14ac:dyDescent="0.2">
      <c r="B133" s="851"/>
      <c r="C133" s="851"/>
      <c r="D133" s="79"/>
      <c r="E133" s="2" t="s">
        <v>127</v>
      </c>
      <c r="F133" s="14">
        <v>43216</v>
      </c>
      <c r="G133" s="8">
        <v>0.3611111111111111</v>
      </c>
      <c r="H133" s="8">
        <v>0.52083333333333337</v>
      </c>
      <c r="I133" s="8">
        <v>0.54166666666666663</v>
      </c>
      <c r="J133" s="8">
        <v>0.70833333333333337</v>
      </c>
      <c r="K133" s="11">
        <v>0.35416666666666669</v>
      </c>
      <c r="L133" s="11">
        <f>J133-G133-(I133-H133)</f>
        <v>0.32638888888888901</v>
      </c>
      <c r="M133" s="10"/>
      <c r="S133" s="47"/>
    </row>
    <row r="134" spans="2:19" ht="12.75" hidden="1" customHeight="1" outlineLevel="1" x14ac:dyDescent="0.2">
      <c r="B134" s="851"/>
      <c r="C134" s="851"/>
      <c r="D134" s="79"/>
      <c r="E134" s="2" t="s">
        <v>128</v>
      </c>
      <c r="F134" s="14">
        <v>43217</v>
      </c>
      <c r="G134" s="8">
        <v>0.3611111111111111</v>
      </c>
      <c r="H134" s="8">
        <v>0.52083333333333337</v>
      </c>
      <c r="I134" s="8">
        <v>0.54166666666666663</v>
      </c>
      <c r="J134" s="8">
        <v>0.625</v>
      </c>
      <c r="K134" s="11">
        <v>0.35416666666666669</v>
      </c>
      <c r="L134" s="11">
        <f>J134-G134-(I134-H134)</f>
        <v>0.24305555555555564</v>
      </c>
      <c r="M134" s="10"/>
      <c r="S134" s="47"/>
    </row>
    <row r="135" spans="2:19" ht="12.75" hidden="1" customHeight="1" outlineLevel="1" x14ac:dyDescent="0.2">
      <c r="B135" s="851"/>
      <c r="C135" s="851"/>
      <c r="D135" s="79"/>
      <c r="E135" s="9" t="s">
        <v>129</v>
      </c>
      <c r="F135" s="13">
        <v>43218</v>
      </c>
      <c r="G135" s="5"/>
      <c r="H135" s="5"/>
      <c r="I135" s="5"/>
      <c r="J135" s="5"/>
      <c r="K135" s="10"/>
      <c r="L135" s="10"/>
      <c r="M135" s="10"/>
      <c r="S135" s="47"/>
    </row>
    <row r="136" spans="2:19" ht="12.75" hidden="1" customHeight="1" outlineLevel="1" x14ac:dyDescent="0.2">
      <c r="B136" s="851"/>
      <c r="C136" s="851"/>
      <c r="D136" s="79"/>
      <c r="E136" s="9" t="s">
        <v>130</v>
      </c>
      <c r="F136" s="13">
        <v>43219</v>
      </c>
      <c r="S136" s="47"/>
    </row>
    <row r="137" spans="2:19" ht="12.75" hidden="1" customHeight="1" outlineLevel="1" x14ac:dyDescent="0.2">
      <c r="B137" s="851"/>
      <c r="C137" s="851"/>
      <c r="D137" s="27">
        <v>18</v>
      </c>
      <c r="E137" s="111" t="s">
        <v>131</v>
      </c>
      <c r="F137" s="112">
        <v>43220</v>
      </c>
      <c r="G137" s="113">
        <v>0.33333333333333331</v>
      </c>
      <c r="H137" s="113">
        <v>0.52083333333333337</v>
      </c>
      <c r="I137" s="113">
        <v>0.54166666666666663</v>
      </c>
      <c r="J137" s="113">
        <v>0.70833333333333337</v>
      </c>
      <c r="K137" s="114">
        <v>0.35416666666666669</v>
      </c>
      <c r="L137" s="114">
        <f>J137-G137-(I137-H137)</f>
        <v>0.3541666666666668</v>
      </c>
      <c r="M137" s="28"/>
      <c r="S137" s="47" t="s">
        <v>138</v>
      </c>
    </row>
    <row r="138" spans="2:19" ht="12.75" hidden="1" customHeight="1" outlineLevel="1" x14ac:dyDescent="0.2">
      <c r="B138" s="851"/>
      <c r="C138" s="851"/>
      <c r="D138" s="79"/>
      <c r="E138" s="9"/>
      <c r="F138" s="13"/>
      <c r="J138" s="4"/>
      <c r="K138" s="18"/>
      <c r="L138" s="18"/>
      <c r="M138" s="18"/>
      <c r="S138" s="47"/>
    </row>
    <row r="139" spans="2:19" ht="12.75" hidden="1" customHeight="1" outlineLevel="1" x14ac:dyDescent="0.2">
      <c r="B139" s="851"/>
      <c r="C139" s="851"/>
      <c r="D139" s="79"/>
      <c r="J139" s="4" t="s">
        <v>21</v>
      </c>
      <c r="K139" s="18">
        <f>SUM((K107:K138))</f>
        <v>7.4375000000000018</v>
      </c>
      <c r="L139" s="18">
        <f>SUM((L107:L138))</f>
        <v>7.2013888888888902</v>
      </c>
      <c r="M139" s="18">
        <f>IF(L139-K139&lt;0,K139-L139,L139-K139)</f>
        <v>0.2361111111111116</v>
      </c>
      <c r="N139" s="90">
        <f>8.5*SUM(N107:N138)/24</f>
        <v>0.35416666666666669</v>
      </c>
      <c r="O139" s="90">
        <f>IF((M139-N139)&lt;0,(N139-M139),ABS(M139-N139))</f>
        <v>0.11805555555555508</v>
      </c>
      <c r="S139" s="47"/>
    </row>
    <row r="140" spans="2:19" ht="12.75" customHeight="1" collapsed="1" x14ac:dyDescent="0.2">
      <c r="B140" s="852"/>
      <c r="C140" s="852"/>
      <c r="D140" s="80"/>
      <c r="E140" s="51"/>
      <c r="F140" s="51"/>
      <c r="G140" s="52"/>
      <c r="H140" s="52"/>
      <c r="I140" s="52"/>
      <c r="J140" s="52"/>
      <c r="K140" s="61"/>
      <c r="L140" s="51"/>
      <c r="M140" s="51"/>
      <c r="N140" s="57"/>
      <c r="O140" s="57"/>
      <c r="P140" s="49"/>
      <c r="Q140" s="49"/>
      <c r="R140" s="55"/>
      <c r="S140" s="56"/>
    </row>
    <row r="141" spans="2:19" ht="12.75" hidden="1" customHeight="1" outlineLevel="1" x14ac:dyDescent="0.2">
      <c r="B141" s="850">
        <f>B5</f>
        <v>2018</v>
      </c>
      <c r="C141" s="850" t="s">
        <v>38</v>
      </c>
      <c r="D141" s="41"/>
      <c r="E141" s="42"/>
      <c r="F141" s="42"/>
      <c r="G141" s="43"/>
      <c r="H141" s="43"/>
      <c r="I141" s="43"/>
      <c r="J141" s="43"/>
      <c r="K141" s="44"/>
      <c r="L141" s="42"/>
      <c r="M141" s="42"/>
      <c r="N141" s="59"/>
      <c r="O141" s="59"/>
      <c r="P141" s="41"/>
      <c r="Q141" s="41"/>
      <c r="R141" s="45"/>
      <c r="S141" s="46"/>
    </row>
    <row r="142" spans="2:19" ht="12.75" hidden="1" customHeight="1" outlineLevel="1" x14ac:dyDescent="0.2">
      <c r="B142" s="851"/>
      <c r="C142" s="851"/>
      <c r="E142" s="111" t="s">
        <v>125</v>
      </c>
      <c r="F142" s="112">
        <v>43221</v>
      </c>
      <c r="G142" s="113">
        <v>0.33333333333333331</v>
      </c>
      <c r="H142" s="113">
        <v>0.52083333333333337</v>
      </c>
      <c r="I142" s="113">
        <v>0.54166666666666663</v>
      </c>
      <c r="J142" s="113">
        <v>0.70833333333333337</v>
      </c>
      <c r="K142" s="114">
        <v>0.35416666666666669</v>
      </c>
      <c r="L142" s="114">
        <f>J142-G142-(I142-H142)</f>
        <v>0.3541666666666668</v>
      </c>
      <c r="M142" s="28"/>
      <c r="Q142" s="76"/>
      <c r="S142" s="47" t="s">
        <v>145</v>
      </c>
    </row>
    <row r="143" spans="2:19" ht="12.75" hidden="1" customHeight="1" outlineLevel="1" x14ac:dyDescent="0.2">
      <c r="B143" s="851"/>
      <c r="C143" s="851"/>
      <c r="E143" s="27" t="s">
        <v>126</v>
      </c>
      <c r="F143" s="115">
        <v>43222</v>
      </c>
      <c r="G143" s="29">
        <v>0.33333333333333331</v>
      </c>
      <c r="H143" s="29">
        <v>0.52083333333333337</v>
      </c>
      <c r="I143" s="29">
        <v>0.54166666666666663</v>
      </c>
      <c r="J143" s="29">
        <v>0.70833333333333337</v>
      </c>
      <c r="K143" s="81">
        <v>0.35416666666666669</v>
      </c>
      <c r="L143" s="81">
        <f>J143-G143-(I143-H143)</f>
        <v>0.3541666666666668</v>
      </c>
      <c r="M143" s="27"/>
      <c r="N143" s="27">
        <v>1</v>
      </c>
      <c r="O143" s="27"/>
      <c r="Q143" s="30"/>
      <c r="S143" s="47" t="s">
        <v>17</v>
      </c>
    </row>
    <row r="144" spans="2:19" ht="12.75" hidden="1" customHeight="1" outlineLevel="1" x14ac:dyDescent="0.2">
      <c r="B144" s="851"/>
      <c r="C144" s="851"/>
      <c r="E144" s="2" t="s">
        <v>127</v>
      </c>
      <c r="F144" s="14">
        <v>43223</v>
      </c>
      <c r="G144" s="8">
        <v>0.36458333333333331</v>
      </c>
      <c r="H144" s="8">
        <v>0.52083333333333337</v>
      </c>
      <c r="I144" s="8">
        <v>0.5625</v>
      </c>
      <c r="J144" s="8">
        <v>0.6875</v>
      </c>
      <c r="K144" s="11">
        <v>0.35416666666666669</v>
      </c>
      <c r="L144" s="11">
        <f>J144-G144-(I144-H144)</f>
        <v>0.28125000000000006</v>
      </c>
      <c r="Q144" s="30"/>
      <c r="S144" s="47"/>
    </row>
    <row r="145" spans="2:19" ht="12.75" hidden="1" customHeight="1" outlineLevel="1" x14ac:dyDescent="0.2">
      <c r="B145" s="851"/>
      <c r="C145" s="851"/>
      <c r="E145" s="2" t="s">
        <v>128</v>
      </c>
      <c r="F145" s="14">
        <v>43224</v>
      </c>
      <c r="G145" s="8">
        <v>0.34722222222222227</v>
      </c>
      <c r="H145" s="8">
        <v>0.52083333333333337</v>
      </c>
      <c r="I145" s="8">
        <v>0.5625</v>
      </c>
      <c r="J145" s="8">
        <v>0.72916666666666663</v>
      </c>
      <c r="K145" s="11">
        <v>0.35416666666666669</v>
      </c>
      <c r="L145" s="11">
        <f>J145-G145-(I145-H145)</f>
        <v>0.34027777777777773</v>
      </c>
      <c r="O145" s="102"/>
      <c r="P145" s="30"/>
      <c r="Q145" s="30"/>
      <c r="S145" s="47"/>
    </row>
    <row r="146" spans="2:19" ht="12.75" hidden="1" customHeight="1" outlineLevel="1" x14ac:dyDescent="0.2">
      <c r="B146" s="851"/>
      <c r="C146" s="851"/>
      <c r="E146" s="9" t="s">
        <v>129</v>
      </c>
      <c r="F146" s="13">
        <v>43225</v>
      </c>
      <c r="G146" s="5"/>
      <c r="H146" s="5"/>
      <c r="I146" s="5"/>
      <c r="J146" s="5"/>
      <c r="K146" s="10"/>
      <c r="L146" s="10"/>
      <c r="O146" s="102"/>
      <c r="P146" s="30"/>
      <c r="Q146" s="30"/>
      <c r="S146" s="47"/>
    </row>
    <row r="147" spans="2:19" ht="12.75" hidden="1" customHeight="1" outlineLevel="1" x14ac:dyDescent="0.2">
      <c r="B147" s="851"/>
      <c r="C147" s="851"/>
      <c r="E147" s="9" t="s">
        <v>130</v>
      </c>
      <c r="F147" s="13">
        <v>43226</v>
      </c>
      <c r="G147" s="5"/>
      <c r="H147" s="5"/>
      <c r="I147" s="5"/>
      <c r="J147" s="5"/>
      <c r="K147" s="10"/>
      <c r="L147" s="10"/>
      <c r="Q147" s="30"/>
      <c r="S147" s="47"/>
    </row>
    <row r="148" spans="2:19" ht="12.75" hidden="1" customHeight="1" outlineLevel="1" x14ac:dyDescent="0.2">
      <c r="B148" s="851"/>
      <c r="C148" s="851"/>
      <c r="D148" s="27">
        <v>19</v>
      </c>
      <c r="E148" s="2" t="s">
        <v>131</v>
      </c>
      <c r="F148" s="14">
        <v>43227</v>
      </c>
      <c r="G148" s="8">
        <v>0.34375</v>
      </c>
      <c r="H148" s="8">
        <v>0.52083333333333337</v>
      </c>
      <c r="I148" s="8">
        <v>0.5625</v>
      </c>
      <c r="J148" s="8">
        <v>0.72916666666666663</v>
      </c>
      <c r="K148" s="11">
        <v>0.35416666666666669</v>
      </c>
      <c r="L148" s="11">
        <f>J148-G148-(I148-H148)</f>
        <v>0.34375</v>
      </c>
      <c r="S148" s="47"/>
    </row>
    <row r="149" spans="2:19" ht="12.75" hidden="1" customHeight="1" outlineLevel="1" x14ac:dyDescent="0.2">
      <c r="B149" s="851"/>
      <c r="C149" s="851"/>
      <c r="E149" s="2" t="s">
        <v>125</v>
      </c>
      <c r="F149" s="14">
        <v>43228</v>
      </c>
      <c r="G149" s="8">
        <v>0.33333333333333331</v>
      </c>
      <c r="H149" s="8">
        <v>0.52083333333333337</v>
      </c>
      <c r="I149" s="8">
        <v>0.5625</v>
      </c>
      <c r="J149" s="8">
        <v>0.72916666666666663</v>
      </c>
      <c r="K149" s="11">
        <v>0.35416666666666669</v>
      </c>
      <c r="L149" s="11">
        <f>J149-G149-(I149-H149)</f>
        <v>0.35416666666666669</v>
      </c>
      <c r="S149" s="47"/>
    </row>
    <row r="150" spans="2:19" ht="12.75" hidden="1" customHeight="1" outlineLevel="1" x14ac:dyDescent="0.2">
      <c r="B150" s="851"/>
      <c r="C150" s="851"/>
      <c r="E150" s="2" t="s">
        <v>126</v>
      </c>
      <c r="F150" s="14">
        <v>43229</v>
      </c>
      <c r="G150" s="8">
        <v>0.34375</v>
      </c>
      <c r="H150" s="8">
        <v>0.52083333333333337</v>
      </c>
      <c r="I150" s="8">
        <v>0.54861111111111105</v>
      </c>
      <c r="J150" s="8">
        <v>0.75</v>
      </c>
      <c r="K150" s="11">
        <v>0.35416666666666669</v>
      </c>
      <c r="L150" s="11">
        <f>J150-G150-(I150-H150)</f>
        <v>0.37847222222222232</v>
      </c>
      <c r="S150" s="47"/>
    </row>
    <row r="151" spans="2:19" ht="12.75" hidden="1" customHeight="1" outlineLevel="1" x14ac:dyDescent="0.2">
      <c r="B151" s="851"/>
      <c r="C151" s="851"/>
      <c r="E151" s="111" t="s">
        <v>127</v>
      </c>
      <c r="F151" s="112">
        <v>43230</v>
      </c>
      <c r="G151" s="113">
        <v>0.33333333333333331</v>
      </c>
      <c r="H151" s="113">
        <v>0.52083333333333337</v>
      </c>
      <c r="I151" s="113">
        <v>0.54166666666666663</v>
      </c>
      <c r="J151" s="113">
        <v>0.70833333333333337</v>
      </c>
      <c r="K151" s="114">
        <v>0.35416666666666669</v>
      </c>
      <c r="L151" s="114">
        <f>J151-G151-(I151-H151)</f>
        <v>0.3541666666666668</v>
      </c>
      <c r="S151" s="47" t="s">
        <v>144</v>
      </c>
    </row>
    <row r="152" spans="2:19" ht="12.75" hidden="1" customHeight="1" outlineLevel="1" x14ac:dyDescent="0.2">
      <c r="B152" s="851"/>
      <c r="C152" s="851"/>
      <c r="E152" s="111" t="s">
        <v>128</v>
      </c>
      <c r="F152" s="112">
        <v>43231</v>
      </c>
      <c r="G152" s="113">
        <v>0.33333333333333331</v>
      </c>
      <c r="H152" s="113">
        <v>0.52083333333333337</v>
      </c>
      <c r="I152" s="113">
        <v>0.54166666666666663</v>
      </c>
      <c r="J152" s="113">
        <v>0.70833333333333337</v>
      </c>
      <c r="K152" s="114">
        <v>0.35416666666666669</v>
      </c>
      <c r="L152" s="114">
        <f>J152-G152-(I152-H152)</f>
        <v>0.3541666666666668</v>
      </c>
      <c r="S152" s="47" t="s">
        <v>143</v>
      </c>
    </row>
    <row r="153" spans="2:19" ht="12.75" hidden="1" customHeight="1" outlineLevel="1" x14ac:dyDescent="0.2">
      <c r="B153" s="851"/>
      <c r="C153" s="851"/>
      <c r="E153" s="9" t="s">
        <v>129</v>
      </c>
      <c r="F153" s="13">
        <v>43232</v>
      </c>
      <c r="G153" s="5"/>
      <c r="H153" s="5"/>
      <c r="I153" s="5"/>
      <c r="J153" s="5"/>
      <c r="K153" s="10"/>
      <c r="L153" s="10"/>
      <c r="S153" s="47"/>
    </row>
    <row r="154" spans="2:19" ht="12.75" hidden="1" customHeight="1" outlineLevel="1" x14ac:dyDescent="0.2">
      <c r="B154" s="851"/>
      <c r="C154" s="851"/>
      <c r="E154" s="9" t="s">
        <v>130</v>
      </c>
      <c r="F154" s="13">
        <v>43233</v>
      </c>
      <c r="G154" s="5"/>
      <c r="H154" s="5"/>
      <c r="I154" s="5"/>
      <c r="J154" s="5"/>
      <c r="K154" s="10"/>
      <c r="L154" s="10"/>
      <c r="S154" s="47"/>
    </row>
    <row r="155" spans="2:19" ht="12.75" hidden="1" customHeight="1" outlineLevel="1" x14ac:dyDescent="0.2">
      <c r="B155" s="851"/>
      <c r="C155" s="851"/>
      <c r="D155" s="27">
        <v>20</v>
      </c>
      <c r="E155" s="2" t="s">
        <v>131</v>
      </c>
      <c r="F155" s="14">
        <v>43234</v>
      </c>
      <c r="G155" s="8">
        <v>0.34375</v>
      </c>
      <c r="H155" s="8">
        <v>0.53125</v>
      </c>
      <c r="I155" s="8">
        <v>0.5625</v>
      </c>
      <c r="J155" s="8">
        <v>0.78125</v>
      </c>
      <c r="K155" s="11">
        <v>0.35416666666666669</v>
      </c>
      <c r="L155" s="11">
        <f>J155-G155-(I155-H155)</f>
        <v>0.40625</v>
      </c>
      <c r="S155" s="47"/>
    </row>
    <row r="156" spans="2:19" ht="12.75" hidden="1" customHeight="1" outlineLevel="1" x14ac:dyDescent="0.2">
      <c r="B156" s="851"/>
      <c r="C156" s="851"/>
      <c r="E156" s="2" t="s">
        <v>125</v>
      </c>
      <c r="F156" s="14">
        <v>43235</v>
      </c>
      <c r="G156" s="8">
        <v>0.34722222222222227</v>
      </c>
      <c r="H156" s="8">
        <v>0.52777777777777779</v>
      </c>
      <c r="I156" s="8">
        <v>0.56944444444444442</v>
      </c>
      <c r="J156" s="8">
        <v>0.86458333333333337</v>
      </c>
      <c r="K156" s="11">
        <v>0.35416666666666669</v>
      </c>
      <c r="L156" s="11">
        <f>J156-G156-(I156-H156)</f>
        <v>0.47569444444444453</v>
      </c>
      <c r="S156" s="47"/>
    </row>
    <row r="157" spans="2:19" ht="12.75" hidden="1" customHeight="1" outlineLevel="1" x14ac:dyDescent="0.2">
      <c r="B157" s="851"/>
      <c r="C157" s="851"/>
      <c r="E157" s="2" t="s">
        <v>126</v>
      </c>
      <c r="F157" s="14">
        <v>43236</v>
      </c>
      <c r="G157" s="8">
        <v>0.3576388888888889</v>
      </c>
      <c r="H157" s="8">
        <v>0.53125</v>
      </c>
      <c r="I157" s="8">
        <v>0.57291666666666663</v>
      </c>
      <c r="J157" s="8">
        <v>0.72916666666666663</v>
      </c>
      <c r="K157" s="11">
        <v>0.35416666666666669</v>
      </c>
      <c r="L157" s="11">
        <f>J157-G157-(I157-H157)</f>
        <v>0.3298611111111111</v>
      </c>
      <c r="S157" s="47"/>
    </row>
    <row r="158" spans="2:19" ht="12.75" hidden="1" customHeight="1" outlineLevel="1" x14ac:dyDescent="0.2">
      <c r="B158" s="851"/>
      <c r="C158" s="851"/>
      <c r="E158" s="2" t="s">
        <v>127</v>
      </c>
      <c r="F158" s="14">
        <v>43237</v>
      </c>
      <c r="G158" s="8">
        <v>0.34375</v>
      </c>
      <c r="H158" s="8">
        <v>0.53125</v>
      </c>
      <c r="I158" s="8">
        <v>0.57291666666666663</v>
      </c>
      <c r="J158" s="8">
        <v>0.77083333333333337</v>
      </c>
      <c r="K158" s="11">
        <v>0.35416666666666669</v>
      </c>
      <c r="L158" s="11">
        <f>J158-G158-(I158-H158)</f>
        <v>0.38541666666666674</v>
      </c>
      <c r="S158" s="47"/>
    </row>
    <row r="159" spans="2:19" ht="12.75" hidden="1" customHeight="1" outlineLevel="1" x14ac:dyDescent="0.2">
      <c r="B159" s="851"/>
      <c r="C159" s="851"/>
      <c r="E159" s="2" t="s">
        <v>128</v>
      </c>
      <c r="F159" s="14">
        <v>43238</v>
      </c>
      <c r="G159" s="8">
        <v>0.34027777777777773</v>
      </c>
      <c r="H159" s="8">
        <v>0.5</v>
      </c>
      <c r="I159" s="8">
        <v>0.54166666666666663</v>
      </c>
      <c r="J159" s="8">
        <v>0.72222222222222221</v>
      </c>
      <c r="K159" s="11">
        <v>0.35416666666666669</v>
      </c>
      <c r="L159" s="11">
        <f>J159-G159-(I159-H159)</f>
        <v>0.34027777777777785</v>
      </c>
      <c r="S159" s="47"/>
    </row>
    <row r="160" spans="2:19" ht="12.75" hidden="1" customHeight="1" outlineLevel="1" x14ac:dyDescent="0.2">
      <c r="B160" s="851"/>
      <c r="C160" s="851"/>
      <c r="E160" s="9" t="s">
        <v>129</v>
      </c>
      <c r="F160" s="13">
        <v>43239</v>
      </c>
      <c r="G160" s="5"/>
      <c r="H160" s="5"/>
      <c r="I160" s="5"/>
      <c r="J160" s="5"/>
      <c r="K160" s="10"/>
      <c r="L160" s="10"/>
      <c r="S160" s="47"/>
    </row>
    <row r="161" spans="2:19" ht="12.75" hidden="1" customHeight="1" outlineLevel="1" x14ac:dyDescent="0.2">
      <c r="B161" s="851"/>
      <c r="C161" s="851"/>
      <c r="E161" s="9" t="s">
        <v>130</v>
      </c>
      <c r="F161" s="13">
        <v>43240</v>
      </c>
      <c r="G161" s="5"/>
      <c r="H161" s="5"/>
      <c r="I161" s="5"/>
      <c r="J161" s="5"/>
      <c r="K161" s="10"/>
      <c r="L161" s="10"/>
      <c r="S161" s="47"/>
    </row>
    <row r="162" spans="2:19" ht="12.75" hidden="1" customHeight="1" outlineLevel="1" x14ac:dyDescent="0.2">
      <c r="B162" s="851"/>
      <c r="C162" s="851"/>
      <c r="D162" s="27">
        <v>21</v>
      </c>
      <c r="E162" s="111" t="s">
        <v>131</v>
      </c>
      <c r="F162" s="112">
        <v>43241</v>
      </c>
      <c r="G162" s="113">
        <v>0.33333333333333331</v>
      </c>
      <c r="H162" s="113">
        <v>0.52083333333333337</v>
      </c>
      <c r="I162" s="113">
        <v>0.54166666666666663</v>
      </c>
      <c r="J162" s="113">
        <v>0.70833333333333337</v>
      </c>
      <c r="K162" s="114">
        <v>0.35416666666666669</v>
      </c>
      <c r="L162" s="114">
        <f>J162-G162-(I162-H162)</f>
        <v>0.3541666666666668</v>
      </c>
      <c r="S162" s="47" t="s">
        <v>142</v>
      </c>
    </row>
    <row r="163" spans="2:19" ht="12.75" hidden="1" customHeight="1" outlineLevel="1" x14ac:dyDescent="0.2">
      <c r="B163" s="851"/>
      <c r="C163" s="851"/>
      <c r="E163" s="2" t="s">
        <v>125</v>
      </c>
      <c r="F163" s="14">
        <v>43242</v>
      </c>
      <c r="G163" s="8">
        <v>0.35416666666666669</v>
      </c>
      <c r="H163" s="8">
        <v>0.52083333333333337</v>
      </c>
      <c r="I163" s="8">
        <v>0.5625</v>
      </c>
      <c r="J163" s="8">
        <v>0.72916666666666663</v>
      </c>
      <c r="K163" s="11">
        <v>0.35416666666666669</v>
      </c>
      <c r="L163" s="11">
        <f>J163-G163-(I163-H163)</f>
        <v>0.33333333333333331</v>
      </c>
      <c r="S163" s="47"/>
    </row>
    <row r="164" spans="2:19" ht="12.75" hidden="1" customHeight="1" outlineLevel="1" x14ac:dyDescent="0.2">
      <c r="B164" s="851"/>
      <c r="C164" s="851"/>
      <c r="E164" s="2" t="s">
        <v>126</v>
      </c>
      <c r="F164" s="14">
        <v>43243</v>
      </c>
      <c r="G164" s="8">
        <v>0.34027777777777773</v>
      </c>
      <c r="H164" s="8">
        <v>0.52083333333333337</v>
      </c>
      <c r="I164" s="8">
        <v>0.55208333333333337</v>
      </c>
      <c r="J164" s="8">
        <v>0.6875</v>
      </c>
      <c r="K164" s="11">
        <v>0.35416666666666669</v>
      </c>
      <c r="L164" s="11">
        <f>J164-G164-(I164-H164)</f>
        <v>0.31597222222222227</v>
      </c>
      <c r="S164" s="47"/>
    </row>
    <row r="165" spans="2:19" ht="12.75" hidden="1" customHeight="1" outlineLevel="1" x14ac:dyDescent="0.2">
      <c r="B165" s="851"/>
      <c r="C165" s="851"/>
      <c r="E165" s="2" t="s">
        <v>127</v>
      </c>
      <c r="F165" s="14">
        <v>43244</v>
      </c>
      <c r="G165" s="8">
        <v>0.33680555555555558</v>
      </c>
      <c r="H165" s="8">
        <v>0.52083333333333337</v>
      </c>
      <c r="I165" s="8">
        <v>0.54166666666666663</v>
      </c>
      <c r="J165" s="8">
        <v>0.88541666666666663</v>
      </c>
      <c r="K165" s="11">
        <v>0.35416666666666669</v>
      </c>
      <c r="L165" s="11">
        <f>J165-G165-(I165-H165)</f>
        <v>0.52777777777777779</v>
      </c>
      <c r="S165" s="47"/>
    </row>
    <row r="166" spans="2:19" ht="12.75" hidden="1" customHeight="1" outlineLevel="1" x14ac:dyDescent="0.2">
      <c r="B166" s="851"/>
      <c r="C166" s="851"/>
      <c r="E166" s="27" t="s">
        <v>128</v>
      </c>
      <c r="F166" s="115">
        <v>43245</v>
      </c>
      <c r="G166" s="29">
        <v>0.33333333333333331</v>
      </c>
      <c r="H166" s="29">
        <v>0.52083333333333337</v>
      </c>
      <c r="I166" s="29">
        <v>0.54166666666666663</v>
      </c>
      <c r="J166" s="29">
        <v>0.70833333333333337</v>
      </c>
      <c r="K166" s="81">
        <v>0.35416666666666669</v>
      </c>
      <c r="L166" s="81">
        <f>J166-G166-(I166-H166)</f>
        <v>0.3541666666666668</v>
      </c>
      <c r="M166" s="27"/>
      <c r="N166" s="27">
        <v>1</v>
      </c>
      <c r="O166" s="27"/>
      <c r="Q166" s="96"/>
      <c r="S166" s="47" t="s">
        <v>17</v>
      </c>
    </row>
    <row r="167" spans="2:19" ht="12.75" hidden="1" customHeight="1" outlineLevel="1" x14ac:dyDescent="0.2">
      <c r="B167" s="851"/>
      <c r="C167" s="851"/>
      <c r="E167" s="9" t="s">
        <v>129</v>
      </c>
      <c r="F167" s="13">
        <v>43246</v>
      </c>
      <c r="Q167" s="76"/>
      <c r="S167" s="47"/>
    </row>
    <row r="168" spans="2:19" ht="12.75" hidden="1" customHeight="1" outlineLevel="1" x14ac:dyDescent="0.2">
      <c r="B168" s="851"/>
      <c r="C168" s="851"/>
      <c r="E168" s="9" t="s">
        <v>130</v>
      </c>
      <c r="F168" s="13">
        <v>43247</v>
      </c>
      <c r="S168" s="47"/>
    </row>
    <row r="169" spans="2:19" ht="12.75" hidden="1" customHeight="1" outlineLevel="1" x14ac:dyDescent="0.2">
      <c r="B169" s="851"/>
      <c r="C169" s="851"/>
      <c r="D169" s="27">
        <v>21</v>
      </c>
      <c r="E169" s="27" t="s">
        <v>131</v>
      </c>
      <c r="F169" s="115">
        <v>43248</v>
      </c>
      <c r="G169" s="29">
        <v>0.33333333333333331</v>
      </c>
      <c r="H169" s="29">
        <v>0.52083333333333337</v>
      </c>
      <c r="I169" s="29">
        <v>0.54166666666666663</v>
      </c>
      <c r="J169" s="29">
        <v>0.70833333333333337</v>
      </c>
      <c r="K169" s="81">
        <v>0.35416666666666669</v>
      </c>
      <c r="L169" s="81">
        <f>J169-G169-(I169-H169)</f>
        <v>0.3541666666666668</v>
      </c>
      <c r="M169" s="27"/>
      <c r="N169" s="27">
        <v>1</v>
      </c>
      <c r="O169" s="27"/>
      <c r="Q169" s="96"/>
      <c r="S169" s="47" t="s">
        <v>17</v>
      </c>
    </row>
    <row r="170" spans="2:19" ht="12.75" hidden="1" customHeight="1" outlineLevel="1" x14ac:dyDescent="0.2">
      <c r="B170" s="851"/>
      <c r="C170" s="851"/>
      <c r="D170" s="1"/>
      <c r="E170" s="2" t="s">
        <v>125</v>
      </c>
      <c r="F170" s="14">
        <v>43249</v>
      </c>
      <c r="G170" s="8">
        <v>0.33333333333333331</v>
      </c>
      <c r="H170" s="8">
        <v>0.52083333333333337</v>
      </c>
      <c r="I170" s="8">
        <v>0.55208333333333337</v>
      </c>
      <c r="J170" s="8">
        <v>0.73958333333333337</v>
      </c>
      <c r="K170" s="11">
        <v>0.35416666666666669</v>
      </c>
      <c r="L170" s="11">
        <f>J170-G170-(I170-H170)</f>
        <v>0.37500000000000006</v>
      </c>
      <c r="S170" s="47"/>
    </row>
    <row r="171" spans="2:19" ht="12.75" hidden="1" customHeight="1" outlineLevel="1" x14ac:dyDescent="0.2">
      <c r="B171" s="851"/>
      <c r="C171" s="851"/>
      <c r="E171" s="2" t="s">
        <v>126</v>
      </c>
      <c r="F171" s="14">
        <v>43250</v>
      </c>
      <c r="G171" s="8">
        <v>0.34027777777777773</v>
      </c>
      <c r="H171" s="8">
        <v>0.52083333333333337</v>
      </c>
      <c r="I171" s="8">
        <v>0.5625</v>
      </c>
      <c r="J171" s="8">
        <v>0.73958333333333337</v>
      </c>
      <c r="K171" s="11">
        <v>0.35416666666666669</v>
      </c>
      <c r="L171" s="11">
        <f>J171-G171-(I171-H171)</f>
        <v>0.35763888888888901</v>
      </c>
      <c r="S171" s="47"/>
    </row>
    <row r="172" spans="2:19" ht="12.75" hidden="1" customHeight="1" outlineLevel="1" x14ac:dyDescent="0.2">
      <c r="B172" s="851"/>
      <c r="C172" s="851"/>
      <c r="E172" s="2" t="s">
        <v>127</v>
      </c>
      <c r="F172" s="14">
        <v>43251</v>
      </c>
      <c r="G172" s="8">
        <v>0.33333333333333331</v>
      </c>
      <c r="H172" s="8">
        <v>0.53125</v>
      </c>
      <c r="I172" s="8">
        <v>0.5625</v>
      </c>
      <c r="J172" s="8">
        <v>0.71875</v>
      </c>
      <c r="K172" s="11">
        <v>0.35416666666666669</v>
      </c>
      <c r="L172" s="11">
        <f>J172-G172-(I172-H172)</f>
        <v>0.35416666666666669</v>
      </c>
      <c r="S172" s="47"/>
    </row>
    <row r="173" spans="2:19" ht="12.75" hidden="1" customHeight="1" outlineLevel="1" x14ac:dyDescent="0.2">
      <c r="B173" s="851"/>
      <c r="C173" s="851"/>
      <c r="E173" s="9"/>
      <c r="F173" s="13"/>
      <c r="J173" s="4" t="s">
        <v>21</v>
      </c>
      <c r="K173" s="18">
        <f>SUM((K141:K172))</f>
        <v>8.1458333333333357</v>
      </c>
      <c r="L173" s="18">
        <f>SUM((L141:L172))</f>
        <v>8.3784722222222232</v>
      </c>
      <c r="M173" s="18">
        <f>IF(L173-K173&lt;0,K173-L173,L173-K173)</f>
        <v>0.23263888888888751</v>
      </c>
      <c r="N173" s="90">
        <f>8.5*SUM(N141:N172)/24</f>
        <v>1.0625</v>
      </c>
      <c r="O173" s="90">
        <f>M173-N173</f>
        <v>-0.82986111111111249</v>
      </c>
      <c r="S173" s="47"/>
    </row>
    <row r="174" spans="2:19" ht="12.75" customHeight="1" collapsed="1" x14ac:dyDescent="0.2">
      <c r="B174" s="852"/>
      <c r="C174" s="852"/>
      <c r="D174" s="49"/>
      <c r="E174" s="51"/>
      <c r="F174" s="51"/>
      <c r="G174" s="52"/>
      <c r="H174" s="52"/>
      <c r="I174" s="52"/>
      <c r="J174" s="52"/>
      <c r="K174" s="61"/>
      <c r="L174" s="51"/>
      <c r="M174" s="51"/>
      <c r="N174" s="57"/>
      <c r="O174" s="57"/>
      <c r="P174" s="49"/>
      <c r="Q174" s="49"/>
      <c r="R174" s="55"/>
      <c r="S174" s="56"/>
    </row>
    <row r="175" spans="2:19" ht="12.75" hidden="1" customHeight="1" outlineLevel="1" x14ac:dyDescent="0.2">
      <c r="B175" s="850">
        <f>B5</f>
        <v>2018</v>
      </c>
      <c r="C175" s="850" t="s">
        <v>33</v>
      </c>
      <c r="D175" s="41"/>
      <c r="E175" s="42"/>
      <c r="F175" s="42"/>
      <c r="G175" s="43"/>
      <c r="H175" s="43"/>
      <c r="I175" s="43"/>
      <c r="J175" s="43"/>
      <c r="K175" s="44"/>
      <c r="L175" s="42"/>
      <c r="M175" s="42"/>
      <c r="N175" s="59"/>
      <c r="O175" s="59"/>
      <c r="P175" s="41"/>
      <c r="Q175" s="41"/>
      <c r="R175" s="45"/>
      <c r="S175" s="46"/>
    </row>
    <row r="176" spans="2:19" ht="12.75" hidden="1" customHeight="1" outlineLevel="1" x14ac:dyDescent="0.2">
      <c r="B176" s="851"/>
      <c r="C176" s="851"/>
      <c r="E176" s="2" t="s">
        <v>128</v>
      </c>
      <c r="F176" s="14">
        <v>43252</v>
      </c>
      <c r="G176" s="8">
        <v>0.33680555555555558</v>
      </c>
      <c r="H176" s="8">
        <v>0.54166666666666663</v>
      </c>
      <c r="I176" s="8">
        <v>0.57291666666666663</v>
      </c>
      <c r="J176" s="8">
        <v>0.6875</v>
      </c>
      <c r="K176" s="11">
        <v>0.35416666666666669</v>
      </c>
      <c r="L176" s="11">
        <f>J176-G176-(I176-H176)</f>
        <v>0.31944444444444442</v>
      </c>
      <c r="S176" s="47"/>
    </row>
    <row r="177" spans="2:19" ht="12.75" hidden="1" customHeight="1" outlineLevel="1" x14ac:dyDescent="0.2">
      <c r="B177" s="851"/>
      <c r="C177" s="851"/>
      <c r="E177" s="9" t="s">
        <v>129</v>
      </c>
      <c r="F177" s="13">
        <v>43253</v>
      </c>
      <c r="G177" s="5"/>
      <c r="H177" s="5"/>
      <c r="I177" s="5"/>
      <c r="J177" s="5"/>
      <c r="K177" s="10"/>
      <c r="L177" s="10"/>
      <c r="S177" s="47"/>
    </row>
    <row r="178" spans="2:19" ht="12.75" hidden="1" customHeight="1" outlineLevel="1" x14ac:dyDescent="0.2">
      <c r="B178" s="851"/>
      <c r="C178" s="851"/>
      <c r="E178" s="9" t="s">
        <v>130</v>
      </c>
      <c r="F178" s="13">
        <v>43254</v>
      </c>
      <c r="G178" s="5"/>
      <c r="H178" s="5"/>
      <c r="I178" s="5"/>
      <c r="J178" s="5"/>
      <c r="L178" s="10"/>
      <c r="S178" s="47"/>
    </row>
    <row r="179" spans="2:19" ht="12.75" hidden="1" customHeight="1" outlineLevel="1" x14ac:dyDescent="0.2">
      <c r="B179" s="851"/>
      <c r="C179" s="851"/>
      <c r="E179" s="2" t="s">
        <v>131</v>
      </c>
      <c r="F179" s="14">
        <v>43255</v>
      </c>
      <c r="G179" s="8">
        <v>0.33333333333333331</v>
      </c>
      <c r="H179" s="8">
        <v>0.54166666666666663</v>
      </c>
      <c r="I179" s="8">
        <v>0.57291666666666663</v>
      </c>
      <c r="J179" s="8">
        <v>0.76388888888888884</v>
      </c>
      <c r="K179" s="11">
        <v>0.35416666666666669</v>
      </c>
      <c r="L179" s="11">
        <f>J179-G179-(I179-H179)</f>
        <v>0.39930555555555552</v>
      </c>
      <c r="S179" s="47"/>
    </row>
    <row r="180" spans="2:19" ht="12.75" hidden="1" customHeight="1" outlineLevel="1" x14ac:dyDescent="0.2">
      <c r="B180" s="851"/>
      <c r="C180" s="851"/>
      <c r="D180" s="27">
        <v>22</v>
      </c>
      <c r="E180" s="2" t="s">
        <v>125</v>
      </c>
      <c r="F180" s="14">
        <v>43256</v>
      </c>
      <c r="G180" s="8">
        <v>0.33333333333333331</v>
      </c>
      <c r="H180" s="8">
        <v>0.54166666666666663</v>
      </c>
      <c r="I180" s="8">
        <v>0.57291666666666663</v>
      </c>
      <c r="J180" s="8">
        <v>0.72916666666666663</v>
      </c>
      <c r="K180" s="11">
        <v>0.35416666666666669</v>
      </c>
      <c r="L180" s="11">
        <f>J180-G180-(I180-H180)</f>
        <v>0.36458333333333331</v>
      </c>
      <c r="Q180" s="76"/>
      <c r="S180" s="47"/>
    </row>
    <row r="181" spans="2:19" ht="12.75" hidden="1" customHeight="1" outlineLevel="1" x14ac:dyDescent="0.2">
      <c r="B181" s="851"/>
      <c r="C181" s="851"/>
      <c r="E181" s="2" t="s">
        <v>126</v>
      </c>
      <c r="F181" s="14">
        <v>43257</v>
      </c>
      <c r="G181" s="8">
        <v>0.36458333333333331</v>
      </c>
      <c r="H181" s="8">
        <v>0.52083333333333337</v>
      </c>
      <c r="I181" s="8">
        <v>0.5625</v>
      </c>
      <c r="J181" s="8">
        <v>0.75694444444444453</v>
      </c>
      <c r="K181" s="11">
        <v>0.35416666666666669</v>
      </c>
      <c r="L181" s="11">
        <f>J181-G181-(I181-H181)</f>
        <v>0.35069444444444459</v>
      </c>
      <c r="S181" s="47"/>
    </row>
    <row r="182" spans="2:19" ht="12.75" hidden="1" customHeight="1" outlineLevel="1" x14ac:dyDescent="0.2">
      <c r="B182" s="851"/>
      <c r="C182" s="851"/>
      <c r="E182" s="2" t="s">
        <v>127</v>
      </c>
      <c r="F182" s="14">
        <v>43258</v>
      </c>
      <c r="G182" s="8">
        <v>0.33680555555555558</v>
      </c>
      <c r="H182" s="8">
        <v>0.54166666666666663</v>
      </c>
      <c r="I182" s="8">
        <v>0.58333333333333337</v>
      </c>
      <c r="J182" s="8">
        <v>0.75347222222222221</v>
      </c>
      <c r="K182" s="11">
        <v>0.35416666666666669</v>
      </c>
      <c r="L182" s="11">
        <f>J182-G182-(I182-H182)</f>
        <v>0.37499999999999989</v>
      </c>
      <c r="S182" s="47"/>
    </row>
    <row r="183" spans="2:19" ht="12.75" hidden="1" customHeight="1" outlineLevel="1" x14ac:dyDescent="0.2">
      <c r="B183" s="851"/>
      <c r="C183" s="851"/>
      <c r="E183" s="2" t="s">
        <v>128</v>
      </c>
      <c r="F183" s="14">
        <v>43259</v>
      </c>
      <c r="G183" s="8">
        <v>0.35069444444444442</v>
      </c>
      <c r="H183" s="8">
        <v>0.52083333333333337</v>
      </c>
      <c r="I183" s="8">
        <v>0.54166666666666663</v>
      </c>
      <c r="J183" s="8">
        <v>0.70833333333333337</v>
      </c>
      <c r="K183" s="11">
        <v>0.35416666666666669</v>
      </c>
      <c r="L183" s="11">
        <f>J183-G183-(I183-H183)</f>
        <v>0.33680555555555569</v>
      </c>
      <c r="S183" s="47"/>
    </row>
    <row r="184" spans="2:19" ht="12.75" hidden="1" customHeight="1" outlineLevel="1" x14ac:dyDescent="0.2">
      <c r="B184" s="851"/>
      <c r="C184" s="851"/>
      <c r="E184" s="9" t="s">
        <v>129</v>
      </c>
      <c r="F184" s="13">
        <v>43260</v>
      </c>
      <c r="G184" s="5"/>
      <c r="H184" s="5"/>
      <c r="I184" s="5"/>
      <c r="J184" s="5"/>
      <c r="K184" s="10"/>
      <c r="L184" s="10"/>
      <c r="S184" s="47"/>
    </row>
    <row r="185" spans="2:19" ht="12.75" hidden="1" customHeight="1" outlineLevel="1" x14ac:dyDescent="0.2">
      <c r="B185" s="851"/>
      <c r="C185" s="851"/>
      <c r="E185" s="9" t="s">
        <v>130</v>
      </c>
      <c r="F185" s="13">
        <v>43261</v>
      </c>
      <c r="G185" s="5"/>
      <c r="H185" s="5"/>
      <c r="I185" s="5"/>
      <c r="J185" s="5"/>
      <c r="K185" s="10"/>
      <c r="L185" s="10"/>
      <c r="S185" s="47"/>
    </row>
    <row r="186" spans="2:19" ht="12.75" hidden="1" customHeight="1" outlineLevel="1" x14ac:dyDescent="0.2">
      <c r="B186" s="851"/>
      <c r="C186" s="851"/>
      <c r="E186" s="2" t="s">
        <v>131</v>
      </c>
      <c r="F186" s="14">
        <v>43262</v>
      </c>
      <c r="G186" s="8">
        <v>0.33333333333333331</v>
      </c>
      <c r="H186" s="8">
        <v>0.52083333333333337</v>
      </c>
      <c r="I186" s="8">
        <v>0.5625</v>
      </c>
      <c r="J186" s="8">
        <v>0.75694444444444453</v>
      </c>
      <c r="K186" s="11">
        <v>0.35416666666666669</v>
      </c>
      <c r="L186" s="11">
        <f>J186-G186-(I186-H186)</f>
        <v>0.38194444444444459</v>
      </c>
      <c r="S186" s="116" t="s">
        <v>146</v>
      </c>
    </row>
    <row r="187" spans="2:19" ht="12.75" hidden="1" customHeight="1" outlineLevel="1" x14ac:dyDescent="0.2">
      <c r="B187" s="851"/>
      <c r="C187" s="851"/>
      <c r="D187" s="27">
        <v>23</v>
      </c>
      <c r="E187" s="2" t="s">
        <v>125</v>
      </c>
      <c r="F187" s="14">
        <v>43263</v>
      </c>
      <c r="G187" s="8">
        <v>0.34027777777777773</v>
      </c>
      <c r="H187" s="8">
        <v>0.52083333333333337</v>
      </c>
      <c r="I187" s="8">
        <v>0.55208333333333337</v>
      </c>
      <c r="J187" s="8">
        <v>0.77083333333333337</v>
      </c>
      <c r="K187" s="11">
        <v>0.35416666666666669</v>
      </c>
      <c r="L187" s="11">
        <f>J187-G187-(I187-H187)</f>
        <v>0.39930555555555564</v>
      </c>
      <c r="S187" s="47"/>
    </row>
    <row r="188" spans="2:19" ht="12.75" hidden="1" customHeight="1" outlineLevel="1" x14ac:dyDescent="0.2">
      <c r="B188" s="851"/>
      <c r="C188" s="851"/>
      <c r="E188" s="2" t="s">
        <v>126</v>
      </c>
      <c r="F188" s="14">
        <v>43264</v>
      </c>
      <c r="G188" s="8">
        <v>0.35416666666666669</v>
      </c>
      <c r="H188" s="8">
        <v>0.53125</v>
      </c>
      <c r="I188" s="8">
        <v>0.55208333333333337</v>
      </c>
      <c r="J188" s="8">
        <v>0.75</v>
      </c>
      <c r="K188" s="11">
        <v>0.35416666666666669</v>
      </c>
      <c r="L188" s="11">
        <f>J188-G188-(I188-H188)</f>
        <v>0.37499999999999994</v>
      </c>
      <c r="S188" s="47"/>
    </row>
    <row r="189" spans="2:19" ht="12.75" hidden="1" customHeight="1" outlineLevel="1" x14ac:dyDescent="0.2">
      <c r="B189" s="851"/>
      <c r="C189" s="851"/>
      <c r="E189" s="2" t="s">
        <v>127</v>
      </c>
      <c r="F189" s="14">
        <v>43265</v>
      </c>
      <c r="G189" s="8">
        <v>0.35416666666666669</v>
      </c>
      <c r="H189" s="8">
        <v>0.52083333333333337</v>
      </c>
      <c r="I189" s="8">
        <v>0.54166666666666663</v>
      </c>
      <c r="J189" s="8">
        <v>0.6875</v>
      </c>
      <c r="K189" s="11">
        <v>0.35416666666666669</v>
      </c>
      <c r="L189" s="11">
        <f>J189-G189-(I189-H189)</f>
        <v>0.31250000000000006</v>
      </c>
      <c r="S189" s="47"/>
    </row>
    <row r="190" spans="2:19" ht="12.75" hidden="1" customHeight="1" outlineLevel="1" x14ac:dyDescent="0.2">
      <c r="B190" s="851"/>
      <c r="C190" s="851"/>
      <c r="E190" s="2" t="s">
        <v>128</v>
      </c>
      <c r="F190" s="14">
        <v>43266</v>
      </c>
      <c r="G190" s="8">
        <v>0.35416666666666669</v>
      </c>
      <c r="H190" s="8">
        <v>0.52083333333333337</v>
      </c>
      <c r="I190" s="8">
        <v>0.5625</v>
      </c>
      <c r="J190" s="8">
        <v>0.70833333333333337</v>
      </c>
      <c r="K190" s="11">
        <v>0.35416666666666669</v>
      </c>
      <c r="L190" s="11">
        <f>J190-G190-(I190-H190)</f>
        <v>0.31250000000000006</v>
      </c>
      <c r="S190" s="47"/>
    </row>
    <row r="191" spans="2:19" ht="12.75" hidden="1" customHeight="1" outlineLevel="1" x14ac:dyDescent="0.2">
      <c r="B191" s="851"/>
      <c r="C191" s="851"/>
      <c r="E191" s="9" t="s">
        <v>129</v>
      </c>
      <c r="F191" s="13">
        <v>43267</v>
      </c>
      <c r="G191" s="5"/>
      <c r="H191" s="5"/>
      <c r="I191" s="5"/>
      <c r="J191" s="5"/>
      <c r="K191" s="10"/>
      <c r="L191" s="10"/>
      <c r="S191" s="47"/>
    </row>
    <row r="192" spans="2:19" ht="12.75" hidden="1" customHeight="1" outlineLevel="1" x14ac:dyDescent="0.2">
      <c r="B192" s="851"/>
      <c r="C192" s="851"/>
      <c r="E192" s="9" t="s">
        <v>130</v>
      </c>
      <c r="F192" s="13">
        <v>43268</v>
      </c>
      <c r="G192" s="5"/>
      <c r="H192" s="5"/>
      <c r="I192" s="5"/>
      <c r="J192" s="5"/>
      <c r="K192" s="10"/>
      <c r="L192" s="10"/>
      <c r="S192" s="47"/>
    </row>
    <row r="193" spans="2:19" ht="12.75" hidden="1" customHeight="1" outlineLevel="1" x14ac:dyDescent="0.2">
      <c r="B193" s="851"/>
      <c r="C193" s="851"/>
      <c r="E193" s="2" t="s">
        <v>131</v>
      </c>
      <c r="F193" s="14">
        <v>43269</v>
      </c>
      <c r="G193" s="8">
        <v>0.33333333333333331</v>
      </c>
      <c r="H193" s="8">
        <v>0.52083333333333337</v>
      </c>
      <c r="I193" s="8">
        <v>0.54166666666666663</v>
      </c>
      <c r="J193" s="8">
        <v>0.73958333333333337</v>
      </c>
      <c r="K193" s="11">
        <v>0.35416666666666669</v>
      </c>
      <c r="L193" s="11">
        <f>J193-G193-(I193-H193)</f>
        <v>0.3854166666666668</v>
      </c>
      <c r="S193" s="47"/>
    </row>
    <row r="194" spans="2:19" ht="12.75" hidden="1" customHeight="1" outlineLevel="1" x14ac:dyDescent="0.2">
      <c r="B194" s="851"/>
      <c r="C194" s="851"/>
      <c r="D194" s="27">
        <v>24</v>
      </c>
      <c r="E194" s="2" t="s">
        <v>125</v>
      </c>
      <c r="F194" s="14">
        <v>43270</v>
      </c>
      <c r="G194" s="8">
        <v>0.33333333333333331</v>
      </c>
      <c r="H194" s="8">
        <v>0.52083333333333337</v>
      </c>
      <c r="I194" s="8">
        <v>0.54166666666666663</v>
      </c>
      <c r="J194" s="8">
        <v>0.70486111111111116</v>
      </c>
      <c r="K194" s="11">
        <v>0.35416666666666669</v>
      </c>
      <c r="L194" s="11">
        <f>J194-G194-(I194-H194)</f>
        <v>0.35069444444444459</v>
      </c>
      <c r="S194" s="47"/>
    </row>
    <row r="195" spans="2:19" ht="12.75" hidden="1" customHeight="1" outlineLevel="1" x14ac:dyDescent="0.2">
      <c r="B195" s="851"/>
      <c r="C195" s="851"/>
      <c r="E195" s="2" t="s">
        <v>126</v>
      </c>
      <c r="F195" s="14">
        <v>43271</v>
      </c>
      <c r="G195" s="8">
        <v>0.33333333333333331</v>
      </c>
      <c r="H195" s="8">
        <v>0.52083333333333337</v>
      </c>
      <c r="I195" s="8">
        <v>0.55208333333333337</v>
      </c>
      <c r="J195" s="8">
        <v>0.73958333333333337</v>
      </c>
      <c r="K195" s="11">
        <v>0.35416666666666669</v>
      </c>
      <c r="L195" s="11">
        <f>J195-G195-(I195-H195)</f>
        <v>0.37500000000000006</v>
      </c>
      <c r="S195" s="47"/>
    </row>
    <row r="196" spans="2:19" ht="12.75" hidden="1" customHeight="1" outlineLevel="1" x14ac:dyDescent="0.2">
      <c r="B196" s="851"/>
      <c r="C196" s="851"/>
      <c r="E196" s="2" t="s">
        <v>127</v>
      </c>
      <c r="F196" s="14">
        <v>43272</v>
      </c>
      <c r="G196" s="8">
        <v>0.33333333333333331</v>
      </c>
      <c r="H196" s="8">
        <v>0.53125</v>
      </c>
      <c r="I196" s="8">
        <v>0.5625</v>
      </c>
      <c r="J196" s="8">
        <v>0.73958333333333337</v>
      </c>
      <c r="K196" s="11">
        <v>0.35416666666666669</v>
      </c>
      <c r="L196" s="11">
        <f>J196-G196-(I196-H196)</f>
        <v>0.37500000000000006</v>
      </c>
      <c r="S196" s="47"/>
    </row>
    <row r="197" spans="2:19" ht="12.75" hidden="1" customHeight="1" outlineLevel="1" x14ac:dyDescent="0.2">
      <c r="B197" s="851"/>
      <c r="C197" s="851"/>
      <c r="E197" s="2" t="s">
        <v>128</v>
      </c>
      <c r="F197" s="14">
        <v>43273</v>
      </c>
      <c r="G197" s="8">
        <v>0.33333333333333331</v>
      </c>
      <c r="H197" s="8">
        <v>0.52083333333333337</v>
      </c>
      <c r="I197" s="8">
        <v>0.55208333333333337</v>
      </c>
      <c r="J197" s="8">
        <v>0.70833333333333337</v>
      </c>
      <c r="K197" s="11">
        <v>0.35416666666666669</v>
      </c>
      <c r="L197" s="11">
        <f>J197-G197-(I197-H197)</f>
        <v>0.34375000000000006</v>
      </c>
      <c r="S197" s="47"/>
    </row>
    <row r="198" spans="2:19" ht="12.75" hidden="1" customHeight="1" outlineLevel="1" x14ac:dyDescent="0.2">
      <c r="B198" s="851"/>
      <c r="C198" s="851"/>
      <c r="E198" s="9" t="s">
        <v>129</v>
      </c>
      <c r="F198" s="13">
        <v>43274</v>
      </c>
      <c r="G198" s="5"/>
      <c r="H198" s="5"/>
      <c r="I198" s="5"/>
      <c r="J198" s="5"/>
      <c r="K198" s="10"/>
      <c r="L198" s="10"/>
      <c r="S198" s="47"/>
    </row>
    <row r="199" spans="2:19" ht="12.75" hidden="1" customHeight="1" outlineLevel="1" x14ac:dyDescent="0.2">
      <c r="B199" s="851"/>
      <c r="C199" s="851"/>
      <c r="E199" s="9" t="s">
        <v>130</v>
      </c>
      <c r="F199" s="13">
        <v>43275</v>
      </c>
      <c r="G199" s="5"/>
      <c r="H199" s="5"/>
      <c r="I199" s="5"/>
      <c r="J199" s="5"/>
      <c r="K199" s="10"/>
      <c r="L199" s="10"/>
      <c r="S199" s="48"/>
    </row>
    <row r="200" spans="2:19" ht="12.75" hidden="1" customHeight="1" outlineLevel="1" x14ac:dyDescent="0.2">
      <c r="B200" s="851"/>
      <c r="C200" s="851"/>
      <c r="E200" s="2" t="s">
        <v>131</v>
      </c>
      <c r="F200" s="14">
        <v>43276</v>
      </c>
      <c r="G200" s="8">
        <v>0.33680555555555558</v>
      </c>
      <c r="H200" s="8">
        <v>0.52083333333333337</v>
      </c>
      <c r="I200" s="8">
        <v>0.54166666666666663</v>
      </c>
      <c r="J200" s="8">
        <v>0.70486111111111116</v>
      </c>
      <c r="K200" s="11">
        <v>0.35416666666666669</v>
      </c>
      <c r="L200" s="11">
        <f>J200-G200-(I200-H200)</f>
        <v>0.34722222222222232</v>
      </c>
      <c r="S200" s="47"/>
    </row>
    <row r="201" spans="2:19" ht="12.75" hidden="1" customHeight="1" outlineLevel="1" x14ac:dyDescent="0.2">
      <c r="B201" s="851"/>
      <c r="C201" s="851"/>
      <c r="D201" s="27">
        <v>25</v>
      </c>
      <c r="E201" s="2" t="s">
        <v>125</v>
      </c>
      <c r="F201" s="14">
        <v>43277</v>
      </c>
      <c r="G201" s="8">
        <v>0.33333333333333331</v>
      </c>
      <c r="H201" s="8">
        <v>0.52083333333333337</v>
      </c>
      <c r="I201" s="8">
        <v>0.54166666666666663</v>
      </c>
      <c r="J201" s="8">
        <v>0.71180555555555547</v>
      </c>
      <c r="K201" s="11">
        <v>0.35416666666666669</v>
      </c>
      <c r="L201" s="11">
        <f>J201-G201-(I201-H201)</f>
        <v>0.3576388888888889</v>
      </c>
      <c r="S201" s="47"/>
    </row>
    <row r="202" spans="2:19" ht="12.75" hidden="1" customHeight="1" outlineLevel="1" x14ac:dyDescent="0.2">
      <c r="B202" s="851"/>
      <c r="C202" s="851"/>
      <c r="E202" s="2" t="s">
        <v>126</v>
      </c>
      <c r="F202" s="14">
        <v>43278</v>
      </c>
      <c r="G202" s="8">
        <v>0.34375</v>
      </c>
      <c r="H202" s="8">
        <v>0.52083333333333337</v>
      </c>
      <c r="I202" s="8">
        <v>0.55208333333333337</v>
      </c>
      <c r="J202" s="8">
        <v>0.65625</v>
      </c>
      <c r="K202" s="11">
        <v>0.35416666666666669</v>
      </c>
      <c r="L202" s="11">
        <f>J202-G202-(I202-H202)</f>
        <v>0.28125</v>
      </c>
      <c r="Q202" s="117" t="s">
        <v>147</v>
      </c>
      <c r="R202" s="118"/>
      <c r="S202" s="71" t="s">
        <v>20</v>
      </c>
    </row>
    <row r="203" spans="2:19" ht="12.75" hidden="1" customHeight="1" outlineLevel="1" x14ac:dyDescent="0.2">
      <c r="B203" s="851"/>
      <c r="C203" s="851"/>
      <c r="E203" s="2" t="s">
        <v>127</v>
      </c>
      <c r="F203" s="14">
        <v>43279</v>
      </c>
      <c r="G203" s="8">
        <v>0.34375</v>
      </c>
      <c r="H203" s="8">
        <v>0.52083333333333337</v>
      </c>
      <c r="I203" s="8">
        <v>0.54166666666666663</v>
      </c>
      <c r="J203" s="8">
        <v>0.72916666666666663</v>
      </c>
      <c r="K203" s="11">
        <v>0.35416666666666669</v>
      </c>
      <c r="L203" s="11">
        <f>J203-G203-(I203-H203)</f>
        <v>0.36458333333333337</v>
      </c>
      <c r="S203" s="71"/>
    </row>
    <row r="204" spans="2:19" ht="12.75" hidden="1" customHeight="1" outlineLevel="1" x14ac:dyDescent="0.2">
      <c r="B204" s="851"/>
      <c r="C204" s="851"/>
      <c r="E204" s="2" t="s">
        <v>128</v>
      </c>
      <c r="F204" s="14">
        <v>43280</v>
      </c>
      <c r="G204" s="8">
        <v>0.33680555555555558</v>
      </c>
      <c r="H204" s="8">
        <v>0.52083333333333337</v>
      </c>
      <c r="I204" s="8">
        <v>0.54166666666666663</v>
      </c>
      <c r="J204" s="8">
        <v>0.70833333333333337</v>
      </c>
      <c r="K204" s="11">
        <v>0.35416666666666669</v>
      </c>
      <c r="L204" s="11">
        <f>J204-G204-(I204-H204)</f>
        <v>0.35069444444444453</v>
      </c>
      <c r="S204" s="71"/>
    </row>
    <row r="205" spans="2:19" ht="12.75" hidden="1" customHeight="1" outlineLevel="1" x14ac:dyDescent="0.2">
      <c r="B205" s="851"/>
      <c r="C205" s="851"/>
      <c r="E205" s="9" t="s">
        <v>129</v>
      </c>
      <c r="F205" s="13">
        <v>43281</v>
      </c>
      <c r="G205" s="5"/>
      <c r="H205" s="5"/>
      <c r="I205" s="5"/>
      <c r="J205" s="5"/>
      <c r="K205" s="10"/>
      <c r="L205" s="10"/>
      <c r="S205" s="71"/>
    </row>
    <row r="206" spans="2:19" ht="12.75" hidden="1" customHeight="1" outlineLevel="1" x14ac:dyDescent="0.2">
      <c r="B206" s="851"/>
      <c r="C206" s="851"/>
      <c r="E206" s="9"/>
      <c r="F206" s="13"/>
      <c r="G206" s="5"/>
      <c r="H206" s="5"/>
      <c r="I206" s="5"/>
      <c r="J206" s="5"/>
      <c r="K206" s="17"/>
      <c r="L206" s="10"/>
      <c r="S206" s="71"/>
    </row>
    <row r="207" spans="2:19" ht="12.75" hidden="1" customHeight="1" outlineLevel="1" x14ac:dyDescent="0.2">
      <c r="B207" s="851"/>
      <c r="C207" s="851"/>
      <c r="J207" s="4" t="s">
        <v>21</v>
      </c>
      <c r="K207" s="18">
        <f>SUM((K175:K206))</f>
        <v>7.4375000000000018</v>
      </c>
      <c r="L207" s="18">
        <f>SUM((L175:L206))</f>
        <v>7.4583333333333348</v>
      </c>
      <c r="M207" s="18">
        <f>IF(L207-K207&lt;0,K207-L207,L207-K207)</f>
        <v>2.0833333333333037E-2</v>
      </c>
      <c r="N207" s="90">
        <f>8.5*SUM(N175:N206)/24</f>
        <v>0</v>
      </c>
      <c r="O207" s="90">
        <f>M207-N207</f>
        <v>2.0833333333333037E-2</v>
      </c>
      <c r="S207" s="71"/>
    </row>
    <row r="208" spans="2:19" ht="12.75" customHeight="1" collapsed="1" x14ac:dyDescent="0.2">
      <c r="B208" s="852"/>
      <c r="C208" s="852"/>
      <c r="D208" s="49"/>
      <c r="E208" s="51"/>
      <c r="F208" s="51"/>
      <c r="G208" s="52"/>
      <c r="H208" s="52"/>
      <c r="I208" s="52"/>
      <c r="J208" s="52"/>
      <c r="K208" s="61"/>
      <c r="L208" s="51"/>
      <c r="M208" s="51"/>
      <c r="N208" s="57"/>
      <c r="O208" s="57"/>
      <c r="P208" s="49"/>
      <c r="Q208" s="49"/>
      <c r="R208" s="55"/>
      <c r="S208" s="72"/>
    </row>
    <row r="209" spans="2:32" ht="12.75" hidden="1" customHeight="1" outlineLevel="1" x14ac:dyDescent="0.2">
      <c r="B209" s="850">
        <f>B5</f>
        <v>2018</v>
      </c>
      <c r="C209" s="850" t="s">
        <v>34</v>
      </c>
      <c r="D209" s="41"/>
      <c r="E209" s="42"/>
      <c r="F209" s="42"/>
      <c r="G209" s="43"/>
      <c r="H209" s="43"/>
      <c r="I209" s="43"/>
      <c r="J209" s="43"/>
      <c r="K209" s="44"/>
      <c r="L209" s="42"/>
      <c r="M209" s="42"/>
      <c r="N209" s="59"/>
      <c r="O209" s="59"/>
      <c r="P209" s="41"/>
      <c r="Q209" s="41"/>
      <c r="R209" s="45"/>
      <c r="S209" s="74"/>
    </row>
    <row r="210" spans="2:32" ht="12.75" hidden="1" customHeight="1" outlineLevel="1" x14ac:dyDescent="0.2">
      <c r="B210" s="851"/>
      <c r="C210" s="851"/>
      <c r="E210" s="9" t="s">
        <v>130</v>
      </c>
      <c r="F210" s="13">
        <v>43282</v>
      </c>
      <c r="G210" s="5"/>
      <c r="H210" s="5"/>
      <c r="I210" s="5"/>
      <c r="J210" s="5"/>
      <c r="K210" s="17"/>
      <c r="L210" s="10"/>
      <c r="S210" s="71"/>
    </row>
    <row r="211" spans="2:32" ht="12.75" hidden="1" customHeight="1" outlineLevel="1" x14ac:dyDescent="0.2">
      <c r="B211" s="851"/>
      <c r="C211" s="851"/>
      <c r="D211" s="27">
        <v>27</v>
      </c>
      <c r="E211" s="2" t="s">
        <v>131</v>
      </c>
      <c r="F211" s="14">
        <v>43283</v>
      </c>
      <c r="G211" s="8">
        <v>0.34722222222222227</v>
      </c>
      <c r="H211" s="8">
        <v>0.50347222222222221</v>
      </c>
      <c r="I211" s="8">
        <v>0.52430555555555558</v>
      </c>
      <c r="J211" s="8">
        <v>0.75</v>
      </c>
      <c r="K211" s="11">
        <v>0.35416666666666669</v>
      </c>
      <c r="L211" s="11">
        <f>J211-G211-(I211-H211)</f>
        <v>0.38194444444444436</v>
      </c>
      <c r="S211" s="71"/>
    </row>
    <row r="212" spans="2:32" ht="12.75" hidden="1" customHeight="1" outlineLevel="1" x14ac:dyDescent="0.2">
      <c r="B212" s="851"/>
      <c r="C212" s="851"/>
      <c r="E212" s="2" t="s">
        <v>125</v>
      </c>
      <c r="F212" s="14">
        <v>43284</v>
      </c>
      <c r="G212" s="8">
        <v>0.33680555555555558</v>
      </c>
      <c r="H212" s="8">
        <v>0.52083333333333337</v>
      </c>
      <c r="I212" s="8">
        <v>0.54166666666666663</v>
      </c>
      <c r="J212" s="8">
        <v>0.75</v>
      </c>
      <c r="K212" s="11">
        <v>0.35416666666666669</v>
      </c>
      <c r="L212" s="11">
        <f>J212-G212-(I212-H212)</f>
        <v>0.39236111111111116</v>
      </c>
      <c r="Q212" s="82"/>
      <c r="S212" s="71"/>
    </row>
    <row r="213" spans="2:32" ht="12.75" hidden="1" customHeight="1" outlineLevel="1" x14ac:dyDescent="0.2">
      <c r="B213" s="851"/>
      <c r="C213" s="851"/>
      <c r="E213" s="2" t="s">
        <v>126</v>
      </c>
      <c r="F213" s="14">
        <v>43285</v>
      </c>
      <c r="G213" s="8">
        <v>0.30208333333333331</v>
      </c>
      <c r="H213" s="8">
        <v>0.5</v>
      </c>
      <c r="I213" s="8">
        <v>0.52430555555555558</v>
      </c>
      <c r="J213" s="8">
        <v>0.67708333333333337</v>
      </c>
      <c r="K213" s="11">
        <v>0.35416666666666669</v>
      </c>
      <c r="L213" s="11">
        <f>J213-G213-(I213-H213)</f>
        <v>0.35069444444444448</v>
      </c>
      <c r="Q213" s="82"/>
      <c r="S213" s="71"/>
    </row>
    <row r="214" spans="2:32" ht="12.75" hidden="1" customHeight="1" outlineLevel="1" x14ac:dyDescent="0.2">
      <c r="B214" s="851"/>
      <c r="C214" s="851"/>
      <c r="E214" s="2" t="s">
        <v>127</v>
      </c>
      <c r="F214" s="14">
        <v>43286</v>
      </c>
      <c r="G214" s="8">
        <v>0.30208333333333331</v>
      </c>
      <c r="H214" s="8">
        <v>0.5</v>
      </c>
      <c r="I214" s="8">
        <v>0.52430555555555558</v>
      </c>
      <c r="J214" s="8">
        <v>0.70833333333333337</v>
      </c>
      <c r="K214" s="11">
        <v>0.35416666666666669</v>
      </c>
      <c r="L214" s="11">
        <f>J214-G214-(I214-H214)</f>
        <v>0.38194444444444448</v>
      </c>
      <c r="Q214" s="82"/>
      <c r="S214" s="71"/>
    </row>
    <row r="215" spans="2:32" ht="12.75" hidden="1" customHeight="1" outlineLevel="1" x14ac:dyDescent="0.2">
      <c r="B215" s="851"/>
      <c r="C215" s="851"/>
      <c r="E215" s="2" t="s">
        <v>128</v>
      </c>
      <c r="F215" s="14">
        <v>43287</v>
      </c>
      <c r="G215" s="8">
        <v>0.2986111111111111</v>
      </c>
      <c r="H215" s="8">
        <v>0.5</v>
      </c>
      <c r="I215" s="8">
        <v>0.52083333333333337</v>
      </c>
      <c r="J215" s="8">
        <v>0.66666666666666663</v>
      </c>
      <c r="K215" s="11">
        <v>0.35416666666666669</v>
      </c>
      <c r="L215" s="11">
        <f>J215-G215-(I215-H215)</f>
        <v>0.34722222222222215</v>
      </c>
      <c r="S215" s="71"/>
    </row>
    <row r="216" spans="2:32" ht="12.75" hidden="1" customHeight="1" outlineLevel="1" x14ac:dyDescent="0.2">
      <c r="B216" s="851"/>
      <c r="C216" s="851"/>
      <c r="E216" s="9" t="s">
        <v>129</v>
      </c>
      <c r="F216" s="13">
        <v>43288</v>
      </c>
      <c r="S216" s="71"/>
    </row>
    <row r="217" spans="2:32" ht="12.75" hidden="1" customHeight="1" outlineLevel="1" x14ac:dyDescent="0.2">
      <c r="B217" s="851"/>
      <c r="C217" s="851"/>
      <c r="E217" s="82" t="s">
        <v>130</v>
      </c>
      <c r="F217" s="108">
        <v>43289</v>
      </c>
      <c r="G217" s="69">
        <v>0.625</v>
      </c>
      <c r="H217" s="69">
        <v>0.70833333333333337</v>
      </c>
      <c r="I217" s="69">
        <v>0.70833333333333337</v>
      </c>
      <c r="J217" s="69">
        <v>0.91666666666666663</v>
      </c>
      <c r="K217" s="109">
        <v>0</v>
      </c>
      <c r="L217" s="25">
        <f t="shared" ref="L217:L222" si="3">J217-G217-(I217-H217)</f>
        <v>0.29166666666666663</v>
      </c>
      <c r="O217" s="91" t="s">
        <v>11</v>
      </c>
      <c r="P217" s="86"/>
      <c r="Q217" s="77" t="s">
        <v>151</v>
      </c>
      <c r="R217" s="77" t="s">
        <v>150</v>
      </c>
      <c r="S217" s="75" t="s">
        <v>152</v>
      </c>
      <c r="U217" s="82" t="s">
        <v>130</v>
      </c>
      <c r="V217" s="13">
        <v>43289</v>
      </c>
      <c r="W217" s="69">
        <v>0.625</v>
      </c>
      <c r="X217" s="69">
        <v>0.625</v>
      </c>
      <c r="Y217" s="69">
        <v>0.625</v>
      </c>
      <c r="Z217" s="69">
        <v>0.91666666666666663</v>
      </c>
      <c r="AA217" s="109">
        <v>0</v>
      </c>
      <c r="AB217" s="25">
        <f>Z217-W217-(Y217-X217)</f>
        <v>0.29166666666666663</v>
      </c>
      <c r="AD217" s="27" t="s">
        <v>153</v>
      </c>
      <c r="AE217" s="8">
        <v>0.74652777777777779</v>
      </c>
      <c r="AF217" s="8">
        <v>0.79861111111111116</v>
      </c>
    </row>
    <row r="218" spans="2:32" ht="12.75" hidden="1" customHeight="1" outlineLevel="1" x14ac:dyDescent="0.2">
      <c r="B218" s="851"/>
      <c r="C218" s="851"/>
      <c r="D218" s="27">
        <v>28</v>
      </c>
      <c r="E218" s="82" t="s">
        <v>131</v>
      </c>
      <c r="F218" s="108">
        <v>43290</v>
      </c>
      <c r="G218" s="69">
        <v>0.31944444444444448</v>
      </c>
      <c r="H218" s="69">
        <v>0.52083333333333337</v>
      </c>
      <c r="I218" s="69">
        <v>0.54166666666666663</v>
      </c>
      <c r="J218" s="69">
        <v>0.85416666666666663</v>
      </c>
      <c r="K218" s="25">
        <v>0.35416666666666669</v>
      </c>
      <c r="L218" s="25">
        <f t="shared" si="3"/>
        <v>0.51388888888888884</v>
      </c>
      <c r="O218" s="94"/>
      <c r="P218" s="85">
        <v>1</v>
      </c>
      <c r="Q218" s="77" t="s">
        <v>151</v>
      </c>
      <c r="R218" s="77" t="s">
        <v>150</v>
      </c>
      <c r="S218" s="75" t="s">
        <v>152</v>
      </c>
      <c r="U218" s="82" t="s">
        <v>131</v>
      </c>
      <c r="V218" s="13">
        <v>43290</v>
      </c>
      <c r="W218" s="69">
        <v>0.31944444444444448</v>
      </c>
      <c r="X218" s="69">
        <v>0.52083333333333337</v>
      </c>
      <c r="Y218" s="69">
        <v>0.54166666666666663</v>
      </c>
      <c r="Z218" s="69">
        <v>0.85416666666666663</v>
      </c>
      <c r="AA218" s="25">
        <v>0.35416666666666669</v>
      </c>
      <c r="AB218" s="25">
        <f>Z218-W218-(Y218-X218)</f>
        <v>0.51388888888888884</v>
      </c>
    </row>
    <row r="219" spans="2:32" ht="12.75" hidden="1" customHeight="1" outlineLevel="1" x14ac:dyDescent="0.2">
      <c r="B219" s="851"/>
      <c r="C219" s="851"/>
      <c r="E219" s="82" t="s">
        <v>125</v>
      </c>
      <c r="F219" s="108">
        <v>43291</v>
      </c>
      <c r="G219" s="69">
        <v>0.31944444444444448</v>
      </c>
      <c r="H219" s="69">
        <v>0.52083333333333337</v>
      </c>
      <c r="I219" s="69">
        <v>0.54166666666666663</v>
      </c>
      <c r="J219" s="69">
        <v>0.94791666666666663</v>
      </c>
      <c r="K219" s="25">
        <v>0.35416666666666669</v>
      </c>
      <c r="L219" s="25">
        <f t="shared" si="3"/>
        <v>0.60763888888888884</v>
      </c>
      <c r="O219" s="94" t="s">
        <v>11</v>
      </c>
      <c r="P219" s="85">
        <v>1</v>
      </c>
      <c r="Q219" s="77" t="s">
        <v>151</v>
      </c>
      <c r="R219" s="77" t="s">
        <v>150</v>
      </c>
      <c r="S219" s="75" t="s">
        <v>152</v>
      </c>
      <c r="U219" s="82" t="s">
        <v>125</v>
      </c>
      <c r="V219" s="13">
        <v>43291</v>
      </c>
      <c r="W219" s="69">
        <v>0.31944444444444448</v>
      </c>
      <c r="X219" s="69">
        <v>0.52083333333333337</v>
      </c>
      <c r="Y219" s="69">
        <v>0.54166666666666663</v>
      </c>
      <c r="Z219" s="69">
        <v>0.94791666666666663</v>
      </c>
      <c r="AA219" s="25">
        <v>0.35416666666666669</v>
      </c>
      <c r="AB219" s="25">
        <f>Z219-W219-(Y219-X219)</f>
        <v>0.60763888888888884</v>
      </c>
      <c r="AD219" s="27" t="s">
        <v>153</v>
      </c>
      <c r="AE219" s="8">
        <v>0.82986111111111116</v>
      </c>
      <c r="AF219" s="8">
        <v>0.875</v>
      </c>
    </row>
    <row r="220" spans="2:32" ht="12.75" hidden="1" customHeight="1" outlineLevel="1" x14ac:dyDescent="0.2">
      <c r="B220" s="851"/>
      <c r="C220" s="851"/>
      <c r="E220" s="6" t="s">
        <v>126</v>
      </c>
      <c r="F220" s="123">
        <v>43292</v>
      </c>
      <c r="G220" s="124">
        <v>0.30902777777777779</v>
      </c>
      <c r="H220" s="8">
        <v>0.5</v>
      </c>
      <c r="I220" s="8">
        <v>0.53125</v>
      </c>
      <c r="J220" s="8">
        <v>0.70486111111111116</v>
      </c>
      <c r="K220" s="11">
        <v>0.35416666666666669</v>
      </c>
      <c r="L220" s="11">
        <f t="shared" si="3"/>
        <v>0.36458333333333337</v>
      </c>
      <c r="O220" s="102"/>
      <c r="Q220" s="77"/>
      <c r="R220" s="77"/>
      <c r="S220" s="71"/>
    </row>
    <row r="221" spans="2:32" ht="12.75" hidden="1" customHeight="1" outlineLevel="1" x14ac:dyDescent="0.2">
      <c r="B221" s="851"/>
      <c r="C221" s="851"/>
      <c r="E221" s="2" t="s">
        <v>127</v>
      </c>
      <c r="F221" s="14">
        <v>43293</v>
      </c>
      <c r="G221" s="8">
        <v>0.2951388888888889</v>
      </c>
      <c r="H221" s="8">
        <v>0.5</v>
      </c>
      <c r="I221" s="8">
        <v>0.53472222222222221</v>
      </c>
      <c r="J221" s="8">
        <v>0.70138888888888884</v>
      </c>
      <c r="K221" s="11">
        <v>0.35416666666666669</v>
      </c>
      <c r="L221" s="11">
        <f t="shared" si="3"/>
        <v>0.37152777777777773</v>
      </c>
      <c r="O221" s="102"/>
      <c r="Q221" s="76"/>
      <c r="S221" s="71"/>
    </row>
    <row r="222" spans="2:32" ht="12.75" hidden="1" customHeight="1" outlineLevel="1" x14ac:dyDescent="0.2">
      <c r="B222" s="851"/>
      <c r="C222" s="851"/>
      <c r="E222" s="2" t="s">
        <v>128</v>
      </c>
      <c r="F222" s="14">
        <v>43294</v>
      </c>
      <c r="G222" s="8">
        <v>0.3125</v>
      </c>
      <c r="H222" s="8">
        <v>0.50347222222222221</v>
      </c>
      <c r="I222" s="8">
        <v>0.52430555555555558</v>
      </c>
      <c r="J222" s="8">
        <v>0.64930555555555558</v>
      </c>
      <c r="K222" s="11">
        <v>0.35416666666666669</v>
      </c>
      <c r="L222" s="11">
        <f t="shared" si="3"/>
        <v>0.31597222222222221</v>
      </c>
      <c r="Q222" s="76"/>
      <c r="S222" s="71"/>
    </row>
    <row r="223" spans="2:32" ht="12.75" hidden="1" customHeight="1" outlineLevel="1" x14ac:dyDescent="0.2">
      <c r="B223" s="851"/>
      <c r="C223" s="851"/>
      <c r="E223" s="9" t="s">
        <v>129</v>
      </c>
      <c r="F223" s="13">
        <v>43295</v>
      </c>
      <c r="Q223" s="76"/>
      <c r="S223" s="71"/>
    </row>
    <row r="224" spans="2:32" ht="12.75" hidden="1" customHeight="1" outlineLevel="1" x14ac:dyDescent="0.2">
      <c r="B224" s="851"/>
      <c r="C224" s="851"/>
      <c r="E224" s="9" t="s">
        <v>130</v>
      </c>
      <c r="F224" s="13">
        <v>43296</v>
      </c>
      <c r="G224" s="5"/>
      <c r="H224" s="5"/>
      <c r="I224" s="5"/>
      <c r="J224" s="5"/>
      <c r="K224" s="10"/>
      <c r="L224" s="10"/>
      <c r="Q224" s="82"/>
      <c r="S224" s="71"/>
    </row>
    <row r="225" spans="2:19" ht="12.75" hidden="1" customHeight="1" outlineLevel="1" x14ac:dyDescent="0.2">
      <c r="B225" s="851"/>
      <c r="C225" s="851"/>
      <c r="D225" s="27">
        <v>29</v>
      </c>
      <c r="E225" s="2" t="s">
        <v>131</v>
      </c>
      <c r="F225" s="14">
        <v>43297</v>
      </c>
      <c r="G225" s="8">
        <v>0.30555555555555552</v>
      </c>
      <c r="H225" s="8">
        <v>0.50347222222222221</v>
      </c>
      <c r="I225" s="8">
        <v>0.52430555555555558</v>
      </c>
      <c r="J225" s="8">
        <v>0.75347222222222221</v>
      </c>
      <c r="K225" s="11">
        <v>0.35416666666666669</v>
      </c>
      <c r="L225" s="11">
        <f>J225-G225-(I225-H225)</f>
        <v>0.42708333333333331</v>
      </c>
      <c r="Q225" s="82"/>
      <c r="S225" s="71"/>
    </row>
    <row r="226" spans="2:19" ht="12.75" hidden="1" customHeight="1" outlineLevel="1" x14ac:dyDescent="0.2">
      <c r="B226" s="851"/>
      <c r="C226" s="851"/>
      <c r="E226" s="2" t="s">
        <v>125</v>
      </c>
      <c r="F226" s="14">
        <v>43298</v>
      </c>
      <c r="G226" s="8">
        <v>0.31597222222222221</v>
      </c>
      <c r="H226" s="8">
        <v>0.50347222222222221</v>
      </c>
      <c r="I226" s="8">
        <v>0.53819444444444442</v>
      </c>
      <c r="J226" s="8">
        <v>0.70486111111111116</v>
      </c>
      <c r="K226" s="11">
        <v>0.35416666666666669</v>
      </c>
      <c r="L226" s="11">
        <f>J226-G226-(I226-H226)</f>
        <v>0.35416666666666674</v>
      </c>
      <c r="Q226" s="82"/>
      <c r="S226" s="71"/>
    </row>
    <row r="227" spans="2:19" ht="12.75" hidden="1" customHeight="1" outlineLevel="1" x14ac:dyDescent="0.2">
      <c r="B227" s="851"/>
      <c r="C227" s="851"/>
      <c r="E227" s="2" t="s">
        <v>126</v>
      </c>
      <c r="F227" s="14">
        <v>43299</v>
      </c>
      <c r="G227" s="8">
        <v>0.33333333333333331</v>
      </c>
      <c r="H227" s="8">
        <v>0.50347222222222221</v>
      </c>
      <c r="I227" s="8">
        <v>0.53125</v>
      </c>
      <c r="J227" s="8">
        <v>0.6875</v>
      </c>
      <c r="K227" s="11">
        <v>0.35416666666666669</v>
      </c>
      <c r="L227" s="11">
        <f>J227-G227-(I227-H227)</f>
        <v>0.3263888888888889</v>
      </c>
      <c r="S227" s="71"/>
    </row>
    <row r="228" spans="2:19" ht="12.75" hidden="1" customHeight="1" outlineLevel="1" x14ac:dyDescent="0.2">
      <c r="B228" s="851"/>
      <c r="C228" s="851"/>
      <c r="E228" s="2" t="s">
        <v>127</v>
      </c>
      <c r="F228" s="14">
        <v>43300</v>
      </c>
      <c r="G228" s="8">
        <v>0.30555555555555552</v>
      </c>
      <c r="H228" s="8">
        <v>0.50347222222222221</v>
      </c>
      <c r="I228" s="8">
        <v>0.52777777777777779</v>
      </c>
      <c r="J228" s="8">
        <v>0.69097222222222221</v>
      </c>
      <c r="K228" s="11">
        <v>0.35416666666666669</v>
      </c>
      <c r="L228" s="11">
        <f>J228-G228-(I228-H228)</f>
        <v>0.3611111111111111</v>
      </c>
      <c r="S228" s="71"/>
    </row>
    <row r="229" spans="2:19" ht="12.75" hidden="1" customHeight="1" outlineLevel="1" x14ac:dyDescent="0.2">
      <c r="B229" s="851"/>
      <c r="C229" s="851"/>
      <c r="E229" s="2" t="s">
        <v>128</v>
      </c>
      <c r="F229" s="14">
        <v>43301</v>
      </c>
      <c r="G229" s="8">
        <v>0.30902777777777779</v>
      </c>
      <c r="H229" s="8">
        <v>0.50347222222222221</v>
      </c>
      <c r="I229" s="8">
        <v>0.54513888888888895</v>
      </c>
      <c r="J229" s="8">
        <v>0.72569444444444453</v>
      </c>
      <c r="K229" s="11">
        <v>0.35416666666666669</v>
      </c>
      <c r="L229" s="11">
        <f>J229-G229-(I229-H229)</f>
        <v>0.375</v>
      </c>
      <c r="S229" s="71"/>
    </row>
    <row r="230" spans="2:19" ht="12.75" hidden="1" customHeight="1" outlineLevel="1" x14ac:dyDescent="0.2">
      <c r="B230" s="851"/>
      <c r="C230" s="851"/>
      <c r="E230" s="9" t="s">
        <v>129</v>
      </c>
      <c r="F230" s="13">
        <v>43302</v>
      </c>
      <c r="S230" s="71"/>
    </row>
    <row r="231" spans="2:19" ht="12.75" hidden="1" customHeight="1" outlineLevel="1" x14ac:dyDescent="0.2">
      <c r="B231" s="851"/>
      <c r="C231" s="851"/>
      <c r="E231" s="9" t="s">
        <v>130</v>
      </c>
      <c r="F231" s="13">
        <v>43303</v>
      </c>
      <c r="G231" s="5"/>
      <c r="H231" s="5"/>
      <c r="I231" s="5"/>
      <c r="J231" s="5"/>
      <c r="K231" s="10"/>
      <c r="L231" s="10"/>
      <c r="S231" s="71"/>
    </row>
    <row r="232" spans="2:19" ht="12.75" hidden="1" customHeight="1" outlineLevel="1" x14ac:dyDescent="0.2">
      <c r="B232" s="851"/>
      <c r="C232" s="851"/>
      <c r="D232" s="27">
        <v>30</v>
      </c>
      <c r="E232" s="2" t="s">
        <v>131</v>
      </c>
      <c r="F232" s="14">
        <v>43304</v>
      </c>
      <c r="G232" s="8">
        <v>0.30138888888888887</v>
      </c>
      <c r="H232" s="8">
        <v>0.50347222222222221</v>
      </c>
      <c r="I232" s="8">
        <v>0.52430555555555558</v>
      </c>
      <c r="J232" s="8">
        <v>0.73263888888888884</v>
      </c>
      <c r="K232" s="11">
        <v>0.35416666666666669</v>
      </c>
      <c r="L232" s="11">
        <f>J232-G232-(I232-H232)</f>
        <v>0.4104166666666666</v>
      </c>
      <c r="S232" s="71"/>
    </row>
    <row r="233" spans="2:19" ht="12.75" hidden="1" customHeight="1" outlineLevel="1" x14ac:dyDescent="0.2">
      <c r="B233" s="851"/>
      <c r="C233" s="851"/>
      <c r="E233" s="2" t="s">
        <v>125</v>
      </c>
      <c r="F233" s="14">
        <v>43305</v>
      </c>
      <c r="G233" s="8">
        <v>0.2986111111111111</v>
      </c>
      <c r="H233" s="8">
        <v>0.50347222222222221</v>
      </c>
      <c r="I233" s="8">
        <v>0.52777777777777779</v>
      </c>
      <c r="J233" s="8">
        <v>0.67708333333333337</v>
      </c>
      <c r="K233" s="11">
        <v>0.35416666666666669</v>
      </c>
      <c r="L233" s="11">
        <f>J233-G233-(I233-H233)</f>
        <v>0.35416666666666669</v>
      </c>
      <c r="S233" s="71"/>
    </row>
    <row r="234" spans="2:19" ht="12.75" hidden="1" customHeight="1" outlineLevel="1" x14ac:dyDescent="0.2">
      <c r="B234" s="851"/>
      <c r="C234" s="851"/>
      <c r="E234" s="2" t="s">
        <v>126</v>
      </c>
      <c r="F234" s="14">
        <v>43306</v>
      </c>
      <c r="G234" s="8">
        <v>0.30555555555555552</v>
      </c>
      <c r="H234" s="8">
        <v>0.50347222222222221</v>
      </c>
      <c r="I234" s="8">
        <v>0.53125</v>
      </c>
      <c r="J234" s="8">
        <v>0.6875</v>
      </c>
      <c r="K234" s="11">
        <v>0.35416666666666669</v>
      </c>
      <c r="L234" s="11">
        <f>J234-G234-(I234-H234)</f>
        <v>0.35416666666666669</v>
      </c>
      <c r="S234" s="71"/>
    </row>
    <row r="235" spans="2:19" ht="12.75" hidden="1" customHeight="1" outlineLevel="1" x14ac:dyDescent="0.2">
      <c r="B235" s="851"/>
      <c r="C235" s="851"/>
      <c r="E235" s="2" t="s">
        <v>127</v>
      </c>
      <c r="F235" s="14">
        <v>43307</v>
      </c>
      <c r="G235" s="8">
        <v>0.2986111111111111</v>
      </c>
      <c r="H235" s="8">
        <v>0.50694444444444442</v>
      </c>
      <c r="I235" s="8">
        <v>0.53125</v>
      </c>
      <c r="J235" s="8">
        <v>0.67708333333333337</v>
      </c>
      <c r="K235" s="11">
        <v>0.35416666666666669</v>
      </c>
      <c r="L235" s="11">
        <f>J235-G235-(I235-H235)</f>
        <v>0.35416666666666669</v>
      </c>
      <c r="S235" s="71"/>
    </row>
    <row r="236" spans="2:19" ht="12.75" hidden="1" customHeight="1" outlineLevel="1" x14ac:dyDescent="0.2">
      <c r="B236" s="851"/>
      <c r="C236" s="851"/>
      <c r="E236" s="2" t="s">
        <v>128</v>
      </c>
      <c r="F236" s="14">
        <v>43308</v>
      </c>
      <c r="G236" s="8">
        <v>0.30208333333333331</v>
      </c>
      <c r="H236" s="8">
        <v>0.49652777777777773</v>
      </c>
      <c r="I236" s="8">
        <v>0.51736111111111105</v>
      </c>
      <c r="J236" s="8">
        <v>0.73611111111111116</v>
      </c>
      <c r="K236" s="11">
        <v>0.35416666666666669</v>
      </c>
      <c r="L236" s="11">
        <f>J236-G236-(I236-H236)</f>
        <v>0.41319444444444453</v>
      </c>
      <c r="S236" s="71"/>
    </row>
    <row r="237" spans="2:19" ht="12.75" hidden="1" customHeight="1" outlineLevel="1" x14ac:dyDescent="0.2">
      <c r="B237" s="851"/>
      <c r="C237" s="851"/>
      <c r="E237" s="9" t="s">
        <v>129</v>
      </c>
      <c r="F237" s="13">
        <v>43309</v>
      </c>
      <c r="S237" s="71"/>
    </row>
    <row r="238" spans="2:19" ht="12.75" hidden="1" customHeight="1" outlineLevel="1" x14ac:dyDescent="0.2">
      <c r="B238" s="851"/>
      <c r="C238" s="851"/>
      <c r="E238" s="9" t="s">
        <v>130</v>
      </c>
      <c r="F238" s="13">
        <v>43310</v>
      </c>
      <c r="S238" s="71"/>
    </row>
    <row r="239" spans="2:19" ht="12.75" hidden="1" customHeight="1" outlineLevel="1" x14ac:dyDescent="0.2">
      <c r="B239" s="851"/>
      <c r="C239" s="851"/>
      <c r="D239" s="27">
        <v>31</v>
      </c>
      <c r="E239" s="9" t="s">
        <v>131</v>
      </c>
      <c r="F239" s="13">
        <v>43311</v>
      </c>
      <c r="G239" s="5">
        <v>0.29166666666666669</v>
      </c>
      <c r="H239" s="5">
        <v>0.50347222222222221</v>
      </c>
      <c r="I239" s="5">
        <v>0.52430555555555558</v>
      </c>
      <c r="J239" s="5">
        <v>0.66666666666666663</v>
      </c>
      <c r="K239" s="10">
        <v>0.35416666666666669</v>
      </c>
      <c r="L239" s="10">
        <f>J239-G239-(I239-H239)</f>
        <v>0.35416666666666657</v>
      </c>
      <c r="Q239" s="120"/>
      <c r="R239" s="118"/>
      <c r="S239" s="71" t="s">
        <v>149</v>
      </c>
    </row>
    <row r="240" spans="2:19" ht="12.75" hidden="1" customHeight="1" outlineLevel="1" x14ac:dyDescent="0.2">
      <c r="B240" s="851"/>
      <c r="C240" s="851"/>
      <c r="D240" s="1"/>
      <c r="E240" s="9" t="s">
        <v>125</v>
      </c>
      <c r="F240" s="13">
        <v>43312</v>
      </c>
      <c r="G240" s="5">
        <v>0.29166666666666669</v>
      </c>
      <c r="H240" s="5">
        <v>0.50347222222222221</v>
      </c>
      <c r="I240" s="5">
        <v>0.52430555555555558</v>
      </c>
      <c r="J240" s="5">
        <v>0.66666666666666663</v>
      </c>
      <c r="K240" s="10">
        <v>0.35416666666666669</v>
      </c>
      <c r="L240" s="10">
        <f>J240-G240-(I240-H240)</f>
        <v>0.35416666666666657</v>
      </c>
      <c r="Q240" s="120"/>
      <c r="R240" s="118"/>
      <c r="S240" s="71" t="s">
        <v>149</v>
      </c>
    </row>
    <row r="241" spans="2:19" ht="12.75" hidden="1" customHeight="1" outlineLevel="1" x14ac:dyDescent="0.2">
      <c r="B241" s="851"/>
      <c r="C241" s="851"/>
      <c r="E241" s="9"/>
      <c r="F241" s="13"/>
      <c r="J241" s="4" t="s">
        <v>21</v>
      </c>
      <c r="K241" s="18">
        <f>SUM((K209:K240))</f>
        <v>7.7916666666666687</v>
      </c>
      <c r="L241" s="18">
        <f>SUM((L209:L240))</f>
        <v>8.7576388888888879</v>
      </c>
      <c r="M241" s="18">
        <f>IF(L241-K241&lt;0,K241-L241,L241-K241)</f>
        <v>0.96597222222221912</v>
      </c>
      <c r="N241" s="90">
        <f>8.5*SUM(N209:N240)/24</f>
        <v>0</v>
      </c>
      <c r="O241" s="90">
        <f>M241-N241</f>
        <v>0.96597222222221912</v>
      </c>
      <c r="Q241" s="120"/>
      <c r="R241" s="118"/>
      <c r="S241" s="71" t="s">
        <v>149</v>
      </c>
    </row>
    <row r="242" spans="2:19" ht="12.75" customHeight="1" collapsed="1" x14ac:dyDescent="0.2">
      <c r="B242" s="852"/>
      <c r="C242" s="852"/>
      <c r="D242" s="49"/>
      <c r="E242" s="51"/>
      <c r="F242" s="51"/>
      <c r="G242" s="52"/>
      <c r="H242" s="52"/>
      <c r="I242" s="52"/>
      <c r="J242" s="52"/>
      <c r="K242" s="61"/>
      <c r="L242" s="51"/>
      <c r="M242" s="51"/>
      <c r="N242" s="57"/>
      <c r="O242" s="57"/>
      <c r="P242" s="49"/>
      <c r="Q242" s="125"/>
      <c r="R242" s="126"/>
      <c r="S242" s="72" t="s">
        <v>149</v>
      </c>
    </row>
    <row r="243" spans="2:19" ht="12.75" hidden="1" customHeight="1" outlineLevel="1" x14ac:dyDescent="0.2">
      <c r="B243" s="850">
        <f>B5</f>
        <v>2018</v>
      </c>
      <c r="C243" s="850" t="s">
        <v>35</v>
      </c>
      <c r="D243" s="41"/>
      <c r="E243" s="59"/>
      <c r="F243" s="65"/>
      <c r="G243" s="60"/>
      <c r="H243" s="60"/>
      <c r="I243" s="60"/>
      <c r="J243" s="60"/>
      <c r="K243" s="44"/>
      <c r="L243" s="59"/>
      <c r="M243" s="42"/>
      <c r="N243" s="59"/>
      <c r="O243" s="59"/>
      <c r="P243" s="41"/>
      <c r="Q243" s="127"/>
      <c r="R243" s="128"/>
      <c r="S243" s="74" t="s">
        <v>149</v>
      </c>
    </row>
    <row r="244" spans="2:19" ht="12.75" hidden="1" customHeight="1" outlineLevel="1" x14ac:dyDescent="0.2">
      <c r="B244" s="851"/>
      <c r="C244" s="851"/>
      <c r="E244" s="111" t="s">
        <v>126</v>
      </c>
      <c r="F244" s="112">
        <v>43313</v>
      </c>
      <c r="G244" s="113">
        <v>0.33333333333333331</v>
      </c>
      <c r="H244" s="113">
        <v>0.52083333333333337</v>
      </c>
      <c r="I244" s="113">
        <v>0.54166666666666663</v>
      </c>
      <c r="J244" s="113">
        <v>0.70833333333333337</v>
      </c>
      <c r="K244" s="114">
        <v>0.35416666666666669</v>
      </c>
      <c r="L244" s="114">
        <f>J244-G244-(I244-H244)</f>
        <v>0.3541666666666668</v>
      </c>
      <c r="Q244" s="118" t="s">
        <v>138</v>
      </c>
      <c r="R244" s="118"/>
      <c r="S244" s="71" t="s">
        <v>149</v>
      </c>
    </row>
    <row r="245" spans="2:19" ht="12.75" hidden="1" customHeight="1" outlineLevel="1" x14ac:dyDescent="0.2">
      <c r="B245" s="851"/>
      <c r="C245" s="851"/>
      <c r="E245" s="9" t="s">
        <v>127</v>
      </c>
      <c r="F245" s="13">
        <v>43314</v>
      </c>
      <c r="G245" s="5">
        <v>0.33333333333333331</v>
      </c>
      <c r="H245" s="5">
        <v>0.52083333333333337</v>
      </c>
      <c r="I245" s="5">
        <v>0.54166666666666663</v>
      </c>
      <c r="J245" s="5">
        <v>0.70833333333333337</v>
      </c>
      <c r="K245" s="10">
        <v>0.35416666666666669</v>
      </c>
      <c r="L245" s="10">
        <f>J245-G245-(I245-H245)</f>
        <v>0.3541666666666668</v>
      </c>
      <c r="Q245" s="120"/>
      <c r="R245" s="118"/>
      <c r="S245" s="71" t="s">
        <v>149</v>
      </c>
    </row>
    <row r="246" spans="2:19" ht="12.75" hidden="1" customHeight="1" outlineLevel="1" x14ac:dyDescent="0.2">
      <c r="B246" s="851"/>
      <c r="C246" s="851"/>
      <c r="E246" s="9" t="s">
        <v>128</v>
      </c>
      <c r="F246" s="13">
        <v>43315</v>
      </c>
      <c r="G246" s="5">
        <v>0.33333333333333331</v>
      </c>
      <c r="H246" s="5">
        <v>0.52083333333333337</v>
      </c>
      <c r="I246" s="5">
        <v>0.54166666666666663</v>
      </c>
      <c r="J246" s="5">
        <v>0.70833333333333337</v>
      </c>
      <c r="K246" s="10">
        <v>0.35416666666666669</v>
      </c>
      <c r="L246" s="10">
        <f>J246-G246-(I246-H246)</f>
        <v>0.3541666666666668</v>
      </c>
      <c r="Q246" s="120"/>
      <c r="R246" s="118"/>
      <c r="S246" s="71" t="s">
        <v>149</v>
      </c>
    </row>
    <row r="247" spans="2:19" ht="12.75" hidden="1" customHeight="1" outlineLevel="1" x14ac:dyDescent="0.2">
      <c r="B247" s="851"/>
      <c r="C247" s="851"/>
      <c r="E247" s="9" t="s">
        <v>129</v>
      </c>
      <c r="F247" s="13">
        <v>43316</v>
      </c>
      <c r="Q247" s="120"/>
      <c r="R247" s="118"/>
      <c r="S247" s="71" t="s">
        <v>149</v>
      </c>
    </row>
    <row r="248" spans="2:19" ht="12.75" hidden="1" customHeight="1" outlineLevel="1" x14ac:dyDescent="0.2">
      <c r="B248" s="851"/>
      <c r="C248" s="851"/>
      <c r="E248" s="9" t="s">
        <v>130</v>
      </c>
      <c r="F248" s="13">
        <v>43317</v>
      </c>
      <c r="Q248" s="120"/>
      <c r="R248" s="118"/>
      <c r="S248" s="71" t="s">
        <v>149</v>
      </c>
    </row>
    <row r="249" spans="2:19" ht="12.75" hidden="1" customHeight="1" outlineLevel="1" x14ac:dyDescent="0.2">
      <c r="B249" s="851"/>
      <c r="C249" s="851"/>
      <c r="E249" s="9" t="s">
        <v>131</v>
      </c>
      <c r="F249" s="13">
        <v>43318</v>
      </c>
      <c r="G249" s="5">
        <v>0.29166666666666669</v>
      </c>
      <c r="H249" s="5">
        <v>0.50347222222222221</v>
      </c>
      <c r="I249" s="5">
        <v>0.52430555555555558</v>
      </c>
      <c r="J249" s="5">
        <v>0.66666666666666663</v>
      </c>
      <c r="K249" s="10">
        <v>0.35416666666666669</v>
      </c>
      <c r="L249" s="10">
        <f>J249-G249-(I249-H249)</f>
        <v>0.35416666666666657</v>
      </c>
      <c r="Q249" s="120"/>
      <c r="R249" s="118"/>
      <c r="S249" s="71" t="s">
        <v>149</v>
      </c>
    </row>
    <row r="250" spans="2:19" ht="12.75" hidden="1" customHeight="1" outlineLevel="1" x14ac:dyDescent="0.2">
      <c r="B250" s="851"/>
      <c r="C250" s="851"/>
      <c r="D250" s="27">
        <v>32</v>
      </c>
      <c r="E250" s="9" t="s">
        <v>125</v>
      </c>
      <c r="F250" s="13">
        <v>43319</v>
      </c>
      <c r="G250" s="5">
        <v>0.29166666666666669</v>
      </c>
      <c r="H250" s="5">
        <v>0.50347222222222221</v>
      </c>
      <c r="I250" s="5">
        <v>0.52430555555555558</v>
      </c>
      <c r="J250" s="5">
        <v>0.66666666666666663</v>
      </c>
      <c r="K250" s="10">
        <v>0.35416666666666669</v>
      </c>
      <c r="L250" s="10">
        <f>J250-G250-(I250-H250)</f>
        <v>0.35416666666666657</v>
      </c>
      <c r="Q250" s="120"/>
      <c r="R250" s="118"/>
      <c r="S250" s="71" t="s">
        <v>149</v>
      </c>
    </row>
    <row r="251" spans="2:19" ht="12.75" hidden="1" customHeight="1" outlineLevel="1" x14ac:dyDescent="0.2">
      <c r="B251" s="851"/>
      <c r="C251" s="851"/>
      <c r="E251" s="9" t="s">
        <v>126</v>
      </c>
      <c r="F251" s="13">
        <v>43320</v>
      </c>
      <c r="G251" s="5">
        <v>0.29166666666666669</v>
      </c>
      <c r="H251" s="5">
        <v>0.50347222222222221</v>
      </c>
      <c r="I251" s="5">
        <v>0.52430555555555558</v>
      </c>
      <c r="J251" s="5">
        <v>0.66666666666666663</v>
      </c>
      <c r="K251" s="10">
        <v>0.35416666666666669</v>
      </c>
      <c r="L251" s="10">
        <f>J251-G251-(I251-H251)</f>
        <v>0.35416666666666657</v>
      </c>
      <c r="Q251" s="120"/>
      <c r="R251" s="118"/>
      <c r="S251" s="71" t="s">
        <v>149</v>
      </c>
    </row>
    <row r="252" spans="2:19" ht="12.75" hidden="1" customHeight="1" outlineLevel="1" x14ac:dyDescent="0.2">
      <c r="B252" s="851"/>
      <c r="C252" s="851"/>
      <c r="E252" s="9" t="s">
        <v>127</v>
      </c>
      <c r="F252" s="13">
        <v>43321</v>
      </c>
      <c r="G252" s="5">
        <v>0.29166666666666669</v>
      </c>
      <c r="H252" s="5">
        <v>0.50347222222222221</v>
      </c>
      <c r="I252" s="5">
        <v>0.52430555555555558</v>
      </c>
      <c r="J252" s="5">
        <v>0.66666666666666663</v>
      </c>
      <c r="K252" s="10">
        <v>0.35416666666666669</v>
      </c>
      <c r="L252" s="10">
        <f>J252-G252-(I252-H252)</f>
        <v>0.35416666666666657</v>
      </c>
      <c r="Q252" s="120"/>
      <c r="R252" s="118"/>
      <c r="S252" s="71" t="s">
        <v>149</v>
      </c>
    </row>
    <row r="253" spans="2:19" ht="12.75" hidden="1" customHeight="1" outlineLevel="1" x14ac:dyDescent="0.2">
      <c r="B253" s="851"/>
      <c r="C253" s="851"/>
      <c r="E253" s="9" t="s">
        <v>128</v>
      </c>
      <c r="F253" s="13">
        <v>43322</v>
      </c>
      <c r="G253" s="5">
        <v>0.29166666666666669</v>
      </c>
      <c r="H253" s="5">
        <v>0.50347222222222221</v>
      </c>
      <c r="I253" s="5">
        <v>0.52430555555555558</v>
      </c>
      <c r="J253" s="5">
        <v>0.66666666666666663</v>
      </c>
      <c r="K253" s="10">
        <v>0.35416666666666669</v>
      </c>
      <c r="L253" s="10">
        <f>J253-G253-(I253-H253)</f>
        <v>0.35416666666666657</v>
      </c>
      <c r="Q253" s="120"/>
      <c r="R253" s="118"/>
      <c r="S253" s="71" t="s">
        <v>149</v>
      </c>
    </row>
    <row r="254" spans="2:19" ht="12.75" hidden="1" customHeight="1" outlineLevel="1" x14ac:dyDescent="0.2">
      <c r="B254" s="851"/>
      <c r="C254" s="851"/>
      <c r="E254" s="9" t="s">
        <v>129</v>
      </c>
      <c r="F254" s="13">
        <v>43323</v>
      </c>
      <c r="Q254" s="120"/>
      <c r="R254" s="118"/>
      <c r="S254" s="71" t="s">
        <v>149</v>
      </c>
    </row>
    <row r="255" spans="2:19" ht="12.75" hidden="1" customHeight="1" outlineLevel="1" x14ac:dyDescent="0.2">
      <c r="B255" s="851"/>
      <c r="C255" s="851"/>
      <c r="E255" s="9" t="s">
        <v>130</v>
      </c>
      <c r="F255" s="13">
        <v>43324</v>
      </c>
      <c r="Q255" s="120"/>
      <c r="R255" s="118"/>
      <c r="S255" s="71" t="s">
        <v>149</v>
      </c>
    </row>
    <row r="256" spans="2:19" ht="12.75" hidden="1" customHeight="1" outlineLevel="1" x14ac:dyDescent="0.2">
      <c r="B256" s="851"/>
      <c r="C256" s="851"/>
      <c r="E256" s="9" t="s">
        <v>131</v>
      </c>
      <c r="F256" s="13">
        <v>43325</v>
      </c>
      <c r="G256" s="5">
        <v>0.29166666666666669</v>
      </c>
      <c r="H256" s="5">
        <v>0.50347222222222221</v>
      </c>
      <c r="I256" s="5">
        <v>0.52430555555555558</v>
      </c>
      <c r="J256" s="5">
        <v>0.66666666666666663</v>
      </c>
      <c r="K256" s="10">
        <v>0.35416666666666669</v>
      </c>
      <c r="L256" s="10">
        <f>J256-G256-(I256-H256)</f>
        <v>0.35416666666666657</v>
      </c>
      <c r="Q256" s="120"/>
      <c r="R256" s="118"/>
      <c r="S256" s="71" t="s">
        <v>149</v>
      </c>
    </row>
    <row r="257" spans="2:19" ht="12.75" hidden="1" customHeight="1" outlineLevel="1" x14ac:dyDescent="0.2">
      <c r="B257" s="851"/>
      <c r="C257" s="851"/>
      <c r="D257" s="27">
        <v>33</v>
      </c>
      <c r="E257" s="9" t="s">
        <v>125</v>
      </c>
      <c r="F257" s="13">
        <v>43326</v>
      </c>
      <c r="G257" s="5">
        <v>0.29166666666666669</v>
      </c>
      <c r="H257" s="5">
        <v>0.50347222222222221</v>
      </c>
      <c r="I257" s="5">
        <v>0.52430555555555558</v>
      </c>
      <c r="J257" s="5">
        <v>0.66666666666666663</v>
      </c>
      <c r="K257" s="10">
        <v>0.35416666666666669</v>
      </c>
      <c r="L257" s="10">
        <f>J257-G257-(I257-H257)</f>
        <v>0.35416666666666657</v>
      </c>
      <c r="Q257" s="120"/>
      <c r="R257" s="118"/>
      <c r="S257" s="71" t="s">
        <v>149</v>
      </c>
    </row>
    <row r="258" spans="2:19" ht="12.75" hidden="1" customHeight="1" outlineLevel="1" x14ac:dyDescent="0.2">
      <c r="B258" s="851"/>
      <c r="C258" s="851"/>
      <c r="E258" s="111" t="s">
        <v>126</v>
      </c>
      <c r="F258" s="112">
        <v>43327</v>
      </c>
      <c r="G258" s="113">
        <v>0.29166666666666669</v>
      </c>
      <c r="H258" s="113">
        <v>0.50347222222222221</v>
      </c>
      <c r="I258" s="113">
        <v>0.52430555555555558</v>
      </c>
      <c r="J258" s="113">
        <v>0.66666666666666663</v>
      </c>
      <c r="K258" s="114">
        <v>0.35416666666666669</v>
      </c>
      <c r="L258" s="114">
        <f>J258-G258-(I258-H258)</f>
        <v>0.35416666666666657</v>
      </c>
      <c r="Q258" s="118" t="s">
        <v>138</v>
      </c>
      <c r="R258" s="118"/>
      <c r="S258" s="71" t="s">
        <v>149</v>
      </c>
    </row>
    <row r="259" spans="2:19" ht="12.75" hidden="1" customHeight="1" outlineLevel="1" x14ac:dyDescent="0.2">
      <c r="B259" s="851"/>
      <c r="C259" s="851"/>
      <c r="E259" s="9" t="s">
        <v>127</v>
      </c>
      <c r="F259" s="13">
        <v>43328</v>
      </c>
      <c r="G259" s="5">
        <v>0.29166666666666669</v>
      </c>
      <c r="H259" s="5">
        <v>0.50347222222222221</v>
      </c>
      <c r="I259" s="5">
        <v>0.52430555555555558</v>
      </c>
      <c r="J259" s="5">
        <v>0.66666666666666663</v>
      </c>
      <c r="K259" s="10">
        <v>0.35416666666666669</v>
      </c>
      <c r="L259" s="10">
        <f>J259-G259-(I259-H259)</f>
        <v>0.35416666666666657</v>
      </c>
      <c r="Q259" s="120"/>
      <c r="R259" s="118"/>
      <c r="S259" s="71" t="s">
        <v>149</v>
      </c>
    </row>
    <row r="260" spans="2:19" ht="12.75" hidden="1" customHeight="1" outlineLevel="1" x14ac:dyDescent="0.2">
      <c r="B260" s="851"/>
      <c r="C260" s="851"/>
      <c r="E260" s="9" t="s">
        <v>128</v>
      </c>
      <c r="F260" s="13">
        <v>43329</v>
      </c>
      <c r="G260" s="5">
        <v>0.29166666666666669</v>
      </c>
      <c r="H260" s="5">
        <v>0.50347222222222221</v>
      </c>
      <c r="I260" s="5">
        <v>0.52430555555555558</v>
      </c>
      <c r="J260" s="5">
        <v>0.66666666666666663</v>
      </c>
      <c r="K260" s="10">
        <v>0.35416666666666669</v>
      </c>
      <c r="L260" s="10">
        <f>J260-G260-(I260-H260)</f>
        <v>0.35416666666666657</v>
      </c>
      <c r="Q260" s="120"/>
      <c r="R260" s="118"/>
      <c r="S260" s="71" t="s">
        <v>149</v>
      </c>
    </row>
    <row r="261" spans="2:19" ht="12.75" hidden="1" customHeight="1" outlineLevel="1" x14ac:dyDescent="0.2">
      <c r="B261" s="851"/>
      <c r="C261" s="851"/>
      <c r="E261" s="9" t="s">
        <v>129</v>
      </c>
      <c r="F261" s="13">
        <v>43330</v>
      </c>
      <c r="S261" s="71"/>
    </row>
    <row r="262" spans="2:19" ht="12.75" hidden="1" customHeight="1" outlineLevel="1" x14ac:dyDescent="0.2">
      <c r="B262" s="851"/>
      <c r="C262" s="851"/>
      <c r="E262" s="9" t="s">
        <v>130</v>
      </c>
      <c r="F262" s="13">
        <v>43331</v>
      </c>
      <c r="S262" s="71"/>
    </row>
    <row r="263" spans="2:19" ht="12.75" hidden="1" customHeight="1" outlineLevel="1" x14ac:dyDescent="0.2">
      <c r="B263" s="851"/>
      <c r="C263" s="851"/>
      <c r="E263" s="2" t="s">
        <v>131</v>
      </c>
      <c r="F263" s="14">
        <v>43332</v>
      </c>
      <c r="G263" s="8">
        <v>0.30555555555555552</v>
      </c>
      <c r="H263" s="8">
        <v>0.51041666666666663</v>
      </c>
      <c r="I263" s="8">
        <v>0.53125</v>
      </c>
      <c r="J263" s="8">
        <v>0.69791666666666663</v>
      </c>
      <c r="K263" s="11">
        <v>0.35416666666666669</v>
      </c>
      <c r="L263" s="11">
        <f>J263-G263-(I263-H263)</f>
        <v>0.37152777777777773</v>
      </c>
      <c r="S263" s="71"/>
    </row>
    <row r="264" spans="2:19" ht="12.75" hidden="1" customHeight="1" outlineLevel="1" x14ac:dyDescent="0.2">
      <c r="B264" s="851"/>
      <c r="C264" s="851"/>
      <c r="D264" s="27">
        <v>34</v>
      </c>
      <c r="E264" s="2" t="s">
        <v>125</v>
      </c>
      <c r="F264" s="14">
        <v>43333</v>
      </c>
      <c r="G264" s="8">
        <v>0.30208333333333331</v>
      </c>
      <c r="H264" s="8">
        <v>0.52083333333333337</v>
      </c>
      <c r="I264" s="8">
        <v>0.54166666666666663</v>
      </c>
      <c r="J264" s="8">
        <v>0.6875</v>
      </c>
      <c r="K264" s="11">
        <v>0.35416666666666669</v>
      </c>
      <c r="L264" s="11">
        <f>J264-G264-(I264-H264)</f>
        <v>0.36458333333333343</v>
      </c>
      <c r="S264" s="71"/>
    </row>
    <row r="265" spans="2:19" ht="12.75" hidden="1" customHeight="1" outlineLevel="1" x14ac:dyDescent="0.2">
      <c r="B265" s="851"/>
      <c r="C265" s="851"/>
      <c r="E265" s="2" t="s">
        <v>126</v>
      </c>
      <c r="F265" s="14">
        <v>43334</v>
      </c>
      <c r="G265" s="8">
        <v>0.30555555555555552</v>
      </c>
      <c r="H265" s="8">
        <v>0.50347222222222221</v>
      </c>
      <c r="I265" s="8">
        <v>0.52777777777777779</v>
      </c>
      <c r="J265" s="8">
        <v>0.69097222222222221</v>
      </c>
      <c r="K265" s="11">
        <v>0.35416666666666669</v>
      </c>
      <c r="L265" s="11">
        <f>J265-G265-(I265-H265)</f>
        <v>0.3611111111111111</v>
      </c>
      <c r="S265" s="71"/>
    </row>
    <row r="266" spans="2:19" ht="12.75" hidden="1" customHeight="1" outlineLevel="1" x14ac:dyDescent="0.2">
      <c r="B266" s="851"/>
      <c r="C266" s="851"/>
      <c r="E266" s="2" t="s">
        <v>127</v>
      </c>
      <c r="F266" s="14">
        <v>43335</v>
      </c>
      <c r="G266" s="8">
        <v>0.3125</v>
      </c>
      <c r="H266" s="8">
        <v>0.50347222222222221</v>
      </c>
      <c r="I266" s="8">
        <v>0.52430555555555558</v>
      </c>
      <c r="J266" s="8">
        <v>0.72916666666666663</v>
      </c>
      <c r="K266" s="11">
        <v>0.35416666666666669</v>
      </c>
      <c r="L266" s="11">
        <f>J266-G266-(I266-H266)</f>
        <v>0.39583333333333326</v>
      </c>
      <c r="S266" s="71"/>
    </row>
    <row r="267" spans="2:19" ht="12.75" hidden="1" customHeight="1" outlineLevel="1" x14ac:dyDescent="0.2">
      <c r="B267" s="851"/>
      <c r="C267" s="851"/>
      <c r="E267" s="2" t="s">
        <v>128</v>
      </c>
      <c r="F267" s="14">
        <v>43336</v>
      </c>
      <c r="G267" s="8">
        <v>0.30208333333333331</v>
      </c>
      <c r="H267" s="8">
        <v>0.50347222222222221</v>
      </c>
      <c r="I267" s="8">
        <v>0.53125</v>
      </c>
      <c r="J267" s="8">
        <v>0.6875</v>
      </c>
      <c r="K267" s="11">
        <v>0.35416666666666669</v>
      </c>
      <c r="L267" s="11">
        <f>J267-G267-(I267-H267)</f>
        <v>0.3576388888888889</v>
      </c>
      <c r="S267" s="71"/>
    </row>
    <row r="268" spans="2:19" ht="12.75" hidden="1" customHeight="1" outlineLevel="1" x14ac:dyDescent="0.2">
      <c r="B268" s="851"/>
      <c r="C268" s="851"/>
      <c r="E268" s="9" t="s">
        <v>129</v>
      </c>
      <c r="F268" s="13">
        <v>43337</v>
      </c>
      <c r="G268" s="5"/>
      <c r="H268" s="5"/>
      <c r="I268" s="5"/>
      <c r="J268" s="5"/>
      <c r="K268" s="10"/>
      <c r="L268" s="10"/>
      <c r="S268" s="71"/>
    </row>
    <row r="269" spans="2:19" ht="12.75" hidden="1" customHeight="1" outlineLevel="1" x14ac:dyDescent="0.2">
      <c r="B269" s="851"/>
      <c r="C269" s="851"/>
      <c r="E269" s="9" t="s">
        <v>130</v>
      </c>
      <c r="F269" s="13">
        <v>43338</v>
      </c>
      <c r="S269" s="71"/>
    </row>
    <row r="270" spans="2:19" ht="12.75" hidden="1" customHeight="1" outlineLevel="1" x14ac:dyDescent="0.2">
      <c r="B270" s="851"/>
      <c r="C270" s="851"/>
      <c r="E270" s="2" t="s">
        <v>131</v>
      </c>
      <c r="F270" s="14">
        <v>43339</v>
      </c>
      <c r="G270" s="8">
        <v>0.30694444444444441</v>
      </c>
      <c r="H270" s="8">
        <v>0.50347222222222221</v>
      </c>
      <c r="I270" s="8">
        <v>0.52430555555555558</v>
      </c>
      <c r="J270" s="8">
        <v>0.71527777777777779</v>
      </c>
      <c r="K270" s="11">
        <v>0.35416666666666669</v>
      </c>
      <c r="L270" s="11">
        <f>J270-G270-(I270-H270)</f>
        <v>0.38750000000000001</v>
      </c>
      <c r="S270" s="71"/>
    </row>
    <row r="271" spans="2:19" ht="12.75" hidden="1" customHeight="1" outlineLevel="1" x14ac:dyDescent="0.2">
      <c r="B271" s="851"/>
      <c r="C271" s="851"/>
      <c r="D271" s="27">
        <v>35</v>
      </c>
      <c r="E271" s="2" t="s">
        <v>125</v>
      </c>
      <c r="F271" s="14">
        <v>43340</v>
      </c>
      <c r="G271" s="8">
        <v>0.30902777777777779</v>
      </c>
      <c r="H271" s="8">
        <v>0.50347222222222221</v>
      </c>
      <c r="I271" s="8">
        <v>0.52430555555555558</v>
      </c>
      <c r="J271" s="8">
        <v>0.71875</v>
      </c>
      <c r="K271" s="11">
        <v>0.35416666666666669</v>
      </c>
      <c r="L271" s="11">
        <f>J271-G271-(I271-H271)</f>
        <v>0.38888888888888884</v>
      </c>
      <c r="S271" s="71"/>
    </row>
    <row r="272" spans="2:19" ht="12.75" hidden="1" customHeight="1" outlineLevel="1" x14ac:dyDescent="0.2">
      <c r="B272" s="851"/>
      <c r="C272" s="851"/>
      <c r="E272" s="2" t="s">
        <v>126</v>
      </c>
      <c r="F272" s="14">
        <v>43341</v>
      </c>
      <c r="G272" s="8">
        <v>0.32291666666666669</v>
      </c>
      <c r="H272" s="8">
        <v>0.50347222222222221</v>
      </c>
      <c r="I272" s="8">
        <v>0.52430555555555558</v>
      </c>
      <c r="J272" s="8">
        <v>0.70833333333333337</v>
      </c>
      <c r="K272" s="11">
        <v>0.35416666666666669</v>
      </c>
      <c r="L272" s="11">
        <f>J272-G272-(I272-H272)</f>
        <v>0.36458333333333331</v>
      </c>
      <c r="S272" s="71"/>
    </row>
    <row r="273" spans="2:19" ht="12.75" hidden="1" customHeight="1" outlineLevel="1" x14ac:dyDescent="0.2">
      <c r="B273" s="851"/>
      <c r="C273" s="851"/>
      <c r="E273" s="2" t="s">
        <v>127</v>
      </c>
      <c r="F273" s="14">
        <v>43342</v>
      </c>
      <c r="G273" s="8">
        <v>0.33333333333333331</v>
      </c>
      <c r="H273" s="8">
        <v>0.52083333333333337</v>
      </c>
      <c r="I273" s="8">
        <v>0.54166666666666663</v>
      </c>
      <c r="J273" s="8">
        <v>0.71527777777777779</v>
      </c>
      <c r="K273" s="11">
        <v>0.35416666666666669</v>
      </c>
      <c r="L273" s="11">
        <f>J273-G273-(I273-H273)</f>
        <v>0.36111111111111122</v>
      </c>
      <c r="S273" s="71"/>
    </row>
    <row r="274" spans="2:19" ht="12.75" hidden="1" customHeight="1" outlineLevel="1" x14ac:dyDescent="0.2">
      <c r="B274" s="851"/>
      <c r="C274" s="851"/>
      <c r="E274" s="2" t="s">
        <v>128</v>
      </c>
      <c r="F274" s="14">
        <v>43343</v>
      </c>
      <c r="G274" s="8">
        <v>0.3125</v>
      </c>
      <c r="H274" s="8">
        <v>0.49652777777777773</v>
      </c>
      <c r="I274" s="8">
        <v>0.52430555555555558</v>
      </c>
      <c r="J274" s="8">
        <v>0.6875</v>
      </c>
      <c r="K274" s="11">
        <v>0.35416666666666669</v>
      </c>
      <c r="L274" s="11">
        <f>J274-G274-(I274-H274)</f>
        <v>0.34722222222222215</v>
      </c>
      <c r="S274" s="71"/>
    </row>
    <row r="275" spans="2:19" ht="12.75" hidden="1" customHeight="1" outlineLevel="1" x14ac:dyDescent="0.2">
      <c r="B275" s="851"/>
      <c r="C275" s="851"/>
      <c r="E275" s="9"/>
      <c r="F275" s="13"/>
      <c r="J275" s="4" t="s">
        <v>21</v>
      </c>
      <c r="K275" s="18">
        <f>SUM((K243:K274))</f>
        <v>8.1458333333333357</v>
      </c>
      <c r="L275" s="18">
        <f>SUM((L243:L274))</f>
        <v>8.3041666666666654</v>
      </c>
      <c r="M275" s="18">
        <f>IF(L275-K275&lt;0,K275-L275,L275-K275)</f>
        <v>0.15833333333332966</v>
      </c>
      <c r="N275" s="90">
        <f>8.5*SUM(N243:N274)/24</f>
        <v>0</v>
      </c>
      <c r="O275" s="90">
        <f>M275-N275</f>
        <v>0.15833333333332966</v>
      </c>
      <c r="S275" s="71"/>
    </row>
    <row r="276" spans="2:19" ht="12.75" customHeight="1" collapsed="1" x14ac:dyDescent="0.2">
      <c r="B276" s="852"/>
      <c r="C276" s="852"/>
      <c r="D276" s="49"/>
      <c r="E276" s="51"/>
      <c r="F276" s="51"/>
      <c r="G276" s="52"/>
      <c r="H276" s="52"/>
      <c r="I276" s="52"/>
      <c r="J276" s="52"/>
      <c r="K276" s="61"/>
      <c r="L276" s="51"/>
      <c r="M276" s="51"/>
      <c r="N276" s="57"/>
      <c r="O276" s="57"/>
      <c r="P276" s="49"/>
      <c r="Q276" s="49"/>
      <c r="R276" s="55"/>
      <c r="S276" s="72"/>
    </row>
    <row r="277" spans="2:19" ht="12.75" hidden="1" customHeight="1" outlineLevel="1" x14ac:dyDescent="0.2">
      <c r="B277" s="850">
        <f>B5</f>
        <v>2018</v>
      </c>
      <c r="C277" s="850" t="s">
        <v>36</v>
      </c>
      <c r="D277" s="41"/>
      <c r="E277" s="42"/>
      <c r="F277" s="42"/>
      <c r="G277" s="43"/>
      <c r="H277" s="43"/>
      <c r="I277" s="43"/>
      <c r="J277" s="43"/>
      <c r="K277" s="44"/>
      <c r="L277" s="42"/>
      <c r="M277" s="42"/>
      <c r="N277" s="59"/>
      <c r="O277" s="59"/>
      <c r="P277" s="41"/>
      <c r="Q277" s="41"/>
      <c r="R277" s="45"/>
      <c r="S277" s="74"/>
    </row>
    <row r="278" spans="2:19" ht="12.75" hidden="1" customHeight="1" outlineLevel="1" x14ac:dyDescent="0.2">
      <c r="B278" s="851"/>
      <c r="C278" s="851"/>
      <c r="E278" s="9" t="s">
        <v>129</v>
      </c>
      <c r="F278" s="13">
        <v>43344</v>
      </c>
      <c r="G278" s="5"/>
      <c r="H278" s="5"/>
      <c r="I278" s="5"/>
      <c r="J278" s="5"/>
      <c r="K278" s="10"/>
      <c r="L278" s="10"/>
      <c r="S278" s="71"/>
    </row>
    <row r="279" spans="2:19" ht="12.75" hidden="1" customHeight="1" outlineLevel="1" x14ac:dyDescent="0.2">
      <c r="B279" s="851"/>
      <c r="C279" s="851"/>
      <c r="E279" s="9" t="s">
        <v>130</v>
      </c>
      <c r="F279" s="13">
        <v>43345</v>
      </c>
      <c r="S279" s="71"/>
    </row>
    <row r="280" spans="2:19" ht="12.75" hidden="1" customHeight="1" outlineLevel="1" x14ac:dyDescent="0.2">
      <c r="B280" s="851"/>
      <c r="C280" s="851"/>
      <c r="E280" s="2" t="s">
        <v>131</v>
      </c>
      <c r="F280" s="14">
        <v>43346</v>
      </c>
      <c r="G280" s="8">
        <v>0.3125</v>
      </c>
      <c r="H280" s="8">
        <v>0.50347222222222221</v>
      </c>
      <c r="I280" s="8">
        <v>0.52430555555555558</v>
      </c>
      <c r="J280" s="8">
        <v>0.77083333333333337</v>
      </c>
      <c r="K280" s="11">
        <v>0.35416666666666669</v>
      </c>
      <c r="L280" s="11">
        <f>J280-G280-(I280-H280)</f>
        <v>0.4375</v>
      </c>
      <c r="S280" s="71"/>
    </row>
    <row r="281" spans="2:19" ht="12.75" hidden="1" customHeight="1" outlineLevel="1" x14ac:dyDescent="0.2">
      <c r="B281" s="851"/>
      <c r="C281" s="851"/>
      <c r="D281" s="27">
        <v>36</v>
      </c>
      <c r="E281" s="2" t="s">
        <v>125</v>
      </c>
      <c r="F281" s="14">
        <v>43347</v>
      </c>
      <c r="G281" s="8">
        <v>0.30555555555555552</v>
      </c>
      <c r="H281" s="8">
        <v>0.51041666666666663</v>
      </c>
      <c r="I281" s="8">
        <v>0.53125</v>
      </c>
      <c r="J281" s="8">
        <v>0.70833333333333337</v>
      </c>
      <c r="K281" s="11">
        <v>0.35416666666666669</v>
      </c>
      <c r="L281" s="11">
        <f>J281-G281-(I281-H281)</f>
        <v>0.38194444444444448</v>
      </c>
      <c r="S281" s="71"/>
    </row>
    <row r="282" spans="2:19" ht="12.75" hidden="1" customHeight="1" outlineLevel="1" x14ac:dyDescent="0.2">
      <c r="B282" s="851"/>
      <c r="C282" s="851"/>
      <c r="E282" s="2" t="s">
        <v>126</v>
      </c>
      <c r="F282" s="14">
        <v>43348</v>
      </c>
      <c r="G282" s="8">
        <v>0.30555555555555552</v>
      </c>
      <c r="H282" s="8">
        <v>0.51041666666666663</v>
      </c>
      <c r="I282" s="8">
        <v>0.53125</v>
      </c>
      <c r="J282" s="8">
        <v>0.68611111111111101</v>
      </c>
      <c r="K282" s="11">
        <v>0.35416666666666669</v>
      </c>
      <c r="L282" s="11">
        <f>J282-G282-(I282-H282)</f>
        <v>0.35972222222222211</v>
      </c>
      <c r="S282" s="119"/>
    </row>
    <row r="283" spans="2:19" ht="12.75" hidden="1" customHeight="1" outlineLevel="1" x14ac:dyDescent="0.2">
      <c r="B283" s="851"/>
      <c r="C283" s="851"/>
      <c r="E283" s="2" t="s">
        <v>127</v>
      </c>
      <c r="F283" s="14">
        <v>43349</v>
      </c>
      <c r="G283" s="8">
        <v>0.31597222222222221</v>
      </c>
      <c r="H283" s="8">
        <v>0.50347222222222221</v>
      </c>
      <c r="I283" s="8">
        <v>0.52777777777777779</v>
      </c>
      <c r="J283" s="8">
        <v>0.6875</v>
      </c>
      <c r="K283" s="11">
        <v>0.35416666666666669</v>
      </c>
      <c r="L283" s="11">
        <f>J283-G283-(I283-H283)</f>
        <v>0.34722222222222221</v>
      </c>
      <c r="S283" s="71"/>
    </row>
    <row r="284" spans="2:19" ht="12.75" hidden="1" customHeight="1" outlineLevel="1" x14ac:dyDescent="0.2">
      <c r="B284" s="851"/>
      <c r="C284" s="851"/>
      <c r="E284" s="2" t="s">
        <v>128</v>
      </c>
      <c r="F284" s="14">
        <v>43350</v>
      </c>
      <c r="G284" s="8">
        <v>0.3298611111111111</v>
      </c>
      <c r="H284" s="8">
        <v>0.50347222222222221</v>
      </c>
      <c r="I284" s="8">
        <v>0.52777777777777779</v>
      </c>
      <c r="J284" s="8">
        <v>0.75347222222222221</v>
      </c>
      <c r="K284" s="11">
        <v>0.35416666666666669</v>
      </c>
      <c r="L284" s="11">
        <f>J284-G284-(I284-H284)</f>
        <v>0.39930555555555552</v>
      </c>
      <c r="S284" s="71"/>
    </row>
    <row r="285" spans="2:19" ht="12.75" hidden="1" customHeight="1" outlineLevel="1" x14ac:dyDescent="0.2">
      <c r="B285" s="851"/>
      <c r="C285" s="851"/>
      <c r="E285" s="9" t="s">
        <v>129</v>
      </c>
      <c r="F285" s="13">
        <v>43351</v>
      </c>
      <c r="G285" s="5"/>
      <c r="H285" s="5"/>
      <c r="I285" s="5"/>
      <c r="J285" s="5"/>
      <c r="K285" s="10"/>
      <c r="L285" s="10"/>
      <c r="S285" s="71"/>
    </row>
    <row r="286" spans="2:19" ht="12.75" hidden="1" customHeight="1" outlineLevel="1" x14ac:dyDescent="0.2">
      <c r="B286" s="851"/>
      <c r="C286" s="851"/>
      <c r="E286" s="9" t="s">
        <v>130</v>
      </c>
      <c r="F286" s="13">
        <v>43352</v>
      </c>
      <c r="G286" s="5"/>
      <c r="H286" s="5"/>
      <c r="I286" s="5"/>
      <c r="J286" s="5"/>
      <c r="K286" s="10"/>
      <c r="L286" s="10"/>
      <c r="S286" s="71"/>
    </row>
    <row r="287" spans="2:19" ht="12.75" hidden="1" customHeight="1" outlineLevel="1" x14ac:dyDescent="0.2">
      <c r="B287" s="851"/>
      <c r="C287" s="851"/>
      <c r="E287" s="2" t="s">
        <v>131</v>
      </c>
      <c r="F287" s="14">
        <v>43353</v>
      </c>
      <c r="G287" s="8">
        <v>0.30902777777777779</v>
      </c>
      <c r="H287" s="8">
        <v>0.50347222222222221</v>
      </c>
      <c r="I287" s="8">
        <v>0.52430555555555558</v>
      </c>
      <c r="J287" s="8">
        <v>0.71527777777777779</v>
      </c>
      <c r="K287" s="11">
        <v>0.35416666666666669</v>
      </c>
      <c r="L287" s="11">
        <f>J287-G287-(I287-H287)</f>
        <v>0.38541666666666663</v>
      </c>
      <c r="S287" s="71"/>
    </row>
    <row r="288" spans="2:19" ht="12.75" hidden="1" customHeight="1" outlineLevel="1" x14ac:dyDescent="0.2">
      <c r="B288" s="851"/>
      <c r="C288" s="851"/>
      <c r="D288" s="27">
        <v>37</v>
      </c>
      <c r="E288" s="9" t="s">
        <v>125</v>
      </c>
      <c r="F288" s="13">
        <v>43354</v>
      </c>
      <c r="G288" s="5">
        <v>0.29166666666666669</v>
      </c>
      <c r="H288" s="5">
        <v>0.50347222222222221</v>
      </c>
      <c r="I288" s="5">
        <v>0.52430555555555558</v>
      </c>
      <c r="J288" s="5">
        <v>0.66666666666666663</v>
      </c>
      <c r="K288" s="10">
        <v>0.35416666666666669</v>
      </c>
      <c r="L288" s="10">
        <f>J288-G288-(I288-H288)</f>
        <v>0.35416666666666657</v>
      </c>
      <c r="Q288" s="117" t="s">
        <v>148</v>
      </c>
      <c r="R288" s="118"/>
      <c r="S288" s="71" t="s">
        <v>19</v>
      </c>
    </row>
    <row r="289" spans="2:19" ht="12.75" hidden="1" customHeight="1" outlineLevel="1" x14ac:dyDescent="0.2">
      <c r="B289" s="851"/>
      <c r="C289" s="851"/>
      <c r="E289" s="2" t="s">
        <v>126</v>
      </c>
      <c r="F289" s="14">
        <v>43355</v>
      </c>
      <c r="G289" s="8">
        <v>0.30555555555555552</v>
      </c>
      <c r="H289" s="8">
        <v>0.54166666666666663</v>
      </c>
      <c r="I289" s="8">
        <v>0.5625</v>
      </c>
      <c r="J289" s="8">
        <v>0.73263888888888884</v>
      </c>
      <c r="K289" s="11">
        <v>0.35416666666666669</v>
      </c>
      <c r="L289" s="11">
        <f>J289-G289-(I289-H289)</f>
        <v>0.40624999999999994</v>
      </c>
      <c r="S289" s="47"/>
    </row>
    <row r="290" spans="2:19" ht="12.75" hidden="1" customHeight="1" outlineLevel="1" x14ac:dyDescent="0.2">
      <c r="B290" s="851"/>
      <c r="C290" s="851"/>
      <c r="E290" s="2" t="s">
        <v>127</v>
      </c>
      <c r="F290" s="14">
        <v>43356</v>
      </c>
      <c r="G290" s="8">
        <v>0.30555555555555552</v>
      </c>
      <c r="H290" s="8">
        <v>0.54513888888888895</v>
      </c>
      <c r="I290" s="8">
        <v>0.56597222222222221</v>
      </c>
      <c r="J290" s="8">
        <v>0.71875</v>
      </c>
      <c r="K290" s="11">
        <v>0.35416666666666669</v>
      </c>
      <c r="L290" s="11">
        <f>J290-G290-(I290-H290)</f>
        <v>0.39236111111111122</v>
      </c>
      <c r="S290" s="47"/>
    </row>
    <row r="291" spans="2:19" ht="12.75" hidden="1" customHeight="1" outlineLevel="1" x14ac:dyDescent="0.2">
      <c r="B291" s="851"/>
      <c r="C291" s="851"/>
      <c r="E291" s="2" t="s">
        <v>128</v>
      </c>
      <c r="F291" s="14">
        <v>43357</v>
      </c>
      <c r="G291" s="8">
        <v>0.3125</v>
      </c>
      <c r="H291" s="8">
        <v>0.50694444444444442</v>
      </c>
      <c r="I291" s="8">
        <v>0.53125</v>
      </c>
      <c r="J291" s="8">
        <v>0.69791666666666663</v>
      </c>
      <c r="K291" s="11">
        <v>0.35416666666666669</v>
      </c>
      <c r="L291" s="11">
        <f>J291-G291-(I291-H291)</f>
        <v>0.36111111111111105</v>
      </c>
      <c r="S291" s="47"/>
    </row>
    <row r="292" spans="2:19" ht="12.75" hidden="1" customHeight="1" outlineLevel="1" x14ac:dyDescent="0.2">
      <c r="B292" s="851"/>
      <c r="C292" s="851"/>
      <c r="E292" s="9" t="s">
        <v>129</v>
      </c>
      <c r="F292" s="13">
        <v>43358</v>
      </c>
      <c r="G292" s="5"/>
      <c r="H292" s="5"/>
      <c r="I292" s="5"/>
      <c r="J292" s="5"/>
      <c r="K292" s="10"/>
      <c r="L292" s="10"/>
      <c r="S292" s="47"/>
    </row>
    <row r="293" spans="2:19" ht="12.75" hidden="1" customHeight="1" outlineLevel="1" x14ac:dyDescent="0.2">
      <c r="B293" s="851"/>
      <c r="C293" s="851"/>
      <c r="E293" s="9" t="s">
        <v>130</v>
      </c>
      <c r="F293" s="13">
        <v>43359</v>
      </c>
      <c r="G293" s="5"/>
      <c r="H293" s="5"/>
      <c r="I293" s="5"/>
      <c r="J293" s="5"/>
      <c r="K293" s="10"/>
      <c r="L293" s="10"/>
      <c r="S293" s="47"/>
    </row>
    <row r="294" spans="2:19" ht="12.75" hidden="1" customHeight="1" outlineLevel="1" x14ac:dyDescent="0.2">
      <c r="B294" s="851"/>
      <c r="C294" s="851"/>
      <c r="E294" s="2" t="s">
        <v>131</v>
      </c>
      <c r="F294" s="14">
        <v>43360</v>
      </c>
      <c r="G294" s="8">
        <v>0.30208333333333331</v>
      </c>
      <c r="H294" s="8">
        <v>0.53333333333333333</v>
      </c>
      <c r="I294" s="8">
        <v>0.55208333333333337</v>
      </c>
      <c r="J294" s="8">
        <v>0.80208333333333337</v>
      </c>
      <c r="K294" s="11">
        <v>0.35416666666666669</v>
      </c>
      <c r="L294" s="11">
        <f>J294-G294-(I294-H294)</f>
        <v>0.48124999999999996</v>
      </c>
      <c r="S294" s="47"/>
    </row>
    <row r="295" spans="2:19" ht="12.75" hidden="1" customHeight="1" outlineLevel="1" x14ac:dyDescent="0.2">
      <c r="B295" s="851"/>
      <c r="C295" s="851"/>
      <c r="D295" s="27">
        <v>38</v>
      </c>
      <c r="E295" s="2" t="s">
        <v>125</v>
      </c>
      <c r="F295" s="14">
        <v>43361</v>
      </c>
      <c r="G295" s="8">
        <v>0.32291666666666669</v>
      </c>
      <c r="H295" s="8">
        <v>0.54166666666666663</v>
      </c>
      <c r="I295" s="8">
        <v>0.5625</v>
      </c>
      <c r="J295" s="8">
        <v>0.72916666666666663</v>
      </c>
      <c r="K295" s="11">
        <v>0.35416666666666669</v>
      </c>
      <c r="L295" s="11">
        <f>J295-G295-(I295-H295)</f>
        <v>0.38541666666666657</v>
      </c>
      <c r="S295" s="47"/>
    </row>
    <row r="296" spans="2:19" ht="12.75" hidden="1" customHeight="1" outlineLevel="1" x14ac:dyDescent="0.2">
      <c r="B296" s="851"/>
      <c r="C296" s="851"/>
      <c r="E296" s="2" t="s">
        <v>126</v>
      </c>
      <c r="F296" s="14">
        <v>43362</v>
      </c>
      <c r="G296" s="8">
        <v>0.33333333333333331</v>
      </c>
      <c r="H296" s="8">
        <v>0.55208333333333337</v>
      </c>
      <c r="I296" s="8">
        <v>0.57638888888888895</v>
      </c>
      <c r="J296" s="8">
        <v>0.73611111111111116</v>
      </c>
      <c r="K296" s="11">
        <v>0.35416666666666669</v>
      </c>
      <c r="L296" s="11">
        <f>J296-G296-(I296-H296)</f>
        <v>0.37847222222222227</v>
      </c>
      <c r="S296" s="47"/>
    </row>
    <row r="297" spans="2:19" ht="12.75" hidden="1" customHeight="1" outlineLevel="1" x14ac:dyDescent="0.2">
      <c r="B297" s="851"/>
      <c r="C297" s="851"/>
      <c r="E297" s="2" t="s">
        <v>127</v>
      </c>
      <c r="F297" s="14">
        <v>43363</v>
      </c>
      <c r="G297" s="8">
        <v>0.3125</v>
      </c>
      <c r="H297" s="8">
        <v>0.51041666666666663</v>
      </c>
      <c r="I297" s="8">
        <v>0.53125</v>
      </c>
      <c r="J297" s="8">
        <v>0.75</v>
      </c>
      <c r="K297" s="11">
        <v>0.35416666666666669</v>
      </c>
      <c r="L297" s="11">
        <f>J297-G297-(I297-H297)</f>
        <v>0.41666666666666663</v>
      </c>
      <c r="S297" s="47"/>
    </row>
    <row r="298" spans="2:19" ht="12.75" hidden="1" customHeight="1" outlineLevel="1" x14ac:dyDescent="0.2">
      <c r="B298" s="851"/>
      <c r="C298" s="851"/>
      <c r="E298" s="2" t="s">
        <v>128</v>
      </c>
      <c r="F298" s="14">
        <v>43364</v>
      </c>
      <c r="G298" s="8">
        <v>0.3125</v>
      </c>
      <c r="H298" s="8">
        <v>0.50347222222222221</v>
      </c>
      <c r="I298" s="8">
        <v>0.52430555555555558</v>
      </c>
      <c r="J298" s="8">
        <v>0.67708333333333337</v>
      </c>
      <c r="K298" s="11">
        <v>0.35416666666666669</v>
      </c>
      <c r="L298" s="11">
        <f>J298-G298-(I298-H298)</f>
        <v>0.34375</v>
      </c>
      <c r="S298" s="47"/>
    </row>
    <row r="299" spans="2:19" ht="12.75" hidden="1" customHeight="1" outlineLevel="1" x14ac:dyDescent="0.2">
      <c r="B299" s="851"/>
      <c r="C299" s="851"/>
      <c r="E299" s="9" t="s">
        <v>129</v>
      </c>
      <c r="F299" s="13">
        <v>43365</v>
      </c>
      <c r="G299" s="5"/>
      <c r="H299" s="5"/>
      <c r="I299" s="5"/>
      <c r="J299" s="5"/>
      <c r="K299" s="10"/>
      <c r="L299" s="10"/>
      <c r="S299" s="47"/>
    </row>
    <row r="300" spans="2:19" ht="12.75" hidden="1" customHeight="1" outlineLevel="1" x14ac:dyDescent="0.2">
      <c r="B300" s="851"/>
      <c r="C300" s="851"/>
      <c r="E300" s="9" t="s">
        <v>130</v>
      </c>
      <c r="F300" s="13">
        <v>43366</v>
      </c>
      <c r="G300" s="5"/>
      <c r="H300" s="5"/>
      <c r="I300" s="5"/>
      <c r="J300" s="5"/>
      <c r="K300" s="10"/>
      <c r="L300" s="10"/>
      <c r="S300" s="47"/>
    </row>
    <row r="301" spans="2:19" ht="12.75" hidden="1" customHeight="1" outlineLevel="1" x14ac:dyDescent="0.2">
      <c r="B301" s="851"/>
      <c r="C301" s="851"/>
      <c r="E301" s="2" t="s">
        <v>131</v>
      </c>
      <c r="F301" s="14">
        <v>43367</v>
      </c>
      <c r="G301" s="8">
        <v>0.30902777777777779</v>
      </c>
      <c r="H301" s="8">
        <v>0.51041666666666663</v>
      </c>
      <c r="I301" s="8">
        <v>0.54166666666666663</v>
      </c>
      <c r="J301" s="8">
        <v>0.72222222222222221</v>
      </c>
      <c r="K301" s="11">
        <v>0.35416666666666669</v>
      </c>
      <c r="L301" s="11">
        <f>J301-G301-(I301-H301)</f>
        <v>0.38194444444444442</v>
      </c>
      <c r="S301" s="47"/>
    </row>
    <row r="302" spans="2:19" ht="12.75" hidden="1" customHeight="1" outlineLevel="1" x14ac:dyDescent="0.2">
      <c r="B302" s="851"/>
      <c r="C302" s="851"/>
      <c r="D302" s="27">
        <v>39</v>
      </c>
      <c r="E302" s="2" t="s">
        <v>125</v>
      </c>
      <c r="F302" s="14">
        <v>43368</v>
      </c>
      <c r="G302" s="8">
        <v>0.31597222222222221</v>
      </c>
      <c r="H302" s="8">
        <v>0.51041666666666663</v>
      </c>
      <c r="I302" s="8">
        <v>0.54513888888888895</v>
      </c>
      <c r="J302" s="8">
        <v>0.70833333333333337</v>
      </c>
      <c r="K302" s="11">
        <v>0.35416666666666669</v>
      </c>
      <c r="L302" s="11">
        <f>J302-G302-(I302-H302)</f>
        <v>0.35763888888888884</v>
      </c>
      <c r="S302" s="47"/>
    </row>
    <row r="303" spans="2:19" ht="12.75" hidden="1" customHeight="1" outlineLevel="1" x14ac:dyDescent="0.2">
      <c r="B303" s="851"/>
      <c r="C303" s="851"/>
      <c r="E303" s="2" t="s">
        <v>126</v>
      </c>
      <c r="F303" s="14">
        <v>43369</v>
      </c>
      <c r="G303" s="8">
        <v>0.30555555555555552</v>
      </c>
      <c r="H303" s="8">
        <v>0.54166666666666663</v>
      </c>
      <c r="I303" s="8">
        <v>0.5625</v>
      </c>
      <c r="J303" s="8">
        <v>0.73958333333333337</v>
      </c>
      <c r="K303" s="11">
        <v>0.35416666666666669</v>
      </c>
      <c r="L303" s="11">
        <f>J303-G303-(I303-H303)</f>
        <v>0.41319444444444448</v>
      </c>
      <c r="S303" s="47"/>
    </row>
    <row r="304" spans="2:19" ht="12.75" hidden="1" customHeight="1" outlineLevel="1" x14ac:dyDescent="0.2">
      <c r="B304" s="851"/>
      <c r="C304" s="851"/>
      <c r="E304" s="2" t="s">
        <v>127</v>
      </c>
      <c r="F304" s="14">
        <v>43370</v>
      </c>
      <c r="G304" s="8">
        <v>0.3125</v>
      </c>
      <c r="H304" s="8">
        <v>0.52083333333333337</v>
      </c>
      <c r="I304" s="8">
        <v>0.54513888888888895</v>
      </c>
      <c r="J304" s="8">
        <v>0.72916666666666663</v>
      </c>
      <c r="K304" s="11">
        <v>0.35416666666666669</v>
      </c>
      <c r="L304" s="11">
        <f>J304-G304-(I304-H304)</f>
        <v>0.39236111111111105</v>
      </c>
      <c r="S304" s="47"/>
    </row>
    <row r="305" spans="2:19" ht="12.75" hidden="1" customHeight="1" outlineLevel="1" x14ac:dyDescent="0.2">
      <c r="B305" s="851"/>
      <c r="C305" s="851"/>
      <c r="E305" s="2" t="s">
        <v>128</v>
      </c>
      <c r="F305" s="14">
        <v>43371</v>
      </c>
      <c r="G305" s="8">
        <v>0.31597222222222221</v>
      </c>
      <c r="H305" s="8">
        <v>0.5</v>
      </c>
      <c r="I305" s="8">
        <v>0.53125</v>
      </c>
      <c r="J305" s="8">
        <v>0.69791666666666663</v>
      </c>
      <c r="K305" s="11">
        <v>0.35416666666666669</v>
      </c>
      <c r="L305" s="11">
        <f>J305-G305-(I305-H305)</f>
        <v>0.35069444444444442</v>
      </c>
      <c r="S305" s="47"/>
    </row>
    <row r="306" spans="2:19" ht="12.75" hidden="1" customHeight="1" outlineLevel="1" x14ac:dyDescent="0.2">
      <c r="B306" s="851"/>
      <c r="C306" s="851"/>
      <c r="E306" s="9" t="s">
        <v>129</v>
      </c>
      <c r="F306" s="13">
        <v>43372</v>
      </c>
      <c r="G306" s="5"/>
      <c r="H306" s="5"/>
      <c r="I306" s="5"/>
      <c r="J306" s="5"/>
      <c r="K306" s="10"/>
      <c r="L306" s="10"/>
      <c r="S306" s="47"/>
    </row>
    <row r="307" spans="2:19" ht="12.75" hidden="1" customHeight="1" outlineLevel="1" x14ac:dyDescent="0.2">
      <c r="B307" s="851"/>
      <c r="C307" s="851"/>
      <c r="E307" s="9" t="s">
        <v>130</v>
      </c>
      <c r="F307" s="13">
        <v>43373</v>
      </c>
      <c r="S307" s="47"/>
    </row>
    <row r="308" spans="2:19" ht="12.75" hidden="1" customHeight="1" outlineLevel="1" x14ac:dyDescent="0.2">
      <c r="B308" s="851"/>
      <c r="C308" s="851"/>
      <c r="E308" s="9"/>
      <c r="F308" s="13"/>
      <c r="S308" s="47"/>
    </row>
    <row r="309" spans="2:19" ht="12.75" hidden="1" customHeight="1" outlineLevel="1" x14ac:dyDescent="0.2">
      <c r="B309" s="851"/>
      <c r="C309" s="851"/>
      <c r="J309" s="4" t="s">
        <v>21</v>
      </c>
      <c r="K309" s="18">
        <f>SUM((K277:K308))</f>
        <v>7.0833333333333348</v>
      </c>
      <c r="L309" s="18">
        <f>SUM((L277:L308))</f>
        <v>7.7263888888888896</v>
      </c>
      <c r="M309" s="18">
        <f>IF(L309-K309&lt;0,K309-L309,L309-K309)</f>
        <v>0.64305555555555483</v>
      </c>
      <c r="N309" s="90">
        <f>8.5*SUM(N277:N308)/24</f>
        <v>0</v>
      </c>
      <c r="O309" s="90">
        <f>M309-N309</f>
        <v>0.64305555555555483</v>
      </c>
      <c r="S309" s="47"/>
    </row>
    <row r="310" spans="2:19" ht="12.75" customHeight="1" collapsed="1" x14ac:dyDescent="0.2">
      <c r="B310" s="852"/>
      <c r="C310" s="852"/>
      <c r="D310" s="49"/>
      <c r="E310" s="51"/>
      <c r="F310" s="51"/>
      <c r="G310" s="52"/>
      <c r="H310" s="52"/>
      <c r="I310" s="52"/>
      <c r="J310" s="52"/>
      <c r="K310" s="61"/>
      <c r="L310" s="51"/>
      <c r="M310" s="51"/>
      <c r="N310" s="57"/>
      <c r="O310" s="57"/>
      <c r="P310" s="49"/>
      <c r="Q310" s="49"/>
      <c r="R310" s="55"/>
      <c r="S310" s="56"/>
    </row>
    <row r="311" spans="2:19" ht="12.75" hidden="1" customHeight="1" outlineLevel="1" x14ac:dyDescent="0.2">
      <c r="B311" s="850">
        <f>B5</f>
        <v>2018</v>
      </c>
      <c r="C311" s="850" t="s">
        <v>37</v>
      </c>
      <c r="D311" s="41"/>
      <c r="E311" s="42"/>
      <c r="F311" s="42"/>
      <c r="G311" s="43"/>
      <c r="H311" s="43"/>
      <c r="I311" s="43"/>
      <c r="J311" s="43"/>
      <c r="K311" s="44"/>
      <c r="L311" s="42"/>
      <c r="M311" s="42"/>
      <c r="N311" s="59"/>
      <c r="O311" s="59"/>
      <c r="P311" s="41"/>
      <c r="Q311" s="41"/>
      <c r="R311" s="45"/>
      <c r="S311" s="46"/>
    </row>
    <row r="312" spans="2:19" ht="12.75" hidden="1" customHeight="1" outlineLevel="1" x14ac:dyDescent="0.2">
      <c r="B312" s="851"/>
      <c r="C312" s="851"/>
      <c r="E312" s="2" t="s">
        <v>131</v>
      </c>
      <c r="F312" s="14">
        <v>43374</v>
      </c>
      <c r="G312" s="8">
        <v>0.31597222222222221</v>
      </c>
      <c r="H312" s="8">
        <v>0.51041666666666663</v>
      </c>
      <c r="I312" s="8">
        <v>0.53125</v>
      </c>
      <c r="J312" s="8">
        <v>0.71875</v>
      </c>
      <c r="K312" s="11">
        <v>0.35416666666666669</v>
      </c>
      <c r="L312" s="11">
        <f>J312-G312-(I312-H312)</f>
        <v>0.38194444444444442</v>
      </c>
      <c r="S312" s="47"/>
    </row>
    <row r="313" spans="2:19" ht="12.75" hidden="1" customHeight="1" outlineLevel="1" x14ac:dyDescent="0.2">
      <c r="B313" s="851"/>
      <c r="C313" s="851"/>
      <c r="D313" s="27">
        <v>40</v>
      </c>
      <c r="E313" s="2" t="s">
        <v>125</v>
      </c>
      <c r="F313" s="14">
        <v>43375</v>
      </c>
      <c r="G313" s="8">
        <v>0.30902777777777779</v>
      </c>
      <c r="H313" s="8">
        <v>0.53125</v>
      </c>
      <c r="I313" s="8">
        <v>0.55902777777777779</v>
      </c>
      <c r="J313" s="8">
        <v>0.72916666666666663</v>
      </c>
      <c r="K313" s="11">
        <v>0.35416666666666669</v>
      </c>
      <c r="L313" s="11">
        <f>J313-G313-(I313-H313)</f>
        <v>0.39236111111111105</v>
      </c>
      <c r="S313" s="47"/>
    </row>
    <row r="314" spans="2:19" ht="12.75" hidden="1" customHeight="1" outlineLevel="1" x14ac:dyDescent="0.2">
      <c r="B314" s="851"/>
      <c r="C314" s="851"/>
      <c r="E314" s="2" t="s">
        <v>126</v>
      </c>
      <c r="F314" s="14">
        <v>43376</v>
      </c>
      <c r="G314" s="8">
        <v>0.34375</v>
      </c>
      <c r="H314" s="8">
        <v>0.56597222222222221</v>
      </c>
      <c r="I314" s="8">
        <v>0.58680555555555558</v>
      </c>
      <c r="J314" s="8">
        <v>0.71875</v>
      </c>
      <c r="K314" s="11">
        <v>0.35416666666666669</v>
      </c>
      <c r="L314" s="11">
        <f>J314-G314-(I314-H314)</f>
        <v>0.35416666666666663</v>
      </c>
      <c r="S314" s="47"/>
    </row>
    <row r="315" spans="2:19" ht="12.75" hidden="1" customHeight="1" outlineLevel="1" x14ac:dyDescent="0.2">
      <c r="B315" s="851"/>
      <c r="C315" s="851"/>
      <c r="E315" s="2" t="s">
        <v>127</v>
      </c>
      <c r="F315" s="14">
        <v>43377</v>
      </c>
      <c r="G315" s="8">
        <v>0.34375</v>
      </c>
      <c r="H315" s="8">
        <v>0.54166666666666663</v>
      </c>
      <c r="I315" s="8">
        <v>0.56597222222222221</v>
      </c>
      <c r="J315" s="8">
        <v>0.77083333333333337</v>
      </c>
      <c r="K315" s="11">
        <v>0.35416666666666669</v>
      </c>
      <c r="L315" s="11">
        <f>J315-G315-(I315-H315)</f>
        <v>0.40277777777777779</v>
      </c>
      <c r="Q315" s="82"/>
      <c r="R315" s="77"/>
      <c r="S315" s="47"/>
    </row>
    <row r="316" spans="2:19" ht="12.75" hidden="1" customHeight="1" outlineLevel="1" x14ac:dyDescent="0.2">
      <c r="B316" s="851"/>
      <c r="C316" s="851"/>
      <c r="E316" s="2" t="s">
        <v>128</v>
      </c>
      <c r="F316" s="14">
        <v>43378</v>
      </c>
      <c r="G316" s="8">
        <v>0.32291666666666669</v>
      </c>
      <c r="H316" s="8">
        <v>0.50347222222222221</v>
      </c>
      <c r="I316" s="8">
        <v>0.52777777777777779</v>
      </c>
      <c r="J316" s="8">
        <v>0.69791666666666663</v>
      </c>
      <c r="K316" s="11">
        <v>0.35416666666666669</v>
      </c>
      <c r="L316" s="11">
        <f>J316-G316-(I316-H316)</f>
        <v>0.35069444444444436</v>
      </c>
      <c r="O316" s="102"/>
      <c r="P316" s="30"/>
      <c r="Q316" s="82"/>
      <c r="R316" s="77"/>
      <c r="S316" s="47"/>
    </row>
    <row r="317" spans="2:19" ht="12.75" hidden="1" customHeight="1" outlineLevel="1" x14ac:dyDescent="0.2">
      <c r="B317" s="851"/>
      <c r="C317" s="851"/>
      <c r="E317" s="9" t="s">
        <v>129</v>
      </c>
      <c r="F317" s="13">
        <v>43379</v>
      </c>
      <c r="G317" s="5"/>
      <c r="H317" s="5"/>
      <c r="I317" s="5"/>
      <c r="J317" s="5"/>
      <c r="K317" s="10"/>
      <c r="L317" s="10"/>
      <c r="O317" s="102"/>
      <c r="P317" s="30"/>
      <c r="Q317" s="82"/>
      <c r="R317" s="77"/>
      <c r="S317" s="47"/>
    </row>
    <row r="318" spans="2:19" ht="12.75" hidden="1" customHeight="1" outlineLevel="1" x14ac:dyDescent="0.2">
      <c r="B318" s="851"/>
      <c r="C318" s="851"/>
      <c r="E318" s="9" t="s">
        <v>130</v>
      </c>
      <c r="F318" s="13">
        <v>43380</v>
      </c>
      <c r="G318" s="5"/>
      <c r="H318" s="5"/>
      <c r="I318" s="5"/>
      <c r="J318" s="5"/>
      <c r="K318" s="10"/>
      <c r="L318" s="10"/>
      <c r="O318" s="102"/>
      <c r="P318" s="30"/>
      <c r="Q318" s="82"/>
      <c r="R318" s="77"/>
      <c r="S318" s="47"/>
    </row>
    <row r="319" spans="2:19" ht="12.75" hidden="1" customHeight="1" outlineLevel="1" x14ac:dyDescent="0.2">
      <c r="B319" s="851"/>
      <c r="C319" s="851"/>
      <c r="E319" s="2" t="s">
        <v>131</v>
      </c>
      <c r="F319" s="14">
        <v>43381</v>
      </c>
      <c r="G319" s="8">
        <v>0.30902777777777779</v>
      </c>
      <c r="H319" s="8">
        <v>0.51041666666666663</v>
      </c>
      <c r="I319" s="8">
        <v>0.55902777777777779</v>
      </c>
      <c r="J319" s="8">
        <v>0.71527777777777779</v>
      </c>
      <c r="K319" s="11">
        <v>0.35416666666666669</v>
      </c>
      <c r="L319" s="11">
        <f>J319-G319-(I319-H319)</f>
        <v>0.35763888888888884</v>
      </c>
      <c r="P319" s="30"/>
      <c r="Q319" s="82"/>
      <c r="R319" s="77"/>
      <c r="S319" s="47"/>
    </row>
    <row r="320" spans="2:19" ht="12.75" hidden="1" customHeight="1" outlineLevel="1" x14ac:dyDescent="0.2">
      <c r="B320" s="851"/>
      <c r="C320" s="851"/>
      <c r="D320" s="27">
        <v>41</v>
      </c>
      <c r="E320" s="2" t="s">
        <v>125</v>
      </c>
      <c r="F320" s="14">
        <v>43382</v>
      </c>
      <c r="G320" s="8">
        <v>0.33680555555555558</v>
      </c>
      <c r="H320" s="8">
        <v>0.55208333333333337</v>
      </c>
      <c r="I320" s="8">
        <v>0.57291666666666663</v>
      </c>
      <c r="J320" s="8">
        <v>0.75</v>
      </c>
      <c r="K320" s="11">
        <v>0.35416666666666669</v>
      </c>
      <c r="L320" s="11">
        <f>J320-G320-(I320-H320)</f>
        <v>0.39236111111111116</v>
      </c>
      <c r="Q320" s="82"/>
      <c r="R320" s="77"/>
      <c r="S320" s="47"/>
    </row>
    <row r="321" spans="2:19" ht="12.75" hidden="1" customHeight="1" outlineLevel="1" x14ac:dyDescent="0.2">
      <c r="B321" s="851"/>
      <c r="C321" s="851"/>
      <c r="E321" s="2" t="s">
        <v>126</v>
      </c>
      <c r="F321" s="14">
        <v>43383</v>
      </c>
      <c r="G321" s="8">
        <v>0.31944444444444448</v>
      </c>
      <c r="H321" s="8">
        <v>0.54166666666666663</v>
      </c>
      <c r="I321" s="8">
        <v>0.56944444444444442</v>
      </c>
      <c r="J321" s="8">
        <v>0.75694444444444453</v>
      </c>
      <c r="K321" s="11">
        <v>0.35416666666666669</v>
      </c>
      <c r="L321" s="11">
        <f>J321-G321-(I321-H321)</f>
        <v>0.40972222222222227</v>
      </c>
      <c r="S321" s="47"/>
    </row>
    <row r="322" spans="2:19" ht="12.75" hidden="1" customHeight="1" outlineLevel="1" x14ac:dyDescent="0.2">
      <c r="B322" s="851"/>
      <c r="C322" s="851"/>
      <c r="E322" s="2" t="s">
        <v>127</v>
      </c>
      <c r="F322" s="14">
        <v>43384</v>
      </c>
      <c r="G322" s="8">
        <v>0.32291666666666669</v>
      </c>
      <c r="H322" s="8">
        <v>0.50347222222222221</v>
      </c>
      <c r="I322" s="8">
        <v>0.52430555555555558</v>
      </c>
      <c r="J322" s="8">
        <v>0.71875</v>
      </c>
      <c r="K322" s="11">
        <v>0.35416666666666669</v>
      </c>
      <c r="L322" s="11">
        <f>J322-G322-(I322-H322)</f>
        <v>0.37499999999999994</v>
      </c>
      <c r="S322" s="47"/>
    </row>
    <row r="323" spans="2:19" ht="12.75" hidden="1" customHeight="1" outlineLevel="1" x14ac:dyDescent="0.2">
      <c r="B323" s="851"/>
      <c r="C323" s="851"/>
      <c r="E323" s="2" t="s">
        <v>128</v>
      </c>
      <c r="F323" s="14">
        <v>43385</v>
      </c>
      <c r="G323" s="8">
        <v>0.3263888888888889</v>
      </c>
      <c r="H323" s="8">
        <v>0.50347222222222221</v>
      </c>
      <c r="I323" s="8">
        <v>0.52430555555555558</v>
      </c>
      <c r="J323" s="8">
        <v>0.91666666666666663</v>
      </c>
      <c r="K323" s="11">
        <v>0.35416666666666669</v>
      </c>
      <c r="L323" s="11">
        <f>J323-G323-(I323-H323)</f>
        <v>0.56944444444444431</v>
      </c>
      <c r="S323" s="47"/>
    </row>
    <row r="324" spans="2:19" ht="12.75" hidden="1" customHeight="1" outlineLevel="1" x14ac:dyDescent="0.2">
      <c r="B324" s="851"/>
      <c r="C324" s="851"/>
      <c r="E324" s="9" t="s">
        <v>129</v>
      </c>
      <c r="F324" s="13">
        <v>43386</v>
      </c>
      <c r="G324" s="5"/>
      <c r="H324" s="5"/>
      <c r="I324" s="5"/>
      <c r="J324" s="5"/>
      <c r="K324" s="10"/>
      <c r="L324" s="10"/>
      <c r="S324" s="47"/>
    </row>
    <row r="325" spans="2:19" ht="12.75" hidden="1" customHeight="1" outlineLevel="1" x14ac:dyDescent="0.2">
      <c r="B325" s="851"/>
      <c r="C325" s="851"/>
      <c r="E325" s="9" t="s">
        <v>130</v>
      </c>
      <c r="F325" s="13">
        <v>43387</v>
      </c>
      <c r="G325" s="5"/>
      <c r="H325" s="5"/>
      <c r="I325" s="5"/>
      <c r="J325" s="5"/>
      <c r="K325" s="10"/>
      <c r="L325" s="10"/>
      <c r="S325" s="47"/>
    </row>
    <row r="326" spans="2:19" ht="12.75" hidden="1" customHeight="1" outlineLevel="1" x14ac:dyDescent="0.2">
      <c r="B326" s="851"/>
      <c r="C326" s="851"/>
      <c r="E326" s="9" t="s">
        <v>131</v>
      </c>
      <c r="F326" s="13">
        <v>43388</v>
      </c>
      <c r="G326" s="5">
        <v>0.29166666666666669</v>
      </c>
      <c r="H326" s="5">
        <v>0.50347222222222221</v>
      </c>
      <c r="I326" s="5">
        <v>0.52430555555555558</v>
      </c>
      <c r="J326" s="5">
        <v>0.66666666666666663</v>
      </c>
      <c r="K326" s="10">
        <v>0.35416666666666669</v>
      </c>
      <c r="L326" s="10">
        <f>J326-G326-(I326-H326)</f>
        <v>0.35416666666666657</v>
      </c>
      <c r="Q326" s="120" t="s">
        <v>154</v>
      </c>
      <c r="R326" s="118"/>
      <c r="S326" s="71" t="s">
        <v>20</v>
      </c>
    </row>
    <row r="327" spans="2:19" ht="12.75" hidden="1" customHeight="1" outlineLevel="1" x14ac:dyDescent="0.2">
      <c r="B327" s="851"/>
      <c r="C327" s="851"/>
      <c r="D327" s="27">
        <v>42</v>
      </c>
      <c r="E327" s="9" t="s">
        <v>125</v>
      </c>
      <c r="F327" s="13">
        <v>43389</v>
      </c>
      <c r="G327" s="5">
        <v>0.29166666666666669</v>
      </c>
      <c r="H327" s="5">
        <v>0.50347222222222221</v>
      </c>
      <c r="I327" s="5">
        <v>0.52430555555555558</v>
      </c>
      <c r="J327" s="5">
        <v>0.66666666666666663</v>
      </c>
      <c r="K327" s="10">
        <v>0.35416666666666669</v>
      </c>
      <c r="L327" s="10">
        <f>J327-G327-(I327-H327)</f>
        <v>0.35416666666666657</v>
      </c>
      <c r="Q327" s="120"/>
      <c r="R327" s="118"/>
      <c r="S327" s="71" t="s">
        <v>149</v>
      </c>
    </row>
    <row r="328" spans="2:19" ht="12.75" hidden="1" customHeight="1" outlineLevel="1" x14ac:dyDescent="0.2">
      <c r="B328" s="851"/>
      <c r="C328" s="851"/>
      <c r="E328" s="9" t="s">
        <v>126</v>
      </c>
      <c r="F328" s="13">
        <v>43390</v>
      </c>
      <c r="G328" s="5">
        <v>0.29166666666666669</v>
      </c>
      <c r="H328" s="5">
        <v>0.50347222222222221</v>
      </c>
      <c r="I328" s="5">
        <v>0.52430555555555558</v>
      </c>
      <c r="J328" s="5">
        <v>0.66666666666666663</v>
      </c>
      <c r="K328" s="10">
        <v>0.35416666666666669</v>
      </c>
      <c r="L328" s="10">
        <f>J328-G328-(I328-H328)</f>
        <v>0.35416666666666657</v>
      </c>
      <c r="Q328" s="120"/>
      <c r="R328" s="118"/>
      <c r="S328" s="71" t="s">
        <v>149</v>
      </c>
    </row>
    <row r="329" spans="2:19" ht="12.75" hidden="1" customHeight="1" outlineLevel="1" x14ac:dyDescent="0.2">
      <c r="B329" s="851"/>
      <c r="C329" s="851"/>
      <c r="E329" s="9" t="s">
        <v>127</v>
      </c>
      <c r="F329" s="13">
        <v>43391</v>
      </c>
      <c r="G329" s="5">
        <v>0.29166666666666669</v>
      </c>
      <c r="H329" s="5">
        <v>0.50347222222222221</v>
      </c>
      <c r="I329" s="5">
        <v>0.52430555555555558</v>
      </c>
      <c r="J329" s="5">
        <v>0.66666666666666663</v>
      </c>
      <c r="K329" s="10">
        <v>0.35416666666666669</v>
      </c>
      <c r="L329" s="10">
        <f>J329-G329-(I329-H329)</f>
        <v>0.35416666666666657</v>
      </c>
      <c r="Q329" s="120"/>
      <c r="R329" s="118"/>
      <c r="S329" s="71" t="s">
        <v>149</v>
      </c>
    </row>
    <row r="330" spans="2:19" ht="12.75" hidden="1" customHeight="1" outlineLevel="1" x14ac:dyDescent="0.2">
      <c r="B330" s="851"/>
      <c r="C330" s="851"/>
      <c r="E330" s="9" t="s">
        <v>128</v>
      </c>
      <c r="F330" s="13">
        <v>43392</v>
      </c>
      <c r="G330" s="5">
        <v>0.29166666666666669</v>
      </c>
      <c r="H330" s="5">
        <v>0.50347222222222221</v>
      </c>
      <c r="I330" s="5">
        <v>0.52430555555555558</v>
      </c>
      <c r="J330" s="5">
        <v>0.66666666666666663</v>
      </c>
      <c r="K330" s="10">
        <v>0.35416666666666669</v>
      </c>
      <c r="L330" s="10">
        <f>J330-G330-(I330-H330)</f>
        <v>0.35416666666666657</v>
      </c>
      <c r="Q330" s="120"/>
      <c r="R330" s="118"/>
      <c r="S330" s="71" t="s">
        <v>149</v>
      </c>
    </row>
    <row r="331" spans="2:19" ht="12.75" hidden="1" customHeight="1" outlineLevel="1" x14ac:dyDescent="0.2">
      <c r="B331" s="851"/>
      <c r="C331" s="851"/>
      <c r="E331" s="9" t="s">
        <v>129</v>
      </c>
      <c r="F331" s="13">
        <v>43393</v>
      </c>
      <c r="G331" s="5"/>
      <c r="H331" s="5"/>
      <c r="I331" s="5"/>
      <c r="J331" s="5"/>
      <c r="K331" s="10"/>
      <c r="L331" s="10"/>
      <c r="Q331" s="120"/>
      <c r="R331" s="118"/>
      <c r="S331" s="71" t="s">
        <v>149</v>
      </c>
    </row>
    <row r="332" spans="2:19" ht="12.75" hidden="1" customHeight="1" outlineLevel="1" x14ac:dyDescent="0.2">
      <c r="B332" s="851"/>
      <c r="C332" s="851"/>
      <c r="E332" s="9" t="s">
        <v>130</v>
      </c>
      <c r="F332" s="13">
        <v>43394</v>
      </c>
      <c r="G332" s="5"/>
      <c r="H332" s="5"/>
      <c r="I332" s="5"/>
      <c r="J332" s="5"/>
      <c r="K332" s="10"/>
      <c r="L332" s="10"/>
      <c r="Q332" s="120"/>
      <c r="R332" s="118"/>
      <c r="S332" s="71" t="s">
        <v>149</v>
      </c>
    </row>
    <row r="333" spans="2:19" ht="12.75" hidden="1" customHeight="1" outlineLevel="1" x14ac:dyDescent="0.2">
      <c r="B333" s="851"/>
      <c r="C333" s="851"/>
      <c r="E333" s="9" t="s">
        <v>131</v>
      </c>
      <c r="F333" s="13">
        <v>43395</v>
      </c>
      <c r="G333" s="5">
        <v>0.29166666666666669</v>
      </c>
      <c r="H333" s="5">
        <v>0.50347222222222221</v>
      </c>
      <c r="I333" s="5">
        <v>0.52430555555555558</v>
      </c>
      <c r="J333" s="5">
        <v>0.66666666666666663</v>
      </c>
      <c r="K333" s="10">
        <v>0.35416666666666669</v>
      </c>
      <c r="L333" s="10">
        <f t="shared" ref="L333:L338" si="4">J333-G333-(I333-H333)</f>
        <v>0.35416666666666657</v>
      </c>
      <c r="Q333" s="120"/>
      <c r="R333" s="118"/>
      <c r="S333" s="71" t="s">
        <v>149</v>
      </c>
    </row>
    <row r="334" spans="2:19" ht="12.75" hidden="1" customHeight="1" outlineLevel="1" x14ac:dyDescent="0.2">
      <c r="B334" s="851"/>
      <c r="C334" s="851"/>
      <c r="D334" s="27">
        <v>43</v>
      </c>
      <c r="E334" s="9" t="s">
        <v>125</v>
      </c>
      <c r="F334" s="13">
        <v>43396</v>
      </c>
      <c r="G334" s="5">
        <v>0.29166666666666669</v>
      </c>
      <c r="H334" s="5">
        <v>0.50347222222222221</v>
      </c>
      <c r="I334" s="5">
        <v>0.52430555555555558</v>
      </c>
      <c r="J334" s="5">
        <v>0.66666666666666663</v>
      </c>
      <c r="K334" s="10">
        <v>0.35416666666666669</v>
      </c>
      <c r="L334" s="10">
        <f t="shared" si="4"/>
        <v>0.35416666666666657</v>
      </c>
      <c r="Q334" s="121" t="s">
        <v>155</v>
      </c>
      <c r="R334" s="122"/>
      <c r="S334" s="71" t="s">
        <v>149</v>
      </c>
    </row>
    <row r="335" spans="2:19" ht="12.75" hidden="1" customHeight="1" outlineLevel="1" x14ac:dyDescent="0.2">
      <c r="B335" s="851"/>
      <c r="C335" s="851"/>
      <c r="E335" s="9" t="s">
        <v>126</v>
      </c>
      <c r="F335" s="13">
        <v>43397</v>
      </c>
      <c r="G335" s="5">
        <v>0.29166666666666669</v>
      </c>
      <c r="H335" s="5">
        <v>0.50347222222222221</v>
      </c>
      <c r="I335" s="5">
        <v>0.52430555555555558</v>
      </c>
      <c r="J335" s="5">
        <v>0.66666666666666663</v>
      </c>
      <c r="K335" s="10">
        <v>0.35416666666666669</v>
      </c>
      <c r="L335" s="10">
        <f t="shared" si="4"/>
        <v>0.35416666666666657</v>
      </c>
      <c r="O335" s="102"/>
      <c r="P335" s="30"/>
      <c r="Q335" s="121" t="s">
        <v>155</v>
      </c>
      <c r="R335" s="121"/>
      <c r="S335" s="71" t="s">
        <v>149</v>
      </c>
    </row>
    <row r="336" spans="2:19" ht="12.75" hidden="1" customHeight="1" outlineLevel="1" x14ac:dyDescent="0.2">
      <c r="B336" s="851"/>
      <c r="C336" s="851"/>
      <c r="E336" s="9" t="s">
        <v>127</v>
      </c>
      <c r="F336" s="13">
        <v>43398</v>
      </c>
      <c r="G336" s="5">
        <v>0.29166666666666669</v>
      </c>
      <c r="H336" s="5">
        <v>0.50347222222222221</v>
      </c>
      <c r="I336" s="5">
        <v>0.52430555555555558</v>
      </c>
      <c r="J336" s="5">
        <v>0.66666666666666663</v>
      </c>
      <c r="K336" s="10">
        <v>0.35416666666666669</v>
      </c>
      <c r="L336" s="10">
        <f t="shared" si="4"/>
        <v>0.35416666666666657</v>
      </c>
      <c r="O336" s="102"/>
      <c r="P336" s="30"/>
      <c r="Q336" s="121"/>
      <c r="R336" s="121"/>
      <c r="S336" s="71" t="s">
        <v>149</v>
      </c>
    </row>
    <row r="337" spans="2:19" ht="12.75" hidden="1" customHeight="1" outlineLevel="1" x14ac:dyDescent="0.2">
      <c r="B337" s="851"/>
      <c r="C337" s="851"/>
      <c r="E337" s="9" t="s">
        <v>128</v>
      </c>
      <c r="F337" s="13">
        <v>43399</v>
      </c>
      <c r="G337" s="5">
        <v>0.29166666666666669</v>
      </c>
      <c r="H337" s="5">
        <v>0.50347222222222221</v>
      </c>
      <c r="I337" s="5">
        <v>0.52430555555555558</v>
      </c>
      <c r="J337" s="5">
        <v>0.66666666666666663</v>
      </c>
      <c r="K337" s="10">
        <v>0.35416666666666669</v>
      </c>
      <c r="L337" s="10">
        <f t="shared" si="4"/>
        <v>0.35416666666666657</v>
      </c>
      <c r="O337" s="102"/>
      <c r="P337" s="30"/>
      <c r="Q337" s="121"/>
      <c r="R337" s="121"/>
      <c r="S337" s="71" t="s">
        <v>149</v>
      </c>
    </row>
    <row r="338" spans="2:19" ht="12.75" hidden="1" customHeight="1" outlineLevel="1" x14ac:dyDescent="0.2">
      <c r="B338" s="851"/>
      <c r="C338" s="851"/>
      <c r="E338" s="9" t="s">
        <v>129</v>
      </c>
      <c r="F338" s="13">
        <v>43400</v>
      </c>
      <c r="G338" s="5">
        <v>0.29166666666666669</v>
      </c>
      <c r="H338" s="5">
        <v>0.50347222222222221</v>
      </c>
      <c r="I338" s="5">
        <v>0.52430555555555558</v>
      </c>
      <c r="J338" s="5">
        <v>0.66666666666666663</v>
      </c>
      <c r="K338" s="10">
        <v>0.35416666666666669</v>
      </c>
      <c r="L338" s="10">
        <f t="shared" si="4"/>
        <v>0.35416666666666657</v>
      </c>
      <c r="P338" s="30"/>
      <c r="Q338" s="121"/>
      <c r="R338" s="121"/>
      <c r="S338" s="71" t="s">
        <v>149</v>
      </c>
    </row>
    <row r="339" spans="2:19" ht="12.75" hidden="1" customHeight="1" outlineLevel="1" x14ac:dyDescent="0.2">
      <c r="B339" s="851"/>
      <c r="C339" s="851"/>
      <c r="E339" s="9" t="s">
        <v>130</v>
      </c>
      <c r="F339" s="13">
        <v>43401</v>
      </c>
      <c r="Q339" s="77"/>
      <c r="R339" s="77"/>
      <c r="S339" s="48"/>
    </row>
    <row r="340" spans="2:19" ht="12.75" hidden="1" customHeight="1" outlineLevel="1" x14ac:dyDescent="0.2">
      <c r="B340" s="851"/>
      <c r="C340" s="851"/>
      <c r="E340" s="2" t="s">
        <v>131</v>
      </c>
      <c r="F340" s="14">
        <v>43402</v>
      </c>
      <c r="G340" s="8">
        <v>0.31597222222222221</v>
      </c>
      <c r="H340" s="8">
        <v>0.50347222222222221</v>
      </c>
      <c r="I340" s="8">
        <v>0.53125</v>
      </c>
      <c r="J340" s="8">
        <v>0.70833333333333337</v>
      </c>
      <c r="K340" s="11">
        <v>0.35416666666666669</v>
      </c>
      <c r="L340" s="11">
        <f>J340-G340-(I340-H340)</f>
        <v>0.36458333333333337</v>
      </c>
      <c r="S340" s="47"/>
    </row>
    <row r="341" spans="2:19" ht="12.75" hidden="1" customHeight="1" outlineLevel="1" x14ac:dyDescent="0.2">
      <c r="B341" s="851"/>
      <c r="C341" s="851"/>
      <c r="D341" s="27">
        <v>44</v>
      </c>
      <c r="E341" s="2" t="s">
        <v>125</v>
      </c>
      <c r="F341" s="14">
        <v>43403</v>
      </c>
      <c r="G341" s="8">
        <v>0.3263888888888889</v>
      </c>
      <c r="H341" s="8">
        <v>0.50347222222222221</v>
      </c>
      <c r="I341" s="8">
        <v>0.53125</v>
      </c>
      <c r="J341" s="8">
        <v>0.75694444444444453</v>
      </c>
      <c r="K341" s="11">
        <v>0.35416666666666669</v>
      </c>
      <c r="L341" s="11">
        <f>J341-G341-(I341-H341)</f>
        <v>0.40277777777777785</v>
      </c>
      <c r="S341" s="47"/>
    </row>
    <row r="342" spans="2:19" ht="12.75" hidden="1" customHeight="1" outlineLevel="1" x14ac:dyDescent="0.2">
      <c r="B342" s="851"/>
      <c r="C342" s="851"/>
      <c r="E342" s="2" t="s">
        <v>126</v>
      </c>
      <c r="F342" s="14">
        <v>43404</v>
      </c>
      <c r="G342" s="8">
        <v>0.30902777777777779</v>
      </c>
      <c r="H342" s="8">
        <v>0.50347222222222221</v>
      </c>
      <c r="I342" s="8">
        <v>0.52430555555555558</v>
      </c>
      <c r="J342" s="8">
        <v>0.84375</v>
      </c>
      <c r="K342" s="11">
        <v>0.35416666666666669</v>
      </c>
      <c r="L342" s="11">
        <f>J342-G342-(I342-H342)</f>
        <v>0.51388888888888884</v>
      </c>
      <c r="S342" s="47"/>
    </row>
    <row r="343" spans="2:19" ht="12.75" hidden="1" customHeight="1" outlineLevel="1" x14ac:dyDescent="0.2">
      <c r="B343" s="851"/>
      <c r="C343" s="851"/>
      <c r="E343" s="9"/>
      <c r="F343" s="13"/>
      <c r="J343" s="4" t="s">
        <v>21</v>
      </c>
      <c r="K343" s="18">
        <f>SUM((K311:K342))</f>
        <v>8.5000000000000018</v>
      </c>
      <c r="L343" s="18">
        <f>SUM((L311:L342))</f>
        <v>9.1631944444444482</v>
      </c>
      <c r="M343" s="18">
        <f>IF(L343-K343&lt;0,K343-L343,L343-K343)</f>
        <v>0.66319444444444642</v>
      </c>
      <c r="N343" s="90">
        <f>8.5*SUM(N311:N342)/24</f>
        <v>0</v>
      </c>
      <c r="O343" s="90">
        <f>M343-N343</f>
        <v>0.66319444444444642</v>
      </c>
      <c r="S343" s="47"/>
    </row>
    <row r="344" spans="2:19" ht="12.75" customHeight="1" collapsed="1" x14ac:dyDescent="0.2">
      <c r="B344" s="852"/>
      <c r="C344" s="852"/>
      <c r="D344" s="49"/>
      <c r="E344" s="51"/>
      <c r="F344" s="51"/>
      <c r="G344" s="52"/>
      <c r="H344" s="52"/>
      <c r="I344" s="52"/>
      <c r="J344" s="52"/>
      <c r="K344" s="61"/>
      <c r="L344" s="51"/>
      <c r="M344" s="51"/>
      <c r="N344" s="57"/>
      <c r="O344" s="57"/>
      <c r="P344" s="49"/>
      <c r="Q344" s="49"/>
      <c r="R344" s="55"/>
      <c r="S344" s="56"/>
    </row>
    <row r="345" spans="2:19" ht="12.75" hidden="1" customHeight="1" outlineLevel="1" x14ac:dyDescent="0.2">
      <c r="B345" s="850">
        <f>B5</f>
        <v>2018</v>
      </c>
      <c r="C345" s="850" t="s">
        <v>8</v>
      </c>
      <c r="D345" s="41"/>
      <c r="E345" s="42"/>
      <c r="F345" s="42"/>
      <c r="G345" s="43"/>
      <c r="H345" s="43"/>
      <c r="I345" s="43"/>
      <c r="J345" s="43"/>
      <c r="K345" s="44"/>
      <c r="L345" s="42"/>
      <c r="M345" s="42"/>
      <c r="N345" s="59"/>
      <c r="O345" s="59"/>
      <c r="P345" s="41"/>
      <c r="Q345" s="41"/>
      <c r="R345" s="45"/>
      <c r="S345" s="46"/>
    </row>
    <row r="346" spans="2:19" ht="12.75" hidden="1" customHeight="1" outlineLevel="1" x14ac:dyDescent="0.2">
      <c r="B346" s="851"/>
      <c r="C346" s="851"/>
      <c r="E346" s="2" t="s">
        <v>127</v>
      </c>
      <c r="F346" s="14">
        <v>43405</v>
      </c>
      <c r="G346" s="8">
        <v>0.32291666666666669</v>
      </c>
      <c r="H346" s="8">
        <v>0.50347222222222221</v>
      </c>
      <c r="I346" s="8">
        <v>0.52430555555555558</v>
      </c>
      <c r="J346" s="8">
        <v>0.64583333333333337</v>
      </c>
      <c r="K346" s="11">
        <v>0.35416666666666669</v>
      </c>
      <c r="L346" s="11">
        <f>J346-G346-(I346-H346)</f>
        <v>0.30208333333333331</v>
      </c>
      <c r="S346" s="47"/>
    </row>
    <row r="347" spans="2:19" ht="12.75" hidden="1" customHeight="1" outlineLevel="1" x14ac:dyDescent="0.2">
      <c r="B347" s="851"/>
      <c r="C347" s="851"/>
      <c r="E347" s="2" t="s">
        <v>128</v>
      </c>
      <c r="F347" s="14">
        <v>43406</v>
      </c>
      <c r="G347" s="8">
        <v>0.32291666666666669</v>
      </c>
      <c r="H347" s="8">
        <v>0.50347222222222221</v>
      </c>
      <c r="I347" s="8">
        <v>0.53125</v>
      </c>
      <c r="J347" s="8">
        <v>0.70833333333333337</v>
      </c>
      <c r="K347" s="11">
        <v>0.35416666666666669</v>
      </c>
      <c r="L347" s="11">
        <f>J347-G347-(I347-H347)</f>
        <v>0.3576388888888889</v>
      </c>
      <c r="S347" s="47"/>
    </row>
    <row r="348" spans="2:19" ht="12.75" hidden="1" customHeight="1" outlineLevel="1" x14ac:dyDescent="0.2">
      <c r="B348" s="851"/>
      <c r="C348" s="851"/>
      <c r="E348" s="2" t="s">
        <v>129</v>
      </c>
      <c r="F348" s="14">
        <v>43407</v>
      </c>
      <c r="G348" s="8">
        <v>0.32291666666666669</v>
      </c>
      <c r="H348" s="8">
        <v>0.50347222222222221</v>
      </c>
      <c r="I348" s="8">
        <v>0.53125</v>
      </c>
      <c r="J348" s="8">
        <v>0.6875</v>
      </c>
      <c r="K348" s="11">
        <v>0.35416666666666669</v>
      </c>
      <c r="L348" s="11">
        <f>J348-G348-(I348-H348)</f>
        <v>0.33680555555555552</v>
      </c>
      <c r="Q348" s="96"/>
      <c r="S348" s="47"/>
    </row>
    <row r="349" spans="2:19" ht="12.75" hidden="1" customHeight="1" outlineLevel="1" x14ac:dyDescent="0.2">
      <c r="B349" s="851"/>
      <c r="C349" s="851"/>
      <c r="E349" s="9" t="s">
        <v>130</v>
      </c>
      <c r="F349" s="13">
        <v>43408</v>
      </c>
      <c r="S349" s="47"/>
    </row>
    <row r="350" spans="2:19" ht="12.75" hidden="1" customHeight="1" outlineLevel="1" x14ac:dyDescent="0.2">
      <c r="B350" s="851"/>
      <c r="C350" s="851"/>
      <c r="E350" s="2" t="s">
        <v>131</v>
      </c>
      <c r="F350" s="14">
        <v>43409</v>
      </c>
      <c r="G350" s="8">
        <v>0.31597222222222221</v>
      </c>
      <c r="H350" s="8">
        <v>0.50347222222222221</v>
      </c>
      <c r="I350" s="8">
        <v>0.57291666666666663</v>
      </c>
      <c r="J350" s="8">
        <v>0.79166666666666663</v>
      </c>
      <c r="K350" s="11">
        <v>0.35416666666666669</v>
      </c>
      <c r="L350" s="11">
        <f>J350-G350-(I350-H350)</f>
        <v>0.40625</v>
      </c>
      <c r="S350" s="48" t="s">
        <v>156</v>
      </c>
    </row>
    <row r="351" spans="2:19" ht="12.75" hidden="1" customHeight="1" outlineLevel="1" x14ac:dyDescent="0.2">
      <c r="B351" s="851"/>
      <c r="C351" s="851"/>
      <c r="D351" s="27">
        <v>45</v>
      </c>
      <c r="E351" s="2" t="s">
        <v>125</v>
      </c>
      <c r="F351" s="14">
        <v>43410</v>
      </c>
      <c r="G351" s="8">
        <v>0.30902777777777779</v>
      </c>
      <c r="H351" s="8">
        <v>0.50347222222222221</v>
      </c>
      <c r="I351" s="8">
        <v>0.53125</v>
      </c>
      <c r="J351" s="8">
        <v>0.72916666666666663</v>
      </c>
      <c r="K351" s="11">
        <v>0.35416666666666669</v>
      </c>
      <c r="L351" s="11">
        <f>J351-G351-(I351-H351)</f>
        <v>0.39236111111111105</v>
      </c>
      <c r="S351" s="47"/>
    </row>
    <row r="352" spans="2:19" ht="12.75" hidden="1" customHeight="1" outlineLevel="1" x14ac:dyDescent="0.2">
      <c r="B352" s="851"/>
      <c r="C352" s="851"/>
      <c r="E352" s="2" t="s">
        <v>126</v>
      </c>
      <c r="F352" s="14">
        <v>43411</v>
      </c>
      <c r="G352" s="8">
        <v>0.30902777777777779</v>
      </c>
      <c r="H352" s="8">
        <v>0.50347222222222221</v>
      </c>
      <c r="I352" s="8">
        <v>0.53472222222222221</v>
      </c>
      <c r="J352" s="8">
        <v>0.75</v>
      </c>
      <c r="K352" s="11">
        <v>0.35416666666666669</v>
      </c>
      <c r="L352" s="11">
        <f>J352-G352-(I352-H352)</f>
        <v>0.40972222222222221</v>
      </c>
      <c r="S352" s="47"/>
    </row>
    <row r="353" spans="2:19" ht="12.75" hidden="1" customHeight="1" outlineLevel="1" x14ac:dyDescent="0.2">
      <c r="B353" s="851"/>
      <c r="C353" s="851"/>
      <c r="E353" s="2" t="s">
        <v>127</v>
      </c>
      <c r="F353" s="14">
        <v>43412</v>
      </c>
      <c r="G353" s="8">
        <v>0.34375</v>
      </c>
      <c r="H353" s="8">
        <v>0.50347222222222221</v>
      </c>
      <c r="I353" s="8">
        <v>0.54166666666666663</v>
      </c>
      <c r="J353" s="8">
        <v>0.64583333333333337</v>
      </c>
      <c r="K353" s="11">
        <v>0.35416666666666669</v>
      </c>
      <c r="L353" s="11">
        <f>J353-G353-(I353-H353)</f>
        <v>0.26388888888888895</v>
      </c>
      <c r="S353" s="47"/>
    </row>
    <row r="354" spans="2:19" ht="12.75" hidden="1" customHeight="1" outlineLevel="1" x14ac:dyDescent="0.2">
      <c r="B354" s="851"/>
      <c r="C354" s="851"/>
      <c r="E354" s="2" t="s">
        <v>128</v>
      </c>
      <c r="F354" s="14">
        <v>43413</v>
      </c>
      <c r="G354" s="8">
        <v>0.3298611111111111</v>
      </c>
      <c r="H354" s="8">
        <v>0.52430555555555558</v>
      </c>
      <c r="I354" s="8">
        <v>0.55208333333333337</v>
      </c>
      <c r="J354" s="8">
        <v>0.79166666666666663</v>
      </c>
      <c r="K354" s="11">
        <v>0.35416666666666669</v>
      </c>
      <c r="L354" s="11">
        <f>J354-G354-(I354-H354)</f>
        <v>0.43402777777777773</v>
      </c>
      <c r="S354" s="47"/>
    </row>
    <row r="355" spans="2:19" ht="12.75" hidden="1" customHeight="1" outlineLevel="1" x14ac:dyDescent="0.2">
      <c r="B355" s="851"/>
      <c r="C355" s="851"/>
      <c r="E355" s="9" t="s">
        <v>129</v>
      </c>
      <c r="F355" s="13">
        <v>43414</v>
      </c>
      <c r="G355" s="5"/>
      <c r="H355" s="5"/>
      <c r="I355" s="5"/>
      <c r="J355" s="5"/>
      <c r="K355" s="10"/>
      <c r="L355" s="10"/>
      <c r="S355" s="47"/>
    </row>
    <row r="356" spans="2:19" ht="12.75" hidden="1" customHeight="1" outlineLevel="1" x14ac:dyDescent="0.2">
      <c r="B356" s="851"/>
      <c r="C356" s="851"/>
      <c r="E356" s="9" t="s">
        <v>130</v>
      </c>
      <c r="F356" s="13">
        <v>43415</v>
      </c>
      <c r="G356" s="5"/>
      <c r="H356" s="5"/>
      <c r="I356" s="5"/>
      <c r="J356" s="5"/>
      <c r="K356" s="10"/>
      <c r="L356" s="10"/>
      <c r="S356" s="47"/>
    </row>
    <row r="357" spans="2:19" ht="12.75" hidden="1" customHeight="1" outlineLevel="1" x14ac:dyDescent="0.2">
      <c r="B357" s="851"/>
      <c r="C357" s="851"/>
      <c r="E357" s="2" t="s">
        <v>131</v>
      </c>
      <c r="F357" s="14">
        <v>43416</v>
      </c>
      <c r="G357" s="8">
        <v>0.33333333333333331</v>
      </c>
      <c r="H357" s="8">
        <v>0.50347222222222221</v>
      </c>
      <c r="I357" s="8">
        <v>0.52430555555555558</v>
      </c>
      <c r="J357" s="8">
        <v>0.73958333333333337</v>
      </c>
      <c r="K357" s="11">
        <v>0.35416666666666669</v>
      </c>
      <c r="L357" s="11">
        <f>J357-G357-(I357-H357)</f>
        <v>0.38541666666666669</v>
      </c>
      <c r="S357" s="47"/>
    </row>
    <row r="358" spans="2:19" ht="12.75" hidden="1" customHeight="1" outlineLevel="1" x14ac:dyDescent="0.2">
      <c r="B358" s="851"/>
      <c r="C358" s="851"/>
      <c r="D358" s="27">
        <v>46</v>
      </c>
      <c r="E358" s="2" t="s">
        <v>125</v>
      </c>
      <c r="F358" s="14">
        <v>43417</v>
      </c>
      <c r="G358" s="8">
        <v>0.31597222222222221</v>
      </c>
      <c r="H358" s="8">
        <v>0.50347222222222221</v>
      </c>
      <c r="I358" s="8">
        <v>0.53819444444444442</v>
      </c>
      <c r="J358" s="8">
        <v>0.66666666666666663</v>
      </c>
      <c r="K358" s="11">
        <v>0.35416666666666669</v>
      </c>
      <c r="L358" s="11">
        <f>J358-G358-(I358-H358)</f>
        <v>0.31597222222222221</v>
      </c>
      <c r="S358" s="47"/>
    </row>
    <row r="359" spans="2:19" ht="12.75" hidden="1" customHeight="1" outlineLevel="1" x14ac:dyDescent="0.2">
      <c r="B359" s="851"/>
      <c r="C359" s="851"/>
      <c r="E359" s="2" t="s">
        <v>126</v>
      </c>
      <c r="F359" s="14">
        <v>43418</v>
      </c>
      <c r="G359" s="8">
        <v>0.51041666666666663</v>
      </c>
      <c r="H359" s="8">
        <v>0.51041666666666663</v>
      </c>
      <c r="I359" s="8">
        <v>0.51041666666666663</v>
      </c>
      <c r="J359" s="8">
        <v>0.875</v>
      </c>
      <c r="K359" s="11">
        <v>0.35416666666666669</v>
      </c>
      <c r="L359" s="11">
        <f>J359-G359-(I359-H359)</f>
        <v>0.36458333333333337</v>
      </c>
      <c r="S359" s="47"/>
    </row>
    <row r="360" spans="2:19" ht="12.75" hidden="1" customHeight="1" outlineLevel="1" x14ac:dyDescent="0.2">
      <c r="B360" s="851"/>
      <c r="C360" s="851"/>
      <c r="E360" s="2" t="s">
        <v>127</v>
      </c>
      <c r="F360" s="14">
        <v>43419</v>
      </c>
      <c r="G360" s="8">
        <v>0.31944444444444448</v>
      </c>
      <c r="H360" s="8">
        <v>0.50347222222222221</v>
      </c>
      <c r="I360" s="8">
        <v>0.52430555555555558</v>
      </c>
      <c r="J360" s="8">
        <v>0.68402777777777779</v>
      </c>
      <c r="K360" s="11">
        <v>0.35416666666666669</v>
      </c>
      <c r="L360" s="11">
        <f>J360-G360-(I360-H360)</f>
        <v>0.34374999999999994</v>
      </c>
      <c r="S360" s="129" t="s">
        <v>157</v>
      </c>
    </row>
    <row r="361" spans="2:19" ht="12.75" hidden="1" customHeight="1" outlineLevel="1" x14ac:dyDescent="0.2">
      <c r="B361" s="851"/>
      <c r="C361" s="851"/>
      <c r="E361" s="2" t="s">
        <v>128</v>
      </c>
      <c r="F361" s="14">
        <v>43420</v>
      </c>
      <c r="G361" s="8">
        <v>0.29166666666666669</v>
      </c>
      <c r="H361" s="8">
        <v>0.50347222222222221</v>
      </c>
      <c r="I361" s="8">
        <v>0.52430555555555558</v>
      </c>
      <c r="J361" s="8">
        <v>0.66666666666666663</v>
      </c>
      <c r="K361" s="11">
        <v>0.35416666666666669</v>
      </c>
      <c r="L361" s="11">
        <f>J361-G361-(I361-H361)</f>
        <v>0.35416666666666657</v>
      </c>
      <c r="S361" s="47"/>
    </row>
    <row r="362" spans="2:19" ht="12.75" hidden="1" customHeight="1" outlineLevel="1" x14ac:dyDescent="0.2">
      <c r="B362" s="851"/>
      <c r="C362" s="851"/>
      <c r="E362" s="9" t="s">
        <v>129</v>
      </c>
      <c r="F362" s="13">
        <v>43421</v>
      </c>
      <c r="G362" s="5"/>
      <c r="H362" s="5"/>
      <c r="I362" s="5"/>
      <c r="J362" s="5"/>
      <c r="K362" s="10"/>
      <c r="L362" s="10"/>
      <c r="S362" s="47"/>
    </row>
    <row r="363" spans="2:19" ht="12.75" hidden="1" customHeight="1" outlineLevel="1" x14ac:dyDescent="0.2">
      <c r="B363" s="851"/>
      <c r="C363" s="851"/>
      <c r="E363" s="9" t="s">
        <v>130</v>
      </c>
      <c r="F363" s="13">
        <v>43422</v>
      </c>
      <c r="G363" s="5"/>
      <c r="H363" s="5"/>
      <c r="I363" s="5"/>
      <c r="J363" s="5"/>
      <c r="K363" s="10"/>
      <c r="L363" s="10"/>
      <c r="S363" s="47"/>
    </row>
    <row r="364" spans="2:19" ht="12.75" hidden="1" customHeight="1" outlineLevel="1" x14ac:dyDescent="0.2">
      <c r="B364" s="851"/>
      <c r="C364" s="851"/>
      <c r="E364" s="2" t="s">
        <v>131</v>
      </c>
      <c r="F364" s="14">
        <v>43423</v>
      </c>
      <c r="G364" s="8">
        <v>0.3125</v>
      </c>
      <c r="H364" s="8">
        <v>0.50347222222222221</v>
      </c>
      <c r="I364" s="8">
        <v>0.53472222222222221</v>
      </c>
      <c r="J364" s="8">
        <v>0.80555555555555547</v>
      </c>
      <c r="K364" s="11">
        <v>0.35416666666666669</v>
      </c>
      <c r="L364" s="11">
        <f>J364-G364-(I364-H364)</f>
        <v>0.46180555555555547</v>
      </c>
      <c r="S364" s="129" t="s">
        <v>157</v>
      </c>
    </row>
    <row r="365" spans="2:19" ht="12.75" hidden="1" customHeight="1" outlineLevel="1" x14ac:dyDescent="0.2">
      <c r="B365" s="851"/>
      <c r="C365" s="851"/>
      <c r="D365" s="27">
        <v>47</v>
      </c>
      <c r="E365" s="2" t="s">
        <v>125</v>
      </c>
      <c r="F365" s="14">
        <v>43424</v>
      </c>
      <c r="G365" s="8">
        <v>0.31944444444444448</v>
      </c>
      <c r="H365" s="8">
        <v>0.50347222222222221</v>
      </c>
      <c r="I365" s="8">
        <v>0.52777777777777779</v>
      </c>
      <c r="J365" s="8">
        <v>0.80555555555555547</v>
      </c>
      <c r="K365" s="11">
        <v>0.35416666666666669</v>
      </c>
      <c r="L365" s="11">
        <f>J365-G365-(I365-H365)</f>
        <v>0.46180555555555541</v>
      </c>
      <c r="O365" s="102"/>
      <c r="P365" s="30"/>
      <c r="Q365" s="77"/>
      <c r="S365" s="47"/>
    </row>
    <row r="366" spans="2:19" ht="12.75" hidden="1" customHeight="1" outlineLevel="1" x14ac:dyDescent="0.2">
      <c r="B366" s="851"/>
      <c r="C366" s="851"/>
      <c r="E366" s="2" t="s">
        <v>126</v>
      </c>
      <c r="F366" s="14">
        <v>43425</v>
      </c>
      <c r="G366" s="8">
        <v>0.32291666666666669</v>
      </c>
      <c r="H366" s="8">
        <v>0.50347222222222221</v>
      </c>
      <c r="I366" s="8">
        <v>0.52430555555555558</v>
      </c>
      <c r="J366" s="8">
        <v>0.52430555555555558</v>
      </c>
      <c r="K366" s="11">
        <v>0.35416666666666669</v>
      </c>
      <c r="L366" s="11">
        <f>J366-G366-(I366-H366)</f>
        <v>0.18055555555555552</v>
      </c>
      <c r="O366" s="102"/>
      <c r="P366" s="30"/>
      <c r="Q366" s="77"/>
      <c r="S366" s="47"/>
    </row>
    <row r="367" spans="2:19" ht="12.75" hidden="1" customHeight="1" outlineLevel="1" x14ac:dyDescent="0.2">
      <c r="B367" s="851"/>
      <c r="C367" s="851"/>
      <c r="E367" s="2" t="s">
        <v>127</v>
      </c>
      <c r="F367" s="14">
        <v>43426</v>
      </c>
      <c r="G367" s="8">
        <v>0.3298611111111111</v>
      </c>
      <c r="H367" s="8">
        <v>0.50347222222222221</v>
      </c>
      <c r="I367" s="8">
        <v>0.52430555555555558</v>
      </c>
      <c r="J367" s="8">
        <v>0.77083333333333337</v>
      </c>
      <c r="K367" s="11">
        <v>0.35416666666666669</v>
      </c>
      <c r="L367" s="11">
        <f>J367-G367-(I367-H367)</f>
        <v>0.4201388888888889</v>
      </c>
      <c r="Q367" s="77"/>
      <c r="S367" s="47"/>
    </row>
    <row r="368" spans="2:19" ht="12.75" hidden="1" customHeight="1" outlineLevel="1" x14ac:dyDescent="0.2">
      <c r="B368" s="851"/>
      <c r="C368" s="851"/>
      <c r="E368" s="2" t="s">
        <v>128</v>
      </c>
      <c r="F368" s="14">
        <v>43427</v>
      </c>
      <c r="G368" s="8">
        <v>0.32291666666666669</v>
      </c>
      <c r="H368" s="8">
        <v>0.50347222222222221</v>
      </c>
      <c r="I368" s="8">
        <v>0.53125</v>
      </c>
      <c r="J368" s="8">
        <v>0.66666666666666663</v>
      </c>
      <c r="K368" s="11">
        <v>0.35416666666666669</v>
      </c>
      <c r="L368" s="11">
        <f>J368-G368-(I368-H368)</f>
        <v>0.31597222222222215</v>
      </c>
      <c r="S368" s="47"/>
    </row>
    <row r="369" spans="2:19" ht="12.75" hidden="1" customHeight="1" outlineLevel="1" x14ac:dyDescent="0.2">
      <c r="B369" s="851"/>
      <c r="C369" s="851"/>
      <c r="E369" s="9" t="s">
        <v>129</v>
      </c>
      <c r="F369" s="13">
        <v>43428</v>
      </c>
      <c r="G369" s="5"/>
      <c r="H369" s="5"/>
      <c r="I369" s="5"/>
      <c r="J369" s="5"/>
      <c r="K369" s="10"/>
      <c r="L369" s="10"/>
      <c r="S369" s="47"/>
    </row>
    <row r="370" spans="2:19" ht="12.75" hidden="1" customHeight="1" outlineLevel="1" x14ac:dyDescent="0.2">
      <c r="B370" s="851"/>
      <c r="C370" s="851"/>
      <c r="E370" s="9" t="s">
        <v>130</v>
      </c>
      <c r="F370" s="13">
        <v>43429</v>
      </c>
      <c r="G370" s="5"/>
      <c r="H370" s="5"/>
      <c r="I370" s="5"/>
      <c r="J370" s="5"/>
      <c r="K370" s="10"/>
      <c r="L370" s="10"/>
      <c r="S370" s="47"/>
    </row>
    <row r="371" spans="2:19" ht="12.75" hidden="1" customHeight="1" outlineLevel="1" x14ac:dyDescent="0.2">
      <c r="B371" s="851"/>
      <c r="C371" s="851"/>
      <c r="E371" s="2" t="s">
        <v>131</v>
      </c>
      <c r="F371" s="14">
        <v>43430</v>
      </c>
      <c r="G371" s="8">
        <v>0.34375</v>
      </c>
      <c r="H371" s="8">
        <v>0.50347222222222221</v>
      </c>
      <c r="I371" s="8">
        <v>0.53472222222222221</v>
      </c>
      <c r="J371" s="8">
        <v>0.77083333333333337</v>
      </c>
      <c r="K371" s="11">
        <v>0.35416666666666669</v>
      </c>
      <c r="L371" s="11">
        <f>J371-G371-(I371-H371)</f>
        <v>0.39583333333333337</v>
      </c>
      <c r="Q371" s="77"/>
      <c r="S371" s="47"/>
    </row>
    <row r="372" spans="2:19" ht="12.75" hidden="1" customHeight="1" outlineLevel="1" x14ac:dyDescent="0.2">
      <c r="B372" s="851"/>
      <c r="C372" s="851"/>
      <c r="D372" s="27">
        <v>48</v>
      </c>
      <c r="E372" s="2" t="s">
        <v>125</v>
      </c>
      <c r="F372" s="14">
        <v>43431</v>
      </c>
      <c r="G372" s="8">
        <v>0.35069444444444442</v>
      </c>
      <c r="H372" s="8">
        <v>0.50347222222222221</v>
      </c>
      <c r="I372" s="8">
        <v>0.52430555555555558</v>
      </c>
      <c r="J372" s="8">
        <v>0.64583333333333337</v>
      </c>
      <c r="K372" s="11">
        <v>0.35416666666666669</v>
      </c>
      <c r="L372" s="11">
        <f>J372-G372-(I372-H372)</f>
        <v>0.27430555555555558</v>
      </c>
      <c r="O372" s="102"/>
      <c r="P372" s="30"/>
      <c r="Q372" s="77"/>
      <c r="S372" s="47"/>
    </row>
    <row r="373" spans="2:19" ht="12.75" hidden="1" customHeight="1" outlineLevel="1" x14ac:dyDescent="0.2">
      <c r="B373" s="851"/>
      <c r="C373" s="851"/>
      <c r="E373" s="2" t="s">
        <v>126</v>
      </c>
      <c r="F373" s="14">
        <v>43432</v>
      </c>
      <c r="G373" s="8">
        <v>0.35069444444444442</v>
      </c>
      <c r="H373" s="8">
        <v>0.50347222222222221</v>
      </c>
      <c r="I373" s="8">
        <v>0.54513888888888895</v>
      </c>
      <c r="J373" s="8">
        <v>0.80902777777777779</v>
      </c>
      <c r="K373" s="11">
        <v>0.35416666666666669</v>
      </c>
      <c r="L373" s="11">
        <f>J373-G373-(I373-H373)</f>
        <v>0.41666666666666663</v>
      </c>
      <c r="Q373" s="77"/>
      <c r="S373" s="47"/>
    </row>
    <row r="374" spans="2:19" ht="12.75" hidden="1" customHeight="1" outlineLevel="1" x14ac:dyDescent="0.2">
      <c r="B374" s="851"/>
      <c r="C374" s="851"/>
      <c r="E374" s="2" t="s">
        <v>127</v>
      </c>
      <c r="F374" s="14">
        <v>43433</v>
      </c>
      <c r="G374" s="8">
        <v>0.3263888888888889</v>
      </c>
      <c r="H374" s="8">
        <v>0.5</v>
      </c>
      <c r="I374" s="8">
        <v>0.52083333333333337</v>
      </c>
      <c r="J374" s="8">
        <v>0.52430555555555558</v>
      </c>
      <c r="K374" s="11">
        <v>0.35416666666666669</v>
      </c>
      <c r="L374" s="11">
        <f>J374-G374-(I374-H374)</f>
        <v>0.17708333333333331</v>
      </c>
      <c r="S374" s="47"/>
    </row>
    <row r="375" spans="2:19" ht="12.75" hidden="1" customHeight="1" outlineLevel="1" x14ac:dyDescent="0.2">
      <c r="B375" s="851"/>
      <c r="C375" s="851"/>
      <c r="E375" s="2" t="s">
        <v>128</v>
      </c>
      <c r="F375" s="14">
        <v>43434</v>
      </c>
      <c r="G375" s="8">
        <v>0.30555555555555552</v>
      </c>
      <c r="H375" s="8">
        <v>0.50347222222222221</v>
      </c>
      <c r="I375" s="8">
        <v>0.53472222222222221</v>
      </c>
      <c r="J375" s="5">
        <v>0.71875</v>
      </c>
      <c r="K375" s="10">
        <v>0.35416666666666669</v>
      </c>
      <c r="L375" s="10">
        <f>J375-G375-(I375-H375)</f>
        <v>0.38194444444444448</v>
      </c>
      <c r="S375" s="47"/>
    </row>
    <row r="376" spans="2:19" ht="12.75" hidden="1" customHeight="1" outlineLevel="1" x14ac:dyDescent="0.2">
      <c r="B376" s="851"/>
      <c r="C376" s="851"/>
      <c r="E376" s="9"/>
      <c r="F376" s="13"/>
      <c r="G376" s="5"/>
      <c r="H376" s="5"/>
      <c r="I376" s="5"/>
      <c r="J376" s="5"/>
      <c r="K376" s="10"/>
      <c r="L376" s="10"/>
      <c r="S376" s="47"/>
    </row>
    <row r="377" spans="2:19" ht="12.75" hidden="1" customHeight="1" outlineLevel="1" x14ac:dyDescent="0.2">
      <c r="B377" s="851"/>
      <c r="C377" s="851"/>
      <c r="J377" s="4" t="s">
        <v>21</v>
      </c>
      <c r="K377" s="18">
        <f>SUM((K345:K376))</f>
        <v>8.1458333333333357</v>
      </c>
      <c r="L377" s="18">
        <f>SUM((L345:L376))</f>
        <v>8.1527777777777768</v>
      </c>
      <c r="M377" s="18">
        <f>IF(L377-K377&lt;0,K377-L377,L377-K377)</f>
        <v>6.9444444444410891E-3</v>
      </c>
      <c r="N377" s="90">
        <f>8.5*SUM(N345:N376)/24</f>
        <v>0</v>
      </c>
      <c r="O377" s="90">
        <f>M377-N377</f>
        <v>6.9444444444410891E-3</v>
      </c>
      <c r="S377" s="47"/>
    </row>
    <row r="378" spans="2:19" ht="12.75" customHeight="1" collapsed="1" x14ac:dyDescent="0.2">
      <c r="B378" s="852"/>
      <c r="C378" s="852"/>
      <c r="D378" s="49"/>
      <c r="E378" s="51"/>
      <c r="F378" s="51"/>
      <c r="G378" s="52"/>
      <c r="H378" s="52"/>
      <c r="I378" s="52"/>
      <c r="J378" s="52"/>
      <c r="K378" s="61"/>
      <c r="L378" s="51"/>
      <c r="M378" s="51"/>
      <c r="N378" s="57"/>
      <c r="O378" s="57"/>
      <c r="P378" s="49"/>
      <c r="Q378" s="49"/>
      <c r="R378" s="55"/>
      <c r="S378" s="56"/>
    </row>
    <row r="379" spans="2:19" ht="12.75" hidden="1" customHeight="1" outlineLevel="1" x14ac:dyDescent="0.2">
      <c r="B379" s="850">
        <f>B5</f>
        <v>2018</v>
      </c>
      <c r="C379" s="850" t="s">
        <v>9</v>
      </c>
      <c r="D379" s="41"/>
      <c r="E379" s="59"/>
      <c r="F379" s="65"/>
      <c r="G379" s="66"/>
      <c r="H379" s="66"/>
      <c r="I379" s="66"/>
      <c r="J379" s="66"/>
      <c r="K379" s="67"/>
      <c r="L379" s="68"/>
      <c r="M379" s="42"/>
      <c r="N379" s="59"/>
      <c r="O379" s="59"/>
      <c r="P379" s="41"/>
      <c r="Q379" s="41"/>
      <c r="R379" s="45"/>
      <c r="S379" s="46"/>
    </row>
    <row r="380" spans="2:19" ht="12.75" hidden="1" customHeight="1" outlineLevel="1" x14ac:dyDescent="0.2">
      <c r="B380" s="851"/>
      <c r="C380" s="851"/>
      <c r="E380" s="9" t="s">
        <v>129</v>
      </c>
      <c r="F380" s="13">
        <v>43435</v>
      </c>
      <c r="G380" s="5"/>
      <c r="H380" s="5"/>
      <c r="I380" s="5"/>
      <c r="J380" s="5"/>
      <c r="K380" s="17"/>
      <c r="L380" s="10"/>
      <c r="S380" s="47"/>
    </row>
    <row r="381" spans="2:19" ht="12.75" hidden="1" customHeight="1" outlineLevel="1" x14ac:dyDescent="0.2">
      <c r="B381" s="851"/>
      <c r="C381" s="851"/>
      <c r="E381" s="9" t="s">
        <v>130</v>
      </c>
      <c r="F381" s="13">
        <v>43436</v>
      </c>
      <c r="S381" s="47"/>
    </row>
    <row r="382" spans="2:19" ht="12.75" hidden="1" customHeight="1" outlineLevel="1" x14ac:dyDescent="0.2">
      <c r="B382" s="851"/>
      <c r="C382" s="851"/>
      <c r="D382" s="27">
        <v>49</v>
      </c>
      <c r="E382" s="2" t="s">
        <v>131</v>
      </c>
      <c r="F382" s="14">
        <v>43437</v>
      </c>
      <c r="G382" s="8">
        <v>0.30902777777777779</v>
      </c>
      <c r="H382" s="8">
        <v>0.50347222222222221</v>
      </c>
      <c r="I382" s="8">
        <v>0.52430555555555558</v>
      </c>
      <c r="J382" s="8">
        <v>0.74652777777777779</v>
      </c>
      <c r="K382" s="11">
        <v>0.35416666666666669</v>
      </c>
      <c r="L382" s="11">
        <f>J382-G382-(I382-H382)</f>
        <v>0.41666666666666663</v>
      </c>
      <c r="S382" s="47"/>
    </row>
    <row r="383" spans="2:19" ht="12.75" hidden="1" customHeight="1" outlineLevel="1" x14ac:dyDescent="0.2">
      <c r="B383" s="851"/>
      <c r="C383" s="851"/>
      <c r="E383" s="2" t="s">
        <v>125</v>
      </c>
      <c r="F383" s="14">
        <v>43438</v>
      </c>
      <c r="G383" s="8">
        <v>0.31944444444444448</v>
      </c>
      <c r="H383" s="8">
        <v>0.50347222222222221</v>
      </c>
      <c r="I383" s="8">
        <v>0.52430555555555558</v>
      </c>
      <c r="J383" s="8">
        <v>0.75</v>
      </c>
      <c r="K383" s="11">
        <v>0.35416666666666669</v>
      </c>
      <c r="L383" s="11">
        <f>J383-G383-(I383-H383)</f>
        <v>0.40972222222222215</v>
      </c>
      <c r="S383" s="47"/>
    </row>
    <row r="384" spans="2:19" ht="12.75" hidden="1" customHeight="1" outlineLevel="1" x14ac:dyDescent="0.2">
      <c r="B384" s="851"/>
      <c r="C384" s="851"/>
      <c r="E384" s="2" t="s">
        <v>126</v>
      </c>
      <c r="F384" s="14">
        <v>43439</v>
      </c>
      <c r="G384" s="8">
        <v>0.3298611111111111</v>
      </c>
      <c r="H384" s="8">
        <v>0.50347222222222221</v>
      </c>
      <c r="I384" s="8">
        <v>0.53819444444444442</v>
      </c>
      <c r="J384" s="8">
        <v>0.83333333333333337</v>
      </c>
      <c r="K384" s="11">
        <v>0.35416666666666669</v>
      </c>
      <c r="L384" s="11">
        <f>J384-G384-(I384-H384)</f>
        <v>0.46875000000000011</v>
      </c>
      <c r="S384" s="47"/>
    </row>
    <row r="385" spans="2:19" ht="12.75" hidden="1" customHeight="1" outlineLevel="1" x14ac:dyDescent="0.2">
      <c r="B385" s="851"/>
      <c r="C385" s="851"/>
      <c r="E385" s="2" t="s">
        <v>127</v>
      </c>
      <c r="F385" s="14">
        <v>43440</v>
      </c>
      <c r="G385" s="8">
        <v>0.30555555555555552</v>
      </c>
      <c r="H385" s="8">
        <v>0.50694444444444442</v>
      </c>
      <c r="I385" s="8">
        <v>0.53472222222222221</v>
      </c>
      <c r="J385" s="8">
        <v>0.84722222222222221</v>
      </c>
      <c r="K385" s="11">
        <v>0.35416666666666669</v>
      </c>
      <c r="L385" s="11">
        <f>J385-G385-(I385-H385)</f>
        <v>0.51388888888888895</v>
      </c>
      <c r="S385" s="47"/>
    </row>
    <row r="386" spans="2:19" ht="12.75" hidden="1" customHeight="1" outlineLevel="1" x14ac:dyDescent="0.2">
      <c r="B386" s="851"/>
      <c r="C386" s="851"/>
      <c r="E386" s="2" t="s">
        <v>128</v>
      </c>
      <c r="F386" s="14">
        <v>43441</v>
      </c>
      <c r="G386" s="8">
        <v>0.31944444444444448</v>
      </c>
      <c r="H386" s="8">
        <v>0.50694444444444442</v>
      </c>
      <c r="I386" s="8">
        <v>0.52777777777777779</v>
      </c>
      <c r="J386" s="8">
        <v>0.84722222222222221</v>
      </c>
      <c r="K386" s="11">
        <v>0.35416666666666669</v>
      </c>
      <c r="L386" s="11">
        <f>J386-G386-(I386-H386)</f>
        <v>0.50694444444444431</v>
      </c>
      <c r="S386" s="47"/>
    </row>
    <row r="387" spans="2:19" ht="12.75" hidden="1" customHeight="1" outlineLevel="1" x14ac:dyDescent="0.2">
      <c r="B387" s="851"/>
      <c r="C387" s="851"/>
      <c r="E387" s="9" t="s">
        <v>129</v>
      </c>
      <c r="F387" s="13">
        <v>43442</v>
      </c>
      <c r="G387" s="5"/>
      <c r="H387" s="5"/>
      <c r="I387" s="5"/>
      <c r="J387" s="5"/>
      <c r="K387" s="10"/>
      <c r="L387" s="10"/>
      <c r="S387" s="47"/>
    </row>
    <row r="388" spans="2:19" ht="12.75" hidden="1" customHeight="1" outlineLevel="1" x14ac:dyDescent="0.2">
      <c r="B388" s="851"/>
      <c r="C388" s="851"/>
      <c r="E388" s="9" t="s">
        <v>130</v>
      </c>
      <c r="F388" s="13">
        <v>43443</v>
      </c>
      <c r="G388" s="5"/>
      <c r="H388" s="5"/>
      <c r="I388" s="5"/>
      <c r="J388" s="5"/>
      <c r="K388" s="10"/>
      <c r="L388" s="10"/>
      <c r="S388" s="47"/>
    </row>
    <row r="389" spans="2:19" ht="12.75" hidden="1" customHeight="1" outlineLevel="1" x14ac:dyDescent="0.2">
      <c r="B389" s="851"/>
      <c r="C389" s="851"/>
      <c r="D389" s="27">
        <v>50</v>
      </c>
      <c r="E389" s="2" t="s">
        <v>131</v>
      </c>
      <c r="F389" s="14">
        <v>43444</v>
      </c>
      <c r="G389" s="8">
        <v>0.3263888888888889</v>
      </c>
      <c r="H389" s="8">
        <v>0.50347222222222221</v>
      </c>
      <c r="I389" s="8">
        <v>0.53472222222222221</v>
      </c>
      <c r="J389" s="8">
        <v>0.71875</v>
      </c>
      <c r="K389" s="11">
        <v>0.35416666666666669</v>
      </c>
      <c r="L389" s="11">
        <f>J389-G389-(I389-H389)</f>
        <v>0.3611111111111111</v>
      </c>
      <c r="S389" s="47"/>
    </row>
    <row r="390" spans="2:19" ht="12.75" hidden="1" customHeight="1" outlineLevel="1" x14ac:dyDescent="0.2">
      <c r="B390" s="851"/>
      <c r="C390" s="851"/>
      <c r="E390" s="2" t="s">
        <v>125</v>
      </c>
      <c r="F390" s="14">
        <v>43445</v>
      </c>
      <c r="G390" s="8">
        <v>0.33333333333333331</v>
      </c>
      <c r="H390" s="8">
        <v>0.50347222222222221</v>
      </c>
      <c r="I390" s="8">
        <v>0.53819444444444442</v>
      </c>
      <c r="J390" s="8">
        <v>0.73958333333333337</v>
      </c>
      <c r="K390" s="11">
        <v>0.35416666666666669</v>
      </c>
      <c r="L390" s="11">
        <f>J390-G390-(I390-H390)</f>
        <v>0.37152777777777785</v>
      </c>
      <c r="S390" s="47"/>
    </row>
    <row r="391" spans="2:19" ht="12.75" hidden="1" customHeight="1" outlineLevel="1" x14ac:dyDescent="0.2">
      <c r="B391" s="851"/>
      <c r="C391" s="851"/>
      <c r="E391" s="2" t="s">
        <v>126</v>
      </c>
      <c r="F391" s="14">
        <v>43446</v>
      </c>
      <c r="G391" s="8">
        <v>0.31944444444444448</v>
      </c>
      <c r="H391" s="8">
        <v>0.50694444444444442</v>
      </c>
      <c r="I391" s="8">
        <v>0.54166666666666663</v>
      </c>
      <c r="J391" s="8">
        <v>0.68611111111111101</v>
      </c>
      <c r="K391" s="11">
        <v>0.35416666666666669</v>
      </c>
      <c r="L391" s="11">
        <f>J391-G391-(I391-H391)</f>
        <v>0.33194444444444432</v>
      </c>
      <c r="S391" s="47"/>
    </row>
    <row r="392" spans="2:19" ht="12.75" hidden="1" customHeight="1" outlineLevel="1" x14ac:dyDescent="0.2">
      <c r="B392" s="851"/>
      <c r="C392" s="851"/>
      <c r="E392" s="2" t="s">
        <v>127</v>
      </c>
      <c r="F392" s="14">
        <v>43447</v>
      </c>
      <c r="G392" s="8">
        <v>0.3125</v>
      </c>
      <c r="H392" s="8">
        <v>0.50347222222222221</v>
      </c>
      <c r="I392" s="8">
        <v>0.52430555555555558</v>
      </c>
      <c r="J392" s="8">
        <v>0.6875</v>
      </c>
      <c r="K392" s="11">
        <v>0.35416666666666669</v>
      </c>
      <c r="L392" s="11">
        <f>J392-G392-(I392-H392)</f>
        <v>0.35416666666666663</v>
      </c>
      <c r="S392" s="47"/>
    </row>
    <row r="393" spans="2:19" ht="12.75" hidden="1" customHeight="1" outlineLevel="1" x14ac:dyDescent="0.2">
      <c r="B393" s="851"/>
      <c r="C393" s="851"/>
      <c r="E393" s="2" t="s">
        <v>128</v>
      </c>
      <c r="F393" s="14">
        <v>43448</v>
      </c>
      <c r="G393" s="8">
        <v>0.33333333333333331</v>
      </c>
      <c r="H393" s="8">
        <v>0.50694444444444442</v>
      </c>
      <c r="I393" s="8">
        <v>0.53125</v>
      </c>
      <c r="J393" s="8">
        <v>0.72222222222222221</v>
      </c>
      <c r="K393" s="11">
        <v>0.35416666666666669</v>
      </c>
      <c r="L393" s="11">
        <f>J393-G393-(I393-H393)</f>
        <v>0.36458333333333331</v>
      </c>
      <c r="S393" s="47"/>
    </row>
    <row r="394" spans="2:19" ht="12.75" hidden="1" customHeight="1" outlineLevel="1" x14ac:dyDescent="0.2">
      <c r="B394" s="851"/>
      <c r="C394" s="851"/>
      <c r="E394" s="9" t="s">
        <v>129</v>
      </c>
      <c r="F394" s="13">
        <v>43449</v>
      </c>
      <c r="G394" s="5"/>
      <c r="H394" s="5"/>
      <c r="I394" s="5"/>
      <c r="J394" s="5"/>
      <c r="K394" s="10"/>
      <c r="L394" s="10"/>
      <c r="S394" s="47"/>
    </row>
    <row r="395" spans="2:19" ht="12.75" hidden="1" customHeight="1" outlineLevel="1" x14ac:dyDescent="0.2">
      <c r="B395" s="851"/>
      <c r="C395" s="851"/>
      <c r="E395" s="9" t="s">
        <v>130</v>
      </c>
      <c r="F395" s="13">
        <v>43450</v>
      </c>
      <c r="G395" s="5"/>
      <c r="H395" s="5"/>
      <c r="I395" s="5"/>
      <c r="J395" s="5"/>
      <c r="K395" s="10"/>
      <c r="L395" s="10"/>
      <c r="S395" s="47"/>
    </row>
    <row r="396" spans="2:19" ht="12.75" hidden="1" customHeight="1" outlineLevel="1" x14ac:dyDescent="0.2">
      <c r="B396" s="851"/>
      <c r="C396" s="851"/>
      <c r="D396" s="27">
        <v>51</v>
      </c>
      <c r="E396" s="2" t="s">
        <v>131</v>
      </c>
      <c r="F396" s="14">
        <v>43451</v>
      </c>
      <c r="G396" s="8">
        <v>0.3125</v>
      </c>
      <c r="H396" s="8">
        <v>0.50347222222222221</v>
      </c>
      <c r="I396" s="8">
        <v>0.53125</v>
      </c>
      <c r="J396" s="8">
        <v>0.73958333333333337</v>
      </c>
      <c r="K396" s="11">
        <v>0.35416666666666669</v>
      </c>
      <c r="L396" s="11">
        <f>J396-G396-(I396-H396)</f>
        <v>0.39930555555555558</v>
      </c>
      <c r="S396" s="47"/>
    </row>
    <row r="397" spans="2:19" ht="12.75" hidden="1" customHeight="1" outlineLevel="1" x14ac:dyDescent="0.2">
      <c r="B397" s="851"/>
      <c r="C397" s="851"/>
      <c r="E397" s="2" t="s">
        <v>125</v>
      </c>
      <c r="F397" s="14">
        <v>43452</v>
      </c>
      <c r="G397" s="8">
        <v>0.35069444444444442</v>
      </c>
      <c r="H397" s="8">
        <v>0.50347222222222221</v>
      </c>
      <c r="I397" s="8">
        <v>0.52430555555555558</v>
      </c>
      <c r="J397" s="8">
        <v>0.66319444444444442</v>
      </c>
      <c r="K397" s="11">
        <v>0.35416666666666669</v>
      </c>
      <c r="L397" s="11">
        <f>J397-G397-(I397-H397)</f>
        <v>0.29166666666666663</v>
      </c>
      <c r="S397" s="47"/>
    </row>
    <row r="398" spans="2:19" ht="12.75" hidden="1" customHeight="1" outlineLevel="1" x14ac:dyDescent="0.2">
      <c r="B398" s="851"/>
      <c r="C398" s="851"/>
      <c r="E398" s="2" t="s">
        <v>126</v>
      </c>
      <c r="F398" s="14">
        <v>43453</v>
      </c>
      <c r="G398" s="8">
        <v>0.33333333333333331</v>
      </c>
      <c r="H398" s="8">
        <v>0.50347222222222221</v>
      </c>
      <c r="I398" s="8">
        <v>0.52430555555555558</v>
      </c>
      <c r="J398" s="8">
        <v>0.66319444444444442</v>
      </c>
      <c r="K398" s="11">
        <v>0.35416666666666669</v>
      </c>
      <c r="L398" s="11">
        <f>J398-G398-(I398-H398)</f>
        <v>0.30902777777777773</v>
      </c>
      <c r="S398" s="47"/>
    </row>
    <row r="399" spans="2:19" ht="12.75" hidden="1" customHeight="1" outlineLevel="1" x14ac:dyDescent="0.2">
      <c r="B399" s="851"/>
      <c r="C399" s="851"/>
      <c r="E399" s="2" t="s">
        <v>127</v>
      </c>
      <c r="F399" s="14">
        <v>43454</v>
      </c>
      <c r="G399" s="8">
        <v>0.35416666666666669</v>
      </c>
      <c r="H399" s="8">
        <v>0.50347222222222221</v>
      </c>
      <c r="I399" s="8">
        <v>0.54513888888888895</v>
      </c>
      <c r="J399" s="8">
        <v>0.66666666666666663</v>
      </c>
      <c r="K399" s="11">
        <v>0.35416666666666669</v>
      </c>
      <c r="L399" s="11">
        <f>J399-G399-(I399-H399)</f>
        <v>0.2708333333333332</v>
      </c>
      <c r="S399" s="47"/>
    </row>
    <row r="400" spans="2:19" ht="12.75" hidden="1" customHeight="1" outlineLevel="1" x14ac:dyDescent="0.2">
      <c r="B400" s="851"/>
      <c r="C400" s="851"/>
      <c r="E400" s="2" t="s">
        <v>128</v>
      </c>
      <c r="F400" s="14">
        <v>43455</v>
      </c>
      <c r="G400" s="8">
        <v>0.35416666666666669</v>
      </c>
      <c r="H400" s="8">
        <v>0.50347222222222221</v>
      </c>
      <c r="I400" s="8">
        <v>0.54513888888888895</v>
      </c>
      <c r="J400" s="8">
        <v>0.66666666666666663</v>
      </c>
      <c r="K400" s="11">
        <v>0.35416666666666669</v>
      </c>
      <c r="L400" s="11">
        <f>J400-G400-(I400-H400)</f>
        <v>0.2708333333333332</v>
      </c>
      <c r="S400" s="47"/>
    </row>
    <row r="401" spans="2:19" ht="12.75" hidden="1" customHeight="1" outlineLevel="1" x14ac:dyDescent="0.2">
      <c r="B401" s="851"/>
      <c r="C401" s="851"/>
      <c r="E401" s="9" t="s">
        <v>129</v>
      </c>
      <c r="F401" s="13">
        <v>43456</v>
      </c>
      <c r="G401" s="5"/>
      <c r="H401" s="5"/>
      <c r="I401" s="5"/>
      <c r="J401" s="5"/>
      <c r="K401" s="10"/>
      <c r="L401" s="10"/>
      <c r="S401" s="47"/>
    </row>
    <row r="402" spans="2:19" ht="12.75" hidden="1" customHeight="1" outlineLevel="1" x14ac:dyDescent="0.2">
      <c r="B402" s="851"/>
      <c r="C402" s="851"/>
      <c r="E402" s="9" t="s">
        <v>130</v>
      </c>
      <c r="F402" s="13">
        <v>43457</v>
      </c>
      <c r="G402" s="5"/>
      <c r="H402" s="5"/>
      <c r="I402" s="5"/>
      <c r="J402" s="5"/>
      <c r="K402" s="10"/>
      <c r="L402" s="10"/>
      <c r="S402" s="47"/>
    </row>
    <row r="403" spans="2:19" ht="12.75" hidden="1" customHeight="1" outlineLevel="1" x14ac:dyDescent="0.2">
      <c r="B403" s="851"/>
      <c r="C403" s="851"/>
      <c r="D403" s="27">
        <v>52</v>
      </c>
      <c r="E403" s="9" t="s">
        <v>131</v>
      </c>
      <c r="F403" s="13">
        <v>43458</v>
      </c>
      <c r="G403" s="5">
        <v>0.29166666666666669</v>
      </c>
      <c r="H403" s="5">
        <v>0.50347222222222221</v>
      </c>
      <c r="I403" s="5">
        <v>0.52430555555555558</v>
      </c>
      <c r="J403" s="5">
        <v>0.66666666666666663</v>
      </c>
      <c r="K403" s="10">
        <v>0.35416666666666669</v>
      </c>
      <c r="L403" s="10">
        <f>J403-G403-(I403-H403)</f>
        <v>0.35416666666666657</v>
      </c>
      <c r="S403" s="47"/>
    </row>
    <row r="404" spans="2:19" ht="12.75" hidden="1" customHeight="1" outlineLevel="1" x14ac:dyDescent="0.2">
      <c r="B404" s="851"/>
      <c r="C404" s="851"/>
      <c r="D404" s="1"/>
      <c r="E404" s="9" t="s">
        <v>125</v>
      </c>
      <c r="F404" s="13">
        <v>43459</v>
      </c>
      <c r="G404" s="5">
        <v>0.29166666666666669</v>
      </c>
      <c r="H404" s="5">
        <v>0.50347222222222221</v>
      </c>
      <c r="I404" s="5">
        <v>0.52430555555555558</v>
      </c>
      <c r="J404" s="5">
        <v>0.66666666666666663</v>
      </c>
      <c r="K404" s="10">
        <v>0.35416666666666669</v>
      </c>
      <c r="L404" s="10">
        <f>J404-G404-(I404-H404)</f>
        <v>0.35416666666666657</v>
      </c>
      <c r="S404" s="47"/>
    </row>
    <row r="405" spans="2:19" ht="12.75" hidden="1" customHeight="1" outlineLevel="1" x14ac:dyDescent="0.2">
      <c r="B405" s="851"/>
      <c r="C405" s="851"/>
      <c r="E405" s="9" t="s">
        <v>126</v>
      </c>
      <c r="F405" s="13">
        <v>43460</v>
      </c>
      <c r="G405" s="5">
        <v>0.29166666666666669</v>
      </c>
      <c r="H405" s="5">
        <v>0.50347222222222221</v>
      </c>
      <c r="I405" s="5">
        <v>0.52430555555555558</v>
      </c>
      <c r="J405" s="5">
        <v>0.66666666666666663</v>
      </c>
      <c r="K405" s="10">
        <v>0.35416666666666669</v>
      </c>
      <c r="L405" s="10">
        <f>J405-G405-(I405-H405)</f>
        <v>0.35416666666666657</v>
      </c>
      <c r="S405" s="47"/>
    </row>
    <row r="406" spans="2:19" ht="12.75" hidden="1" customHeight="1" outlineLevel="1" x14ac:dyDescent="0.2">
      <c r="B406" s="851"/>
      <c r="C406" s="851"/>
      <c r="E406" s="9" t="s">
        <v>127</v>
      </c>
      <c r="F406" s="13">
        <v>43461</v>
      </c>
      <c r="G406" s="5">
        <v>0.29166666666666669</v>
      </c>
      <c r="H406" s="5">
        <v>0.50347222222222221</v>
      </c>
      <c r="I406" s="5">
        <v>0.52430555555555558</v>
      </c>
      <c r="J406" s="5">
        <v>0.66666666666666663</v>
      </c>
      <c r="K406" s="10">
        <v>0.35416666666666669</v>
      </c>
      <c r="L406" s="10">
        <f>J406-G406-(I406-H406)</f>
        <v>0.35416666666666657</v>
      </c>
      <c r="S406" s="47"/>
    </row>
    <row r="407" spans="2:19" ht="12.75" hidden="1" customHeight="1" outlineLevel="1" x14ac:dyDescent="0.2">
      <c r="B407" s="851"/>
      <c r="C407" s="851"/>
      <c r="E407" s="9" t="s">
        <v>128</v>
      </c>
      <c r="F407" s="13">
        <v>43462</v>
      </c>
      <c r="G407" s="5">
        <v>0.29166666666666669</v>
      </c>
      <c r="H407" s="5">
        <v>0.50347222222222221</v>
      </c>
      <c r="I407" s="5">
        <v>0.52430555555555558</v>
      </c>
      <c r="J407" s="5">
        <v>0.66666666666666663</v>
      </c>
      <c r="K407" s="10">
        <v>0.35416666666666669</v>
      </c>
      <c r="L407" s="10">
        <f>J407-G407-(I407-H407)</f>
        <v>0.35416666666666657</v>
      </c>
      <c r="S407" s="47"/>
    </row>
    <row r="408" spans="2:19" ht="12.75" hidden="1" customHeight="1" outlineLevel="1" x14ac:dyDescent="0.2">
      <c r="B408" s="851"/>
      <c r="C408" s="851"/>
      <c r="E408" s="9" t="s">
        <v>129</v>
      </c>
      <c r="F408" s="13">
        <v>43463</v>
      </c>
      <c r="G408" s="5"/>
      <c r="H408" s="5"/>
      <c r="I408" s="5"/>
      <c r="J408" s="5"/>
      <c r="K408" s="17"/>
      <c r="L408" s="10"/>
      <c r="S408" s="47"/>
    </row>
    <row r="409" spans="2:19" ht="12.75" hidden="1" customHeight="1" outlineLevel="1" x14ac:dyDescent="0.2">
      <c r="B409" s="851"/>
      <c r="C409" s="851"/>
      <c r="E409" s="9" t="s">
        <v>130</v>
      </c>
      <c r="F409" s="13">
        <v>43464</v>
      </c>
      <c r="S409" s="47"/>
    </row>
    <row r="410" spans="2:19" ht="12.75" hidden="1" customHeight="1" outlineLevel="1" x14ac:dyDescent="0.2">
      <c r="B410" s="851"/>
      <c r="C410" s="851"/>
      <c r="D410" s="27">
        <v>53</v>
      </c>
      <c r="E410" s="9" t="s">
        <v>131</v>
      </c>
      <c r="F410" s="13">
        <v>43465</v>
      </c>
      <c r="G410" s="5">
        <v>0.29166666666666669</v>
      </c>
      <c r="H410" s="5">
        <v>0.50347222222222221</v>
      </c>
      <c r="I410" s="5">
        <v>0.52430555555555558</v>
      </c>
      <c r="J410" s="5">
        <v>0.66666666666666663</v>
      </c>
      <c r="K410" s="10">
        <v>0.35416666666666669</v>
      </c>
      <c r="L410" s="10">
        <f>J410-G410-(I410-H410)</f>
        <v>0.35416666666666657</v>
      </c>
      <c r="S410" s="47"/>
    </row>
    <row r="411" spans="2:19" ht="12.75" hidden="1" customHeight="1" outlineLevel="1" x14ac:dyDescent="0.2">
      <c r="B411" s="851"/>
      <c r="C411" s="851"/>
      <c r="E411" s="9"/>
      <c r="F411" s="13"/>
      <c r="J411" s="4" t="s">
        <v>21</v>
      </c>
      <c r="K411" s="18">
        <f>SUM((K379:K410))</f>
        <v>7.4375000000000018</v>
      </c>
      <c r="L411" s="18">
        <f>SUM((L379:L410))</f>
        <v>7.7659722222222225</v>
      </c>
      <c r="M411" s="18">
        <f>IF(L411-K411&lt;0,K411-L411,L411-K411)</f>
        <v>0.32847222222222072</v>
      </c>
      <c r="N411" s="90">
        <f>8.5*SUM(N379:N410)/24</f>
        <v>0</v>
      </c>
      <c r="O411" s="90">
        <f>M411-N411</f>
        <v>0.32847222222222072</v>
      </c>
      <c r="S411" s="47"/>
    </row>
    <row r="412" spans="2:19" ht="12.75" customHeight="1" collapsed="1" x14ac:dyDescent="0.2">
      <c r="B412" s="852"/>
      <c r="C412" s="852"/>
      <c r="D412" s="49"/>
      <c r="E412" s="51"/>
      <c r="F412" s="51"/>
      <c r="G412" s="52"/>
      <c r="H412" s="52"/>
      <c r="I412" s="52"/>
      <c r="J412" s="52"/>
      <c r="K412" s="61"/>
      <c r="L412" s="51"/>
      <c r="M412" s="51"/>
      <c r="N412" s="57"/>
      <c r="O412" s="57"/>
      <c r="P412" s="49"/>
      <c r="Q412" s="49"/>
      <c r="R412" s="55"/>
      <c r="S412" s="56"/>
    </row>
  </sheetData>
  <mergeCells count="30">
    <mergeCell ref="B2:B4"/>
    <mergeCell ref="C2:C4"/>
    <mergeCell ref="G2:J2"/>
    <mergeCell ref="N2:N4"/>
    <mergeCell ref="O2:R2"/>
    <mergeCell ref="O3:R3"/>
    <mergeCell ref="B5:B38"/>
    <mergeCell ref="C5:C38"/>
    <mergeCell ref="B39:B72"/>
    <mergeCell ref="C39:C72"/>
    <mergeCell ref="B73:B106"/>
    <mergeCell ref="C73:C106"/>
    <mergeCell ref="B107:B140"/>
    <mergeCell ref="C107:C140"/>
    <mergeCell ref="B141:B174"/>
    <mergeCell ref="C141:C174"/>
    <mergeCell ref="B175:B208"/>
    <mergeCell ref="C175:C208"/>
    <mergeCell ref="B209:B242"/>
    <mergeCell ref="C209:C242"/>
    <mergeCell ref="B345:B378"/>
    <mergeCell ref="C345:C378"/>
    <mergeCell ref="B379:B412"/>
    <mergeCell ref="C379:C412"/>
    <mergeCell ref="B243:B276"/>
    <mergeCell ref="C243:C276"/>
    <mergeCell ref="B277:B310"/>
    <mergeCell ref="C277:C310"/>
    <mergeCell ref="B311:B344"/>
    <mergeCell ref="C311:C344"/>
  </mergeCells>
  <conditionalFormatting sqref="M37">
    <cfRule type="expression" dxfId="131" priority="28">
      <formula>(L37-K37)&lt;0</formula>
    </cfRule>
    <cfRule type="expression" dxfId="130" priority="27">
      <formula>(L37-K37)&gt;0</formula>
    </cfRule>
  </conditionalFormatting>
  <conditionalFormatting sqref="M71">
    <cfRule type="expression" dxfId="129" priority="22">
      <formula>(L71-K71)&lt;0</formula>
    </cfRule>
    <cfRule type="expression" dxfId="128" priority="21">
      <formula>(L71-K71)&gt;0</formula>
    </cfRule>
  </conditionalFormatting>
  <conditionalFormatting sqref="M105">
    <cfRule type="expression" dxfId="127" priority="20">
      <formula>(L105-K105)&lt;0</formula>
    </cfRule>
    <cfRule type="expression" dxfId="126" priority="19">
      <formula>(L105-K105)&gt;0</formula>
    </cfRule>
  </conditionalFormatting>
  <conditionalFormatting sqref="M139">
    <cfRule type="expression" dxfId="125" priority="18">
      <formula>(L139-K139)&lt;0</formula>
    </cfRule>
    <cfRule type="expression" dxfId="124" priority="17">
      <formula>(L139-K139)&gt;0</formula>
    </cfRule>
  </conditionalFormatting>
  <conditionalFormatting sqref="M173">
    <cfRule type="expression" dxfId="123" priority="16">
      <formula>(L173-K173)&lt;0</formula>
    </cfRule>
    <cfRule type="expression" dxfId="122" priority="15">
      <formula>(L173-K173)&gt;0</formula>
    </cfRule>
  </conditionalFormatting>
  <conditionalFormatting sqref="M207">
    <cfRule type="expression" dxfId="121" priority="13">
      <formula>(L207-K207)&gt;0</formula>
    </cfRule>
    <cfRule type="expression" dxfId="120" priority="14">
      <formula>(L207-K207)&lt;0</formula>
    </cfRule>
  </conditionalFormatting>
  <conditionalFormatting sqref="M241">
    <cfRule type="expression" dxfId="119" priority="12">
      <formula>(L241-K241)&lt;0</formula>
    </cfRule>
    <cfRule type="expression" dxfId="118" priority="11">
      <formula>(L241-K241)&gt;0</formula>
    </cfRule>
  </conditionalFormatting>
  <conditionalFormatting sqref="M275">
    <cfRule type="expression" dxfId="117" priority="10">
      <formula>(L275-K275)&lt;0</formula>
    </cfRule>
    <cfRule type="expression" dxfId="116" priority="9">
      <formula>(L275-K275)&gt;0</formula>
    </cfRule>
  </conditionalFormatting>
  <conditionalFormatting sqref="M309">
    <cfRule type="expression" dxfId="115" priority="8">
      <formula>(L309-K309)&lt;0</formula>
    </cfRule>
    <cfRule type="expression" dxfId="114" priority="7">
      <formula>(L309-K309)&gt;0</formula>
    </cfRule>
  </conditionalFormatting>
  <conditionalFormatting sqref="M343">
    <cfRule type="expression" dxfId="113" priority="6">
      <formula>(L343-K343)&lt;0</formula>
    </cfRule>
    <cfRule type="expression" dxfId="112" priority="5">
      <formula>(L343-K343)&gt;0</formula>
    </cfRule>
  </conditionalFormatting>
  <conditionalFormatting sqref="M377">
    <cfRule type="expression" dxfId="111" priority="4">
      <formula>(L377-K377)&lt;0</formula>
    </cfRule>
    <cfRule type="expression" dxfId="110" priority="3">
      <formula>(L377-K377)&gt;0</formula>
    </cfRule>
  </conditionalFormatting>
  <conditionalFormatting sqref="M411">
    <cfRule type="expression" dxfId="109" priority="2">
      <formula>(L411-K411)&lt;0</formula>
    </cfRule>
    <cfRule type="expression" dxfId="108" priority="1">
      <formula>(L411-K411)&gt;0</formula>
    </cfRule>
  </conditionalFormatting>
  <pageMargins left="0.70866141732283472" right="0.70866141732283472" top="0.74803149606299213" bottom="0.74803149606299213" header="0.31496062992125984" footer="0.31496062992125984"/>
  <pageSetup paperSize="9" scale="90" orientation="landscape" r:id="rId1"/>
  <rowBreaks count="12" manualBreakCount="12">
    <brk id="4" max="16383" man="1"/>
    <brk id="38" max="16383" man="1"/>
    <brk id="72" max="16383" man="1"/>
    <brk id="106" min="1" max="16" man="1"/>
    <brk id="140" min="1" max="16" man="1"/>
    <brk id="174" min="1" max="16" man="1"/>
    <brk id="208" min="1" max="16" man="1"/>
    <brk id="242" min="1" max="16" man="1"/>
    <brk id="276" min="1" max="16" man="1"/>
    <brk id="310" min="1" max="16" man="1"/>
    <brk id="344" min="1" max="16" man="1"/>
    <brk id="378" min="1" max="16"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B2:AV480"/>
  <sheetViews>
    <sheetView zoomScale="80" zoomScaleNormal="80" workbookViewId="0">
      <pane ySplit="4" topLeftCell="A5" activePane="bottomLeft" state="frozen"/>
      <selection pane="bottomLeft"/>
    </sheetView>
  </sheetViews>
  <sheetFormatPr baseColWidth="10" defaultColWidth="9.1640625" defaultRowHeight="14" outlineLevelRow="1" x14ac:dyDescent="0.2"/>
  <cols>
    <col min="1" max="1" width="2.6640625" style="1" customWidth="1"/>
    <col min="2" max="3" width="5.6640625" style="27" customWidth="1"/>
    <col min="4" max="4" width="3.6640625" style="27" customWidth="1"/>
    <col min="5" max="5" width="5.6640625" style="6" customWidth="1"/>
    <col min="6" max="6" width="11.6640625" style="6" customWidth="1"/>
    <col min="7" max="10" width="7.6640625" style="1" customWidth="1"/>
    <col min="11" max="11" width="7.6640625" style="16" customWidth="1"/>
    <col min="12" max="12" width="7.6640625" style="6" customWidth="1"/>
    <col min="13" max="13" width="8.33203125" style="6" customWidth="1"/>
    <col min="14" max="15" width="5.6640625" style="9" customWidth="1"/>
    <col min="16" max="16" width="3.6640625" style="27" customWidth="1"/>
    <col min="17" max="17" width="8.6640625" style="27" customWidth="1"/>
    <col min="18" max="18" width="5.6640625" style="28" customWidth="1"/>
    <col min="19" max="19" width="21.6640625" style="28" customWidth="1"/>
    <col min="20" max="20" width="3.6640625" style="1" customWidth="1"/>
    <col min="21" max="21" width="8.6640625" style="3" customWidth="1"/>
    <col min="22" max="22" width="8.6640625" style="27" customWidth="1"/>
    <col min="23" max="23" width="8.6640625" style="3" customWidth="1"/>
    <col min="24" max="24" width="8.6640625" style="27" customWidth="1"/>
    <col min="25" max="25" width="8.6640625" style="3" customWidth="1"/>
    <col min="26" max="26" width="8.6640625" style="27" customWidth="1"/>
    <col min="27" max="27" width="8.6640625" style="3" customWidth="1"/>
    <col min="28" max="28" width="8.6640625" style="27" customWidth="1"/>
    <col min="29" max="29" width="8.6640625" style="3" customWidth="1"/>
    <col min="30" max="30" width="8.6640625" style="27" customWidth="1"/>
    <col min="31" max="48" width="8.6640625" style="3" customWidth="1"/>
    <col min="49" max="16384" width="9.1640625" style="1"/>
  </cols>
  <sheetData>
    <row r="2" spans="2:19" ht="15" customHeight="1" x14ac:dyDescent="0.2">
      <c r="B2" s="867" t="s">
        <v>39</v>
      </c>
      <c r="C2" s="867" t="s">
        <v>23</v>
      </c>
      <c r="D2" s="31"/>
      <c r="E2" s="32"/>
      <c r="F2" s="32"/>
      <c r="G2" s="870" t="s">
        <v>43</v>
      </c>
      <c r="H2" s="871"/>
      <c r="I2" s="871"/>
      <c r="J2" s="871"/>
      <c r="K2" s="33" t="s">
        <v>21</v>
      </c>
      <c r="L2" s="32" t="s">
        <v>21</v>
      </c>
      <c r="M2" s="32" t="s">
        <v>45</v>
      </c>
      <c r="N2" s="955" t="s">
        <v>31</v>
      </c>
      <c r="O2" s="958" t="s">
        <v>46</v>
      </c>
      <c r="P2" s="958"/>
      <c r="Q2" s="959"/>
      <c r="R2" s="959"/>
      <c r="S2" s="34"/>
    </row>
    <row r="3" spans="2:19" ht="15" x14ac:dyDescent="0.2">
      <c r="B3" s="868"/>
      <c r="C3" s="868"/>
      <c r="D3" s="35" t="s">
        <v>0</v>
      </c>
      <c r="E3" s="36" t="s">
        <v>24</v>
      </c>
      <c r="F3" s="36" t="s">
        <v>25</v>
      </c>
      <c r="G3" s="36" t="s">
        <v>40</v>
      </c>
      <c r="H3" s="36" t="s">
        <v>42</v>
      </c>
      <c r="I3" s="36" t="s">
        <v>42</v>
      </c>
      <c r="J3" s="36" t="s">
        <v>41</v>
      </c>
      <c r="K3" s="37" t="s">
        <v>27</v>
      </c>
      <c r="L3" s="36" t="s">
        <v>44</v>
      </c>
      <c r="M3" s="36"/>
      <c r="N3" s="956"/>
      <c r="O3" s="960" t="s">
        <v>12</v>
      </c>
      <c r="P3" s="960"/>
      <c r="Q3" s="961"/>
      <c r="R3" s="961"/>
      <c r="S3" s="35"/>
    </row>
    <row r="4" spans="2:19" x14ac:dyDescent="0.2">
      <c r="B4" s="869"/>
      <c r="C4" s="869"/>
      <c r="D4" s="38" t="s">
        <v>26</v>
      </c>
      <c r="E4" s="39" t="s">
        <v>26</v>
      </c>
      <c r="F4" s="39" t="s">
        <v>26</v>
      </c>
      <c r="G4" s="39" t="s">
        <v>28</v>
      </c>
      <c r="H4" s="39" t="s">
        <v>28</v>
      </c>
      <c r="I4" s="39" t="s">
        <v>28</v>
      </c>
      <c r="J4" s="39" t="s">
        <v>28</v>
      </c>
      <c r="K4" s="40" t="s">
        <v>28</v>
      </c>
      <c r="L4" s="39" t="s">
        <v>28</v>
      </c>
      <c r="M4" s="39" t="s">
        <v>28</v>
      </c>
      <c r="N4" s="957"/>
      <c r="O4" s="38" t="s">
        <v>47</v>
      </c>
      <c r="P4" s="38" t="s">
        <v>24</v>
      </c>
      <c r="Q4" s="38" t="s">
        <v>91</v>
      </c>
      <c r="R4" s="38" t="s">
        <v>48</v>
      </c>
      <c r="S4" s="38" t="s">
        <v>47</v>
      </c>
    </row>
    <row r="5" spans="2:19" hidden="1" outlineLevel="1" x14ac:dyDescent="0.2">
      <c r="B5" s="850">
        <v>2016</v>
      </c>
      <c r="C5" s="850" t="s">
        <v>8</v>
      </c>
      <c r="D5" s="41"/>
      <c r="E5" s="42"/>
      <c r="F5" s="42"/>
      <c r="G5" s="43"/>
      <c r="H5" s="43"/>
      <c r="I5" s="43"/>
      <c r="J5" s="43"/>
      <c r="K5" s="44"/>
      <c r="L5" s="42"/>
      <c r="M5" s="42"/>
      <c r="N5" s="59"/>
      <c r="O5" s="59"/>
      <c r="P5" s="41"/>
      <c r="Q5" s="41"/>
      <c r="R5" s="45"/>
      <c r="S5" s="46"/>
    </row>
    <row r="6" spans="2:19" hidden="1" outlineLevel="1" x14ac:dyDescent="0.2">
      <c r="B6" s="851"/>
      <c r="C6" s="851"/>
      <c r="D6" s="27">
        <v>44</v>
      </c>
      <c r="E6" s="20" t="s">
        <v>7</v>
      </c>
      <c r="F6" s="21">
        <v>42675</v>
      </c>
      <c r="G6" s="22">
        <v>0.33333333333333331</v>
      </c>
      <c r="H6" s="22">
        <v>0.52083333333333337</v>
      </c>
      <c r="I6" s="22">
        <v>0.54166666666666663</v>
      </c>
      <c r="J6" s="22">
        <v>0.70833333333333337</v>
      </c>
      <c r="K6" s="23">
        <v>0.35416666666666669</v>
      </c>
      <c r="L6" s="23">
        <f>J6-G6-(I6-H6)</f>
        <v>0.3541666666666668</v>
      </c>
      <c r="M6" s="10"/>
      <c r="O6" s="10"/>
      <c r="S6" s="47"/>
    </row>
    <row r="7" spans="2:19" hidden="1" outlineLevel="1" x14ac:dyDescent="0.2">
      <c r="B7" s="851"/>
      <c r="C7" s="851"/>
      <c r="E7" s="20" t="s">
        <v>2</v>
      </c>
      <c r="F7" s="21">
        <v>42676</v>
      </c>
      <c r="G7" s="22">
        <v>0.33333333333333331</v>
      </c>
      <c r="H7" s="22">
        <v>0.52083333333333337</v>
      </c>
      <c r="I7" s="22">
        <v>0.54166666666666663</v>
      </c>
      <c r="J7" s="22">
        <v>0.70833333333333337</v>
      </c>
      <c r="K7" s="23">
        <v>0.35416666666666669</v>
      </c>
      <c r="L7" s="23">
        <f>J7-G7-(I7-H7)</f>
        <v>0.3541666666666668</v>
      </c>
      <c r="M7" s="10"/>
      <c r="O7" s="10"/>
      <c r="S7" s="47"/>
    </row>
    <row r="8" spans="2:19" hidden="1" outlineLevel="1" x14ac:dyDescent="0.2">
      <c r="B8" s="851"/>
      <c r="C8" s="851"/>
      <c r="E8" s="20" t="s">
        <v>3</v>
      </c>
      <c r="F8" s="21">
        <v>42677</v>
      </c>
      <c r="G8" s="22">
        <v>0.33333333333333331</v>
      </c>
      <c r="H8" s="22">
        <v>0.52083333333333337</v>
      </c>
      <c r="I8" s="22">
        <v>0.54166666666666663</v>
      </c>
      <c r="J8" s="22">
        <v>0.70833333333333337</v>
      </c>
      <c r="K8" s="23">
        <v>0.35416666666666669</v>
      </c>
      <c r="L8" s="23">
        <f>J8-G8-(I8-H8)</f>
        <v>0.3541666666666668</v>
      </c>
      <c r="M8" s="10"/>
      <c r="O8" s="10"/>
      <c r="S8" s="47"/>
    </row>
    <row r="9" spans="2:19" hidden="1" outlineLevel="1" x14ac:dyDescent="0.2">
      <c r="B9" s="851"/>
      <c r="C9" s="851"/>
      <c r="E9" s="20" t="s">
        <v>4</v>
      </c>
      <c r="F9" s="21">
        <v>42678</v>
      </c>
      <c r="G9" s="22">
        <v>0.33333333333333331</v>
      </c>
      <c r="H9" s="22">
        <v>0.52083333333333337</v>
      </c>
      <c r="I9" s="22">
        <v>0.54166666666666663</v>
      </c>
      <c r="J9" s="22">
        <v>0.70833333333333337</v>
      </c>
      <c r="K9" s="23">
        <v>0.35416666666666669</v>
      </c>
      <c r="L9" s="23">
        <f>J9-G9-(I9-H9)</f>
        <v>0.3541666666666668</v>
      </c>
      <c r="M9" s="10"/>
      <c r="O9" s="10"/>
      <c r="S9" s="47"/>
    </row>
    <row r="10" spans="2:19" hidden="1" outlineLevel="1" x14ac:dyDescent="0.2">
      <c r="B10" s="851"/>
      <c r="C10" s="851"/>
      <c r="E10" s="20" t="s">
        <v>5</v>
      </c>
      <c r="F10" s="21">
        <v>42679</v>
      </c>
      <c r="G10" s="22"/>
      <c r="H10" s="22"/>
      <c r="I10" s="22"/>
      <c r="J10" s="22"/>
      <c r="K10" s="23"/>
      <c r="L10" s="23"/>
      <c r="M10" s="10"/>
      <c r="O10" s="10"/>
      <c r="S10" s="47"/>
    </row>
    <row r="11" spans="2:19" hidden="1" outlineLevel="1" x14ac:dyDescent="0.2">
      <c r="B11" s="851"/>
      <c r="C11" s="851"/>
      <c r="E11" s="20" t="s">
        <v>6</v>
      </c>
      <c r="F11" s="21">
        <v>42680</v>
      </c>
      <c r="G11" s="24"/>
      <c r="H11" s="24"/>
      <c r="I11" s="24"/>
      <c r="J11" s="24"/>
      <c r="K11" s="20"/>
      <c r="L11" s="20"/>
      <c r="M11" s="9"/>
      <c r="S11" s="47"/>
    </row>
    <row r="12" spans="2:19" hidden="1" outlineLevel="1" x14ac:dyDescent="0.2">
      <c r="B12" s="851"/>
      <c r="C12" s="851"/>
      <c r="D12" s="27">
        <v>45</v>
      </c>
      <c r="E12" s="2" t="s">
        <v>1</v>
      </c>
      <c r="F12" s="14">
        <v>42681</v>
      </c>
      <c r="G12" s="8">
        <v>0.33680555555555558</v>
      </c>
      <c r="H12" s="8">
        <v>0.52430555555555558</v>
      </c>
      <c r="I12" s="8">
        <v>0.54652777777777783</v>
      </c>
      <c r="J12" s="8">
        <v>0.72916666666666663</v>
      </c>
      <c r="K12" s="17">
        <v>0.35416666666666669</v>
      </c>
      <c r="L12" s="11">
        <f>J12-G12-(I12-H12)</f>
        <v>0.3701388888888888</v>
      </c>
      <c r="M12" s="11"/>
      <c r="O12" s="10" t="s">
        <v>22</v>
      </c>
      <c r="S12" s="47" t="s">
        <v>92</v>
      </c>
    </row>
    <row r="13" spans="2:19" hidden="1" outlineLevel="1" x14ac:dyDescent="0.2">
      <c r="B13" s="851"/>
      <c r="C13" s="851"/>
      <c r="E13" s="2" t="s">
        <v>7</v>
      </c>
      <c r="F13" s="14">
        <v>42682</v>
      </c>
      <c r="G13" s="8">
        <v>0.33680555555555558</v>
      </c>
      <c r="H13" s="8">
        <v>0.52083333333333337</v>
      </c>
      <c r="I13" s="8">
        <v>0.54166666666666663</v>
      </c>
      <c r="J13" s="8">
        <v>0.73611111111111116</v>
      </c>
      <c r="K13" s="17">
        <v>0.35416666666666669</v>
      </c>
      <c r="L13" s="11">
        <f>J13-G13-(I13-H13)</f>
        <v>0.37847222222222232</v>
      </c>
      <c r="M13" s="11"/>
      <c r="O13" s="10"/>
      <c r="S13" s="47"/>
    </row>
    <row r="14" spans="2:19" hidden="1" outlineLevel="1" x14ac:dyDescent="0.2">
      <c r="B14" s="851"/>
      <c r="C14" s="851"/>
      <c r="E14" s="2" t="s">
        <v>2</v>
      </c>
      <c r="F14" s="14">
        <v>42683</v>
      </c>
      <c r="G14" s="8">
        <v>0.33680555555555558</v>
      </c>
      <c r="H14" s="8">
        <v>0.4770833333333333</v>
      </c>
      <c r="I14" s="8">
        <v>0.50208333333333333</v>
      </c>
      <c r="J14" s="8">
        <v>0.73958333333333337</v>
      </c>
      <c r="K14" s="17">
        <v>0.35416666666666669</v>
      </c>
      <c r="L14" s="11">
        <f>J14-G14-(I14-H14)</f>
        <v>0.37777777777777777</v>
      </c>
      <c r="M14" s="11"/>
      <c r="O14" s="10"/>
      <c r="S14" s="47"/>
    </row>
    <row r="15" spans="2:19" hidden="1" outlineLevel="1" x14ac:dyDescent="0.2">
      <c r="B15" s="851"/>
      <c r="C15" s="851"/>
      <c r="E15" s="2" t="s">
        <v>3</v>
      </c>
      <c r="F15" s="14">
        <v>42684</v>
      </c>
      <c r="G15" s="8">
        <v>0.34027777777777773</v>
      </c>
      <c r="H15" s="8">
        <v>0.52083333333333337</v>
      </c>
      <c r="I15" s="8">
        <v>0.54166666666666663</v>
      </c>
      <c r="J15" s="8">
        <v>0.70833333333333337</v>
      </c>
      <c r="K15" s="17">
        <v>0.35416666666666669</v>
      </c>
      <c r="L15" s="11">
        <f>J15-G15-(I15-H15)</f>
        <v>0.34722222222222238</v>
      </c>
      <c r="M15" s="11"/>
      <c r="O15" s="10"/>
      <c r="S15" s="47"/>
    </row>
    <row r="16" spans="2:19" hidden="1" outlineLevel="1" x14ac:dyDescent="0.2">
      <c r="B16" s="851"/>
      <c r="C16" s="851"/>
      <c r="E16" s="2" t="s">
        <v>4</v>
      </c>
      <c r="F16" s="14">
        <v>42685</v>
      </c>
      <c r="G16" s="8">
        <v>0.33333333333333331</v>
      </c>
      <c r="H16" s="8">
        <v>0.52083333333333337</v>
      </c>
      <c r="I16" s="8">
        <v>0.54166666666666663</v>
      </c>
      <c r="J16" s="8">
        <v>0.70833333333333337</v>
      </c>
      <c r="K16" s="17">
        <v>0.35416666666666669</v>
      </c>
      <c r="L16" s="11">
        <f>J16-G16-(I16-H16)</f>
        <v>0.3541666666666668</v>
      </c>
      <c r="M16" s="10"/>
      <c r="O16" s="91" t="s">
        <v>11</v>
      </c>
      <c r="P16" s="86"/>
      <c r="Q16" s="27" t="s">
        <v>14</v>
      </c>
      <c r="R16" s="28" t="s">
        <v>13</v>
      </c>
      <c r="S16" s="47"/>
    </row>
    <row r="17" spans="2:19" hidden="1" outlineLevel="1" x14ac:dyDescent="0.2">
      <c r="B17" s="851"/>
      <c r="C17" s="851"/>
      <c r="E17" s="2" t="s">
        <v>5</v>
      </c>
      <c r="F17" s="14">
        <v>42686</v>
      </c>
      <c r="G17" s="8"/>
      <c r="H17" s="8"/>
      <c r="I17" s="8"/>
      <c r="J17" s="8"/>
      <c r="K17" s="17"/>
      <c r="L17" s="11"/>
      <c r="M17" s="12"/>
      <c r="O17" s="91" t="s">
        <v>11</v>
      </c>
      <c r="P17" s="86"/>
      <c r="Q17" s="27" t="s">
        <v>14</v>
      </c>
      <c r="R17" s="28" t="s">
        <v>13</v>
      </c>
      <c r="S17" s="47"/>
    </row>
    <row r="18" spans="2:19" hidden="1" outlineLevel="1" x14ac:dyDescent="0.2">
      <c r="B18" s="851"/>
      <c r="C18" s="851"/>
      <c r="E18" s="2" t="s">
        <v>6</v>
      </c>
      <c r="F18" s="14">
        <v>42687</v>
      </c>
      <c r="G18" s="8">
        <v>0.33333333333333331</v>
      </c>
      <c r="H18" s="8">
        <v>0.52083333333333337</v>
      </c>
      <c r="I18" s="8">
        <v>0.54166666666666663</v>
      </c>
      <c r="J18" s="8">
        <v>0.91666666666666663</v>
      </c>
      <c r="K18" s="25">
        <v>0</v>
      </c>
      <c r="L18" s="11">
        <f t="shared" ref="L18:L23" si="0">J18-G18-(I18-H18)</f>
        <v>0.5625</v>
      </c>
      <c r="M18" s="1"/>
      <c r="O18" s="92"/>
      <c r="P18" s="87">
        <v>1</v>
      </c>
      <c r="Q18" s="27" t="s">
        <v>14</v>
      </c>
      <c r="R18" s="28" t="s">
        <v>13</v>
      </c>
      <c r="S18" s="47"/>
    </row>
    <row r="19" spans="2:19" hidden="1" outlineLevel="1" x14ac:dyDescent="0.2">
      <c r="B19" s="851"/>
      <c r="C19" s="851"/>
      <c r="D19" s="27">
        <v>46</v>
      </c>
      <c r="E19" s="2" t="s">
        <v>1</v>
      </c>
      <c r="F19" s="14">
        <v>42688</v>
      </c>
      <c r="G19" s="8">
        <v>0.33333333333333331</v>
      </c>
      <c r="H19" s="8">
        <v>0.52083333333333337</v>
      </c>
      <c r="I19" s="8">
        <v>0.54166666666666663</v>
      </c>
      <c r="J19" s="8">
        <v>0.875</v>
      </c>
      <c r="K19" s="17">
        <v>0.35416666666666669</v>
      </c>
      <c r="L19" s="11">
        <f t="shared" si="0"/>
        <v>0.52083333333333348</v>
      </c>
      <c r="M19" s="1"/>
      <c r="O19" s="92"/>
      <c r="P19" s="87">
        <v>2</v>
      </c>
      <c r="Q19" s="27" t="s">
        <v>14</v>
      </c>
      <c r="R19" s="28" t="s">
        <v>13</v>
      </c>
      <c r="S19" s="47"/>
    </row>
    <row r="20" spans="2:19" hidden="1" outlineLevel="1" x14ac:dyDescent="0.2">
      <c r="B20" s="851"/>
      <c r="C20" s="851"/>
      <c r="E20" s="2" t="s">
        <v>7</v>
      </c>
      <c r="F20" s="14">
        <v>42689</v>
      </c>
      <c r="G20" s="8">
        <v>0.33333333333333331</v>
      </c>
      <c r="H20" s="8">
        <v>0.52083333333333337</v>
      </c>
      <c r="I20" s="8">
        <v>0.54166666666666663</v>
      </c>
      <c r="J20" s="8">
        <v>0.83333333333333337</v>
      </c>
      <c r="K20" s="17">
        <v>0.35416666666666669</v>
      </c>
      <c r="L20" s="11">
        <f t="shared" si="0"/>
        <v>0.47916666666666674</v>
      </c>
      <c r="M20" s="1"/>
      <c r="O20" s="92"/>
      <c r="P20" s="87">
        <v>3</v>
      </c>
      <c r="Q20" s="27" t="s">
        <v>14</v>
      </c>
      <c r="R20" s="28" t="s">
        <v>13</v>
      </c>
      <c r="S20" s="47"/>
    </row>
    <row r="21" spans="2:19" hidden="1" outlineLevel="1" x14ac:dyDescent="0.2">
      <c r="B21" s="851"/>
      <c r="C21" s="851"/>
      <c r="E21" s="2" t="s">
        <v>2</v>
      </c>
      <c r="F21" s="14">
        <v>42690</v>
      </c>
      <c r="G21" s="8">
        <v>0.33333333333333331</v>
      </c>
      <c r="H21" s="8">
        <v>0.52083333333333337</v>
      </c>
      <c r="I21" s="8">
        <v>0.54166666666666663</v>
      </c>
      <c r="J21" s="8">
        <v>0.70833333333333337</v>
      </c>
      <c r="K21" s="17">
        <v>0.35416666666666669</v>
      </c>
      <c r="L21" s="11">
        <f t="shared" si="0"/>
        <v>0.3541666666666668</v>
      </c>
      <c r="M21" s="10"/>
      <c r="O21" s="91" t="s">
        <v>11</v>
      </c>
      <c r="P21" s="86"/>
      <c r="Q21" s="27" t="s">
        <v>14</v>
      </c>
      <c r="R21" s="28" t="s">
        <v>13</v>
      </c>
      <c r="S21" s="47"/>
    </row>
    <row r="22" spans="2:19" hidden="1" outlineLevel="1" x14ac:dyDescent="0.2">
      <c r="B22" s="851"/>
      <c r="C22" s="851"/>
      <c r="E22" s="2" t="s">
        <v>3</v>
      </c>
      <c r="F22" s="14">
        <v>42691</v>
      </c>
      <c r="G22" s="8">
        <v>0.4201388888888889</v>
      </c>
      <c r="H22" s="8">
        <v>0.4826388888888889</v>
      </c>
      <c r="I22" s="8">
        <v>0.50694444444444442</v>
      </c>
      <c r="J22" s="8">
        <v>0.80208333333333337</v>
      </c>
      <c r="K22" s="17">
        <v>0.35416666666666669</v>
      </c>
      <c r="L22" s="11">
        <f t="shared" si="0"/>
        <v>0.35763888888888895</v>
      </c>
      <c r="M22" s="11"/>
      <c r="S22" s="47"/>
    </row>
    <row r="23" spans="2:19" hidden="1" outlineLevel="1" x14ac:dyDescent="0.2">
      <c r="B23" s="851"/>
      <c r="C23" s="851"/>
      <c r="E23" s="2" t="s">
        <v>4</v>
      </c>
      <c r="F23" s="14">
        <v>42692</v>
      </c>
      <c r="G23" s="8">
        <v>0.35416666666666669</v>
      </c>
      <c r="H23" s="8">
        <v>0.50347222222222221</v>
      </c>
      <c r="I23" s="8">
        <v>0.52430555555555558</v>
      </c>
      <c r="J23" s="8">
        <v>0.72916666666666663</v>
      </c>
      <c r="K23" s="17">
        <v>0.35416666666666669</v>
      </c>
      <c r="L23" s="11">
        <f t="shared" si="0"/>
        <v>0.35416666666666657</v>
      </c>
      <c r="M23" s="11"/>
      <c r="O23" s="10"/>
      <c r="S23" s="47"/>
    </row>
    <row r="24" spans="2:19" hidden="1" outlineLevel="1" x14ac:dyDescent="0.2">
      <c r="B24" s="851"/>
      <c r="C24" s="851"/>
      <c r="E24" s="2" t="s">
        <v>5</v>
      </c>
      <c r="F24" s="14">
        <v>42693</v>
      </c>
      <c r="G24" s="8"/>
      <c r="H24" s="8"/>
      <c r="I24" s="8"/>
      <c r="J24" s="8"/>
      <c r="K24" s="17"/>
      <c r="L24" s="11"/>
      <c r="M24" s="11"/>
      <c r="O24" s="10"/>
      <c r="S24" s="47"/>
    </row>
    <row r="25" spans="2:19" hidden="1" outlineLevel="1" x14ac:dyDescent="0.2">
      <c r="B25" s="851"/>
      <c r="C25" s="851"/>
      <c r="E25" s="2" t="s">
        <v>6</v>
      </c>
      <c r="F25" s="14">
        <v>42694</v>
      </c>
      <c r="G25" s="8"/>
      <c r="H25" s="8"/>
      <c r="I25" s="8"/>
      <c r="J25" s="8"/>
      <c r="K25" s="17"/>
      <c r="L25" s="11"/>
      <c r="M25" s="11"/>
      <c r="O25" s="10"/>
      <c r="S25" s="47"/>
    </row>
    <row r="26" spans="2:19" hidden="1" outlineLevel="1" x14ac:dyDescent="0.2">
      <c r="B26" s="851"/>
      <c r="C26" s="851"/>
      <c r="D26" s="27">
        <v>47</v>
      </c>
      <c r="E26" s="2" t="s">
        <v>1</v>
      </c>
      <c r="F26" s="14">
        <v>42695</v>
      </c>
      <c r="G26" s="8">
        <v>0.34027777777777773</v>
      </c>
      <c r="H26" s="8">
        <v>0.59375</v>
      </c>
      <c r="I26" s="8">
        <v>0.63541666666666663</v>
      </c>
      <c r="J26" s="8">
        <v>0.8125</v>
      </c>
      <c r="K26" s="17">
        <v>0.35416666666666669</v>
      </c>
      <c r="L26" s="11">
        <f>J26-G26-(I26-H26)</f>
        <v>0.43055555555555564</v>
      </c>
      <c r="M26" s="11"/>
      <c r="O26" s="10"/>
      <c r="S26" s="47"/>
    </row>
    <row r="27" spans="2:19" hidden="1" outlineLevel="1" x14ac:dyDescent="0.2">
      <c r="B27" s="851"/>
      <c r="C27" s="851"/>
      <c r="E27" s="2" t="s">
        <v>7</v>
      </c>
      <c r="F27" s="14">
        <v>42696</v>
      </c>
      <c r="G27" s="8">
        <v>0.375</v>
      </c>
      <c r="H27" s="8">
        <v>0.52083333333333337</v>
      </c>
      <c r="I27" s="8">
        <v>0.54166666666666663</v>
      </c>
      <c r="J27" s="8">
        <v>0.75</v>
      </c>
      <c r="K27" s="17">
        <v>0.35416666666666669</v>
      </c>
      <c r="L27" s="11">
        <f>J27-G27-(I27-H27)</f>
        <v>0.35416666666666674</v>
      </c>
      <c r="M27" s="11"/>
      <c r="O27" s="10"/>
      <c r="S27" s="47"/>
    </row>
    <row r="28" spans="2:19" hidden="1" outlineLevel="1" x14ac:dyDescent="0.2">
      <c r="B28" s="851"/>
      <c r="C28" s="851"/>
      <c r="E28" s="2" t="s">
        <v>2</v>
      </c>
      <c r="F28" s="14">
        <v>42697</v>
      </c>
      <c r="G28" s="8">
        <v>0.375</v>
      </c>
      <c r="H28" s="8">
        <v>0.52083333333333337</v>
      </c>
      <c r="I28" s="8">
        <v>0.54166666666666663</v>
      </c>
      <c r="J28" s="8">
        <v>0.76041666666666663</v>
      </c>
      <c r="K28" s="17">
        <v>0.35416666666666669</v>
      </c>
      <c r="L28" s="11">
        <f>J28-G28-(I28-H28)</f>
        <v>0.36458333333333337</v>
      </c>
      <c r="M28" s="11"/>
      <c r="O28" s="10"/>
      <c r="S28" s="47"/>
    </row>
    <row r="29" spans="2:19" hidden="1" outlineLevel="1" x14ac:dyDescent="0.2">
      <c r="B29" s="851"/>
      <c r="C29" s="851"/>
      <c r="E29" s="2" t="s">
        <v>3</v>
      </c>
      <c r="F29" s="14">
        <v>42698</v>
      </c>
      <c r="G29" s="8">
        <v>0.35416666666666669</v>
      </c>
      <c r="H29" s="8">
        <v>0.55208333333333337</v>
      </c>
      <c r="I29" s="8">
        <v>0.58333333333333337</v>
      </c>
      <c r="J29" s="8">
        <v>0.90625</v>
      </c>
      <c r="K29" s="17">
        <v>0.35416666666666669</v>
      </c>
      <c r="L29" s="11">
        <f>J29-G29-(I29-H29)</f>
        <v>0.52083333333333326</v>
      </c>
      <c r="M29" s="11"/>
      <c r="O29" s="10"/>
      <c r="S29" s="47"/>
    </row>
    <row r="30" spans="2:19" hidden="1" outlineLevel="1" x14ac:dyDescent="0.2">
      <c r="B30" s="851"/>
      <c r="C30" s="851"/>
      <c r="E30" s="2" t="s">
        <v>4</v>
      </c>
      <c r="F30" s="14">
        <v>42699</v>
      </c>
      <c r="G30" s="8">
        <v>0.40625</v>
      </c>
      <c r="H30" s="8">
        <v>0.52083333333333337</v>
      </c>
      <c r="I30" s="8">
        <v>0.54166666666666663</v>
      </c>
      <c r="J30" s="8">
        <v>0.72916666666666663</v>
      </c>
      <c r="K30" s="17">
        <v>0.35416666666666669</v>
      </c>
      <c r="L30" s="11">
        <f>J30-G30-(I30-H30)</f>
        <v>0.30208333333333337</v>
      </c>
      <c r="M30" s="11"/>
      <c r="O30" s="10"/>
      <c r="S30" s="47"/>
    </row>
    <row r="31" spans="2:19" hidden="1" outlineLevel="1" x14ac:dyDescent="0.2">
      <c r="B31" s="851"/>
      <c r="C31" s="851"/>
      <c r="E31" s="2" t="s">
        <v>5</v>
      </c>
      <c r="F31" s="14">
        <v>42700</v>
      </c>
      <c r="G31" s="8"/>
      <c r="H31" s="8"/>
      <c r="I31" s="8"/>
      <c r="J31" s="8"/>
      <c r="K31" s="17"/>
      <c r="L31" s="11"/>
      <c r="M31" s="12"/>
      <c r="O31" s="91" t="s">
        <v>11</v>
      </c>
      <c r="P31" s="86"/>
      <c r="Q31" s="27" t="s">
        <v>15</v>
      </c>
      <c r="R31" s="28" t="s">
        <v>16</v>
      </c>
      <c r="S31" s="47"/>
    </row>
    <row r="32" spans="2:19" hidden="1" outlineLevel="1" x14ac:dyDescent="0.2">
      <c r="B32" s="851"/>
      <c r="C32" s="851"/>
      <c r="E32" s="2" t="s">
        <v>6</v>
      </c>
      <c r="F32" s="14">
        <v>42701</v>
      </c>
      <c r="G32" s="8"/>
      <c r="H32" s="8"/>
      <c r="I32" s="8"/>
      <c r="J32" s="8"/>
      <c r="L32" s="11"/>
      <c r="M32" s="12"/>
      <c r="O32" s="91" t="s">
        <v>11</v>
      </c>
      <c r="P32" s="86"/>
      <c r="Q32" s="27" t="s">
        <v>15</v>
      </c>
      <c r="R32" s="28" t="s">
        <v>16</v>
      </c>
      <c r="S32" s="47"/>
    </row>
    <row r="33" spans="2:19" hidden="1" outlineLevel="1" x14ac:dyDescent="0.2">
      <c r="B33" s="851"/>
      <c r="C33" s="851"/>
      <c r="D33" s="27">
        <v>48</v>
      </c>
      <c r="E33" s="2" t="s">
        <v>1</v>
      </c>
      <c r="F33" s="14">
        <v>42702</v>
      </c>
      <c r="G33" s="8">
        <v>0.33333333333333331</v>
      </c>
      <c r="H33" s="8">
        <v>0.52083333333333337</v>
      </c>
      <c r="I33" s="8">
        <v>0.54166666666666663</v>
      </c>
      <c r="J33" s="8">
        <v>0.79166666666666663</v>
      </c>
      <c r="K33" s="17">
        <v>0.35416666666666669</v>
      </c>
      <c r="L33" s="11">
        <f>J33-G33-(I33-H33)</f>
        <v>0.43750000000000006</v>
      </c>
      <c r="M33" s="1"/>
      <c r="O33" s="92"/>
      <c r="P33" s="87">
        <v>1</v>
      </c>
      <c r="Q33" s="27" t="s">
        <v>15</v>
      </c>
      <c r="R33" s="28" t="s">
        <v>16</v>
      </c>
      <c r="S33" s="47"/>
    </row>
    <row r="34" spans="2:19" hidden="1" outlineLevel="1" x14ac:dyDescent="0.2">
      <c r="B34" s="851"/>
      <c r="C34" s="851"/>
      <c r="E34" s="2" t="s">
        <v>7</v>
      </c>
      <c r="F34" s="14">
        <v>42703</v>
      </c>
      <c r="G34" s="8">
        <v>0.33333333333333331</v>
      </c>
      <c r="H34" s="8">
        <v>0.52083333333333337</v>
      </c>
      <c r="I34" s="8">
        <v>0.54166666666666663</v>
      </c>
      <c r="J34" s="8">
        <v>0.75</v>
      </c>
      <c r="K34" s="17">
        <v>0.35416666666666669</v>
      </c>
      <c r="L34" s="11">
        <f>J34-G34-(I34-H34)</f>
        <v>0.39583333333333343</v>
      </c>
      <c r="M34" s="1"/>
      <c r="O34" s="92"/>
      <c r="P34" s="87">
        <v>2</v>
      </c>
      <c r="Q34" s="27" t="s">
        <v>15</v>
      </c>
      <c r="R34" s="28" t="s">
        <v>16</v>
      </c>
      <c r="S34" s="47"/>
    </row>
    <row r="35" spans="2:19" hidden="1" outlineLevel="1" x14ac:dyDescent="0.2">
      <c r="B35" s="851"/>
      <c r="C35" s="851"/>
      <c r="E35" s="2" t="s">
        <v>2</v>
      </c>
      <c r="F35" s="14">
        <v>42704</v>
      </c>
      <c r="G35" s="8">
        <v>0.3611111111111111</v>
      </c>
      <c r="H35" s="8">
        <v>0.52083333333333337</v>
      </c>
      <c r="I35" s="8">
        <v>0.54166666666666663</v>
      </c>
      <c r="J35" s="8">
        <v>0.75</v>
      </c>
      <c r="K35" s="17">
        <v>0.35416666666666669</v>
      </c>
      <c r="L35" s="11">
        <f>J35-G35-(I35-H35)</f>
        <v>0.36805555555555564</v>
      </c>
      <c r="M35" s="1"/>
      <c r="O35" s="92"/>
      <c r="P35" s="87">
        <v>3</v>
      </c>
      <c r="Q35" s="27" t="s">
        <v>15</v>
      </c>
      <c r="R35" s="28" t="s">
        <v>16</v>
      </c>
      <c r="S35" s="47"/>
    </row>
    <row r="36" spans="2:19" hidden="1" outlineLevel="1" x14ac:dyDescent="0.2">
      <c r="B36" s="851"/>
      <c r="C36" s="851"/>
      <c r="E36" s="26"/>
      <c r="F36" s="15"/>
      <c r="G36" s="7"/>
      <c r="H36" s="7"/>
      <c r="I36" s="7"/>
      <c r="S36" s="47"/>
    </row>
    <row r="37" spans="2:19" hidden="1" outlineLevel="1" x14ac:dyDescent="0.2">
      <c r="B37" s="851"/>
      <c r="C37" s="851"/>
      <c r="E37" s="26"/>
      <c r="F37" s="15"/>
      <c r="G37" s="7"/>
      <c r="H37" s="7"/>
      <c r="I37" s="7"/>
      <c r="J37" s="4" t="s">
        <v>21</v>
      </c>
      <c r="K37" s="18">
        <f>SUM(K5:K36)</f>
        <v>7.7916666666666687</v>
      </c>
      <c r="L37" s="18">
        <f>SUM(L5:L36)</f>
        <v>9.0465277777777811</v>
      </c>
      <c r="M37" s="18">
        <f>IF(L37-K37&lt;0,K37-L37,L37-K37)</f>
        <v>1.2548611111111123</v>
      </c>
      <c r="N37" s="90">
        <f>8.5*SUM(N5:N36)/24</f>
        <v>0</v>
      </c>
      <c r="O37" s="90">
        <f>M37-N37</f>
        <v>1.2548611111111123</v>
      </c>
      <c r="S37" s="47"/>
    </row>
    <row r="38" spans="2:19" ht="13.5" customHeight="1" collapsed="1" x14ac:dyDescent="0.2">
      <c r="B38" s="852"/>
      <c r="C38" s="852"/>
      <c r="D38" s="49"/>
      <c r="E38" s="57"/>
      <c r="F38" s="57"/>
      <c r="G38" s="58"/>
      <c r="H38" s="58"/>
      <c r="I38" s="58"/>
      <c r="J38" s="52"/>
      <c r="K38" s="53"/>
      <c r="L38" s="57"/>
      <c r="M38" s="57"/>
      <c r="N38" s="57"/>
      <c r="O38" s="57"/>
      <c r="P38" s="49"/>
      <c r="Q38" s="49"/>
      <c r="R38" s="55"/>
      <c r="S38" s="56"/>
    </row>
    <row r="39" spans="2:19" ht="12.75" hidden="1" customHeight="1" outlineLevel="1" x14ac:dyDescent="0.2">
      <c r="B39" s="850">
        <v>2016</v>
      </c>
      <c r="C39" s="850" t="s">
        <v>9</v>
      </c>
      <c r="D39" s="41"/>
      <c r="E39" s="59"/>
      <c r="F39" s="59"/>
      <c r="G39" s="60"/>
      <c r="H39" s="60"/>
      <c r="I39" s="60"/>
      <c r="J39" s="60"/>
      <c r="K39" s="44"/>
      <c r="L39" s="59"/>
      <c r="M39" s="59"/>
      <c r="N39" s="59"/>
      <c r="O39" s="59"/>
      <c r="P39" s="41"/>
      <c r="Q39" s="41"/>
      <c r="R39" s="45"/>
      <c r="S39" s="46"/>
    </row>
    <row r="40" spans="2:19" ht="12.75" hidden="1" customHeight="1" outlineLevel="1" x14ac:dyDescent="0.2">
      <c r="B40" s="851"/>
      <c r="C40" s="851"/>
      <c r="E40" s="2" t="s">
        <v>3</v>
      </c>
      <c r="F40" s="14">
        <v>42705</v>
      </c>
      <c r="G40" s="8">
        <v>0.3611111111111111</v>
      </c>
      <c r="H40" s="8">
        <v>0.52083333333333337</v>
      </c>
      <c r="I40" s="8">
        <v>0.54166666666666663</v>
      </c>
      <c r="J40" s="8">
        <v>0.75</v>
      </c>
      <c r="K40" s="17">
        <v>0.35416666666666669</v>
      </c>
      <c r="L40" s="11">
        <f>J40-G40-(I40-H40)</f>
        <v>0.36805555555555564</v>
      </c>
      <c r="M40" s="1"/>
      <c r="O40" s="92"/>
      <c r="P40" s="87">
        <v>4</v>
      </c>
      <c r="Q40" s="27" t="s">
        <v>15</v>
      </c>
      <c r="R40" s="28" t="s">
        <v>16</v>
      </c>
      <c r="S40" s="47"/>
    </row>
    <row r="41" spans="2:19" ht="12.75" hidden="1" customHeight="1" outlineLevel="1" x14ac:dyDescent="0.2">
      <c r="B41" s="851"/>
      <c r="C41" s="851"/>
      <c r="E41" s="2" t="s">
        <v>4</v>
      </c>
      <c r="F41" s="14">
        <v>42706</v>
      </c>
      <c r="G41" s="8">
        <v>0.3611111111111111</v>
      </c>
      <c r="H41" s="8">
        <v>0.52083333333333337</v>
      </c>
      <c r="I41" s="8">
        <v>0.54166666666666663</v>
      </c>
      <c r="J41" s="8">
        <v>0.75</v>
      </c>
      <c r="K41" s="17">
        <v>0.35416666666666669</v>
      </c>
      <c r="L41" s="11">
        <f>J41-G41-(I41-H41)</f>
        <v>0.36805555555555564</v>
      </c>
      <c r="M41" s="1"/>
      <c r="O41" s="92"/>
      <c r="P41" s="87">
        <v>5</v>
      </c>
      <c r="Q41" s="27" t="s">
        <v>15</v>
      </c>
      <c r="R41" s="28" t="s">
        <v>16</v>
      </c>
      <c r="S41" s="47"/>
    </row>
    <row r="42" spans="2:19" ht="12.75" hidden="1" customHeight="1" outlineLevel="1" x14ac:dyDescent="0.2">
      <c r="B42" s="851"/>
      <c r="C42" s="851"/>
      <c r="E42" s="2" t="s">
        <v>5</v>
      </c>
      <c r="F42" s="14">
        <v>42707</v>
      </c>
      <c r="G42" s="8">
        <v>0.3611111111111111</v>
      </c>
      <c r="H42" s="8">
        <v>0.52083333333333337</v>
      </c>
      <c r="I42" s="8">
        <v>0.54166666666666663</v>
      </c>
      <c r="J42" s="8">
        <v>0.75</v>
      </c>
      <c r="K42" s="25">
        <v>0</v>
      </c>
      <c r="L42" s="11">
        <f>J42-G42-(I42-H42)</f>
        <v>0.36805555555555564</v>
      </c>
      <c r="M42" s="1"/>
      <c r="O42" s="92"/>
      <c r="P42" s="87">
        <v>6</v>
      </c>
      <c r="Q42" s="27" t="s">
        <v>15</v>
      </c>
      <c r="R42" s="28" t="s">
        <v>16</v>
      </c>
      <c r="S42" s="47"/>
    </row>
    <row r="43" spans="2:19" ht="12.75" hidden="1" customHeight="1" outlineLevel="1" x14ac:dyDescent="0.2">
      <c r="B43" s="851"/>
      <c r="C43" s="851"/>
      <c r="E43" s="2" t="s">
        <v>6</v>
      </c>
      <c r="F43" s="14">
        <v>42708</v>
      </c>
      <c r="G43" s="8"/>
      <c r="H43" s="8"/>
      <c r="I43" s="8"/>
      <c r="J43" s="8"/>
      <c r="L43" s="11"/>
      <c r="O43" s="93"/>
      <c r="P43" s="88"/>
      <c r="Q43" s="27" t="s">
        <v>15</v>
      </c>
      <c r="R43" s="28" t="s">
        <v>16</v>
      </c>
      <c r="S43" s="47"/>
    </row>
    <row r="44" spans="2:19" ht="12.75" hidden="1" customHeight="1" outlineLevel="1" x14ac:dyDescent="0.2">
      <c r="B44" s="851"/>
      <c r="C44" s="851"/>
      <c r="D44" s="27">
        <v>49</v>
      </c>
      <c r="E44" s="2" t="s">
        <v>1</v>
      </c>
      <c r="F44" s="14">
        <v>42709</v>
      </c>
      <c r="G44" s="8">
        <v>0.36805555555555558</v>
      </c>
      <c r="H44" s="8">
        <v>0.52083333333333337</v>
      </c>
      <c r="I44" s="8">
        <v>0.54166666666666663</v>
      </c>
      <c r="J44" s="8">
        <v>0.75</v>
      </c>
      <c r="K44" s="17">
        <v>0.35416666666666669</v>
      </c>
      <c r="L44" s="11">
        <f t="shared" ref="L44:L49" si="1">J44-G44-(I44-H44)</f>
        <v>0.36111111111111116</v>
      </c>
      <c r="M44" s="1"/>
      <c r="O44" s="92"/>
      <c r="P44" s="87">
        <v>7</v>
      </c>
      <c r="Q44" s="27" t="s">
        <v>15</v>
      </c>
      <c r="R44" s="28" t="s">
        <v>16</v>
      </c>
      <c r="S44" s="47"/>
    </row>
    <row r="45" spans="2:19" ht="12.75" hidden="1" customHeight="1" outlineLevel="1" x14ac:dyDescent="0.2">
      <c r="B45" s="851"/>
      <c r="C45" s="851"/>
      <c r="E45" s="2" t="s">
        <v>7</v>
      </c>
      <c r="F45" s="14">
        <v>42710</v>
      </c>
      <c r="G45" s="8">
        <v>0.36805555555555558</v>
      </c>
      <c r="H45" s="8">
        <v>0.52083333333333337</v>
      </c>
      <c r="I45" s="8">
        <v>0.54166666666666663</v>
      </c>
      <c r="J45" s="8">
        <v>0.75</v>
      </c>
      <c r="K45" s="17">
        <v>0.35416666666666669</v>
      </c>
      <c r="L45" s="11">
        <f t="shared" si="1"/>
        <v>0.36111111111111116</v>
      </c>
      <c r="M45" s="1"/>
      <c r="O45" s="92"/>
      <c r="P45" s="87">
        <v>8</v>
      </c>
      <c r="Q45" s="27" t="s">
        <v>15</v>
      </c>
      <c r="R45" s="28" t="s">
        <v>16</v>
      </c>
      <c r="S45" s="47"/>
    </row>
    <row r="46" spans="2:19" ht="12.75" hidden="1" customHeight="1" outlineLevel="1" x14ac:dyDescent="0.2">
      <c r="B46" s="851"/>
      <c r="C46" s="851"/>
      <c r="E46" s="2" t="s">
        <v>2</v>
      </c>
      <c r="F46" s="14">
        <v>42711</v>
      </c>
      <c r="G46" s="8">
        <v>0.36805555555555558</v>
      </c>
      <c r="H46" s="8">
        <v>0.52083333333333337</v>
      </c>
      <c r="I46" s="8">
        <v>0.54166666666666663</v>
      </c>
      <c r="J46" s="8">
        <v>0.75</v>
      </c>
      <c r="K46" s="17">
        <v>0.35416666666666669</v>
      </c>
      <c r="L46" s="11">
        <f t="shared" si="1"/>
        <v>0.36111111111111116</v>
      </c>
      <c r="M46" s="1"/>
      <c r="O46" s="92"/>
      <c r="P46" s="87">
        <v>9</v>
      </c>
      <c r="Q46" s="27" t="s">
        <v>15</v>
      </c>
      <c r="R46" s="28" t="s">
        <v>16</v>
      </c>
      <c r="S46" s="47"/>
    </row>
    <row r="47" spans="2:19" ht="12.75" hidden="1" customHeight="1" outlineLevel="1" x14ac:dyDescent="0.2">
      <c r="B47" s="851"/>
      <c r="C47" s="851"/>
      <c r="E47" s="2" t="s">
        <v>3</v>
      </c>
      <c r="F47" s="14">
        <v>42712</v>
      </c>
      <c r="G47" s="8">
        <v>0.36805555555555558</v>
      </c>
      <c r="H47" s="8">
        <v>0.52083333333333337</v>
      </c>
      <c r="I47" s="8">
        <v>0.54166666666666663</v>
      </c>
      <c r="J47" s="8">
        <v>0.75</v>
      </c>
      <c r="K47" s="17">
        <v>0.35416666666666669</v>
      </c>
      <c r="L47" s="11">
        <f t="shared" si="1"/>
        <v>0.36111111111111116</v>
      </c>
      <c r="M47" s="1"/>
      <c r="O47" s="92"/>
      <c r="P47" s="87">
        <v>10</v>
      </c>
      <c r="Q47" s="27" t="s">
        <v>15</v>
      </c>
      <c r="R47" s="28" t="s">
        <v>16</v>
      </c>
      <c r="S47" s="47"/>
    </row>
    <row r="48" spans="2:19" ht="12.75" hidden="1" customHeight="1" outlineLevel="1" x14ac:dyDescent="0.2">
      <c r="B48" s="851"/>
      <c r="C48" s="851"/>
      <c r="E48" s="2" t="s">
        <v>4</v>
      </c>
      <c r="F48" s="14">
        <v>42713</v>
      </c>
      <c r="G48" s="8">
        <v>0.36805555555555558</v>
      </c>
      <c r="H48" s="8">
        <v>0.52083333333333337</v>
      </c>
      <c r="I48" s="8">
        <v>0.54166666666666663</v>
      </c>
      <c r="J48" s="8">
        <v>0.79166666666666663</v>
      </c>
      <c r="K48" s="17">
        <v>0.35416666666666669</v>
      </c>
      <c r="L48" s="11">
        <f t="shared" si="1"/>
        <v>0.40277777777777779</v>
      </c>
      <c r="M48" s="1"/>
      <c r="O48" s="92"/>
      <c r="P48" s="87">
        <v>11</v>
      </c>
      <c r="Q48" s="27" t="s">
        <v>15</v>
      </c>
      <c r="R48" s="28" t="s">
        <v>16</v>
      </c>
      <c r="S48" s="47"/>
    </row>
    <row r="49" spans="2:19" ht="12.75" hidden="1" customHeight="1" outlineLevel="1" x14ac:dyDescent="0.2">
      <c r="B49" s="851"/>
      <c r="C49" s="851"/>
      <c r="E49" s="2" t="s">
        <v>5</v>
      </c>
      <c r="F49" s="14">
        <v>42714</v>
      </c>
      <c r="G49" s="8">
        <v>0.36805555555555558</v>
      </c>
      <c r="H49" s="8">
        <v>0.52083333333333337</v>
      </c>
      <c r="I49" s="8">
        <v>0.54166666666666663</v>
      </c>
      <c r="J49" s="8">
        <v>0.79166666666666663</v>
      </c>
      <c r="K49" s="25">
        <v>0</v>
      </c>
      <c r="L49" s="11">
        <f t="shared" si="1"/>
        <v>0.40277777777777779</v>
      </c>
      <c r="M49" s="1"/>
      <c r="O49" s="92"/>
      <c r="P49" s="87">
        <v>12</v>
      </c>
      <c r="Q49" s="27" t="s">
        <v>15</v>
      </c>
      <c r="R49" s="28" t="s">
        <v>16</v>
      </c>
      <c r="S49" s="47"/>
    </row>
    <row r="50" spans="2:19" ht="12.75" hidden="1" customHeight="1" outlineLevel="1" x14ac:dyDescent="0.2">
      <c r="B50" s="851"/>
      <c r="C50" s="851"/>
      <c r="E50" s="2" t="s">
        <v>6</v>
      </c>
      <c r="F50" s="14">
        <v>42715</v>
      </c>
      <c r="G50" s="8"/>
      <c r="H50" s="8"/>
      <c r="I50" s="8"/>
      <c r="J50" s="8"/>
      <c r="L50" s="11"/>
      <c r="O50" s="93"/>
      <c r="P50" s="88"/>
      <c r="Q50" s="27" t="s">
        <v>15</v>
      </c>
      <c r="R50" s="28" t="s">
        <v>16</v>
      </c>
      <c r="S50" s="47"/>
    </row>
    <row r="51" spans="2:19" ht="12.75" hidden="1" customHeight="1" outlineLevel="1" x14ac:dyDescent="0.2">
      <c r="B51" s="851"/>
      <c r="C51" s="851"/>
      <c r="D51" s="27">
        <v>50</v>
      </c>
      <c r="E51" s="2" t="s">
        <v>1</v>
      </c>
      <c r="F51" s="14">
        <v>42716</v>
      </c>
      <c r="G51" s="8">
        <v>0.36805555555555558</v>
      </c>
      <c r="H51" s="8">
        <v>0.52083333333333337</v>
      </c>
      <c r="I51" s="8">
        <v>0.54166666666666663</v>
      </c>
      <c r="J51" s="8">
        <v>0.75</v>
      </c>
      <c r="K51" s="17">
        <v>0.35416666666666669</v>
      </c>
      <c r="L51" s="11">
        <f t="shared" ref="L51:L56" si="2">J51-G51-(I51-H51)</f>
        <v>0.36111111111111116</v>
      </c>
      <c r="M51" s="1"/>
      <c r="O51" s="92"/>
      <c r="P51" s="87">
        <v>13</v>
      </c>
      <c r="Q51" s="27" t="s">
        <v>15</v>
      </c>
      <c r="R51" s="28" t="s">
        <v>16</v>
      </c>
      <c r="S51" s="47"/>
    </row>
    <row r="52" spans="2:19" ht="12.75" hidden="1" customHeight="1" outlineLevel="1" x14ac:dyDescent="0.2">
      <c r="B52" s="851"/>
      <c r="C52" s="851"/>
      <c r="E52" s="2" t="s">
        <v>7</v>
      </c>
      <c r="F52" s="14">
        <v>42717</v>
      </c>
      <c r="G52" s="8">
        <v>0.36805555555555558</v>
      </c>
      <c r="H52" s="8">
        <v>0.52083333333333337</v>
      </c>
      <c r="I52" s="8">
        <v>0.54166666666666663</v>
      </c>
      <c r="J52" s="8">
        <v>0.75</v>
      </c>
      <c r="K52" s="17">
        <v>0.35416666666666669</v>
      </c>
      <c r="L52" s="11">
        <f t="shared" si="2"/>
        <v>0.36111111111111116</v>
      </c>
      <c r="M52" s="1"/>
      <c r="O52" s="92"/>
      <c r="P52" s="87">
        <v>14</v>
      </c>
      <c r="Q52" s="27" t="s">
        <v>15</v>
      </c>
      <c r="R52" s="28" t="s">
        <v>16</v>
      </c>
      <c r="S52" s="47"/>
    </row>
    <row r="53" spans="2:19" ht="12.75" hidden="1" customHeight="1" outlineLevel="1" x14ac:dyDescent="0.2">
      <c r="B53" s="851"/>
      <c r="C53" s="851"/>
      <c r="E53" s="2" t="s">
        <v>2</v>
      </c>
      <c r="F53" s="14">
        <v>42718</v>
      </c>
      <c r="G53" s="8">
        <v>0.36805555555555558</v>
      </c>
      <c r="H53" s="8">
        <v>0.52083333333333337</v>
      </c>
      <c r="I53" s="8">
        <v>0.54166666666666663</v>
      </c>
      <c r="J53" s="8">
        <v>0.75</v>
      </c>
      <c r="K53" s="17">
        <v>0.35416666666666669</v>
      </c>
      <c r="L53" s="11">
        <f t="shared" si="2"/>
        <v>0.36111111111111116</v>
      </c>
      <c r="M53" s="1"/>
      <c r="O53" s="92"/>
      <c r="P53" s="87">
        <v>15</v>
      </c>
      <c r="Q53" s="27" t="s">
        <v>15</v>
      </c>
      <c r="R53" s="28" t="s">
        <v>16</v>
      </c>
      <c r="S53" s="47"/>
    </row>
    <row r="54" spans="2:19" ht="12.75" hidden="1" customHeight="1" outlineLevel="1" x14ac:dyDescent="0.2">
      <c r="B54" s="851"/>
      <c r="C54" s="851"/>
      <c r="E54" s="2" t="s">
        <v>3</v>
      </c>
      <c r="F54" s="14">
        <v>42719</v>
      </c>
      <c r="G54" s="8">
        <v>0.36805555555555558</v>
      </c>
      <c r="H54" s="8">
        <v>0.52083333333333337</v>
      </c>
      <c r="I54" s="8">
        <v>0.54166666666666663</v>
      </c>
      <c r="J54" s="8">
        <v>0.79166666666666663</v>
      </c>
      <c r="K54" s="17">
        <v>0.35416666666666669</v>
      </c>
      <c r="L54" s="11">
        <f t="shared" si="2"/>
        <v>0.40277777777777779</v>
      </c>
      <c r="M54" s="1"/>
      <c r="O54" s="92"/>
      <c r="P54" s="87">
        <v>16</v>
      </c>
      <c r="Q54" s="27" t="s">
        <v>15</v>
      </c>
      <c r="R54" s="28" t="s">
        <v>16</v>
      </c>
      <c r="S54" s="47"/>
    </row>
    <row r="55" spans="2:19" ht="12.75" hidden="1" customHeight="1" outlineLevel="1" x14ac:dyDescent="0.2">
      <c r="B55" s="851"/>
      <c r="C55" s="851"/>
      <c r="E55" s="2" t="s">
        <v>4</v>
      </c>
      <c r="F55" s="14">
        <v>42720</v>
      </c>
      <c r="G55" s="8">
        <v>0.36805555555555558</v>
      </c>
      <c r="H55" s="8">
        <v>0.52083333333333337</v>
      </c>
      <c r="I55" s="8">
        <v>0.54166666666666663</v>
      </c>
      <c r="J55" s="8">
        <v>0.79166666666666663</v>
      </c>
      <c r="K55" s="17">
        <v>0.35416666666666669</v>
      </c>
      <c r="L55" s="11">
        <f t="shared" si="2"/>
        <v>0.40277777777777779</v>
      </c>
      <c r="M55" s="1"/>
      <c r="O55" s="92"/>
      <c r="P55" s="87">
        <v>17</v>
      </c>
      <c r="Q55" s="27" t="s">
        <v>15</v>
      </c>
      <c r="R55" s="28" t="s">
        <v>16</v>
      </c>
      <c r="S55" s="47"/>
    </row>
    <row r="56" spans="2:19" ht="12.75" hidden="1" customHeight="1" outlineLevel="1" x14ac:dyDescent="0.2">
      <c r="B56" s="851"/>
      <c r="C56" s="851"/>
      <c r="E56" s="2" t="s">
        <v>5</v>
      </c>
      <c r="F56" s="14">
        <v>42721</v>
      </c>
      <c r="G56" s="8">
        <v>0.36805555555555558</v>
      </c>
      <c r="H56" s="8">
        <v>0.52083333333333337</v>
      </c>
      <c r="I56" s="8">
        <v>0.54166666666666663</v>
      </c>
      <c r="J56" s="8">
        <v>0.79166666666666663</v>
      </c>
      <c r="K56" s="25">
        <v>0</v>
      </c>
      <c r="L56" s="11">
        <f t="shared" si="2"/>
        <v>0.40277777777777779</v>
      </c>
      <c r="M56" s="1"/>
      <c r="O56" s="92"/>
      <c r="P56" s="87">
        <v>18</v>
      </c>
      <c r="Q56" s="27" t="s">
        <v>15</v>
      </c>
      <c r="R56" s="28" t="s">
        <v>16</v>
      </c>
      <c r="S56" s="47"/>
    </row>
    <row r="57" spans="2:19" ht="12.75" hidden="1" customHeight="1" outlineLevel="1" x14ac:dyDescent="0.2">
      <c r="B57" s="851"/>
      <c r="C57" s="851"/>
      <c r="E57" s="2" t="s">
        <v>6</v>
      </c>
      <c r="F57" s="14">
        <v>42722</v>
      </c>
      <c r="G57" s="8"/>
      <c r="H57" s="8"/>
      <c r="I57" s="8"/>
      <c r="J57" s="8"/>
      <c r="L57" s="11"/>
      <c r="O57" s="93"/>
      <c r="P57" s="88"/>
      <c r="Q57" s="27" t="s">
        <v>15</v>
      </c>
      <c r="R57" s="28" t="s">
        <v>16</v>
      </c>
      <c r="S57" s="47"/>
    </row>
    <row r="58" spans="2:19" ht="12.75" hidden="1" customHeight="1" outlineLevel="1" x14ac:dyDescent="0.2">
      <c r="B58" s="851"/>
      <c r="C58" s="851"/>
      <c r="D58" s="27">
        <v>51</v>
      </c>
      <c r="E58" s="2" t="s">
        <v>1</v>
      </c>
      <c r="F58" s="14">
        <v>42723</v>
      </c>
      <c r="G58" s="8">
        <v>0.36805555555555558</v>
      </c>
      <c r="H58" s="8">
        <v>0.52083333333333337</v>
      </c>
      <c r="I58" s="8">
        <v>0.54166666666666663</v>
      </c>
      <c r="J58" s="8">
        <v>0.91666666666666663</v>
      </c>
      <c r="K58" s="17">
        <v>0.35416666666666669</v>
      </c>
      <c r="L58" s="11">
        <f>J58-G58-(I58-H58)</f>
        <v>0.52777777777777779</v>
      </c>
      <c r="M58" s="1"/>
      <c r="O58" s="92"/>
      <c r="P58" s="87">
        <v>19</v>
      </c>
      <c r="Q58" s="27" t="s">
        <v>15</v>
      </c>
      <c r="R58" s="28" t="s">
        <v>16</v>
      </c>
      <c r="S58" s="47"/>
    </row>
    <row r="59" spans="2:19" ht="12.75" hidden="1" customHeight="1" outlineLevel="1" x14ac:dyDescent="0.2">
      <c r="B59" s="851"/>
      <c r="C59" s="851"/>
      <c r="E59" s="2" t="s">
        <v>7</v>
      </c>
      <c r="F59" s="14">
        <v>42724</v>
      </c>
      <c r="G59" s="8">
        <v>0.36805555555555558</v>
      </c>
      <c r="H59" s="8">
        <v>0.52083333333333337</v>
      </c>
      <c r="I59" s="8">
        <v>0.54166666666666663</v>
      </c>
      <c r="J59" s="8">
        <v>0.54166666666666663</v>
      </c>
      <c r="K59" s="17">
        <v>0.35416666666666669</v>
      </c>
      <c r="L59" s="11">
        <f>J59-G59-(I59-H59)</f>
        <v>0.15277777777777779</v>
      </c>
      <c r="M59" s="1"/>
      <c r="O59" s="91" t="s">
        <v>11</v>
      </c>
      <c r="P59" s="86"/>
      <c r="Q59" s="27" t="s">
        <v>15</v>
      </c>
      <c r="R59" s="28" t="s">
        <v>16</v>
      </c>
      <c r="S59" s="47"/>
    </row>
    <row r="60" spans="2:19" ht="12.75" hidden="1" customHeight="1" outlineLevel="1" x14ac:dyDescent="0.2">
      <c r="B60" s="851"/>
      <c r="C60" s="851"/>
      <c r="E60" s="20" t="s">
        <v>2</v>
      </c>
      <c r="F60" s="21">
        <v>42725</v>
      </c>
      <c r="G60" s="22">
        <v>0.33333333333333331</v>
      </c>
      <c r="H60" s="22">
        <v>0.52083333333333337</v>
      </c>
      <c r="I60" s="22">
        <v>0.54166666666666663</v>
      </c>
      <c r="J60" s="22">
        <v>0.70833333333333337</v>
      </c>
      <c r="K60" s="23">
        <v>0.35416666666666669</v>
      </c>
      <c r="L60" s="23">
        <f>J60-G60-(I60-H60)</f>
        <v>0.3541666666666668</v>
      </c>
      <c r="M60" s="10"/>
      <c r="O60" s="91" t="s">
        <v>11</v>
      </c>
      <c r="P60" s="86"/>
      <c r="Q60" s="27" t="s">
        <v>15</v>
      </c>
      <c r="R60" s="28" t="s">
        <v>16</v>
      </c>
      <c r="S60" s="48" t="s">
        <v>17</v>
      </c>
    </row>
    <row r="61" spans="2:19" ht="12.75" hidden="1" customHeight="1" outlineLevel="1" x14ac:dyDescent="0.2">
      <c r="B61" s="851"/>
      <c r="C61" s="851"/>
      <c r="E61" s="20" t="s">
        <v>3</v>
      </c>
      <c r="F61" s="21">
        <v>42726</v>
      </c>
      <c r="G61" s="22">
        <v>0.33333333333333331</v>
      </c>
      <c r="H61" s="22">
        <v>0.52083333333333337</v>
      </c>
      <c r="I61" s="22">
        <v>0.54166666666666663</v>
      </c>
      <c r="J61" s="22">
        <v>0.70833333333333337</v>
      </c>
      <c r="K61" s="23">
        <v>0.35416666666666669</v>
      </c>
      <c r="L61" s="23">
        <f>J61-G61-(I61-H61)</f>
        <v>0.3541666666666668</v>
      </c>
      <c r="M61" s="10"/>
      <c r="N61" s="9">
        <v>1</v>
      </c>
      <c r="O61" s="10" t="s">
        <v>89</v>
      </c>
      <c r="P61" s="9"/>
      <c r="S61" s="48" t="s">
        <v>17</v>
      </c>
    </row>
    <row r="62" spans="2:19" ht="12.75" hidden="1" customHeight="1" outlineLevel="1" x14ac:dyDescent="0.2">
      <c r="B62" s="851"/>
      <c r="C62" s="851"/>
      <c r="E62" s="2" t="s">
        <v>4</v>
      </c>
      <c r="F62" s="14">
        <v>42727</v>
      </c>
      <c r="G62" s="8">
        <v>0.33333333333333331</v>
      </c>
      <c r="H62" s="8">
        <v>0.52083333333333337</v>
      </c>
      <c r="I62" s="8">
        <v>0.54166666666666663</v>
      </c>
      <c r="J62" s="8">
        <v>0.58333333333333337</v>
      </c>
      <c r="K62" s="17">
        <v>0.35416666666666669</v>
      </c>
      <c r="L62" s="11">
        <f>J62-G62-(I62-H62)</f>
        <v>0.2291666666666668</v>
      </c>
      <c r="M62" s="11"/>
      <c r="S62" s="70" t="s">
        <v>20</v>
      </c>
    </row>
    <row r="63" spans="2:19" ht="12.75" hidden="1" customHeight="1" outlineLevel="1" x14ac:dyDescent="0.2">
      <c r="B63" s="851"/>
      <c r="C63" s="851"/>
      <c r="E63" s="20" t="s">
        <v>5</v>
      </c>
      <c r="F63" s="21">
        <v>42728</v>
      </c>
      <c r="G63" s="24"/>
      <c r="H63" s="24"/>
      <c r="I63" s="24"/>
      <c r="J63" s="24"/>
      <c r="K63" s="23"/>
      <c r="L63" s="20"/>
      <c r="M63" s="9"/>
      <c r="O63" s="10"/>
      <c r="S63" s="71"/>
    </row>
    <row r="64" spans="2:19" ht="12.75" hidden="1" customHeight="1" outlineLevel="1" x14ac:dyDescent="0.2">
      <c r="B64" s="851"/>
      <c r="C64" s="851"/>
      <c r="E64" s="20" t="s">
        <v>6</v>
      </c>
      <c r="F64" s="21">
        <v>42729</v>
      </c>
      <c r="G64" s="24"/>
      <c r="H64" s="24"/>
      <c r="I64" s="24"/>
      <c r="J64" s="24"/>
      <c r="K64" s="20"/>
      <c r="L64" s="20"/>
      <c r="M64" s="9"/>
      <c r="O64" s="10"/>
      <c r="S64" s="71"/>
    </row>
    <row r="65" spans="2:19" ht="12.75" hidden="1" customHeight="1" outlineLevel="1" x14ac:dyDescent="0.2">
      <c r="B65" s="851"/>
      <c r="C65" s="851"/>
      <c r="D65" s="27">
        <v>52</v>
      </c>
      <c r="E65" s="20" t="s">
        <v>1</v>
      </c>
      <c r="F65" s="21">
        <v>42730</v>
      </c>
      <c r="G65" s="22">
        <v>0.33333333333333331</v>
      </c>
      <c r="H65" s="22">
        <v>0.52083333333333337</v>
      </c>
      <c r="I65" s="22">
        <v>0.54166666666666663</v>
      </c>
      <c r="J65" s="22">
        <v>0.70833333333333337</v>
      </c>
      <c r="K65" s="23">
        <v>0.35416666666666669</v>
      </c>
      <c r="L65" s="23">
        <f>J65-G65-(I65-H65)</f>
        <v>0.3541666666666668</v>
      </c>
      <c r="M65" s="10"/>
      <c r="O65" s="10"/>
      <c r="S65" s="71" t="s">
        <v>31</v>
      </c>
    </row>
    <row r="66" spans="2:19" ht="12.75" hidden="1" customHeight="1" outlineLevel="1" x14ac:dyDescent="0.2">
      <c r="B66" s="851"/>
      <c r="C66" s="851"/>
      <c r="E66" s="20" t="s">
        <v>7</v>
      </c>
      <c r="F66" s="21">
        <v>42731</v>
      </c>
      <c r="G66" s="22">
        <v>0.33333333333333331</v>
      </c>
      <c r="H66" s="22">
        <v>0.52083333333333337</v>
      </c>
      <c r="I66" s="22">
        <v>0.54166666666666663</v>
      </c>
      <c r="J66" s="22">
        <v>0.70833333333333337</v>
      </c>
      <c r="K66" s="23">
        <v>0.35416666666666669</v>
      </c>
      <c r="L66" s="23">
        <f>J66-G66-(I66-H66)</f>
        <v>0.3541666666666668</v>
      </c>
      <c r="M66" s="10"/>
      <c r="O66" s="10"/>
      <c r="S66" s="71" t="s">
        <v>31</v>
      </c>
    </row>
    <row r="67" spans="2:19" ht="12.75" hidden="1" customHeight="1" outlineLevel="1" x14ac:dyDescent="0.2">
      <c r="B67" s="851"/>
      <c r="C67" s="851"/>
      <c r="E67" s="20" t="s">
        <v>2</v>
      </c>
      <c r="F67" s="21">
        <v>42732</v>
      </c>
      <c r="G67" s="22">
        <v>0.33333333333333331</v>
      </c>
      <c r="H67" s="22">
        <v>0.52083333333333337</v>
      </c>
      <c r="I67" s="22">
        <v>0.54166666666666663</v>
      </c>
      <c r="J67" s="22">
        <v>0.70833333333333337</v>
      </c>
      <c r="K67" s="23">
        <v>0.35416666666666669</v>
      </c>
      <c r="L67" s="23">
        <f>J67-G67-(I67-H67)</f>
        <v>0.3541666666666668</v>
      </c>
      <c r="M67" s="10"/>
      <c r="O67" s="10"/>
      <c r="S67" s="71" t="s">
        <v>31</v>
      </c>
    </row>
    <row r="68" spans="2:19" ht="12.75" hidden="1" customHeight="1" outlineLevel="1" x14ac:dyDescent="0.2">
      <c r="B68" s="851"/>
      <c r="C68" s="851"/>
      <c r="E68" s="20" t="s">
        <v>3</v>
      </c>
      <c r="F68" s="21">
        <v>42733</v>
      </c>
      <c r="G68" s="22">
        <v>0.33333333333333331</v>
      </c>
      <c r="H68" s="22">
        <v>0.52083333333333337</v>
      </c>
      <c r="I68" s="22">
        <v>0.54166666666666663</v>
      </c>
      <c r="J68" s="22">
        <v>0.70833333333333337</v>
      </c>
      <c r="K68" s="23">
        <v>0.35416666666666669</v>
      </c>
      <c r="L68" s="23">
        <f>J68-G68-(I68-H68)</f>
        <v>0.3541666666666668</v>
      </c>
      <c r="M68" s="10"/>
      <c r="O68" s="10"/>
      <c r="S68" s="71" t="s">
        <v>31</v>
      </c>
    </row>
    <row r="69" spans="2:19" ht="12.75" hidden="1" customHeight="1" outlineLevel="1" x14ac:dyDescent="0.2">
      <c r="B69" s="851"/>
      <c r="C69" s="851"/>
      <c r="E69" s="20" t="s">
        <v>4</v>
      </c>
      <c r="F69" s="21">
        <v>42734</v>
      </c>
      <c r="G69" s="22">
        <v>0.33333333333333331</v>
      </c>
      <c r="H69" s="22">
        <v>0.52083333333333337</v>
      </c>
      <c r="I69" s="22">
        <v>0.54166666666666663</v>
      </c>
      <c r="J69" s="22">
        <v>0.70833333333333337</v>
      </c>
      <c r="K69" s="23">
        <v>0.35416666666666669</v>
      </c>
      <c r="L69" s="23">
        <f>J69-G69-(I69-H69)</f>
        <v>0.3541666666666668</v>
      </c>
      <c r="M69" s="10"/>
      <c r="O69" s="10"/>
      <c r="S69" s="71" t="s">
        <v>31</v>
      </c>
    </row>
    <row r="70" spans="2:19" ht="12.75" hidden="1" customHeight="1" outlineLevel="1" x14ac:dyDescent="0.2">
      <c r="B70" s="851"/>
      <c r="C70" s="851"/>
      <c r="E70" s="20" t="s">
        <v>5</v>
      </c>
      <c r="F70" s="21">
        <v>42735</v>
      </c>
      <c r="G70" s="22"/>
      <c r="H70" s="22"/>
      <c r="I70" s="22"/>
      <c r="J70" s="22"/>
      <c r="K70" s="23"/>
      <c r="L70" s="23"/>
      <c r="M70" s="10"/>
      <c r="O70" s="10"/>
      <c r="S70" s="71"/>
    </row>
    <row r="71" spans="2:19" ht="12.75" hidden="1" customHeight="1" outlineLevel="1" x14ac:dyDescent="0.2">
      <c r="B71" s="851"/>
      <c r="C71" s="851"/>
      <c r="E71" s="1"/>
      <c r="F71" s="1"/>
      <c r="G71" s="4"/>
      <c r="H71" s="4"/>
      <c r="I71" s="4"/>
      <c r="J71" s="4" t="s">
        <v>21</v>
      </c>
      <c r="K71" s="18">
        <f>SUM(K39:K70)</f>
        <v>7.7916666666666687</v>
      </c>
      <c r="L71" s="18">
        <f>SUM(L39:L70)</f>
        <v>9.0347222222222214</v>
      </c>
      <c r="M71" s="18">
        <f>IF(L71-K71&lt;0,K71-L71,L71-K71)</f>
        <v>1.2430555555555527</v>
      </c>
      <c r="N71" s="90">
        <f>8.5*SUM(N39:N70)/24</f>
        <v>0.35416666666666669</v>
      </c>
      <c r="O71" s="90">
        <f>M71-N71</f>
        <v>0.88888888888888595</v>
      </c>
      <c r="S71" s="71"/>
    </row>
    <row r="72" spans="2:19" ht="12.75" customHeight="1" collapsed="1" x14ac:dyDescent="0.2">
      <c r="B72" s="852"/>
      <c r="C72" s="852"/>
      <c r="D72" s="49"/>
      <c r="E72" s="51"/>
      <c r="F72" s="51"/>
      <c r="G72" s="52"/>
      <c r="H72" s="52"/>
      <c r="I72" s="52"/>
      <c r="J72" s="52"/>
      <c r="K72" s="61"/>
      <c r="L72" s="51"/>
      <c r="M72" s="51"/>
      <c r="N72" s="57"/>
      <c r="O72" s="57"/>
      <c r="P72" s="49"/>
      <c r="Q72" s="49"/>
      <c r="R72" s="55"/>
      <c r="S72" s="72"/>
    </row>
    <row r="73" spans="2:19" ht="12.75" hidden="1" customHeight="1" outlineLevel="1" x14ac:dyDescent="0.2">
      <c r="B73" s="850"/>
      <c r="C73" s="850"/>
      <c r="D73" s="41"/>
      <c r="E73" s="42"/>
      <c r="F73" s="42"/>
      <c r="G73" s="43"/>
      <c r="H73" s="43"/>
      <c r="I73" s="43"/>
      <c r="J73" s="43"/>
      <c r="K73" s="44"/>
      <c r="L73" s="42"/>
      <c r="M73" s="42"/>
      <c r="N73" s="59"/>
      <c r="O73" s="59"/>
      <c r="P73" s="41"/>
      <c r="Q73" s="41"/>
      <c r="R73" s="45"/>
      <c r="S73" s="46"/>
    </row>
    <row r="74" spans="2:19" ht="12.75" hidden="1" customHeight="1" outlineLevel="1" x14ac:dyDescent="0.2">
      <c r="B74" s="851"/>
      <c r="C74" s="851"/>
      <c r="E74" s="20"/>
      <c r="F74" s="21"/>
      <c r="S74" s="47"/>
    </row>
    <row r="75" spans="2:19" ht="12.75" hidden="1" customHeight="1" outlineLevel="1" x14ac:dyDescent="0.2">
      <c r="B75" s="851"/>
      <c r="C75" s="851"/>
      <c r="E75" s="20"/>
      <c r="F75" s="21"/>
      <c r="G75" s="22"/>
      <c r="H75" s="22"/>
      <c r="I75" s="22"/>
      <c r="J75" s="22"/>
      <c r="K75" s="23"/>
      <c r="L75" s="23"/>
      <c r="M75" s="10"/>
      <c r="O75" s="10"/>
      <c r="S75" s="47"/>
    </row>
    <row r="76" spans="2:19" ht="12.75" hidden="1" customHeight="1" outlineLevel="1" x14ac:dyDescent="0.2">
      <c r="B76" s="851"/>
      <c r="C76" s="851"/>
      <c r="E76" s="2"/>
      <c r="F76" s="14"/>
      <c r="G76" s="8"/>
      <c r="H76" s="8"/>
      <c r="I76" s="8"/>
      <c r="J76" s="8"/>
      <c r="K76" s="17"/>
      <c r="L76" s="11"/>
      <c r="M76" s="11"/>
      <c r="O76" s="10"/>
      <c r="S76" s="47"/>
    </row>
    <row r="77" spans="2:19" ht="12.75" hidden="1" customHeight="1" outlineLevel="1" x14ac:dyDescent="0.2">
      <c r="B77" s="851"/>
      <c r="C77" s="851"/>
      <c r="E77" s="2"/>
      <c r="F77" s="14"/>
      <c r="G77" s="8"/>
      <c r="H77" s="8"/>
      <c r="I77" s="8"/>
      <c r="J77" s="8"/>
      <c r="K77" s="17"/>
      <c r="L77" s="11"/>
      <c r="M77" s="11"/>
      <c r="O77" s="10"/>
      <c r="S77" s="47"/>
    </row>
    <row r="78" spans="2:19" ht="12.75" hidden="1" customHeight="1" outlineLevel="1" x14ac:dyDescent="0.2">
      <c r="B78" s="851"/>
      <c r="C78" s="851"/>
      <c r="E78" s="2"/>
      <c r="F78" s="14"/>
      <c r="G78" s="8"/>
      <c r="H78" s="8"/>
      <c r="I78" s="8"/>
      <c r="J78" s="8"/>
      <c r="K78" s="17"/>
      <c r="L78" s="11"/>
      <c r="M78" s="11"/>
      <c r="O78" s="10"/>
      <c r="S78" s="47"/>
    </row>
    <row r="79" spans="2:19" ht="12.75" hidden="1" customHeight="1" outlineLevel="1" x14ac:dyDescent="0.2">
      <c r="B79" s="851"/>
      <c r="C79" s="851"/>
      <c r="E79" s="20"/>
      <c r="F79" s="21"/>
      <c r="G79" s="22"/>
      <c r="H79" s="22"/>
      <c r="I79" s="22"/>
      <c r="J79" s="22"/>
      <c r="K79" s="23"/>
      <c r="L79" s="23"/>
      <c r="M79" s="10"/>
      <c r="O79" s="10"/>
      <c r="S79" s="48"/>
    </row>
    <row r="80" spans="2:19" ht="12.75" hidden="1" customHeight="1" outlineLevel="1" x14ac:dyDescent="0.2">
      <c r="B80" s="851"/>
      <c r="C80" s="851"/>
      <c r="E80" s="20"/>
      <c r="F80" s="21"/>
      <c r="G80" s="22"/>
      <c r="H80" s="22"/>
      <c r="I80" s="22"/>
      <c r="J80" s="22"/>
      <c r="K80" s="23"/>
      <c r="L80" s="23"/>
      <c r="M80" s="10"/>
      <c r="O80" s="10"/>
      <c r="S80" s="47"/>
    </row>
    <row r="81" spans="2:3" ht="12.75" hidden="1" customHeight="1" outlineLevel="1" x14ac:dyDescent="0.2">
      <c r="B81" s="851"/>
      <c r="C81" s="851"/>
    </row>
    <row r="82" spans="2:3" ht="12.75" hidden="1" customHeight="1" outlineLevel="1" x14ac:dyDescent="0.2">
      <c r="B82" s="851"/>
      <c r="C82" s="851"/>
    </row>
    <row r="83" spans="2:3" ht="12.75" hidden="1" customHeight="1" outlineLevel="1" x14ac:dyDescent="0.2">
      <c r="B83" s="851"/>
      <c r="C83" s="851"/>
    </row>
    <row r="84" spans="2:3" ht="12.75" hidden="1" customHeight="1" outlineLevel="1" x14ac:dyDescent="0.2">
      <c r="B84" s="851"/>
      <c r="C84" s="851"/>
    </row>
    <row r="85" spans="2:3" ht="12.75" hidden="1" customHeight="1" outlineLevel="1" x14ac:dyDescent="0.2">
      <c r="B85" s="851"/>
      <c r="C85" s="851"/>
    </row>
    <row r="86" spans="2:3" ht="12.75" hidden="1" customHeight="1" outlineLevel="1" x14ac:dyDescent="0.2">
      <c r="B86" s="851"/>
      <c r="C86" s="851"/>
    </row>
    <row r="87" spans="2:3" ht="12.75" hidden="1" customHeight="1" outlineLevel="1" x14ac:dyDescent="0.2">
      <c r="B87" s="851"/>
      <c r="C87" s="851"/>
    </row>
    <row r="88" spans="2:3" ht="12.75" hidden="1" customHeight="1" outlineLevel="1" x14ac:dyDescent="0.2">
      <c r="B88" s="851"/>
      <c r="C88" s="851"/>
    </row>
    <row r="89" spans="2:3" ht="12.75" hidden="1" customHeight="1" outlineLevel="1" x14ac:dyDescent="0.2">
      <c r="B89" s="851"/>
      <c r="C89" s="851"/>
    </row>
    <row r="90" spans="2:3" ht="12.75" hidden="1" customHeight="1" outlineLevel="1" x14ac:dyDescent="0.2">
      <c r="B90" s="851"/>
      <c r="C90" s="851"/>
    </row>
    <row r="91" spans="2:3" ht="12.75" hidden="1" customHeight="1" outlineLevel="1" x14ac:dyDescent="0.2">
      <c r="B91" s="851"/>
      <c r="C91" s="851"/>
    </row>
    <row r="92" spans="2:3" ht="12.75" hidden="1" customHeight="1" outlineLevel="1" x14ac:dyDescent="0.2">
      <c r="B92" s="851"/>
      <c r="C92" s="851"/>
    </row>
    <row r="93" spans="2:3" ht="12.75" hidden="1" customHeight="1" outlineLevel="1" x14ac:dyDescent="0.2">
      <c r="B93" s="851"/>
      <c r="C93" s="851"/>
    </row>
    <row r="94" spans="2:3" ht="12.75" hidden="1" customHeight="1" outlineLevel="1" x14ac:dyDescent="0.2">
      <c r="B94" s="851"/>
      <c r="C94" s="851"/>
    </row>
    <row r="95" spans="2:3" ht="12.75" hidden="1" customHeight="1" outlineLevel="1" x14ac:dyDescent="0.2">
      <c r="B95" s="851"/>
      <c r="C95" s="851"/>
    </row>
    <row r="96" spans="2:3" ht="12.75" hidden="1" customHeight="1" outlineLevel="1" x14ac:dyDescent="0.2">
      <c r="B96" s="851"/>
      <c r="C96" s="851"/>
    </row>
    <row r="97" spans="2:3" ht="12.75" hidden="1" customHeight="1" outlineLevel="1" x14ac:dyDescent="0.2">
      <c r="B97" s="851"/>
      <c r="C97" s="851"/>
    </row>
    <row r="98" spans="2:3" ht="12.75" hidden="1" customHeight="1" outlineLevel="1" x14ac:dyDescent="0.2">
      <c r="B98" s="851"/>
      <c r="C98" s="851"/>
    </row>
    <row r="99" spans="2:3" ht="12.75" hidden="1" customHeight="1" outlineLevel="1" x14ac:dyDescent="0.2">
      <c r="B99" s="851"/>
      <c r="C99" s="851"/>
    </row>
    <row r="100" spans="2:3" ht="12.75" hidden="1" customHeight="1" outlineLevel="1" x14ac:dyDescent="0.2">
      <c r="B100" s="851"/>
      <c r="C100" s="851"/>
    </row>
    <row r="101" spans="2:3" ht="12.75" hidden="1" customHeight="1" outlineLevel="1" x14ac:dyDescent="0.2">
      <c r="B101" s="851"/>
      <c r="C101" s="851"/>
    </row>
    <row r="102" spans="2:3" ht="12.75" hidden="1" customHeight="1" outlineLevel="1" x14ac:dyDescent="0.2">
      <c r="B102" s="851"/>
      <c r="C102" s="851"/>
    </row>
    <row r="103" spans="2:3" ht="12.75" hidden="1" customHeight="1" outlineLevel="1" x14ac:dyDescent="0.2">
      <c r="B103" s="851"/>
      <c r="C103" s="851"/>
    </row>
    <row r="104" spans="2:3" ht="12.75" hidden="1" customHeight="1" outlineLevel="1" x14ac:dyDescent="0.2">
      <c r="B104" s="851"/>
      <c r="C104" s="851"/>
    </row>
    <row r="105" spans="2:3" ht="12.75" hidden="1" customHeight="1" outlineLevel="1" x14ac:dyDescent="0.2">
      <c r="B105" s="851"/>
      <c r="C105" s="851"/>
    </row>
    <row r="106" spans="2:3" ht="12.75" customHeight="1" collapsed="1" x14ac:dyDescent="0.2">
      <c r="B106" s="852"/>
      <c r="C106" s="852"/>
    </row>
    <row r="107" spans="2:3" ht="12.75" hidden="1" customHeight="1" outlineLevel="1" x14ac:dyDescent="0.2">
      <c r="B107" s="850"/>
      <c r="C107" s="850"/>
    </row>
    <row r="108" spans="2:3" ht="12.75" hidden="1" customHeight="1" outlineLevel="1" x14ac:dyDescent="0.2">
      <c r="B108" s="851"/>
      <c r="C108" s="851"/>
    </row>
    <row r="109" spans="2:3" ht="12.75" hidden="1" customHeight="1" outlineLevel="1" x14ac:dyDescent="0.2">
      <c r="B109" s="851"/>
      <c r="C109" s="851"/>
    </row>
    <row r="110" spans="2:3" ht="12.75" hidden="1" customHeight="1" outlineLevel="1" x14ac:dyDescent="0.2">
      <c r="B110" s="851"/>
      <c r="C110" s="851"/>
    </row>
    <row r="111" spans="2:3" ht="12.75" hidden="1" customHeight="1" outlineLevel="1" x14ac:dyDescent="0.2">
      <c r="B111" s="851"/>
      <c r="C111" s="851"/>
    </row>
    <row r="112" spans="2:3" ht="12.75" hidden="1" customHeight="1" outlineLevel="1" x14ac:dyDescent="0.2">
      <c r="B112" s="851"/>
      <c r="C112" s="851"/>
    </row>
    <row r="113" spans="2:3" ht="12.75" hidden="1" customHeight="1" outlineLevel="1" x14ac:dyDescent="0.2">
      <c r="B113" s="851"/>
      <c r="C113" s="851"/>
    </row>
    <row r="114" spans="2:3" ht="12.75" hidden="1" customHeight="1" outlineLevel="1" x14ac:dyDescent="0.2">
      <c r="B114" s="851"/>
      <c r="C114" s="851"/>
    </row>
    <row r="115" spans="2:3" ht="12.75" hidden="1" customHeight="1" outlineLevel="1" x14ac:dyDescent="0.2">
      <c r="B115" s="851"/>
      <c r="C115" s="851"/>
    </row>
    <row r="116" spans="2:3" ht="12.75" hidden="1" customHeight="1" outlineLevel="1" x14ac:dyDescent="0.2">
      <c r="B116" s="851"/>
      <c r="C116" s="851"/>
    </row>
    <row r="117" spans="2:3" ht="12.75" hidden="1" customHeight="1" outlineLevel="1" x14ac:dyDescent="0.2">
      <c r="B117" s="851"/>
      <c r="C117" s="851"/>
    </row>
    <row r="118" spans="2:3" ht="12.75" hidden="1" customHeight="1" outlineLevel="1" x14ac:dyDescent="0.2">
      <c r="B118" s="851"/>
      <c r="C118" s="851"/>
    </row>
    <row r="119" spans="2:3" ht="12.75" hidden="1" customHeight="1" outlineLevel="1" x14ac:dyDescent="0.2">
      <c r="B119" s="851"/>
      <c r="C119" s="851"/>
    </row>
    <row r="120" spans="2:3" ht="12.75" hidden="1" customHeight="1" outlineLevel="1" x14ac:dyDescent="0.2">
      <c r="B120" s="851"/>
      <c r="C120" s="851"/>
    </row>
    <row r="121" spans="2:3" ht="12.75" hidden="1" customHeight="1" outlineLevel="1" x14ac:dyDescent="0.2">
      <c r="B121" s="851"/>
      <c r="C121" s="851"/>
    </row>
    <row r="122" spans="2:3" ht="12.75" hidden="1" customHeight="1" outlineLevel="1" x14ac:dyDescent="0.2">
      <c r="B122" s="851"/>
      <c r="C122" s="851"/>
    </row>
    <row r="123" spans="2:3" ht="12.75" hidden="1" customHeight="1" outlineLevel="1" x14ac:dyDescent="0.2">
      <c r="B123" s="851"/>
      <c r="C123" s="851"/>
    </row>
    <row r="124" spans="2:3" ht="12.75" hidden="1" customHeight="1" outlineLevel="1" x14ac:dyDescent="0.2">
      <c r="B124" s="851"/>
      <c r="C124" s="851"/>
    </row>
    <row r="125" spans="2:3" ht="12.75" hidden="1" customHeight="1" outlineLevel="1" x14ac:dyDescent="0.2">
      <c r="B125" s="851"/>
      <c r="C125" s="851"/>
    </row>
    <row r="126" spans="2:3" ht="12.75" hidden="1" customHeight="1" outlineLevel="1" x14ac:dyDescent="0.2">
      <c r="B126" s="851"/>
      <c r="C126" s="851"/>
    </row>
    <row r="127" spans="2:3" ht="12.75" hidden="1" customHeight="1" outlineLevel="1" x14ac:dyDescent="0.2">
      <c r="B127" s="851"/>
      <c r="C127" s="851"/>
    </row>
    <row r="128" spans="2:3" ht="12.75" hidden="1" customHeight="1" outlineLevel="1" x14ac:dyDescent="0.2">
      <c r="B128" s="851"/>
      <c r="C128" s="851"/>
    </row>
    <row r="129" spans="2:3" ht="12.75" hidden="1" customHeight="1" outlineLevel="1" x14ac:dyDescent="0.2">
      <c r="B129" s="851"/>
      <c r="C129" s="851"/>
    </row>
    <row r="130" spans="2:3" ht="12.75" hidden="1" customHeight="1" outlineLevel="1" x14ac:dyDescent="0.2">
      <c r="B130" s="851"/>
      <c r="C130" s="851"/>
    </row>
    <row r="131" spans="2:3" ht="12.75" hidden="1" customHeight="1" outlineLevel="1" x14ac:dyDescent="0.2">
      <c r="B131" s="851"/>
      <c r="C131" s="851"/>
    </row>
    <row r="132" spans="2:3" ht="12.75" hidden="1" customHeight="1" outlineLevel="1" x14ac:dyDescent="0.2">
      <c r="B132" s="851"/>
      <c r="C132" s="851"/>
    </row>
    <row r="133" spans="2:3" ht="12.75" hidden="1" customHeight="1" outlineLevel="1" x14ac:dyDescent="0.2">
      <c r="B133" s="851"/>
      <c r="C133" s="851"/>
    </row>
    <row r="134" spans="2:3" ht="12.75" hidden="1" customHeight="1" outlineLevel="1" x14ac:dyDescent="0.2">
      <c r="B134" s="851"/>
      <c r="C134" s="851"/>
    </row>
    <row r="135" spans="2:3" ht="12.75" hidden="1" customHeight="1" outlineLevel="1" x14ac:dyDescent="0.2">
      <c r="B135" s="851"/>
      <c r="C135" s="851"/>
    </row>
    <row r="136" spans="2:3" ht="12.75" hidden="1" customHeight="1" outlineLevel="1" x14ac:dyDescent="0.2">
      <c r="B136" s="851"/>
      <c r="C136" s="851"/>
    </row>
    <row r="137" spans="2:3" ht="12.75" hidden="1" customHeight="1" outlineLevel="1" x14ac:dyDescent="0.2">
      <c r="B137" s="851"/>
      <c r="C137" s="851"/>
    </row>
    <row r="138" spans="2:3" ht="12.75" hidden="1" customHeight="1" outlineLevel="1" x14ac:dyDescent="0.2">
      <c r="B138" s="851"/>
      <c r="C138" s="851"/>
    </row>
    <row r="139" spans="2:3" ht="12.75" hidden="1" customHeight="1" outlineLevel="1" x14ac:dyDescent="0.2">
      <c r="B139" s="851"/>
      <c r="C139" s="851"/>
    </row>
    <row r="140" spans="2:3" ht="12.75" customHeight="1" collapsed="1" x14ac:dyDescent="0.2">
      <c r="B140" s="852"/>
      <c r="C140" s="852"/>
    </row>
    <row r="141" spans="2:3" ht="12.75" hidden="1" customHeight="1" outlineLevel="1" x14ac:dyDescent="0.2">
      <c r="B141" s="850"/>
      <c r="C141" s="850"/>
    </row>
    <row r="142" spans="2:3" ht="12.75" hidden="1" customHeight="1" outlineLevel="1" x14ac:dyDescent="0.2">
      <c r="B142" s="851"/>
      <c r="C142" s="851"/>
    </row>
    <row r="143" spans="2:3" ht="12.75" hidden="1" customHeight="1" outlineLevel="1" x14ac:dyDescent="0.2">
      <c r="B143" s="851"/>
      <c r="C143" s="851"/>
    </row>
    <row r="144" spans="2:3" ht="12.75" hidden="1" customHeight="1" outlineLevel="1" x14ac:dyDescent="0.2">
      <c r="B144" s="851"/>
      <c r="C144" s="851"/>
    </row>
    <row r="145" spans="2:3" ht="12.75" hidden="1" customHeight="1" outlineLevel="1" x14ac:dyDescent="0.2">
      <c r="B145" s="851"/>
      <c r="C145" s="851"/>
    </row>
    <row r="146" spans="2:3" ht="12.75" hidden="1" customHeight="1" outlineLevel="1" x14ac:dyDescent="0.2">
      <c r="B146" s="851"/>
      <c r="C146" s="851"/>
    </row>
    <row r="147" spans="2:3" ht="12.75" hidden="1" customHeight="1" outlineLevel="1" x14ac:dyDescent="0.2">
      <c r="B147" s="851"/>
      <c r="C147" s="851"/>
    </row>
    <row r="148" spans="2:3" ht="12.75" hidden="1" customHeight="1" outlineLevel="1" x14ac:dyDescent="0.2">
      <c r="B148" s="851"/>
      <c r="C148" s="851"/>
    </row>
    <row r="149" spans="2:3" ht="12.75" hidden="1" customHeight="1" outlineLevel="1" x14ac:dyDescent="0.2">
      <c r="B149" s="851"/>
      <c r="C149" s="851"/>
    </row>
    <row r="150" spans="2:3" ht="12.75" hidden="1" customHeight="1" outlineLevel="1" x14ac:dyDescent="0.2">
      <c r="B150" s="851"/>
      <c r="C150" s="851"/>
    </row>
    <row r="151" spans="2:3" ht="12.75" hidden="1" customHeight="1" outlineLevel="1" x14ac:dyDescent="0.2">
      <c r="B151" s="851"/>
      <c r="C151" s="851"/>
    </row>
    <row r="152" spans="2:3" ht="12.75" hidden="1" customHeight="1" outlineLevel="1" x14ac:dyDescent="0.2">
      <c r="B152" s="851"/>
      <c r="C152" s="851"/>
    </row>
    <row r="153" spans="2:3" ht="12.75" hidden="1" customHeight="1" outlineLevel="1" x14ac:dyDescent="0.2">
      <c r="B153" s="851"/>
      <c r="C153" s="851"/>
    </row>
    <row r="154" spans="2:3" ht="12.75" hidden="1" customHeight="1" outlineLevel="1" x14ac:dyDescent="0.2">
      <c r="B154" s="851"/>
      <c r="C154" s="851"/>
    </row>
    <row r="155" spans="2:3" ht="12.75" hidden="1" customHeight="1" outlineLevel="1" x14ac:dyDescent="0.2">
      <c r="B155" s="851"/>
      <c r="C155" s="851"/>
    </row>
    <row r="156" spans="2:3" ht="12.75" hidden="1" customHeight="1" outlineLevel="1" x14ac:dyDescent="0.2">
      <c r="B156" s="851"/>
      <c r="C156" s="851"/>
    </row>
    <row r="157" spans="2:3" ht="12.75" hidden="1" customHeight="1" outlineLevel="1" x14ac:dyDescent="0.2">
      <c r="B157" s="851"/>
      <c r="C157" s="851"/>
    </row>
    <row r="158" spans="2:3" ht="12.75" hidden="1" customHeight="1" outlineLevel="1" x14ac:dyDescent="0.2">
      <c r="B158" s="851"/>
      <c r="C158" s="851"/>
    </row>
    <row r="159" spans="2:3" ht="12.75" hidden="1" customHeight="1" outlineLevel="1" x14ac:dyDescent="0.2">
      <c r="B159" s="851"/>
      <c r="C159" s="851"/>
    </row>
    <row r="160" spans="2:3" ht="12.75" hidden="1" customHeight="1" outlineLevel="1" x14ac:dyDescent="0.2">
      <c r="B160" s="851"/>
      <c r="C160" s="851"/>
    </row>
    <row r="161" spans="2:3" ht="12.75" hidden="1" customHeight="1" outlineLevel="1" x14ac:dyDescent="0.2">
      <c r="B161" s="851"/>
      <c r="C161" s="851"/>
    </row>
    <row r="162" spans="2:3" ht="12.75" hidden="1" customHeight="1" outlineLevel="1" x14ac:dyDescent="0.2">
      <c r="B162" s="851"/>
      <c r="C162" s="851"/>
    </row>
    <row r="163" spans="2:3" ht="12.75" hidden="1" customHeight="1" outlineLevel="1" x14ac:dyDescent="0.2">
      <c r="B163" s="851"/>
      <c r="C163" s="851"/>
    </row>
    <row r="164" spans="2:3" ht="12.75" hidden="1" customHeight="1" outlineLevel="1" x14ac:dyDescent="0.2">
      <c r="B164" s="851"/>
      <c r="C164" s="851"/>
    </row>
    <row r="165" spans="2:3" ht="12.75" hidden="1" customHeight="1" outlineLevel="1" x14ac:dyDescent="0.2">
      <c r="B165" s="851"/>
      <c r="C165" s="851"/>
    </row>
    <row r="166" spans="2:3" ht="12.75" hidden="1" customHeight="1" outlineLevel="1" x14ac:dyDescent="0.2">
      <c r="B166" s="851"/>
      <c r="C166" s="851"/>
    </row>
    <row r="167" spans="2:3" ht="12.75" hidden="1" customHeight="1" outlineLevel="1" x14ac:dyDescent="0.2">
      <c r="B167" s="851"/>
      <c r="C167" s="851"/>
    </row>
    <row r="168" spans="2:3" ht="12.75" hidden="1" customHeight="1" outlineLevel="1" x14ac:dyDescent="0.2">
      <c r="B168" s="851"/>
      <c r="C168" s="851"/>
    </row>
    <row r="169" spans="2:3" ht="12.75" hidden="1" customHeight="1" outlineLevel="1" x14ac:dyDescent="0.2">
      <c r="B169" s="851"/>
      <c r="C169" s="851"/>
    </row>
    <row r="170" spans="2:3" ht="12.75" hidden="1" customHeight="1" outlineLevel="1" x14ac:dyDescent="0.2">
      <c r="B170" s="851"/>
      <c r="C170" s="851"/>
    </row>
    <row r="171" spans="2:3" ht="12.75" hidden="1" customHeight="1" outlineLevel="1" x14ac:dyDescent="0.2">
      <c r="B171" s="851"/>
      <c r="C171" s="851"/>
    </row>
    <row r="172" spans="2:3" ht="12.75" hidden="1" customHeight="1" outlineLevel="1" x14ac:dyDescent="0.2">
      <c r="B172" s="851"/>
      <c r="C172" s="851"/>
    </row>
    <row r="173" spans="2:3" ht="12.75" hidden="1" customHeight="1" outlineLevel="1" x14ac:dyDescent="0.2">
      <c r="B173" s="851"/>
      <c r="C173" s="851"/>
    </row>
    <row r="174" spans="2:3" ht="12.75" customHeight="1" collapsed="1" x14ac:dyDescent="0.2">
      <c r="B174" s="852"/>
      <c r="C174" s="852"/>
    </row>
    <row r="175" spans="2:3" ht="12.75" hidden="1" customHeight="1" outlineLevel="1" x14ac:dyDescent="0.2">
      <c r="B175" s="850"/>
      <c r="C175" s="850"/>
    </row>
    <row r="176" spans="2:3" ht="12.75" hidden="1" customHeight="1" outlineLevel="1" x14ac:dyDescent="0.2">
      <c r="B176" s="851"/>
      <c r="C176" s="851"/>
    </row>
    <row r="177" spans="2:3" ht="12.75" hidden="1" customHeight="1" outlineLevel="1" x14ac:dyDescent="0.2">
      <c r="B177" s="851"/>
      <c r="C177" s="851"/>
    </row>
    <row r="178" spans="2:3" ht="12.75" hidden="1" customHeight="1" outlineLevel="1" x14ac:dyDescent="0.2">
      <c r="B178" s="851"/>
      <c r="C178" s="851"/>
    </row>
    <row r="179" spans="2:3" ht="12.75" hidden="1" customHeight="1" outlineLevel="1" x14ac:dyDescent="0.2">
      <c r="B179" s="851"/>
      <c r="C179" s="851"/>
    </row>
    <row r="180" spans="2:3" ht="12.75" hidden="1" customHeight="1" outlineLevel="1" x14ac:dyDescent="0.2">
      <c r="B180" s="851"/>
      <c r="C180" s="851"/>
    </row>
    <row r="181" spans="2:3" ht="12.75" hidden="1" customHeight="1" outlineLevel="1" x14ac:dyDescent="0.2">
      <c r="B181" s="851"/>
      <c r="C181" s="851"/>
    </row>
    <row r="182" spans="2:3" ht="12.75" hidden="1" customHeight="1" outlineLevel="1" x14ac:dyDescent="0.2">
      <c r="B182" s="851"/>
      <c r="C182" s="851"/>
    </row>
    <row r="183" spans="2:3" ht="12.75" hidden="1" customHeight="1" outlineLevel="1" x14ac:dyDescent="0.2">
      <c r="B183" s="851"/>
      <c r="C183" s="851"/>
    </row>
    <row r="184" spans="2:3" ht="12.75" hidden="1" customHeight="1" outlineLevel="1" x14ac:dyDescent="0.2">
      <c r="B184" s="851"/>
      <c r="C184" s="851"/>
    </row>
    <row r="185" spans="2:3" ht="12.75" hidden="1" customHeight="1" outlineLevel="1" x14ac:dyDescent="0.2">
      <c r="B185" s="851"/>
      <c r="C185" s="851"/>
    </row>
    <row r="186" spans="2:3" ht="12.75" hidden="1" customHeight="1" outlineLevel="1" x14ac:dyDescent="0.2">
      <c r="B186" s="851"/>
      <c r="C186" s="851"/>
    </row>
    <row r="187" spans="2:3" ht="12.75" hidden="1" customHeight="1" outlineLevel="1" x14ac:dyDescent="0.2">
      <c r="B187" s="851"/>
      <c r="C187" s="851"/>
    </row>
    <row r="188" spans="2:3" ht="12.75" hidden="1" customHeight="1" outlineLevel="1" x14ac:dyDescent="0.2">
      <c r="B188" s="851"/>
      <c r="C188" s="851"/>
    </row>
    <row r="189" spans="2:3" ht="12.75" hidden="1" customHeight="1" outlineLevel="1" x14ac:dyDescent="0.2">
      <c r="B189" s="851"/>
      <c r="C189" s="851"/>
    </row>
    <row r="190" spans="2:3" ht="12.75" hidden="1" customHeight="1" outlineLevel="1" x14ac:dyDescent="0.2">
      <c r="B190" s="851"/>
      <c r="C190" s="851"/>
    </row>
    <row r="191" spans="2:3" ht="12.75" hidden="1" customHeight="1" outlineLevel="1" x14ac:dyDescent="0.2">
      <c r="B191" s="851"/>
      <c r="C191" s="851"/>
    </row>
    <row r="192" spans="2:3" ht="12.75" hidden="1" customHeight="1" outlineLevel="1" x14ac:dyDescent="0.2">
      <c r="B192" s="851"/>
      <c r="C192" s="851"/>
    </row>
    <row r="193" spans="2:3" ht="12.75" hidden="1" customHeight="1" outlineLevel="1" x14ac:dyDescent="0.2">
      <c r="B193" s="851"/>
      <c r="C193" s="851"/>
    </row>
    <row r="194" spans="2:3" ht="12.75" hidden="1" customHeight="1" outlineLevel="1" x14ac:dyDescent="0.2">
      <c r="B194" s="851"/>
      <c r="C194" s="851"/>
    </row>
    <row r="195" spans="2:3" ht="12.75" hidden="1" customHeight="1" outlineLevel="1" x14ac:dyDescent="0.2">
      <c r="B195" s="851"/>
      <c r="C195" s="851"/>
    </row>
    <row r="196" spans="2:3" ht="12.75" hidden="1" customHeight="1" outlineLevel="1" x14ac:dyDescent="0.2">
      <c r="B196" s="851"/>
      <c r="C196" s="851"/>
    </row>
    <row r="197" spans="2:3" ht="12.75" hidden="1" customHeight="1" outlineLevel="1" x14ac:dyDescent="0.2">
      <c r="B197" s="851"/>
      <c r="C197" s="851"/>
    </row>
    <row r="198" spans="2:3" ht="12.75" hidden="1" customHeight="1" outlineLevel="1" x14ac:dyDescent="0.2">
      <c r="B198" s="851"/>
      <c r="C198" s="851"/>
    </row>
    <row r="199" spans="2:3" ht="12.75" hidden="1" customHeight="1" outlineLevel="1" x14ac:dyDescent="0.2">
      <c r="B199" s="851"/>
      <c r="C199" s="851"/>
    </row>
    <row r="200" spans="2:3" ht="12.75" hidden="1" customHeight="1" outlineLevel="1" x14ac:dyDescent="0.2">
      <c r="B200" s="851"/>
      <c r="C200" s="851"/>
    </row>
    <row r="201" spans="2:3" ht="12.75" hidden="1" customHeight="1" outlineLevel="1" x14ac:dyDescent="0.2">
      <c r="B201" s="851"/>
      <c r="C201" s="851"/>
    </row>
    <row r="202" spans="2:3" ht="12.75" hidden="1" customHeight="1" outlineLevel="1" x14ac:dyDescent="0.2">
      <c r="B202" s="851"/>
      <c r="C202" s="851"/>
    </row>
    <row r="203" spans="2:3" ht="12.75" hidden="1" customHeight="1" outlineLevel="1" x14ac:dyDescent="0.2">
      <c r="B203" s="851"/>
      <c r="C203" s="851"/>
    </row>
    <row r="204" spans="2:3" ht="12.75" hidden="1" customHeight="1" outlineLevel="1" x14ac:dyDescent="0.2">
      <c r="B204" s="851"/>
      <c r="C204" s="851"/>
    </row>
    <row r="205" spans="2:3" ht="12.75" hidden="1" customHeight="1" outlineLevel="1" x14ac:dyDescent="0.2">
      <c r="B205" s="851"/>
      <c r="C205" s="851"/>
    </row>
    <row r="206" spans="2:3" ht="12.75" hidden="1" customHeight="1" outlineLevel="1" x14ac:dyDescent="0.2">
      <c r="B206" s="851"/>
      <c r="C206" s="851"/>
    </row>
    <row r="207" spans="2:3" ht="12.75" hidden="1" customHeight="1" outlineLevel="1" x14ac:dyDescent="0.2">
      <c r="B207" s="851"/>
      <c r="C207" s="851"/>
    </row>
    <row r="208" spans="2:3" ht="12.75" customHeight="1" collapsed="1" x14ac:dyDescent="0.2">
      <c r="B208" s="852"/>
      <c r="C208" s="852"/>
    </row>
    <row r="209" spans="2:3" ht="12.75" hidden="1" customHeight="1" outlineLevel="1" x14ac:dyDescent="0.2">
      <c r="B209" s="850"/>
      <c r="C209" s="850"/>
    </row>
    <row r="210" spans="2:3" ht="12.75" hidden="1" customHeight="1" outlineLevel="1" x14ac:dyDescent="0.2">
      <c r="B210" s="851"/>
      <c r="C210" s="851"/>
    </row>
    <row r="211" spans="2:3" ht="12.75" hidden="1" customHeight="1" outlineLevel="1" x14ac:dyDescent="0.2">
      <c r="B211" s="851"/>
      <c r="C211" s="851"/>
    </row>
    <row r="212" spans="2:3" ht="12.75" hidden="1" customHeight="1" outlineLevel="1" x14ac:dyDescent="0.2">
      <c r="B212" s="851"/>
      <c r="C212" s="851"/>
    </row>
    <row r="213" spans="2:3" ht="12.75" hidden="1" customHeight="1" outlineLevel="1" x14ac:dyDescent="0.2">
      <c r="B213" s="851"/>
      <c r="C213" s="851"/>
    </row>
    <row r="214" spans="2:3" ht="12.75" hidden="1" customHeight="1" outlineLevel="1" x14ac:dyDescent="0.2">
      <c r="B214" s="851"/>
      <c r="C214" s="851"/>
    </row>
    <row r="215" spans="2:3" ht="12.75" hidden="1" customHeight="1" outlineLevel="1" x14ac:dyDescent="0.2">
      <c r="B215" s="851"/>
      <c r="C215" s="851"/>
    </row>
    <row r="216" spans="2:3" ht="12.75" hidden="1" customHeight="1" outlineLevel="1" x14ac:dyDescent="0.2">
      <c r="B216" s="851"/>
      <c r="C216" s="851"/>
    </row>
    <row r="217" spans="2:3" ht="12.75" hidden="1" customHeight="1" outlineLevel="1" x14ac:dyDescent="0.2">
      <c r="B217" s="851"/>
      <c r="C217" s="851"/>
    </row>
    <row r="218" spans="2:3" ht="12.75" hidden="1" customHeight="1" outlineLevel="1" x14ac:dyDescent="0.2">
      <c r="B218" s="851"/>
      <c r="C218" s="851"/>
    </row>
    <row r="219" spans="2:3" ht="12.75" hidden="1" customHeight="1" outlineLevel="1" x14ac:dyDescent="0.2">
      <c r="B219" s="851"/>
      <c r="C219" s="851"/>
    </row>
    <row r="220" spans="2:3" ht="12.75" hidden="1" customHeight="1" outlineLevel="1" x14ac:dyDescent="0.2">
      <c r="B220" s="851"/>
      <c r="C220" s="851"/>
    </row>
    <row r="221" spans="2:3" ht="12.75" hidden="1" customHeight="1" outlineLevel="1" x14ac:dyDescent="0.2">
      <c r="B221" s="851"/>
      <c r="C221" s="851"/>
    </row>
    <row r="222" spans="2:3" ht="12.75" hidden="1" customHeight="1" outlineLevel="1" x14ac:dyDescent="0.2">
      <c r="B222" s="851"/>
      <c r="C222" s="851"/>
    </row>
    <row r="223" spans="2:3" ht="12.75" hidden="1" customHeight="1" outlineLevel="1" x14ac:dyDescent="0.2">
      <c r="B223" s="851"/>
      <c r="C223" s="851"/>
    </row>
    <row r="224" spans="2:3" ht="12.75" hidden="1" customHeight="1" outlineLevel="1" x14ac:dyDescent="0.2">
      <c r="B224" s="851"/>
      <c r="C224" s="851"/>
    </row>
    <row r="225" spans="2:3" ht="12.75" hidden="1" customHeight="1" outlineLevel="1" x14ac:dyDescent="0.2">
      <c r="B225" s="851"/>
      <c r="C225" s="851"/>
    </row>
    <row r="226" spans="2:3" ht="12.75" hidden="1" customHeight="1" outlineLevel="1" x14ac:dyDescent="0.2">
      <c r="B226" s="851"/>
      <c r="C226" s="851"/>
    </row>
    <row r="227" spans="2:3" ht="12.75" hidden="1" customHeight="1" outlineLevel="1" x14ac:dyDescent="0.2">
      <c r="B227" s="851"/>
      <c r="C227" s="851"/>
    </row>
    <row r="228" spans="2:3" ht="12.75" hidden="1" customHeight="1" outlineLevel="1" x14ac:dyDescent="0.2">
      <c r="B228" s="851"/>
      <c r="C228" s="851"/>
    </row>
    <row r="229" spans="2:3" ht="12.75" hidden="1" customHeight="1" outlineLevel="1" x14ac:dyDescent="0.2">
      <c r="B229" s="851"/>
      <c r="C229" s="851"/>
    </row>
    <row r="230" spans="2:3" ht="12.75" hidden="1" customHeight="1" outlineLevel="1" x14ac:dyDescent="0.2">
      <c r="B230" s="851"/>
      <c r="C230" s="851"/>
    </row>
    <row r="231" spans="2:3" ht="12.75" hidden="1" customHeight="1" outlineLevel="1" x14ac:dyDescent="0.2">
      <c r="B231" s="851"/>
      <c r="C231" s="851"/>
    </row>
    <row r="232" spans="2:3" ht="12.75" hidden="1" customHeight="1" outlineLevel="1" x14ac:dyDescent="0.2">
      <c r="B232" s="851"/>
      <c r="C232" s="851"/>
    </row>
    <row r="233" spans="2:3" ht="12.75" hidden="1" customHeight="1" outlineLevel="1" x14ac:dyDescent="0.2">
      <c r="B233" s="851"/>
      <c r="C233" s="851"/>
    </row>
    <row r="234" spans="2:3" ht="12.75" hidden="1" customHeight="1" outlineLevel="1" x14ac:dyDescent="0.2">
      <c r="B234" s="851"/>
      <c r="C234" s="851"/>
    </row>
    <row r="235" spans="2:3" ht="12.75" hidden="1" customHeight="1" outlineLevel="1" x14ac:dyDescent="0.2">
      <c r="B235" s="851"/>
      <c r="C235" s="851"/>
    </row>
    <row r="236" spans="2:3" ht="12.75" hidden="1" customHeight="1" outlineLevel="1" x14ac:dyDescent="0.2">
      <c r="B236" s="851"/>
      <c r="C236" s="851"/>
    </row>
    <row r="237" spans="2:3" ht="12.75" hidden="1" customHeight="1" outlineLevel="1" x14ac:dyDescent="0.2">
      <c r="B237" s="851"/>
      <c r="C237" s="851"/>
    </row>
    <row r="238" spans="2:3" ht="12.75" hidden="1" customHeight="1" outlineLevel="1" x14ac:dyDescent="0.2">
      <c r="B238" s="851"/>
      <c r="C238" s="851"/>
    </row>
    <row r="239" spans="2:3" ht="12.75" hidden="1" customHeight="1" outlineLevel="1" x14ac:dyDescent="0.2">
      <c r="B239" s="851"/>
      <c r="C239" s="851"/>
    </row>
    <row r="240" spans="2:3" ht="12.75" hidden="1" customHeight="1" outlineLevel="1" x14ac:dyDescent="0.2">
      <c r="B240" s="851"/>
      <c r="C240" s="851"/>
    </row>
    <row r="241" spans="2:3" ht="12.75" hidden="1" customHeight="1" outlineLevel="1" x14ac:dyDescent="0.2">
      <c r="B241" s="851"/>
      <c r="C241" s="851"/>
    </row>
    <row r="242" spans="2:3" ht="12.75" customHeight="1" collapsed="1" x14ac:dyDescent="0.2">
      <c r="B242" s="852"/>
      <c r="C242" s="852"/>
    </row>
    <row r="243" spans="2:3" ht="12.75" hidden="1" customHeight="1" outlineLevel="1" x14ac:dyDescent="0.2">
      <c r="B243" s="850"/>
      <c r="C243" s="850"/>
    </row>
    <row r="244" spans="2:3" ht="12.75" hidden="1" customHeight="1" outlineLevel="1" x14ac:dyDescent="0.2">
      <c r="B244" s="851"/>
      <c r="C244" s="851"/>
    </row>
    <row r="245" spans="2:3" ht="12.75" hidden="1" customHeight="1" outlineLevel="1" x14ac:dyDescent="0.2">
      <c r="B245" s="851"/>
      <c r="C245" s="851"/>
    </row>
    <row r="246" spans="2:3" ht="12.75" hidden="1" customHeight="1" outlineLevel="1" x14ac:dyDescent="0.2">
      <c r="B246" s="851"/>
      <c r="C246" s="851"/>
    </row>
    <row r="247" spans="2:3" ht="12.75" hidden="1" customHeight="1" outlineLevel="1" x14ac:dyDescent="0.2">
      <c r="B247" s="851"/>
      <c r="C247" s="851"/>
    </row>
    <row r="248" spans="2:3" ht="12.75" hidden="1" customHeight="1" outlineLevel="1" x14ac:dyDescent="0.2">
      <c r="B248" s="851"/>
      <c r="C248" s="851"/>
    </row>
    <row r="249" spans="2:3" ht="12.75" hidden="1" customHeight="1" outlineLevel="1" x14ac:dyDescent="0.2">
      <c r="B249" s="851"/>
      <c r="C249" s="851"/>
    </row>
    <row r="250" spans="2:3" ht="12.75" hidden="1" customHeight="1" outlineLevel="1" x14ac:dyDescent="0.2">
      <c r="B250" s="851"/>
      <c r="C250" s="851"/>
    </row>
    <row r="251" spans="2:3" ht="12.75" hidden="1" customHeight="1" outlineLevel="1" x14ac:dyDescent="0.2">
      <c r="B251" s="851"/>
      <c r="C251" s="851"/>
    </row>
    <row r="252" spans="2:3" ht="12.75" hidden="1" customHeight="1" outlineLevel="1" x14ac:dyDescent="0.2">
      <c r="B252" s="851"/>
      <c r="C252" s="851"/>
    </row>
    <row r="253" spans="2:3" ht="12.75" hidden="1" customHeight="1" outlineLevel="1" x14ac:dyDescent="0.2">
      <c r="B253" s="851"/>
      <c r="C253" s="851"/>
    </row>
    <row r="254" spans="2:3" ht="12.75" hidden="1" customHeight="1" outlineLevel="1" x14ac:dyDescent="0.2">
      <c r="B254" s="851"/>
      <c r="C254" s="851"/>
    </row>
    <row r="255" spans="2:3" ht="12.75" hidden="1" customHeight="1" outlineLevel="1" x14ac:dyDescent="0.2">
      <c r="B255" s="851"/>
      <c r="C255" s="851"/>
    </row>
    <row r="256" spans="2:3" ht="12.75" hidden="1" customHeight="1" outlineLevel="1" x14ac:dyDescent="0.2">
      <c r="B256" s="851"/>
      <c r="C256" s="851"/>
    </row>
    <row r="257" spans="2:3" ht="12.75" hidden="1" customHeight="1" outlineLevel="1" x14ac:dyDescent="0.2">
      <c r="B257" s="851"/>
      <c r="C257" s="851"/>
    </row>
    <row r="258" spans="2:3" ht="12.75" hidden="1" customHeight="1" outlineLevel="1" x14ac:dyDescent="0.2">
      <c r="B258" s="851"/>
      <c r="C258" s="851"/>
    </row>
    <row r="259" spans="2:3" ht="12.75" hidden="1" customHeight="1" outlineLevel="1" x14ac:dyDescent="0.2">
      <c r="B259" s="851"/>
      <c r="C259" s="851"/>
    </row>
    <row r="260" spans="2:3" ht="12.75" hidden="1" customHeight="1" outlineLevel="1" x14ac:dyDescent="0.2">
      <c r="B260" s="851"/>
      <c r="C260" s="851"/>
    </row>
    <row r="261" spans="2:3" ht="12.75" hidden="1" customHeight="1" outlineLevel="1" x14ac:dyDescent="0.2">
      <c r="B261" s="851"/>
      <c r="C261" s="851"/>
    </row>
    <row r="262" spans="2:3" ht="12.75" hidden="1" customHeight="1" outlineLevel="1" x14ac:dyDescent="0.2">
      <c r="B262" s="851"/>
      <c r="C262" s="851"/>
    </row>
    <row r="263" spans="2:3" ht="12.75" hidden="1" customHeight="1" outlineLevel="1" x14ac:dyDescent="0.2">
      <c r="B263" s="851"/>
      <c r="C263" s="851"/>
    </row>
    <row r="264" spans="2:3" ht="12.75" hidden="1" customHeight="1" outlineLevel="1" x14ac:dyDescent="0.2">
      <c r="B264" s="851"/>
      <c r="C264" s="851"/>
    </row>
    <row r="265" spans="2:3" ht="12.75" hidden="1" customHeight="1" outlineLevel="1" x14ac:dyDescent="0.2">
      <c r="B265" s="851"/>
      <c r="C265" s="851"/>
    </row>
    <row r="266" spans="2:3" ht="12.75" hidden="1" customHeight="1" outlineLevel="1" x14ac:dyDescent="0.2">
      <c r="B266" s="851"/>
      <c r="C266" s="851"/>
    </row>
    <row r="267" spans="2:3" ht="12.75" hidden="1" customHeight="1" outlineLevel="1" x14ac:dyDescent="0.2">
      <c r="B267" s="851"/>
      <c r="C267" s="851"/>
    </row>
    <row r="268" spans="2:3" ht="12.75" hidden="1" customHeight="1" outlineLevel="1" x14ac:dyDescent="0.2">
      <c r="B268" s="851"/>
      <c r="C268" s="851"/>
    </row>
    <row r="269" spans="2:3" ht="12.75" hidden="1" customHeight="1" outlineLevel="1" x14ac:dyDescent="0.2">
      <c r="B269" s="851"/>
      <c r="C269" s="851"/>
    </row>
    <row r="270" spans="2:3" ht="12.75" hidden="1" customHeight="1" outlineLevel="1" x14ac:dyDescent="0.2">
      <c r="B270" s="851"/>
      <c r="C270" s="851"/>
    </row>
    <row r="271" spans="2:3" ht="12.75" hidden="1" customHeight="1" outlineLevel="1" x14ac:dyDescent="0.2">
      <c r="B271" s="851"/>
      <c r="C271" s="851"/>
    </row>
    <row r="272" spans="2:3" ht="12.75" hidden="1" customHeight="1" outlineLevel="1" x14ac:dyDescent="0.2">
      <c r="B272" s="851"/>
      <c r="C272" s="851"/>
    </row>
    <row r="273" spans="2:3" ht="12.75" hidden="1" customHeight="1" outlineLevel="1" x14ac:dyDescent="0.2">
      <c r="B273" s="851"/>
      <c r="C273" s="851"/>
    </row>
    <row r="274" spans="2:3" ht="12.75" hidden="1" customHeight="1" outlineLevel="1" x14ac:dyDescent="0.2">
      <c r="B274" s="851"/>
      <c r="C274" s="851"/>
    </row>
    <row r="275" spans="2:3" ht="12.75" hidden="1" customHeight="1" outlineLevel="1" x14ac:dyDescent="0.2">
      <c r="B275" s="851"/>
      <c r="C275" s="851"/>
    </row>
    <row r="276" spans="2:3" ht="12.75" customHeight="1" collapsed="1" x14ac:dyDescent="0.2">
      <c r="B276" s="852"/>
      <c r="C276" s="852"/>
    </row>
    <row r="277" spans="2:3" ht="12.75" hidden="1" customHeight="1" outlineLevel="1" x14ac:dyDescent="0.2">
      <c r="B277" s="850"/>
      <c r="C277" s="850"/>
    </row>
    <row r="278" spans="2:3" ht="12.75" hidden="1" customHeight="1" outlineLevel="1" x14ac:dyDescent="0.2">
      <c r="B278" s="851"/>
      <c r="C278" s="851"/>
    </row>
    <row r="279" spans="2:3" ht="12.75" hidden="1" customHeight="1" outlineLevel="1" x14ac:dyDescent="0.2">
      <c r="B279" s="851"/>
      <c r="C279" s="851"/>
    </row>
    <row r="280" spans="2:3" ht="12.75" hidden="1" customHeight="1" outlineLevel="1" x14ac:dyDescent="0.2">
      <c r="B280" s="851"/>
      <c r="C280" s="851"/>
    </row>
    <row r="281" spans="2:3" ht="12.75" hidden="1" customHeight="1" outlineLevel="1" x14ac:dyDescent="0.2">
      <c r="B281" s="851"/>
      <c r="C281" s="851"/>
    </row>
    <row r="282" spans="2:3" ht="12.75" hidden="1" customHeight="1" outlineLevel="1" x14ac:dyDescent="0.2">
      <c r="B282" s="851"/>
      <c r="C282" s="851"/>
    </row>
    <row r="283" spans="2:3" ht="12.75" hidden="1" customHeight="1" outlineLevel="1" x14ac:dyDescent="0.2">
      <c r="B283" s="851"/>
      <c r="C283" s="851"/>
    </row>
    <row r="284" spans="2:3" ht="12.75" hidden="1" customHeight="1" outlineLevel="1" x14ac:dyDescent="0.2">
      <c r="B284" s="851"/>
      <c r="C284" s="851"/>
    </row>
    <row r="285" spans="2:3" ht="12.75" hidden="1" customHeight="1" outlineLevel="1" x14ac:dyDescent="0.2">
      <c r="B285" s="851"/>
      <c r="C285" s="851"/>
    </row>
    <row r="286" spans="2:3" ht="12.75" hidden="1" customHeight="1" outlineLevel="1" x14ac:dyDescent="0.2">
      <c r="B286" s="851"/>
      <c r="C286" s="851"/>
    </row>
    <row r="287" spans="2:3" ht="12.75" hidden="1" customHeight="1" outlineLevel="1" x14ac:dyDescent="0.2">
      <c r="B287" s="851"/>
      <c r="C287" s="851"/>
    </row>
    <row r="288" spans="2:3" ht="12.75" hidden="1" customHeight="1" outlineLevel="1" x14ac:dyDescent="0.2">
      <c r="B288" s="851"/>
      <c r="C288" s="851"/>
    </row>
    <row r="289" spans="2:3" ht="12.75" hidden="1" customHeight="1" outlineLevel="1" x14ac:dyDescent="0.2">
      <c r="B289" s="851"/>
      <c r="C289" s="851"/>
    </row>
    <row r="290" spans="2:3" ht="12.75" hidden="1" customHeight="1" outlineLevel="1" x14ac:dyDescent="0.2">
      <c r="B290" s="851"/>
      <c r="C290" s="851"/>
    </row>
    <row r="291" spans="2:3" ht="12.75" hidden="1" customHeight="1" outlineLevel="1" x14ac:dyDescent="0.2">
      <c r="B291" s="851"/>
      <c r="C291" s="851"/>
    </row>
    <row r="292" spans="2:3" ht="12.75" hidden="1" customHeight="1" outlineLevel="1" x14ac:dyDescent="0.2">
      <c r="B292" s="851"/>
      <c r="C292" s="851"/>
    </row>
    <row r="293" spans="2:3" ht="12.75" hidden="1" customHeight="1" outlineLevel="1" x14ac:dyDescent="0.2">
      <c r="B293" s="851"/>
      <c r="C293" s="851"/>
    </row>
    <row r="294" spans="2:3" ht="12.75" hidden="1" customHeight="1" outlineLevel="1" x14ac:dyDescent="0.2">
      <c r="B294" s="851"/>
      <c r="C294" s="851"/>
    </row>
    <row r="295" spans="2:3" ht="12.75" hidden="1" customHeight="1" outlineLevel="1" x14ac:dyDescent="0.2">
      <c r="B295" s="851"/>
      <c r="C295" s="851"/>
    </row>
    <row r="296" spans="2:3" ht="12.75" hidden="1" customHeight="1" outlineLevel="1" x14ac:dyDescent="0.2">
      <c r="B296" s="851"/>
      <c r="C296" s="851"/>
    </row>
    <row r="297" spans="2:3" ht="12.75" hidden="1" customHeight="1" outlineLevel="1" x14ac:dyDescent="0.2">
      <c r="B297" s="851"/>
      <c r="C297" s="851"/>
    </row>
    <row r="298" spans="2:3" ht="12.75" hidden="1" customHeight="1" outlineLevel="1" x14ac:dyDescent="0.2">
      <c r="B298" s="851"/>
      <c r="C298" s="851"/>
    </row>
    <row r="299" spans="2:3" ht="12.75" hidden="1" customHeight="1" outlineLevel="1" x14ac:dyDescent="0.2">
      <c r="B299" s="851"/>
      <c r="C299" s="851"/>
    </row>
    <row r="300" spans="2:3" ht="12.75" hidden="1" customHeight="1" outlineLevel="1" x14ac:dyDescent="0.2">
      <c r="B300" s="851"/>
      <c r="C300" s="851"/>
    </row>
    <row r="301" spans="2:3" ht="12.75" hidden="1" customHeight="1" outlineLevel="1" x14ac:dyDescent="0.2">
      <c r="B301" s="851"/>
      <c r="C301" s="851"/>
    </row>
    <row r="302" spans="2:3" ht="12.75" hidden="1" customHeight="1" outlineLevel="1" x14ac:dyDescent="0.2">
      <c r="B302" s="851"/>
      <c r="C302" s="851"/>
    </row>
    <row r="303" spans="2:3" ht="12.75" hidden="1" customHeight="1" outlineLevel="1" x14ac:dyDescent="0.2">
      <c r="B303" s="851"/>
      <c r="C303" s="851"/>
    </row>
    <row r="304" spans="2:3" ht="12.75" hidden="1" customHeight="1" outlineLevel="1" x14ac:dyDescent="0.2">
      <c r="B304" s="851"/>
      <c r="C304" s="851"/>
    </row>
    <row r="305" spans="2:3" ht="12.75" hidden="1" customHeight="1" outlineLevel="1" x14ac:dyDescent="0.2">
      <c r="B305" s="851"/>
      <c r="C305" s="851"/>
    </row>
    <row r="306" spans="2:3" ht="12.75" hidden="1" customHeight="1" outlineLevel="1" x14ac:dyDescent="0.2">
      <c r="B306" s="851"/>
      <c r="C306" s="851"/>
    </row>
    <row r="307" spans="2:3" ht="12.75" hidden="1" customHeight="1" outlineLevel="1" x14ac:dyDescent="0.2">
      <c r="B307" s="851"/>
      <c r="C307" s="851"/>
    </row>
    <row r="308" spans="2:3" ht="12.75" hidden="1" customHeight="1" outlineLevel="1" x14ac:dyDescent="0.2">
      <c r="B308" s="851"/>
      <c r="C308" s="851"/>
    </row>
    <row r="309" spans="2:3" ht="12.75" hidden="1" customHeight="1" outlineLevel="1" x14ac:dyDescent="0.2">
      <c r="B309" s="851"/>
      <c r="C309" s="851"/>
    </row>
    <row r="310" spans="2:3" ht="12.75" customHeight="1" collapsed="1" x14ac:dyDescent="0.2">
      <c r="B310" s="852"/>
      <c r="C310" s="852"/>
    </row>
    <row r="311" spans="2:3" ht="12.75" hidden="1" customHeight="1" outlineLevel="1" x14ac:dyDescent="0.2">
      <c r="B311" s="850"/>
      <c r="C311" s="850"/>
    </row>
    <row r="312" spans="2:3" ht="12.75" hidden="1" customHeight="1" outlineLevel="1" x14ac:dyDescent="0.2">
      <c r="B312" s="851"/>
      <c r="C312" s="851"/>
    </row>
    <row r="313" spans="2:3" ht="12.75" hidden="1" customHeight="1" outlineLevel="1" x14ac:dyDescent="0.2">
      <c r="B313" s="851"/>
      <c r="C313" s="851"/>
    </row>
    <row r="314" spans="2:3" ht="12.75" hidden="1" customHeight="1" outlineLevel="1" x14ac:dyDescent="0.2">
      <c r="B314" s="851"/>
      <c r="C314" s="851"/>
    </row>
    <row r="315" spans="2:3" ht="12.75" hidden="1" customHeight="1" outlineLevel="1" x14ac:dyDescent="0.2">
      <c r="B315" s="851"/>
      <c r="C315" s="851"/>
    </row>
    <row r="316" spans="2:3" ht="12.75" hidden="1" customHeight="1" outlineLevel="1" x14ac:dyDescent="0.2">
      <c r="B316" s="851"/>
      <c r="C316" s="851"/>
    </row>
    <row r="317" spans="2:3" ht="12.75" hidden="1" customHeight="1" outlineLevel="1" x14ac:dyDescent="0.2">
      <c r="B317" s="851"/>
      <c r="C317" s="851"/>
    </row>
    <row r="318" spans="2:3" ht="12.75" hidden="1" customHeight="1" outlineLevel="1" x14ac:dyDescent="0.2">
      <c r="B318" s="851"/>
      <c r="C318" s="851"/>
    </row>
    <row r="319" spans="2:3" ht="12.75" hidden="1" customHeight="1" outlineLevel="1" x14ac:dyDescent="0.2">
      <c r="B319" s="851"/>
      <c r="C319" s="851"/>
    </row>
    <row r="320" spans="2:3" ht="12.75" hidden="1" customHeight="1" outlineLevel="1" x14ac:dyDescent="0.2">
      <c r="B320" s="851"/>
      <c r="C320" s="851"/>
    </row>
    <row r="321" spans="2:3" ht="12.75" hidden="1" customHeight="1" outlineLevel="1" x14ac:dyDescent="0.2">
      <c r="B321" s="851"/>
      <c r="C321" s="851"/>
    </row>
    <row r="322" spans="2:3" ht="12.75" hidden="1" customHeight="1" outlineLevel="1" x14ac:dyDescent="0.2">
      <c r="B322" s="851"/>
      <c r="C322" s="851"/>
    </row>
    <row r="323" spans="2:3" ht="12.75" hidden="1" customHeight="1" outlineLevel="1" x14ac:dyDescent="0.2">
      <c r="B323" s="851"/>
      <c r="C323" s="851"/>
    </row>
    <row r="324" spans="2:3" ht="12.75" hidden="1" customHeight="1" outlineLevel="1" x14ac:dyDescent="0.2">
      <c r="B324" s="851"/>
      <c r="C324" s="851"/>
    </row>
    <row r="325" spans="2:3" ht="12.75" hidden="1" customHeight="1" outlineLevel="1" x14ac:dyDescent="0.2">
      <c r="B325" s="851"/>
      <c r="C325" s="851"/>
    </row>
    <row r="326" spans="2:3" ht="12.75" hidden="1" customHeight="1" outlineLevel="1" x14ac:dyDescent="0.2">
      <c r="B326" s="851"/>
      <c r="C326" s="851"/>
    </row>
    <row r="327" spans="2:3" ht="12.75" hidden="1" customHeight="1" outlineLevel="1" x14ac:dyDescent="0.2">
      <c r="B327" s="851"/>
      <c r="C327" s="851"/>
    </row>
    <row r="328" spans="2:3" ht="12.75" hidden="1" customHeight="1" outlineLevel="1" x14ac:dyDescent="0.2">
      <c r="B328" s="851"/>
      <c r="C328" s="851"/>
    </row>
    <row r="329" spans="2:3" ht="12.75" hidden="1" customHeight="1" outlineLevel="1" x14ac:dyDescent="0.2">
      <c r="B329" s="851"/>
      <c r="C329" s="851"/>
    </row>
    <row r="330" spans="2:3" ht="12.75" hidden="1" customHeight="1" outlineLevel="1" x14ac:dyDescent="0.2">
      <c r="B330" s="851"/>
      <c r="C330" s="851"/>
    </row>
    <row r="331" spans="2:3" ht="12.75" hidden="1" customHeight="1" outlineLevel="1" x14ac:dyDescent="0.2">
      <c r="B331" s="851"/>
      <c r="C331" s="851"/>
    </row>
    <row r="332" spans="2:3" ht="12.75" hidden="1" customHeight="1" outlineLevel="1" x14ac:dyDescent="0.2">
      <c r="B332" s="851"/>
      <c r="C332" s="851"/>
    </row>
    <row r="333" spans="2:3" ht="12.75" hidden="1" customHeight="1" outlineLevel="1" x14ac:dyDescent="0.2">
      <c r="B333" s="851"/>
      <c r="C333" s="851"/>
    </row>
    <row r="334" spans="2:3" ht="12.75" hidden="1" customHeight="1" outlineLevel="1" x14ac:dyDescent="0.2">
      <c r="B334" s="851"/>
      <c r="C334" s="851"/>
    </row>
    <row r="335" spans="2:3" ht="12.75" hidden="1" customHeight="1" outlineLevel="1" x14ac:dyDescent="0.2">
      <c r="B335" s="851"/>
      <c r="C335" s="851"/>
    </row>
    <row r="336" spans="2:3" ht="12.75" hidden="1" customHeight="1" outlineLevel="1" x14ac:dyDescent="0.2">
      <c r="B336" s="851"/>
      <c r="C336" s="851"/>
    </row>
    <row r="337" spans="2:3" ht="12.75" hidden="1" customHeight="1" outlineLevel="1" x14ac:dyDescent="0.2">
      <c r="B337" s="851"/>
      <c r="C337" s="851"/>
    </row>
    <row r="338" spans="2:3" ht="12.75" hidden="1" customHeight="1" outlineLevel="1" x14ac:dyDescent="0.2">
      <c r="B338" s="851"/>
      <c r="C338" s="851"/>
    </row>
    <row r="339" spans="2:3" ht="12.75" hidden="1" customHeight="1" outlineLevel="1" x14ac:dyDescent="0.2">
      <c r="B339" s="851"/>
      <c r="C339" s="851"/>
    </row>
    <row r="340" spans="2:3" ht="12.75" hidden="1" customHeight="1" outlineLevel="1" x14ac:dyDescent="0.2">
      <c r="B340" s="851"/>
      <c r="C340" s="851"/>
    </row>
    <row r="341" spans="2:3" ht="12.75" hidden="1" customHeight="1" outlineLevel="1" x14ac:dyDescent="0.2">
      <c r="B341" s="851"/>
      <c r="C341" s="851"/>
    </row>
    <row r="342" spans="2:3" ht="12.75" hidden="1" customHeight="1" outlineLevel="1" x14ac:dyDescent="0.2">
      <c r="B342" s="851"/>
      <c r="C342" s="851"/>
    </row>
    <row r="343" spans="2:3" ht="12.75" hidden="1" customHeight="1" outlineLevel="1" x14ac:dyDescent="0.2">
      <c r="B343" s="851"/>
      <c r="C343" s="851"/>
    </row>
    <row r="344" spans="2:3" ht="12.75" customHeight="1" collapsed="1" x14ac:dyDescent="0.2">
      <c r="B344" s="852"/>
      <c r="C344" s="852"/>
    </row>
    <row r="345" spans="2:3" ht="12.75" hidden="1" customHeight="1" outlineLevel="1" x14ac:dyDescent="0.2">
      <c r="B345" s="850"/>
      <c r="C345" s="850"/>
    </row>
    <row r="346" spans="2:3" ht="12.75" hidden="1" customHeight="1" outlineLevel="1" x14ac:dyDescent="0.2">
      <c r="B346" s="851"/>
      <c r="C346" s="851"/>
    </row>
    <row r="347" spans="2:3" ht="12.75" hidden="1" customHeight="1" outlineLevel="1" x14ac:dyDescent="0.2">
      <c r="B347" s="851"/>
      <c r="C347" s="851"/>
    </row>
    <row r="348" spans="2:3" ht="12.75" hidden="1" customHeight="1" outlineLevel="1" x14ac:dyDescent="0.2">
      <c r="B348" s="851"/>
      <c r="C348" s="851"/>
    </row>
    <row r="349" spans="2:3" ht="12.75" hidden="1" customHeight="1" outlineLevel="1" x14ac:dyDescent="0.2">
      <c r="B349" s="851"/>
      <c r="C349" s="851"/>
    </row>
    <row r="350" spans="2:3" ht="12.75" hidden="1" customHeight="1" outlineLevel="1" x14ac:dyDescent="0.2">
      <c r="B350" s="851"/>
      <c r="C350" s="851"/>
    </row>
    <row r="351" spans="2:3" ht="12.75" hidden="1" customHeight="1" outlineLevel="1" x14ac:dyDescent="0.2">
      <c r="B351" s="851"/>
      <c r="C351" s="851"/>
    </row>
    <row r="352" spans="2:3" ht="12.75" hidden="1" customHeight="1" outlineLevel="1" x14ac:dyDescent="0.2">
      <c r="B352" s="851"/>
      <c r="C352" s="851"/>
    </row>
    <row r="353" spans="2:3" ht="12.75" hidden="1" customHeight="1" outlineLevel="1" x14ac:dyDescent="0.2">
      <c r="B353" s="851"/>
      <c r="C353" s="851"/>
    </row>
    <row r="354" spans="2:3" ht="12.75" hidden="1" customHeight="1" outlineLevel="1" x14ac:dyDescent="0.2">
      <c r="B354" s="851"/>
      <c r="C354" s="851"/>
    </row>
    <row r="355" spans="2:3" ht="12.75" hidden="1" customHeight="1" outlineLevel="1" x14ac:dyDescent="0.2">
      <c r="B355" s="851"/>
      <c r="C355" s="851"/>
    </row>
    <row r="356" spans="2:3" ht="12.75" hidden="1" customHeight="1" outlineLevel="1" x14ac:dyDescent="0.2">
      <c r="B356" s="851"/>
      <c r="C356" s="851"/>
    </row>
    <row r="357" spans="2:3" ht="12.75" hidden="1" customHeight="1" outlineLevel="1" x14ac:dyDescent="0.2">
      <c r="B357" s="851"/>
      <c r="C357" s="851"/>
    </row>
    <row r="358" spans="2:3" ht="12.75" hidden="1" customHeight="1" outlineLevel="1" x14ac:dyDescent="0.2">
      <c r="B358" s="851"/>
      <c r="C358" s="851"/>
    </row>
    <row r="359" spans="2:3" ht="12.75" hidden="1" customHeight="1" outlineLevel="1" x14ac:dyDescent="0.2">
      <c r="B359" s="851"/>
      <c r="C359" s="851"/>
    </row>
    <row r="360" spans="2:3" ht="12.75" hidden="1" customHeight="1" outlineLevel="1" x14ac:dyDescent="0.2">
      <c r="B360" s="851"/>
      <c r="C360" s="851"/>
    </row>
    <row r="361" spans="2:3" ht="12.75" hidden="1" customHeight="1" outlineLevel="1" x14ac:dyDescent="0.2">
      <c r="B361" s="851"/>
      <c r="C361" s="851"/>
    </row>
    <row r="362" spans="2:3" ht="12.75" hidden="1" customHeight="1" outlineLevel="1" x14ac:dyDescent="0.2">
      <c r="B362" s="851"/>
      <c r="C362" s="851"/>
    </row>
    <row r="363" spans="2:3" ht="12.75" hidden="1" customHeight="1" outlineLevel="1" x14ac:dyDescent="0.2">
      <c r="B363" s="851"/>
      <c r="C363" s="851"/>
    </row>
    <row r="364" spans="2:3" ht="12.75" hidden="1" customHeight="1" outlineLevel="1" x14ac:dyDescent="0.2">
      <c r="B364" s="851"/>
      <c r="C364" s="851"/>
    </row>
    <row r="365" spans="2:3" ht="12.75" hidden="1" customHeight="1" outlineLevel="1" x14ac:dyDescent="0.2">
      <c r="B365" s="851"/>
      <c r="C365" s="851"/>
    </row>
    <row r="366" spans="2:3" ht="12.75" hidden="1" customHeight="1" outlineLevel="1" x14ac:dyDescent="0.2">
      <c r="B366" s="851"/>
      <c r="C366" s="851"/>
    </row>
    <row r="367" spans="2:3" ht="12.75" hidden="1" customHeight="1" outlineLevel="1" x14ac:dyDescent="0.2">
      <c r="B367" s="851"/>
      <c r="C367" s="851"/>
    </row>
    <row r="368" spans="2:3" ht="12.75" hidden="1" customHeight="1" outlineLevel="1" x14ac:dyDescent="0.2">
      <c r="B368" s="851"/>
      <c r="C368" s="851"/>
    </row>
    <row r="369" spans="2:3" ht="12.75" hidden="1" customHeight="1" outlineLevel="1" x14ac:dyDescent="0.2">
      <c r="B369" s="851"/>
      <c r="C369" s="851"/>
    </row>
    <row r="370" spans="2:3" ht="12.75" hidden="1" customHeight="1" outlineLevel="1" x14ac:dyDescent="0.2">
      <c r="B370" s="851"/>
      <c r="C370" s="851"/>
    </row>
    <row r="371" spans="2:3" ht="12.75" hidden="1" customHeight="1" outlineLevel="1" x14ac:dyDescent="0.2">
      <c r="B371" s="851"/>
      <c r="C371" s="851"/>
    </row>
    <row r="372" spans="2:3" ht="12.75" hidden="1" customHeight="1" outlineLevel="1" x14ac:dyDescent="0.2">
      <c r="B372" s="851"/>
      <c r="C372" s="851"/>
    </row>
    <row r="373" spans="2:3" ht="12.75" hidden="1" customHeight="1" outlineLevel="1" x14ac:dyDescent="0.2">
      <c r="B373" s="851"/>
      <c r="C373" s="851"/>
    </row>
    <row r="374" spans="2:3" ht="12.75" hidden="1" customHeight="1" outlineLevel="1" x14ac:dyDescent="0.2">
      <c r="B374" s="851"/>
      <c r="C374" s="851"/>
    </row>
    <row r="375" spans="2:3" ht="12.75" hidden="1" customHeight="1" outlineLevel="1" x14ac:dyDescent="0.2">
      <c r="B375" s="851"/>
      <c r="C375" s="851"/>
    </row>
    <row r="376" spans="2:3" ht="12.75" hidden="1" customHeight="1" outlineLevel="1" x14ac:dyDescent="0.2">
      <c r="B376" s="851"/>
      <c r="C376" s="851"/>
    </row>
    <row r="377" spans="2:3" ht="12.75" hidden="1" customHeight="1" outlineLevel="1" x14ac:dyDescent="0.2">
      <c r="B377" s="851"/>
      <c r="C377" s="851"/>
    </row>
    <row r="378" spans="2:3" ht="12.75" customHeight="1" collapsed="1" x14ac:dyDescent="0.2">
      <c r="B378" s="852"/>
      <c r="C378" s="852"/>
    </row>
    <row r="379" spans="2:3" ht="12.75" hidden="1" customHeight="1" outlineLevel="1" x14ac:dyDescent="0.2">
      <c r="B379" s="850"/>
      <c r="C379" s="850"/>
    </row>
    <row r="380" spans="2:3" ht="12.75" hidden="1" customHeight="1" outlineLevel="1" x14ac:dyDescent="0.2">
      <c r="B380" s="851"/>
      <c r="C380" s="851"/>
    </row>
    <row r="381" spans="2:3" ht="12.75" hidden="1" customHeight="1" outlineLevel="1" x14ac:dyDescent="0.2">
      <c r="B381" s="851"/>
      <c r="C381" s="851"/>
    </row>
    <row r="382" spans="2:3" ht="12.75" hidden="1" customHeight="1" outlineLevel="1" x14ac:dyDescent="0.2">
      <c r="B382" s="851"/>
      <c r="C382" s="851"/>
    </row>
    <row r="383" spans="2:3" ht="12.75" hidden="1" customHeight="1" outlineLevel="1" x14ac:dyDescent="0.2">
      <c r="B383" s="851"/>
      <c r="C383" s="851"/>
    </row>
    <row r="384" spans="2:3" ht="12.75" hidden="1" customHeight="1" outlineLevel="1" x14ac:dyDescent="0.2">
      <c r="B384" s="851"/>
      <c r="C384" s="851"/>
    </row>
    <row r="385" spans="2:3" ht="12.75" hidden="1" customHeight="1" outlineLevel="1" x14ac:dyDescent="0.2">
      <c r="B385" s="851"/>
      <c r="C385" s="851"/>
    </row>
    <row r="386" spans="2:3" ht="12.75" hidden="1" customHeight="1" outlineLevel="1" x14ac:dyDescent="0.2">
      <c r="B386" s="851"/>
      <c r="C386" s="851"/>
    </row>
    <row r="387" spans="2:3" ht="12.75" hidden="1" customHeight="1" outlineLevel="1" x14ac:dyDescent="0.2">
      <c r="B387" s="851"/>
      <c r="C387" s="851"/>
    </row>
    <row r="388" spans="2:3" ht="12.75" hidden="1" customHeight="1" outlineLevel="1" x14ac:dyDescent="0.2">
      <c r="B388" s="851"/>
      <c r="C388" s="851"/>
    </row>
    <row r="389" spans="2:3" ht="12.75" hidden="1" customHeight="1" outlineLevel="1" x14ac:dyDescent="0.2">
      <c r="B389" s="851"/>
      <c r="C389" s="851"/>
    </row>
    <row r="390" spans="2:3" ht="12.75" hidden="1" customHeight="1" outlineLevel="1" x14ac:dyDescent="0.2">
      <c r="B390" s="851"/>
      <c r="C390" s="851"/>
    </row>
    <row r="391" spans="2:3" ht="12.75" hidden="1" customHeight="1" outlineLevel="1" x14ac:dyDescent="0.2">
      <c r="B391" s="851"/>
      <c r="C391" s="851"/>
    </row>
    <row r="392" spans="2:3" ht="12.75" hidden="1" customHeight="1" outlineLevel="1" x14ac:dyDescent="0.2">
      <c r="B392" s="851"/>
      <c r="C392" s="851"/>
    </row>
    <row r="393" spans="2:3" ht="12.75" hidden="1" customHeight="1" outlineLevel="1" x14ac:dyDescent="0.2">
      <c r="B393" s="851"/>
      <c r="C393" s="851"/>
    </row>
    <row r="394" spans="2:3" ht="12.75" hidden="1" customHeight="1" outlineLevel="1" x14ac:dyDescent="0.2">
      <c r="B394" s="851"/>
      <c r="C394" s="851"/>
    </row>
    <row r="395" spans="2:3" ht="12.75" hidden="1" customHeight="1" outlineLevel="1" x14ac:dyDescent="0.2">
      <c r="B395" s="851"/>
      <c r="C395" s="851"/>
    </row>
    <row r="396" spans="2:3" ht="12.75" hidden="1" customHeight="1" outlineLevel="1" x14ac:dyDescent="0.2">
      <c r="B396" s="851"/>
      <c r="C396" s="851"/>
    </row>
    <row r="397" spans="2:3" ht="12.75" hidden="1" customHeight="1" outlineLevel="1" x14ac:dyDescent="0.2">
      <c r="B397" s="851"/>
      <c r="C397" s="851"/>
    </row>
    <row r="398" spans="2:3" ht="12.75" hidden="1" customHeight="1" outlineLevel="1" x14ac:dyDescent="0.2">
      <c r="B398" s="851"/>
      <c r="C398" s="851"/>
    </row>
    <row r="399" spans="2:3" ht="12.75" hidden="1" customHeight="1" outlineLevel="1" x14ac:dyDescent="0.2">
      <c r="B399" s="851"/>
      <c r="C399" s="851"/>
    </row>
    <row r="400" spans="2:3" ht="12.75" hidden="1" customHeight="1" outlineLevel="1" x14ac:dyDescent="0.2">
      <c r="B400" s="851"/>
      <c r="C400" s="851"/>
    </row>
    <row r="401" spans="2:19" ht="12.75" hidden="1" customHeight="1" outlineLevel="1" x14ac:dyDescent="0.2">
      <c r="B401" s="851"/>
      <c r="C401" s="851"/>
      <c r="E401" s="9"/>
      <c r="F401" s="13"/>
      <c r="S401" s="47"/>
    </row>
    <row r="402" spans="2:19" ht="12.75" hidden="1" customHeight="1" outlineLevel="1" x14ac:dyDescent="0.2">
      <c r="B402" s="851"/>
      <c r="C402" s="851"/>
      <c r="E402" s="2"/>
      <c r="F402" s="14"/>
      <c r="G402" s="8"/>
      <c r="H402" s="8"/>
      <c r="I402" s="8"/>
      <c r="J402" s="8"/>
      <c r="K402" s="17"/>
      <c r="L402" s="10"/>
      <c r="Q402" s="77"/>
      <c r="R402" s="69"/>
      <c r="S402" s="47"/>
    </row>
    <row r="403" spans="2:19" ht="12.75" hidden="1" customHeight="1" outlineLevel="1" x14ac:dyDescent="0.2">
      <c r="B403" s="851"/>
      <c r="C403" s="851"/>
      <c r="E403" s="9"/>
      <c r="F403" s="13"/>
      <c r="G403" s="5"/>
      <c r="H403" s="5"/>
      <c r="I403" s="5"/>
      <c r="J403" s="5"/>
      <c r="K403" s="17"/>
      <c r="L403" s="10"/>
      <c r="O403" s="102"/>
      <c r="P403" s="30"/>
      <c r="Q403" s="77"/>
      <c r="R403" s="77"/>
      <c r="S403" s="47"/>
    </row>
    <row r="404" spans="2:19" ht="12.75" hidden="1" customHeight="1" outlineLevel="1" x14ac:dyDescent="0.2">
      <c r="B404" s="851"/>
      <c r="C404" s="851"/>
      <c r="E404" s="9"/>
      <c r="F404" s="13"/>
      <c r="G404" s="5"/>
      <c r="H404" s="5"/>
      <c r="I404" s="5"/>
      <c r="J404" s="5"/>
      <c r="K404" s="17"/>
      <c r="L404" s="10"/>
      <c r="O404" s="102"/>
      <c r="P404" s="30"/>
      <c r="Q404" s="77"/>
      <c r="R404" s="77"/>
      <c r="S404" s="47"/>
    </row>
    <row r="405" spans="2:19" ht="12.75" hidden="1" customHeight="1" outlineLevel="1" x14ac:dyDescent="0.2">
      <c r="B405" s="851"/>
      <c r="C405" s="851"/>
      <c r="E405" s="9"/>
      <c r="F405" s="13"/>
      <c r="G405" s="5"/>
      <c r="H405" s="5"/>
      <c r="I405" s="5"/>
      <c r="J405" s="5"/>
      <c r="K405" s="17"/>
      <c r="L405" s="10"/>
      <c r="O405" s="102"/>
      <c r="P405" s="30"/>
      <c r="Q405" s="77"/>
      <c r="R405" s="77"/>
      <c r="S405" s="47"/>
    </row>
    <row r="406" spans="2:19" ht="12.75" hidden="1" customHeight="1" outlineLevel="1" x14ac:dyDescent="0.2">
      <c r="B406" s="851"/>
      <c r="C406" s="851"/>
      <c r="E406" s="9"/>
      <c r="F406" s="13"/>
      <c r="G406" s="5"/>
      <c r="H406" s="5"/>
      <c r="I406" s="5"/>
      <c r="J406" s="5"/>
      <c r="K406" s="17"/>
      <c r="L406" s="10"/>
      <c r="P406" s="30"/>
      <c r="Q406" s="77"/>
      <c r="R406" s="77"/>
      <c r="S406" s="47"/>
    </row>
    <row r="407" spans="2:19" ht="12.75" hidden="1" customHeight="1" outlineLevel="1" x14ac:dyDescent="0.2">
      <c r="B407" s="851"/>
      <c r="C407" s="851"/>
      <c r="E407" s="9"/>
      <c r="F407" s="13"/>
      <c r="Q407" s="77"/>
      <c r="R407" s="77"/>
      <c r="S407" s="48"/>
    </row>
    <row r="408" spans="2:19" ht="12.75" hidden="1" customHeight="1" outlineLevel="1" x14ac:dyDescent="0.2">
      <c r="B408" s="851"/>
      <c r="C408" s="851"/>
      <c r="E408" s="9"/>
      <c r="F408" s="13"/>
      <c r="S408" s="47"/>
    </row>
    <row r="409" spans="2:19" ht="12.75" hidden="1" customHeight="1" outlineLevel="1" x14ac:dyDescent="0.2">
      <c r="B409" s="851"/>
      <c r="C409" s="851"/>
      <c r="E409" s="2"/>
      <c r="F409" s="14"/>
      <c r="G409" s="8"/>
      <c r="H409" s="8"/>
      <c r="I409" s="8"/>
      <c r="J409" s="8"/>
      <c r="K409" s="17"/>
      <c r="L409" s="10"/>
      <c r="S409" s="47"/>
    </row>
    <row r="410" spans="2:19" ht="12.75" hidden="1" customHeight="1" outlineLevel="1" x14ac:dyDescent="0.2">
      <c r="B410" s="851"/>
      <c r="C410" s="851"/>
      <c r="E410" s="2"/>
      <c r="F410" s="14"/>
      <c r="G410" s="8"/>
      <c r="H410" s="8"/>
      <c r="I410" s="8"/>
      <c r="J410" s="8"/>
      <c r="K410" s="17"/>
      <c r="L410" s="10"/>
      <c r="S410" s="47"/>
    </row>
    <row r="411" spans="2:19" ht="12.75" hidden="1" customHeight="1" outlineLevel="1" x14ac:dyDescent="0.2">
      <c r="B411" s="851"/>
      <c r="C411" s="851"/>
      <c r="J411" s="4"/>
      <c r="K411" s="18"/>
      <c r="L411" s="18"/>
      <c r="M411" s="18"/>
      <c r="N411" s="90"/>
      <c r="O411" s="90"/>
      <c r="S411" s="47"/>
    </row>
    <row r="412" spans="2:19" ht="12.75" customHeight="1" collapsed="1" x14ac:dyDescent="0.2">
      <c r="B412" s="852"/>
      <c r="C412" s="852"/>
      <c r="D412" s="49"/>
      <c r="E412" s="51"/>
      <c r="F412" s="51"/>
      <c r="G412" s="52"/>
      <c r="H412" s="52"/>
      <c r="I412" s="52"/>
      <c r="J412" s="52"/>
      <c r="K412" s="61"/>
      <c r="L412" s="51"/>
      <c r="M412" s="51"/>
      <c r="N412" s="57"/>
      <c r="O412" s="57"/>
      <c r="P412" s="49"/>
      <c r="Q412" s="49"/>
      <c r="R412" s="55"/>
      <c r="S412" s="56"/>
    </row>
    <row r="413" spans="2:19" ht="12.75" hidden="1" customHeight="1" outlineLevel="1" x14ac:dyDescent="0.2">
      <c r="B413" s="850">
        <v>2016</v>
      </c>
      <c r="C413" s="850" t="s">
        <v>8</v>
      </c>
      <c r="D413" s="41"/>
      <c r="E413" s="42"/>
      <c r="F413" s="42"/>
      <c r="G413" s="43"/>
      <c r="H413" s="43"/>
      <c r="I413" s="43"/>
      <c r="J413" s="43"/>
      <c r="K413" s="44"/>
      <c r="L413" s="42"/>
      <c r="M413" s="42"/>
      <c r="N413" s="59"/>
      <c r="O413" s="59"/>
      <c r="P413" s="41"/>
      <c r="Q413" s="41"/>
      <c r="R413" s="45"/>
      <c r="S413" s="46"/>
    </row>
    <row r="414" spans="2:19" ht="12.75" hidden="1" customHeight="1" outlineLevel="1" x14ac:dyDescent="0.2">
      <c r="B414" s="851"/>
      <c r="C414" s="851"/>
      <c r="D414" s="27">
        <v>44</v>
      </c>
      <c r="E414" s="20" t="s">
        <v>7</v>
      </c>
      <c r="F414" s="21">
        <v>42675</v>
      </c>
      <c r="G414" s="22">
        <v>0.33333333333333331</v>
      </c>
      <c r="H414" s="22">
        <v>0.52083333333333337</v>
      </c>
      <c r="I414" s="22">
        <v>0.54166666666666663</v>
      </c>
      <c r="J414" s="22">
        <v>0.70833333333333337</v>
      </c>
      <c r="K414" s="23">
        <v>0.35416666666666669</v>
      </c>
      <c r="L414" s="23">
        <f>J414-G414-(I414-H414)</f>
        <v>0.3541666666666668</v>
      </c>
      <c r="M414" s="10"/>
      <c r="O414" s="10"/>
      <c r="S414" s="47"/>
    </row>
    <row r="415" spans="2:19" ht="12.75" hidden="1" customHeight="1" outlineLevel="1" x14ac:dyDescent="0.2">
      <c r="B415" s="851"/>
      <c r="C415" s="851"/>
      <c r="E415" s="20" t="s">
        <v>2</v>
      </c>
      <c r="F415" s="21">
        <v>42676</v>
      </c>
      <c r="G415" s="22">
        <v>0.33333333333333331</v>
      </c>
      <c r="H415" s="22">
        <v>0.52083333333333337</v>
      </c>
      <c r="I415" s="22">
        <v>0.54166666666666663</v>
      </c>
      <c r="J415" s="22">
        <v>0.70833333333333337</v>
      </c>
      <c r="K415" s="23">
        <v>0.35416666666666669</v>
      </c>
      <c r="L415" s="23">
        <f>J415-G415-(I415-H415)</f>
        <v>0.3541666666666668</v>
      </c>
      <c r="M415" s="10"/>
      <c r="O415" s="10"/>
      <c r="S415" s="47"/>
    </row>
    <row r="416" spans="2:19" ht="12.75" hidden="1" customHeight="1" outlineLevel="1" x14ac:dyDescent="0.2">
      <c r="B416" s="851"/>
      <c r="C416" s="851"/>
      <c r="E416" s="20" t="s">
        <v>3</v>
      </c>
      <c r="F416" s="21">
        <v>42677</v>
      </c>
      <c r="G416" s="22">
        <v>0.33333333333333331</v>
      </c>
      <c r="H416" s="22">
        <v>0.52083333333333337</v>
      </c>
      <c r="I416" s="22">
        <v>0.54166666666666663</v>
      </c>
      <c r="J416" s="22">
        <v>0.70833333333333337</v>
      </c>
      <c r="K416" s="23">
        <v>0.35416666666666669</v>
      </c>
      <c r="L416" s="23">
        <f>J416-G416-(I416-H416)</f>
        <v>0.3541666666666668</v>
      </c>
      <c r="M416" s="10"/>
      <c r="O416" s="10"/>
      <c r="S416" s="47"/>
    </row>
    <row r="417" spans="2:19" ht="12.75" hidden="1" customHeight="1" outlineLevel="1" x14ac:dyDescent="0.2">
      <c r="B417" s="851"/>
      <c r="C417" s="851"/>
      <c r="E417" s="20" t="s">
        <v>4</v>
      </c>
      <c r="F417" s="21">
        <v>42678</v>
      </c>
      <c r="G417" s="22">
        <v>0.33333333333333331</v>
      </c>
      <c r="H417" s="22">
        <v>0.52083333333333337</v>
      </c>
      <c r="I417" s="22">
        <v>0.54166666666666663</v>
      </c>
      <c r="J417" s="22">
        <v>0.70833333333333337</v>
      </c>
      <c r="K417" s="23">
        <v>0.35416666666666669</v>
      </c>
      <c r="L417" s="23">
        <f>J417-G417-(I417-H417)</f>
        <v>0.3541666666666668</v>
      </c>
      <c r="M417" s="10"/>
      <c r="O417" s="10"/>
      <c r="S417" s="47"/>
    </row>
    <row r="418" spans="2:19" ht="12.75" hidden="1" customHeight="1" outlineLevel="1" x14ac:dyDescent="0.2">
      <c r="B418" s="851"/>
      <c r="C418" s="851"/>
      <c r="E418" s="20" t="s">
        <v>5</v>
      </c>
      <c r="F418" s="21">
        <v>42679</v>
      </c>
      <c r="G418" s="22"/>
      <c r="H418" s="22"/>
      <c r="I418" s="22"/>
      <c r="J418" s="22"/>
      <c r="K418" s="23"/>
      <c r="L418" s="23"/>
      <c r="M418" s="10"/>
      <c r="O418" s="10"/>
      <c r="S418" s="47"/>
    </row>
    <row r="419" spans="2:19" ht="12.75" hidden="1" customHeight="1" outlineLevel="1" x14ac:dyDescent="0.2">
      <c r="B419" s="851"/>
      <c r="C419" s="851"/>
      <c r="E419" s="20" t="s">
        <v>6</v>
      </c>
      <c r="F419" s="21">
        <v>42680</v>
      </c>
      <c r="G419" s="24"/>
      <c r="H419" s="24"/>
      <c r="I419" s="24"/>
      <c r="J419" s="24"/>
      <c r="K419" s="20"/>
      <c r="L419" s="20"/>
      <c r="M419" s="9"/>
      <c r="S419" s="47"/>
    </row>
    <row r="420" spans="2:19" ht="12.75" hidden="1" customHeight="1" outlineLevel="1" x14ac:dyDescent="0.2">
      <c r="B420" s="851"/>
      <c r="C420" s="851"/>
      <c r="D420" s="27">
        <v>45</v>
      </c>
      <c r="E420" s="2" t="s">
        <v>1</v>
      </c>
      <c r="F420" s="14">
        <v>42681</v>
      </c>
      <c r="G420" s="8">
        <v>0.33680555555555558</v>
      </c>
      <c r="H420" s="8">
        <v>0.52430555555555558</v>
      </c>
      <c r="I420" s="8">
        <v>0.54652777777777783</v>
      </c>
      <c r="J420" s="8">
        <v>0.72916666666666663</v>
      </c>
      <c r="K420" s="17">
        <v>0.35416666666666669</v>
      </c>
      <c r="L420" s="11">
        <f>J420-G420-(I420-H420)</f>
        <v>0.3701388888888888</v>
      </c>
      <c r="M420" s="11"/>
      <c r="O420" s="10" t="s">
        <v>22</v>
      </c>
      <c r="S420" s="47" t="s">
        <v>92</v>
      </c>
    </row>
    <row r="421" spans="2:19" ht="12.75" hidden="1" customHeight="1" outlineLevel="1" x14ac:dyDescent="0.2">
      <c r="B421" s="851"/>
      <c r="C421" s="851"/>
      <c r="E421" s="2" t="s">
        <v>7</v>
      </c>
      <c r="F421" s="14">
        <v>42682</v>
      </c>
      <c r="G421" s="8">
        <v>0.33680555555555558</v>
      </c>
      <c r="H421" s="8">
        <v>0.52083333333333337</v>
      </c>
      <c r="I421" s="8">
        <v>0.54166666666666663</v>
      </c>
      <c r="J421" s="8">
        <v>0.73611111111111116</v>
      </c>
      <c r="K421" s="17">
        <v>0.35416666666666669</v>
      </c>
      <c r="L421" s="11">
        <f>J421-G421-(I421-H421)</f>
        <v>0.37847222222222232</v>
      </c>
      <c r="M421" s="11"/>
      <c r="O421" s="10"/>
      <c r="S421" s="47"/>
    </row>
    <row r="422" spans="2:19" ht="12.75" hidden="1" customHeight="1" outlineLevel="1" x14ac:dyDescent="0.2">
      <c r="B422" s="851"/>
      <c r="C422" s="851"/>
      <c r="E422" s="2" t="s">
        <v>2</v>
      </c>
      <c r="F422" s="14">
        <v>42683</v>
      </c>
      <c r="G422" s="8">
        <v>0.33680555555555558</v>
      </c>
      <c r="H422" s="8">
        <v>0.4770833333333333</v>
      </c>
      <c r="I422" s="8">
        <v>0.50208333333333333</v>
      </c>
      <c r="J422" s="8">
        <v>0.73958333333333337</v>
      </c>
      <c r="K422" s="17">
        <v>0.35416666666666669</v>
      </c>
      <c r="L422" s="11">
        <f>J422-G422-(I422-H422)</f>
        <v>0.37777777777777777</v>
      </c>
      <c r="M422" s="11"/>
      <c r="O422" s="10"/>
      <c r="S422" s="47"/>
    </row>
    <row r="423" spans="2:19" ht="12.75" hidden="1" customHeight="1" outlineLevel="1" x14ac:dyDescent="0.2">
      <c r="B423" s="851"/>
      <c r="C423" s="851"/>
      <c r="E423" s="2" t="s">
        <v>3</v>
      </c>
      <c r="F423" s="14">
        <v>42684</v>
      </c>
      <c r="G423" s="8">
        <v>0.34027777777777773</v>
      </c>
      <c r="H423" s="8">
        <v>0.52083333333333337</v>
      </c>
      <c r="I423" s="8">
        <v>0.54166666666666663</v>
      </c>
      <c r="J423" s="8">
        <v>0.70833333333333337</v>
      </c>
      <c r="K423" s="17">
        <v>0.35416666666666669</v>
      </c>
      <c r="L423" s="11">
        <f>J423-G423-(I423-H423)</f>
        <v>0.34722222222222238</v>
      </c>
      <c r="M423" s="11"/>
      <c r="O423" s="10"/>
      <c r="S423" s="47"/>
    </row>
    <row r="424" spans="2:19" ht="12.75" hidden="1" customHeight="1" outlineLevel="1" x14ac:dyDescent="0.2">
      <c r="B424" s="851"/>
      <c r="C424" s="851"/>
      <c r="E424" s="2" t="s">
        <v>4</v>
      </c>
      <c r="F424" s="14">
        <v>42685</v>
      </c>
      <c r="G424" s="8">
        <v>0.33333333333333331</v>
      </c>
      <c r="H424" s="8">
        <v>0.52083333333333337</v>
      </c>
      <c r="I424" s="8">
        <v>0.54166666666666663</v>
      </c>
      <c r="J424" s="8">
        <v>0.70833333333333337</v>
      </c>
      <c r="K424" s="17">
        <v>0.35416666666666669</v>
      </c>
      <c r="L424" s="11">
        <f>J424-G424-(I424-H424)</f>
        <v>0.3541666666666668</v>
      </c>
      <c r="M424" s="10"/>
      <c r="O424" s="91" t="s">
        <v>11</v>
      </c>
      <c r="P424" s="86"/>
      <c r="Q424" s="27" t="s">
        <v>14</v>
      </c>
      <c r="R424" s="28" t="s">
        <v>13</v>
      </c>
      <c r="S424" s="47"/>
    </row>
    <row r="425" spans="2:19" ht="12.75" hidden="1" customHeight="1" outlineLevel="1" x14ac:dyDescent="0.2">
      <c r="B425" s="851"/>
      <c r="C425" s="851"/>
      <c r="E425" s="2" t="s">
        <v>5</v>
      </c>
      <c r="F425" s="14">
        <v>42686</v>
      </c>
      <c r="G425" s="8"/>
      <c r="H425" s="8"/>
      <c r="I425" s="8"/>
      <c r="J425" s="8"/>
      <c r="K425" s="17"/>
      <c r="L425" s="11"/>
      <c r="M425" s="12"/>
      <c r="O425" s="91" t="s">
        <v>11</v>
      </c>
      <c r="P425" s="86"/>
      <c r="Q425" s="27" t="s">
        <v>14</v>
      </c>
      <c r="R425" s="28" t="s">
        <v>13</v>
      </c>
      <c r="S425" s="47"/>
    </row>
    <row r="426" spans="2:19" ht="12.75" hidden="1" customHeight="1" outlineLevel="1" x14ac:dyDescent="0.2">
      <c r="B426" s="851"/>
      <c r="C426" s="851"/>
      <c r="E426" s="2" t="s">
        <v>6</v>
      </c>
      <c r="F426" s="14">
        <v>42687</v>
      </c>
      <c r="G426" s="8">
        <v>0.33333333333333331</v>
      </c>
      <c r="H426" s="8">
        <v>0.52083333333333337</v>
      </c>
      <c r="I426" s="8">
        <v>0.54166666666666663</v>
      </c>
      <c r="J426" s="8">
        <v>0.91666666666666663</v>
      </c>
      <c r="K426" s="25">
        <v>0</v>
      </c>
      <c r="L426" s="11">
        <f t="shared" ref="L426:L431" si="3">J426-G426-(I426-H426)</f>
        <v>0.5625</v>
      </c>
      <c r="M426" s="1"/>
      <c r="O426" s="92"/>
      <c r="P426" s="87">
        <v>1</v>
      </c>
      <c r="Q426" s="27" t="s">
        <v>14</v>
      </c>
      <c r="R426" s="28" t="s">
        <v>13</v>
      </c>
      <c r="S426" s="47"/>
    </row>
    <row r="427" spans="2:19" ht="12.75" hidden="1" customHeight="1" outlineLevel="1" x14ac:dyDescent="0.2">
      <c r="B427" s="851"/>
      <c r="C427" s="851"/>
      <c r="D427" s="27">
        <v>46</v>
      </c>
      <c r="E427" s="2" t="s">
        <v>1</v>
      </c>
      <c r="F427" s="14">
        <v>42688</v>
      </c>
      <c r="G427" s="8">
        <v>0.33333333333333331</v>
      </c>
      <c r="H427" s="8">
        <v>0.52083333333333337</v>
      </c>
      <c r="I427" s="8">
        <v>0.54166666666666663</v>
      </c>
      <c r="J427" s="8">
        <v>0.875</v>
      </c>
      <c r="K427" s="17">
        <v>0.35416666666666669</v>
      </c>
      <c r="L427" s="11">
        <f t="shared" si="3"/>
        <v>0.52083333333333348</v>
      </c>
      <c r="M427" s="1"/>
      <c r="O427" s="92"/>
      <c r="P427" s="87">
        <v>2</v>
      </c>
      <c r="Q427" s="27" t="s">
        <v>14</v>
      </c>
      <c r="R427" s="28" t="s">
        <v>13</v>
      </c>
      <c r="S427" s="47"/>
    </row>
    <row r="428" spans="2:19" ht="12.75" hidden="1" customHeight="1" outlineLevel="1" x14ac:dyDescent="0.2">
      <c r="B428" s="851"/>
      <c r="C428" s="851"/>
      <c r="E428" s="2" t="s">
        <v>7</v>
      </c>
      <c r="F428" s="14">
        <v>42689</v>
      </c>
      <c r="G428" s="8">
        <v>0.33333333333333331</v>
      </c>
      <c r="H428" s="8">
        <v>0.52083333333333337</v>
      </c>
      <c r="I428" s="8">
        <v>0.54166666666666663</v>
      </c>
      <c r="J428" s="8">
        <v>0.83333333333333337</v>
      </c>
      <c r="K428" s="17">
        <v>0.35416666666666669</v>
      </c>
      <c r="L428" s="11">
        <f t="shared" si="3"/>
        <v>0.47916666666666674</v>
      </c>
      <c r="M428" s="1"/>
      <c r="O428" s="92"/>
      <c r="P428" s="87">
        <v>3</v>
      </c>
      <c r="Q428" s="27" t="s">
        <v>14</v>
      </c>
      <c r="R428" s="28" t="s">
        <v>13</v>
      </c>
      <c r="S428" s="47"/>
    </row>
    <row r="429" spans="2:19" ht="12.75" hidden="1" customHeight="1" outlineLevel="1" x14ac:dyDescent="0.2">
      <c r="B429" s="851"/>
      <c r="C429" s="851"/>
      <c r="E429" s="2" t="s">
        <v>2</v>
      </c>
      <c r="F429" s="14">
        <v>42690</v>
      </c>
      <c r="G429" s="8">
        <v>0.33333333333333331</v>
      </c>
      <c r="H429" s="8">
        <v>0.52083333333333337</v>
      </c>
      <c r="I429" s="8">
        <v>0.54166666666666663</v>
      </c>
      <c r="J429" s="8">
        <v>0.70833333333333337</v>
      </c>
      <c r="K429" s="17">
        <v>0.35416666666666669</v>
      </c>
      <c r="L429" s="11">
        <f t="shared" si="3"/>
        <v>0.3541666666666668</v>
      </c>
      <c r="M429" s="10"/>
      <c r="O429" s="91" t="s">
        <v>11</v>
      </c>
      <c r="P429" s="86"/>
      <c r="Q429" s="27" t="s">
        <v>14</v>
      </c>
      <c r="R429" s="28" t="s">
        <v>13</v>
      </c>
      <c r="S429" s="47"/>
    </row>
    <row r="430" spans="2:19" ht="12.75" hidden="1" customHeight="1" outlineLevel="1" x14ac:dyDescent="0.2">
      <c r="B430" s="851"/>
      <c r="C430" s="851"/>
      <c r="E430" s="2" t="s">
        <v>3</v>
      </c>
      <c r="F430" s="14">
        <v>42691</v>
      </c>
      <c r="G430" s="8">
        <v>0.4201388888888889</v>
      </c>
      <c r="H430" s="8">
        <v>0.4826388888888889</v>
      </c>
      <c r="I430" s="8">
        <v>0.50694444444444442</v>
      </c>
      <c r="J430" s="8">
        <v>0.80208333333333337</v>
      </c>
      <c r="K430" s="17">
        <v>0.35416666666666669</v>
      </c>
      <c r="L430" s="11">
        <f t="shared" si="3"/>
        <v>0.35763888888888895</v>
      </c>
      <c r="M430" s="11"/>
      <c r="S430" s="47"/>
    </row>
    <row r="431" spans="2:19" ht="12.75" hidden="1" customHeight="1" outlineLevel="1" x14ac:dyDescent="0.2">
      <c r="B431" s="851"/>
      <c r="C431" s="851"/>
      <c r="E431" s="2" t="s">
        <v>4</v>
      </c>
      <c r="F431" s="14">
        <v>42692</v>
      </c>
      <c r="G431" s="8">
        <v>0.35416666666666669</v>
      </c>
      <c r="H431" s="8">
        <v>0.50347222222222221</v>
      </c>
      <c r="I431" s="8">
        <v>0.52430555555555558</v>
      </c>
      <c r="J431" s="8">
        <v>0.72916666666666663</v>
      </c>
      <c r="K431" s="17">
        <v>0.35416666666666669</v>
      </c>
      <c r="L431" s="11">
        <f t="shared" si="3"/>
        <v>0.35416666666666657</v>
      </c>
      <c r="M431" s="11"/>
      <c r="O431" s="10"/>
      <c r="S431" s="47"/>
    </row>
    <row r="432" spans="2:19" ht="12.75" hidden="1" customHeight="1" outlineLevel="1" x14ac:dyDescent="0.2">
      <c r="B432" s="851"/>
      <c r="C432" s="851"/>
      <c r="E432" s="2" t="s">
        <v>5</v>
      </c>
      <c r="F432" s="14">
        <v>42693</v>
      </c>
      <c r="G432" s="8"/>
      <c r="H432" s="8"/>
      <c r="I432" s="8"/>
      <c r="J432" s="8"/>
      <c r="K432" s="17"/>
      <c r="L432" s="11"/>
      <c r="M432" s="11"/>
      <c r="O432" s="10"/>
      <c r="S432" s="47"/>
    </row>
    <row r="433" spans="2:19" ht="12.75" hidden="1" customHeight="1" outlineLevel="1" x14ac:dyDescent="0.2">
      <c r="B433" s="851"/>
      <c r="C433" s="851"/>
      <c r="E433" s="2" t="s">
        <v>6</v>
      </c>
      <c r="F433" s="14">
        <v>42694</v>
      </c>
      <c r="G433" s="8"/>
      <c r="H433" s="8"/>
      <c r="I433" s="8"/>
      <c r="J433" s="8"/>
      <c r="K433" s="17"/>
      <c r="L433" s="11"/>
      <c r="M433" s="11"/>
      <c r="O433" s="10"/>
      <c r="S433" s="47"/>
    </row>
    <row r="434" spans="2:19" ht="12.75" hidden="1" customHeight="1" outlineLevel="1" x14ac:dyDescent="0.2">
      <c r="B434" s="851"/>
      <c r="C434" s="851"/>
      <c r="D434" s="27">
        <v>47</v>
      </c>
      <c r="E434" s="2" t="s">
        <v>1</v>
      </c>
      <c r="F434" s="14">
        <v>42695</v>
      </c>
      <c r="G434" s="8">
        <v>0.34027777777777773</v>
      </c>
      <c r="H434" s="8">
        <v>0.59375</v>
      </c>
      <c r="I434" s="8">
        <v>0.63541666666666663</v>
      </c>
      <c r="J434" s="8">
        <v>0.8125</v>
      </c>
      <c r="K434" s="17">
        <v>0.35416666666666669</v>
      </c>
      <c r="L434" s="11">
        <f>J434-G434-(I434-H434)</f>
        <v>0.43055555555555564</v>
      </c>
      <c r="M434" s="11"/>
      <c r="O434" s="10"/>
      <c r="S434" s="47"/>
    </row>
    <row r="435" spans="2:19" ht="12.75" hidden="1" customHeight="1" outlineLevel="1" x14ac:dyDescent="0.2">
      <c r="B435" s="851"/>
      <c r="C435" s="851"/>
      <c r="E435" s="2" t="s">
        <v>7</v>
      </c>
      <c r="F435" s="14">
        <v>42696</v>
      </c>
      <c r="G435" s="8">
        <v>0.375</v>
      </c>
      <c r="H435" s="8">
        <v>0.52083333333333337</v>
      </c>
      <c r="I435" s="8">
        <v>0.54166666666666663</v>
      </c>
      <c r="J435" s="8">
        <v>0.75</v>
      </c>
      <c r="K435" s="17">
        <v>0.35416666666666669</v>
      </c>
      <c r="L435" s="11">
        <f>J435-G435-(I435-H435)</f>
        <v>0.35416666666666674</v>
      </c>
      <c r="M435" s="11"/>
      <c r="O435" s="10"/>
      <c r="S435" s="47"/>
    </row>
    <row r="436" spans="2:19" ht="12.75" hidden="1" customHeight="1" outlineLevel="1" x14ac:dyDescent="0.2">
      <c r="B436" s="851"/>
      <c r="C436" s="851"/>
      <c r="E436" s="2" t="s">
        <v>2</v>
      </c>
      <c r="F436" s="14">
        <v>42697</v>
      </c>
      <c r="G436" s="8">
        <v>0.375</v>
      </c>
      <c r="H436" s="8">
        <v>0.52083333333333337</v>
      </c>
      <c r="I436" s="8">
        <v>0.54166666666666663</v>
      </c>
      <c r="J436" s="8">
        <v>0.76041666666666663</v>
      </c>
      <c r="K436" s="17">
        <v>0.35416666666666669</v>
      </c>
      <c r="L436" s="11">
        <f>J436-G436-(I436-H436)</f>
        <v>0.36458333333333337</v>
      </c>
      <c r="M436" s="11"/>
      <c r="O436" s="10"/>
      <c r="S436" s="47"/>
    </row>
    <row r="437" spans="2:19" ht="12.75" hidden="1" customHeight="1" outlineLevel="1" x14ac:dyDescent="0.2">
      <c r="B437" s="851"/>
      <c r="C437" s="851"/>
      <c r="E437" s="2" t="s">
        <v>3</v>
      </c>
      <c r="F437" s="14">
        <v>42698</v>
      </c>
      <c r="G437" s="8">
        <v>0.35416666666666669</v>
      </c>
      <c r="H437" s="8">
        <v>0.55208333333333337</v>
      </c>
      <c r="I437" s="8">
        <v>0.58333333333333337</v>
      </c>
      <c r="J437" s="8">
        <v>0.90625</v>
      </c>
      <c r="K437" s="17">
        <v>0.35416666666666669</v>
      </c>
      <c r="L437" s="11">
        <f>J437-G437-(I437-H437)</f>
        <v>0.52083333333333326</v>
      </c>
      <c r="M437" s="11"/>
      <c r="O437" s="10"/>
      <c r="S437" s="47"/>
    </row>
    <row r="438" spans="2:19" ht="12.75" hidden="1" customHeight="1" outlineLevel="1" x14ac:dyDescent="0.2">
      <c r="B438" s="851"/>
      <c r="C438" s="851"/>
      <c r="E438" s="2" t="s">
        <v>4</v>
      </c>
      <c r="F438" s="14">
        <v>42699</v>
      </c>
      <c r="G438" s="8">
        <v>0.40625</v>
      </c>
      <c r="H438" s="8">
        <v>0.52083333333333337</v>
      </c>
      <c r="I438" s="8">
        <v>0.54166666666666663</v>
      </c>
      <c r="J438" s="8">
        <v>0.72916666666666663</v>
      </c>
      <c r="K438" s="17">
        <v>0.35416666666666669</v>
      </c>
      <c r="L438" s="11">
        <f>J438-G438-(I438-H438)</f>
        <v>0.30208333333333337</v>
      </c>
      <c r="M438" s="11"/>
      <c r="O438" s="10"/>
      <c r="S438" s="47"/>
    </row>
    <row r="439" spans="2:19" ht="12.75" hidden="1" customHeight="1" outlineLevel="1" x14ac:dyDescent="0.2">
      <c r="B439" s="851"/>
      <c r="C439" s="851"/>
      <c r="E439" s="2" t="s">
        <v>5</v>
      </c>
      <c r="F439" s="14">
        <v>42700</v>
      </c>
      <c r="G439" s="8"/>
      <c r="H439" s="8"/>
      <c r="I439" s="8"/>
      <c r="J439" s="8"/>
      <c r="K439" s="17"/>
      <c r="L439" s="11"/>
      <c r="M439" s="12"/>
      <c r="O439" s="91" t="s">
        <v>11</v>
      </c>
      <c r="P439" s="86"/>
      <c r="Q439" s="27" t="s">
        <v>15</v>
      </c>
      <c r="R439" s="28" t="s">
        <v>16</v>
      </c>
      <c r="S439" s="47"/>
    </row>
    <row r="440" spans="2:19" ht="12.75" hidden="1" customHeight="1" outlineLevel="1" x14ac:dyDescent="0.2">
      <c r="B440" s="851"/>
      <c r="C440" s="851"/>
      <c r="E440" s="2" t="s">
        <v>6</v>
      </c>
      <c r="F440" s="14">
        <v>42701</v>
      </c>
      <c r="G440" s="8"/>
      <c r="H440" s="8"/>
      <c r="I440" s="8"/>
      <c r="J440" s="8"/>
      <c r="L440" s="11"/>
      <c r="M440" s="12"/>
      <c r="O440" s="91" t="s">
        <v>11</v>
      </c>
      <c r="P440" s="86"/>
      <c r="Q440" s="27" t="s">
        <v>15</v>
      </c>
      <c r="R440" s="28" t="s">
        <v>16</v>
      </c>
      <c r="S440" s="47"/>
    </row>
    <row r="441" spans="2:19" ht="12.75" hidden="1" customHeight="1" outlineLevel="1" x14ac:dyDescent="0.2">
      <c r="B441" s="851"/>
      <c r="C441" s="851"/>
      <c r="D441" s="27">
        <v>48</v>
      </c>
      <c r="E441" s="2" t="s">
        <v>1</v>
      </c>
      <c r="F441" s="14">
        <v>42702</v>
      </c>
      <c r="G441" s="8">
        <v>0.33333333333333331</v>
      </c>
      <c r="H441" s="8">
        <v>0.52083333333333337</v>
      </c>
      <c r="I441" s="8">
        <v>0.54166666666666663</v>
      </c>
      <c r="J441" s="8">
        <v>0.79166666666666663</v>
      </c>
      <c r="K441" s="17">
        <v>0.35416666666666669</v>
      </c>
      <c r="L441" s="11">
        <f>J441-G441-(I441-H441)</f>
        <v>0.43750000000000006</v>
      </c>
      <c r="M441" s="1"/>
      <c r="O441" s="92"/>
      <c r="P441" s="87">
        <v>1</v>
      </c>
      <c r="Q441" s="27" t="s">
        <v>15</v>
      </c>
      <c r="R441" s="28" t="s">
        <v>16</v>
      </c>
      <c r="S441" s="47"/>
    </row>
    <row r="442" spans="2:19" ht="12.75" hidden="1" customHeight="1" outlineLevel="1" x14ac:dyDescent="0.2">
      <c r="B442" s="851"/>
      <c r="C442" s="851"/>
      <c r="E442" s="2" t="s">
        <v>7</v>
      </c>
      <c r="F442" s="14">
        <v>42703</v>
      </c>
      <c r="G442" s="8">
        <v>0.33333333333333331</v>
      </c>
      <c r="H442" s="8">
        <v>0.52083333333333337</v>
      </c>
      <c r="I442" s="8">
        <v>0.54166666666666663</v>
      </c>
      <c r="J442" s="8">
        <v>0.75</v>
      </c>
      <c r="K442" s="17">
        <v>0.35416666666666669</v>
      </c>
      <c r="L442" s="11">
        <f>J442-G442-(I442-H442)</f>
        <v>0.39583333333333343</v>
      </c>
      <c r="M442" s="1"/>
      <c r="O442" s="92"/>
      <c r="P442" s="87">
        <v>2</v>
      </c>
      <c r="Q442" s="27" t="s">
        <v>15</v>
      </c>
      <c r="R442" s="28" t="s">
        <v>16</v>
      </c>
      <c r="S442" s="47"/>
    </row>
    <row r="443" spans="2:19" ht="12.75" hidden="1" customHeight="1" outlineLevel="1" x14ac:dyDescent="0.2">
      <c r="B443" s="851"/>
      <c r="C443" s="851"/>
      <c r="E443" s="2" t="s">
        <v>2</v>
      </c>
      <c r="F443" s="14">
        <v>42704</v>
      </c>
      <c r="G443" s="8">
        <v>0.3611111111111111</v>
      </c>
      <c r="H443" s="8">
        <v>0.52083333333333337</v>
      </c>
      <c r="I443" s="8">
        <v>0.54166666666666663</v>
      </c>
      <c r="J443" s="8">
        <v>0.75</v>
      </c>
      <c r="K443" s="17">
        <v>0.35416666666666669</v>
      </c>
      <c r="L443" s="11">
        <f>J443-G443-(I443-H443)</f>
        <v>0.36805555555555564</v>
      </c>
      <c r="M443" s="1"/>
      <c r="O443" s="92"/>
      <c r="P443" s="87">
        <v>3</v>
      </c>
      <c r="Q443" s="27" t="s">
        <v>15</v>
      </c>
      <c r="R443" s="28" t="s">
        <v>16</v>
      </c>
      <c r="S443" s="47"/>
    </row>
    <row r="444" spans="2:19" ht="12.75" hidden="1" customHeight="1" outlineLevel="1" x14ac:dyDescent="0.2">
      <c r="B444" s="851"/>
      <c r="C444" s="851"/>
      <c r="E444" s="26"/>
      <c r="F444" s="15"/>
      <c r="G444" s="7"/>
      <c r="H444" s="7"/>
      <c r="I444" s="7"/>
      <c r="S444" s="47"/>
    </row>
    <row r="445" spans="2:19" ht="12.75" hidden="1" customHeight="1" outlineLevel="1" x14ac:dyDescent="0.2">
      <c r="B445" s="851"/>
      <c r="C445" s="851"/>
      <c r="E445" s="26"/>
      <c r="F445" s="15"/>
      <c r="G445" s="7"/>
      <c r="H445" s="7"/>
      <c r="I445" s="7"/>
      <c r="J445" s="4" t="s">
        <v>21</v>
      </c>
      <c r="K445" s="18">
        <f>SUM(K413:K444)</f>
        <v>7.7916666666666687</v>
      </c>
      <c r="L445" s="18">
        <f>SUM(L413:L444)</f>
        <v>9.0465277777777811</v>
      </c>
      <c r="M445" s="18">
        <f>IF(L445-K445&lt;0,K445-L445,L445-K445)</f>
        <v>1.2548611111111123</v>
      </c>
      <c r="N445" s="90">
        <f>8.5*SUM(N413:N444)/24</f>
        <v>0</v>
      </c>
      <c r="O445" s="90">
        <f>M445-N445</f>
        <v>1.2548611111111123</v>
      </c>
      <c r="S445" s="47"/>
    </row>
    <row r="446" spans="2:19" ht="12.75" customHeight="1" collapsed="1" x14ac:dyDescent="0.2">
      <c r="B446" s="852"/>
      <c r="C446" s="852"/>
      <c r="D446" s="49"/>
      <c r="E446" s="57"/>
      <c r="F446" s="57"/>
      <c r="G446" s="58"/>
      <c r="H446" s="58"/>
      <c r="I446" s="58"/>
      <c r="J446" s="52"/>
      <c r="K446" s="53"/>
      <c r="L446" s="57"/>
      <c r="M446" s="57"/>
      <c r="N446" s="57"/>
      <c r="O446" s="57"/>
      <c r="P446" s="49"/>
      <c r="Q446" s="49"/>
      <c r="R446" s="55"/>
      <c r="S446" s="56"/>
    </row>
    <row r="447" spans="2:19" ht="12.75" hidden="1" customHeight="1" outlineLevel="1" x14ac:dyDescent="0.2">
      <c r="B447" s="850">
        <v>2016</v>
      </c>
      <c r="C447" s="850" t="s">
        <v>9</v>
      </c>
      <c r="D447" s="41"/>
      <c r="E447" s="59"/>
      <c r="F447" s="59"/>
      <c r="G447" s="60"/>
      <c r="H447" s="60"/>
      <c r="I447" s="60"/>
      <c r="J447" s="60"/>
      <c r="K447" s="44"/>
      <c r="L447" s="59"/>
      <c r="M447" s="59"/>
      <c r="N447" s="59"/>
      <c r="O447" s="59"/>
      <c r="P447" s="41"/>
      <c r="Q447" s="41"/>
      <c r="R447" s="45"/>
      <c r="S447" s="46"/>
    </row>
    <row r="448" spans="2:19" ht="12.75" hidden="1" customHeight="1" outlineLevel="1" x14ac:dyDescent="0.2">
      <c r="B448" s="851"/>
      <c r="C448" s="851"/>
      <c r="E448" s="2" t="s">
        <v>3</v>
      </c>
      <c r="F448" s="14">
        <v>42705</v>
      </c>
      <c r="G448" s="8">
        <v>0.3611111111111111</v>
      </c>
      <c r="H448" s="8">
        <v>0.52083333333333337</v>
      </c>
      <c r="I448" s="8">
        <v>0.54166666666666663</v>
      </c>
      <c r="J448" s="8">
        <v>0.75</v>
      </c>
      <c r="K448" s="17">
        <v>0.35416666666666669</v>
      </c>
      <c r="L448" s="11">
        <f>J448-G448-(I448-H448)</f>
        <v>0.36805555555555564</v>
      </c>
      <c r="M448" s="1"/>
      <c r="O448" s="92"/>
      <c r="P448" s="87">
        <v>4</v>
      </c>
      <c r="Q448" s="27" t="s">
        <v>15</v>
      </c>
      <c r="R448" s="28" t="s">
        <v>16</v>
      </c>
      <c r="S448" s="47"/>
    </row>
    <row r="449" spans="2:19" ht="12.75" hidden="1" customHeight="1" outlineLevel="1" x14ac:dyDescent="0.2">
      <c r="B449" s="851"/>
      <c r="C449" s="851"/>
      <c r="E449" s="2" t="s">
        <v>4</v>
      </c>
      <c r="F449" s="14">
        <v>42706</v>
      </c>
      <c r="G449" s="8">
        <v>0.3611111111111111</v>
      </c>
      <c r="H449" s="8">
        <v>0.52083333333333337</v>
      </c>
      <c r="I449" s="8">
        <v>0.54166666666666663</v>
      </c>
      <c r="J449" s="8">
        <v>0.75</v>
      </c>
      <c r="K449" s="17">
        <v>0.35416666666666669</v>
      </c>
      <c r="L449" s="11">
        <f>J449-G449-(I449-H449)</f>
        <v>0.36805555555555564</v>
      </c>
      <c r="M449" s="1"/>
      <c r="O449" s="92"/>
      <c r="P449" s="87">
        <v>5</v>
      </c>
      <c r="Q449" s="27" t="s">
        <v>15</v>
      </c>
      <c r="R449" s="28" t="s">
        <v>16</v>
      </c>
      <c r="S449" s="47"/>
    </row>
    <row r="450" spans="2:19" ht="12.75" hidden="1" customHeight="1" outlineLevel="1" x14ac:dyDescent="0.2">
      <c r="B450" s="851"/>
      <c r="C450" s="851"/>
      <c r="E450" s="2" t="s">
        <v>5</v>
      </c>
      <c r="F450" s="14">
        <v>42707</v>
      </c>
      <c r="G450" s="8">
        <v>0.3611111111111111</v>
      </c>
      <c r="H450" s="8">
        <v>0.52083333333333337</v>
      </c>
      <c r="I450" s="8">
        <v>0.54166666666666663</v>
      </c>
      <c r="J450" s="8">
        <v>0.75</v>
      </c>
      <c r="K450" s="25">
        <v>0</v>
      </c>
      <c r="L450" s="11">
        <f>J450-G450-(I450-H450)</f>
        <v>0.36805555555555564</v>
      </c>
      <c r="M450" s="1"/>
      <c r="O450" s="92"/>
      <c r="P450" s="87">
        <v>6</v>
      </c>
      <c r="Q450" s="27" t="s">
        <v>15</v>
      </c>
      <c r="R450" s="28" t="s">
        <v>16</v>
      </c>
      <c r="S450" s="47"/>
    </row>
    <row r="451" spans="2:19" ht="12.75" hidden="1" customHeight="1" outlineLevel="1" x14ac:dyDescent="0.2">
      <c r="B451" s="851"/>
      <c r="C451" s="851"/>
      <c r="E451" s="2" t="s">
        <v>6</v>
      </c>
      <c r="F451" s="14">
        <v>42708</v>
      </c>
      <c r="G451" s="8"/>
      <c r="H451" s="8"/>
      <c r="I451" s="8"/>
      <c r="J451" s="8"/>
      <c r="L451" s="11"/>
      <c r="O451" s="93"/>
      <c r="P451" s="88"/>
      <c r="Q451" s="27" t="s">
        <v>15</v>
      </c>
      <c r="R451" s="28" t="s">
        <v>16</v>
      </c>
      <c r="S451" s="47"/>
    </row>
    <row r="452" spans="2:19" ht="12.75" hidden="1" customHeight="1" outlineLevel="1" x14ac:dyDescent="0.2">
      <c r="B452" s="851"/>
      <c r="C452" s="851"/>
      <c r="D452" s="27">
        <v>49</v>
      </c>
      <c r="E452" s="2" t="s">
        <v>1</v>
      </c>
      <c r="F452" s="14">
        <v>42709</v>
      </c>
      <c r="G452" s="8">
        <v>0.36805555555555558</v>
      </c>
      <c r="H452" s="8">
        <v>0.52083333333333337</v>
      </c>
      <c r="I452" s="8">
        <v>0.54166666666666663</v>
      </c>
      <c r="J452" s="8">
        <v>0.75</v>
      </c>
      <c r="K452" s="17">
        <v>0.35416666666666669</v>
      </c>
      <c r="L452" s="11">
        <f t="shared" ref="L452:L457" si="4">J452-G452-(I452-H452)</f>
        <v>0.36111111111111116</v>
      </c>
      <c r="M452" s="1"/>
      <c r="O452" s="92"/>
      <c r="P452" s="87">
        <v>7</v>
      </c>
      <c r="Q452" s="27" t="s">
        <v>15</v>
      </c>
      <c r="R452" s="28" t="s">
        <v>16</v>
      </c>
      <c r="S452" s="47"/>
    </row>
    <row r="453" spans="2:19" ht="12.75" hidden="1" customHeight="1" outlineLevel="1" x14ac:dyDescent="0.2">
      <c r="B453" s="851"/>
      <c r="C453" s="851"/>
      <c r="E453" s="2" t="s">
        <v>7</v>
      </c>
      <c r="F453" s="14">
        <v>42710</v>
      </c>
      <c r="G453" s="8">
        <v>0.36805555555555558</v>
      </c>
      <c r="H453" s="8">
        <v>0.52083333333333337</v>
      </c>
      <c r="I453" s="8">
        <v>0.54166666666666663</v>
      </c>
      <c r="J453" s="8">
        <v>0.75</v>
      </c>
      <c r="K453" s="17">
        <v>0.35416666666666669</v>
      </c>
      <c r="L453" s="11">
        <f t="shared" si="4"/>
        <v>0.36111111111111116</v>
      </c>
      <c r="M453" s="1"/>
      <c r="O453" s="92"/>
      <c r="P453" s="87">
        <v>8</v>
      </c>
      <c r="Q453" s="27" t="s">
        <v>15</v>
      </c>
      <c r="R453" s="28" t="s">
        <v>16</v>
      </c>
      <c r="S453" s="47"/>
    </row>
    <row r="454" spans="2:19" ht="12.75" hidden="1" customHeight="1" outlineLevel="1" x14ac:dyDescent="0.2">
      <c r="B454" s="851"/>
      <c r="C454" s="851"/>
      <c r="E454" s="2" t="s">
        <v>2</v>
      </c>
      <c r="F454" s="14">
        <v>42711</v>
      </c>
      <c r="G454" s="8">
        <v>0.36805555555555558</v>
      </c>
      <c r="H454" s="8">
        <v>0.52083333333333337</v>
      </c>
      <c r="I454" s="8">
        <v>0.54166666666666663</v>
      </c>
      <c r="J454" s="8">
        <v>0.75</v>
      </c>
      <c r="K454" s="17">
        <v>0.35416666666666669</v>
      </c>
      <c r="L454" s="11">
        <f t="shared" si="4"/>
        <v>0.36111111111111116</v>
      </c>
      <c r="M454" s="1"/>
      <c r="O454" s="92"/>
      <c r="P454" s="87">
        <v>9</v>
      </c>
      <c r="Q454" s="27" t="s">
        <v>15</v>
      </c>
      <c r="R454" s="28" t="s">
        <v>16</v>
      </c>
      <c r="S454" s="47"/>
    </row>
    <row r="455" spans="2:19" ht="12.75" hidden="1" customHeight="1" outlineLevel="1" x14ac:dyDescent="0.2">
      <c r="B455" s="851"/>
      <c r="C455" s="851"/>
      <c r="E455" s="2" t="s">
        <v>3</v>
      </c>
      <c r="F455" s="14">
        <v>42712</v>
      </c>
      <c r="G455" s="8">
        <v>0.36805555555555558</v>
      </c>
      <c r="H455" s="8">
        <v>0.52083333333333337</v>
      </c>
      <c r="I455" s="8">
        <v>0.54166666666666663</v>
      </c>
      <c r="J455" s="8">
        <v>0.75</v>
      </c>
      <c r="K455" s="17">
        <v>0.35416666666666669</v>
      </c>
      <c r="L455" s="11">
        <f t="shared" si="4"/>
        <v>0.36111111111111116</v>
      </c>
      <c r="M455" s="1"/>
      <c r="O455" s="92"/>
      <c r="P455" s="87">
        <v>10</v>
      </c>
      <c r="Q455" s="27" t="s">
        <v>15</v>
      </c>
      <c r="R455" s="28" t="s">
        <v>16</v>
      </c>
      <c r="S455" s="47"/>
    </row>
    <row r="456" spans="2:19" ht="12.75" hidden="1" customHeight="1" outlineLevel="1" x14ac:dyDescent="0.2">
      <c r="B456" s="851"/>
      <c r="C456" s="851"/>
      <c r="E456" s="2" t="s">
        <v>4</v>
      </c>
      <c r="F456" s="14">
        <v>42713</v>
      </c>
      <c r="G456" s="8">
        <v>0.36805555555555558</v>
      </c>
      <c r="H456" s="8">
        <v>0.52083333333333337</v>
      </c>
      <c r="I456" s="8">
        <v>0.54166666666666663</v>
      </c>
      <c r="J456" s="8">
        <v>0.79166666666666663</v>
      </c>
      <c r="K456" s="17">
        <v>0.35416666666666669</v>
      </c>
      <c r="L456" s="11">
        <f t="shared" si="4"/>
        <v>0.40277777777777779</v>
      </c>
      <c r="M456" s="1"/>
      <c r="O456" s="92"/>
      <c r="P456" s="87">
        <v>11</v>
      </c>
      <c r="Q456" s="27" t="s">
        <v>15</v>
      </c>
      <c r="R456" s="28" t="s">
        <v>16</v>
      </c>
      <c r="S456" s="47"/>
    </row>
    <row r="457" spans="2:19" ht="12.75" hidden="1" customHeight="1" outlineLevel="1" x14ac:dyDescent="0.2">
      <c r="B457" s="851"/>
      <c r="C457" s="851"/>
      <c r="E457" s="2" t="s">
        <v>5</v>
      </c>
      <c r="F457" s="14">
        <v>42714</v>
      </c>
      <c r="G457" s="8">
        <v>0.36805555555555558</v>
      </c>
      <c r="H457" s="8">
        <v>0.52083333333333337</v>
      </c>
      <c r="I457" s="8">
        <v>0.54166666666666663</v>
      </c>
      <c r="J457" s="8">
        <v>0.79166666666666663</v>
      </c>
      <c r="K457" s="25">
        <v>0</v>
      </c>
      <c r="L457" s="11">
        <f t="shared" si="4"/>
        <v>0.40277777777777779</v>
      </c>
      <c r="M457" s="1"/>
      <c r="O457" s="92"/>
      <c r="P457" s="87">
        <v>12</v>
      </c>
      <c r="Q457" s="27" t="s">
        <v>15</v>
      </c>
      <c r="R457" s="28" t="s">
        <v>16</v>
      </c>
      <c r="S457" s="47"/>
    </row>
    <row r="458" spans="2:19" ht="12.75" hidden="1" customHeight="1" outlineLevel="1" x14ac:dyDescent="0.2">
      <c r="B458" s="851"/>
      <c r="C458" s="851"/>
      <c r="E458" s="2" t="s">
        <v>6</v>
      </c>
      <c r="F458" s="14">
        <v>42715</v>
      </c>
      <c r="G458" s="8"/>
      <c r="H458" s="8"/>
      <c r="I458" s="8"/>
      <c r="J458" s="8"/>
      <c r="L458" s="11"/>
      <c r="O458" s="93"/>
      <c r="P458" s="88"/>
      <c r="Q458" s="27" t="s">
        <v>15</v>
      </c>
      <c r="R458" s="28" t="s">
        <v>16</v>
      </c>
      <c r="S458" s="47"/>
    </row>
    <row r="459" spans="2:19" ht="12.75" hidden="1" customHeight="1" outlineLevel="1" x14ac:dyDescent="0.2">
      <c r="B459" s="851"/>
      <c r="C459" s="851"/>
      <c r="D459" s="27">
        <v>50</v>
      </c>
      <c r="E459" s="2" t="s">
        <v>1</v>
      </c>
      <c r="F459" s="14">
        <v>42716</v>
      </c>
      <c r="G459" s="8">
        <v>0.36805555555555558</v>
      </c>
      <c r="H459" s="8">
        <v>0.52083333333333337</v>
      </c>
      <c r="I459" s="8">
        <v>0.54166666666666663</v>
      </c>
      <c r="J459" s="8">
        <v>0.75</v>
      </c>
      <c r="K459" s="17">
        <v>0.35416666666666669</v>
      </c>
      <c r="L459" s="11">
        <f t="shared" ref="L459:L464" si="5">J459-G459-(I459-H459)</f>
        <v>0.36111111111111116</v>
      </c>
      <c r="M459" s="1"/>
      <c r="O459" s="92"/>
      <c r="P459" s="87">
        <v>13</v>
      </c>
      <c r="Q459" s="27" t="s">
        <v>15</v>
      </c>
      <c r="R459" s="28" t="s">
        <v>16</v>
      </c>
      <c r="S459" s="47"/>
    </row>
    <row r="460" spans="2:19" ht="12.75" hidden="1" customHeight="1" outlineLevel="1" x14ac:dyDescent="0.2">
      <c r="B460" s="851"/>
      <c r="C460" s="851"/>
      <c r="E460" s="2" t="s">
        <v>7</v>
      </c>
      <c r="F460" s="14">
        <v>42717</v>
      </c>
      <c r="G460" s="8">
        <v>0.36805555555555558</v>
      </c>
      <c r="H460" s="8">
        <v>0.52083333333333337</v>
      </c>
      <c r="I460" s="8">
        <v>0.54166666666666663</v>
      </c>
      <c r="J460" s="8">
        <v>0.75</v>
      </c>
      <c r="K460" s="17">
        <v>0.35416666666666669</v>
      </c>
      <c r="L460" s="11">
        <f t="shared" si="5"/>
        <v>0.36111111111111116</v>
      </c>
      <c r="M460" s="1"/>
      <c r="O460" s="92"/>
      <c r="P460" s="87">
        <v>14</v>
      </c>
      <c r="Q460" s="27" t="s">
        <v>15</v>
      </c>
      <c r="R460" s="28" t="s">
        <v>16</v>
      </c>
      <c r="S460" s="47"/>
    </row>
    <row r="461" spans="2:19" ht="12.75" hidden="1" customHeight="1" outlineLevel="1" x14ac:dyDescent="0.2">
      <c r="B461" s="851"/>
      <c r="C461" s="851"/>
      <c r="E461" s="2" t="s">
        <v>2</v>
      </c>
      <c r="F461" s="14">
        <v>42718</v>
      </c>
      <c r="G461" s="8">
        <v>0.36805555555555558</v>
      </c>
      <c r="H461" s="8">
        <v>0.52083333333333337</v>
      </c>
      <c r="I461" s="8">
        <v>0.54166666666666663</v>
      </c>
      <c r="J461" s="8">
        <v>0.75</v>
      </c>
      <c r="K461" s="17">
        <v>0.35416666666666669</v>
      </c>
      <c r="L461" s="11">
        <f t="shared" si="5"/>
        <v>0.36111111111111116</v>
      </c>
      <c r="M461" s="1"/>
      <c r="O461" s="92"/>
      <c r="P461" s="87">
        <v>15</v>
      </c>
      <c r="Q461" s="27" t="s">
        <v>15</v>
      </c>
      <c r="R461" s="28" t="s">
        <v>16</v>
      </c>
      <c r="S461" s="47"/>
    </row>
    <row r="462" spans="2:19" ht="12.75" hidden="1" customHeight="1" outlineLevel="1" x14ac:dyDescent="0.2">
      <c r="B462" s="851"/>
      <c r="C462" s="851"/>
      <c r="E462" s="2" t="s">
        <v>3</v>
      </c>
      <c r="F462" s="14">
        <v>42719</v>
      </c>
      <c r="G462" s="8">
        <v>0.36805555555555558</v>
      </c>
      <c r="H462" s="8">
        <v>0.52083333333333337</v>
      </c>
      <c r="I462" s="8">
        <v>0.54166666666666663</v>
      </c>
      <c r="J462" s="8">
        <v>0.79166666666666663</v>
      </c>
      <c r="K462" s="17">
        <v>0.35416666666666669</v>
      </c>
      <c r="L462" s="11">
        <f t="shared" si="5"/>
        <v>0.40277777777777779</v>
      </c>
      <c r="M462" s="1"/>
      <c r="O462" s="92"/>
      <c r="P462" s="87">
        <v>16</v>
      </c>
      <c r="Q462" s="27" t="s">
        <v>15</v>
      </c>
      <c r="R462" s="28" t="s">
        <v>16</v>
      </c>
      <c r="S462" s="47"/>
    </row>
    <row r="463" spans="2:19" ht="12.75" hidden="1" customHeight="1" outlineLevel="1" x14ac:dyDescent="0.2">
      <c r="B463" s="851"/>
      <c r="C463" s="851"/>
      <c r="E463" s="2" t="s">
        <v>4</v>
      </c>
      <c r="F463" s="14">
        <v>42720</v>
      </c>
      <c r="G463" s="8">
        <v>0.36805555555555558</v>
      </c>
      <c r="H463" s="8">
        <v>0.52083333333333337</v>
      </c>
      <c r="I463" s="8">
        <v>0.54166666666666663</v>
      </c>
      <c r="J463" s="8">
        <v>0.79166666666666663</v>
      </c>
      <c r="K463" s="17">
        <v>0.35416666666666669</v>
      </c>
      <c r="L463" s="11">
        <f t="shared" si="5"/>
        <v>0.40277777777777779</v>
      </c>
      <c r="M463" s="1"/>
      <c r="O463" s="92"/>
      <c r="P463" s="87">
        <v>17</v>
      </c>
      <c r="Q463" s="27" t="s">
        <v>15</v>
      </c>
      <c r="R463" s="28" t="s">
        <v>16</v>
      </c>
      <c r="S463" s="47"/>
    </row>
    <row r="464" spans="2:19" ht="12.75" hidden="1" customHeight="1" outlineLevel="1" x14ac:dyDescent="0.2">
      <c r="B464" s="851"/>
      <c r="C464" s="851"/>
      <c r="E464" s="2" t="s">
        <v>5</v>
      </c>
      <c r="F464" s="14">
        <v>42721</v>
      </c>
      <c r="G464" s="8">
        <v>0.36805555555555558</v>
      </c>
      <c r="H464" s="8">
        <v>0.52083333333333337</v>
      </c>
      <c r="I464" s="8">
        <v>0.54166666666666663</v>
      </c>
      <c r="J464" s="8">
        <v>0.79166666666666663</v>
      </c>
      <c r="K464" s="25">
        <v>0</v>
      </c>
      <c r="L464" s="11">
        <f t="shared" si="5"/>
        <v>0.40277777777777779</v>
      </c>
      <c r="M464" s="1"/>
      <c r="O464" s="92"/>
      <c r="P464" s="87">
        <v>18</v>
      </c>
      <c r="Q464" s="27" t="s">
        <v>15</v>
      </c>
      <c r="R464" s="28" t="s">
        <v>16</v>
      </c>
      <c r="S464" s="47"/>
    </row>
    <row r="465" spans="2:19" ht="12.75" hidden="1" customHeight="1" outlineLevel="1" x14ac:dyDescent="0.2">
      <c r="B465" s="851"/>
      <c r="C465" s="851"/>
      <c r="E465" s="2" t="s">
        <v>6</v>
      </c>
      <c r="F465" s="14">
        <v>42722</v>
      </c>
      <c r="G465" s="8"/>
      <c r="H465" s="8"/>
      <c r="I465" s="8"/>
      <c r="J465" s="8"/>
      <c r="L465" s="11"/>
      <c r="O465" s="93"/>
      <c r="P465" s="88"/>
      <c r="Q465" s="27" t="s">
        <v>15</v>
      </c>
      <c r="R465" s="28" t="s">
        <v>16</v>
      </c>
      <c r="S465" s="47"/>
    </row>
    <row r="466" spans="2:19" ht="12.75" hidden="1" customHeight="1" outlineLevel="1" x14ac:dyDescent="0.2">
      <c r="B466" s="851"/>
      <c r="C466" s="851"/>
      <c r="D466" s="27">
        <v>51</v>
      </c>
      <c r="E466" s="2" t="s">
        <v>1</v>
      </c>
      <c r="F466" s="14">
        <v>42723</v>
      </c>
      <c r="G466" s="8">
        <v>0.36805555555555558</v>
      </c>
      <c r="H466" s="8">
        <v>0.52083333333333337</v>
      </c>
      <c r="I466" s="8">
        <v>0.54166666666666663</v>
      </c>
      <c r="J466" s="8">
        <v>0.91666666666666663</v>
      </c>
      <c r="K466" s="17">
        <v>0.35416666666666669</v>
      </c>
      <c r="L466" s="11">
        <f>J466-G466-(I466-H466)</f>
        <v>0.52777777777777779</v>
      </c>
      <c r="M466" s="1"/>
      <c r="O466" s="92"/>
      <c r="P466" s="87">
        <v>19</v>
      </c>
      <c r="Q466" s="27" t="s">
        <v>15</v>
      </c>
      <c r="R466" s="28" t="s">
        <v>16</v>
      </c>
      <c r="S466" s="47"/>
    </row>
    <row r="467" spans="2:19" ht="12.75" hidden="1" customHeight="1" outlineLevel="1" x14ac:dyDescent="0.2">
      <c r="B467" s="851"/>
      <c r="C467" s="851"/>
      <c r="E467" s="2" t="s">
        <v>7</v>
      </c>
      <c r="F467" s="14">
        <v>42724</v>
      </c>
      <c r="G467" s="8">
        <v>0.36805555555555558</v>
      </c>
      <c r="H467" s="8">
        <v>0.52083333333333337</v>
      </c>
      <c r="I467" s="8">
        <v>0.54166666666666663</v>
      </c>
      <c r="J467" s="8">
        <v>0.54166666666666663</v>
      </c>
      <c r="K467" s="17">
        <v>0.35416666666666669</v>
      </c>
      <c r="L467" s="11">
        <f>J467-G467-(I467-H467)</f>
        <v>0.15277777777777779</v>
      </c>
      <c r="M467" s="1"/>
      <c r="O467" s="91" t="s">
        <v>11</v>
      </c>
      <c r="P467" s="86"/>
      <c r="Q467" s="27" t="s">
        <v>15</v>
      </c>
      <c r="R467" s="28" t="s">
        <v>16</v>
      </c>
      <c r="S467" s="47"/>
    </row>
    <row r="468" spans="2:19" ht="12.75" hidden="1" customHeight="1" outlineLevel="1" x14ac:dyDescent="0.2">
      <c r="B468" s="851"/>
      <c r="C468" s="851"/>
      <c r="E468" s="20" t="s">
        <v>2</v>
      </c>
      <c r="F468" s="21">
        <v>42725</v>
      </c>
      <c r="G468" s="22">
        <v>0.33333333333333331</v>
      </c>
      <c r="H468" s="22">
        <v>0.52083333333333337</v>
      </c>
      <c r="I468" s="22">
        <v>0.54166666666666663</v>
      </c>
      <c r="J468" s="22">
        <v>0.70833333333333337</v>
      </c>
      <c r="K468" s="23">
        <v>0.35416666666666669</v>
      </c>
      <c r="L468" s="23">
        <f>J468-G468-(I468-H468)</f>
        <v>0.3541666666666668</v>
      </c>
      <c r="M468" s="10"/>
      <c r="O468" s="91" t="s">
        <v>11</v>
      </c>
      <c r="P468" s="86"/>
      <c r="Q468" s="27" t="s">
        <v>15</v>
      </c>
      <c r="R468" s="28" t="s">
        <v>16</v>
      </c>
      <c r="S468" s="48" t="s">
        <v>17</v>
      </c>
    </row>
    <row r="469" spans="2:19" ht="12.75" hidden="1" customHeight="1" outlineLevel="1" x14ac:dyDescent="0.2">
      <c r="B469" s="851"/>
      <c r="C469" s="851"/>
      <c r="E469" s="20" t="s">
        <v>3</v>
      </c>
      <c r="F469" s="21">
        <v>42726</v>
      </c>
      <c r="G469" s="22">
        <v>0.33333333333333331</v>
      </c>
      <c r="H469" s="22">
        <v>0.52083333333333337</v>
      </c>
      <c r="I469" s="22">
        <v>0.54166666666666663</v>
      </c>
      <c r="J469" s="22">
        <v>0.70833333333333337</v>
      </c>
      <c r="K469" s="23">
        <v>0.35416666666666669</v>
      </c>
      <c r="L469" s="23">
        <f>J469-G469-(I469-H469)</f>
        <v>0.3541666666666668</v>
      </c>
      <c r="M469" s="10"/>
      <c r="N469" s="9">
        <v>1</v>
      </c>
      <c r="O469" s="10" t="s">
        <v>89</v>
      </c>
      <c r="P469" s="9"/>
      <c r="S469" s="48" t="s">
        <v>17</v>
      </c>
    </row>
    <row r="470" spans="2:19" ht="12.75" hidden="1" customHeight="1" outlineLevel="1" x14ac:dyDescent="0.2">
      <c r="B470" s="851"/>
      <c r="C470" s="851"/>
      <c r="E470" s="2" t="s">
        <v>4</v>
      </c>
      <c r="F470" s="14">
        <v>42727</v>
      </c>
      <c r="G470" s="8">
        <v>0.33333333333333331</v>
      </c>
      <c r="H470" s="8">
        <v>0.52083333333333337</v>
      </c>
      <c r="I470" s="8">
        <v>0.54166666666666663</v>
      </c>
      <c r="J470" s="8">
        <v>0.58333333333333337</v>
      </c>
      <c r="K470" s="17">
        <v>0.35416666666666669</v>
      </c>
      <c r="L470" s="11">
        <f>J470-G470-(I470-H470)</f>
        <v>0.2291666666666668</v>
      </c>
      <c r="M470" s="11"/>
      <c r="S470" s="70" t="s">
        <v>20</v>
      </c>
    </row>
    <row r="471" spans="2:19" ht="12.75" hidden="1" customHeight="1" outlineLevel="1" x14ac:dyDescent="0.2">
      <c r="B471" s="851"/>
      <c r="C471" s="851"/>
      <c r="E471" s="20" t="s">
        <v>5</v>
      </c>
      <c r="F471" s="21">
        <v>42728</v>
      </c>
      <c r="G471" s="24"/>
      <c r="H471" s="24"/>
      <c r="I471" s="24"/>
      <c r="J471" s="24"/>
      <c r="K471" s="23"/>
      <c r="L471" s="20"/>
      <c r="M471" s="9"/>
      <c r="O471" s="10"/>
      <c r="S471" s="71"/>
    </row>
    <row r="472" spans="2:19" ht="12.75" hidden="1" customHeight="1" outlineLevel="1" x14ac:dyDescent="0.2">
      <c r="B472" s="851"/>
      <c r="C472" s="851"/>
      <c r="E472" s="20" t="s">
        <v>6</v>
      </c>
      <c r="F472" s="21">
        <v>42729</v>
      </c>
      <c r="G472" s="24"/>
      <c r="H472" s="24"/>
      <c r="I472" s="24"/>
      <c r="J472" s="24"/>
      <c r="K472" s="20"/>
      <c r="L472" s="20"/>
      <c r="M472" s="9"/>
      <c r="O472" s="10"/>
      <c r="S472" s="71"/>
    </row>
    <row r="473" spans="2:19" ht="12.75" hidden="1" customHeight="1" outlineLevel="1" x14ac:dyDescent="0.2">
      <c r="B473" s="851"/>
      <c r="C473" s="851"/>
      <c r="D473" s="27">
        <v>52</v>
      </c>
      <c r="E473" s="20" t="s">
        <v>1</v>
      </c>
      <c r="F473" s="21">
        <v>42730</v>
      </c>
      <c r="G473" s="22">
        <v>0.33333333333333331</v>
      </c>
      <c r="H473" s="22">
        <v>0.52083333333333337</v>
      </c>
      <c r="I473" s="22">
        <v>0.54166666666666663</v>
      </c>
      <c r="J473" s="22">
        <v>0.70833333333333337</v>
      </c>
      <c r="K473" s="23">
        <v>0.35416666666666669</v>
      </c>
      <c r="L473" s="23">
        <f>J473-G473-(I473-H473)</f>
        <v>0.3541666666666668</v>
      </c>
      <c r="M473" s="10"/>
      <c r="O473" s="10"/>
      <c r="S473" s="71" t="s">
        <v>31</v>
      </c>
    </row>
    <row r="474" spans="2:19" ht="12.75" hidden="1" customHeight="1" outlineLevel="1" x14ac:dyDescent="0.2">
      <c r="B474" s="851"/>
      <c r="C474" s="851"/>
      <c r="E474" s="20" t="s">
        <v>7</v>
      </c>
      <c r="F474" s="21">
        <v>42731</v>
      </c>
      <c r="G474" s="22">
        <v>0.33333333333333331</v>
      </c>
      <c r="H474" s="22">
        <v>0.52083333333333337</v>
      </c>
      <c r="I474" s="22">
        <v>0.54166666666666663</v>
      </c>
      <c r="J474" s="22">
        <v>0.70833333333333337</v>
      </c>
      <c r="K474" s="23">
        <v>0.35416666666666669</v>
      </c>
      <c r="L474" s="23">
        <f>J474-G474-(I474-H474)</f>
        <v>0.3541666666666668</v>
      </c>
      <c r="M474" s="10"/>
      <c r="O474" s="10"/>
      <c r="S474" s="71" t="s">
        <v>31</v>
      </c>
    </row>
    <row r="475" spans="2:19" ht="12.75" hidden="1" customHeight="1" outlineLevel="1" x14ac:dyDescent="0.2">
      <c r="B475" s="851"/>
      <c r="C475" s="851"/>
      <c r="E475" s="20" t="s">
        <v>2</v>
      </c>
      <c r="F475" s="21">
        <v>42732</v>
      </c>
      <c r="G475" s="22">
        <v>0.33333333333333331</v>
      </c>
      <c r="H475" s="22">
        <v>0.52083333333333337</v>
      </c>
      <c r="I475" s="22">
        <v>0.54166666666666663</v>
      </c>
      <c r="J475" s="22">
        <v>0.70833333333333337</v>
      </c>
      <c r="K475" s="23">
        <v>0.35416666666666669</v>
      </c>
      <c r="L475" s="23">
        <f>J475-G475-(I475-H475)</f>
        <v>0.3541666666666668</v>
      </c>
      <c r="M475" s="10"/>
      <c r="O475" s="10"/>
      <c r="S475" s="71" t="s">
        <v>31</v>
      </c>
    </row>
    <row r="476" spans="2:19" ht="12.75" hidden="1" customHeight="1" outlineLevel="1" x14ac:dyDescent="0.2">
      <c r="B476" s="851"/>
      <c r="C476" s="851"/>
      <c r="E476" s="20" t="s">
        <v>3</v>
      </c>
      <c r="F476" s="21">
        <v>42733</v>
      </c>
      <c r="G476" s="22">
        <v>0.33333333333333331</v>
      </c>
      <c r="H476" s="22">
        <v>0.52083333333333337</v>
      </c>
      <c r="I476" s="22">
        <v>0.54166666666666663</v>
      </c>
      <c r="J476" s="22">
        <v>0.70833333333333337</v>
      </c>
      <c r="K476" s="23">
        <v>0.35416666666666669</v>
      </c>
      <c r="L476" s="23">
        <f>J476-G476-(I476-H476)</f>
        <v>0.3541666666666668</v>
      </c>
      <c r="M476" s="10"/>
      <c r="O476" s="10"/>
      <c r="S476" s="71" t="s">
        <v>31</v>
      </c>
    </row>
    <row r="477" spans="2:19" ht="12.75" hidden="1" customHeight="1" outlineLevel="1" x14ac:dyDescent="0.2">
      <c r="B477" s="851"/>
      <c r="C477" s="851"/>
      <c r="E477" s="20" t="s">
        <v>4</v>
      </c>
      <c r="F477" s="21">
        <v>42734</v>
      </c>
      <c r="G477" s="22">
        <v>0.33333333333333331</v>
      </c>
      <c r="H477" s="22">
        <v>0.52083333333333337</v>
      </c>
      <c r="I477" s="22">
        <v>0.54166666666666663</v>
      </c>
      <c r="J477" s="22">
        <v>0.70833333333333337</v>
      </c>
      <c r="K477" s="23">
        <v>0.35416666666666669</v>
      </c>
      <c r="L477" s="23">
        <f>J477-G477-(I477-H477)</f>
        <v>0.3541666666666668</v>
      </c>
      <c r="M477" s="10"/>
      <c r="O477" s="10"/>
      <c r="S477" s="71" t="s">
        <v>31</v>
      </c>
    </row>
    <row r="478" spans="2:19" ht="12.75" hidden="1" customHeight="1" outlineLevel="1" x14ac:dyDescent="0.2">
      <c r="B478" s="851"/>
      <c r="C478" s="851"/>
      <c r="E478" s="20" t="s">
        <v>5</v>
      </c>
      <c r="F478" s="21">
        <v>42735</v>
      </c>
      <c r="G478" s="22"/>
      <c r="H478" s="22"/>
      <c r="I478" s="22"/>
      <c r="J478" s="22"/>
      <c r="K478" s="23"/>
      <c r="L478" s="23"/>
      <c r="M478" s="10"/>
      <c r="O478" s="10"/>
      <c r="S478" s="71"/>
    </row>
    <row r="479" spans="2:19" ht="12.75" hidden="1" customHeight="1" outlineLevel="1" x14ac:dyDescent="0.2">
      <c r="B479" s="851"/>
      <c r="C479" s="851"/>
      <c r="E479" s="1"/>
      <c r="F479" s="1"/>
      <c r="G479" s="4"/>
      <c r="H479" s="4"/>
      <c r="I479" s="4"/>
      <c r="J479" s="4" t="s">
        <v>21</v>
      </c>
      <c r="K479" s="18">
        <f>SUM(K447:K478)</f>
        <v>7.7916666666666687</v>
      </c>
      <c r="L479" s="18">
        <f>SUM(L447:L478)</f>
        <v>9.0347222222222214</v>
      </c>
      <c r="M479" s="18">
        <f>IF(L479-K479&lt;0,K479-L479,L479-K479)</f>
        <v>1.2430555555555527</v>
      </c>
      <c r="N479" s="90">
        <f>8.5*SUM(N447:N478)/24</f>
        <v>0.35416666666666669</v>
      </c>
      <c r="O479" s="90">
        <f>M479-N479</f>
        <v>0.88888888888888595</v>
      </c>
      <c r="S479" s="71"/>
    </row>
    <row r="480" spans="2:19" ht="12.75" customHeight="1" collapsed="1" x14ac:dyDescent="0.2">
      <c r="B480" s="852"/>
      <c r="C480" s="852"/>
      <c r="D480" s="49"/>
      <c r="E480" s="51"/>
      <c r="F480" s="51"/>
      <c r="G480" s="52"/>
      <c r="H480" s="52"/>
      <c r="I480" s="52"/>
      <c r="J480" s="52"/>
      <c r="K480" s="61"/>
      <c r="L480" s="51"/>
      <c r="M480" s="51"/>
      <c r="N480" s="57"/>
      <c r="O480" s="57"/>
      <c r="P480" s="49"/>
      <c r="Q480" s="49"/>
      <c r="R480" s="55"/>
      <c r="S480" s="72"/>
    </row>
  </sheetData>
  <mergeCells count="34">
    <mergeCell ref="B413:B446"/>
    <mergeCell ref="C413:C446"/>
    <mergeCell ref="B447:B480"/>
    <mergeCell ref="C447:C480"/>
    <mergeCell ref="B311:B344"/>
    <mergeCell ref="C311:C344"/>
    <mergeCell ref="B345:B378"/>
    <mergeCell ref="C345:C378"/>
    <mergeCell ref="B379:B412"/>
    <mergeCell ref="C379:C412"/>
    <mergeCell ref="B209:B242"/>
    <mergeCell ref="C209:C242"/>
    <mergeCell ref="B243:B276"/>
    <mergeCell ref="C243:C276"/>
    <mergeCell ref="B277:B310"/>
    <mergeCell ref="C277:C310"/>
    <mergeCell ref="B107:B140"/>
    <mergeCell ref="C107:C140"/>
    <mergeCell ref="B141:B174"/>
    <mergeCell ref="C141:C174"/>
    <mergeCell ref="B175:B208"/>
    <mergeCell ref="C175:C208"/>
    <mergeCell ref="B5:B38"/>
    <mergeCell ref="C5:C38"/>
    <mergeCell ref="B39:B72"/>
    <mergeCell ref="C39:C72"/>
    <mergeCell ref="B73:B106"/>
    <mergeCell ref="C73:C106"/>
    <mergeCell ref="B2:B4"/>
    <mergeCell ref="C2:C4"/>
    <mergeCell ref="G2:J2"/>
    <mergeCell ref="N2:N4"/>
    <mergeCell ref="O2:R2"/>
    <mergeCell ref="O3:R3"/>
  </mergeCells>
  <conditionalFormatting sqref="M37">
    <cfRule type="expression" dxfId="107" priority="28">
      <formula>(L37-K37)&lt;0</formula>
    </cfRule>
    <cfRule type="expression" dxfId="106" priority="27">
      <formula>(L37-K37)&gt;0</formula>
    </cfRule>
  </conditionalFormatting>
  <conditionalFormatting sqref="M71">
    <cfRule type="expression" dxfId="105" priority="30">
      <formula>(L71-K71)&lt;0</formula>
    </cfRule>
    <cfRule type="expression" dxfId="104" priority="29">
      <formula>(L71-K71)&gt;0</formula>
    </cfRule>
  </conditionalFormatting>
  <conditionalFormatting sqref="M105">
    <cfRule type="expression" dxfId="103" priority="32">
      <formula>(L105-K105)&lt;0</formula>
    </cfRule>
    <cfRule type="expression" dxfId="102" priority="31">
      <formula>(L105-K105)&gt;0</formula>
    </cfRule>
  </conditionalFormatting>
  <conditionalFormatting sqref="M139">
    <cfRule type="expression" dxfId="101" priority="26">
      <formula>(L139-K139)&lt;0</formula>
    </cfRule>
    <cfRule type="expression" dxfId="100" priority="25">
      <formula>(L139-K139)&gt;0</formula>
    </cfRule>
  </conditionalFormatting>
  <conditionalFormatting sqref="M173">
    <cfRule type="expression" dxfId="99" priority="24">
      <formula>(L173-K173)&lt;0</formula>
    </cfRule>
    <cfRule type="expression" dxfId="98" priority="23">
      <formula>(L173-K173)&gt;0</formula>
    </cfRule>
  </conditionalFormatting>
  <conditionalFormatting sqref="M207">
    <cfRule type="expression" dxfId="97" priority="22">
      <formula>(L207-K207)&lt;0</formula>
    </cfRule>
    <cfRule type="expression" dxfId="96" priority="21">
      <formula>(L207-K207)&gt;0</formula>
    </cfRule>
  </conditionalFormatting>
  <conditionalFormatting sqref="M241">
    <cfRule type="expression" dxfId="95" priority="19">
      <formula>(L241-K241)&gt;0</formula>
    </cfRule>
    <cfRule type="expression" dxfId="94" priority="20">
      <formula>(L241-K241)&lt;0</formula>
    </cfRule>
  </conditionalFormatting>
  <conditionalFormatting sqref="M275">
    <cfRule type="expression" dxfId="93" priority="18">
      <formula>(L275-K275)&lt;0</formula>
    </cfRule>
    <cfRule type="expression" dxfId="92" priority="17">
      <formula>(L275-K275)&gt;0</formula>
    </cfRule>
  </conditionalFormatting>
  <conditionalFormatting sqref="M309">
    <cfRule type="expression" dxfId="91" priority="16">
      <formula>(L309-K309)&lt;0</formula>
    </cfRule>
    <cfRule type="expression" dxfId="90" priority="15">
      <formula>(L309-K309)&gt;0</formula>
    </cfRule>
  </conditionalFormatting>
  <conditionalFormatting sqref="M343">
    <cfRule type="expression" dxfId="89" priority="14">
      <formula>(L343-K343)&lt;0</formula>
    </cfRule>
    <cfRule type="expression" dxfId="88" priority="13">
      <formula>(L343-K343)&gt;0</formula>
    </cfRule>
  </conditionalFormatting>
  <conditionalFormatting sqref="M377">
    <cfRule type="expression" dxfId="87" priority="12">
      <formula>(L377-K377)&lt;0</formula>
    </cfRule>
    <cfRule type="expression" dxfId="86" priority="11">
      <formula>(L377-K377)&gt;0</formula>
    </cfRule>
  </conditionalFormatting>
  <conditionalFormatting sqref="M411">
    <cfRule type="expression" dxfId="85" priority="10">
      <formula>(L411-K411)&lt;0</formula>
    </cfRule>
    <cfRule type="expression" dxfId="84" priority="9">
      <formula>(L411-K411)&gt;0</formula>
    </cfRule>
  </conditionalFormatting>
  <conditionalFormatting sqref="M445">
    <cfRule type="expression" dxfId="83" priority="2">
      <formula>(L445-K445)&lt;0</formula>
    </cfRule>
    <cfRule type="expression" dxfId="82" priority="1">
      <formula>(L445-K445)&gt;0</formula>
    </cfRule>
  </conditionalFormatting>
  <conditionalFormatting sqref="M479">
    <cfRule type="expression" dxfId="81" priority="4">
      <formula>(L479-K479)&lt;0</formula>
    </cfRule>
    <cfRule type="expression" dxfId="80" priority="3">
      <formula>(L479-K479)&gt;0</formula>
    </cfRule>
  </conditionalFormatting>
  <pageMargins left="0.70866141732283472" right="0.70866141732283472" top="0.74803149606299213" bottom="0.74803149606299213" header="0.31496062992125984" footer="0.31496062992125984"/>
  <pageSetup paperSize="9" scale="90" orientation="landscape" r:id="rId1"/>
  <rowBreaks count="13" manualBreakCount="13">
    <brk id="38" max="16383" man="1"/>
    <brk id="72" max="16383" man="1"/>
    <brk id="106" max="16383" man="1"/>
    <brk id="140" max="16383" man="1"/>
    <brk id="174" min="1" max="16" man="1"/>
    <brk id="208" min="1" max="16" man="1"/>
    <brk id="242" min="1" max="16" man="1"/>
    <brk id="276" min="1" max="16" man="1"/>
    <brk id="310" min="1" max="16" man="1"/>
    <brk id="344" min="1" max="16" man="1"/>
    <brk id="378" min="1" max="16" man="1"/>
    <brk id="412" min="1" max="16" man="1"/>
    <brk id="446" min="1" max="16"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dimension ref="A2:AV413"/>
  <sheetViews>
    <sheetView zoomScale="80" zoomScaleNormal="80" workbookViewId="0">
      <pane ySplit="4" topLeftCell="A5" activePane="bottomLeft" state="frozen"/>
      <selection pane="bottomLeft"/>
    </sheetView>
  </sheetViews>
  <sheetFormatPr baseColWidth="10" defaultColWidth="9.1640625" defaultRowHeight="14" outlineLevelRow="1" x14ac:dyDescent="0.2"/>
  <cols>
    <col min="1" max="1" width="2.6640625" style="1" customWidth="1"/>
    <col min="2" max="3" width="5.6640625" style="27" customWidth="1"/>
    <col min="4" max="4" width="3.6640625" style="27" customWidth="1"/>
    <col min="5" max="5" width="5.6640625" style="6" customWidth="1"/>
    <col min="6" max="6" width="11.6640625" style="6" customWidth="1"/>
    <col min="7" max="10" width="7.6640625" style="1" customWidth="1"/>
    <col min="11" max="11" width="7.6640625" style="16" customWidth="1"/>
    <col min="12" max="12" width="7.6640625" style="6" customWidth="1"/>
    <col min="13" max="13" width="8.33203125" style="6" bestFit="1" customWidth="1"/>
    <col min="14" max="15" width="5.6640625" style="9" customWidth="1"/>
    <col min="16" max="16" width="3.6640625" style="27" customWidth="1"/>
    <col min="17" max="17" width="8.6640625" style="27" customWidth="1"/>
    <col min="18" max="18" width="5.6640625" style="28" customWidth="1"/>
    <col min="19" max="19" width="21.6640625" style="28" customWidth="1"/>
    <col min="20" max="20" width="3.6640625" style="1" customWidth="1"/>
    <col min="21" max="21" width="8.6640625" style="3" customWidth="1"/>
    <col min="22" max="22" width="8.6640625" style="27" customWidth="1"/>
    <col min="23" max="23" width="8.6640625" style="3" customWidth="1"/>
    <col min="24" max="24" width="8.6640625" style="27" customWidth="1"/>
    <col min="25" max="25" width="8.6640625" style="3" customWidth="1"/>
    <col min="26" max="26" width="8.6640625" style="27" customWidth="1"/>
    <col min="27" max="27" width="8.6640625" style="3" customWidth="1"/>
    <col min="28" max="28" width="8.6640625" style="27" customWidth="1"/>
    <col min="29" max="29" width="8.6640625" style="3" customWidth="1"/>
    <col min="30" max="30" width="8.6640625" style="27" customWidth="1"/>
    <col min="31" max="48" width="8.6640625" style="3" customWidth="1"/>
    <col min="49" max="16384" width="9.1640625" style="1"/>
  </cols>
  <sheetData>
    <row r="2" spans="2:19" ht="15" customHeight="1" x14ac:dyDescent="0.2">
      <c r="B2" s="867" t="s">
        <v>39</v>
      </c>
      <c r="C2" s="867" t="s">
        <v>23</v>
      </c>
      <c r="D2" s="31"/>
      <c r="E2" s="32"/>
      <c r="F2" s="32"/>
      <c r="G2" s="870" t="s">
        <v>43</v>
      </c>
      <c r="H2" s="871"/>
      <c r="I2" s="871"/>
      <c r="J2" s="871"/>
      <c r="K2" s="33" t="s">
        <v>21</v>
      </c>
      <c r="L2" s="32" t="s">
        <v>21</v>
      </c>
      <c r="M2" s="32" t="s">
        <v>45</v>
      </c>
      <c r="N2" s="955" t="s">
        <v>31</v>
      </c>
      <c r="O2" s="958" t="s">
        <v>46</v>
      </c>
      <c r="P2" s="958"/>
      <c r="Q2" s="959"/>
      <c r="R2" s="959"/>
      <c r="S2" s="34"/>
    </row>
    <row r="3" spans="2:19" ht="15" x14ac:dyDescent="0.2">
      <c r="B3" s="868"/>
      <c r="C3" s="868"/>
      <c r="D3" s="35" t="s">
        <v>0</v>
      </c>
      <c r="E3" s="36" t="s">
        <v>24</v>
      </c>
      <c r="F3" s="36" t="s">
        <v>25</v>
      </c>
      <c r="G3" s="36" t="s">
        <v>40</v>
      </c>
      <c r="H3" s="36" t="s">
        <v>42</v>
      </c>
      <c r="I3" s="36" t="s">
        <v>42</v>
      </c>
      <c r="J3" s="36" t="s">
        <v>41</v>
      </c>
      <c r="K3" s="37" t="s">
        <v>27</v>
      </c>
      <c r="L3" s="36" t="s">
        <v>44</v>
      </c>
      <c r="M3" s="36"/>
      <c r="N3" s="956"/>
      <c r="O3" s="960" t="s">
        <v>12</v>
      </c>
      <c r="P3" s="960"/>
      <c r="Q3" s="961"/>
      <c r="R3" s="961"/>
      <c r="S3" s="35"/>
    </row>
    <row r="4" spans="2:19" x14ac:dyDescent="0.2">
      <c r="B4" s="869"/>
      <c r="C4" s="869"/>
      <c r="D4" s="38" t="s">
        <v>26</v>
      </c>
      <c r="E4" s="39" t="s">
        <v>26</v>
      </c>
      <c r="F4" s="39" t="s">
        <v>26</v>
      </c>
      <c r="G4" s="39" t="s">
        <v>28</v>
      </c>
      <c r="H4" s="39" t="s">
        <v>28</v>
      </c>
      <c r="I4" s="39" t="s">
        <v>28</v>
      </c>
      <c r="J4" s="39" t="s">
        <v>28</v>
      </c>
      <c r="K4" s="40" t="s">
        <v>28</v>
      </c>
      <c r="L4" s="39" t="s">
        <v>28</v>
      </c>
      <c r="M4" s="39" t="s">
        <v>28</v>
      </c>
      <c r="N4" s="957"/>
      <c r="O4" s="38" t="s">
        <v>47</v>
      </c>
      <c r="P4" s="38" t="s">
        <v>24</v>
      </c>
      <c r="Q4" s="38" t="s">
        <v>91</v>
      </c>
      <c r="R4" s="38" t="s">
        <v>48</v>
      </c>
      <c r="S4" s="38" t="s">
        <v>47</v>
      </c>
    </row>
    <row r="5" spans="2:19" ht="12.75" hidden="1" customHeight="1" outlineLevel="1" x14ac:dyDescent="0.2">
      <c r="B5" s="850">
        <v>2017</v>
      </c>
      <c r="C5" s="850" t="s">
        <v>10</v>
      </c>
      <c r="D5" s="41"/>
      <c r="E5" s="42"/>
      <c r="F5" s="42"/>
      <c r="G5" s="43"/>
      <c r="H5" s="43"/>
      <c r="I5" s="43"/>
      <c r="J5" s="43"/>
      <c r="K5" s="44"/>
      <c r="L5" s="42"/>
      <c r="M5" s="42"/>
      <c r="N5" s="59"/>
      <c r="O5" s="59"/>
      <c r="P5" s="41"/>
      <c r="Q5" s="41"/>
      <c r="R5" s="45"/>
      <c r="S5" s="74"/>
    </row>
    <row r="6" spans="2:19" ht="12.75" hidden="1" customHeight="1" outlineLevel="1" x14ac:dyDescent="0.2">
      <c r="B6" s="851"/>
      <c r="C6" s="851"/>
      <c r="D6" s="27">
        <v>1</v>
      </c>
      <c r="E6" s="20" t="s">
        <v>6</v>
      </c>
      <c r="F6" s="21">
        <v>42736</v>
      </c>
      <c r="S6" s="71"/>
    </row>
    <row r="7" spans="2:19" ht="12.75" hidden="1" customHeight="1" outlineLevel="1" x14ac:dyDescent="0.2">
      <c r="B7" s="851"/>
      <c r="C7" s="851"/>
      <c r="E7" s="20" t="s">
        <v>1</v>
      </c>
      <c r="F7" s="21">
        <v>42737</v>
      </c>
      <c r="G7" s="22">
        <v>0.33333333333333331</v>
      </c>
      <c r="H7" s="22">
        <v>0.52083333333333337</v>
      </c>
      <c r="I7" s="22">
        <v>0.54166666666666663</v>
      </c>
      <c r="J7" s="22">
        <v>0.70833333333333337</v>
      </c>
      <c r="K7" s="23">
        <v>0.35416666666666669</v>
      </c>
      <c r="L7" s="23">
        <f>J7-G7-(I7-H7)</f>
        <v>0.3541666666666668</v>
      </c>
      <c r="M7" s="10"/>
      <c r="O7" s="10"/>
      <c r="S7" s="71" t="s">
        <v>31</v>
      </c>
    </row>
    <row r="8" spans="2:19" ht="12.75" hidden="1" customHeight="1" outlineLevel="1" x14ac:dyDescent="0.2">
      <c r="B8" s="851"/>
      <c r="C8" s="851"/>
      <c r="E8" s="2" t="s">
        <v>7</v>
      </c>
      <c r="F8" s="14">
        <v>42738</v>
      </c>
      <c r="G8" s="8">
        <v>0.33333333333333331</v>
      </c>
      <c r="H8" s="8">
        <v>0.52083333333333337</v>
      </c>
      <c r="I8" s="8">
        <v>0.54166666666666663</v>
      </c>
      <c r="J8" s="8">
        <v>0.72569444444444453</v>
      </c>
      <c r="K8" s="17">
        <v>0.35416666666666669</v>
      </c>
      <c r="L8" s="11">
        <f>J8-G8-(I8-H8)</f>
        <v>0.37152777777777796</v>
      </c>
      <c r="M8" s="11"/>
      <c r="O8" s="10"/>
      <c r="S8" s="71"/>
    </row>
    <row r="9" spans="2:19" ht="12.75" hidden="1" customHeight="1" outlineLevel="1" x14ac:dyDescent="0.2">
      <c r="B9" s="851"/>
      <c r="C9" s="851"/>
      <c r="E9" s="2" t="s">
        <v>2</v>
      </c>
      <c r="F9" s="14">
        <v>42739</v>
      </c>
      <c r="G9" s="8">
        <v>0.33680555555555558</v>
      </c>
      <c r="H9" s="8">
        <v>0.52083333333333337</v>
      </c>
      <c r="I9" s="8">
        <v>0.54166666666666663</v>
      </c>
      <c r="J9" s="8">
        <v>0.72569444444444453</v>
      </c>
      <c r="K9" s="17">
        <v>0.35416666666666669</v>
      </c>
      <c r="L9" s="11">
        <f>J9-G9-(I9-H9)</f>
        <v>0.36805555555555569</v>
      </c>
      <c r="M9" s="11"/>
      <c r="O9" s="10"/>
      <c r="S9" s="71"/>
    </row>
    <row r="10" spans="2:19" ht="12.75" hidden="1" customHeight="1" outlineLevel="1" x14ac:dyDescent="0.2">
      <c r="B10" s="851"/>
      <c r="C10" s="851"/>
      <c r="E10" s="2" t="s">
        <v>3</v>
      </c>
      <c r="F10" s="14">
        <v>42740</v>
      </c>
      <c r="G10" s="8">
        <v>0.34375</v>
      </c>
      <c r="H10" s="8">
        <v>0.52083333333333337</v>
      </c>
      <c r="I10" s="8">
        <v>0.54166666666666663</v>
      </c>
      <c r="J10" s="8">
        <v>0.82638888888888884</v>
      </c>
      <c r="K10" s="17">
        <v>0.35416666666666669</v>
      </c>
      <c r="L10" s="11">
        <f>J10-G10-(I10-H10)</f>
        <v>0.46180555555555558</v>
      </c>
      <c r="M10" s="11"/>
      <c r="O10" s="10"/>
      <c r="S10" s="71"/>
    </row>
    <row r="11" spans="2:19" ht="12.75" hidden="1" customHeight="1" outlineLevel="1" x14ac:dyDescent="0.2">
      <c r="B11" s="851"/>
      <c r="C11" s="851"/>
      <c r="E11" s="20" t="s">
        <v>4</v>
      </c>
      <c r="F11" s="21">
        <v>42741</v>
      </c>
      <c r="G11" s="22">
        <v>0.33333333333333331</v>
      </c>
      <c r="H11" s="22">
        <v>0.52083333333333337</v>
      </c>
      <c r="I11" s="22">
        <v>0.54166666666666663</v>
      </c>
      <c r="J11" s="22">
        <v>0.70833333333333337</v>
      </c>
      <c r="K11" s="23">
        <v>0.35416666666666669</v>
      </c>
      <c r="L11" s="23">
        <f>J11-G11-(I11-H11)</f>
        <v>0.3541666666666668</v>
      </c>
      <c r="M11" s="10"/>
      <c r="N11" s="9">
        <v>1</v>
      </c>
      <c r="O11" s="10" t="s">
        <v>89</v>
      </c>
      <c r="S11" s="70" t="s">
        <v>17</v>
      </c>
    </row>
    <row r="12" spans="2:19" ht="12.75" hidden="1" customHeight="1" outlineLevel="1" x14ac:dyDescent="0.2">
      <c r="B12" s="851"/>
      <c r="C12" s="851"/>
      <c r="E12" s="20" t="s">
        <v>5</v>
      </c>
      <c r="F12" s="21">
        <v>42742</v>
      </c>
      <c r="G12" s="22"/>
      <c r="H12" s="22"/>
      <c r="I12" s="22"/>
      <c r="J12" s="22"/>
      <c r="K12" s="23"/>
      <c r="L12" s="23"/>
      <c r="M12" s="10"/>
      <c r="O12" s="10"/>
      <c r="S12" s="71"/>
    </row>
    <row r="13" spans="2:19" ht="12.75" hidden="1" customHeight="1" outlineLevel="1" x14ac:dyDescent="0.2">
      <c r="B13" s="851"/>
      <c r="C13" s="851"/>
      <c r="E13" s="20" t="s">
        <v>6</v>
      </c>
      <c r="F13" s="21">
        <v>42743</v>
      </c>
      <c r="G13" s="22"/>
      <c r="H13" s="22"/>
      <c r="I13" s="22"/>
      <c r="J13" s="22"/>
      <c r="K13" s="23"/>
      <c r="L13" s="23"/>
      <c r="M13" s="10"/>
      <c r="O13" s="10"/>
      <c r="S13" s="70" t="s">
        <v>19</v>
      </c>
    </row>
    <row r="14" spans="2:19" ht="12.75" hidden="1" customHeight="1" outlineLevel="1" x14ac:dyDescent="0.2">
      <c r="B14" s="851"/>
      <c r="C14" s="851"/>
      <c r="D14" s="27">
        <v>2</v>
      </c>
      <c r="E14" s="2" t="s">
        <v>1</v>
      </c>
      <c r="F14" s="14">
        <v>42744</v>
      </c>
      <c r="G14" s="8">
        <v>0.34375</v>
      </c>
      <c r="H14" s="8">
        <v>0.55902777777777779</v>
      </c>
      <c r="I14" s="8">
        <v>0.58680555555555558</v>
      </c>
      <c r="J14" s="8">
        <v>0.74652777777777779</v>
      </c>
      <c r="K14" s="17">
        <v>0.35416666666666669</v>
      </c>
      <c r="L14" s="11">
        <f>J14-G14-(I14-H14)</f>
        <v>0.375</v>
      </c>
      <c r="M14" s="11"/>
      <c r="O14" s="10"/>
      <c r="S14" s="47"/>
    </row>
    <row r="15" spans="2:19" ht="12.75" hidden="1" customHeight="1" outlineLevel="1" x14ac:dyDescent="0.2">
      <c r="B15" s="851"/>
      <c r="C15" s="851"/>
      <c r="E15" s="2" t="s">
        <v>7</v>
      </c>
      <c r="F15" s="14">
        <v>42745</v>
      </c>
      <c r="G15" s="8">
        <v>0.34027777777777773</v>
      </c>
      <c r="H15" s="8">
        <v>0.55208333333333337</v>
      </c>
      <c r="I15" s="8">
        <v>0.57291666666666663</v>
      </c>
      <c r="J15" s="8">
        <v>0.73263888888888884</v>
      </c>
      <c r="K15" s="17">
        <v>0.35416666666666669</v>
      </c>
      <c r="L15" s="11">
        <f>J15-G15-(I15-H15)</f>
        <v>0.37152777777777785</v>
      </c>
      <c r="M15" s="11"/>
      <c r="O15" s="10"/>
      <c r="S15" s="47"/>
    </row>
    <row r="16" spans="2:19" ht="12.75" hidden="1" customHeight="1" outlineLevel="1" x14ac:dyDescent="0.2">
      <c r="B16" s="851"/>
      <c r="C16" s="851"/>
      <c r="E16" s="2" t="s">
        <v>2</v>
      </c>
      <c r="F16" s="14">
        <v>42746</v>
      </c>
      <c r="G16" s="8">
        <v>0.35416666666666669</v>
      </c>
      <c r="H16" s="8">
        <v>0.57638888888888895</v>
      </c>
      <c r="I16" s="8">
        <v>0.59722222222222221</v>
      </c>
      <c r="J16" s="8">
        <v>0.70833333333333337</v>
      </c>
      <c r="K16" s="17">
        <v>0.35416666666666669</v>
      </c>
      <c r="L16" s="11">
        <f>J16-G16-(I16-H16)</f>
        <v>0.33333333333333343</v>
      </c>
      <c r="M16" s="10"/>
      <c r="S16" s="47"/>
    </row>
    <row r="17" spans="2:19" ht="12.75" hidden="1" customHeight="1" outlineLevel="1" x14ac:dyDescent="0.2">
      <c r="B17" s="851"/>
      <c r="C17" s="851"/>
      <c r="E17" s="2" t="s">
        <v>3</v>
      </c>
      <c r="F17" s="14">
        <v>42747</v>
      </c>
      <c r="G17" s="8">
        <v>0.34722222222222227</v>
      </c>
      <c r="H17" s="8">
        <v>0.52083333333333337</v>
      </c>
      <c r="I17" s="8">
        <v>0.54166666666666663</v>
      </c>
      <c r="J17" s="8">
        <v>0.72916666666666663</v>
      </c>
      <c r="K17" s="17">
        <v>0.35416666666666669</v>
      </c>
      <c r="L17" s="11">
        <f>J17-G17-(I17-H17)</f>
        <v>0.3611111111111111</v>
      </c>
      <c r="M17" s="10"/>
      <c r="S17" s="47"/>
    </row>
    <row r="18" spans="2:19" ht="12.75" hidden="1" customHeight="1" outlineLevel="1" x14ac:dyDescent="0.2">
      <c r="B18" s="851"/>
      <c r="C18" s="851"/>
      <c r="E18" s="2" t="s">
        <v>4</v>
      </c>
      <c r="F18" s="14">
        <v>42748</v>
      </c>
      <c r="G18" s="8">
        <v>0.3576388888888889</v>
      </c>
      <c r="H18" s="8">
        <v>0.52083333333333337</v>
      </c>
      <c r="I18" s="8">
        <v>0.54166666666666663</v>
      </c>
      <c r="J18" s="8">
        <v>0.70138888888888884</v>
      </c>
      <c r="K18" s="17">
        <v>0.35416666666666669</v>
      </c>
      <c r="L18" s="11">
        <f>J18-G18-(I18-H18)</f>
        <v>0.32291666666666669</v>
      </c>
      <c r="M18" s="10"/>
      <c r="O18" s="10"/>
      <c r="S18" s="47"/>
    </row>
    <row r="19" spans="2:19" ht="12.75" hidden="1" customHeight="1" outlineLevel="1" x14ac:dyDescent="0.2">
      <c r="B19" s="851"/>
      <c r="C19" s="851"/>
      <c r="E19" s="2" t="s">
        <v>5</v>
      </c>
      <c r="F19" s="14">
        <v>42749</v>
      </c>
      <c r="G19" s="8">
        <v>0.2638888888888889</v>
      </c>
      <c r="H19" s="8"/>
      <c r="I19" s="8"/>
      <c r="J19" s="8"/>
      <c r="K19" s="17"/>
      <c r="L19" s="11"/>
      <c r="M19" s="12"/>
      <c r="O19" s="91" t="s">
        <v>11</v>
      </c>
      <c r="P19" s="86"/>
      <c r="Q19" s="27" t="s">
        <v>15</v>
      </c>
      <c r="R19" s="28" t="s">
        <v>16</v>
      </c>
      <c r="S19" s="47"/>
    </row>
    <row r="20" spans="2:19" ht="12.75" hidden="1" customHeight="1" outlineLevel="1" x14ac:dyDescent="0.2">
      <c r="B20" s="851"/>
      <c r="C20" s="851"/>
      <c r="E20" s="2" t="s">
        <v>6</v>
      </c>
      <c r="F20" s="14">
        <v>42750</v>
      </c>
      <c r="G20" s="8"/>
      <c r="H20" s="8"/>
      <c r="I20" s="8"/>
      <c r="J20" s="8">
        <v>0.28472222222222221</v>
      </c>
      <c r="K20" s="17"/>
      <c r="L20" s="11"/>
      <c r="M20" s="12"/>
      <c r="O20" s="91" t="s">
        <v>11</v>
      </c>
      <c r="P20" s="86"/>
      <c r="Q20" s="27" t="s">
        <v>15</v>
      </c>
      <c r="R20" s="28" t="s">
        <v>16</v>
      </c>
      <c r="S20" s="47"/>
    </row>
    <row r="21" spans="2:19" ht="12.75" hidden="1" customHeight="1" outlineLevel="1" x14ac:dyDescent="0.2">
      <c r="B21" s="851"/>
      <c r="C21" s="851"/>
      <c r="D21" s="27">
        <v>3</v>
      </c>
      <c r="E21" s="2" t="s">
        <v>1</v>
      </c>
      <c r="F21" s="14">
        <v>42751</v>
      </c>
      <c r="G21" s="8">
        <v>0.36805555555555558</v>
      </c>
      <c r="H21" s="8">
        <v>0.52083333333333337</v>
      </c>
      <c r="I21" s="8">
        <v>0.54166666666666663</v>
      </c>
      <c r="J21" s="8">
        <v>0.75</v>
      </c>
      <c r="K21" s="17">
        <v>0.35416666666666669</v>
      </c>
      <c r="L21" s="11">
        <f>J21-G21-(I21-H21)</f>
        <v>0.36111111111111116</v>
      </c>
      <c r="M21" s="1"/>
      <c r="O21" s="92"/>
      <c r="P21" s="87">
        <v>1</v>
      </c>
      <c r="Q21" s="27" t="s">
        <v>15</v>
      </c>
      <c r="R21" s="28" t="s">
        <v>16</v>
      </c>
      <c r="S21" s="47"/>
    </row>
    <row r="22" spans="2:19" ht="12.75" hidden="1" customHeight="1" outlineLevel="1" x14ac:dyDescent="0.2">
      <c r="B22" s="851"/>
      <c r="C22" s="851"/>
      <c r="E22" s="2" t="s">
        <v>7</v>
      </c>
      <c r="F22" s="14">
        <v>42752</v>
      </c>
      <c r="G22" s="8">
        <v>0.37152777777777773</v>
      </c>
      <c r="H22" s="8">
        <v>0.52083333333333337</v>
      </c>
      <c r="I22" s="8">
        <v>0.54166666666666663</v>
      </c>
      <c r="J22" s="8">
        <v>0.74652777777777779</v>
      </c>
      <c r="K22" s="17">
        <v>0.35416666666666669</v>
      </c>
      <c r="L22" s="11">
        <f>J22-G22-(I22-H22)</f>
        <v>0.3541666666666668</v>
      </c>
      <c r="M22" s="1"/>
      <c r="O22" s="92"/>
      <c r="P22" s="87">
        <v>2</v>
      </c>
      <c r="Q22" s="27" t="s">
        <v>15</v>
      </c>
      <c r="R22" s="28" t="s">
        <v>16</v>
      </c>
      <c r="S22" s="47"/>
    </row>
    <row r="23" spans="2:19" ht="12.75" hidden="1" customHeight="1" outlineLevel="1" x14ac:dyDescent="0.2">
      <c r="B23" s="851"/>
      <c r="C23" s="851"/>
      <c r="E23" s="2" t="s">
        <v>2</v>
      </c>
      <c r="F23" s="14">
        <v>42753</v>
      </c>
      <c r="G23" s="8">
        <v>0.37152777777777773</v>
      </c>
      <c r="H23" s="8">
        <v>0.52083333333333337</v>
      </c>
      <c r="I23" s="8">
        <v>0.54166666666666663</v>
      </c>
      <c r="J23" s="8">
        <v>0.75347222222222221</v>
      </c>
      <c r="K23" s="17">
        <v>0.35416666666666669</v>
      </c>
      <c r="L23" s="11">
        <f>J23-G23-(I23-H23)</f>
        <v>0.36111111111111122</v>
      </c>
      <c r="M23" s="1"/>
      <c r="O23" s="92"/>
      <c r="P23" s="87">
        <v>3</v>
      </c>
      <c r="Q23" s="27" t="s">
        <v>15</v>
      </c>
      <c r="R23" s="28" t="s">
        <v>16</v>
      </c>
      <c r="S23" s="47"/>
    </row>
    <row r="24" spans="2:19" ht="12.75" hidden="1" customHeight="1" outlineLevel="1" x14ac:dyDescent="0.2">
      <c r="B24" s="851"/>
      <c r="C24" s="851"/>
      <c r="E24" s="2" t="s">
        <v>3</v>
      </c>
      <c r="F24" s="14">
        <v>42754</v>
      </c>
      <c r="G24" s="8">
        <v>0.37152777777777773</v>
      </c>
      <c r="H24" s="8">
        <v>0.52083333333333337</v>
      </c>
      <c r="I24" s="8">
        <v>0.54166666666666663</v>
      </c>
      <c r="J24" s="8">
        <v>0.75</v>
      </c>
      <c r="K24" s="17">
        <v>0.35416666666666669</v>
      </c>
      <c r="L24" s="11">
        <f>J24-G24-(I24-H24)</f>
        <v>0.35763888888888901</v>
      </c>
      <c r="M24" s="1"/>
      <c r="O24" s="92"/>
      <c r="P24" s="87">
        <v>4</v>
      </c>
      <c r="Q24" s="27" t="s">
        <v>15</v>
      </c>
      <c r="R24" s="28" t="s">
        <v>16</v>
      </c>
      <c r="S24" s="47"/>
    </row>
    <row r="25" spans="2:19" ht="12.75" hidden="1" customHeight="1" outlineLevel="1" x14ac:dyDescent="0.2">
      <c r="B25" s="851"/>
      <c r="C25" s="851"/>
      <c r="E25" s="2" t="s">
        <v>4</v>
      </c>
      <c r="F25" s="14">
        <v>42755</v>
      </c>
      <c r="G25" s="8">
        <v>0.37847222222222227</v>
      </c>
      <c r="H25" s="8">
        <v>0.52083333333333337</v>
      </c>
      <c r="I25" s="8">
        <v>0.54166666666666663</v>
      </c>
      <c r="J25" s="8">
        <v>0.54513888888888895</v>
      </c>
      <c r="K25" s="17">
        <v>0.35416666666666669</v>
      </c>
      <c r="L25" s="11">
        <f>J25-G25-(I25-H25)</f>
        <v>0.14583333333333343</v>
      </c>
      <c r="M25" s="1"/>
      <c r="O25" s="92" t="s">
        <v>11</v>
      </c>
      <c r="P25" s="87">
        <v>5</v>
      </c>
      <c r="Q25" s="27" t="s">
        <v>15</v>
      </c>
      <c r="R25" s="28" t="s">
        <v>16</v>
      </c>
      <c r="S25" s="47"/>
    </row>
    <row r="26" spans="2:19" ht="12.75" hidden="1" customHeight="1" outlineLevel="1" x14ac:dyDescent="0.2">
      <c r="B26" s="851"/>
      <c r="C26" s="851"/>
      <c r="E26" s="2" t="s">
        <v>5</v>
      </c>
      <c r="F26" s="14">
        <v>42756</v>
      </c>
      <c r="G26" s="3"/>
      <c r="H26" s="3"/>
      <c r="I26" s="3"/>
      <c r="J26" s="8">
        <v>0.29166666666666669</v>
      </c>
      <c r="L26" s="9"/>
      <c r="O26" s="91" t="s">
        <v>11</v>
      </c>
      <c r="P26" s="86"/>
      <c r="Q26" s="27" t="s">
        <v>15</v>
      </c>
      <c r="R26" s="28" t="s">
        <v>16</v>
      </c>
      <c r="S26" s="70" t="s">
        <v>20</v>
      </c>
    </row>
    <row r="27" spans="2:19" ht="12.75" hidden="1" customHeight="1" outlineLevel="1" x14ac:dyDescent="0.2">
      <c r="B27" s="851"/>
      <c r="C27" s="851"/>
      <c r="E27" s="9" t="s">
        <v>6</v>
      </c>
      <c r="F27" s="13">
        <v>42757</v>
      </c>
      <c r="G27" s="4"/>
      <c r="H27" s="4"/>
      <c r="I27" s="4"/>
      <c r="J27" s="4"/>
      <c r="L27" s="9"/>
      <c r="M27" s="9"/>
      <c r="S27" s="71"/>
    </row>
    <row r="28" spans="2:19" ht="12.75" hidden="1" customHeight="1" outlineLevel="1" x14ac:dyDescent="0.2">
      <c r="B28" s="851"/>
      <c r="C28" s="851"/>
      <c r="D28" s="27">
        <v>4</v>
      </c>
      <c r="E28" s="2" t="s">
        <v>1</v>
      </c>
      <c r="F28" s="14">
        <v>42758</v>
      </c>
      <c r="G28" s="8">
        <v>0.34027777777777773</v>
      </c>
      <c r="H28" s="8">
        <v>0.54166666666666663</v>
      </c>
      <c r="I28" s="8">
        <v>0.56944444444444442</v>
      </c>
      <c r="J28" s="8">
        <v>0.72916666666666663</v>
      </c>
      <c r="K28" s="17">
        <v>0.35416666666666669</v>
      </c>
      <c r="L28" s="11">
        <f>J28-G28-(I28-H28)</f>
        <v>0.3611111111111111</v>
      </c>
      <c r="M28" s="10"/>
      <c r="O28" s="10"/>
      <c r="S28" s="71"/>
    </row>
    <row r="29" spans="2:19" ht="12.75" hidden="1" customHeight="1" outlineLevel="1" x14ac:dyDescent="0.2">
      <c r="B29" s="851"/>
      <c r="C29" s="851"/>
      <c r="E29" s="2" t="s">
        <v>7</v>
      </c>
      <c r="F29" s="14">
        <v>42759</v>
      </c>
      <c r="G29" s="8">
        <v>0.33333333333333331</v>
      </c>
      <c r="H29" s="8">
        <v>0.52083333333333337</v>
      </c>
      <c r="I29" s="8">
        <v>0.54861111111111105</v>
      </c>
      <c r="J29" s="8">
        <v>0.72916666666666663</v>
      </c>
      <c r="K29" s="17">
        <v>0.35416666666666669</v>
      </c>
      <c r="L29" s="11">
        <f>J29-G29-(I29-H29)</f>
        <v>0.36805555555555564</v>
      </c>
      <c r="M29" s="10"/>
      <c r="O29" s="10"/>
      <c r="S29" s="71"/>
    </row>
    <row r="30" spans="2:19" ht="12.75" hidden="1" customHeight="1" outlineLevel="1" x14ac:dyDescent="0.2">
      <c r="B30" s="851"/>
      <c r="C30" s="851"/>
      <c r="E30" s="2" t="s">
        <v>2</v>
      </c>
      <c r="F30" s="14">
        <v>42760</v>
      </c>
      <c r="G30" s="8">
        <v>0.32291666666666669</v>
      </c>
      <c r="H30" s="8">
        <v>0.53125</v>
      </c>
      <c r="I30" s="8">
        <v>0.5625</v>
      </c>
      <c r="J30" s="8">
        <v>0.72916666666666663</v>
      </c>
      <c r="K30" s="17">
        <v>0.35416666666666669</v>
      </c>
      <c r="L30" s="11">
        <f>J30-G30-(I30-H30)</f>
        <v>0.37499999999999994</v>
      </c>
      <c r="M30" s="10"/>
      <c r="O30" s="10"/>
      <c r="S30" s="71"/>
    </row>
    <row r="31" spans="2:19" ht="12.75" hidden="1" customHeight="1" outlineLevel="1" x14ac:dyDescent="0.2">
      <c r="B31" s="851"/>
      <c r="C31" s="851"/>
      <c r="E31" s="2" t="s">
        <v>3</v>
      </c>
      <c r="F31" s="14">
        <v>42761</v>
      </c>
      <c r="G31" s="8">
        <v>0.33333333333333331</v>
      </c>
      <c r="H31" s="8">
        <v>0.52083333333333337</v>
      </c>
      <c r="I31" s="8">
        <v>0.54166666666666663</v>
      </c>
      <c r="J31" s="8">
        <v>0.72916666666666663</v>
      </c>
      <c r="K31" s="17">
        <v>0.35416666666666669</v>
      </c>
      <c r="L31" s="11">
        <f>J31-G31-(I31-H31)</f>
        <v>0.37500000000000006</v>
      </c>
      <c r="M31" s="10"/>
      <c r="O31" s="10"/>
      <c r="S31" s="71"/>
    </row>
    <row r="32" spans="2:19" ht="12.75" hidden="1" customHeight="1" outlineLevel="1" x14ac:dyDescent="0.2">
      <c r="B32" s="851"/>
      <c r="C32" s="851"/>
      <c r="E32" s="9" t="s">
        <v>4</v>
      </c>
      <c r="F32" s="13">
        <v>42762</v>
      </c>
      <c r="G32" s="5">
        <v>0.33333333333333331</v>
      </c>
      <c r="H32" s="5">
        <v>0.52083333333333337</v>
      </c>
      <c r="I32" s="5">
        <v>0.54166666666666663</v>
      </c>
      <c r="J32" s="5">
        <v>0.70833333333333337</v>
      </c>
      <c r="K32" s="17">
        <v>0.35416666666666669</v>
      </c>
      <c r="L32" s="10">
        <f>J32-G32-(I32-H32)</f>
        <v>0.3541666666666668</v>
      </c>
      <c r="M32" s="10"/>
      <c r="N32" s="9">
        <v>1</v>
      </c>
      <c r="O32" s="10" t="s">
        <v>89</v>
      </c>
      <c r="S32" s="71" t="s">
        <v>17</v>
      </c>
    </row>
    <row r="33" spans="2:19" ht="12.75" hidden="1" customHeight="1" outlineLevel="1" x14ac:dyDescent="0.2">
      <c r="B33" s="851"/>
      <c r="C33" s="851"/>
      <c r="E33" s="9" t="s">
        <v>5</v>
      </c>
      <c r="F33" s="13">
        <v>42763</v>
      </c>
      <c r="G33" s="4"/>
      <c r="H33" s="4"/>
      <c r="I33" s="4"/>
      <c r="J33" s="4"/>
      <c r="L33" s="9"/>
      <c r="M33" s="9"/>
      <c r="O33" s="10"/>
      <c r="S33" s="71"/>
    </row>
    <row r="34" spans="2:19" ht="12.75" hidden="1" customHeight="1" outlineLevel="1" x14ac:dyDescent="0.2">
      <c r="B34" s="851"/>
      <c r="C34" s="851"/>
      <c r="E34" s="9" t="s">
        <v>6</v>
      </c>
      <c r="F34" s="13">
        <v>42764</v>
      </c>
      <c r="G34" s="4"/>
      <c r="H34" s="4"/>
      <c r="I34" s="4"/>
      <c r="J34" s="4"/>
      <c r="L34" s="9"/>
      <c r="M34" s="9"/>
      <c r="O34" s="10"/>
      <c r="S34" s="71"/>
    </row>
    <row r="35" spans="2:19" ht="12.75" hidden="1" customHeight="1" outlineLevel="1" x14ac:dyDescent="0.2">
      <c r="B35" s="851"/>
      <c r="C35" s="851"/>
      <c r="D35" s="27">
        <v>5</v>
      </c>
      <c r="E35" s="2" t="s">
        <v>1</v>
      </c>
      <c r="F35" s="14">
        <v>42765</v>
      </c>
      <c r="G35" s="8">
        <v>0.33680555555555558</v>
      </c>
      <c r="H35" s="8">
        <v>0.52083333333333337</v>
      </c>
      <c r="I35" s="8">
        <v>0.54513888888888895</v>
      </c>
      <c r="J35" s="8">
        <v>0.73263888888888884</v>
      </c>
      <c r="K35" s="17">
        <v>0.35416666666666669</v>
      </c>
      <c r="L35" s="11">
        <f>J35-G35-(I35-H35)</f>
        <v>0.37152777777777768</v>
      </c>
      <c r="M35" s="10"/>
      <c r="O35" s="10"/>
      <c r="S35" s="71"/>
    </row>
    <row r="36" spans="2:19" ht="12.75" hidden="1" customHeight="1" outlineLevel="1" x14ac:dyDescent="0.2">
      <c r="B36" s="851"/>
      <c r="C36" s="851"/>
      <c r="E36" s="2" t="s">
        <v>7</v>
      </c>
      <c r="F36" s="14">
        <v>42766</v>
      </c>
      <c r="G36" s="8">
        <v>0.34027777777777773</v>
      </c>
      <c r="H36" s="8">
        <v>0.52083333333333337</v>
      </c>
      <c r="I36" s="8">
        <v>0.54166666666666663</v>
      </c>
      <c r="J36" s="8">
        <v>0.72916666666666663</v>
      </c>
      <c r="K36" s="17">
        <v>0.35416666666666669</v>
      </c>
      <c r="L36" s="11">
        <f>J36-G36-(I36-H36)</f>
        <v>0.36805555555555564</v>
      </c>
      <c r="M36" s="10"/>
      <c r="O36" s="10"/>
      <c r="S36" s="71"/>
    </row>
    <row r="37" spans="2:19" ht="12.75" hidden="1" customHeight="1" outlineLevel="1" x14ac:dyDescent="0.2">
      <c r="B37" s="851"/>
      <c r="C37" s="851"/>
      <c r="J37" s="4" t="s">
        <v>21</v>
      </c>
      <c r="K37" s="18">
        <f>SUM(K5:K36)</f>
        <v>7.7916666666666687</v>
      </c>
      <c r="L37" s="18">
        <f>SUM(L5:L36)</f>
        <v>7.8263888888888902</v>
      </c>
      <c r="M37" s="18">
        <f>IF(L37-K37&lt;0,K37-L37,L37-K37)</f>
        <v>3.4722222222221433E-2</v>
      </c>
      <c r="N37" s="90">
        <f>8.5*SUM(N5:N36)/24</f>
        <v>0.70833333333333337</v>
      </c>
      <c r="O37" s="90">
        <f>M37-N37</f>
        <v>-0.67361111111111194</v>
      </c>
      <c r="S37" s="71"/>
    </row>
    <row r="38" spans="2:19" ht="12.75" customHeight="1" collapsed="1" x14ac:dyDescent="0.2">
      <c r="B38" s="852"/>
      <c r="C38" s="852"/>
      <c r="D38" s="49"/>
      <c r="E38" s="50"/>
      <c r="F38" s="51"/>
      <c r="G38" s="52"/>
      <c r="H38" s="52"/>
      <c r="I38" s="52"/>
      <c r="J38" s="52"/>
      <c r="K38" s="53"/>
      <c r="L38" s="54"/>
      <c r="M38" s="54"/>
      <c r="N38" s="57"/>
      <c r="O38" s="57"/>
      <c r="P38" s="49"/>
      <c r="Q38" s="49"/>
      <c r="R38" s="55"/>
      <c r="S38" s="72"/>
    </row>
    <row r="39" spans="2:19" ht="12.75" hidden="1" customHeight="1" outlineLevel="1" x14ac:dyDescent="0.2">
      <c r="B39" s="850">
        <v>2017</v>
      </c>
      <c r="C39" s="850" t="s">
        <v>29</v>
      </c>
      <c r="D39" s="41"/>
      <c r="E39" s="62"/>
      <c r="F39" s="42"/>
      <c r="G39" s="43"/>
      <c r="H39" s="43"/>
      <c r="I39" s="43"/>
      <c r="J39" s="43"/>
      <c r="K39" s="63"/>
      <c r="L39" s="64"/>
      <c r="M39" s="64"/>
      <c r="N39" s="59"/>
      <c r="O39" s="59"/>
      <c r="P39" s="41"/>
      <c r="Q39" s="41"/>
      <c r="R39" s="45"/>
      <c r="S39" s="73"/>
    </row>
    <row r="40" spans="2:19" ht="12.75" hidden="1" customHeight="1" outlineLevel="1" x14ac:dyDescent="0.2">
      <c r="B40" s="851"/>
      <c r="C40" s="851"/>
      <c r="E40" s="2" t="s">
        <v>2</v>
      </c>
      <c r="F40" s="14">
        <v>42767</v>
      </c>
      <c r="G40" s="8">
        <v>0.33680555555555558</v>
      </c>
      <c r="H40" s="8">
        <v>0.52083333333333337</v>
      </c>
      <c r="I40" s="8">
        <v>0.54861111111111105</v>
      </c>
      <c r="J40" s="8">
        <v>0.72916666666666663</v>
      </c>
      <c r="K40" s="17">
        <v>0.35416666666666669</v>
      </c>
      <c r="L40" s="11">
        <f>J40-G40-(I40-H40)</f>
        <v>0.36458333333333337</v>
      </c>
      <c r="M40" s="10"/>
      <c r="O40" s="10"/>
      <c r="S40" s="71"/>
    </row>
    <row r="41" spans="2:19" ht="12.75" hidden="1" customHeight="1" outlineLevel="1" x14ac:dyDescent="0.2">
      <c r="B41" s="851"/>
      <c r="C41" s="851"/>
      <c r="E41" s="2" t="s">
        <v>3</v>
      </c>
      <c r="F41" s="14">
        <v>42768</v>
      </c>
      <c r="G41" s="8">
        <v>0.34027777777777773</v>
      </c>
      <c r="H41" s="8">
        <v>0.52430555555555558</v>
      </c>
      <c r="I41" s="8">
        <v>0.54861111111111105</v>
      </c>
      <c r="J41" s="8">
        <v>0.72916666666666663</v>
      </c>
      <c r="K41" s="17">
        <v>0.35416666666666669</v>
      </c>
      <c r="L41" s="11">
        <f>J41-G41-(I41-H41)</f>
        <v>0.36458333333333343</v>
      </c>
      <c r="M41" s="10"/>
      <c r="O41" s="10"/>
      <c r="S41" s="71"/>
    </row>
    <row r="42" spans="2:19" ht="12.75" hidden="1" customHeight="1" outlineLevel="1" x14ac:dyDescent="0.2">
      <c r="B42" s="851"/>
      <c r="C42" s="851"/>
      <c r="E42" s="9" t="s">
        <v>4</v>
      </c>
      <c r="F42" s="13">
        <v>42769</v>
      </c>
      <c r="G42" s="5">
        <v>0.33333333333333331</v>
      </c>
      <c r="H42" s="5">
        <v>0.52083333333333337</v>
      </c>
      <c r="I42" s="5">
        <v>0.54166666666666663</v>
      </c>
      <c r="J42" s="5">
        <v>0.70833333333333337</v>
      </c>
      <c r="K42" s="17">
        <v>0.35416666666666669</v>
      </c>
      <c r="L42" s="10">
        <f>J42-G42-(I42-H42)</f>
        <v>0.3541666666666668</v>
      </c>
      <c r="M42" s="10"/>
      <c r="N42" s="9">
        <v>1</v>
      </c>
      <c r="O42" s="10" t="s">
        <v>89</v>
      </c>
      <c r="S42" s="71" t="s">
        <v>17</v>
      </c>
    </row>
    <row r="43" spans="2:19" ht="12.75" hidden="1" customHeight="1" outlineLevel="1" x14ac:dyDescent="0.2">
      <c r="B43" s="851"/>
      <c r="C43" s="851"/>
      <c r="E43" s="9" t="s">
        <v>5</v>
      </c>
      <c r="F43" s="13">
        <v>42770</v>
      </c>
      <c r="G43" s="5"/>
      <c r="H43" s="5"/>
      <c r="I43" s="5"/>
      <c r="J43" s="5"/>
      <c r="K43" s="19"/>
      <c r="L43" s="10"/>
      <c r="M43" s="10"/>
      <c r="O43" s="10"/>
      <c r="S43" s="71"/>
    </row>
    <row r="44" spans="2:19" ht="12.75" hidden="1" customHeight="1" outlineLevel="1" x14ac:dyDescent="0.2">
      <c r="B44" s="851"/>
      <c r="C44" s="851"/>
      <c r="E44" s="9" t="s">
        <v>6</v>
      </c>
      <c r="F44" s="13">
        <v>42771</v>
      </c>
      <c r="K44" s="19"/>
      <c r="O44" s="91" t="s">
        <v>11</v>
      </c>
      <c r="P44" s="86"/>
      <c r="Q44" s="30">
        <v>14422</v>
      </c>
      <c r="R44" s="28" t="s">
        <v>18</v>
      </c>
      <c r="S44" s="70" t="s">
        <v>19</v>
      </c>
    </row>
    <row r="45" spans="2:19" ht="12.75" hidden="1" customHeight="1" outlineLevel="1" x14ac:dyDescent="0.2">
      <c r="B45" s="851"/>
      <c r="C45" s="851"/>
      <c r="D45" s="27">
        <v>6</v>
      </c>
      <c r="E45" s="9" t="s">
        <v>1</v>
      </c>
      <c r="F45" s="13">
        <v>42772</v>
      </c>
      <c r="G45" s="5">
        <v>0.33333333333333331</v>
      </c>
      <c r="H45" s="5">
        <v>0.52083333333333337</v>
      </c>
      <c r="I45" s="5">
        <v>0.54166666666666663</v>
      </c>
      <c r="J45" s="5">
        <v>0.70833333333333337</v>
      </c>
      <c r="K45" s="17">
        <v>0.35416666666666669</v>
      </c>
      <c r="L45" s="10">
        <f t="shared" ref="L45:L50" si="0">J45-G45-(I45-H45)</f>
        <v>0.3541666666666668</v>
      </c>
      <c r="M45" s="10"/>
      <c r="O45" s="91" t="s">
        <v>11</v>
      </c>
      <c r="P45" s="86"/>
      <c r="Q45" s="30">
        <v>14422</v>
      </c>
      <c r="R45" s="28" t="s">
        <v>18</v>
      </c>
      <c r="S45" s="47" t="s">
        <v>49</v>
      </c>
    </row>
    <row r="46" spans="2:19" ht="12.75" hidden="1" customHeight="1" outlineLevel="1" x14ac:dyDescent="0.2">
      <c r="B46" s="851"/>
      <c r="C46" s="851"/>
      <c r="E46" s="2" t="s">
        <v>7</v>
      </c>
      <c r="F46" s="14">
        <v>42773</v>
      </c>
      <c r="G46" s="8">
        <v>0.33333333333333331</v>
      </c>
      <c r="H46" s="8">
        <v>0.53125</v>
      </c>
      <c r="I46" s="8">
        <v>0.55208333333333337</v>
      </c>
      <c r="J46" s="8">
        <v>0.75</v>
      </c>
      <c r="K46" s="17">
        <v>0.35416666666666669</v>
      </c>
      <c r="L46" s="11">
        <f t="shared" si="0"/>
        <v>0.39583333333333331</v>
      </c>
      <c r="M46" s="1"/>
      <c r="O46" s="92"/>
      <c r="P46" s="87">
        <v>1</v>
      </c>
      <c r="Q46" s="30">
        <v>14422</v>
      </c>
      <c r="R46" s="28" t="s">
        <v>18</v>
      </c>
      <c r="S46" s="47"/>
    </row>
    <row r="47" spans="2:19" ht="12.75" hidden="1" customHeight="1" outlineLevel="1" x14ac:dyDescent="0.2">
      <c r="B47" s="851"/>
      <c r="C47" s="851"/>
      <c r="E47" s="2" t="s">
        <v>2</v>
      </c>
      <c r="F47" s="14">
        <v>42774</v>
      </c>
      <c r="G47" s="8">
        <v>0.34375</v>
      </c>
      <c r="H47" s="8">
        <v>0.53125</v>
      </c>
      <c r="I47" s="8">
        <v>0.55208333333333337</v>
      </c>
      <c r="J47" s="8">
        <v>0.75</v>
      </c>
      <c r="K47" s="17">
        <v>0.35416666666666669</v>
      </c>
      <c r="L47" s="11">
        <f t="shared" si="0"/>
        <v>0.38541666666666663</v>
      </c>
      <c r="M47" s="1"/>
      <c r="O47" s="92"/>
      <c r="P47" s="87">
        <v>2</v>
      </c>
      <c r="Q47" s="30">
        <v>14422</v>
      </c>
      <c r="R47" s="28" t="s">
        <v>18</v>
      </c>
      <c r="S47" s="47"/>
    </row>
    <row r="48" spans="2:19" ht="12.75" hidden="1" customHeight="1" outlineLevel="1" x14ac:dyDescent="0.2">
      <c r="B48" s="851"/>
      <c r="C48" s="851"/>
      <c r="E48" s="2" t="s">
        <v>3</v>
      </c>
      <c r="F48" s="14">
        <v>42775</v>
      </c>
      <c r="G48" s="8">
        <v>0.34375</v>
      </c>
      <c r="H48" s="8">
        <v>0.53125</v>
      </c>
      <c r="I48" s="8">
        <v>0.55208333333333337</v>
      </c>
      <c r="J48" s="8">
        <v>0.75</v>
      </c>
      <c r="K48" s="17">
        <v>0.35416666666666669</v>
      </c>
      <c r="L48" s="11">
        <f t="shared" si="0"/>
        <v>0.38541666666666663</v>
      </c>
      <c r="M48" s="1"/>
      <c r="O48" s="92"/>
      <c r="P48" s="87">
        <v>3</v>
      </c>
      <c r="Q48" s="30">
        <v>14422</v>
      </c>
      <c r="R48" s="28" t="s">
        <v>18</v>
      </c>
      <c r="S48" s="47"/>
    </row>
    <row r="49" spans="2:19" ht="12.75" hidden="1" customHeight="1" outlineLevel="1" x14ac:dyDescent="0.2">
      <c r="B49" s="851"/>
      <c r="C49" s="851"/>
      <c r="E49" s="2" t="s">
        <v>4</v>
      </c>
      <c r="F49" s="14">
        <v>42776</v>
      </c>
      <c r="G49" s="8">
        <v>0.34375</v>
      </c>
      <c r="H49" s="8">
        <v>0.53125</v>
      </c>
      <c r="I49" s="8">
        <v>0.55208333333333337</v>
      </c>
      <c r="J49" s="8">
        <v>0.75</v>
      </c>
      <c r="K49" s="17">
        <v>0.35416666666666669</v>
      </c>
      <c r="L49" s="11">
        <f t="shared" si="0"/>
        <v>0.38541666666666663</v>
      </c>
      <c r="M49" s="1"/>
      <c r="O49" s="92"/>
      <c r="P49" s="87">
        <v>4</v>
      </c>
      <c r="Q49" s="30">
        <v>14422</v>
      </c>
      <c r="R49" s="28" t="s">
        <v>18</v>
      </c>
      <c r="S49" s="47"/>
    </row>
    <row r="50" spans="2:19" ht="12.75" hidden="1" customHeight="1" outlineLevel="1" x14ac:dyDescent="0.2">
      <c r="B50" s="851"/>
      <c r="C50" s="851"/>
      <c r="E50" s="2" t="s">
        <v>5</v>
      </c>
      <c r="F50" s="14">
        <v>42777</v>
      </c>
      <c r="G50" s="8">
        <v>0.34375</v>
      </c>
      <c r="H50" s="8">
        <v>0.53125</v>
      </c>
      <c r="I50" s="8">
        <v>0.55208333333333337</v>
      </c>
      <c r="J50" s="8">
        <v>0.67708333333333337</v>
      </c>
      <c r="K50" s="25">
        <v>0</v>
      </c>
      <c r="L50" s="11">
        <f t="shared" si="0"/>
        <v>0.3125</v>
      </c>
      <c r="M50" s="1"/>
      <c r="O50" s="92"/>
      <c r="P50" s="87">
        <v>5</v>
      </c>
      <c r="Q50" s="30">
        <v>14422</v>
      </c>
      <c r="R50" s="28" t="s">
        <v>18</v>
      </c>
      <c r="S50" s="47"/>
    </row>
    <row r="51" spans="2:19" ht="12.75" hidden="1" customHeight="1" outlineLevel="1" x14ac:dyDescent="0.2">
      <c r="B51" s="851"/>
      <c r="C51" s="851"/>
      <c r="E51" s="9" t="s">
        <v>6</v>
      </c>
      <c r="F51" s="13">
        <v>42778</v>
      </c>
      <c r="G51" s="5"/>
      <c r="H51" s="5"/>
      <c r="I51" s="5"/>
      <c r="J51" s="5"/>
      <c r="K51" s="19"/>
      <c r="L51" s="10"/>
      <c r="O51" s="93"/>
      <c r="P51" s="89"/>
      <c r="Q51" s="30">
        <v>14422</v>
      </c>
      <c r="R51" s="28" t="s">
        <v>18</v>
      </c>
      <c r="S51" s="47"/>
    </row>
    <row r="52" spans="2:19" ht="12.75" hidden="1" customHeight="1" outlineLevel="1" x14ac:dyDescent="0.2">
      <c r="B52" s="851"/>
      <c r="C52" s="851"/>
      <c r="D52" s="27">
        <v>7</v>
      </c>
      <c r="E52" s="2" t="s">
        <v>1</v>
      </c>
      <c r="F52" s="14">
        <v>42779</v>
      </c>
      <c r="G52" s="8">
        <v>0.34375</v>
      </c>
      <c r="H52" s="8">
        <v>0.53125</v>
      </c>
      <c r="I52" s="8">
        <v>0.55208333333333337</v>
      </c>
      <c r="J52" s="8">
        <v>0.75</v>
      </c>
      <c r="K52" s="17">
        <v>0.35416666666666669</v>
      </c>
      <c r="L52" s="11">
        <f t="shared" ref="L52:L57" si="1">J52-G52-(I52-H52)</f>
        <v>0.38541666666666663</v>
      </c>
      <c r="M52" s="1"/>
      <c r="O52" s="92"/>
      <c r="P52" s="87">
        <v>6</v>
      </c>
      <c r="Q52" s="30">
        <v>14422</v>
      </c>
      <c r="R52" s="28" t="s">
        <v>18</v>
      </c>
      <c r="S52" s="47"/>
    </row>
    <row r="53" spans="2:19" ht="12.75" hidden="1" customHeight="1" outlineLevel="1" x14ac:dyDescent="0.2">
      <c r="B53" s="851"/>
      <c r="C53" s="851"/>
      <c r="E53" s="2" t="s">
        <v>7</v>
      </c>
      <c r="F53" s="14">
        <v>42780</v>
      </c>
      <c r="G53" s="8">
        <v>0.34375</v>
      </c>
      <c r="H53" s="8">
        <v>0.53125</v>
      </c>
      <c r="I53" s="8">
        <v>0.55208333333333337</v>
      </c>
      <c r="J53" s="8">
        <v>0.75</v>
      </c>
      <c r="K53" s="17">
        <v>0.35416666666666669</v>
      </c>
      <c r="L53" s="11">
        <f t="shared" si="1"/>
        <v>0.38541666666666663</v>
      </c>
      <c r="M53" s="1"/>
      <c r="O53" s="92"/>
      <c r="P53" s="87">
        <v>7</v>
      </c>
      <c r="Q53" s="30">
        <v>14422</v>
      </c>
      <c r="R53" s="28" t="s">
        <v>18</v>
      </c>
      <c r="S53" s="47"/>
    </row>
    <row r="54" spans="2:19" ht="12.75" hidden="1" customHeight="1" outlineLevel="1" x14ac:dyDescent="0.2">
      <c r="B54" s="851"/>
      <c r="C54" s="851"/>
      <c r="E54" s="2" t="s">
        <v>2</v>
      </c>
      <c r="F54" s="14">
        <v>42781</v>
      </c>
      <c r="G54" s="8">
        <v>0.34375</v>
      </c>
      <c r="H54" s="8">
        <v>0.53125</v>
      </c>
      <c r="I54" s="8">
        <v>0.55208333333333337</v>
      </c>
      <c r="J54" s="8">
        <v>0.75</v>
      </c>
      <c r="K54" s="17">
        <v>0.35416666666666669</v>
      </c>
      <c r="L54" s="11">
        <f t="shared" si="1"/>
        <v>0.38541666666666663</v>
      </c>
      <c r="M54" s="1"/>
      <c r="O54" s="92"/>
      <c r="P54" s="87">
        <v>8</v>
      </c>
      <c r="Q54" s="30">
        <v>14422</v>
      </c>
      <c r="R54" s="28" t="s">
        <v>18</v>
      </c>
      <c r="S54" s="47"/>
    </row>
    <row r="55" spans="2:19" ht="12.75" hidden="1" customHeight="1" outlineLevel="1" x14ac:dyDescent="0.2">
      <c r="B55" s="851"/>
      <c r="C55" s="851"/>
      <c r="E55" s="2" t="s">
        <v>3</v>
      </c>
      <c r="F55" s="14">
        <v>42782</v>
      </c>
      <c r="G55" s="8">
        <v>0.34375</v>
      </c>
      <c r="H55" s="8">
        <v>0.53125</v>
      </c>
      <c r="I55" s="8">
        <v>0.55208333333333337</v>
      </c>
      <c r="J55" s="8">
        <v>0.75</v>
      </c>
      <c r="K55" s="17">
        <v>0.35416666666666669</v>
      </c>
      <c r="L55" s="11">
        <f t="shared" si="1"/>
        <v>0.38541666666666663</v>
      </c>
      <c r="M55" s="1"/>
      <c r="O55" s="92"/>
      <c r="P55" s="87">
        <v>9</v>
      </c>
      <c r="Q55" s="30">
        <v>14422</v>
      </c>
      <c r="R55" s="28" t="s">
        <v>18</v>
      </c>
      <c r="S55" s="47"/>
    </row>
    <row r="56" spans="2:19" ht="12.75" hidden="1" customHeight="1" outlineLevel="1" x14ac:dyDescent="0.2">
      <c r="B56" s="851"/>
      <c r="C56" s="851"/>
      <c r="E56" s="2" t="s">
        <v>4</v>
      </c>
      <c r="F56" s="14">
        <v>42783</v>
      </c>
      <c r="G56" s="8">
        <v>0.34375</v>
      </c>
      <c r="H56" s="8">
        <v>0.53125</v>
      </c>
      <c r="I56" s="8">
        <v>0.55208333333333337</v>
      </c>
      <c r="J56" s="8">
        <v>0.75</v>
      </c>
      <c r="K56" s="17">
        <v>0.35416666666666669</v>
      </c>
      <c r="L56" s="11">
        <f t="shared" si="1"/>
        <v>0.38541666666666663</v>
      </c>
      <c r="M56" s="1"/>
      <c r="O56" s="92"/>
      <c r="P56" s="87">
        <v>10</v>
      </c>
      <c r="Q56" s="30">
        <v>14422</v>
      </c>
      <c r="R56" s="28" t="s">
        <v>18</v>
      </c>
      <c r="S56" s="47"/>
    </row>
    <row r="57" spans="2:19" ht="12.75" hidden="1" customHeight="1" outlineLevel="1" x14ac:dyDescent="0.2">
      <c r="B57" s="851"/>
      <c r="C57" s="851"/>
      <c r="E57" s="2" t="s">
        <v>5</v>
      </c>
      <c r="F57" s="14">
        <v>42784</v>
      </c>
      <c r="G57" s="8">
        <v>0.34375</v>
      </c>
      <c r="H57" s="8">
        <v>0.53125</v>
      </c>
      <c r="I57" s="8">
        <v>0.55208333333333337</v>
      </c>
      <c r="J57" s="8">
        <v>0.71875</v>
      </c>
      <c r="K57" s="25">
        <v>0</v>
      </c>
      <c r="L57" s="11">
        <f t="shared" si="1"/>
        <v>0.35416666666666663</v>
      </c>
      <c r="M57" s="1"/>
      <c r="O57" s="92"/>
      <c r="P57" s="87">
        <v>11</v>
      </c>
      <c r="Q57" s="30">
        <v>14422</v>
      </c>
      <c r="R57" s="28" t="s">
        <v>18</v>
      </c>
      <c r="S57" s="47"/>
    </row>
    <row r="58" spans="2:19" ht="12.75" hidden="1" customHeight="1" outlineLevel="1" x14ac:dyDescent="0.2">
      <c r="B58" s="851"/>
      <c r="C58" s="851"/>
      <c r="E58" s="9" t="s">
        <v>6</v>
      </c>
      <c r="F58" s="13">
        <v>42785</v>
      </c>
      <c r="G58" s="4"/>
      <c r="H58" s="4"/>
      <c r="I58" s="4"/>
      <c r="J58" s="4"/>
      <c r="K58" s="19"/>
      <c r="L58" s="9"/>
      <c r="M58" s="9"/>
      <c r="O58" s="93"/>
      <c r="P58" s="88"/>
      <c r="Q58" s="30">
        <v>14422</v>
      </c>
      <c r="R58" s="28" t="s">
        <v>18</v>
      </c>
      <c r="S58" s="47"/>
    </row>
    <row r="59" spans="2:19" ht="12.75" hidden="1" customHeight="1" outlineLevel="1" x14ac:dyDescent="0.2">
      <c r="B59" s="851"/>
      <c r="C59" s="851"/>
      <c r="D59" s="27">
        <v>8</v>
      </c>
      <c r="E59" s="2" t="s">
        <v>1</v>
      </c>
      <c r="F59" s="14">
        <v>42786</v>
      </c>
      <c r="G59" s="8">
        <v>0.34375</v>
      </c>
      <c r="H59" s="8">
        <v>0.52083333333333337</v>
      </c>
      <c r="I59" s="8">
        <v>0.54166666666666663</v>
      </c>
      <c r="J59" s="8">
        <v>0.75</v>
      </c>
      <c r="K59" s="17">
        <v>0.35416666666666669</v>
      </c>
      <c r="L59" s="11">
        <f>J59-G59-(I59-H59)</f>
        <v>0.38541666666666674</v>
      </c>
      <c r="M59" s="1"/>
      <c r="O59" s="92"/>
      <c r="P59" s="87">
        <v>12</v>
      </c>
      <c r="Q59" s="30">
        <v>14422</v>
      </c>
      <c r="R59" s="28" t="s">
        <v>18</v>
      </c>
      <c r="S59" s="47"/>
    </row>
    <row r="60" spans="2:19" ht="12.75" hidden="1" customHeight="1" outlineLevel="1" x14ac:dyDescent="0.2">
      <c r="B60" s="851"/>
      <c r="C60" s="851"/>
      <c r="E60" s="2" t="s">
        <v>7</v>
      </c>
      <c r="F60" s="14">
        <v>42787</v>
      </c>
      <c r="G60" s="8">
        <v>0.34375</v>
      </c>
      <c r="H60" s="8">
        <v>0.52083333333333337</v>
      </c>
      <c r="I60" s="8">
        <v>0.54166666666666663</v>
      </c>
      <c r="J60" s="8">
        <v>0.75</v>
      </c>
      <c r="K60" s="17">
        <v>0.35416666666666669</v>
      </c>
      <c r="L60" s="11">
        <f>J60-G60-(I60-H60)</f>
        <v>0.38541666666666674</v>
      </c>
      <c r="M60" s="1"/>
      <c r="O60" s="92"/>
      <c r="P60" s="87">
        <v>13</v>
      </c>
      <c r="Q60" s="30">
        <v>14422</v>
      </c>
      <c r="R60" s="28" t="s">
        <v>18</v>
      </c>
      <c r="S60" s="47"/>
    </row>
    <row r="61" spans="2:19" ht="12.75" hidden="1" customHeight="1" outlineLevel="1" x14ac:dyDescent="0.2">
      <c r="B61" s="851"/>
      <c r="C61" s="851"/>
      <c r="E61" s="9" t="s">
        <v>2</v>
      </c>
      <c r="F61" s="13">
        <v>42788</v>
      </c>
      <c r="G61" s="5">
        <v>0.33333333333333331</v>
      </c>
      <c r="H61" s="5">
        <v>0.52083333333333337</v>
      </c>
      <c r="I61" s="5">
        <v>0.54166666666666663</v>
      </c>
      <c r="J61" s="5">
        <v>0.70833333333333337</v>
      </c>
      <c r="K61" s="17">
        <v>0.35416666666666669</v>
      </c>
      <c r="L61" s="10">
        <f>J61-G61-(I61-H61)</f>
        <v>0.3541666666666668</v>
      </c>
      <c r="M61" s="10"/>
      <c r="O61" s="91" t="s">
        <v>11</v>
      </c>
      <c r="P61" s="86"/>
      <c r="Q61" s="30">
        <v>14422</v>
      </c>
      <c r="R61" s="28" t="s">
        <v>18</v>
      </c>
      <c r="S61" s="47"/>
    </row>
    <row r="62" spans="2:19" ht="12.75" hidden="1" customHeight="1" outlineLevel="1" x14ac:dyDescent="0.2">
      <c r="B62" s="851"/>
      <c r="C62" s="851"/>
      <c r="E62" s="9" t="s">
        <v>3</v>
      </c>
      <c r="F62" s="13">
        <v>42789</v>
      </c>
      <c r="G62" s="5">
        <v>0.33333333333333331</v>
      </c>
      <c r="H62" s="5">
        <v>0.52083333333333337</v>
      </c>
      <c r="I62" s="5">
        <v>0.54166666666666663</v>
      </c>
      <c r="J62" s="5">
        <v>0.70833333333333337</v>
      </c>
      <c r="K62" s="17">
        <v>0.35416666666666669</v>
      </c>
      <c r="L62" s="10">
        <f>J62-G62-(I62-H62)</f>
        <v>0.3541666666666668</v>
      </c>
      <c r="M62" s="10"/>
      <c r="N62" s="9">
        <v>1</v>
      </c>
      <c r="O62" s="10" t="s">
        <v>89</v>
      </c>
      <c r="S62" s="47" t="s">
        <v>17</v>
      </c>
    </row>
    <row r="63" spans="2:19" ht="12.75" hidden="1" customHeight="1" outlineLevel="1" x14ac:dyDescent="0.2">
      <c r="B63" s="851"/>
      <c r="C63" s="851"/>
      <c r="E63" s="2" t="s">
        <v>4</v>
      </c>
      <c r="F63" s="14">
        <v>42790</v>
      </c>
      <c r="G63" s="8">
        <v>0.3576388888888889</v>
      </c>
      <c r="H63" s="8">
        <v>0.52083333333333337</v>
      </c>
      <c r="I63" s="8">
        <v>0.54513888888888895</v>
      </c>
      <c r="J63" s="8">
        <v>0.70833333333333337</v>
      </c>
      <c r="K63" s="17">
        <v>0.35416666666666669</v>
      </c>
      <c r="L63" s="11">
        <f>J63-G63-(I63-H63)</f>
        <v>0.3263888888888889</v>
      </c>
      <c r="M63" s="10"/>
      <c r="O63" s="10"/>
      <c r="S63" s="47"/>
    </row>
    <row r="64" spans="2:19" ht="12.75" hidden="1" customHeight="1" outlineLevel="1" x14ac:dyDescent="0.2">
      <c r="B64" s="851"/>
      <c r="C64" s="851"/>
      <c r="E64" s="9" t="s">
        <v>5</v>
      </c>
      <c r="F64" s="13">
        <v>42791</v>
      </c>
      <c r="G64" s="4"/>
      <c r="H64" s="4"/>
      <c r="I64" s="4"/>
      <c r="J64" s="4"/>
      <c r="K64" s="19"/>
      <c r="L64" s="9"/>
      <c r="M64" s="9"/>
      <c r="O64" s="10"/>
      <c r="S64" s="47"/>
    </row>
    <row r="65" spans="2:19" ht="12.75" hidden="1" customHeight="1" outlineLevel="1" x14ac:dyDescent="0.2">
      <c r="B65" s="851"/>
      <c r="C65" s="851"/>
      <c r="E65" s="9" t="s">
        <v>6</v>
      </c>
      <c r="F65" s="13">
        <v>42792</v>
      </c>
      <c r="G65" s="4"/>
      <c r="H65" s="4"/>
      <c r="I65" s="4"/>
      <c r="J65" s="4"/>
      <c r="K65" s="19"/>
      <c r="L65" s="9"/>
      <c r="M65" s="9"/>
      <c r="O65" s="10"/>
      <c r="S65" s="47"/>
    </row>
    <row r="66" spans="2:19" ht="12.75" hidden="1" customHeight="1" outlineLevel="1" x14ac:dyDescent="0.2">
      <c r="B66" s="851"/>
      <c r="C66" s="851"/>
      <c r="D66" s="27">
        <v>9</v>
      </c>
      <c r="E66" s="2" t="s">
        <v>1</v>
      </c>
      <c r="F66" s="14">
        <v>42793</v>
      </c>
      <c r="G66" s="8">
        <v>0.34027777777777773</v>
      </c>
      <c r="H66" s="8">
        <v>0.54166666666666663</v>
      </c>
      <c r="I66" s="8">
        <v>0.5625</v>
      </c>
      <c r="J66" s="8">
        <v>0.72916666666666663</v>
      </c>
      <c r="K66" s="17">
        <v>0.35416666666666669</v>
      </c>
      <c r="L66" s="11">
        <f>J66-G66-(I66-H66)</f>
        <v>0.36805555555555552</v>
      </c>
      <c r="M66" s="10"/>
      <c r="O66" s="10"/>
      <c r="S66" s="47"/>
    </row>
    <row r="67" spans="2:19" ht="12.75" hidden="1" customHeight="1" outlineLevel="1" x14ac:dyDescent="0.2">
      <c r="B67" s="851"/>
      <c r="C67" s="851"/>
      <c r="E67" s="2" t="s">
        <v>7</v>
      </c>
      <c r="F67" s="14">
        <v>42794</v>
      </c>
      <c r="G67" s="8">
        <v>0.3298611111111111</v>
      </c>
      <c r="H67" s="69">
        <v>0.52083333333333337</v>
      </c>
      <c r="I67" s="69">
        <v>0.60416666666666663</v>
      </c>
      <c r="J67" s="8">
        <v>0.72916666666666663</v>
      </c>
      <c r="K67" s="17">
        <v>0.35416666666666669</v>
      </c>
      <c r="L67" s="11">
        <f>J67-G67-(I67-H67)</f>
        <v>0.31597222222222227</v>
      </c>
      <c r="M67" s="10"/>
      <c r="O67" s="10"/>
      <c r="Q67" s="27" t="s">
        <v>51</v>
      </c>
      <c r="S67" s="47" t="s">
        <v>50</v>
      </c>
    </row>
    <row r="68" spans="2:19" ht="12.75" hidden="1" customHeight="1" outlineLevel="1" x14ac:dyDescent="0.2">
      <c r="B68" s="851"/>
      <c r="C68" s="851"/>
      <c r="E68" s="9"/>
      <c r="F68" s="1"/>
      <c r="K68" s="1"/>
      <c r="M68" s="1"/>
      <c r="S68" s="47"/>
    </row>
    <row r="69" spans="2:19" ht="12.75" hidden="1" customHeight="1" outlineLevel="1" x14ac:dyDescent="0.2">
      <c r="B69" s="851"/>
      <c r="C69" s="851"/>
      <c r="E69" s="9"/>
      <c r="F69" s="1"/>
      <c r="K69" s="1"/>
      <c r="M69" s="1"/>
      <c r="S69" s="47"/>
    </row>
    <row r="70" spans="2:19" ht="12.75" hidden="1" customHeight="1" outlineLevel="1" x14ac:dyDescent="0.2">
      <c r="B70" s="851"/>
      <c r="C70" s="851"/>
      <c r="E70" s="9"/>
      <c r="F70" s="1"/>
      <c r="J70" s="4"/>
      <c r="K70" s="18"/>
      <c r="L70" s="18"/>
      <c r="M70" s="18"/>
      <c r="S70" s="47"/>
    </row>
    <row r="71" spans="2:19" ht="12.75" hidden="1" customHeight="1" outlineLevel="1" x14ac:dyDescent="0.2">
      <c r="B71" s="851"/>
      <c r="C71" s="851"/>
      <c r="E71" s="2"/>
      <c r="J71" s="4" t="s">
        <v>21</v>
      </c>
      <c r="K71" s="18">
        <f>SUM(K39:K70)</f>
        <v>7.0833333333333348</v>
      </c>
      <c r="L71" s="18">
        <f>SUM(L39:L70)</f>
        <v>8.0729166666666679</v>
      </c>
      <c r="M71" s="18">
        <f>IF(L71-K71&lt;0,K71-L71,L71-K71)</f>
        <v>0.98958333333333304</v>
      </c>
      <c r="N71" s="90">
        <f>8.5*SUM(N39:N70)/24</f>
        <v>0.70833333333333337</v>
      </c>
      <c r="O71" s="90">
        <f>M71-N71</f>
        <v>0.28124999999999967</v>
      </c>
      <c r="S71" s="47"/>
    </row>
    <row r="72" spans="2:19" ht="12.75" customHeight="1" collapsed="1" x14ac:dyDescent="0.2">
      <c r="B72" s="852"/>
      <c r="C72" s="852"/>
      <c r="D72" s="49"/>
      <c r="E72" s="50"/>
      <c r="F72" s="51"/>
      <c r="G72" s="52"/>
      <c r="H72" s="52"/>
      <c r="I72" s="52"/>
      <c r="J72" s="52"/>
      <c r="K72" s="53"/>
      <c r="L72" s="54"/>
      <c r="M72" s="54"/>
      <c r="N72" s="57"/>
      <c r="O72" s="57"/>
      <c r="P72" s="49"/>
      <c r="Q72" s="49"/>
      <c r="R72" s="55"/>
      <c r="S72" s="56"/>
    </row>
    <row r="73" spans="2:19" ht="12.75" hidden="1" customHeight="1" outlineLevel="1" x14ac:dyDescent="0.2">
      <c r="B73" s="850">
        <v>2017</v>
      </c>
      <c r="C73" s="850" t="s">
        <v>30</v>
      </c>
      <c r="D73" s="41"/>
      <c r="E73" s="62"/>
      <c r="F73" s="42"/>
      <c r="G73" s="43"/>
      <c r="H73" s="43"/>
      <c r="I73" s="43"/>
      <c r="J73" s="43"/>
      <c r="K73" s="63"/>
      <c r="L73" s="64"/>
      <c r="M73" s="64"/>
      <c r="N73" s="59"/>
      <c r="O73" s="59"/>
      <c r="P73" s="41"/>
      <c r="Q73" s="41"/>
      <c r="R73" s="45"/>
      <c r="S73" s="46"/>
    </row>
    <row r="74" spans="2:19" ht="12.75" hidden="1" customHeight="1" outlineLevel="1" x14ac:dyDescent="0.2">
      <c r="B74" s="851"/>
      <c r="C74" s="851"/>
      <c r="E74" s="2" t="s">
        <v>2</v>
      </c>
      <c r="F74" s="14">
        <v>42795</v>
      </c>
      <c r="G74" s="8">
        <v>0.33333333333333331</v>
      </c>
      <c r="H74" s="8">
        <v>0.52083333333333337</v>
      </c>
      <c r="I74" s="8">
        <v>0.5625</v>
      </c>
      <c r="J74" s="8">
        <v>0.72916666666666663</v>
      </c>
      <c r="K74" s="17">
        <v>0.35416666666666669</v>
      </c>
      <c r="L74" s="11">
        <f>J74-G74-(I74-H74)</f>
        <v>0.35416666666666669</v>
      </c>
      <c r="M74" s="10"/>
      <c r="S74" s="47"/>
    </row>
    <row r="75" spans="2:19" ht="12.75" hidden="1" customHeight="1" outlineLevel="1" x14ac:dyDescent="0.2">
      <c r="B75" s="851"/>
      <c r="C75" s="851"/>
      <c r="E75" s="2" t="s">
        <v>3</v>
      </c>
      <c r="F75" s="14">
        <v>42796</v>
      </c>
      <c r="G75" s="8">
        <v>0.33680555555555558</v>
      </c>
      <c r="H75" s="8">
        <v>0.54166666666666663</v>
      </c>
      <c r="I75" s="8">
        <v>0.57291666666666663</v>
      </c>
      <c r="J75" s="8">
        <v>0.72916666666666663</v>
      </c>
      <c r="K75" s="17">
        <v>0.35416666666666669</v>
      </c>
      <c r="L75" s="11">
        <f>J75-G75-(I75-H75)</f>
        <v>0.36111111111111105</v>
      </c>
      <c r="M75" s="10"/>
      <c r="S75" s="47"/>
    </row>
    <row r="76" spans="2:19" ht="12.75" hidden="1" customHeight="1" outlineLevel="1" x14ac:dyDescent="0.2">
      <c r="B76" s="851"/>
      <c r="C76" s="851"/>
      <c r="E76" s="2" t="s">
        <v>4</v>
      </c>
      <c r="F76" s="14">
        <v>42797</v>
      </c>
      <c r="G76" s="8">
        <v>0.33333333333333331</v>
      </c>
      <c r="H76" s="8">
        <v>0.52083333333333337</v>
      </c>
      <c r="I76" s="8">
        <v>0.54166666666666663</v>
      </c>
      <c r="J76" s="8">
        <v>0.70833333333333337</v>
      </c>
      <c r="K76" s="17">
        <v>0.35416666666666669</v>
      </c>
      <c r="L76" s="11">
        <f>J76-G76-(I76-H76)</f>
        <v>0.3541666666666668</v>
      </c>
      <c r="M76" s="10"/>
      <c r="S76" s="47"/>
    </row>
    <row r="77" spans="2:19" ht="12.75" hidden="1" customHeight="1" outlineLevel="1" x14ac:dyDescent="0.2">
      <c r="B77" s="851"/>
      <c r="C77" s="851"/>
      <c r="E77" s="9" t="s">
        <v>5</v>
      </c>
      <c r="F77" s="13">
        <v>42798</v>
      </c>
      <c r="G77" s="5"/>
      <c r="H77" s="5"/>
      <c r="I77" s="5"/>
      <c r="J77" s="5"/>
      <c r="K77" s="19"/>
      <c r="L77" s="10"/>
      <c r="M77" s="10"/>
      <c r="S77" s="47"/>
    </row>
    <row r="78" spans="2:19" ht="12.75" hidden="1" customHeight="1" outlineLevel="1" x14ac:dyDescent="0.2">
      <c r="B78" s="851"/>
      <c r="C78" s="851"/>
      <c r="E78" s="9" t="s">
        <v>6</v>
      </c>
      <c r="F78" s="13">
        <v>42799</v>
      </c>
      <c r="G78" s="5"/>
      <c r="H78" s="5"/>
      <c r="I78" s="5"/>
      <c r="J78" s="5"/>
      <c r="K78" s="19"/>
      <c r="L78" s="10"/>
      <c r="M78" s="10"/>
      <c r="S78" s="47"/>
    </row>
    <row r="79" spans="2:19" ht="12.75" hidden="1" customHeight="1" outlineLevel="1" x14ac:dyDescent="0.2">
      <c r="B79" s="851"/>
      <c r="C79" s="851"/>
      <c r="D79" s="27">
        <v>10</v>
      </c>
      <c r="E79" s="2" t="s">
        <v>1</v>
      </c>
      <c r="F79" s="14">
        <v>42800</v>
      </c>
      <c r="G79" s="8">
        <v>0.34027777777777773</v>
      </c>
      <c r="H79" s="8">
        <v>0.54166666666666663</v>
      </c>
      <c r="I79" s="8">
        <v>0.57291666666666663</v>
      </c>
      <c r="J79" s="8">
        <v>0.73263888888888884</v>
      </c>
      <c r="K79" s="17">
        <v>0.35416666666666669</v>
      </c>
      <c r="L79" s="11">
        <f>J79-G79-(I79-H79)</f>
        <v>0.3611111111111111</v>
      </c>
      <c r="M79" s="10"/>
      <c r="S79" s="47"/>
    </row>
    <row r="80" spans="2:19" ht="12.75" hidden="1" customHeight="1" outlineLevel="1" x14ac:dyDescent="0.2">
      <c r="B80" s="851"/>
      <c r="C80" s="851"/>
      <c r="E80" s="2" t="s">
        <v>7</v>
      </c>
      <c r="F80" s="14">
        <v>42801</v>
      </c>
      <c r="G80" s="8">
        <v>0.33333333333333331</v>
      </c>
      <c r="H80" s="8">
        <v>0.54166666666666663</v>
      </c>
      <c r="I80" s="8">
        <v>0.57291666666666663</v>
      </c>
      <c r="J80" s="8">
        <v>0.73611111111111116</v>
      </c>
      <c r="K80" s="17">
        <v>0.35416666666666669</v>
      </c>
      <c r="L80" s="11">
        <f>J80-G80-(I80-H80)</f>
        <v>0.37152777777777785</v>
      </c>
      <c r="M80" s="10"/>
      <c r="S80" s="47"/>
    </row>
    <row r="81" spans="2:19" ht="12.75" hidden="1" customHeight="1" outlineLevel="1" x14ac:dyDescent="0.2">
      <c r="B81" s="851"/>
      <c r="C81" s="851"/>
      <c r="E81" s="2" t="s">
        <v>2</v>
      </c>
      <c r="F81" s="14">
        <v>42802</v>
      </c>
      <c r="G81" s="8">
        <v>0.33680555555555558</v>
      </c>
      <c r="H81" s="8">
        <v>0.52083333333333337</v>
      </c>
      <c r="I81" s="8">
        <v>0.54861111111111105</v>
      </c>
      <c r="J81" s="8">
        <v>0.72916666666666663</v>
      </c>
      <c r="K81" s="17">
        <v>0.35416666666666669</v>
      </c>
      <c r="L81" s="11">
        <f>J81-G81-(I81-H81)</f>
        <v>0.36458333333333337</v>
      </c>
      <c r="M81" s="10"/>
      <c r="S81" s="47"/>
    </row>
    <row r="82" spans="2:19" ht="12.75" hidden="1" customHeight="1" outlineLevel="1" x14ac:dyDescent="0.2">
      <c r="B82" s="851"/>
      <c r="C82" s="851"/>
      <c r="E82" s="2" t="s">
        <v>3</v>
      </c>
      <c r="F82" s="14">
        <v>42803</v>
      </c>
      <c r="G82" s="8">
        <v>0.33680555555555558</v>
      </c>
      <c r="H82" s="8">
        <v>0.52083333333333337</v>
      </c>
      <c r="I82" s="8">
        <v>0.55208333333333337</v>
      </c>
      <c r="J82" s="8">
        <v>0.74305555555555547</v>
      </c>
      <c r="K82" s="17">
        <v>0.35416666666666669</v>
      </c>
      <c r="L82" s="11">
        <f>J82-G82-(I82-H82)</f>
        <v>0.37499999999999989</v>
      </c>
      <c r="M82" s="10"/>
      <c r="S82" s="47"/>
    </row>
    <row r="83" spans="2:19" ht="12.75" hidden="1" customHeight="1" outlineLevel="1" x14ac:dyDescent="0.2">
      <c r="B83" s="851"/>
      <c r="C83" s="851"/>
      <c r="E83" s="2" t="s">
        <v>4</v>
      </c>
      <c r="F83" s="14">
        <v>42804</v>
      </c>
      <c r="G83" s="8">
        <v>0.34027777777777773</v>
      </c>
      <c r="H83" s="8">
        <v>0.52083333333333337</v>
      </c>
      <c r="I83" s="8">
        <v>0.54166666666666663</v>
      </c>
      <c r="J83" s="69">
        <v>0.63541666666666663</v>
      </c>
      <c r="K83" s="17">
        <v>0.35416666666666669</v>
      </c>
      <c r="L83" s="11">
        <f>J83-G83-(I83-H83)</f>
        <v>0.27430555555555564</v>
      </c>
      <c r="M83" s="10"/>
      <c r="S83" s="47" t="s">
        <v>70</v>
      </c>
    </row>
    <row r="84" spans="2:19" ht="12.75" hidden="1" customHeight="1" outlineLevel="1" x14ac:dyDescent="0.2">
      <c r="B84" s="851"/>
      <c r="C84" s="851"/>
      <c r="E84" s="9" t="s">
        <v>5</v>
      </c>
      <c r="F84" s="13">
        <v>42805</v>
      </c>
      <c r="G84" s="5"/>
      <c r="H84" s="5"/>
      <c r="I84" s="5"/>
      <c r="J84" s="5"/>
      <c r="K84" s="17"/>
      <c r="L84" s="10"/>
      <c r="M84" s="10"/>
      <c r="S84" s="47"/>
    </row>
    <row r="85" spans="2:19" ht="12.75" hidden="1" customHeight="1" outlineLevel="1" x14ac:dyDescent="0.2">
      <c r="B85" s="851"/>
      <c r="C85" s="851"/>
      <c r="E85" s="9" t="s">
        <v>6</v>
      </c>
      <c r="F85" s="13">
        <v>42806</v>
      </c>
      <c r="G85" s="5"/>
      <c r="H85" s="5"/>
      <c r="I85" s="5"/>
      <c r="J85" s="5"/>
      <c r="K85" s="17"/>
      <c r="L85" s="10"/>
      <c r="M85" s="10"/>
      <c r="S85" s="47"/>
    </row>
    <row r="86" spans="2:19" ht="12.75" hidden="1" customHeight="1" outlineLevel="1" x14ac:dyDescent="0.2">
      <c r="B86" s="851"/>
      <c r="C86" s="851"/>
      <c r="D86" s="27">
        <v>11</v>
      </c>
      <c r="E86" s="2" t="s">
        <v>1</v>
      </c>
      <c r="F86" s="14">
        <v>42807</v>
      </c>
      <c r="G86" s="8">
        <v>0.34722222222222227</v>
      </c>
      <c r="H86" s="8">
        <v>0.52083333333333337</v>
      </c>
      <c r="I86" s="8">
        <v>0.54166666666666663</v>
      </c>
      <c r="J86" s="8">
        <v>0.72916666666666663</v>
      </c>
      <c r="K86" s="17">
        <v>0.35416666666666669</v>
      </c>
      <c r="L86" s="11">
        <f>J86-G86-(I86-H86)</f>
        <v>0.3611111111111111</v>
      </c>
      <c r="M86" s="10"/>
      <c r="S86" s="47"/>
    </row>
    <row r="87" spans="2:19" ht="12.75" hidden="1" customHeight="1" outlineLevel="1" x14ac:dyDescent="0.2">
      <c r="B87" s="851"/>
      <c r="C87" s="851"/>
      <c r="E87" s="2" t="s">
        <v>7</v>
      </c>
      <c r="F87" s="14">
        <v>42808</v>
      </c>
      <c r="G87" s="8">
        <v>0.33680555555555558</v>
      </c>
      <c r="H87" s="8">
        <v>0.53819444444444442</v>
      </c>
      <c r="I87" s="8">
        <v>0.56597222222222221</v>
      </c>
      <c r="J87" s="8">
        <v>0.77083333333333337</v>
      </c>
      <c r="K87" s="17">
        <v>0.35416666666666669</v>
      </c>
      <c r="L87" s="11">
        <f>J87-G87-(I87-H87)</f>
        <v>0.40625</v>
      </c>
      <c r="M87" s="10"/>
      <c r="S87" s="47"/>
    </row>
    <row r="88" spans="2:19" ht="12.75" hidden="1" customHeight="1" outlineLevel="1" x14ac:dyDescent="0.2">
      <c r="B88" s="851"/>
      <c r="C88" s="851"/>
      <c r="E88" s="2" t="s">
        <v>2</v>
      </c>
      <c r="F88" s="14">
        <v>42809</v>
      </c>
      <c r="G88" s="8">
        <v>0.34375</v>
      </c>
      <c r="H88" s="8">
        <v>0.53819444444444442</v>
      </c>
      <c r="I88" s="8">
        <v>0.56597222222222221</v>
      </c>
      <c r="J88" s="8">
        <v>0.75</v>
      </c>
      <c r="K88" s="17">
        <v>0.35416666666666669</v>
      </c>
      <c r="L88" s="11">
        <f>J88-G88-(I88-H88)</f>
        <v>0.37847222222222221</v>
      </c>
      <c r="M88" s="10"/>
      <c r="S88" s="47"/>
    </row>
    <row r="89" spans="2:19" ht="12.75" hidden="1" customHeight="1" outlineLevel="1" x14ac:dyDescent="0.2">
      <c r="B89" s="851"/>
      <c r="C89" s="851"/>
      <c r="E89" s="2" t="s">
        <v>3</v>
      </c>
      <c r="F89" s="14">
        <v>42810</v>
      </c>
      <c r="G89" s="8">
        <v>0.34375</v>
      </c>
      <c r="H89" s="8">
        <v>0.54513888888888895</v>
      </c>
      <c r="I89" s="8">
        <v>0.57986111111111105</v>
      </c>
      <c r="J89" s="8">
        <v>0.73611111111111116</v>
      </c>
      <c r="K89" s="17">
        <v>0.35416666666666669</v>
      </c>
      <c r="L89" s="11">
        <f>J89-G89-(I89-H89)</f>
        <v>0.35763888888888906</v>
      </c>
      <c r="M89" s="10"/>
      <c r="S89" s="47"/>
    </row>
    <row r="90" spans="2:19" ht="12.75" hidden="1" customHeight="1" outlineLevel="1" x14ac:dyDescent="0.2">
      <c r="B90" s="851"/>
      <c r="C90" s="851"/>
      <c r="E90" s="2" t="s">
        <v>4</v>
      </c>
      <c r="F90" s="14">
        <v>42811</v>
      </c>
      <c r="G90" s="8">
        <v>0.3263888888888889</v>
      </c>
      <c r="H90" s="8">
        <v>0.50347222222222221</v>
      </c>
      <c r="I90" s="8">
        <v>0.53472222222222221</v>
      </c>
      <c r="J90" s="8">
        <v>0.73958333333333337</v>
      </c>
      <c r="K90" s="17">
        <v>0.35416666666666669</v>
      </c>
      <c r="L90" s="11">
        <f>J90-G90-(I90-H90)</f>
        <v>0.38194444444444448</v>
      </c>
      <c r="M90" s="10"/>
      <c r="S90" s="47"/>
    </row>
    <row r="91" spans="2:19" ht="12.75" hidden="1" customHeight="1" outlineLevel="1" x14ac:dyDescent="0.2">
      <c r="B91" s="851"/>
      <c r="C91" s="851"/>
      <c r="E91" s="9" t="s">
        <v>5</v>
      </c>
      <c r="F91" s="13">
        <v>42812</v>
      </c>
      <c r="G91" s="4"/>
      <c r="H91" s="4"/>
      <c r="I91" s="4"/>
      <c r="J91" s="4"/>
      <c r="K91" s="19"/>
      <c r="L91" s="9"/>
      <c r="M91" s="9"/>
      <c r="S91" s="47"/>
    </row>
    <row r="92" spans="2:19" ht="12.75" hidden="1" customHeight="1" outlineLevel="1" x14ac:dyDescent="0.2">
      <c r="B92" s="851"/>
      <c r="C92" s="851"/>
      <c r="E92" s="9" t="s">
        <v>6</v>
      </c>
      <c r="F92" s="13">
        <v>42813</v>
      </c>
      <c r="G92" s="4"/>
      <c r="H92" s="4"/>
      <c r="I92" s="4"/>
      <c r="J92" s="4"/>
      <c r="K92" s="19"/>
      <c r="L92" s="9"/>
      <c r="M92" s="9"/>
      <c r="S92" s="47"/>
    </row>
    <row r="93" spans="2:19" ht="12.75" hidden="1" customHeight="1" outlineLevel="1" x14ac:dyDescent="0.2">
      <c r="B93" s="851"/>
      <c r="C93" s="851"/>
      <c r="D93" s="27">
        <v>12</v>
      </c>
      <c r="E93" s="2" t="s">
        <v>1</v>
      </c>
      <c r="F93" s="14">
        <v>42814</v>
      </c>
      <c r="G93" s="8">
        <v>0.33333333333333331</v>
      </c>
      <c r="H93" s="8">
        <v>0.52083333333333337</v>
      </c>
      <c r="I93" s="8">
        <v>0.56597222222222221</v>
      </c>
      <c r="J93" s="8">
        <v>0.72916666666666663</v>
      </c>
      <c r="K93" s="17">
        <v>0.35416666666666669</v>
      </c>
      <c r="L93" s="11">
        <f>J93-G93-(I93-H93)</f>
        <v>0.35069444444444448</v>
      </c>
      <c r="M93" s="10"/>
      <c r="O93" s="10"/>
      <c r="Q93" s="27" t="s">
        <v>55</v>
      </c>
      <c r="R93" s="28" t="s">
        <v>56</v>
      </c>
      <c r="S93" s="47" t="s">
        <v>53</v>
      </c>
    </row>
    <row r="94" spans="2:19" ht="12.75" hidden="1" customHeight="1" outlineLevel="1" x14ac:dyDescent="0.2">
      <c r="B94" s="851"/>
      <c r="C94" s="851"/>
      <c r="E94" s="2" t="s">
        <v>7</v>
      </c>
      <c r="F94" s="14">
        <v>42815</v>
      </c>
      <c r="G94" s="8">
        <v>0.33333333333333331</v>
      </c>
      <c r="H94" s="8">
        <v>0.54166666666666663</v>
      </c>
      <c r="I94" s="8">
        <v>0.5625</v>
      </c>
      <c r="J94" s="8">
        <v>0.72569444444444453</v>
      </c>
      <c r="K94" s="17">
        <v>0.35416666666666669</v>
      </c>
      <c r="L94" s="11">
        <f>J94-G94-(I94-H94)</f>
        <v>0.37152777777777785</v>
      </c>
      <c r="M94" s="10"/>
      <c r="O94" s="10"/>
      <c r="Q94" s="27" t="s">
        <v>55</v>
      </c>
      <c r="R94" s="28" t="s">
        <v>56</v>
      </c>
      <c r="S94" s="47" t="s">
        <v>54</v>
      </c>
    </row>
    <row r="95" spans="2:19" ht="12.75" hidden="1" customHeight="1" outlineLevel="1" x14ac:dyDescent="0.2">
      <c r="B95" s="851"/>
      <c r="C95" s="851"/>
      <c r="E95" s="2" t="s">
        <v>2</v>
      </c>
      <c r="F95" s="14">
        <v>42816</v>
      </c>
      <c r="G95" s="8">
        <v>0.34027777777777773</v>
      </c>
      <c r="H95" s="8">
        <v>0.54166666666666663</v>
      </c>
      <c r="I95" s="8">
        <v>0.57291666666666663</v>
      </c>
      <c r="J95" s="8">
        <v>0.72222222222222221</v>
      </c>
      <c r="K95" s="17">
        <v>0.35416666666666669</v>
      </c>
      <c r="L95" s="11">
        <f>J95-G95-(I95-H95)</f>
        <v>0.35069444444444448</v>
      </c>
      <c r="M95" s="10"/>
      <c r="O95" s="10"/>
      <c r="Q95" s="27" t="s">
        <v>55</v>
      </c>
      <c r="R95" s="28" t="s">
        <v>56</v>
      </c>
      <c r="S95" s="47" t="s">
        <v>61</v>
      </c>
    </row>
    <row r="96" spans="2:19" ht="12.75" hidden="1" customHeight="1" outlineLevel="1" x14ac:dyDescent="0.2">
      <c r="B96" s="851"/>
      <c r="C96" s="851"/>
      <c r="E96" s="2" t="s">
        <v>3</v>
      </c>
      <c r="F96" s="14">
        <v>42817</v>
      </c>
      <c r="G96" s="69">
        <v>0.37847222222222227</v>
      </c>
      <c r="H96" s="8">
        <v>0.52083333333333337</v>
      </c>
      <c r="I96" s="8">
        <v>0.55208333333333337</v>
      </c>
      <c r="J96" s="8">
        <v>0.72569444444444453</v>
      </c>
      <c r="K96" s="17">
        <v>0.35416666666666669</v>
      </c>
      <c r="L96" s="11">
        <f>J96-G96-(I96-H96)</f>
        <v>0.31597222222222227</v>
      </c>
      <c r="O96" s="10"/>
      <c r="Q96" s="27" t="s">
        <v>55</v>
      </c>
      <c r="R96" s="28" t="s">
        <v>56</v>
      </c>
      <c r="S96" s="75" t="s">
        <v>72</v>
      </c>
    </row>
    <row r="97" spans="2:19" ht="12.75" hidden="1" customHeight="1" outlineLevel="1" x14ac:dyDescent="0.2">
      <c r="B97" s="851"/>
      <c r="C97" s="851"/>
      <c r="E97" s="2" t="s">
        <v>4</v>
      </c>
      <c r="F97" s="14">
        <v>42818</v>
      </c>
      <c r="G97" s="8">
        <v>0.33680555555555558</v>
      </c>
      <c r="H97" s="8">
        <v>0.50347222222222221</v>
      </c>
      <c r="I97" s="8">
        <v>0.54513888888888895</v>
      </c>
      <c r="J97" s="8">
        <v>0.70833333333333337</v>
      </c>
      <c r="K97" s="17">
        <v>0.35416666666666669</v>
      </c>
      <c r="L97" s="11">
        <f>J97-G97-(I97-H97)</f>
        <v>0.32986111111111105</v>
      </c>
      <c r="M97" s="10"/>
      <c r="O97" s="10"/>
      <c r="Q97" s="27" t="s">
        <v>55</v>
      </c>
      <c r="R97" s="28" t="s">
        <v>56</v>
      </c>
    </row>
    <row r="98" spans="2:19" ht="12.75" hidden="1" customHeight="1" outlineLevel="1" x14ac:dyDescent="0.2">
      <c r="B98" s="851"/>
      <c r="C98" s="851"/>
      <c r="E98" s="9" t="s">
        <v>5</v>
      </c>
      <c r="F98" s="13">
        <v>42819</v>
      </c>
      <c r="G98" s="4"/>
      <c r="H98" s="4"/>
      <c r="I98" s="4"/>
      <c r="J98" s="4"/>
      <c r="K98" s="19"/>
      <c r="L98" s="9"/>
      <c r="M98" s="9"/>
      <c r="O98" s="10"/>
      <c r="Q98" s="27" t="s">
        <v>55</v>
      </c>
      <c r="R98" s="28" t="s">
        <v>56</v>
      </c>
      <c r="S98" s="47" t="s">
        <v>57</v>
      </c>
    </row>
    <row r="99" spans="2:19" ht="12.75" hidden="1" customHeight="1" outlineLevel="1" x14ac:dyDescent="0.2">
      <c r="B99" s="851"/>
      <c r="C99" s="851"/>
      <c r="E99" s="9" t="s">
        <v>6</v>
      </c>
      <c r="F99" s="13">
        <v>42820</v>
      </c>
      <c r="G99" s="4"/>
      <c r="H99" s="4"/>
      <c r="I99" s="4"/>
      <c r="J99" s="4"/>
      <c r="K99" s="19"/>
      <c r="L99" s="9"/>
      <c r="M99" s="9"/>
      <c r="O99" s="10"/>
      <c r="Q99" s="27" t="s">
        <v>55</v>
      </c>
      <c r="R99" s="28" t="s">
        <v>56</v>
      </c>
      <c r="S99" s="47" t="s">
        <v>58</v>
      </c>
    </row>
    <row r="100" spans="2:19" ht="12.75" hidden="1" customHeight="1" outlineLevel="1" x14ac:dyDescent="0.2">
      <c r="B100" s="851"/>
      <c r="C100" s="851"/>
      <c r="D100" s="27">
        <v>13</v>
      </c>
      <c r="E100" s="2" t="s">
        <v>1</v>
      </c>
      <c r="F100" s="14">
        <v>42821</v>
      </c>
      <c r="G100" s="8">
        <v>0.3298611111111111</v>
      </c>
      <c r="H100" s="8">
        <v>0.52430555555555558</v>
      </c>
      <c r="I100" s="8">
        <v>0.55208333333333337</v>
      </c>
      <c r="J100" s="8">
        <v>0.73958333333333337</v>
      </c>
      <c r="K100" s="17">
        <v>0.35416666666666669</v>
      </c>
      <c r="L100" s="11">
        <f>J100-G100-(I100-H100)</f>
        <v>0.38194444444444448</v>
      </c>
      <c r="M100" s="10"/>
      <c r="O100" s="10"/>
      <c r="Q100" s="27" t="s">
        <v>55</v>
      </c>
      <c r="R100" s="28" t="s">
        <v>56</v>
      </c>
      <c r="S100" s="47" t="s">
        <v>60</v>
      </c>
    </row>
    <row r="101" spans="2:19" ht="12.75" hidden="1" customHeight="1" outlineLevel="1" x14ac:dyDescent="0.2">
      <c r="B101" s="851"/>
      <c r="C101" s="851"/>
      <c r="E101" s="2" t="s">
        <v>7</v>
      </c>
      <c r="F101" s="14">
        <v>42822</v>
      </c>
      <c r="G101" s="8">
        <v>0.3298611111111111</v>
      </c>
      <c r="H101" s="8">
        <v>0.5625</v>
      </c>
      <c r="I101" s="8">
        <v>0.58333333333333337</v>
      </c>
      <c r="J101" s="8">
        <v>0.72916666666666663</v>
      </c>
      <c r="K101" s="17">
        <v>0.35416666666666669</v>
      </c>
      <c r="L101" s="11">
        <f>J101-G101-(I101-H101)</f>
        <v>0.37847222222222215</v>
      </c>
      <c r="M101" s="10"/>
      <c r="O101" s="10"/>
      <c r="Q101" s="27" t="s">
        <v>55</v>
      </c>
      <c r="R101" s="28" t="s">
        <v>56</v>
      </c>
      <c r="S101" s="84" t="s">
        <v>64</v>
      </c>
    </row>
    <row r="102" spans="2:19" ht="12.75" hidden="1" customHeight="1" outlineLevel="1" x14ac:dyDescent="0.2">
      <c r="B102" s="851"/>
      <c r="C102" s="851"/>
      <c r="E102" s="2" t="s">
        <v>2</v>
      </c>
      <c r="F102" s="14">
        <v>42823</v>
      </c>
      <c r="G102" s="8">
        <v>0.3298611111111111</v>
      </c>
      <c r="H102" s="8">
        <v>0.52083333333333337</v>
      </c>
      <c r="I102" s="8">
        <v>0.54166666666666663</v>
      </c>
      <c r="J102" s="8">
        <v>0.73958333333333337</v>
      </c>
      <c r="K102" s="17">
        <v>0.35416666666666669</v>
      </c>
      <c r="L102" s="11">
        <f>J102-G102-(I102-H102)</f>
        <v>0.38888888888888901</v>
      </c>
      <c r="M102" s="10"/>
      <c r="O102" s="10"/>
      <c r="Q102" s="27" t="s">
        <v>55</v>
      </c>
      <c r="R102" s="28" t="s">
        <v>56</v>
      </c>
      <c r="S102" s="47" t="s">
        <v>59</v>
      </c>
    </row>
    <row r="103" spans="2:19" ht="12.75" hidden="1" customHeight="1" outlineLevel="1" x14ac:dyDescent="0.2">
      <c r="B103" s="851"/>
      <c r="C103" s="851"/>
      <c r="E103" s="2" t="s">
        <v>3</v>
      </c>
      <c r="F103" s="14">
        <v>42824</v>
      </c>
      <c r="G103" s="8">
        <v>0.33680555555555558</v>
      </c>
      <c r="H103" s="8">
        <v>0.52083333333333337</v>
      </c>
      <c r="I103" s="8">
        <v>0.54166666666666663</v>
      </c>
      <c r="J103" s="8">
        <v>0.73263888888888884</v>
      </c>
      <c r="K103" s="17">
        <v>0.35416666666666669</v>
      </c>
      <c r="L103" s="11">
        <f>J103-G103-(I103-H103)</f>
        <v>0.375</v>
      </c>
      <c r="M103" s="10"/>
      <c r="O103" s="10"/>
      <c r="Q103" s="27" t="s">
        <v>55</v>
      </c>
      <c r="R103" s="28" t="s">
        <v>56</v>
      </c>
      <c r="S103" s="84" t="s">
        <v>65</v>
      </c>
    </row>
    <row r="104" spans="2:19" ht="12.75" hidden="1" customHeight="1" outlineLevel="1" x14ac:dyDescent="0.2">
      <c r="B104" s="851"/>
      <c r="C104" s="851"/>
      <c r="E104" s="2" t="s">
        <v>4</v>
      </c>
      <c r="F104" s="14">
        <v>42825</v>
      </c>
      <c r="G104" s="8">
        <v>0.34027777777777773</v>
      </c>
      <c r="H104" s="8">
        <v>0.49652777777777773</v>
      </c>
      <c r="I104" s="8">
        <v>0.57291666666666663</v>
      </c>
      <c r="J104" s="8">
        <v>0.72916666666666663</v>
      </c>
      <c r="K104" s="17">
        <v>0.35416666666666669</v>
      </c>
      <c r="L104" s="11">
        <f>J104-G104-(I104-H104)</f>
        <v>0.3125</v>
      </c>
      <c r="M104" s="10"/>
      <c r="O104" s="10"/>
      <c r="Q104" s="27" t="s">
        <v>55</v>
      </c>
      <c r="R104" s="28" t="s">
        <v>56</v>
      </c>
      <c r="S104" s="84" t="s">
        <v>66</v>
      </c>
    </row>
    <row r="105" spans="2:19" ht="12.75" hidden="1" customHeight="1" outlineLevel="1" x14ac:dyDescent="0.2">
      <c r="B105" s="851"/>
      <c r="C105" s="851"/>
      <c r="J105" s="4" t="s">
        <v>21</v>
      </c>
      <c r="K105" s="18">
        <f>SUM(K73:K104)</f>
        <v>8.1458333333333357</v>
      </c>
      <c r="L105" s="18">
        <f>SUM(L73:L104)</f>
        <v>8.2569444444444464</v>
      </c>
      <c r="M105" s="18">
        <f>IF(L105-K105&lt;0,K105-L105,L105-K105)</f>
        <v>0.11111111111111072</v>
      </c>
      <c r="N105" s="90">
        <f>8.5*SUM(N73:N104)/24</f>
        <v>0</v>
      </c>
      <c r="O105" s="90">
        <f>M105-N105</f>
        <v>0.11111111111111072</v>
      </c>
      <c r="S105" s="47"/>
    </row>
    <row r="106" spans="2:19" ht="12.75" customHeight="1" collapsed="1" x14ac:dyDescent="0.2">
      <c r="B106" s="852"/>
      <c r="C106" s="852"/>
      <c r="D106" s="49"/>
      <c r="E106" s="51"/>
      <c r="F106" s="51"/>
      <c r="G106" s="52"/>
      <c r="H106" s="52"/>
      <c r="I106" s="52"/>
      <c r="J106" s="52"/>
      <c r="K106" s="53"/>
      <c r="L106" s="51"/>
      <c r="M106" s="51"/>
      <c r="N106" s="57"/>
      <c r="O106" s="57"/>
      <c r="P106" s="49"/>
      <c r="Q106" s="49"/>
      <c r="R106" s="55"/>
      <c r="S106" s="56"/>
    </row>
    <row r="107" spans="2:19" ht="12.75" hidden="1" customHeight="1" outlineLevel="1" x14ac:dyDescent="0.2">
      <c r="B107" s="850">
        <v>2017</v>
      </c>
      <c r="C107" s="850" t="s">
        <v>32</v>
      </c>
      <c r="D107" s="78"/>
      <c r="E107" s="42"/>
      <c r="F107" s="42"/>
      <c r="G107" s="43"/>
      <c r="H107" s="43"/>
      <c r="I107" s="43"/>
      <c r="J107" s="43"/>
      <c r="K107" s="63"/>
      <c r="L107" s="42"/>
      <c r="M107" s="42"/>
      <c r="N107" s="59"/>
      <c r="O107" s="59"/>
      <c r="P107" s="41"/>
      <c r="Q107" s="41"/>
      <c r="R107" s="45"/>
      <c r="S107" s="46"/>
    </row>
    <row r="108" spans="2:19" ht="12.75" hidden="1" customHeight="1" outlineLevel="1" x14ac:dyDescent="0.2">
      <c r="B108" s="851"/>
      <c r="C108" s="851"/>
      <c r="D108" s="79"/>
      <c r="E108" s="9" t="s">
        <v>5</v>
      </c>
      <c r="F108" s="13">
        <v>42826</v>
      </c>
      <c r="G108" s="5"/>
      <c r="H108" s="5"/>
      <c r="I108" s="5"/>
      <c r="J108" s="5"/>
      <c r="K108" s="19"/>
      <c r="L108" s="10"/>
      <c r="M108" s="10"/>
      <c r="S108" s="47"/>
    </row>
    <row r="109" spans="2:19" ht="12.75" hidden="1" customHeight="1" outlineLevel="1" x14ac:dyDescent="0.2">
      <c r="B109" s="851"/>
      <c r="C109" s="851"/>
      <c r="D109" s="79"/>
      <c r="E109" s="9" t="s">
        <v>6</v>
      </c>
      <c r="F109" s="13">
        <v>42827</v>
      </c>
      <c r="G109" s="5"/>
      <c r="H109" s="5"/>
      <c r="I109" s="5"/>
      <c r="J109" s="5"/>
      <c r="K109" s="19"/>
      <c r="L109" s="10"/>
      <c r="M109" s="10"/>
      <c r="S109" s="47"/>
    </row>
    <row r="110" spans="2:19" ht="12.75" hidden="1" customHeight="1" outlineLevel="1" x14ac:dyDescent="0.2">
      <c r="B110" s="851"/>
      <c r="C110" s="851"/>
      <c r="D110" s="79">
        <v>14</v>
      </c>
      <c r="E110" s="2" t="s">
        <v>1</v>
      </c>
      <c r="F110" s="14">
        <v>42828</v>
      </c>
      <c r="G110" s="8">
        <v>0.33333333333333331</v>
      </c>
      <c r="H110" s="8">
        <v>0.53125</v>
      </c>
      <c r="I110" s="8">
        <v>0.5625</v>
      </c>
      <c r="J110" s="8">
        <v>0.72916666666666663</v>
      </c>
      <c r="K110" s="17">
        <v>0.35416666666666669</v>
      </c>
      <c r="L110" s="11">
        <f>J110-G110-(I110-H110)</f>
        <v>0.36458333333333331</v>
      </c>
      <c r="Q110" s="75" t="s">
        <v>71</v>
      </c>
      <c r="S110" s="47"/>
    </row>
    <row r="111" spans="2:19" ht="12.75" hidden="1" customHeight="1" outlineLevel="1" x14ac:dyDescent="0.2">
      <c r="B111" s="851"/>
      <c r="C111" s="851"/>
      <c r="D111" s="79"/>
      <c r="E111" s="2" t="s">
        <v>7</v>
      </c>
      <c r="F111" s="14">
        <v>42829</v>
      </c>
      <c r="G111" s="8">
        <v>0.34375</v>
      </c>
      <c r="H111" s="8">
        <v>0.56597222222222221</v>
      </c>
      <c r="I111" s="8">
        <v>0.59375</v>
      </c>
      <c r="J111" s="8">
        <v>0.77083333333333337</v>
      </c>
      <c r="K111" s="17">
        <v>0.35416666666666669</v>
      </c>
      <c r="L111" s="11">
        <f>J111-G111-(I111-H111)</f>
        <v>0.39930555555555558</v>
      </c>
      <c r="M111" s="10"/>
      <c r="S111" s="47"/>
    </row>
    <row r="112" spans="2:19" ht="12.75" hidden="1" customHeight="1" outlineLevel="1" x14ac:dyDescent="0.2">
      <c r="B112" s="851"/>
      <c r="C112" s="851"/>
      <c r="D112" s="79"/>
      <c r="E112" s="2" t="s">
        <v>2</v>
      </c>
      <c r="F112" s="14">
        <v>42830</v>
      </c>
      <c r="G112" s="8">
        <v>0.35416666666666669</v>
      </c>
      <c r="H112" s="8">
        <v>0.41666666666666669</v>
      </c>
      <c r="I112" s="8">
        <v>0.51388888888888895</v>
      </c>
      <c r="J112" s="8">
        <v>0.78125</v>
      </c>
      <c r="K112" s="17">
        <v>0.35416666666666669</v>
      </c>
      <c r="L112" s="11">
        <f>J112-G112-(I112-H112)</f>
        <v>0.32986111111111105</v>
      </c>
      <c r="M112" s="10"/>
      <c r="Q112" s="75" t="s">
        <v>72</v>
      </c>
      <c r="S112" s="47"/>
    </row>
    <row r="113" spans="2:32" ht="12.75" hidden="1" customHeight="1" outlineLevel="1" x14ac:dyDescent="0.2">
      <c r="B113" s="851"/>
      <c r="C113" s="851"/>
      <c r="D113" s="79"/>
      <c r="E113" s="2" t="s">
        <v>3</v>
      </c>
      <c r="F113" s="14">
        <v>42831</v>
      </c>
      <c r="G113" s="8">
        <v>0.34027777777777773</v>
      </c>
      <c r="H113" s="8">
        <v>0.53125</v>
      </c>
      <c r="I113" s="8">
        <v>0.55902777777777779</v>
      </c>
      <c r="J113" s="8">
        <v>0.76041666666666663</v>
      </c>
      <c r="K113" s="17">
        <v>0.35416666666666669</v>
      </c>
      <c r="L113" s="11">
        <f>J113-G113-(I113-H113)</f>
        <v>0.3923611111111111</v>
      </c>
      <c r="M113" s="10"/>
      <c r="S113" s="47"/>
    </row>
    <row r="114" spans="2:32" ht="12.75" hidden="1" customHeight="1" outlineLevel="1" x14ac:dyDescent="0.2">
      <c r="B114" s="851"/>
      <c r="C114" s="851"/>
      <c r="D114" s="79"/>
      <c r="E114" s="2" t="s">
        <v>4</v>
      </c>
      <c r="F114" s="14">
        <v>42832</v>
      </c>
      <c r="G114" s="8">
        <v>0.34027777777777773</v>
      </c>
      <c r="H114" s="8">
        <v>0.52083333333333337</v>
      </c>
      <c r="I114" s="8">
        <v>0.54166666666666663</v>
      </c>
      <c r="J114" s="8">
        <v>0.625</v>
      </c>
      <c r="K114" s="17">
        <v>0.35416666666666669</v>
      </c>
      <c r="L114" s="11">
        <f>J114-G114-(I114-H114)</f>
        <v>0.26388888888888901</v>
      </c>
      <c r="M114" s="10"/>
      <c r="Q114" s="75" t="s">
        <v>73</v>
      </c>
      <c r="S114" s="47"/>
    </row>
    <row r="115" spans="2:32" ht="12.75" hidden="1" customHeight="1" outlineLevel="1" x14ac:dyDescent="0.2">
      <c r="B115" s="851"/>
      <c r="C115" s="851"/>
      <c r="D115" s="79"/>
      <c r="E115" s="9" t="s">
        <v>5</v>
      </c>
      <c r="F115" s="13">
        <v>42833</v>
      </c>
      <c r="G115" s="5"/>
      <c r="H115" s="5"/>
      <c r="I115" s="5"/>
      <c r="J115" s="5"/>
      <c r="L115" s="10"/>
      <c r="M115" s="10"/>
      <c r="O115" s="10">
        <v>0.58680555555555558</v>
      </c>
      <c r="Q115" s="75" t="s">
        <v>73</v>
      </c>
      <c r="R115" s="29"/>
      <c r="S115" s="70" t="s">
        <v>63</v>
      </c>
    </row>
    <row r="116" spans="2:32" ht="12.75" hidden="1" customHeight="1" outlineLevel="1" x14ac:dyDescent="0.2">
      <c r="B116" s="851"/>
      <c r="C116" s="851"/>
      <c r="D116" s="79"/>
      <c r="E116" s="9" t="s">
        <v>6</v>
      </c>
      <c r="F116" s="13">
        <v>42834</v>
      </c>
      <c r="G116" s="5"/>
      <c r="H116" s="5"/>
      <c r="I116" s="5"/>
      <c r="J116" s="5"/>
      <c r="L116" s="10"/>
      <c r="M116" s="10"/>
      <c r="S116" s="71"/>
    </row>
    <row r="117" spans="2:32" ht="12.75" hidden="1" customHeight="1" outlineLevel="1" x14ac:dyDescent="0.2">
      <c r="B117" s="851"/>
      <c r="C117" s="851"/>
      <c r="D117" s="79">
        <v>15</v>
      </c>
      <c r="E117" s="2" t="s">
        <v>1</v>
      </c>
      <c r="F117" s="14">
        <v>42835</v>
      </c>
      <c r="G117" s="8">
        <v>0.34027777777777773</v>
      </c>
      <c r="H117" s="8">
        <v>0.51736111111111105</v>
      </c>
      <c r="I117" s="8">
        <v>0.54166666666666663</v>
      </c>
      <c r="J117" s="8">
        <v>0.70833333333333337</v>
      </c>
      <c r="K117" s="17">
        <v>0.35416666666666669</v>
      </c>
      <c r="L117" s="11">
        <f>J117-G117-(I117-H117)</f>
        <v>0.34375000000000006</v>
      </c>
      <c r="M117" s="10"/>
      <c r="S117" s="71"/>
    </row>
    <row r="118" spans="2:32" ht="12.75" hidden="1" customHeight="1" outlineLevel="1" x14ac:dyDescent="0.2">
      <c r="B118" s="851"/>
      <c r="C118" s="851"/>
      <c r="D118" s="79"/>
      <c r="E118" s="2" t="s">
        <v>7</v>
      </c>
      <c r="F118" s="14">
        <v>42836</v>
      </c>
      <c r="G118" s="8">
        <v>0.34375</v>
      </c>
      <c r="H118" s="8">
        <v>0.52430555555555558</v>
      </c>
      <c r="I118" s="8">
        <v>0.54513888888888895</v>
      </c>
      <c r="J118" s="8">
        <v>0.73958333333333337</v>
      </c>
      <c r="K118" s="17">
        <v>0.35416666666666669</v>
      </c>
      <c r="L118" s="11">
        <f>J118-G118-(I118-H118)</f>
        <v>0.375</v>
      </c>
      <c r="M118" s="10"/>
      <c r="S118" s="71"/>
    </row>
    <row r="119" spans="2:32" ht="12.75" hidden="1" customHeight="1" outlineLevel="1" x14ac:dyDescent="0.2">
      <c r="B119" s="851"/>
      <c r="C119" s="851"/>
      <c r="D119" s="79"/>
      <c r="E119" s="2" t="s">
        <v>2</v>
      </c>
      <c r="F119" s="14">
        <v>42837</v>
      </c>
      <c r="G119" s="8">
        <v>0.34375</v>
      </c>
      <c r="H119" s="8">
        <v>0.5</v>
      </c>
      <c r="I119" s="8">
        <v>0.54166666666666663</v>
      </c>
      <c r="J119" s="8">
        <v>0.72916666666666663</v>
      </c>
      <c r="K119" s="17">
        <v>0.35416666666666669</v>
      </c>
      <c r="L119" s="11">
        <f>J119-G119-(I119-H119)</f>
        <v>0.34375</v>
      </c>
      <c r="M119" s="10"/>
      <c r="S119" s="71"/>
    </row>
    <row r="120" spans="2:32" ht="12.75" hidden="1" customHeight="1" outlineLevel="1" x14ac:dyDescent="0.2">
      <c r="B120" s="851"/>
      <c r="C120" s="851"/>
      <c r="D120" s="79"/>
      <c r="E120" s="2" t="s">
        <v>3</v>
      </c>
      <c r="F120" s="14">
        <v>42838</v>
      </c>
      <c r="G120" s="8">
        <v>0.35069444444444442</v>
      </c>
      <c r="H120" s="8">
        <v>0.52083333333333337</v>
      </c>
      <c r="I120" s="8">
        <v>0.54166666666666663</v>
      </c>
      <c r="J120" s="8">
        <v>0.625</v>
      </c>
      <c r="K120" s="17">
        <v>0.35416666666666669</v>
      </c>
      <c r="L120" s="11">
        <f>J120-G120-(I120-H120)</f>
        <v>0.25347222222222232</v>
      </c>
      <c r="M120" s="10"/>
      <c r="S120" s="71"/>
    </row>
    <row r="121" spans="2:32" ht="12.75" hidden="1" customHeight="1" outlineLevel="1" x14ac:dyDescent="0.2">
      <c r="B121" s="851"/>
      <c r="C121" s="851"/>
      <c r="D121" s="79"/>
      <c r="E121" s="9" t="s">
        <v>4</v>
      </c>
      <c r="F121" s="13">
        <v>42839</v>
      </c>
      <c r="G121" s="5">
        <v>0.33333333333333331</v>
      </c>
      <c r="H121" s="5">
        <v>0.52083333333333337</v>
      </c>
      <c r="I121" s="5">
        <v>0.54166666666666663</v>
      </c>
      <c r="J121" s="5">
        <v>0.70833333333333337</v>
      </c>
      <c r="K121" s="17">
        <v>0.35416666666666669</v>
      </c>
      <c r="L121" s="10">
        <f>J121-G121-(I121-H121)</f>
        <v>0.3541666666666668</v>
      </c>
      <c r="M121" s="10"/>
      <c r="Q121" s="76" t="s">
        <v>74</v>
      </c>
      <c r="S121" s="71"/>
    </row>
    <row r="122" spans="2:32" ht="12.75" hidden="1" customHeight="1" outlineLevel="1" x14ac:dyDescent="0.2">
      <c r="B122" s="851"/>
      <c r="C122" s="851"/>
      <c r="D122" s="79"/>
      <c r="E122" s="9" t="s">
        <v>5</v>
      </c>
      <c r="F122" s="13">
        <v>42840</v>
      </c>
      <c r="G122" s="4"/>
      <c r="H122" s="4"/>
      <c r="I122" s="4"/>
      <c r="J122" s="4"/>
      <c r="L122" s="9"/>
      <c r="M122" s="9"/>
      <c r="S122" s="71"/>
    </row>
    <row r="123" spans="2:32" ht="12.75" hidden="1" customHeight="1" outlineLevel="1" x14ac:dyDescent="0.2">
      <c r="B123" s="851"/>
      <c r="C123" s="851"/>
      <c r="D123" s="79"/>
      <c r="E123" s="9" t="s">
        <v>6</v>
      </c>
      <c r="F123" s="13">
        <v>42841</v>
      </c>
      <c r="G123" s="4"/>
      <c r="H123" s="4"/>
      <c r="I123" s="4"/>
      <c r="J123" s="4"/>
      <c r="L123" s="9"/>
      <c r="M123" s="9"/>
      <c r="S123" s="71"/>
      <c r="AF123" s="82" t="s">
        <v>86</v>
      </c>
    </row>
    <row r="124" spans="2:32" ht="12.75" hidden="1" customHeight="1" outlineLevel="1" x14ac:dyDescent="0.2">
      <c r="B124" s="851"/>
      <c r="C124" s="851"/>
      <c r="D124" s="79">
        <v>16</v>
      </c>
      <c r="E124" s="9" t="s">
        <v>1</v>
      </c>
      <c r="F124" s="13">
        <v>42842</v>
      </c>
      <c r="G124" s="5">
        <v>0.33333333333333331</v>
      </c>
      <c r="H124" s="5">
        <v>0.52083333333333337</v>
      </c>
      <c r="I124" s="5">
        <v>0.54166666666666663</v>
      </c>
      <c r="J124" s="5">
        <v>0.70833333333333337</v>
      </c>
      <c r="K124" s="17">
        <v>0.35416666666666669</v>
      </c>
      <c r="L124" s="10">
        <f>J124-G124-(I124-H124)</f>
        <v>0.3541666666666668</v>
      </c>
      <c r="M124" s="10"/>
      <c r="O124" s="10">
        <v>0.50694444444444442</v>
      </c>
      <c r="Q124" s="76" t="s">
        <v>75</v>
      </c>
      <c r="R124" s="29"/>
      <c r="S124" s="71" t="s">
        <v>62</v>
      </c>
      <c r="V124" s="27" t="s">
        <v>79</v>
      </c>
      <c r="X124" s="27" t="s">
        <v>79</v>
      </c>
      <c r="Z124" s="27" t="s">
        <v>79</v>
      </c>
      <c r="AB124" s="27" t="s">
        <v>79</v>
      </c>
      <c r="AD124" s="27" t="s">
        <v>79</v>
      </c>
      <c r="AF124" s="82" t="s">
        <v>79</v>
      </c>
    </row>
    <row r="125" spans="2:32" ht="12.75" hidden="1" customHeight="1" outlineLevel="1" x14ac:dyDescent="0.2">
      <c r="B125" s="851"/>
      <c r="C125" s="851"/>
      <c r="D125" s="79"/>
      <c r="E125" s="2" t="s">
        <v>7</v>
      </c>
      <c r="F125" s="14">
        <v>42843</v>
      </c>
      <c r="G125" s="8">
        <v>0.19791666666666666</v>
      </c>
      <c r="H125" s="8">
        <v>0.53819444444444442</v>
      </c>
      <c r="I125" s="8">
        <v>0.56944444444444442</v>
      </c>
      <c r="J125" s="8">
        <v>0.89583333333333337</v>
      </c>
      <c r="K125" s="17">
        <v>0.35416666666666669</v>
      </c>
      <c r="L125" s="11">
        <f>J125-G125-(I125-H125)</f>
        <v>0.66666666666666674</v>
      </c>
      <c r="M125" s="1"/>
      <c r="O125" s="94"/>
      <c r="P125" s="85">
        <v>1</v>
      </c>
      <c r="Q125" s="30" t="s">
        <v>76</v>
      </c>
      <c r="R125" s="28" t="s">
        <v>52</v>
      </c>
      <c r="S125" s="47" t="s">
        <v>77</v>
      </c>
      <c r="U125" s="3" t="s">
        <v>78</v>
      </c>
      <c r="V125" s="27">
        <v>59.4</v>
      </c>
      <c r="W125" s="3" t="s">
        <v>80</v>
      </c>
      <c r="X125" s="27">
        <v>99.6</v>
      </c>
      <c r="Y125" s="3" t="s">
        <v>81</v>
      </c>
      <c r="Z125" s="27">
        <v>62.8</v>
      </c>
      <c r="AA125" s="3" t="s">
        <v>82</v>
      </c>
      <c r="AB125" s="27">
        <f>17.7+67.3</f>
        <v>85</v>
      </c>
      <c r="AC125" s="3" t="s">
        <v>80</v>
      </c>
      <c r="AD125" s="27">
        <v>60.2</v>
      </c>
      <c r="AE125" s="3" t="s">
        <v>78</v>
      </c>
      <c r="AF125" s="82">
        <f>V125+X125+Z125+AB125+AD125</f>
        <v>367</v>
      </c>
    </row>
    <row r="126" spans="2:32" ht="12.75" hidden="1" customHeight="1" outlineLevel="1" x14ac:dyDescent="0.2">
      <c r="B126" s="851"/>
      <c r="C126" s="851"/>
      <c r="D126" s="79"/>
      <c r="E126" s="2" t="s">
        <v>2</v>
      </c>
      <c r="F126" s="14">
        <v>42844</v>
      </c>
      <c r="G126" s="8">
        <v>0.19791666666666666</v>
      </c>
      <c r="H126" s="8">
        <v>0.51041666666666663</v>
      </c>
      <c r="I126" s="8">
        <v>0.54166666666666663</v>
      </c>
      <c r="J126" s="8">
        <v>0.84375</v>
      </c>
      <c r="K126" s="17">
        <v>0.35416666666666669</v>
      </c>
      <c r="L126" s="11">
        <f>J126-G126-(I126-H126)</f>
        <v>0.61458333333333337</v>
      </c>
      <c r="M126" s="1"/>
      <c r="O126" s="94"/>
      <c r="P126" s="85">
        <v>2</v>
      </c>
      <c r="Q126" s="30" t="s">
        <v>76</v>
      </c>
      <c r="R126" s="28" t="s">
        <v>52</v>
      </c>
      <c r="S126" s="47" t="s">
        <v>77</v>
      </c>
      <c r="U126" s="3" t="s">
        <v>78</v>
      </c>
      <c r="V126" s="27">
        <v>59.4</v>
      </c>
      <c r="W126" s="3" t="s">
        <v>80</v>
      </c>
      <c r="X126" s="27">
        <v>6.9</v>
      </c>
      <c r="Y126" s="3" t="s">
        <v>84</v>
      </c>
      <c r="Z126" s="27">
        <v>62.8</v>
      </c>
      <c r="AA126" s="3" t="s">
        <v>81</v>
      </c>
      <c r="AB126" s="27">
        <v>62.8</v>
      </c>
      <c r="AC126" s="3" t="s">
        <v>85</v>
      </c>
      <c r="AD126" s="27">
        <f>6.9+60.2</f>
        <v>67.100000000000009</v>
      </c>
      <c r="AE126" s="3" t="s">
        <v>78</v>
      </c>
      <c r="AF126" s="82">
        <f>V126+X126+Z126+AB126+AD126</f>
        <v>259</v>
      </c>
    </row>
    <row r="127" spans="2:32" ht="12.75" hidden="1" customHeight="1" outlineLevel="1" x14ac:dyDescent="0.2">
      <c r="B127" s="851"/>
      <c r="C127" s="851"/>
      <c r="D127" s="79"/>
      <c r="E127" s="2" t="s">
        <v>3</v>
      </c>
      <c r="F127" s="14">
        <v>42845</v>
      </c>
      <c r="G127" s="8">
        <v>0.19791666666666666</v>
      </c>
      <c r="H127" s="8">
        <v>0.52083333333333337</v>
      </c>
      <c r="I127" s="8">
        <v>0.54166666666666663</v>
      </c>
      <c r="J127" s="8">
        <v>0.76041666666666663</v>
      </c>
      <c r="K127" s="17">
        <v>0.35416666666666669</v>
      </c>
      <c r="L127" s="11">
        <f>J127-G127-(I127-H127)</f>
        <v>0.54166666666666674</v>
      </c>
      <c r="M127" s="1"/>
      <c r="O127" s="94"/>
      <c r="P127" s="85">
        <v>2.5</v>
      </c>
      <c r="Q127" s="30" t="s">
        <v>76</v>
      </c>
      <c r="R127" s="28" t="s">
        <v>52</v>
      </c>
      <c r="S127" s="47" t="s">
        <v>77</v>
      </c>
      <c r="U127" s="3" t="s">
        <v>78</v>
      </c>
      <c r="V127" s="27">
        <v>59.4</v>
      </c>
      <c r="W127" s="3" t="s">
        <v>80</v>
      </c>
      <c r="X127" s="27">
        <v>6.9</v>
      </c>
      <c r="Y127" s="3" t="s">
        <v>84</v>
      </c>
      <c r="Z127" s="27">
        <v>62.8</v>
      </c>
      <c r="AA127" s="3" t="s">
        <v>81</v>
      </c>
      <c r="AB127" s="27">
        <v>62.8</v>
      </c>
      <c r="AC127" s="3" t="s">
        <v>85</v>
      </c>
      <c r="AD127" s="27">
        <f>6.9+60.2</f>
        <v>67.100000000000009</v>
      </c>
      <c r="AE127" s="3" t="s">
        <v>78</v>
      </c>
      <c r="AF127" s="82">
        <f>V127+X127+Z127+AB127+AD127</f>
        <v>259</v>
      </c>
    </row>
    <row r="128" spans="2:32" ht="12.75" hidden="1" customHeight="1" outlineLevel="1" x14ac:dyDescent="0.2">
      <c r="B128" s="851"/>
      <c r="C128" s="851"/>
      <c r="D128" s="79"/>
      <c r="E128" s="2" t="s">
        <v>4</v>
      </c>
      <c r="F128" s="14">
        <v>42846</v>
      </c>
      <c r="G128" s="8">
        <v>0.34375</v>
      </c>
      <c r="H128" s="8">
        <v>0.52083333333333337</v>
      </c>
      <c r="I128" s="8">
        <v>0.57291666666666663</v>
      </c>
      <c r="J128" s="8">
        <v>0.68402777777777779</v>
      </c>
      <c r="K128" s="17">
        <v>0.35416666666666669</v>
      </c>
      <c r="L128" s="11">
        <f>J128-G128-(I128-H128)</f>
        <v>0.28819444444444453</v>
      </c>
      <c r="M128" s="10"/>
      <c r="S128" s="47"/>
      <c r="AE128" s="83" t="s">
        <v>87</v>
      </c>
      <c r="AF128" s="82">
        <f>SUM(AF125:AF127)</f>
        <v>885</v>
      </c>
    </row>
    <row r="129" spans="2:19" ht="12.75" hidden="1" customHeight="1" outlineLevel="1" x14ac:dyDescent="0.2">
      <c r="B129" s="851"/>
      <c r="C129" s="851"/>
      <c r="D129" s="79"/>
      <c r="E129" s="9" t="s">
        <v>5</v>
      </c>
      <c r="F129" s="13">
        <v>42847</v>
      </c>
      <c r="G129" s="4"/>
      <c r="H129" s="4"/>
      <c r="I129" s="4"/>
      <c r="J129" s="4"/>
      <c r="L129" s="9"/>
      <c r="M129" s="9"/>
      <c r="Q129" s="77" t="s">
        <v>69</v>
      </c>
      <c r="S129" s="71" t="s">
        <v>68</v>
      </c>
    </row>
    <row r="130" spans="2:19" ht="12.75" hidden="1" customHeight="1" outlineLevel="1" x14ac:dyDescent="0.2">
      <c r="B130" s="851"/>
      <c r="C130" s="851"/>
      <c r="D130" s="79"/>
      <c r="E130" s="9" t="s">
        <v>6</v>
      </c>
      <c r="F130" s="13">
        <v>42848</v>
      </c>
      <c r="G130" s="4"/>
      <c r="H130" s="4"/>
      <c r="I130" s="4"/>
      <c r="J130" s="4"/>
      <c r="L130" s="9"/>
      <c r="M130" s="9"/>
      <c r="Q130" s="77"/>
      <c r="S130" s="47"/>
    </row>
    <row r="131" spans="2:19" ht="12.75" hidden="1" customHeight="1" outlineLevel="1" x14ac:dyDescent="0.2">
      <c r="B131" s="851"/>
      <c r="C131" s="851"/>
      <c r="D131" s="79">
        <v>17</v>
      </c>
      <c r="E131" s="9" t="s">
        <v>1</v>
      </c>
      <c r="F131" s="13">
        <v>42849</v>
      </c>
      <c r="G131" s="5">
        <v>0.33333333333333331</v>
      </c>
      <c r="H131" s="5">
        <v>0.52083333333333337</v>
      </c>
      <c r="I131" s="5">
        <v>0.54166666666666663</v>
      </c>
      <c r="J131" s="5">
        <v>0.72916666666666663</v>
      </c>
      <c r="K131" s="17">
        <v>0.35416666666666669</v>
      </c>
      <c r="L131" s="10">
        <f>J131-G131-(I131-H131)</f>
        <v>0.37500000000000006</v>
      </c>
      <c r="M131" s="10"/>
      <c r="N131" s="9">
        <v>1</v>
      </c>
      <c r="O131" s="10" t="s">
        <v>89</v>
      </c>
      <c r="Q131" s="77" t="s">
        <v>67</v>
      </c>
      <c r="S131" s="71" t="s">
        <v>88</v>
      </c>
    </row>
    <row r="132" spans="2:19" ht="12.75" hidden="1" customHeight="1" outlineLevel="1" x14ac:dyDescent="0.2">
      <c r="B132" s="851"/>
      <c r="C132" s="851"/>
      <c r="D132" s="79"/>
      <c r="E132" s="2" t="s">
        <v>7</v>
      </c>
      <c r="F132" s="14">
        <v>42850</v>
      </c>
      <c r="G132" s="8">
        <v>0.33680555555555558</v>
      </c>
      <c r="H132" s="8">
        <v>0.52083333333333337</v>
      </c>
      <c r="I132" s="8">
        <v>0.55208333333333337</v>
      </c>
      <c r="J132" s="8">
        <v>0.72916666666666663</v>
      </c>
      <c r="K132" s="17">
        <v>0.35416666666666669</v>
      </c>
      <c r="L132" s="11">
        <f>J132-G132-(I132-H132)</f>
        <v>0.36111111111111105</v>
      </c>
      <c r="M132" s="10"/>
      <c r="Q132" s="75" t="s">
        <v>73</v>
      </c>
      <c r="S132" s="71" t="s">
        <v>90</v>
      </c>
    </row>
    <row r="133" spans="2:19" ht="12.75" hidden="1" customHeight="1" outlineLevel="1" x14ac:dyDescent="0.2">
      <c r="B133" s="851"/>
      <c r="C133" s="851"/>
      <c r="D133" s="79"/>
      <c r="E133" s="2" t="s">
        <v>2</v>
      </c>
      <c r="F133" s="14">
        <v>42851</v>
      </c>
      <c r="G133" s="8">
        <v>0.33680555555555558</v>
      </c>
      <c r="H133" s="8">
        <v>0.52083333333333337</v>
      </c>
      <c r="I133" s="8">
        <v>0.55208333333333337</v>
      </c>
      <c r="J133" s="8">
        <v>0.72916666666666663</v>
      </c>
      <c r="K133" s="17">
        <v>0.35416666666666669</v>
      </c>
      <c r="L133" s="11">
        <f>J133-G133-(I133-H133)</f>
        <v>0.36111111111111105</v>
      </c>
      <c r="M133" s="10"/>
      <c r="S133" s="47"/>
    </row>
    <row r="134" spans="2:19" ht="12.75" hidden="1" customHeight="1" outlineLevel="1" x14ac:dyDescent="0.2">
      <c r="B134" s="851"/>
      <c r="C134" s="851"/>
      <c r="D134" s="79"/>
      <c r="E134" s="2" t="s">
        <v>3</v>
      </c>
      <c r="F134" s="14">
        <v>42852</v>
      </c>
      <c r="G134" s="8">
        <v>0.35416666666666669</v>
      </c>
      <c r="H134" s="8">
        <v>0.52083333333333337</v>
      </c>
      <c r="I134" s="8">
        <v>0.56597222222222221</v>
      </c>
      <c r="J134" s="8">
        <v>0.74652777777777779</v>
      </c>
      <c r="K134" s="17">
        <v>0.35416666666666669</v>
      </c>
      <c r="L134" s="11">
        <f>J134-G134-(I134-H134)</f>
        <v>0.34722222222222227</v>
      </c>
      <c r="M134" s="10"/>
      <c r="S134" s="47"/>
    </row>
    <row r="135" spans="2:19" ht="12.75" hidden="1" customHeight="1" outlineLevel="1" x14ac:dyDescent="0.2">
      <c r="B135" s="851"/>
      <c r="C135" s="851"/>
      <c r="D135" s="79"/>
      <c r="E135" s="2" t="s">
        <v>4</v>
      </c>
      <c r="F135" s="14">
        <v>42853</v>
      </c>
      <c r="G135" s="8">
        <v>0.34375</v>
      </c>
      <c r="H135" s="8">
        <v>0.52083333333333337</v>
      </c>
      <c r="I135" s="8">
        <v>0.5625</v>
      </c>
      <c r="J135" s="8">
        <v>0.69444444444444453</v>
      </c>
      <c r="K135" s="17">
        <v>0.35416666666666669</v>
      </c>
      <c r="L135" s="11">
        <f>J135-G135-(I135-H135)</f>
        <v>0.3090277777777779</v>
      </c>
      <c r="M135" s="10"/>
      <c r="S135" s="47"/>
    </row>
    <row r="136" spans="2:19" ht="12.75" hidden="1" customHeight="1" outlineLevel="1" x14ac:dyDescent="0.2">
      <c r="B136" s="851"/>
      <c r="C136" s="851"/>
      <c r="D136" s="79"/>
      <c r="E136" s="9" t="s">
        <v>5</v>
      </c>
      <c r="F136" s="13">
        <v>42854</v>
      </c>
      <c r="S136" s="47"/>
    </row>
    <row r="137" spans="2:19" ht="12.75" hidden="1" customHeight="1" outlineLevel="1" x14ac:dyDescent="0.2">
      <c r="B137" s="851"/>
      <c r="C137" s="851"/>
      <c r="D137" s="79"/>
      <c r="E137" s="9" t="s">
        <v>6</v>
      </c>
      <c r="F137" s="13">
        <v>42855</v>
      </c>
      <c r="S137" s="47"/>
    </row>
    <row r="138" spans="2:19" ht="12.75" hidden="1" customHeight="1" outlineLevel="1" x14ac:dyDescent="0.2">
      <c r="B138" s="851"/>
      <c r="C138" s="851"/>
      <c r="D138" s="79"/>
      <c r="J138" s="4"/>
      <c r="K138" s="18"/>
      <c r="L138" s="18"/>
      <c r="M138" s="18"/>
      <c r="S138" s="47"/>
    </row>
    <row r="139" spans="2:19" ht="12.75" hidden="1" customHeight="1" outlineLevel="1" x14ac:dyDescent="0.2">
      <c r="B139" s="851"/>
      <c r="C139" s="851"/>
      <c r="D139" s="79"/>
      <c r="J139" s="4" t="s">
        <v>21</v>
      </c>
      <c r="K139" s="18">
        <f>SUM((K107:K138))</f>
        <v>7.0833333333333348</v>
      </c>
      <c r="L139" s="18">
        <f>SUM((L107:L138))</f>
        <v>7.6388888888888893</v>
      </c>
      <c r="M139" s="18">
        <f>IF(L139-K139&lt;0,K139-L139,L139-K139)</f>
        <v>0.55555555555555447</v>
      </c>
      <c r="N139" s="90">
        <f>8.5*SUM(N107:N138)/24</f>
        <v>0.35416666666666669</v>
      </c>
      <c r="O139" s="90">
        <f>M139-N139</f>
        <v>0.20138888888888778</v>
      </c>
      <c r="S139" s="47"/>
    </row>
    <row r="140" spans="2:19" ht="12.75" customHeight="1" collapsed="1" x14ac:dyDescent="0.2">
      <c r="B140" s="852"/>
      <c r="C140" s="852"/>
      <c r="D140" s="80"/>
      <c r="E140" s="51"/>
      <c r="F140" s="51"/>
      <c r="G140" s="52"/>
      <c r="H140" s="52"/>
      <c r="I140" s="52"/>
      <c r="J140" s="52"/>
      <c r="K140" s="61"/>
      <c r="L140" s="51"/>
      <c r="M140" s="51"/>
      <c r="N140" s="57"/>
      <c r="O140" s="57"/>
      <c r="P140" s="49"/>
      <c r="Q140" s="49"/>
      <c r="R140" s="55"/>
      <c r="S140" s="56"/>
    </row>
    <row r="141" spans="2:19" ht="12.75" hidden="1" customHeight="1" outlineLevel="1" x14ac:dyDescent="0.2">
      <c r="B141" s="850">
        <v>2017</v>
      </c>
      <c r="C141" s="850" t="s">
        <v>38</v>
      </c>
      <c r="D141" s="41"/>
      <c r="E141" s="42"/>
      <c r="F141" s="42"/>
      <c r="G141" s="43"/>
      <c r="H141" s="43"/>
      <c r="I141" s="43"/>
      <c r="J141" s="43"/>
      <c r="K141" s="44"/>
      <c r="L141" s="42"/>
      <c r="M141" s="42"/>
      <c r="N141" s="59"/>
      <c r="O141" s="59"/>
      <c r="P141" s="41"/>
      <c r="Q141" s="41"/>
      <c r="R141" s="45"/>
      <c r="S141" s="46"/>
    </row>
    <row r="142" spans="2:19" ht="12.75" hidden="1" customHeight="1" outlineLevel="1" x14ac:dyDescent="0.2">
      <c r="B142" s="851"/>
      <c r="C142" s="851"/>
      <c r="D142" s="27">
        <v>18</v>
      </c>
      <c r="E142" s="9" t="s">
        <v>1</v>
      </c>
      <c r="F142" s="13">
        <v>42856</v>
      </c>
      <c r="G142" s="5">
        <v>0.33333333333333331</v>
      </c>
      <c r="H142" s="5">
        <v>0.52083333333333337</v>
      </c>
      <c r="I142" s="5">
        <v>0.54166666666666663</v>
      </c>
      <c r="J142" s="5">
        <v>0.70833333333333337</v>
      </c>
      <c r="K142" s="17">
        <v>0.35416666666666669</v>
      </c>
      <c r="L142" s="10">
        <f>J142-G142-(I142-H142)</f>
        <v>0.3541666666666668</v>
      </c>
      <c r="Q142" s="76" t="s">
        <v>95</v>
      </c>
      <c r="S142" s="47"/>
    </row>
    <row r="143" spans="2:19" ht="12.75" hidden="1" customHeight="1" outlineLevel="1" x14ac:dyDescent="0.2">
      <c r="B143" s="851"/>
      <c r="C143" s="851"/>
      <c r="E143" s="2" t="s">
        <v>7</v>
      </c>
      <c r="F143" s="14">
        <v>42857</v>
      </c>
      <c r="G143" s="8">
        <v>0.33333333333333331</v>
      </c>
      <c r="H143" s="8">
        <v>0.52083333333333337</v>
      </c>
      <c r="I143" s="8">
        <v>0.54166666666666663</v>
      </c>
      <c r="J143" s="8">
        <v>0.70833333333333337</v>
      </c>
      <c r="K143" s="17">
        <v>0.35416666666666669</v>
      </c>
      <c r="L143" s="11">
        <f>J143-G143-(I143-H143)</f>
        <v>0.3541666666666668</v>
      </c>
      <c r="O143" s="91" t="s">
        <v>11</v>
      </c>
      <c r="P143" s="86"/>
      <c r="Q143" s="30" t="s">
        <v>94</v>
      </c>
      <c r="R143" s="28" t="s">
        <v>93</v>
      </c>
      <c r="S143" s="47"/>
    </row>
    <row r="144" spans="2:19" ht="12.75" hidden="1" customHeight="1" outlineLevel="1" x14ac:dyDescent="0.2">
      <c r="B144" s="851"/>
      <c r="C144" s="851"/>
      <c r="E144" s="2" t="s">
        <v>2</v>
      </c>
      <c r="F144" s="14">
        <v>42858</v>
      </c>
      <c r="G144" s="8">
        <v>0.33333333333333331</v>
      </c>
      <c r="H144" s="8">
        <v>0.52083333333333337</v>
      </c>
      <c r="I144" s="8">
        <v>0.54166666666666663</v>
      </c>
      <c r="J144" s="8">
        <v>0.70833333333333337</v>
      </c>
      <c r="K144" s="17">
        <v>0.35416666666666669</v>
      </c>
      <c r="L144" s="11">
        <f>J144-G144-(I144-H144)</f>
        <v>0.3541666666666668</v>
      </c>
      <c r="O144" s="91" t="s">
        <v>11</v>
      </c>
      <c r="P144" s="86"/>
      <c r="Q144" s="30" t="s">
        <v>94</v>
      </c>
      <c r="R144" s="28" t="s">
        <v>93</v>
      </c>
      <c r="S144" s="47"/>
    </row>
    <row r="145" spans="2:19" ht="12.75" hidden="1" customHeight="1" outlineLevel="1" x14ac:dyDescent="0.2">
      <c r="B145" s="851"/>
      <c r="C145" s="851"/>
      <c r="E145" s="2" t="s">
        <v>3</v>
      </c>
      <c r="F145" s="14">
        <v>42859</v>
      </c>
      <c r="G145" s="8">
        <v>0.33333333333333331</v>
      </c>
      <c r="H145" s="8">
        <v>0.52083333333333337</v>
      </c>
      <c r="I145" s="8">
        <v>0.54166666666666663</v>
      </c>
      <c r="J145" s="8">
        <v>0.70833333333333337</v>
      </c>
      <c r="K145" s="17">
        <v>0.35416666666666669</v>
      </c>
      <c r="L145" s="11">
        <f>J145-G145-(I145-H145)</f>
        <v>0.3541666666666668</v>
      </c>
      <c r="O145" s="94"/>
      <c r="P145" s="85">
        <v>1</v>
      </c>
      <c r="Q145" s="30" t="s">
        <v>94</v>
      </c>
      <c r="R145" s="28" t="s">
        <v>97</v>
      </c>
      <c r="S145" s="47"/>
    </row>
    <row r="146" spans="2:19" ht="12.75" hidden="1" customHeight="1" outlineLevel="1" x14ac:dyDescent="0.2">
      <c r="B146" s="851"/>
      <c r="C146" s="851"/>
      <c r="E146" s="2" t="s">
        <v>4</v>
      </c>
      <c r="F146" s="14">
        <v>42860</v>
      </c>
      <c r="G146" s="8">
        <v>0.33333333333333331</v>
      </c>
      <c r="H146" s="8">
        <v>0.52083333333333337</v>
      </c>
      <c r="I146" s="8">
        <v>0.54166666666666663</v>
      </c>
      <c r="J146" s="8">
        <v>0.70833333333333337</v>
      </c>
      <c r="K146" s="17">
        <v>0.35416666666666669</v>
      </c>
      <c r="L146" s="11">
        <f>J146-G146-(I146-H146)</f>
        <v>0.3541666666666668</v>
      </c>
      <c r="O146" s="94"/>
      <c r="P146" s="85">
        <v>1</v>
      </c>
      <c r="Q146" s="30" t="s">
        <v>94</v>
      </c>
      <c r="R146" s="28" t="s">
        <v>96</v>
      </c>
      <c r="S146" s="47"/>
    </row>
    <row r="147" spans="2:19" ht="12.75" hidden="1" customHeight="1" outlineLevel="1" x14ac:dyDescent="0.2">
      <c r="B147" s="851"/>
      <c r="C147" s="851"/>
      <c r="E147" s="9" t="s">
        <v>5</v>
      </c>
      <c r="F147" s="13">
        <v>42861</v>
      </c>
      <c r="G147" s="5"/>
      <c r="H147" s="5"/>
      <c r="I147" s="5"/>
      <c r="J147" s="5"/>
      <c r="L147" s="10"/>
      <c r="O147" s="91" t="s">
        <v>11</v>
      </c>
      <c r="P147" s="86"/>
      <c r="Q147" s="30" t="s">
        <v>94</v>
      </c>
      <c r="R147" s="28" t="s">
        <v>93</v>
      </c>
      <c r="S147" s="47"/>
    </row>
    <row r="148" spans="2:19" ht="12.75" hidden="1" customHeight="1" outlineLevel="1" x14ac:dyDescent="0.2">
      <c r="B148" s="851"/>
      <c r="C148" s="851"/>
      <c r="E148" s="9" t="s">
        <v>6</v>
      </c>
      <c r="F148" s="13">
        <v>42862</v>
      </c>
      <c r="G148" s="5"/>
      <c r="H148" s="5"/>
      <c r="I148" s="5"/>
      <c r="J148" s="5"/>
      <c r="L148" s="10"/>
      <c r="S148" s="47"/>
    </row>
    <row r="149" spans="2:19" ht="12.75" hidden="1" customHeight="1" outlineLevel="1" x14ac:dyDescent="0.2">
      <c r="B149" s="851"/>
      <c r="C149" s="851"/>
      <c r="D149" s="27">
        <v>19</v>
      </c>
      <c r="E149" s="2" t="s">
        <v>1</v>
      </c>
      <c r="F149" s="14">
        <v>42863</v>
      </c>
      <c r="G149" s="8">
        <v>0.3611111111111111</v>
      </c>
      <c r="H149" s="8">
        <v>0.53125</v>
      </c>
      <c r="I149" s="8">
        <v>0.5625</v>
      </c>
      <c r="J149" s="8">
        <v>0.76736111111111116</v>
      </c>
      <c r="K149" s="17">
        <v>0.35416666666666669</v>
      </c>
      <c r="L149" s="11">
        <f>J149-G149-(I149-H149)</f>
        <v>0.37500000000000006</v>
      </c>
      <c r="S149" s="47"/>
    </row>
    <row r="150" spans="2:19" ht="12.75" hidden="1" customHeight="1" outlineLevel="1" x14ac:dyDescent="0.2">
      <c r="B150" s="851"/>
      <c r="C150" s="851"/>
      <c r="E150" s="2" t="s">
        <v>7</v>
      </c>
      <c r="F150" s="14">
        <v>42864</v>
      </c>
      <c r="G150" s="8">
        <v>0.34375</v>
      </c>
      <c r="H150" s="8">
        <v>0.55902777777777779</v>
      </c>
      <c r="I150" s="8">
        <v>0.58333333333333337</v>
      </c>
      <c r="J150" s="8">
        <v>0.74652777777777779</v>
      </c>
      <c r="K150" s="17">
        <v>0.35416666666666669</v>
      </c>
      <c r="L150" s="11">
        <f>J150-G150-(I150-H150)</f>
        <v>0.37847222222222221</v>
      </c>
      <c r="S150" s="47"/>
    </row>
    <row r="151" spans="2:19" ht="12.75" hidden="1" customHeight="1" outlineLevel="1" x14ac:dyDescent="0.2">
      <c r="B151" s="851"/>
      <c r="C151" s="851"/>
      <c r="E151" s="2" t="s">
        <v>2</v>
      </c>
      <c r="F151" s="14">
        <v>42865</v>
      </c>
      <c r="G151" s="8">
        <v>0.36458333333333331</v>
      </c>
      <c r="H151" s="8">
        <v>0.52083333333333337</v>
      </c>
      <c r="I151" s="8">
        <v>0.55208333333333337</v>
      </c>
      <c r="J151" s="8">
        <v>0.73958333333333337</v>
      </c>
      <c r="K151" s="17">
        <v>0.35416666666666669</v>
      </c>
      <c r="L151" s="11">
        <f>J151-G151-(I151-H151)</f>
        <v>0.34375000000000006</v>
      </c>
      <c r="S151" s="47"/>
    </row>
    <row r="152" spans="2:19" ht="12.75" hidden="1" customHeight="1" outlineLevel="1" x14ac:dyDescent="0.2">
      <c r="B152" s="851"/>
      <c r="C152" s="851"/>
      <c r="E152" s="2" t="s">
        <v>3</v>
      </c>
      <c r="F152" s="14">
        <v>42866</v>
      </c>
      <c r="G152" s="8">
        <v>0.33333333333333331</v>
      </c>
      <c r="H152" s="8">
        <v>0.52083333333333337</v>
      </c>
      <c r="I152" s="8">
        <v>0.54166666666666663</v>
      </c>
      <c r="J152" s="8">
        <v>0.85416666666666663</v>
      </c>
      <c r="K152" s="17">
        <v>0.35416666666666669</v>
      </c>
      <c r="L152" s="11">
        <f>J152-G152-(I152-H152)</f>
        <v>0.5</v>
      </c>
      <c r="S152" s="47"/>
    </row>
    <row r="153" spans="2:19" ht="12.75" hidden="1" customHeight="1" outlineLevel="1" x14ac:dyDescent="0.2">
      <c r="B153" s="851"/>
      <c r="C153" s="851"/>
      <c r="E153" s="2" t="s">
        <v>4</v>
      </c>
      <c r="F153" s="14">
        <v>42867</v>
      </c>
      <c r="G153" s="8">
        <v>0.35069444444444442</v>
      </c>
      <c r="H153" s="8">
        <v>0.5</v>
      </c>
      <c r="I153" s="8">
        <v>0.53125</v>
      </c>
      <c r="J153" s="8">
        <v>0.65625</v>
      </c>
      <c r="K153" s="17">
        <v>0.35416666666666669</v>
      </c>
      <c r="L153" s="11">
        <f>J153-G153-(I153-H153)</f>
        <v>0.27430555555555558</v>
      </c>
      <c r="S153" s="47"/>
    </row>
    <row r="154" spans="2:19" ht="12.75" hidden="1" customHeight="1" outlineLevel="1" x14ac:dyDescent="0.2">
      <c r="B154" s="851"/>
      <c r="C154" s="851"/>
      <c r="E154" s="9" t="s">
        <v>5</v>
      </c>
      <c r="F154" s="13">
        <v>42868</v>
      </c>
      <c r="G154" s="4"/>
      <c r="H154" s="4"/>
      <c r="I154" s="4"/>
      <c r="J154" s="4"/>
      <c r="L154" s="9"/>
      <c r="S154" s="71" t="s">
        <v>83</v>
      </c>
    </row>
    <row r="155" spans="2:19" ht="12.75" hidden="1" customHeight="1" outlineLevel="1" x14ac:dyDescent="0.2">
      <c r="B155" s="851"/>
      <c r="C155" s="851"/>
      <c r="E155" s="9" t="s">
        <v>6</v>
      </c>
      <c r="F155" s="13">
        <v>42869</v>
      </c>
      <c r="G155" s="4"/>
      <c r="H155" s="4"/>
      <c r="I155" s="4"/>
      <c r="J155" s="4"/>
      <c r="L155" s="9"/>
      <c r="S155" s="71" t="s">
        <v>83</v>
      </c>
    </row>
    <row r="156" spans="2:19" ht="12.75" hidden="1" customHeight="1" outlineLevel="1" x14ac:dyDescent="0.2">
      <c r="B156" s="851"/>
      <c r="C156" s="851"/>
      <c r="D156" s="27">
        <v>20</v>
      </c>
      <c r="E156" s="2" t="s">
        <v>1</v>
      </c>
      <c r="F156" s="14">
        <v>42870</v>
      </c>
      <c r="G156" s="8">
        <v>0.33680555555555558</v>
      </c>
      <c r="H156" s="8">
        <v>0.59375</v>
      </c>
      <c r="I156" s="8">
        <v>0.63541666666666663</v>
      </c>
      <c r="J156" s="8">
        <v>0.72916666666666663</v>
      </c>
      <c r="K156" s="17">
        <v>0.35416666666666669</v>
      </c>
      <c r="L156" s="11">
        <f>J156-G156-(I156-H156)</f>
        <v>0.35069444444444442</v>
      </c>
      <c r="S156" s="47"/>
    </row>
    <row r="157" spans="2:19" ht="12.75" hidden="1" customHeight="1" outlineLevel="1" x14ac:dyDescent="0.2">
      <c r="B157" s="851"/>
      <c r="C157" s="851"/>
      <c r="E157" s="2" t="s">
        <v>7</v>
      </c>
      <c r="F157" s="14">
        <v>42871</v>
      </c>
      <c r="G157" s="8">
        <v>0.35069444444444442</v>
      </c>
      <c r="H157" s="8">
        <v>0.54513888888888895</v>
      </c>
      <c r="I157" s="8">
        <v>0.57291666666666663</v>
      </c>
      <c r="J157" s="8">
        <v>0.875</v>
      </c>
      <c r="K157" s="17">
        <v>0.35416666666666669</v>
      </c>
      <c r="L157" s="11">
        <f>J157-G157-(I157-H157)</f>
        <v>0.4965277777777779</v>
      </c>
      <c r="S157" s="47"/>
    </row>
    <row r="158" spans="2:19" ht="12.75" hidden="1" customHeight="1" outlineLevel="1" x14ac:dyDescent="0.2">
      <c r="B158" s="851"/>
      <c r="C158" s="851"/>
      <c r="E158" s="2" t="s">
        <v>2</v>
      </c>
      <c r="F158" s="14">
        <v>42872</v>
      </c>
      <c r="G158" s="8">
        <v>0.33333333333333331</v>
      </c>
      <c r="H158" s="8">
        <v>0.54861111111111105</v>
      </c>
      <c r="I158" s="8">
        <v>0.57986111111111105</v>
      </c>
      <c r="J158" s="8">
        <v>0.73958333333333337</v>
      </c>
      <c r="K158" s="17">
        <v>0.35416666666666669</v>
      </c>
      <c r="L158" s="11">
        <f>J158-G158-(I158-H158)</f>
        <v>0.37500000000000006</v>
      </c>
      <c r="S158" s="47"/>
    </row>
    <row r="159" spans="2:19" ht="12.75" hidden="1" customHeight="1" outlineLevel="1" x14ac:dyDescent="0.2">
      <c r="B159" s="851"/>
      <c r="C159" s="851"/>
      <c r="E159" s="2" t="s">
        <v>3</v>
      </c>
      <c r="F159" s="14">
        <v>42873</v>
      </c>
      <c r="G159" s="8">
        <v>0.33333333333333331</v>
      </c>
      <c r="H159" s="8">
        <v>0.54166666666666663</v>
      </c>
      <c r="I159" s="8">
        <v>0.57291666666666663</v>
      </c>
      <c r="J159" s="8">
        <v>0.75</v>
      </c>
      <c r="K159" s="17">
        <v>0.35416666666666669</v>
      </c>
      <c r="L159" s="11">
        <f>J159-G159-(I159-H159)</f>
        <v>0.38541666666666669</v>
      </c>
      <c r="S159" s="47"/>
    </row>
    <row r="160" spans="2:19" ht="12.75" hidden="1" customHeight="1" outlineLevel="1" x14ac:dyDescent="0.2">
      <c r="B160" s="851"/>
      <c r="C160" s="851"/>
      <c r="E160" s="2" t="s">
        <v>4</v>
      </c>
      <c r="F160" s="14">
        <v>42874</v>
      </c>
      <c r="G160" s="8">
        <v>0.33333333333333331</v>
      </c>
      <c r="H160" s="8">
        <v>0.52083333333333337</v>
      </c>
      <c r="I160" s="8">
        <v>0.5625</v>
      </c>
      <c r="J160" s="69">
        <v>0.6875</v>
      </c>
      <c r="K160" s="17">
        <v>0.35416666666666669</v>
      </c>
      <c r="L160" s="11">
        <f>J160-G160-(I160-H160)</f>
        <v>0.31250000000000006</v>
      </c>
      <c r="S160" s="71" t="s">
        <v>83</v>
      </c>
    </row>
    <row r="161" spans="2:19" ht="12.75" hidden="1" customHeight="1" outlineLevel="1" x14ac:dyDescent="0.2">
      <c r="B161" s="851"/>
      <c r="C161" s="851"/>
      <c r="E161" s="9" t="s">
        <v>5</v>
      </c>
      <c r="F161" s="13">
        <v>42875</v>
      </c>
      <c r="G161" s="4"/>
      <c r="H161" s="4"/>
      <c r="I161" s="4"/>
      <c r="J161" s="4"/>
      <c r="L161" s="9"/>
      <c r="S161" s="71" t="s">
        <v>83</v>
      </c>
    </row>
    <row r="162" spans="2:19" ht="12.75" hidden="1" customHeight="1" outlineLevel="1" x14ac:dyDescent="0.2">
      <c r="B162" s="851"/>
      <c r="C162" s="851"/>
      <c r="E162" s="9" t="s">
        <v>6</v>
      </c>
      <c r="F162" s="13">
        <v>42876</v>
      </c>
      <c r="G162" s="4"/>
      <c r="H162" s="4"/>
      <c r="I162" s="4"/>
      <c r="J162" s="4"/>
      <c r="L162" s="9"/>
      <c r="S162" s="47"/>
    </row>
    <row r="163" spans="2:19" ht="12.75" hidden="1" customHeight="1" outlineLevel="1" x14ac:dyDescent="0.2">
      <c r="B163" s="851"/>
      <c r="C163" s="851"/>
      <c r="D163" s="27">
        <v>21</v>
      </c>
      <c r="E163" s="2" t="s">
        <v>1</v>
      </c>
      <c r="F163" s="14">
        <v>42877</v>
      </c>
      <c r="G163" s="8">
        <v>0.3263888888888889</v>
      </c>
      <c r="H163" s="8">
        <v>0.5625</v>
      </c>
      <c r="I163" s="8">
        <v>0.60416666666666663</v>
      </c>
      <c r="J163" s="8">
        <v>0.72916666666666663</v>
      </c>
      <c r="K163" s="17">
        <v>0.35416666666666669</v>
      </c>
      <c r="L163" s="11">
        <f>J163-G163-(I163-H163)</f>
        <v>0.3611111111111111</v>
      </c>
      <c r="S163" s="47"/>
    </row>
    <row r="164" spans="2:19" ht="12.75" hidden="1" customHeight="1" outlineLevel="1" x14ac:dyDescent="0.2">
      <c r="B164" s="851"/>
      <c r="C164" s="851"/>
      <c r="E164" s="2" t="s">
        <v>7</v>
      </c>
      <c r="F164" s="14">
        <v>42878</v>
      </c>
      <c r="G164" s="8">
        <v>0.34027777777777773</v>
      </c>
      <c r="H164" s="8">
        <v>0.5625</v>
      </c>
      <c r="I164" s="8">
        <v>0.60416666666666663</v>
      </c>
      <c r="J164" s="8">
        <v>0.73958333333333337</v>
      </c>
      <c r="K164" s="17">
        <v>0.35416666666666669</v>
      </c>
      <c r="L164" s="11">
        <f>J164-G164-(I164-H164)</f>
        <v>0.35763888888888901</v>
      </c>
      <c r="S164" s="47"/>
    </row>
    <row r="165" spans="2:19" ht="12.75" hidden="1" customHeight="1" outlineLevel="1" x14ac:dyDescent="0.2">
      <c r="B165" s="851"/>
      <c r="C165" s="851"/>
      <c r="E165" s="2" t="s">
        <v>2</v>
      </c>
      <c r="F165" s="14">
        <v>42879</v>
      </c>
      <c r="G165" s="8">
        <v>0.36805555555555558</v>
      </c>
      <c r="H165" s="8">
        <v>0.52083333333333337</v>
      </c>
      <c r="I165" s="8">
        <v>0.54166666666666663</v>
      </c>
      <c r="J165" s="69">
        <v>0.6875</v>
      </c>
      <c r="K165" s="17">
        <v>0.35416666666666669</v>
      </c>
      <c r="L165" s="11">
        <f>J165-G165-(I165-H165)</f>
        <v>0.29861111111111116</v>
      </c>
      <c r="S165" s="47"/>
    </row>
    <row r="166" spans="2:19" ht="12.75" hidden="1" customHeight="1" outlineLevel="1" x14ac:dyDescent="0.2">
      <c r="B166" s="851"/>
      <c r="C166" s="851"/>
      <c r="E166" s="9" t="s">
        <v>3</v>
      </c>
      <c r="F166" s="13">
        <v>42880</v>
      </c>
      <c r="G166" s="5">
        <v>0.33333333333333331</v>
      </c>
      <c r="H166" s="5">
        <v>0.52083333333333337</v>
      </c>
      <c r="I166" s="5">
        <v>0.54166666666666663</v>
      </c>
      <c r="J166" s="5">
        <v>0.70833333333333337</v>
      </c>
      <c r="K166" s="17">
        <v>0.35416666666666669</v>
      </c>
      <c r="L166" s="10">
        <f>J166-G166-(I166-H166)</f>
        <v>0.3541666666666668</v>
      </c>
      <c r="Q166" s="76" t="s">
        <v>98</v>
      </c>
      <c r="S166" s="47"/>
    </row>
    <row r="167" spans="2:19" ht="12.75" hidden="1" customHeight="1" outlineLevel="1" x14ac:dyDescent="0.2">
      <c r="B167" s="851"/>
      <c r="C167" s="851"/>
      <c r="E167" s="9" t="s">
        <v>4</v>
      </c>
      <c r="F167" s="13">
        <v>42881</v>
      </c>
      <c r="G167" s="5">
        <v>0.33333333333333331</v>
      </c>
      <c r="H167" s="5">
        <v>0.52083333333333337</v>
      </c>
      <c r="I167" s="5">
        <v>0.54166666666666663</v>
      </c>
      <c r="J167" s="5">
        <v>0.70833333333333337</v>
      </c>
      <c r="K167" s="17">
        <v>0.35416666666666669</v>
      </c>
      <c r="L167" s="10">
        <f>J167-G167-(I167-H167)</f>
        <v>0.3541666666666668</v>
      </c>
      <c r="Q167" s="76" t="s">
        <v>98</v>
      </c>
      <c r="S167" s="47"/>
    </row>
    <row r="168" spans="2:19" ht="12.75" hidden="1" customHeight="1" outlineLevel="1" x14ac:dyDescent="0.2">
      <c r="B168" s="851"/>
      <c r="C168" s="851"/>
      <c r="E168" s="9" t="s">
        <v>5</v>
      </c>
      <c r="F168" s="13">
        <v>42882</v>
      </c>
      <c r="S168" s="47"/>
    </row>
    <row r="169" spans="2:19" ht="12.75" hidden="1" customHeight="1" outlineLevel="1" x14ac:dyDescent="0.2">
      <c r="B169" s="851"/>
      <c r="C169" s="851"/>
      <c r="E169" s="9" t="s">
        <v>6</v>
      </c>
      <c r="F169" s="13">
        <v>42883</v>
      </c>
      <c r="S169" s="47"/>
    </row>
    <row r="170" spans="2:19" ht="12.75" hidden="1" customHeight="1" outlineLevel="1" x14ac:dyDescent="0.2">
      <c r="B170" s="851"/>
      <c r="C170" s="851"/>
      <c r="D170" s="27">
        <v>21</v>
      </c>
      <c r="E170" s="2" t="s">
        <v>1</v>
      </c>
      <c r="F170" s="14">
        <v>42884</v>
      </c>
      <c r="G170" s="8">
        <v>0.33680555555555558</v>
      </c>
      <c r="H170" s="8">
        <v>0.55208333333333337</v>
      </c>
      <c r="I170" s="8">
        <v>0.58333333333333337</v>
      </c>
      <c r="J170" s="8">
        <v>0.72222222222222221</v>
      </c>
      <c r="K170" s="17">
        <v>0.35416666666666669</v>
      </c>
      <c r="L170" s="11">
        <f>J170-G170-(I170-H170)</f>
        <v>0.35416666666666663</v>
      </c>
      <c r="S170" s="47"/>
    </row>
    <row r="171" spans="2:19" ht="12.75" hidden="1" customHeight="1" outlineLevel="1" x14ac:dyDescent="0.2">
      <c r="B171" s="851"/>
      <c r="C171" s="851"/>
      <c r="E171" s="2" t="s">
        <v>7</v>
      </c>
      <c r="F171" s="14">
        <v>42885</v>
      </c>
      <c r="G171" s="8">
        <v>0.33680555555555558</v>
      </c>
      <c r="H171" s="8">
        <v>0.52083333333333337</v>
      </c>
      <c r="I171" s="8">
        <v>0.54166666666666663</v>
      </c>
      <c r="J171" s="8">
        <v>0.72222222222222221</v>
      </c>
      <c r="K171" s="17">
        <v>0.35416666666666669</v>
      </c>
      <c r="L171" s="11">
        <f>J171-G171-(I171-H171)</f>
        <v>0.36458333333333337</v>
      </c>
      <c r="S171" s="47"/>
    </row>
    <row r="172" spans="2:19" ht="12.75" hidden="1" customHeight="1" outlineLevel="1" x14ac:dyDescent="0.2">
      <c r="B172" s="851"/>
      <c r="C172" s="851"/>
      <c r="E172" s="2" t="s">
        <v>2</v>
      </c>
      <c r="F172" s="14">
        <v>42886</v>
      </c>
      <c r="G172" s="8">
        <v>0.34027777777777773</v>
      </c>
      <c r="H172" s="8">
        <v>0.53125</v>
      </c>
      <c r="I172" s="8">
        <v>0.57291666666666663</v>
      </c>
      <c r="J172" s="8">
        <v>0.73958333333333337</v>
      </c>
      <c r="K172" s="17">
        <v>0.35416666666666669</v>
      </c>
      <c r="L172" s="11">
        <f>J172-G172-(I172-H172)</f>
        <v>0.35763888888888901</v>
      </c>
      <c r="S172" s="47"/>
    </row>
    <row r="173" spans="2:19" ht="12.75" hidden="1" customHeight="1" outlineLevel="1" x14ac:dyDescent="0.2">
      <c r="B173" s="851"/>
      <c r="C173" s="851"/>
      <c r="J173" s="4" t="s">
        <v>21</v>
      </c>
      <c r="K173" s="18">
        <f>SUM((K141:K172))</f>
        <v>8.1458333333333357</v>
      </c>
      <c r="L173" s="18">
        <f>SUM((L141:L172))</f>
        <v>8.3645833333333357</v>
      </c>
      <c r="M173" s="18">
        <f>IF(L173-K173&lt;0,K173-L173,L173-K173)</f>
        <v>0.21875</v>
      </c>
      <c r="N173" s="90">
        <f>8.5*SUM(N141:N172)/24</f>
        <v>0</v>
      </c>
      <c r="O173" s="90">
        <f>M173-N173</f>
        <v>0.21875</v>
      </c>
      <c r="S173" s="47"/>
    </row>
    <row r="174" spans="2:19" ht="12.75" customHeight="1" collapsed="1" x14ac:dyDescent="0.2">
      <c r="B174" s="852"/>
      <c r="C174" s="852"/>
      <c r="D174" s="49"/>
      <c r="E174" s="51"/>
      <c r="F174" s="51"/>
      <c r="G174" s="52"/>
      <c r="H174" s="52"/>
      <c r="I174" s="52"/>
      <c r="J174" s="52"/>
      <c r="K174" s="61"/>
      <c r="L174" s="51"/>
      <c r="M174" s="51"/>
      <c r="N174" s="57"/>
      <c r="O174" s="57"/>
      <c r="P174" s="49"/>
      <c r="Q174" s="49"/>
      <c r="R174" s="55"/>
      <c r="S174" s="56"/>
    </row>
    <row r="175" spans="2:19" ht="12.75" hidden="1" customHeight="1" outlineLevel="1" x14ac:dyDescent="0.2">
      <c r="B175" s="850">
        <v>2017</v>
      </c>
      <c r="C175" s="850" t="s">
        <v>33</v>
      </c>
      <c r="D175" s="41"/>
      <c r="E175" s="42"/>
      <c r="F175" s="42"/>
      <c r="G175" s="43"/>
      <c r="H175" s="43"/>
      <c r="I175" s="43"/>
      <c r="J175" s="43"/>
      <c r="K175" s="44"/>
      <c r="L175" s="42"/>
      <c r="M175" s="42"/>
      <c r="N175" s="59"/>
      <c r="O175" s="59"/>
      <c r="P175" s="41"/>
      <c r="Q175" s="41"/>
      <c r="R175" s="45"/>
      <c r="S175" s="46"/>
    </row>
    <row r="176" spans="2:19" ht="12.75" hidden="1" customHeight="1" outlineLevel="1" x14ac:dyDescent="0.2">
      <c r="B176" s="851"/>
      <c r="C176" s="851"/>
      <c r="E176" s="2" t="s">
        <v>3</v>
      </c>
      <c r="F176" s="14">
        <v>42887</v>
      </c>
      <c r="G176" s="8">
        <v>0.3298611111111111</v>
      </c>
      <c r="H176" s="8">
        <v>0.52083333333333337</v>
      </c>
      <c r="I176" s="8">
        <v>0.55208333333333337</v>
      </c>
      <c r="J176" s="8">
        <v>0.72916666666666663</v>
      </c>
      <c r="K176" s="17">
        <v>0.35416666666666669</v>
      </c>
      <c r="L176" s="11">
        <f>J176-G176-(I176-H176)</f>
        <v>0.36805555555555552</v>
      </c>
      <c r="S176" s="47"/>
    </row>
    <row r="177" spans="2:19" ht="12.75" hidden="1" customHeight="1" outlineLevel="1" x14ac:dyDescent="0.2">
      <c r="B177" s="851"/>
      <c r="C177" s="851"/>
      <c r="E177" s="2" t="s">
        <v>4</v>
      </c>
      <c r="F177" s="14">
        <v>42888</v>
      </c>
      <c r="G177" s="8">
        <v>0.33680555555555558</v>
      </c>
      <c r="H177" s="8">
        <v>0.56944444444444442</v>
      </c>
      <c r="I177" s="8">
        <v>0.59722222222222221</v>
      </c>
      <c r="J177" s="8">
        <v>0.64583333333333337</v>
      </c>
      <c r="K177" s="17">
        <v>0.35416666666666669</v>
      </c>
      <c r="L177" s="11">
        <f>J177-G177-(I177-H177)</f>
        <v>0.28125</v>
      </c>
      <c r="S177" s="71" t="s">
        <v>99</v>
      </c>
    </row>
    <row r="178" spans="2:19" ht="12.75" hidden="1" customHeight="1" outlineLevel="1" x14ac:dyDescent="0.2">
      <c r="B178" s="851"/>
      <c r="C178" s="851"/>
      <c r="E178" s="9" t="s">
        <v>5</v>
      </c>
      <c r="F178" s="13">
        <v>42889</v>
      </c>
      <c r="G178" s="5"/>
      <c r="H178" s="5"/>
      <c r="I178" s="5"/>
      <c r="J178" s="5"/>
      <c r="L178" s="10"/>
      <c r="S178" s="71"/>
    </row>
    <row r="179" spans="2:19" ht="12.75" hidden="1" customHeight="1" outlineLevel="1" x14ac:dyDescent="0.2">
      <c r="B179" s="851"/>
      <c r="C179" s="851"/>
      <c r="E179" s="9" t="s">
        <v>6</v>
      </c>
      <c r="F179" s="13">
        <v>42890</v>
      </c>
      <c r="G179" s="5"/>
      <c r="H179" s="5"/>
      <c r="I179" s="5"/>
      <c r="J179" s="5"/>
      <c r="L179" s="10"/>
      <c r="S179" s="71"/>
    </row>
    <row r="180" spans="2:19" ht="12.75" hidden="1" customHeight="1" outlineLevel="1" x14ac:dyDescent="0.2">
      <c r="B180" s="851"/>
      <c r="C180" s="851"/>
      <c r="D180" s="27">
        <v>22</v>
      </c>
      <c r="E180" s="9" t="s">
        <v>1</v>
      </c>
      <c r="F180" s="13">
        <v>42891</v>
      </c>
      <c r="G180" s="5">
        <v>0.33333333333333331</v>
      </c>
      <c r="H180" s="5">
        <v>0.52083333333333337</v>
      </c>
      <c r="I180" s="5">
        <v>0.54166666666666663</v>
      </c>
      <c r="J180" s="5">
        <v>0.70833333333333337</v>
      </c>
      <c r="K180" s="17">
        <v>0.35416666666666669</v>
      </c>
      <c r="L180" s="10">
        <f>J180-G180-(I180-H180)</f>
        <v>0.3541666666666668</v>
      </c>
      <c r="Q180" s="76" t="s">
        <v>98</v>
      </c>
      <c r="S180" s="71" t="s">
        <v>99</v>
      </c>
    </row>
    <row r="181" spans="2:19" ht="12.75" hidden="1" customHeight="1" outlineLevel="1" x14ac:dyDescent="0.2">
      <c r="B181" s="851"/>
      <c r="C181" s="851"/>
      <c r="E181" s="2" t="s">
        <v>7</v>
      </c>
      <c r="F181" s="14">
        <v>42892</v>
      </c>
      <c r="G181" s="8">
        <v>0.34027777777777773</v>
      </c>
      <c r="H181" s="8">
        <v>0.52083333333333337</v>
      </c>
      <c r="I181" s="8">
        <v>0.55208333333333337</v>
      </c>
      <c r="J181" s="8">
        <v>0.73958333333333337</v>
      </c>
      <c r="K181" s="17">
        <v>0.35416666666666669</v>
      </c>
      <c r="L181" s="11">
        <f>J181-G181-(I181-H181)</f>
        <v>0.36805555555555564</v>
      </c>
      <c r="S181" s="47"/>
    </row>
    <row r="182" spans="2:19" ht="12.75" hidden="1" customHeight="1" outlineLevel="1" x14ac:dyDescent="0.2">
      <c r="B182" s="851"/>
      <c r="C182" s="851"/>
      <c r="E182" s="2" t="s">
        <v>2</v>
      </c>
      <c r="F182" s="14">
        <v>42893</v>
      </c>
      <c r="G182" s="8">
        <v>0.33333333333333331</v>
      </c>
      <c r="H182" s="8">
        <v>0.53125</v>
      </c>
      <c r="I182" s="8">
        <v>0.57291666666666663</v>
      </c>
      <c r="J182" s="8">
        <v>0.73263888888888884</v>
      </c>
      <c r="K182" s="17">
        <v>0.35416666666666669</v>
      </c>
      <c r="L182" s="11">
        <f>J182-G182-(I182-H182)</f>
        <v>0.3576388888888889</v>
      </c>
      <c r="S182" s="47"/>
    </row>
    <row r="183" spans="2:19" ht="12.75" hidden="1" customHeight="1" outlineLevel="1" x14ac:dyDescent="0.2">
      <c r="B183" s="851"/>
      <c r="C183" s="851"/>
      <c r="E183" s="2" t="s">
        <v>3</v>
      </c>
      <c r="F183" s="14">
        <v>42894</v>
      </c>
      <c r="G183" s="8">
        <v>0.34375</v>
      </c>
      <c r="H183" s="8">
        <v>0.54166666666666663</v>
      </c>
      <c r="I183" s="8">
        <v>0.58333333333333337</v>
      </c>
      <c r="J183" s="8">
        <v>0.75</v>
      </c>
      <c r="K183" s="17">
        <v>0.35416666666666669</v>
      </c>
      <c r="L183" s="10">
        <f>J183-G183-(I183-H183)</f>
        <v>0.36458333333333326</v>
      </c>
      <c r="S183" s="47"/>
    </row>
    <row r="184" spans="2:19" ht="12.75" hidden="1" customHeight="1" outlineLevel="1" x14ac:dyDescent="0.2">
      <c r="B184" s="851"/>
      <c r="C184" s="851"/>
      <c r="E184" s="2" t="s">
        <v>4</v>
      </c>
      <c r="F184" s="14">
        <v>42895</v>
      </c>
      <c r="G184" s="8">
        <v>0.33333333333333331</v>
      </c>
      <c r="H184" s="8">
        <v>0.45833333333333331</v>
      </c>
      <c r="I184" s="8">
        <v>0.5</v>
      </c>
      <c r="J184" s="8">
        <v>0.70833333333333337</v>
      </c>
      <c r="K184" s="17">
        <v>0.35416666666666669</v>
      </c>
      <c r="L184" s="10">
        <f>J184-G184-(I184-H184)</f>
        <v>0.33333333333333337</v>
      </c>
      <c r="S184" s="47"/>
    </row>
    <row r="185" spans="2:19" ht="12.75" hidden="1" customHeight="1" outlineLevel="1" x14ac:dyDescent="0.2">
      <c r="B185" s="851"/>
      <c r="C185" s="851"/>
      <c r="E185" s="9" t="s">
        <v>5</v>
      </c>
      <c r="F185" s="13">
        <v>42896</v>
      </c>
      <c r="G185" s="4"/>
      <c r="H185" s="4"/>
      <c r="I185" s="4"/>
      <c r="J185" s="4"/>
      <c r="L185" s="9"/>
      <c r="S185" s="47"/>
    </row>
    <row r="186" spans="2:19" ht="12.75" hidden="1" customHeight="1" outlineLevel="1" x14ac:dyDescent="0.2">
      <c r="B186" s="851"/>
      <c r="C186" s="851"/>
      <c r="E186" s="9" t="s">
        <v>6</v>
      </c>
      <c r="F186" s="13">
        <v>42897</v>
      </c>
      <c r="G186" s="4"/>
      <c r="H186" s="4"/>
      <c r="I186" s="4"/>
      <c r="J186" s="4"/>
      <c r="L186" s="9"/>
      <c r="S186" s="47"/>
    </row>
    <row r="187" spans="2:19" ht="12.75" hidden="1" customHeight="1" outlineLevel="1" x14ac:dyDescent="0.2">
      <c r="B187" s="851"/>
      <c r="C187" s="851"/>
      <c r="D187" s="27">
        <v>23</v>
      </c>
      <c r="E187" s="2" t="s">
        <v>1</v>
      </c>
      <c r="F187" s="14">
        <v>42898</v>
      </c>
      <c r="G187" s="8">
        <v>0.375</v>
      </c>
      <c r="H187" s="8">
        <v>0.53125</v>
      </c>
      <c r="I187" s="8">
        <v>0.58333333333333337</v>
      </c>
      <c r="J187" s="8">
        <v>0.75</v>
      </c>
      <c r="K187" s="17">
        <v>0.35416666666666669</v>
      </c>
      <c r="L187" s="11">
        <f>J187-G187-(I187-H187)</f>
        <v>0.32291666666666663</v>
      </c>
      <c r="Q187" s="27" t="s">
        <v>101</v>
      </c>
      <c r="S187" s="47" t="s">
        <v>100</v>
      </c>
    </row>
    <row r="188" spans="2:19" ht="12.75" hidden="1" customHeight="1" outlineLevel="1" x14ac:dyDescent="0.2">
      <c r="B188" s="851"/>
      <c r="C188" s="851"/>
      <c r="E188" s="2" t="s">
        <v>7</v>
      </c>
      <c r="F188" s="14">
        <v>42899</v>
      </c>
      <c r="G188" s="8">
        <v>0.33333333333333331</v>
      </c>
      <c r="H188" s="8">
        <v>0.5625</v>
      </c>
      <c r="I188" s="8">
        <v>0.58333333333333337</v>
      </c>
      <c r="J188" s="8">
        <v>0.70833333333333337</v>
      </c>
      <c r="K188" s="17">
        <v>0.35416666666666669</v>
      </c>
      <c r="L188" s="11">
        <f>J188-G188-(I188-H188)</f>
        <v>0.35416666666666669</v>
      </c>
      <c r="S188" s="47" t="s">
        <v>102</v>
      </c>
    </row>
    <row r="189" spans="2:19" ht="12.75" hidden="1" customHeight="1" outlineLevel="1" x14ac:dyDescent="0.2">
      <c r="B189" s="851"/>
      <c r="C189" s="851"/>
      <c r="E189" s="2" t="s">
        <v>2</v>
      </c>
      <c r="F189" s="14">
        <v>42900</v>
      </c>
      <c r="G189" s="8">
        <v>0.34722222222222227</v>
      </c>
      <c r="H189" s="8">
        <v>0.52083333333333337</v>
      </c>
      <c r="I189" s="8">
        <v>0.54166666666666663</v>
      </c>
      <c r="J189" s="8">
        <v>0.66666666666666663</v>
      </c>
      <c r="K189" s="17">
        <v>0.35416666666666669</v>
      </c>
      <c r="L189" s="11">
        <f>J189-G189-(I189-H189)</f>
        <v>0.2986111111111111</v>
      </c>
      <c r="S189" s="47"/>
    </row>
    <row r="190" spans="2:19" ht="12.75" hidden="1" customHeight="1" outlineLevel="1" x14ac:dyDescent="0.2">
      <c r="B190" s="851"/>
      <c r="C190" s="851"/>
      <c r="E190" s="2" t="s">
        <v>3</v>
      </c>
      <c r="F190" s="14">
        <v>42901</v>
      </c>
      <c r="G190" s="8">
        <v>0.34722222222222227</v>
      </c>
      <c r="H190" s="8">
        <v>0.53125</v>
      </c>
      <c r="I190" s="8">
        <v>0.5625</v>
      </c>
      <c r="J190" s="8">
        <v>0.78125</v>
      </c>
      <c r="K190" s="17">
        <v>0.35416666666666669</v>
      </c>
      <c r="L190" s="11">
        <f>J190-G190-(I190-H190)</f>
        <v>0.40277777777777773</v>
      </c>
      <c r="S190" s="47"/>
    </row>
    <row r="191" spans="2:19" ht="12.75" hidden="1" customHeight="1" outlineLevel="1" x14ac:dyDescent="0.2">
      <c r="B191" s="851"/>
      <c r="C191" s="851"/>
      <c r="E191" s="2" t="s">
        <v>4</v>
      </c>
      <c r="F191" s="14">
        <v>42902</v>
      </c>
      <c r="G191" s="8">
        <v>0.33680555555555558</v>
      </c>
      <c r="H191" s="8">
        <v>0.52083333333333337</v>
      </c>
      <c r="I191" s="8">
        <v>0.54166666666666663</v>
      </c>
      <c r="J191" s="8">
        <v>0.70833333333333337</v>
      </c>
      <c r="K191" s="17">
        <v>0.35416666666666669</v>
      </c>
      <c r="L191" s="11">
        <f>J191-G191-(I191-H191)</f>
        <v>0.35069444444444453</v>
      </c>
      <c r="S191" s="47"/>
    </row>
    <row r="192" spans="2:19" ht="12.75" hidden="1" customHeight="1" outlineLevel="1" x14ac:dyDescent="0.2">
      <c r="B192" s="851"/>
      <c r="C192" s="851"/>
      <c r="E192" s="9" t="s">
        <v>5</v>
      </c>
      <c r="F192" s="13">
        <v>42903</v>
      </c>
      <c r="G192" s="4"/>
      <c r="H192" s="4"/>
      <c r="I192" s="4"/>
      <c r="J192" s="4"/>
      <c r="L192" s="9"/>
      <c r="S192" s="47"/>
    </row>
    <row r="193" spans="2:19" ht="12.75" hidden="1" customHeight="1" outlineLevel="1" x14ac:dyDescent="0.2">
      <c r="B193" s="851"/>
      <c r="C193" s="851"/>
      <c r="E193" s="9" t="s">
        <v>6</v>
      </c>
      <c r="F193" s="13">
        <v>42904</v>
      </c>
      <c r="G193" s="4"/>
      <c r="H193" s="4"/>
      <c r="I193" s="4"/>
      <c r="J193" s="4"/>
      <c r="L193" s="9"/>
      <c r="S193" s="47"/>
    </row>
    <row r="194" spans="2:19" ht="12.75" hidden="1" customHeight="1" outlineLevel="1" x14ac:dyDescent="0.2">
      <c r="B194" s="851"/>
      <c r="C194" s="851"/>
      <c r="D194" s="27">
        <v>24</v>
      </c>
      <c r="E194" s="2" t="s">
        <v>1</v>
      </c>
      <c r="F194" s="14">
        <v>42905</v>
      </c>
      <c r="G194" s="8">
        <v>0.33333333333333331</v>
      </c>
      <c r="H194" s="8">
        <v>0.5625</v>
      </c>
      <c r="I194" s="8">
        <v>0.59375</v>
      </c>
      <c r="J194" s="8">
        <v>0.79166666666666663</v>
      </c>
      <c r="K194" s="17">
        <v>0.35416666666666669</v>
      </c>
      <c r="L194" s="11">
        <f>J194-G194-(I194-H194)</f>
        <v>0.42708333333333331</v>
      </c>
      <c r="S194" s="47"/>
    </row>
    <row r="195" spans="2:19" ht="12.75" hidden="1" customHeight="1" outlineLevel="1" x14ac:dyDescent="0.2">
      <c r="B195" s="851"/>
      <c r="C195" s="851"/>
      <c r="E195" s="2" t="s">
        <v>7</v>
      </c>
      <c r="F195" s="14">
        <v>42906</v>
      </c>
      <c r="G195" s="8">
        <v>0.33680555555555558</v>
      </c>
      <c r="H195" s="8">
        <v>0.54166666666666663</v>
      </c>
      <c r="I195" s="8">
        <v>0.57291666666666663</v>
      </c>
      <c r="J195" s="8">
        <v>0.75</v>
      </c>
      <c r="K195" s="17">
        <v>0.35416666666666669</v>
      </c>
      <c r="L195" s="11">
        <f>J195-G195-(I195-H195)</f>
        <v>0.38194444444444442</v>
      </c>
      <c r="S195" s="47"/>
    </row>
    <row r="196" spans="2:19" ht="12.75" hidden="1" customHeight="1" outlineLevel="1" x14ac:dyDescent="0.2">
      <c r="B196" s="851"/>
      <c r="C196" s="851"/>
      <c r="E196" s="2" t="s">
        <v>2</v>
      </c>
      <c r="F196" s="14">
        <v>42907</v>
      </c>
      <c r="G196" s="8">
        <v>0.35069444444444442</v>
      </c>
      <c r="H196" s="8">
        <v>0.54166666666666663</v>
      </c>
      <c r="I196" s="8">
        <v>0.57291666666666663</v>
      </c>
      <c r="J196" s="8">
        <v>0.72916666666666663</v>
      </c>
      <c r="K196" s="17">
        <v>0.35416666666666669</v>
      </c>
      <c r="L196" s="11">
        <f>J196-G196-(I196-H196)</f>
        <v>0.34722222222222221</v>
      </c>
      <c r="S196" s="47"/>
    </row>
    <row r="197" spans="2:19" ht="12.75" hidden="1" customHeight="1" outlineLevel="1" x14ac:dyDescent="0.2">
      <c r="B197" s="851"/>
      <c r="C197" s="851"/>
      <c r="E197" s="2" t="s">
        <v>3</v>
      </c>
      <c r="F197" s="14">
        <v>42908</v>
      </c>
      <c r="G197" s="8">
        <v>0.33333333333333331</v>
      </c>
      <c r="H197" s="8">
        <v>0.52083333333333337</v>
      </c>
      <c r="I197" s="8">
        <v>0.55208333333333337</v>
      </c>
      <c r="J197" s="8">
        <v>0.79166666666666663</v>
      </c>
      <c r="K197" s="17">
        <v>0.35416666666666669</v>
      </c>
      <c r="L197" s="11">
        <f>J197-G197-(I197-H197)</f>
        <v>0.42708333333333331</v>
      </c>
      <c r="S197" s="47"/>
    </row>
    <row r="198" spans="2:19" ht="12.75" hidden="1" customHeight="1" outlineLevel="1" x14ac:dyDescent="0.2">
      <c r="B198" s="851"/>
      <c r="C198" s="851"/>
      <c r="E198" s="2" t="s">
        <v>4</v>
      </c>
      <c r="F198" s="14">
        <v>42909</v>
      </c>
      <c r="G198" s="8">
        <v>0.33333333333333331</v>
      </c>
      <c r="H198" s="8">
        <v>0.53125</v>
      </c>
      <c r="I198" s="8">
        <v>0.5625</v>
      </c>
      <c r="J198" s="8">
        <v>0.70833333333333337</v>
      </c>
      <c r="K198" s="17">
        <v>0.35416666666666669</v>
      </c>
      <c r="L198" s="11">
        <f>J198-G198-(I198-H198)</f>
        <v>0.34375000000000006</v>
      </c>
      <c r="S198" s="47"/>
    </row>
    <row r="199" spans="2:19" ht="12.75" hidden="1" customHeight="1" outlineLevel="1" x14ac:dyDescent="0.2">
      <c r="B199" s="851"/>
      <c r="C199" s="851"/>
      <c r="E199" s="9" t="s">
        <v>5</v>
      </c>
      <c r="F199" s="13">
        <v>42910</v>
      </c>
      <c r="S199" s="70" t="s">
        <v>63</v>
      </c>
    </row>
    <row r="200" spans="2:19" ht="12.75" hidden="1" customHeight="1" outlineLevel="1" x14ac:dyDescent="0.2">
      <c r="B200" s="851"/>
      <c r="C200" s="851"/>
      <c r="E200" s="9" t="s">
        <v>6</v>
      </c>
      <c r="F200" s="13">
        <v>42911</v>
      </c>
      <c r="S200" s="71"/>
    </row>
    <row r="201" spans="2:19" ht="12.75" hidden="1" customHeight="1" outlineLevel="1" x14ac:dyDescent="0.2">
      <c r="B201" s="851"/>
      <c r="C201" s="851"/>
      <c r="D201" s="27">
        <v>25</v>
      </c>
      <c r="E201" s="2" t="s">
        <v>1</v>
      </c>
      <c r="F201" s="14">
        <v>42912</v>
      </c>
      <c r="G201" s="8">
        <v>0.33333333333333331</v>
      </c>
      <c r="H201" s="8">
        <v>0.54166666666666663</v>
      </c>
      <c r="I201" s="8">
        <v>0.5625</v>
      </c>
      <c r="J201" s="8">
        <v>0.82986111111111116</v>
      </c>
      <c r="K201" s="17">
        <v>0.35416666666666669</v>
      </c>
      <c r="L201" s="11">
        <f>J201-G201-(I201-H201)</f>
        <v>0.47569444444444448</v>
      </c>
      <c r="S201" s="71"/>
    </row>
    <row r="202" spans="2:19" ht="12.75" hidden="1" customHeight="1" outlineLevel="1" x14ac:dyDescent="0.2">
      <c r="B202" s="851"/>
      <c r="C202" s="851"/>
      <c r="E202" s="2" t="s">
        <v>7</v>
      </c>
      <c r="F202" s="14">
        <v>42913</v>
      </c>
      <c r="G202" s="8">
        <v>0.34027777777777773</v>
      </c>
      <c r="H202" s="8">
        <v>0.54166666666666663</v>
      </c>
      <c r="I202" s="8">
        <v>0.5625</v>
      </c>
      <c r="J202" s="8">
        <v>0.72916666666666663</v>
      </c>
      <c r="K202" s="17">
        <v>0.35416666666666669</v>
      </c>
      <c r="L202" s="11">
        <f>J202-G202-(I202-H202)</f>
        <v>0.36805555555555552</v>
      </c>
      <c r="S202" s="71"/>
    </row>
    <row r="203" spans="2:19" ht="12.75" hidden="1" customHeight="1" outlineLevel="1" x14ac:dyDescent="0.2">
      <c r="B203" s="851"/>
      <c r="C203" s="851"/>
      <c r="E203" s="2" t="s">
        <v>2</v>
      </c>
      <c r="F203" s="14">
        <v>42914</v>
      </c>
      <c r="G203" s="8">
        <v>0.34375</v>
      </c>
      <c r="H203" s="8">
        <v>0.54166666666666663</v>
      </c>
      <c r="I203" s="8">
        <v>0.5625</v>
      </c>
      <c r="J203" s="8">
        <v>0.72916666666666663</v>
      </c>
      <c r="K203" s="17">
        <v>0.35416666666666669</v>
      </c>
      <c r="L203" s="11">
        <f>J203-G203-(I203-H203)</f>
        <v>0.36458333333333326</v>
      </c>
      <c r="S203" s="71"/>
    </row>
    <row r="204" spans="2:19" ht="12.75" hidden="1" customHeight="1" outlineLevel="1" x14ac:dyDescent="0.2">
      <c r="B204" s="851"/>
      <c r="C204" s="851"/>
      <c r="E204" s="2" t="s">
        <v>3</v>
      </c>
      <c r="F204" s="14">
        <v>42915</v>
      </c>
      <c r="G204" s="8">
        <v>0.3611111111111111</v>
      </c>
      <c r="H204" s="8">
        <v>0.54166666666666663</v>
      </c>
      <c r="I204" s="8">
        <v>0.5625</v>
      </c>
      <c r="J204" s="8">
        <v>0.75</v>
      </c>
      <c r="K204" s="17">
        <v>0.35416666666666669</v>
      </c>
      <c r="L204" s="11">
        <f>J204-G204-(I204-H204)</f>
        <v>0.36805555555555552</v>
      </c>
      <c r="S204" s="71"/>
    </row>
    <row r="205" spans="2:19" ht="12.75" hidden="1" customHeight="1" outlineLevel="1" x14ac:dyDescent="0.2">
      <c r="B205" s="851"/>
      <c r="C205" s="851"/>
      <c r="E205" s="2" t="s">
        <v>4</v>
      </c>
      <c r="F205" s="14">
        <v>42916</v>
      </c>
      <c r="G205" s="8">
        <v>0.40625</v>
      </c>
      <c r="H205" s="8">
        <v>0.54166666666666663</v>
      </c>
      <c r="I205" s="8">
        <v>0.5625</v>
      </c>
      <c r="J205" s="8">
        <v>0.91666666666666663</v>
      </c>
      <c r="K205" s="17">
        <v>0.35416666666666669</v>
      </c>
      <c r="L205" s="11">
        <f>J205-G205-(I205-H205)</f>
        <v>0.48958333333333326</v>
      </c>
      <c r="S205" s="71"/>
    </row>
    <row r="206" spans="2:19" ht="12.75" hidden="1" customHeight="1" outlineLevel="1" x14ac:dyDescent="0.2">
      <c r="B206" s="851"/>
      <c r="C206" s="851"/>
      <c r="E206" s="9"/>
      <c r="F206" s="13"/>
      <c r="G206" s="5"/>
      <c r="H206" s="5"/>
      <c r="I206" s="5"/>
      <c r="J206" s="5"/>
      <c r="K206" s="17"/>
      <c r="L206" s="10"/>
      <c r="S206" s="71"/>
    </row>
    <row r="207" spans="2:19" ht="12.75" hidden="1" customHeight="1" outlineLevel="1" x14ac:dyDescent="0.2">
      <c r="B207" s="851"/>
      <c r="C207" s="851"/>
      <c r="J207" s="4" t="s">
        <v>21</v>
      </c>
      <c r="K207" s="18">
        <f>SUM((K175:K206))</f>
        <v>7.7916666666666687</v>
      </c>
      <c r="L207" s="18">
        <f>SUM((L175:L206))</f>
        <v>8.1493055555555554</v>
      </c>
      <c r="M207" s="18">
        <f>IF(L207-K207&lt;0,K207-L207,L207-K207)</f>
        <v>0.35763888888888662</v>
      </c>
      <c r="N207" s="90">
        <f>8.5*SUM(N175:N206)/24</f>
        <v>0</v>
      </c>
      <c r="O207" s="90">
        <f>M207-N207</f>
        <v>0.35763888888888662</v>
      </c>
      <c r="S207" s="71"/>
    </row>
    <row r="208" spans="2:19" ht="12.75" customHeight="1" collapsed="1" x14ac:dyDescent="0.2">
      <c r="B208" s="852"/>
      <c r="C208" s="852"/>
      <c r="D208" s="49"/>
      <c r="E208" s="51"/>
      <c r="F208" s="51"/>
      <c r="G208" s="52"/>
      <c r="H208" s="52"/>
      <c r="I208" s="52"/>
      <c r="J208" s="52"/>
      <c r="K208" s="61"/>
      <c r="L208" s="51"/>
      <c r="M208" s="51"/>
      <c r="N208" s="57"/>
      <c r="O208" s="57"/>
      <c r="P208" s="49"/>
      <c r="Q208" s="49"/>
      <c r="R208" s="55"/>
      <c r="S208" s="72"/>
    </row>
    <row r="209" spans="2:25" ht="12.75" hidden="1" customHeight="1" outlineLevel="1" x14ac:dyDescent="0.2">
      <c r="B209" s="850">
        <v>2017</v>
      </c>
      <c r="C209" s="850" t="s">
        <v>34</v>
      </c>
      <c r="D209" s="41"/>
      <c r="E209" s="42"/>
      <c r="F209" s="42"/>
      <c r="G209" s="43"/>
      <c r="H209" s="43"/>
      <c r="I209" s="43"/>
      <c r="J209" s="43"/>
      <c r="K209" s="44"/>
      <c r="L209" s="42"/>
      <c r="M209" s="42"/>
      <c r="N209" s="59"/>
      <c r="O209" s="59"/>
      <c r="P209" s="41"/>
      <c r="Q209" s="41"/>
      <c r="R209" s="45"/>
      <c r="S209" s="74"/>
    </row>
    <row r="210" spans="2:25" ht="12.75" hidden="1" customHeight="1" outlineLevel="1" x14ac:dyDescent="0.2">
      <c r="B210" s="851"/>
      <c r="C210" s="851"/>
      <c r="E210" s="9" t="s">
        <v>5</v>
      </c>
      <c r="F210" s="13">
        <v>42917</v>
      </c>
      <c r="G210" s="5"/>
      <c r="H210" s="5"/>
      <c r="I210" s="5"/>
      <c r="J210" s="5"/>
      <c r="K210" s="17"/>
      <c r="L210" s="10"/>
      <c r="S210" s="71"/>
    </row>
    <row r="211" spans="2:25" ht="12.75" hidden="1" customHeight="1" outlineLevel="1" x14ac:dyDescent="0.2">
      <c r="B211" s="851"/>
      <c r="C211" s="851"/>
      <c r="E211" s="9" t="s">
        <v>6</v>
      </c>
      <c r="F211" s="13">
        <v>42918</v>
      </c>
      <c r="G211" s="4"/>
      <c r="H211" s="4"/>
      <c r="I211" s="4"/>
      <c r="J211" s="4"/>
      <c r="L211" s="9"/>
      <c r="S211" s="71"/>
    </row>
    <row r="212" spans="2:25" ht="12.75" hidden="1" customHeight="1" outlineLevel="1" x14ac:dyDescent="0.2">
      <c r="B212" s="851"/>
      <c r="C212" s="851"/>
      <c r="D212" s="27">
        <v>27</v>
      </c>
      <c r="E212" s="2" t="s">
        <v>1</v>
      </c>
      <c r="F212" s="14">
        <v>42919</v>
      </c>
      <c r="G212" s="8">
        <v>0.34722222222222227</v>
      </c>
      <c r="H212" s="8">
        <v>0.52083333333333337</v>
      </c>
      <c r="I212" s="8">
        <v>0.54166666666666663</v>
      </c>
      <c r="J212" s="8">
        <v>0.70833333333333337</v>
      </c>
      <c r="K212" s="17">
        <v>0.35416666666666669</v>
      </c>
      <c r="L212" s="11">
        <f>J212-G212-(I212-H212)</f>
        <v>0.34027777777777785</v>
      </c>
      <c r="Q212" s="82"/>
      <c r="S212" s="71"/>
    </row>
    <row r="213" spans="2:25" ht="12.75" hidden="1" customHeight="1" outlineLevel="1" x14ac:dyDescent="0.2">
      <c r="B213" s="851"/>
      <c r="C213" s="851"/>
      <c r="E213" s="2" t="s">
        <v>7</v>
      </c>
      <c r="F213" s="14">
        <v>42920</v>
      </c>
      <c r="G213" s="8">
        <v>0.34375</v>
      </c>
      <c r="H213" s="8">
        <v>0.53819444444444442</v>
      </c>
      <c r="I213" s="8">
        <v>0.5625</v>
      </c>
      <c r="J213" s="8">
        <v>0.73958333333333337</v>
      </c>
      <c r="K213" s="17">
        <v>0.35416666666666669</v>
      </c>
      <c r="L213" s="11">
        <f>J213-G213-(I213-H213)</f>
        <v>0.37152777777777779</v>
      </c>
      <c r="Q213" s="82"/>
      <c r="S213" s="71"/>
    </row>
    <row r="214" spans="2:25" ht="12.75" hidden="1" customHeight="1" outlineLevel="1" x14ac:dyDescent="0.2">
      <c r="B214" s="851"/>
      <c r="C214" s="851"/>
      <c r="E214" s="2" t="s">
        <v>2</v>
      </c>
      <c r="F214" s="14">
        <v>42921</v>
      </c>
      <c r="G214" s="8">
        <v>0.36805555555555558</v>
      </c>
      <c r="H214" s="8">
        <v>0.54166666666666663</v>
      </c>
      <c r="I214" s="8">
        <v>0.5625</v>
      </c>
      <c r="J214" s="8">
        <v>0.64583333333333337</v>
      </c>
      <c r="K214" s="17">
        <v>0.35416666666666669</v>
      </c>
      <c r="L214" s="11">
        <f>J214-G214-(I214-H214)</f>
        <v>0.25694444444444442</v>
      </c>
      <c r="Q214" s="82"/>
      <c r="S214" s="71"/>
    </row>
    <row r="215" spans="2:25" ht="12.75" hidden="1" customHeight="1" outlineLevel="1" x14ac:dyDescent="0.2">
      <c r="B215" s="851"/>
      <c r="C215" s="851"/>
      <c r="E215" s="2" t="s">
        <v>3</v>
      </c>
      <c r="F215" s="14">
        <v>42922</v>
      </c>
      <c r="G215" s="8">
        <v>0.34375</v>
      </c>
      <c r="H215" s="8">
        <v>0.52083333333333337</v>
      </c>
      <c r="I215" s="8">
        <v>0.54166666666666663</v>
      </c>
      <c r="J215" s="8">
        <v>0.72916666666666663</v>
      </c>
      <c r="K215" s="17">
        <v>0.35416666666666669</v>
      </c>
      <c r="L215" s="11">
        <f>J215-G215-(I215-H215)</f>
        <v>0.36458333333333337</v>
      </c>
      <c r="S215" s="71"/>
    </row>
    <row r="216" spans="2:25" ht="12.75" hidden="1" customHeight="1" outlineLevel="1" x14ac:dyDescent="0.2">
      <c r="B216" s="851"/>
      <c r="C216" s="851"/>
      <c r="E216" s="2" t="s">
        <v>4</v>
      </c>
      <c r="F216" s="14">
        <v>42923</v>
      </c>
      <c r="G216" s="8">
        <v>0.33333333333333331</v>
      </c>
      <c r="H216" s="8">
        <v>0.52083333333333337</v>
      </c>
      <c r="I216" s="8">
        <v>0.54166666666666663</v>
      </c>
      <c r="J216" s="8">
        <v>0.69791666666666663</v>
      </c>
      <c r="K216" s="17">
        <v>0.35416666666666669</v>
      </c>
      <c r="L216" s="11">
        <f>J216-G216-(I216-H216)</f>
        <v>0.34375000000000006</v>
      </c>
      <c r="S216" s="71"/>
    </row>
    <row r="217" spans="2:25" ht="12.75" hidden="1" customHeight="1" outlineLevel="1" x14ac:dyDescent="0.2">
      <c r="B217" s="851"/>
      <c r="C217" s="851"/>
      <c r="E217" s="9" t="s">
        <v>5</v>
      </c>
      <c r="F217" s="13">
        <v>42924</v>
      </c>
      <c r="S217" s="71"/>
    </row>
    <row r="218" spans="2:25" ht="12.75" hidden="1" customHeight="1" outlineLevel="1" x14ac:dyDescent="0.2">
      <c r="B218" s="851"/>
      <c r="C218" s="851"/>
      <c r="E218" s="9" t="s">
        <v>6</v>
      </c>
      <c r="F218" s="13">
        <v>42925</v>
      </c>
      <c r="O218" s="91" t="s">
        <v>11</v>
      </c>
      <c r="P218" s="86"/>
      <c r="Q218" s="76" t="s">
        <v>106</v>
      </c>
      <c r="S218" s="71"/>
      <c r="U218" s="103" t="s">
        <v>132</v>
      </c>
      <c r="V218" s="82"/>
      <c r="W218" s="103" t="s">
        <v>133</v>
      </c>
      <c r="Y218" s="103" t="s">
        <v>134</v>
      </c>
    </row>
    <row r="219" spans="2:25" ht="12.75" hidden="1" customHeight="1" outlineLevel="1" x14ac:dyDescent="0.2">
      <c r="B219" s="851"/>
      <c r="C219" s="851"/>
      <c r="D219" s="27">
        <v>28</v>
      </c>
      <c r="E219" s="2" t="s">
        <v>1</v>
      </c>
      <c r="F219" s="14">
        <v>42926</v>
      </c>
      <c r="G219" s="8">
        <v>0.3125</v>
      </c>
      <c r="H219" s="8">
        <v>0.52083333333333337</v>
      </c>
      <c r="I219" s="8">
        <v>0.54166666666666663</v>
      </c>
      <c r="J219" s="8">
        <v>0.70833333333333337</v>
      </c>
      <c r="K219" s="17">
        <v>0.35416666666666669</v>
      </c>
      <c r="L219" s="11">
        <f>J219-G219-(I219-H219)</f>
        <v>0.37500000000000011</v>
      </c>
      <c r="O219" s="94"/>
      <c r="P219" s="87">
        <v>1</v>
      </c>
      <c r="Q219" s="76" t="s">
        <v>103</v>
      </c>
      <c r="S219" s="71"/>
      <c r="U219" s="103" t="s">
        <v>132</v>
      </c>
      <c r="V219" s="82"/>
      <c r="W219" s="103" t="s">
        <v>133</v>
      </c>
      <c r="Y219" s="103" t="s">
        <v>134</v>
      </c>
    </row>
    <row r="220" spans="2:25" ht="12.75" hidden="1" customHeight="1" outlineLevel="1" x14ac:dyDescent="0.2">
      <c r="B220" s="851"/>
      <c r="C220" s="851"/>
      <c r="E220" s="2" t="s">
        <v>7</v>
      </c>
      <c r="F220" s="14">
        <v>42927</v>
      </c>
      <c r="G220" s="8">
        <v>0.35416666666666669</v>
      </c>
      <c r="H220" s="8">
        <v>0.52083333333333337</v>
      </c>
      <c r="I220" s="8">
        <v>0.54166666666666663</v>
      </c>
      <c r="J220" s="8">
        <v>0.875</v>
      </c>
      <c r="K220" s="17">
        <v>0.35416666666666669</v>
      </c>
      <c r="L220" s="11">
        <f>J220-G220-(I220-H220)</f>
        <v>0.5</v>
      </c>
      <c r="O220" s="94"/>
      <c r="P220" s="87">
        <v>2</v>
      </c>
      <c r="Q220" s="76" t="s">
        <v>103</v>
      </c>
      <c r="S220" s="71"/>
      <c r="U220" s="103" t="s">
        <v>132</v>
      </c>
      <c r="V220" s="82"/>
      <c r="W220" s="103" t="s">
        <v>133</v>
      </c>
      <c r="Y220" s="103" t="s">
        <v>134</v>
      </c>
    </row>
    <row r="221" spans="2:25" ht="12.75" hidden="1" customHeight="1" outlineLevel="1" x14ac:dyDescent="0.2">
      <c r="B221" s="851"/>
      <c r="C221" s="851"/>
      <c r="E221" s="2" t="s">
        <v>2</v>
      </c>
      <c r="F221" s="14">
        <v>42928</v>
      </c>
      <c r="G221" s="8">
        <v>0.3125</v>
      </c>
      <c r="H221" s="8">
        <v>0.52083333333333337</v>
      </c>
      <c r="I221" s="8">
        <v>0.54166666666666663</v>
      </c>
      <c r="J221" s="8">
        <v>0.85416666666666663</v>
      </c>
      <c r="K221" s="17">
        <v>0.35416666666666669</v>
      </c>
      <c r="L221" s="11">
        <f>J221-G221-(I221-H221)</f>
        <v>0.52083333333333337</v>
      </c>
      <c r="O221" s="94"/>
      <c r="P221" s="87">
        <v>3</v>
      </c>
      <c r="Q221" s="76" t="s">
        <v>103</v>
      </c>
      <c r="S221" s="71"/>
      <c r="U221" s="103" t="s">
        <v>132</v>
      </c>
      <c r="V221" s="82"/>
      <c r="W221" s="103" t="s">
        <v>133</v>
      </c>
      <c r="Y221" s="103" t="s">
        <v>134</v>
      </c>
    </row>
    <row r="222" spans="2:25" ht="12.75" hidden="1" customHeight="1" outlineLevel="1" x14ac:dyDescent="0.2">
      <c r="B222" s="851"/>
      <c r="C222" s="851"/>
      <c r="E222" s="9" t="s">
        <v>3</v>
      </c>
      <c r="F222" s="13">
        <v>42929</v>
      </c>
      <c r="G222" s="5">
        <v>0.33333333333333331</v>
      </c>
      <c r="H222" s="5">
        <v>0.52083333333333337</v>
      </c>
      <c r="I222" s="5">
        <v>0.54166666666666663</v>
      </c>
      <c r="J222" s="5">
        <v>0.70833333333333337</v>
      </c>
      <c r="K222" s="17">
        <v>0.35416666666666669</v>
      </c>
      <c r="L222" s="10">
        <f>J222-G222-(I222-H222)</f>
        <v>0.3541666666666668</v>
      </c>
      <c r="O222" s="91" t="s">
        <v>11</v>
      </c>
      <c r="P222" s="86"/>
      <c r="Q222" s="76" t="s">
        <v>107</v>
      </c>
      <c r="S222" s="71"/>
      <c r="U222" s="103" t="s">
        <v>132</v>
      </c>
      <c r="V222" s="82"/>
      <c r="W222" s="103" t="s">
        <v>133</v>
      </c>
      <c r="Y222" s="103" t="s">
        <v>134</v>
      </c>
    </row>
    <row r="223" spans="2:25" ht="12.75" hidden="1" customHeight="1" outlineLevel="1" x14ac:dyDescent="0.2">
      <c r="B223" s="851"/>
      <c r="C223" s="851"/>
      <c r="E223" s="9" t="s">
        <v>4</v>
      </c>
      <c r="F223" s="13">
        <v>42930</v>
      </c>
      <c r="G223" s="5">
        <v>0.33333333333333331</v>
      </c>
      <c r="H223" s="5">
        <v>0.52083333333333337</v>
      </c>
      <c r="I223" s="5">
        <v>0.54166666666666663</v>
      </c>
      <c r="J223" s="5">
        <v>0.70833333333333337</v>
      </c>
      <c r="K223" s="17">
        <v>0.35416666666666669</v>
      </c>
      <c r="L223" s="10">
        <f>J223-G223-(I223-H223)</f>
        <v>0.3541666666666668</v>
      </c>
      <c r="M223" s="6" t="s">
        <v>105</v>
      </c>
      <c r="O223" s="91" t="s">
        <v>11</v>
      </c>
      <c r="P223" s="87">
        <v>1</v>
      </c>
      <c r="Q223" s="76" t="s">
        <v>104</v>
      </c>
      <c r="S223" s="71"/>
      <c r="U223" s="103" t="s">
        <v>132</v>
      </c>
      <c r="V223" s="82"/>
      <c r="W223" s="103" t="s">
        <v>133</v>
      </c>
      <c r="Y223" s="103" t="s">
        <v>134</v>
      </c>
    </row>
    <row r="224" spans="2:25" ht="12.75" hidden="1" customHeight="1" outlineLevel="1" x14ac:dyDescent="0.2">
      <c r="B224" s="851"/>
      <c r="C224" s="851"/>
      <c r="E224" s="9" t="s">
        <v>5</v>
      </c>
      <c r="F224" s="13">
        <v>42931</v>
      </c>
      <c r="Q224" s="82"/>
      <c r="S224" s="71"/>
    </row>
    <row r="225" spans="2:19" ht="12.75" hidden="1" customHeight="1" outlineLevel="1" x14ac:dyDescent="0.2">
      <c r="B225" s="851"/>
      <c r="C225" s="851"/>
      <c r="E225" s="9" t="s">
        <v>6</v>
      </c>
      <c r="F225" s="13">
        <v>42932</v>
      </c>
      <c r="Q225" s="82"/>
      <c r="S225" s="71"/>
    </row>
    <row r="226" spans="2:19" ht="12.75" hidden="1" customHeight="1" outlineLevel="1" x14ac:dyDescent="0.2">
      <c r="B226" s="851"/>
      <c r="C226" s="851"/>
      <c r="D226" s="27">
        <v>29</v>
      </c>
      <c r="E226" s="2" t="s">
        <v>1</v>
      </c>
      <c r="F226" s="14">
        <v>42933</v>
      </c>
      <c r="G226" s="8">
        <v>0.34375</v>
      </c>
      <c r="H226" s="8">
        <v>0.5625</v>
      </c>
      <c r="I226" s="8">
        <v>0.58333333333333337</v>
      </c>
      <c r="J226" s="8">
        <v>0.82291666666666663</v>
      </c>
      <c r="K226" s="17">
        <v>0.35416666666666669</v>
      </c>
      <c r="L226" s="11">
        <f>J226-G226-(I226-H226)</f>
        <v>0.45833333333333326</v>
      </c>
      <c r="Q226" s="82"/>
      <c r="S226" s="71"/>
    </row>
    <row r="227" spans="2:19" ht="12.75" hidden="1" customHeight="1" outlineLevel="1" x14ac:dyDescent="0.2">
      <c r="B227" s="851"/>
      <c r="C227" s="851"/>
      <c r="E227" s="2" t="s">
        <v>7</v>
      </c>
      <c r="F227" s="14">
        <v>42934</v>
      </c>
      <c r="G227" s="8">
        <v>0.34375</v>
      </c>
      <c r="H227" s="8">
        <v>0.54166666666666663</v>
      </c>
      <c r="I227" s="8">
        <v>0.58333333333333337</v>
      </c>
      <c r="J227" s="8">
        <v>0.72916666666666663</v>
      </c>
      <c r="K227" s="17">
        <v>0.35416666666666669</v>
      </c>
      <c r="L227" s="11">
        <f>J227-G227-(I227-H227)</f>
        <v>0.34374999999999989</v>
      </c>
      <c r="S227" s="71"/>
    </row>
    <row r="228" spans="2:19" ht="12.75" hidden="1" customHeight="1" outlineLevel="1" x14ac:dyDescent="0.2">
      <c r="B228" s="851"/>
      <c r="C228" s="851"/>
      <c r="E228" s="2" t="s">
        <v>2</v>
      </c>
      <c r="F228" s="14">
        <v>42935</v>
      </c>
      <c r="G228" s="8">
        <v>0.33680555555555558</v>
      </c>
      <c r="H228" s="8">
        <v>0.52083333333333337</v>
      </c>
      <c r="I228" s="8">
        <v>0.54166666666666663</v>
      </c>
      <c r="J228" s="8">
        <v>0.72916666666666663</v>
      </c>
      <c r="K228" s="17">
        <v>0.35416666666666669</v>
      </c>
      <c r="L228" s="11">
        <f>J228-G228-(I228-H228)</f>
        <v>0.37152777777777779</v>
      </c>
      <c r="S228" s="71"/>
    </row>
    <row r="229" spans="2:19" ht="12.75" hidden="1" customHeight="1" outlineLevel="1" x14ac:dyDescent="0.2">
      <c r="B229" s="851"/>
      <c r="C229" s="851"/>
      <c r="E229" s="2" t="s">
        <v>3</v>
      </c>
      <c r="F229" s="14">
        <v>42936</v>
      </c>
      <c r="G229" s="8">
        <v>0.33333333333333331</v>
      </c>
      <c r="H229" s="8">
        <v>0.58333333333333337</v>
      </c>
      <c r="I229" s="8">
        <v>0.61458333333333337</v>
      </c>
      <c r="J229" s="8">
        <v>0.76388888888888884</v>
      </c>
      <c r="K229" s="17">
        <v>0.35416666666666669</v>
      </c>
      <c r="L229" s="11">
        <f>J229-G229-(I229-H229)</f>
        <v>0.39930555555555552</v>
      </c>
      <c r="S229" s="71"/>
    </row>
    <row r="230" spans="2:19" ht="12.75" hidden="1" customHeight="1" outlineLevel="1" x14ac:dyDescent="0.2">
      <c r="B230" s="851"/>
      <c r="C230" s="851"/>
      <c r="E230" s="2" t="s">
        <v>4</v>
      </c>
      <c r="F230" s="14">
        <v>42937</v>
      </c>
      <c r="G230" s="8">
        <v>0.33333333333333331</v>
      </c>
      <c r="H230" s="8">
        <v>0.52083333333333337</v>
      </c>
      <c r="I230" s="8">
        <v>0.54166666666666663</v>
      </c>
      <c r="J230" s="8">
        <v>0.64583333333333337</v>
      </c>
      <c r="K230" s="17">
        <v>0.35416666666666669</v>
      </c>
      <c r="L230" s="11">
        <f>J230-G230-(I230-H230)</f>
        <v>0.2916666666666668</v>
      </c>
      <c r="S230" s="71"/>
    </row>
    <row r="231" spans="2:19" ht="12.75" hidden="1" customHeight="1" outlineLevel="1" x14ac:dyDescent="0.2">
      <c r="B231" s="851"/>
      <c r="C231" s="851"/>
      <c r="E231" s="9" t="s">
        <v>5</v>
      </c>
      <c r="F231" s="13">
        <v>42938</v>
      </c>
      <c r="S231" s="71"/>
    </row>
    <row r="232" spans="2:19" ht="12.75" hidden="1" customHeight="1" outlineLevel="1" x14ac:dyDescent="0.2">
      <c r="B232" s="851"/>
      <c r="C232" s="851"/>
      <c r="E232" s="9" t="s">
        <v>6</v>
      </c>
      <c r="F232" s="13">
        <v>42939</v>
      </c>
      <c r="S232" s="71"/>
    </row>
    <row r="233" spans="2:19" ht="12.75" hidden="1" customHeight="1" outlineLevel="1" x14ac:dyDescent="0.2">
      <c r="B233" s="851"/>
      <c r="C233" s="851"/>
      <c r="D233" s="27">
        <v>30</v>
      </c>
      <c r="E233" s="2" t="s">
        <v>1</v>
      </c>
      <c r="F233" s="14">
        <v>42940</v>
      </c>
      <c r="G233" s="8">
        <v>0.33680555555555558</v>
      </c>
      <c r="H233" s="8">
        <v>0.54166666666666663</v>
      </c>
      <c r="I233" s="8">
        <v>0.5625</v>
      </c>
      <c r="J233" s="8">
        <v>0.72916666666666663</v>
      </c>
      <c r="K233" s="17">
        <v>0.35416666666666669</v>
      </c>
      <c r="L233" s="11">
        <f>J233-G233-(I233-H233)</f>
        <v>0.37152777777777768</v>
      </c>
      <c r="S233" s="71"/>
    </row>
    <row r="234" spans="2:19" ht="12.75" hidden="1" customHeight="1" outlineLevel="1" x14ac:dyDescent="0.2">
      <c r="B234" s="851"/>
      <c r="C234" s="851"/>
      <c r="E234" s="2" t="s">
        <v>7</v>
      </c>
      <c r="F234" s="14">
        <v>42941</v>
      </c>
      <c r="G234" s="8">
        <v>0.35416666666666669</v>
      </c>
      <c r="H234" s="8">
        <v>0.54166666666666663</v>
      </c>
      <c r="I234" s="8">
        <v>0.5625</v>
      </c>
      <c r="J234" s="8">
        <v>0.77083333333333337</v>
      </c>
      <c r="K234" s="17">
        <v>0.35416666666666669</v>
      </c>
      <c r="L234" s="11">
        <f>J234-G234-(I234-H234)</f>
        <v>0.39583333333333331</v>
      </c>
      <c r="S234" s="71"/>
    </row>
    <row r="235" spans="2:19" ht="12.75" hidden="1" customHeight="1" outlineLevel="1" x14ac:dyDescent="0.2">
      <c r="B235" s="851"/>
      <c r="C235" s="851"/>
      <c r="E235" s="2" t="s">
        <v>2</v>
      </c>
      <c r="F235" s="14">
        <v>42942</v>
      </c>
      <c r="G235" s="8">
        <v>0.34375</v>
      </c>
      <c r="H235" s="8">
        <v>0.54166666666666663</v>
      </c>
      <c r="I235" s="8">
        <v>0.5625</v>
      </c>
      <c r="J235" s="8">
        <v>0.76041666666666663</v>
      </c>
      <c r="K235" s="17">
        <v>0.35416666666666669</v>
      </c>
      <c r="L235" s="11">
        <f>J235-G235-(I235-H235)</f>
        <v>0.39583333333333326</v>
      </c>
      <c r="S235" s="71"/>
    </row>
    <row r="236" spans="2:19" ht="12.75" hidden="1" customHeight="1" outlineLevel="1" x14ac:dyDescent="0.2">
      <c r="B236" s="851"/>
      <c r="C236" s="851"/>
      <c r="E236" s="2" t="s">
        <v>3</v>
      </c>
      <c r="F236" s="14">
        <v>42943</v>
      </c>
      <c r="G236" s="8">
        <v>0.35416666666666669</v>
      </c>
      <c r="H236" s="8">
        <v>0.54166666666666663</v>
      </c>
      <c r="I236" s="8">
        <v>0.5625</v>
      </c>
      <c r="J236" s="8">
        <v>0.72916666666666663</v>
      </c>
      <c r="K236" s="17">
        <v>0.35416666666666669</v>
      </c>
      <c r="L236" s="11">
        <f>J236-G236-(I236-H236)</f>
        <v>0.35416666666666657</v>
      </c>
      <c r="S236" s="71"/>
    </row>
    <row r="237" spans="2:19" ht="12.75" hidden="1" customHeight="1" outlineLevel="1" x14ac:dyDescent="0.2">
      <c r="B237" s="851"/>
      <c r="C237" s="851"/>
      <c r="E237" s="2" t="s">
        <v>4</v>
      </c>
      <c r="F237" s="14">
        <v>42944</v>
      </c>
      <c r="G237" s="8">
        <v>0.35416666666666669</v>
      </c>
      <c r="H237" s="5">
        <v>0.54166666666666663</v>
      </c>
      <c r="I237" s="5">
        <v>0.5625</v>
      </c>
      <c r="J237" s="5">
        <v>0.64583333333333337</v>
      </c>
      <c r="K237" s="17">
        <v>0.35416666666666669</v>
      </c>
      <c r="L237" s="10">
        <f>J237-G237-(I237-H237)</f>
        <v>0.27083333333333331</v>
      </c>
      <c r="S237" s="71"/>
    </row>
    <row r="238" spans="2:19" ht="12.75" hidden="1" customHeight="1" outlineLevel="1" x14ac:dyDescent="0.2">
      <c r="B238" s="851"/>
      <c r="C238" s="851"/>
      <c r="E238" s="9" t="s">
        <v>5</v>
      </c>
      <c r="F238" s="13">
        <v>42945</v>
      </c>
      <c r="S238" s="71"/>
    </row>
    <row r="239" spans="2:19" ht="12.75" hidden="1" customHeight="1" outlineLevel="1" x14ac:dyDescent="0.2">
      <c r="B239" s="851"/>
      <c r="C239" s="851"/>
      <c r="E239" s="9" t="s">
        <v>6</v>
      </c>
      <c r="F239" s="13">
        <v>42946</v>
      </c>
      <c r="S239" s="71"/>
    </row>
    <row r="240" spans="2:19" ht="12.75" hidden="1" customHeight="1" outlineLevel="1" x14ac:dyDescent="0.2">
      <c r="B240" s="851"/>
      <c r="C240" s="851"/>
      <c r="D240" s="27">
        <v>31</v>
      </c>
      <c r="E240" s="9" t="s">
        <v>1</v>
      </c>
      <c r="F240" s="13">
        <v>42947</v>
      </c>
      <c r="G240" s="5">
        <v>0.33333333333333331</v>
      </c>
      <c r="H240" s="5">
        <v>0.52083333333333337</v>
      </c>
      <c r="I240" s="5">
        <v>0.54166666666666663</v>
      </c>
      <c r="J240" s="5">
        <v>0.70833333333333337</v>
      </c>
      <c r="K240" s="17">
        <v>0.35416666666666669</v>
      </c>
      <c r="L240" s="10">
        <f>J240-G240-(I240-H240)</f>
        <v>0.3541666666666668</v>
      </c>
      <c r="N240" s="9">
        <v>1</v>
      </c>
      <c r="O240" s="9" t="s">
        <v>109</v>
      </c>
      <c r="S240" s="71"/>
    </row>
    <row r="241" spans="2:19" ht="12.75" hidden="1" customHeight="1" outlineLevel="1" x14ac:dyDescent="0.2">
      <c r="B241" s="851"/>
      <c r="C241" s="851"/>
      <c r="J241" s="4" t="s">
        <v>21</v>
      </c>
      <c r="K241" s="18">
        <f>SUM((K209:K240))</f>
        <v>7.4375000000000018</v>
      </c>
      <c r="L241" s="18">
        <f>SUM((L209:L240))</f>
        <v>7.7881944444444446</v>
      </c>
      <c r="M241" s="18">
        <f>IF(L241-K241&lt;0,K241-L241,L241-K241)</f>
        <v>0.35069444444444287</v>
      </c>
      <c r="N241" s="90">
        <f>8.5*SUM(N209:N240)/24</f>
        <v>0.35416666666666669</v>
      </c>
      <c r="O241" s="90">
        <f>M241-N241</f>
        <v>-3.4722222222238197E-3</v>
      </c>
      <c r="S241" s="71"/>
    </row>
    <row r="242" spans="2:19" ht="12.75" customHeight="1" collapsed="1" x14ac:dyDescent="0.2">
      <c r="B242" s="852"/>
      <c r="C242" s="852"/>
      <c r="D242" s="49"/>
      <c r="E242" s="51"/>
      <c r="F242" s="51"/>
      <c r="G242" s="52"/>
      <c r="H242" s="52"/>
      <c r="I242" s="52"/>
      <c r="J242" s="52"/>
      <c r="K242" s="61"/>
      <c r="L242" s="51"/>
      <c r="M242" s="51"/>
      <c r="N242" s="57"/>
      <c r="O242" s="57"/>
      <c r="P242" s="49"/>
      <c r="Q242" s="49"/>
      <c r="R242" s="55"/>
      <c r="S242" s="72"/>
    </row>
    <row r="243" spans="2:19" ht="12.75" hidden="1" customHeight="1" outlineLevel="1" x14ac:dyDescent="0.2">
      <c r="B243" s="850">
        <v>2017</v>
      </c>
      <c r="C243" s="850" t="s">
        <v>35</v>
      </c>
      <c r="D243" s="41"/>
      <c r="E243" s="59"/>
      <c r="F243" s="65"/>
      <c r="G243" s="60"/>
      <c r="H243" s="60"/>
      <c r="I243" s="60"/>
      <c r="J243" s="60"/>
      <c r="K243" s="44"/>
      <c r="L243" s="59"/>
      <c r="M243" s="42"/>
      <c r="N243" s="59"/>
      <c r="O243" s="59"/>
      <c r="P243" s="41"/>
      <c r="Q243" s="41"/>
      <c r="R243" s="45"/>
      <c r="S243" s="74"/>
    </row>
    <row r="244" spans="2:19" ht="12.75" hidden="1" customHeight="1" outlineLevel="1" x14ac:dyDescent="0.2">
      <c r="B244" s="851"/>
      <c r="C244" s="851"/>
      <c r="E244" s="9" t="s">
        <v>7</v>
      </c>
      <c r="F244" s="13">
        <v>42948</v>
      </c>
      <c r="G244" s="5">
        <v>0.33333333333333331</v>
      </c>
      <c r="H244" s="5">
        <v>0.52083333333333337</v>
      </c>
      <c r="I244" s="5">
        <v>0.54166666666666663</v>
      </c>
      <c r="J244" s="5">
        <v>0.70833333333333337</v>
      </c>
      <c r="K244" s="17">
        <v>0.35416666666666669</v>
      </c>
      <c r="L244" s="10">
        <f>J244-G244-(I244-H244)</f>
        <v>0.3541666666666668</v>
      </c>
      <c r="N244" s="9">
        <v>1</v>
      </c>
      <c r="O244" s="9" t="s">
        <v>109</v>
      </c>
      <c r="S244" s="71"/>
    </row>
    <row r="245" spans="2:19" ht="12.75" hidden="1" customHeight="1" outlineLevel="1" x14ac:dyDescent="0.2">
      <c r="B245" s="851"/>
      <c r="C245" s="851"/>
      <c r="E245" s="9" t="s">
        <v>2</v>
      </c>
      <c r="F245" s="13">
        <v>42949</v>
      </c>
      <c r="G245" s="5">
        <v>0.33333333333333331</v>
      </c>
      <c r="H245" s="5">
        <v>0.52083333333333337</v>
      </c>
      <c r="I245" s="5">
        <v>0.54166666666666663</v>
      </c>
      <c r="J245" s="5">
        <v>0.70833333333333337</v>
      </c>
      <c r="K245" s="17">
        <v>0.35416666666666669</v>
      </c>
      <c r="L245" s="10">
        <f>J245-G245-(I245-H245)</f>
        <v>0.3541666666666668</v>
      </c>
      <c r="N245" s="9">
        <v>1</v>
      </c>
      <c r="O245" s="9" t="s">
        <v>109</v>
      </c>
      <c r="S245" s="71"/>
    </row>
    <row r="246" spans="2:19" ht="12.75" hidden="1" customHeight="1" outlineLevel="1" x14ac:dyDescent="0.2">
      <c r="B246" s="851"/>
      <c r="C246" s="851"/>
      <c r="E246" s="9" t="s">
        <v>3</v>
      </c>
      <c r="F246" s="13">
        <v>42950</v>
      </c>
      <c r="G246" s="5">
        <v>0.33333333333333331</v>
      </c>
      <c r="H246" s="5">
        <v>0.52083333333333337</v>
      </c>
      <c r="I246" s="5">
        <v>0.54166666666666663</v>
      </c>
      <c r="J246" s="5">
        <v>0.70833333333333337</v>
      </c>
      <c r="K246" s="17">
        <v>0.35416666666666669</v>
      </c>
      <c r="L246" s="10">
        <f>J246-G246-(I246-H246)</f>
        <v>0.3541666666666668</v>
      </c>
      <c r="N246" s="9">
        <v>1</v>
      </c>
      <c r="O246" s="9" t="s">
        <v>109</v>
      </c>
      <c r="S246" s="71"/>
    </row>
    <row r="247" spans="2:19" ht="12.75" hidden="1" customHeight="1" outlineLevel="1" x14ac:dyDescent="0.2">
      <c r="B247" s="851"/>
      <c r="C247" s="851"/>
      <c r="E247" s="9" t="s">
        <v>4</v>
      </c>
      <c r="F247" s="13">
        <v>42951</v>
      </c>
      <c r="G247" s="5">
        <v>0.33333333333333331</v>
      </c>
      <c r="H247" s="5">
        <v>0.52083333333333337</v>
      </c>
      <c r="I247" s="5">
        <v>0.54166666666666663</v>
      </c>
      <c r="J247" s="5">
        <v>0.70833333333333337</v>
      </c>
      <c r="K247" s="17">
        <v>0.35416666666666669</v>
      </c>
      <c r="L247" s="10">
        <f>J247-G247-(I247-H247)</f>
        <v>0.3541666666666668</v>
      </c>
      <c r="N247" s="9">
        <v>1</v>
      </c>
      <c r="O247" s="9" t="s">
        <v>109</v>
      </c>
      <c r="S247" s="71"/>
    </row>
    <row r="248" spans="2:19" ht="12.75" hidden="1" customHeight="1" outlineLevel="1" x14ac:dyDescent="0.2">
      <c r="B248" s="851"/>
      <c r="C248" s="851"/>
      <c r="E248" s="9" t="s">
        <v>5</v>
      </c>
      <c r="F248" s="13">
        <v>42952</v>
      </c>
      <c r="S248" s="71"/>
    </row>
    <row r="249" spans="2:19" ht="12.75" hidden="1" customHeight="1" outlineLevel="1" x14ac:dyDescent="0.2">
      <c r="B249" s="851"/>
      <c r="C249" s="851"/>
      <c r="E249" s="9" t="s">
        <v>6</v>
      </c>
      <c r="F249" s="13">
        <v>42953</v>
      </c>
      <c r="S249" s="71"/>
    </row>
    <row r="250" spans="2:19" ht="12.75" hidden="1" customHeight="1" outlineLevel="1" x14ac:dyDescent="0.2">
      <c r="B250" s="851"/>
      <c r="C250" s="851"/>
      <c r="D250" s="27">
        <v>32</v>
      </c>
      <c r="E250" s="9" t="s">
        <v>1</v>
      </c>
      <c r="F250" s="13">
        <v>42954</v>
      </c>
      <c r="G250" s="5">
        <v>0.33333333333333331</v>
      </c>
      <c r="H250" s="5">
        <v>0.52083333333333337</v>
      </c>
      <c r="I250" s="5">
        <v>0.54166666666666663</v>
      </c>
      <c r="J250" s="5">
        <v>0.70833333333333337</v>
      </c>
      <c r="K250" s="17">
        <v>0.35416666666666669</v>
      </c>
      <c r="L250" s="10">
        <f>J250-G250-(I250-H250)</f>
        <v>0.3541666666666668</v>
      </c>
      <c r="N250" s="9">
        <v>1</v>
      </c>
      <c r="O250" s="9" t="s">
        <v>109</v>
      </c>
      <c r="S250" s="71"/>
    </row>
    <row r="251" spans="2:19" ht="12.75" hidden="1" customHeight="1" outlineLevel="1" x14ac:dyDescent="0.2">
      <c r="B251" s="851"/>
      <c r="C251" s="851"/>
      <c r="E251" s="9" t="s">
        <v>7</v>
      </c>
      <c r="F251" s="13">
        <v>42955</v>
      </c>
      <c r="G251" s="5">
        <v>0.33333333333333331</v>
      </c>
      <c r="H251" s="5">
        <v>0.52083333333333337</v>
      </c>
      <c r="I251" s="5">
        <v>0.54166666666666663</v>
      </c>
      <c r="J251" s="5">
        <v>0.70833333333333337</v>
      </c>
      <c r="K251" s="17">
        <v>0.35416666666666669</v>
      </c>
      <c r="L251" s="10">
        <f>J251-G251-(I251-H251)</f>
        <v>0.3541666666666668</v>
      </c>
      <c r="N251" s="9">
        <v>1</v>
      </c>
      <c r="O251" s="9" t="s">
        <v>109</v>
      </c>
      <c r="S251" s="71"/>
    </row>
    <row r="252" spans="2:19" ht="12.75" hidden="1" customHeight="1" outlineLevel="1" x14ac:dyDescent="0.2">
      <c r="B252" s="851"/>
      <c r="C252" s="851"/>
      <c r="E252" s="9" t="s">
        <v>2</v>
      </c>
      <c r="F252" s="13">
        <v>42956</v>
      </c>
      <c r="G252" s="5">
        <v>0.33333333333333331</v>
      </c>
      <c r="H252" s="5">
        <v>0.52083333333333337</v>
      </c>
      <c r="I252" s="5">
        <v>0.54166666666666663</v>
      </c>
      <c r="J252" s="5">
        <v>0.70833333333333337</v>
      </c>
      <c r="K252" s="17">
        <v>0.35416666666666669</v>
      </c>
      <c r="L252" s="10">
        <f>J252-G252-(I252-H252)</f>
        <v>0.3541666666666668</v>
      </c>
      <c r="N252" s="9">
        <v>1</v>
      </c>
      <c r="O252" s="9" t="s">
        <v>109</v>
      </c>
      <c r="S252" s="71"/>
    </row>
    <row r="253" spans="2:19" ht="12.75" hidden="1" customHeight="1" outlineLevel="1" x14ac:dyDescent="0.2">
      <c r="B253" s="851"/>
      <c r="C253" s="851"/>
      <c r="E253" s="9" t="s">
        <v>3</v>
      </c>
      <c r="F253" s="13">
        <v>42957</v>
      </c>
      <c r="G253" s="5">
        <v>0.33333333333333331</v>
      </c>
      <c r="H253" s="5">
        <v>0.52083333333333337</v>
      </c>
      <c r="I253" s="5">
        <v>0.54166666666666663</v>
      </c>
      <c r="J253" s="5">
        <v>0.70833333333333337</v>
      </c>
      <c r="K253" s="17">
        <v>0.35416666666666669</v>
      </c>
      <c r="L253" s="10">
        <f>J253-G253-(I253-H253)</f>
        <v>0.3541666666666668</v>
      </c>
      <c r="N253" s="9">
        <v>1</v>
      </c>
      <c r="O253" s="9" t="s">
        <v>109</v>
      </c>
      <c r="S253" s="71"/>
    </row>
    <row r="254" spans="2:19" ht="12.75" hidden="1" customHeight="1" outlineLevel="1" x14ac:dyDescent="0.2">
      <c r="B254" s="851"/>
      <c r="C254" s="851"/>
      <c r="E254" s="9" t="s">
        <v>4</v>
      </c>
      <c r="F254" s="13">
        <v>42958</v>
      </c>
      <c r="G254" s="5">
        <v>0.33333333333333331</v>
      </c>
      <c r="H254" s="5">
        <v>0.52083333333333337</v>
      </c>
      <c r="I254" s="5">
        <v>0.54166666666666663</v>
      </c>
      <c r="J254" s="5">
        <v>0.70833333333333337</v>
      </c>
      <c r="K254" s="17">
        <v>0.35416666666666669</v>
      </c>
      <c r="L254" s="10">
        <f>J254-G254-(I254-H254)</f>
        <v>0.3541666666666668</v>
      </c>
      <c r="N254" s="9">
        <v>1</v>
      </c>
      <c r="O254" s="9" t="s">
        <v>109</v>
      </c>
      <c r="S254" s="71"/>
    </row>
    <row r="255" spans="2:19" ht="12.75" hidden="1" customHeight="1" outlineLevel="1" x14ac:dyDescent="0.2">
      <c r="B255" s="851"/>
      <c r="C255" s="851"/>
      <c r="E255" s="9" t="s">
        <v>5</v>
      </c>
      <c r="F255" s="13">
        <v>42959</v>
      </c>
      <c r="S255" s="71"/>
    </row>
    <row r="256" spans="2:19" ht="12.75" hidden="1" customHeight="1" outlineLevel="1" x14ac:dyDescent="0.2">
      <c r="B256" s="851"/>
      <c r="C256" s="851"/>
      <c r="E256" s="9" t="s">
        <v>6</v>
      </c>
      <c r="F256" s="13">
        <v>42960</v>
      </c>
      <c r="S256" s="71"/>
    </row>
    <row r="257" spans="2:19" ht="12.75" hidden="1" customHeight="1" outlineLevel="1" x14ac:dyDescent="0.2">
      <c r="B257" s="851"/>
      <c r="C257" s="851"/>
      <c r="D257" s="27">
        <v>33</v>
      </c>
      <c r="E257" s="9" t="s">
        <v>1</v>
      </c>
      <c r="F257" s="13">
        <v>42961</v>
      </c>
      <c r="G257" s="5">
        <v>0.33333333333333331</v>
      </c>
      <c r="H257" s="5">
        <v>0.52083333333333337</v>
      </c>
      <c r="I257" s="5">
        <v>0.54166666666666663</v>
      </c>
      <c r="J257" s="5">
        <v>0.70833333333333337</v>
      </c>
      <c r="K257" s="17">
        <v>0.35416666666666669</v>
      </c>
      <c r="L257" s="10">
        <f>J257-G257-(I257-H257)</f>
        <v>0.3541666666666668</v>
      </c>
      <c r="N257" s="9">
        <v>1</v>
      </c>
      <c r="O257" s="9" t="s">
        <v>109</v>
      </c>
      <c r="S257" s="71"/>
    </row>
    <row r="258" spans="2:19" ht="12.75" hidden="1" customHeight="1" outlineLevel="1" x14ac:dyDescent="0.2">
      <c r="B258" s="851"/>
      <c r="C258" s="851"/>
      <c r="E258" s="9" t="s">
        <v>7</v>
      </c>
      <c r="F258" s="13">
        <v>42962</v>
      </c>
      <c r="G258" s="5">
        <v>0.33333333333333331</v>
      </c>
      <c r="H258" s="5">
        <v>0.52083333333333337</v>
      </c>
      <c r="I258" s="5">
        <v>0.54166666666666663</v>
      </c>
      <c r="J258" s="5">
        <v>0.70833333333333337</v>
      </c>
      <c r="K258" s="17">
        <v>0.35416666666666669</v>
      </c>
      <c r="L258" s="10">
        <f>J258-G258-(I258-H258)</f>
        <v>0.3541666666666668</v>
      </c>
      <c r="N258" s="9">
        <v>1</v>
      </c>
      <c r="O258" s="9" t="s">
        <v>109</v>
      </c>
      <c r="S258" s="71"/>
    </row>
    <row r="259" spans="2:19" ht="12.75" hidden="1" customHeight="1" outlineLevel="1" x14ac:dyDescent="0.2">
      <c r="B259" s="851"/>
      <c r="C259" s="851"/>
      <c r="E259" s="9" t="s">
        <v>2</v>
      </c>
      <c r="F259" s="13">
        <v>42963</v>
      </c>
      <c r="G259" s="5">
        <v>0.33333333333333331</v>
      </c>
      <c r="H259" s="5">
        <v>0.52083333333333337</v>
      </c>
      <c r="I259" s="5">
        <v>0.54166666666666663</v>
      </c>
      <c r="J259" s="5">
        <v>0.70833333333333337</v>
      </c>
      <c r="K259" s="17">
        <v>0.35416666666666669</v>
      </c>
      <c r="L259" s="10">
        <f>J259-G259-(I259-H259)</f>
        <v>0.3541666666666668</v>
      </c>
      <c r="N259" s="9">
        <v>1</v>
      </c>
      <c r="O259" s="9" t="s">
        <v>109</v>
      </c>
      <c r="S259" s="71"/>
    </row>
    <row r="260" spans="2:19" ht="12.75" hidden="1" customHeight="1" outlineLevel="1" x14ac:dyDescent="0.2">
      <c r="B260" s="851"/>
      <c r="C260" s="851"/>
      <c r="E260" s="9" t="s">
        <v>3</v>
      </c>
      <c r="F260" s="13">
        <v>42964</v>
      </c>
      <c r="G260" s="5">
        <v>0.33333333333333331</v>
      </c>
      <c r="H260" s="5">
        <v>0.52083333333333337</v>
      </c>
      <c r="I260" s="5">
        <v>0.54166666666666663</v>
      </c>
      <c r="J260" s="5">
        <v>0.70833333333333337</v>
      </c>
      <c r="K260" s="17">
        <v>0.35416666666666669</v>
      </c>
      <c r="L260" s="10">
        <f>J260-G260-(I260-H260)</f>
        <v>0.3541666666666668</v>
      </c>
      <c r="N260" s="9">
        <v>1</v>
      </c>
      <c r="O260" s="9" t="s">
        <v>109</v>
      </c>
      <c r="S260" s="71"/>
    </row>
    <row r="261" spans="2:19" ht="12.75" hidden="1" customHeight="1" outlineLevel="1" x14ac:dyDescent="0.2">
      <c r="B261" s="851"/>
      <c r="C261" s="851"/>
      <c r="E261" s="9" t="s">
        <v>4</v>
      </c>
      <c r="F261" s="13">
        <v>42965</v>
      </c>
      <c r="G261" s="5">
        <v>0.33333333333333331</v>
      </c>
      <c r="H261" s="5">
        <v>0.52083333333333337</v>
      </c>
      <c r="I261" s="5">
        <v>0.54166666666666663</v>
      </c>
      <c r="J261" s="5">
        <v>0.70833333333333337</v>
      </c>
      <c r="K261" s="17">
        <v>0.35416666666666669</v>
      </c>
      <c r="L261" s="10">
        <f>J261-G261-(I261-H261)</f>
        <v>0.3541666666666668</v>
      </c>
      <c r="N261" s="9">
        <v>1</v>
      </c>
      <c r="O261" s="9" t="s">
        <v>109</v>
      </c>
      <c r="S261" s="71"/>
    </row>
    <row r="262" spans="2:19" ht="12.75" hidden="1" customHeight="1" outlineLevel="1" x14ac:dyDescent="0.2">
      <c r="B262" s="851"/>
      <c r="C262" s="851"/>
      <c r="E262" s="9" t="s">
        <v>5</v>
      </c>
      <c r="F262" s="13">
        <v>42966</v>
      </c>
      <c r="S262" s="71"/>
    </row>
    <row r="263" spans="2:19" ht="12.75" hidden="1" customHeight="1" outlineLevel="1" x14ac:dyDescent="0.2">
      <c r="B263" s="851"/>
      <c r="C263" s="851"/>
      <c r="E263" s="9" t="s">
        <v>6</v>
      </c>
      <c r="F263" s="13">
        <v>42967</v>
      </c>
      <c r="S263" s="71"/>
    </row>
    <row r="264" spans="2:19" ht="12.75" hidden="1" customHeight="1" outlineLevel="1" x14ac:dyDescent="0.2">
      <c r="B264" s="851"/>
      <c r="C264" s="851"/>
      <c r="D264" s="27">
        <v>34</v>
      </c>
      <c r="E264" s="9" t="s">
        <v>1</v>
      </c>
      <c r="F264" s="13">
        <v>42968</v>
      </c>
      <c r="G264" s="5">
        <v>0.33333333333333331</v>
      </c>
      <c r="H264" s="5">
        <v>0.52083333333333337</v>
      </c>
      <c r="I264" s="5">
        <v>0.54166666666666663</v>
      </c>
      <c r="J264" s="5">
        <v>0.70833333333333337</v>
      </c>
      <c r="K264" s="17">
        <v>0.35416666666666669</v>
      </c>
      <c r="L264" s="10">
        <f>J264-G264-(I264-H264)</f>
        <v>0.3541666666666668</v>
      </c>
      <c r="N264" s="9">
        <v>1</v>
      </c>
      <c r="O264" s="9" t="s">
        <v>109</v>
      </c>
      <c r="S264" s="71"/>
    </row>
    <row r="265" spans="2:19" ht="12.75" hidden="1" customHeight="1" outlineLevel="1" x14ac:dyDescent="0.2">
      <c r="B265" s="851"/>
      <c r="C265" s="851"/>
      <c r="E265" s="9" t="s">
        <v>7</v>
      </c>
      <c r="F265" s="13">
        <v>42969</v>
      </c>
      <c r="G265" s="5">
        <v>0.33333333333333331</v>
      </c>
      <c r="H265" s="5">
        <v>0.52083333333333337</v>
      </c>
      <c r="I265" s="5">
        <v>0.54166666666666663</v>
      </c>
      <c r="J265" s="5">
        <v>0.70833333333333337</v>
      </c>
      <c r="K265" s="17">
        <v>0.35416666666666669</v>
      </c>
      <c r="L265" s="10">
        <f>J265-G265-(I265-H265)</f>
        <v>0.3541666666666668</v>
      </c>
      <c r="N265" s="9">
        <v>1</v>
      </c>
      <c r="O265" s="9" t="s">
        <v>109</v>
      </c>
      <c r="S265" s="71"/>
    </row>
    <row r="266" spans="2:19" ht="12.75" hidden="1" customHeight="1" outlineLevel="1" x14ac:dyDescent="0.2">
      <c r="B266" s="851"/>
      <c r="C266" s="851"/>
      <c r="E266" s="9" t="s">
        <v>2</v>
      </c>
      <c r="F266" s="13">
        <v>42970</v>
      </c>
      <c r="G266" s="5">
        <v>0.33333333333333331</v>
      </c>
      <c r="H266" s="5">
        <v>0.52083333333333337</v>
      </c>
      <c r="I266" s="5">
        <v>0.54166666666666663</v>
      </c>
      <c r="J266" s="5">
        <v>0.70833333333333337</v>
      </c>
      <c r="K266" s="17">
        <v>0.35416666666666669</v>
      </c>
      <c r="L266" s="10">
        <f>J266-G266-(I266-H266)</f>
        <v>0.3541666666666668</v>
      </c>
      <c r="N266" s="9">
        <v>1</v>
      </c>
      <c r="O266" s="9" t="s">
        <v>109</v>
      </c>
      <c r="S266" s="71"/>
    </row>
    <row r="267" spans="2:19" ht="12.75" hidden="1" customHeight="1" outlineLevel="1" x14ac:dyDescent="0.2">
      <c r="B267" s="851"/>
      <c r="C267" s="851"/>
      <c r="E267" s="9" t="s">
        <v>3</v>
      </c>
      <c r="F267" s="13">
        <v>42971</v>
      </c>
      <c r="G267" s="5">
        <v>0.33333333333333331</v>
      </c>
      <c r="H267" s="5">
        <v>0.52083333333333337</v>
      </c>
      <c r="I267" s="5">
        <v>0.54166666666666663</v>
      </c>
      <c r="J267" s="5">
        <v>0.70833333333333337</v>
      </c>
      <c r="K267" s="17">
        <v>0.35416666666666669</v>
      </c>
      <c r="L267" s="10">
        <f>J267-G267-(I267-H267)</f>
        <v>0.3541666666666668</v>
      </c>
      <c r="N267" s="9">
        <v>1</v>
      </c>
      <c r="O267" s="9" t="s">
        <v>109</v>
      </c>
      <c r="S267" s="71" t="s">
        <v>62</v>
      </c>
    </row>
    <row r="268" spans="2:19" ht="12.75" hidden="1" customHeight="1" outlineLevel="1" x14ac:dyDescent="0.2">
      <c r="B268" s="851"/>
      <c r="C268" s="851"/>
      <c r="E268" s="9" t="s">
        <v>4</v>
      </c>
      <c r="F268" s="13">
        <v>42972</v>
      </c>
      <c r="G268" s="5">
        <v>0.33333333333333331</v>
      </c>
      <c r="H268" s="5">
        <v>0.52083333333333337</v>
      </c>
      <c r="I268" s="5">
        <v>0.54166666666666663</v>
      </c>
      <c r="J268" s="5">
        <v>0.70833333333333337</v>
      </c>
      <c r="K268" s="17">
        <v>0.35416666666666669</v>
      </c>
      <c r="L268" s="10">
        <f>J268-G268-(I268-H268)</f>
        <v>0.3541666666666668</v>
      </c>
      <c r="N268" s="9">
        <v>1</v>
      </c>
      <c r="O268" s="9" t="s">
        <v>109</v>
      </c>
      <c r="S268" s="71"/>
    </row>
    <row r="269" spans="2:19" ht="12.75" hidden="1" customHeight="1" outlineLevel="1" x14ac:dyDescent="0.2">
      <c r="B269" s="851"/>
      <c r="C269" s="851"/>
      <c r="E269" s="9" t="s">
        <v>5</v>
      </c>
      <c r="F269" s="13">
        <v>42973</v>
      </c>
      <c r="S269" s="71"/>
    </row>
    <row r="270" spans="2:19" ht="12.75" hidden="1" customHeight="1" outlineLevel="1" x14ac:dyDescent="0.2">
      <c r="B270" s="851"/>
      <c r="C270" s="851"/>
      <c r="E270" s="9" t="s">
        <v>6</v>
      </c>
      <c r="F270" s="13">
        <v>42974</v>
      </c>
      <c r="S270" s="71" t="s">
        <v>108</v>
      </c>
    </row>
    <row r="271" spans="2:19" ht="12.75" hidden="1" customHeight="1" outlineLevel="1" x14ac:dyDescent="0.2">
      <c r="B271" s="851"/>
      <c r="C271" s="851"/>
      <c r="D271" s="27">
        <v>35</v>
      </c>
      <c r="E271" s="2" t="s">
        <v>1</v>
      </c>
      <c r="F271" s="14">
        <v>42975</v>
      </c>
      <c r="G271" s="8">
        <v>0.3576388888888889</v>
      </c>
      <c r="H271" s="8">
        <v>0.5625</v>
      </c>
      <c r="I271" s="8">
        <v>0.58333333333333337</v>
      </c>
      <c r="J271" s="8">
        <v>0.74652777777777779</v>
      </c>
      <c r="K271" s="17">
        <v>0.35416666666666669</v>
      </c>
      <c r="L271" s="10">
        <f>J271-G271-(I271-H271)</f>
        <v>0.36805555555555552</v>
      </c>
      <c r="S271" s="47"/>
    </row>
    <row r="272" spans="2:19" ht="12.75" hidden="1" customHeight="1" outlineLevel="1" x14ac:dyDescent="0.2">
      <c r="B272" s="851"/>
      <c r="C272" s="851"/>
      <c r="E272" s="2" t="s">
        <v>7</v>
      </c>
      <c r="F272" s="14">
        <v>42976</v>
      </c>
      <c r="G272" s="8">
        <v>0.35069444444444442</v>
      </c>
      <c r="H272" s="8">
        <v>0.55902777777777779</v>
      </c>
      <c r="I272" s="8">
        <v>0.58333333333333337</v>
      </c>
      <c r="J272" s="8">
        <v>0.73263888888888884</v>
      </c>
      <c r="K272" s="17">
        <v>0.35416666666666669</v>
      </c>
      <c r="L272" s="10">
        <f>J272-G272-(I272-H272)</f>
        <v>0.35763888888888884</v>
      </c>
      <c r="S272" s="47"/>
    </row>
    <row r="273" spans="2:19" ht="12.75" hidden="1" customHeight="1" outlineLevel="1" x14ac:dyDescent="0.2">
      <c r="B273" s="851"/>
      <c r="C273" s="851"/>
      <c r="E273" s="2" t="s">
        <v>2</v>
      </c>
      <c r="F273" s="14">
        <v>42977</v>
      </c>
      <c r="G273" s="8">
        <v>0.33680555555555558</v>
      </c>
      <c r="H273" s="8">
        <v>0.54166666666666663</v>
      </c>
      <c r="I273" s="8">
        <v>0.625</v>
      </c>
      <c r="J273" s="8">
        <v>0.75694444444444453</v>
      </c>
      <c r="K273" s="17">
        <v>0.35416666666666669</v>
      </c>
      <c r="L273" s="10">
        <f>J273-G273-(I273-H273)</f>
        <v>0.33680555555555558</v>
      </c>
      <c r="S273" s="47"/>
    </row>
    <row r="274" spans="2:19" ht="12.75" hidden="1" customHeight="1" outlineLevel="1" x14ac:dyDescent="0.2">
      <c r="B274" s="851"/>
      <c r="C274" s="851"/>
      <c r="E274" s="2" t="s">
        <v>3</v>
      </c>
      <c r="F274" s="14">
        <v>42978</v>
      </c>
      <c r="G274" s="8">
        <v>0.34027777777777773</v>
      </c>
      <c r="H274" s="8">
        <v>0.52083333333333337</v>
      </c>
      <c r="I274" s="8">
        <v>0.54166666666666663</v>
      </c>
      <c r="J274" s="8">
        <v>0.72916666666666663</v>
      </c>
      <c r="K274" s="17">
        <v>0.35416666666666669</v>
      </c>
      <c r="L274" s="10">
        <f>J274-G274-(I274-H274)</f>
        <v>0.36805555555555564</v>
      </c>
      <c r="S274" s="47"/>
    </row>
    <row r="275" spans="2:19" ht="12.75" hidden="1" customHeight="1" outlineLevel="1" x14ac:dyDescent="0.2">
      <c r="B275" s="851"/>
      <c r="C275" s="851"/>
      <c r="J275" s="4" t="s">
        <v>21</v>
      </c>
      <c r="K275" s="18">
        <f>SUM((K243:K274))</f>
        <v>8.1458333333333357</v>
      </c>
      <c r="L275" s="18">
        <f>SUM((L243:L274))</f>
        <v>8.1597222222222268</v>
      </c>
      <c r="M275" s="18">
        <f>IF(L275-K275&lt;0,K275-L275,L275-K275)</f>
        <v>1.388888888889106E-2</v>
      </c>
      <c r="N275" s="90">
        <f>8.5*SUM(N243:N274)/24</f>
        <v>6.729166666666667</v>
      </c>
      <c r="O275" s="90">
        <f>M275-N275</f>
        <v>-6.7152777777777759</v>
      </c>
      <c r="S275" s="47"/>
    </row>
    <row r="276" spans="2:19" ht="12.75" customHeight="1" collapsed="1" x14ac:dyDescent="0.2">
      <c r="B276" s="852"/>
      <c r="C276" s="852"/>
      <c r="D276" s="49"/>
      <c r="E276" s="51"/>
      <c r="F276" s="51"/>
      <c r="G276" s="52"/>
      <c r="H276" s="52"/>
      <c r="I276" s="52"/>
      <c r="J276" s="52"/>
      <c r="K276" s="61"/>
      <c r="L276" s="51"/>
      <c r="M276" s="51"/>
      <c r="N276" s="57"/>
      <c r="O276" s="57"/>
      <c r="P276" s="49"/>
      <c r="Q276" s="49"/>
      <c r="R276" s="55"/>
      <c r="S276" s="56"/>
    </row>
    <row r="277" spans="2:19" ht="12.75" hidden="1" customHeight="1" outlineLevel="1" x14ac:dyDescent="0.2">
      <c r="B277" s="850">
        <v>2017</v>
      </c>
      <c r="C277" s="850" t="s">
        <v>36</v>
      </c>
      <c r="D277" s="41"/>
      <c r="E277" s="42"/>
      <c r="F277" s="42"/>
      <c r="G277" s="43"/>
      <c r="H277" s="43"/>
      <c r="I277" s="43"/>
      <c r="J277" s="43"/>
      <c r="K277" s="44"/>
      <c r="L277" s="42"/>
      <c r="M277" s="42"/>
      <c r="N277" s="59"/>
      <c r="O277" s="59"/>
      <c r="P277" s="41"/>
      <c r="Q277" s="41"/>
      <c r="R277" s="45"/>
      <c r="S277" s="46"/>
    </row>
    <row r="278" spans="2:19" ht="12.75" hidden="1" customHeight="1" outlineLevel="1" x14ac:dyDescent="0.2">
      <c r="B278" s="851"/>
      <c r="C278" s="851"/>
      <c r="E278" s="2" t="s">
        <v>4</v>
      </c>
      <c r="F278" s="14">
        <v>42979</v>
      </c>
      <c r="G278" s="8">
        <v>0.34027777777777773</v>
      </c>
      <c r="H278" s="8">
        <v>0.5</v>
      </c>
      <c r="I278" s="8">
        <v>0.54166666666666663</v>
      </c>
      <c r="J278" s="8">
        <v>0.70833333333333337</v>
      </c>
      <c r="K278" s="17">
        <v>0.35416666666666669</v>
      </c>
      <c r="L278" s="10">
        <f>J278-G278-(I278-H278)</f>
        <v>0.32638888888888901</v>
      </c>
      <c r="S278" s="47"/>
    </row>
    <row r="279" spans="2:19" ht="12.75" hidden="1" customHeight="1" outlineLevel="1" x14ac:dyDescent="0.2">
      <c r="B279" s="851"/>
      <c r="C279" s="851"/>
      <c r="E279" s="9" t="s">
        <v>5</v>
      </c>
      <c r="F279" s="13">
        <v>42980</v>
      </c>
      <c r="S279" s="47"/>
    </row>
    <row r="280" spans="2:19" ht="12.75" hidden="1" customHeight="1" outlineLevel="1" x14ac:dyDescent="0.2">
      <c r="B280" s="851"/>
      <c r="C280" s="851"/>
      <c r="E280" s="9" t="s">
        <v>6</v>
      </c>
      <c r="F280" s="13">
        <v>42981</v>
      </c>
      <c r="S280" s="47"/>
    </row>
    <row r="281" spans="2:19" ht="12.75" hidden="1" customHeight="1" outlineLevel="1" x14ac:dyDescent="0.2">
      <c r="B281" s="851"/>
      <c r="C281" s="851"/>
      <c r="D281" s="27">
        <v>36</v>
      </c>
      <c r="E281" s="2" t="s">
        <v>1</v>
      </c>
      <c r="F281" s="14">
        <v>42982</v>
      </c>
      <c r="G281" s="8">
        <v>0.34375</v>
      </c>
      <c r="H281" s="8">
        <v>0.54166666666666663</v>
      </c>
      <c r="I281" s="8">
        <v>0.58333333333333337</v>
      </c>
      <c r="J281" s="8">
        <v>0.74652777777777779</v>
      </c>
      <c r="K281" s="17">
        <v>0.35416666666666669</v>
      </c>
      <c r="L281" s="10">
        <f>J281-G281-(I281-H281)</f>
        <v>0.36111111111111105</v>
      </c>
      <c r="S281" s="47"/>
    </row>
    <row r="282" spans="2:19" ht="12.75" hidden="1" customHeight="1" outlineLevel="1" x14ac:dyDescent="0.2">
      <c r="B282" s="851"/>
      <c r="C282" s="851"/>
      <c r="E282" s="2" t="s">
        <v>7</v>
      </c>
      <c r="F282" s="14">
        <v>42983</v>
      </c>
      <c r="G282" s="8">
        <v>0.33333333333333331</v>
      </c>
      <c r="H282" s="8">
        <v>0.54166666666666663</v>
      </c>
      <c r="I282" s="8">
        <v>0.58333333333333337</v>
      </c>
      <c r="J282" s="8">
        <v>0.73958333333333337</v>
      </c>
      <c r="K282" s="17">
        <v>0.35416666666666669</v>
      </c>
      <c r="L282" s="10">
        <f>J282-G282-(I282-H282)</f>
        <v>0.36458333333333331</v>
      </c>
      <c r="S282" s="95" t="s">
        <v>110</v>
      </c>
    </row>
    <row r="283" spans="2:19" ht="12.75" hidden="1" customHeight="1" outlineLevel="1" x14ac:dyDescent="0.2">
      <c r="B283" s="851"/>
      <c r="C283" s="851"/>
      <c r="E283" s="2" t="s">
        <v>2</v>
      </c>
      <c r="F283" s="14">
        <v>42984</v>
      </c>
      <c r="G283" s="8">
        <v>0.33680555555555558</v>
      </c>
      <c r="H283" s="8">
        <v>0.54166666666666663</v>
      </c>
      <c r="I283" s="8">
        <v>0.57291666666666663</v>
      </c>
      <c r="J283" s="8">
        <v>0.73958333333333337</v>
      </c>
      <c r="K283" s="17">
        <v>0.35416666666666669</v>
      </c>
      <c r="L283" s="10">
        <f>J283-G283-(I283-H283)</f>
        <v>0.37152777777777779</v>
      </c>
      <c r="S283" s="47"/>
    </row>
    <row r="284" spans="2:19" ht="12.75" hidden="1" customHeight="1" outlineLevel="1" x14ac:dyDescent="0.2">
      <c r="B284" s="851"/>
      <c r="C284" s="851"/>
      <c r="E284" s="2" t="s">
        <v>3</v>
      </c>
      <c r="F284" s="14">
        <v>42985</v>
      </c>
      <c r="G284" s="8">
        <v>0.375</v>
      </c>
      <c r="H284" s="8">
        <v>0.52083333333333337</v>
      </c>
      <c r="I284" s="8">
        <v>0.54861111111111105</v>
      </c>
      <c r="J284" s="8">
        <v>0.72916666666666663</v>
      </c>
      <c r="K284" s="17">
        <v>0.35416666666666669</v>
      </c>
      <c r="L284" s="10">
        <f>J284-G284-(I284-H284)</f>
        <v>0.32638888888888895</v>
      </c>
      <c r="S284" s="47"/>
    </row>
    <row r="285" spans="2:19" ht="12.75" hidden="1" customHeight="1" outlineLevel="1" x14ac:dyDescent="0.2">
      <c r="B285" s="851"/>
      <c r="C285" s="851"/>
      <c r="E285" s="2" t="s">
        <v>4</v>
      </c>
      <c r="F285" s="14">
        <v>42986</v>
      </c>
      <c r="G285" s="8">
        <v>0.34375</v>
      </c>
      <c r="H285" s="8">
        <v>0.54166666666666663</v>
      </c>
      <c r="I285" s="8">
        <v>0.58333333333333337</v>
      </c>
      <c r="J285" s="8">
        <v>0.72916666666666663</v>
      </c>
      <c r="K285" s="17">
        <v>0.35416666666666669</v>
      </c>
      <c r="L285" s="10">
        <f>J285-G285-(I285-H285)</f>
        <v>0.34374999999999989</v>
      </c>
      <c r="S285" s="47"/>
    </row>
    <row r="286" spans="2:19" ht="12.75" hidden="1" customHeight="1" outlineLevel="1" x14ac:dyDescent="0.2">
      <c r="B286" s="851"/>
      <c r="C286" s="851"/>
      <c r="E286" s="9" t="s">
        <v>5</v>
      </c>
      <c r="F286" s="13">
        <v>42987</v>
      </c>
      <c r="S286" s="47"/>
    </row>
    <row r="287" spans="2:19" ht="12.75" hidden="1" customHeight="1" outlineLevel="1" x14ac:dyDescent="0.2">
      <c r="B287" s="851"/>
      <c r="C287" s="851"/>
      <c r="E287" s="9" t="s">
        <v>6</v>
      </c>
      <c r="F287" s="13">
        <v>42988</v>
      </c>
      <c r="S287" s="47"/>
    </row>
    <row r="288" spans="2:19" ht="12.75" hidden="1" customHeight="1" outlineLevel="1" x14ac:dyDescent="0.2">
      <c r="B288" s="851"/>
      <c r="C288" s="851"/>
      <c r="D288" s="27">
        <v>37</v>
      </c>
      <c r="E288" s="2" t="s">
        <v>1</v>
      </c>
      <c r="F288" s="14">
        <v>42989</v>
      </c>
      <c r="G288" s="8">
        <v>0.34027777777777773</v>
      </c>
      <c r="H288" s="8">
        <v>0.55208333333333337</v>
      </c>
      <c r="I288" s="8">
        <v>0.58333333333333337</v>
      </c>
      <c r="J288" s="8">
        <v>0.73958333333333337</v>
      </c>
      <c r="K288" s="17">
        <v>0.35416666666666669</v>
      </c>
      <c r="L288" s="10">
        <f>J288-G288-(I288-H288)</f>
        <v>0.36805555555555564</v>
      </c>
      <c r="S288" s="47"/>
    </row>
    <row r="289" spans="2:19" ht="12.75" hidden="1" customHeight="1" outlineLevel="1" x14ac:dyDescent="0.2">
      <c r="B289" s="851"/>
      <c r="C289" s="851"/>
      <c r="E289" s="2" t="s">
        <v>7</v>
      </c>
      <c r="F289" s="14">
        <v>42990</v>
      </c>
      <c r="G289" s="8">
        <v>0.34027777777777773</v>
      </c>
      <c r="H289" s="8">
        <v>0.54166666666666663</v>
      </c>
      <c r="I289" s="8">
        <v>0.57291666666666663</v>
      </c>
      <c r="J289" s="8">
        <v>0.76041666666666663</v>
      </c>
      <c r="K289" s="17">
        <v>0.35416666666666669</v>
      </c>
      <c r="L289" s="10">
        <f>J289-G289-(I289-H289)</f>
        <v>0.3888888888888889</v>
      </c>
      <c r="S289" s="47"/>
    </row>
    <row r="290" spans="2:19" ht="12.75" hidden="1" customHeight="1" outlineLevel="1" x14ac:dyDescent="0.2">
      <c r="B290" s="851"/>
      <c r="C290" s="851"/>
      <c r="E290" s="2" t="s">
        <v>2</v>
      </c>
      <c r="F290" s="14">
        <v>42991</v>
      </c>
      <c r="G290" s="8">
        <v>0.34375</v>
      </c>
      <c r="H290" s="8">
        <v>0.54166666666666663</v>
      </c>
      <c r="I290" s="8">
        <v>0.57291666666666663</v>
      </c>
      <c r="J290" s="8">
        <v>0.75</v>
      </c>
      <c r="K290" s="17">
        <v>0.35416666666666669</v>
      </c>
      <c r="L290" s="10">
        <f>J290-G290-(I290-H290)</f>
        <v>0.375</v>
      </c>
      <c r="S290" s="47"/>
    </row>
    <row r="291" spans="2:19" ht="12.75" hidden="1" customHeight="1" outlineLevel="1" x14ac:dyDescent="0.2">
      <c r="B291" s="851"/>
      <c r="C291" s="851"/>
      <c r="E291" s="2" t="s">
        <v>3</v>
      </c>
      <c r="F291" s="14">
        <v>42992</v>
      </c>
      <c r="G291" s="8">
        <v>0.35416666666666669</v>
      </c>
      <c r="H291" s="8">
        <v>0.55208333333333337</v>
      </c>
      <c r="I291" s="8">
        <v>0.58333333333333337</v>
      </c>
      <c r="J291" s="8">
        <v>0.92361111111111116</v>
      </c>
      <c r="K291" s="17">
        <v>0.35416666666666669</v>
      </c>
      <c r="L291" s="10">
        <f>J291-G291-(I291-H291)</f>
        <v>0.53819444444444442</v>
      </c>
      <c r="S291" s="47"/>
    </row>
    <row r="292" spans="2:19" ht="12.75" hidden="1" customHeight="1" outlineLevel="1" x14ac:dyDescent="0.2">
      <c r="B292" s="851"/>
      <c r="C292" s="851"/>
      <c r="E292" s="2" t="s">
        <v>4</v>
      </c>
      <c r="F292" s="14">
        <v>42993</v>
      </c>
      <c r="G292" s="8">
        <v>0.39930555555555558</v>
      </c>
      <c r="H292" s="8">
        <v>0.54166666666666663</v>
      </c>
      <c r="I292" s="8">
        <v>0.58333333333333337</v>
      </c>
      <c r="J292" s="8">
        <v>0.75</v>
      </c>
      <c r="K292" s="17">
        <v>0.35416666666666669</v>
      </c>
      <c r="L292" s="10">
        <f>J292-G292-(I292-H292)</f>
        <v>0.30902777777777768</v>
      </c>
      <c r="S292" s="47"/>
    </row>
    <row r="293" spans="2:19" ht="12.75" hidden="1" customHeight="1" outlineLevel="1" x14ac:dyDescent="0.2">
      <c r="B293" s="851"/>
      <c r="C293" s="851"/>
      <c r="E293" s="9" t="s">
        <v>5</v>
      </c>
      <c r="F293" s="13">
        <v>42994</v>
      </c>
      <c r="S293" s="47"/>
    </row>
    <row r="294" spans="2:19" ht="12.75" hidden="1" customHeight="1" outlineLevel="1" x14ac:dyDescent="0.2">
      <c r="B294" s="851"/>
      <c r="C294" s="851"/>
      <c r="E294" s="9" t="s">
        <v>6</v>
      </c>
      <c r="F294" s="13">
        <v>42995</v>
      </c>
      <c r="S294" s="47"/>
    </row>
    <row r="295" spans="2:19" ht="12.75" hidden="1" customHeight="1" outlineLevel="1" x14ac:dyDescent="0.2">
      <c r="B295" s="851"/>
      <c r="C295" s="851"/>
      <c r="D295" s="27">
        <v>38</v>
      </c>
      <c r="E295" s="2" t="s">
        <v>1</v>
      </c>
      <c r="F295" s="14">
        <v>42996</v>
      </c>
      <c r="G295" s="8">
        <v>0.33333333333333331</v>
      </c>
      <c r="H295" s="8">
        <v>0.54166666666666663</v>
      </c>
      <c r="I295" s="8">
        <v>0.57291666666666663</v>
      </c>
      <c r="J295" s="8">
        <v>0.74652777777777779</v>
      </c>
      <c r="K295" s="17">
        <v>0.35416666666666669</v>
      </c>
      <c r="L295" s="10">
        <f>J295-G295-(I295-H295)</f>
        <v>0.38194444444444448</v>
      </c>
      <c r="S295" s="47"/>
    </row>
    <row r="296" spans="2:19" ht="12.75" hidden="1" customHeight="1" outlineLevel="1" x14ac:dyDescent="0.2">
      <c r="B296" s="851"/>
      <c r="C296" s="851"/>
      <c r="E296" s="2" t="s">
        <v>7</v>
      </c>
      <c r="F296" s="14">
        <v>42997</v>
      </c>
      <c r="G296" s="8">
        <v>0.33680555555555558</v>
      </c>
      <c r="H296" s="8">
        <v>0.54166666666666663</v>
      </c>
      <c r="I296" s="8">
        <v>0.57291666666666663</v>
      </c>
      <c r="J296" s="8">
        <v>0.77430555555555547</v>
      </c>
      <c r="K296" s="17">
        <v>0.35416666666666669</v>
      </c>
      <c r="L296" s="10">
        <f>J296-G296-(I296-H296)</f>
        <v>0.40624999999999989</v>
      </c>
      <c r="S296" s="47"/>
    </row>
    <row r="297" spans="2:19" ht="12.75" hidden="1" customHeight="1" outlineLevel="1" x14ac:dyDescent="0.2">
      <c r="B297" s="851"/>
      <c r="C297" s="851"/>
      <c r="E297" s="2" t="s">
        <v>2</v>
      </c>
      <c r="F297" s="14">
        <v>42998</v>
      </c>
      <c r="G297" s="8">
        <v>0.33680555555555558</v>
      </c>
      <c r="H297" s="8">
        <v>0.54166666666666663</v>
      </c>
      <c r="I297" s="8">
        <v>0.57291666666666663</v>
      </c>
      <c r="J297" s="8">
        <v>0.75</v>
      </c>
      <c r="K297" s="17">
        <v>0.35416666666666669</v>
      </c>
      <c r="L297" s="10">
        <f>J297-G297-(I297-H297)</f>
        <v>0.38194444444444442</v>
      </c>
      <c r="S297" s="47"/>
    </row>
    <row r="298" spans="2:19" ht="12.75" hidden="1" customHeight="1" outlineLevel="1" x14ac:dyDescent="0.2">
      <c r="B298" s="851"/>
      <c r="C298" s="851"/>
      <c r="E298" s="2" t="s">
        <v>3</v>
      </c>
      <c r="F298" s="14">
        <v>42999</v>
      </c>
      <c r="G298" s="8">
        <v>0.375</v>
      </c>
      <c r="H298" s="8">
        <v>0.54166666666666663</v>
      </c>
      <c r="I298" s="8">
        <v>0.59375</v>
      </c>
      <c r="J298" s="8">
        <v>0.91666666666666663</v>
      </c>
      <c r="K298" s="17">
        <v>0.35416666666666669</v>
      </c>
      <c r="L298" s="10">
        <f>J298-G298-(I298-H298)</f>
        <v>0.48958333333333326</v>
      </c>
      <c r="S298" s="47"/>
    </row>
    <row r="299" spans="2:19" ht="12.75" hidden="1" customHeight="1" outlineLevel="1" x14ac:dyDescent="0.2">
      <c r="B299" s="851"/>
      <c r="C299" s="851"/>
      <c r="E299" s="2" t="s">
        <v>4</v>
      </c>
      <c r="F299" s="14">
        <v>43000</v>
      </c>
      <c r="G299" s="8">
        <v>0.34375</v>
      </c>
      <c r="H299" s="8">
        <v>0.54166666666666663</v>
      </c>
      <c r="I299" s="8">
        <v>0.57291666666666663</v>
      </c>
      <c r="J299" s="8">
        <v>0.875</v>
      </c>
      <c r="K299" s="17">
        <v>0.35416666666666669</v>
      </c>
      <c r="L299" s="10">
        <f>J299-G299-(I299-H299)</f>
        <v>0.5</v>
      </c>
      <c r="S299" s="47"/>
    </row>
    <row r="300" spans="2:19" ht="12.75" hidden="1" customHeight="1" outlineLevel="1" x14ac:dyDescent="0.2">
      <c r="B300" s="851"/>
      <c r="C300" s="851"/>
      <c r="E300" s="9" t="s">
        <v>5</v>
      </c>
      <c r="F300" s="13">
        <v>43001</v>
      </c>
      <c r="S300" s="47"/>
    </row>
    <row r="301" spans="2:19" ht="12.75" hidden="1" customHeight="1" outlineLevel="1" x14ac:dyDescent="0.2">
      <c r="B301" s="851"/>
      <c r="C301" s="851"/>
      <c r="E301" s="9" t="s">
        <v>6</v>
      </c>
      <c r="F301" s="13">
        <v>43002</v>
      </c>
      <c r="S301" s="47"/>
    </row>
    <row r="302" spans="2:19" ht="12.75" hidden="1" customHeight="1" outlineLevel="1" x14ac:dyDescent="0.2">
      <c r="B302" s="851"/>
      <c r="C302" s="851"/>
      <c r="D302" s="27">
        <v>39</v>
      </c>
      <c r="E302" s="2" t="s">
        <v>1</v>
      </c>
      <c r="F302" s="14">
        <v>43003</v>
      </c>
      <c r="G302" s="8">
        <v>0.35416666666666669</v>
      </c>
      <c r="H302" s="8">
        <v>0.52083333333333337</v>
      </c>
      <c r="I302" s="8">
        <v>0.54166666666666663</v>
      </c>
      <c r="J302" s="8">
        <v>0.85416666666666663</v>
      </c>
      <c r="K302" s="17">
        <v>0.35416666666666669</v>
      </c>
      <c r="L302" s="10">
        <f>J302-G302-(I302-H302)</f>
        <v>0.47916666666666669</v>
      </c>
      <c r="S302" s="47"/>
    </row>
    <row r="303" spans="2:19" ht="12.75" hidden="1" customHeight="1" outlineLevel="1" x14ac:dyDescent="0.2">
      <c r="B303" s="851"/>
      <c r="C303" s="851"/>
      <c r="E303" s="2" t="s">
        <v>7</v>
      </c>
      <c r="F303" s="14">
        <v>43004</v>
      </c>
      <c r="G303" s="8">
        <v>0.33333333333333331</v>
      </c>
      <c r="H303" s="8">
        <v>0.55208333333333337</v>
      </c>
      <c r="I303" s="8">
        <v>0.58333333333333337</v>
      </c>
      <c r="J303" s="8">
        <v>0.75694444444444453</v>
      </c>
      <c r="K303" s="17">
        <v>0.35416666666666669</v>
      </c>
      <c r="L303" s="10">
        <f>J303-G303-(I303-H303)</f>
        <v>0.39236111111111122</v>
      </c>
      <c r="S303" s="47"/>
    </row>
    <row r="304" spans="2:19" ht="12.75" hidden="1" customHeight="1" outlineLevel="1" x14ac:dyDescent="0.2">
      <c r="B304" s="851"/>
      <c r="C304" s="851"/>
      <c r="E304" s="2" t="s">
        <v>2</v>
      </c>
      <c r="F304" s="14">
        <v>43005</v>
      </c>
      <c r="G304" s="8">
        <v>0.34027777777777773</v>
      </c>
      <c r="H304" s="8">
        <v>0.55208333333333337</v>
      </c>
      <c r="I304" s="8">
        <v>0.58333333333333337</v>
      </c>
      <c r="J304" s="8">
        <v>0.72916666666666663</v>
      </c>
      <c r="K304" s="17">
        <v>0.35416666666666669</v>
      </c>
      <c r="L304" s="10">
        <f>J304-G304-(I304-H304)</f>
        <v>0.3576388888888889</v>
      </c>
      <c r="S304" s="47"/>
    </row>
    <row r="305" spans="2:25" ht="12.75" hidden="1" customHeight="1" outlineLevel="1" x14ac:dyDescent="0.2">
      <c r="B305" s="851"/>
      <c r="C305" s="851"/>
      <c r="E305" s="2" t="s">
        <v>3</v>
      </c>
      <c r="F305" s="14">
        <v>43006</v>
      </c>
      <c r="G305" s="8">
        <v>0.34375</v>
      </c>
      <c r="H305" s="8">
        <v>0.52083333333333337</v>
      </c>
      <c r="I305" s="8">
        <v>0.54166666666666663</v>
      </c>
      <c r="J305" s="8">
        <v>0.79166666666666663</v>
      </c>
      <c r="K305" s="17">
        <v>0.35416666666666669</v>
      </c>
      <c r="L305" s="10">
        <f>J305-G305-(I305-H305)</f>
        <v>0.42708333333333337</v>
      </c>
      <c r="S305" s="47"/>
    </row>
    <row r="306" spans="2:25" ht="12.75" hidden="1" customHeight="1" outlineLevel="1" x14ac:dyDescent="0.2">
      <c r="B306" s="851"/>
      <c r="C306" s="851"/>
      <c r="E306" s="2" t="s">
        <v>4</v>
      </c>
      <c r="F306" s="14">
        <v>43007</v>
      </c>
      <c r="G306" s="8">
        <v>0.33333333333333331</v>
      </c>
      <c r="H306" s="8">
        <v>0.52083333333333337</v>
      </c>
      <c r="I306" s="8">
        <v>0.54166666666666663</v>
      </c>
      <c r="J306" s="8">
        <v>0.77083333333333337</v>
      </c>
      <c r="K306" s="17">
        <v>0.35416666666666669</v>
      </c>
      <c r="L306" s="10">
        <f>J306-G306-(I306-H306)</f>
        <v>0.4166666666666668</v>
      </c>
      <c r="S306" s="47"/>
    </row>
    <row r="307" spans="2:25" ht="12.75" hidden="1" customHeight="1" outlineLevel="1" x14ac:dyDescent="0.2">
      <c r="B307" s="851"/>
      <c r="C307" s="851"/>
      <c r="E307" s="9" t="s">
        <v>5</v>
      </c>
      <c r="F307" s="13">
        <v>43008</v>
      </c>
      <c r="S307" s="47"/>
    </row>
    <row r="308" spans="2:25" ht="12.75" hidden="1" customHeight="1" outlineLevel="1" x14ac:dyDescent="0.2">
      <c r="B308" s="851"/>
      <c r="C308" s="851"/>
      <c r="F308" s="13"/>
      <c r="S308" s="47"/>
    </row>
    <row r="309" spans="2:25" ht="12.75" hidden="1" customHeight="1" outlineLevel="1" x14ac:dyDescent="0.2">
      <c r="B309" s="851"/>
      <c r="C309" s="851"/>
      <c r="J309" s="4" t="s">
        <v>21</v>
      </c>
      <c r="K309" s="18">
        <f>SUM((K277:K308))</f>
        <v>7.4375000000000018</v>
      </c>
      <c r="L309" s="18">
        <f>SUM((L277:L308))</f>
        <v>8.3055555555555571</v>
      </c>
      <c r="M309" s="18">
        <f>IF(L309-K309&lt;0,K309-L309,L309-K309)</f>
        <v>0.86805555555555536</v>
      </c>
      <c r="N309" s="90">
        <f>8.5*SUM(N277:N308)/24</f>
        <v>0</v>
      </c>
      <c r="O309" s="90">
        <f>M309-N309</f>
        <v>0.86805555555555536</v>
      </c>
      <c r="S309" s="47"/>
    </row>
    <row r="310" spans="2:25" ht="12.75" customHeight="1" collapsed="1" x14ac:dyDescent="0.2">
      <c r="B310" s="852"/>
      <c r="C310" s="852"/>
      <c r="D310" s="49"/>
      <c r="E310" s="51"/>
      <c r="F310" s="51"/>
      <c r="G310" s="52"/>
      <c r="H310" s="52"/>
      <c r="I310" s="52"/>
      <c r="J310" s="52"/>
      <c r="K310" s="61"/>
      <c r="L310" s="51"/>
      <c r="M310" s="51"/>
      <c r="N310" s="57"/>
      <c r="O310" s="57"/>
      <c r="P310" s="49"/>
      <c r="Q310" s="49"/>
      <c r="R310" s="55"/>
      <c r="S310" s="56"/>
    </row>
    <row r="311" spans="2:25" ht="12.75" hidden="1" customHeight="1" outlineLevel="1" x14ac:dyDescent="0.2">
      <c r="B311" s="850">
        <v>2017</v>
      </c>
      <c r="C311" s="850" t="s">
        <v>37</v>
      </c>
      <c r="D311" s="41"/>
      <c r="E311" s="42"/>
      <c r="F311" s="42"/>
      <c r="G311" s="43"/>
      <c r="H311" s="43"/>
      <c r="I311" s="43"/>
      <c r="J311" s="43"/>
      <c r="K311" s="44"/>
      <c r="L311" s="42"/>
      <c r="M311" s="42"/>
      <c r="N311" s="59"/>
      <c r="O311" s="59"/>
      <c r="P311" s="41"/>
      <c r="Q311" s="41"/>
      <c r="R311" s="45"/>
      <c r="S311" s="46"/>
    </row>
    <row r="312" spans="2:25" ht="12.75" hidden="1" customHeight="1" outlineLevel="1" x14ac:dyDescent="0.2">
      <c r="B312" s="851"/>
      <c r="C312" s="851"/>
      <c r="E312" s="9" t="s">
        <v>6</v>
      </c>
      <c r="F312" s="13">
        <v>43009</v>
      </c>
      <c r="G312" s="5"/>
      <c r="H312" s="5"/>
      <c r="I312" s="5"/>
      <c r="J312" s="5"/>
      <c r="K312" s="17"/>
      <c r="L312" s="10"/>
      <c r="S312" s="47"/>
    </row>
    <row r="313" spans="2:25" ht="12.75" hidden="1" customHeight="1" outlineLevel="1" x14ac:dyDescent="0.2">
      <c r="B313" s="851"/>
      <c r="C313" s="851"/>
      <c r="D313" s="27">
        <v>40</v>
      </c>
      <c r="E313" s="2" t="s">
        <v>1</v>
      </c>
      <c r="F313" s="14">
        <v>43010</v>
      </c>
      <c r="G313" s="8">
        <v>0.33333333333333331</v>
      </c>
      <c r="H313" s="8">
        <v>0.54166666666666663</v>
      </c>
      <c r="I313" s="8">
        <v>0.58333333333333337</v>
      </c>
      <c r="J313" s="8">
        <v>0.75</v>
      </c>
      <c r="K313" s="17">
        <v>0.35416666666666669</v>
      </c>
      <c r="L313" s="10">
        <f>J313-G313-(I313-H313)</f>
        <v>0.37499999999999994</v>
      </c>
      <c r="S313" s="47"/>
    </row>
    <row r="314" spans="2:25" ht="12.75" hidden="1" customHeight="1" outlineLevel="1" x14ac:dyDescent="0.2">
      <c r="B314" s="851"/>
      <c r="C314" s="851"/>
      <c r="E314" s="2" t="s">
        <v>7</v>
      </c>
      <c r="F314" s="14">
        <v>43011</v>
      </c>
      <c r="G314" s="8">
        <v>0.34375</v>
      </c>
      <c r="H314" s="8">
        <v>0.52083333333333337</v>
      </c>
      <c r="I314" s="8">
        <v>0.54166666666666663</v>
      </c>
      <c r="J314" s="8">
        <v>0.75</v>
      </c>
      <c r="K314" s="17">
        <v>0.35416666666666669</v>
      </c>
      <c r="L314" s="10">
        <f>J314-G314-(I314-H314)</f>
        <v>0.38541666666666674</v>
      </c>
      <c r="S314" s="47"/>
    </row>
    <row r="315" spans="2:25" ht="12.75" hidden="1" customHeight="1" outlineLevel="1" x14ac:dyDescent="0.2">
      <c r="B315" s="851"/>
      <c r="C315" s="851"/>
      <c r="E315" s="9" t="s">
        <v>2</v>
      </c>
      <c r="F315" s="13">
        <v>43012</v>
      </c>
      <c r="G315" s="5">
        <v>0.33333333333333331</v>
      </c>
      <c r="H315" s="5">
        <v>0.52083333333333337</v>
      </c>
      <c r="I315" s="5">
        <v>0.54166666666666663</v>
      </c>
      <c r="J315" s="5">
        <v>0.70833333333333337</v>
      </c>
      <c r="K315" s="17">
        <v>0.35416666666666669</v>
      </c>
      <c r="L315" s="10">
        <f>J315-G315-(I315-H315)</f>
        <v>0.3541666666666668</v>
      </c>
      <c r="O315" s="91" t="s">
        <v>11</v>
      </c>
      <c r="P315" s="86"/>
      <c r="Q315" s="82" t="s">
        <v>15</v>
      </c>
      <c r="R315" s="77" t="s">
        <v>16</v>
      </c>
      <c r="S315" s="47"/>
      <c r="U315" s="77" t="s">
        <v>132</v>
      </c>
      <c r="V315" s="82"/>
      <c r="W315" s="103" t="s">
        <v>133</v>
      </c>
      <c r="Y315" s="77" t="s">
        <v>134</v>
      </c>
    </row>
    <row r="316" spans="2:25" ht="12.75" hidden="1" customHeight="1" outlineLevel="1" x14ac:dyDescent="0.2">
      <c r="B316" s="851"/>
      <c r="C316" s="851"/>
      <c r="E316" s="9" t="s">
        <v>3</v>
      </c>
      <c r="F316" s="13">
        <v>43013</v>
      </c>
      <c r="G316" s="5">
        <v>0.33333333333333331</v>
      </c>
      <c r="H316" s="5">
        <v>0.52083333333333337</v>
      </c>
      <c r="I316" s="5">
        <v>0.54166666666666663</v>
      </c>
      <c r="J316" s="5">
        <v>0.70833333333333337</v>
      </c>
      <c r="K316" s="17">
        <v>0.35416666666666669</v>
      </c>
      <c r="L316" s="10">
        <f>J316-G316-(I316-H316)</f>
        <v>0.3541666666666668</v>
      </c>
      <c r="O316" s="94"/>
      <c r="P316" s="85">
        <v>1</v>
      </c>
      <c r="Q316" s="82" t="s">
        <v>15</v>
      </c>
      <c r="R316" s="77" t="s">
        <v>16</v>
      </c>
      <c r="S316" s="47"/>
      <c r="U316" s="77" t="s">
        <v>132</v>
      </c>
      <c r="V316" s="82"/>
      <c r="W316" s="103" t="s">
        <v>133</v>
      </c>
      <c r="Y316" s="77" t="s">
        <v>134</v>
      </c>
    </row>
    <row r="317" spans="2:25" ht="12.75" hidden="1" customHeight="1" outlineLevel="1" x14ac:dyDescent="0.2">
      <c r="B317" s="851"/>
      <c r="C317" s="851"/>
      <c r="E317" s="9" t="s">
        <v>4</v>
      </c>
      <c r="F317" s="13">
        <v>43014</v>
      </c>
      <c r="G317" s="5">
        <v>0.33333333333333331</v>
      </c>
      <c r="H317" s="5">
        <v>0.52083333333333337</v>
      </c>
      <c r="I317" s="5">
        <v>0.54166666666666663</v>
      </c>
      <c r="J317" s="5">
        <v>0.70833333333333337</v>
      </c>
      <c r="K317" s="17">
        <v>0.35416666666666669</v>
      </c>
      <c r="L317" s="10">
        <f>J317-G317-(I317-H317)</f>
        <v>0.3541666666666668</v>
      </c>
      <c r="O317" s="94"/>
      <c r="P317" s="85">
        <v>1</v>
      </c>
      <c r="Q317" s="82" t="s">
        <v>15</v>
      </c>
      <c r="R317" s="77" t="s">
        <v>16</v>
      </c>
      <c r="S317" s="47"/>
      <c r="U317" s="77" t="s">
        <v>132</v>
      </c>
      <c r="V317" s="82"/>
      <c r="W317" s="103" t="s">
        <v>133</v>
      </c>
      <c r="Y317" s="77" t="s">
        <v>134</v>
      </c>
    </row>
    <row r="318" spans="2:25" ht="12.75" hidden="1" customHeight="1" outlineLevel="1" x14ac:dyDescent="0.2">
      <c r="B318" s="851"/>
      <c r="C318" s="851"/>
      <c r="E318" s="9" t="s">
        <v>5</v>
      </c>
      <c r="F318" s="13">
        <v>43015</v>
      </c>
      <c r="O318" s="94"/>
      <c r="P318" s="85">
        <v>1</v>
      </c>
      <c r="Q318" s="82" t="s">
        <v>15</v>
      </c>
      <c r="R318" s="77" t="s">
        <v>16</v>
      </c>
      <c r="S318" s="47"/>
      <c r="U318" s="77" t="s">
        <v>132</v>
      </c>
      <c r="V318" s="82"/>
      <c r="W318" s="103" t="s">
        <v>133</v>
      </c>
      <c r="Y318" s="77" t="s">
        <v>134</v>
      </c>
    </row>
    <row r="319" spans="2:25" ht="12.75" hidden="1" customHeight="1" outlineLevel="1" x14ac:dyDescent="0.2">
      <c r="B319" s="851"/>
      <c r="C319" s="851"/>
      <c r="E319" s="9" t="s">
        <v>6</v>
      </c>
      <c r="F319" s="13">
        <v>43016</v>
      </c>
      <c r="O319" s="91" t="s">
        <v>11</v>
      </c>
      <c r="P319" s="85">
        <v>1</v>
      </c>
      <c r="Q319" s="82" t="s">
        <v>15</v>
      </c>
      <c r="R319" s="77" t="s">
        <v>16</v>
      </c>
      <c r="S319" s="47"/>
      <c r="U319" s="77" t="s">
        <v>132</v>
      </c>
      <c r="V319" s="82"/>
      <c r="W319" s="103" t="s">
        <v>133</v>
      </c>
      <c r="Y319" s="77" t="s">
        <v>134</v>
      </c>
    </row>
    <row r="320" spans="2:25" ht="12.75" hidden="1" customHeight="1" outlineLevel="1" x14ac:dyDescent="0.2">
      <c r="B320" s="851"/>
      <c r="C320" s="851"/>
      <c r="D320" s="27">
        <v>41</v>
      </c>
      <c r="E320" s="9" t="s">
        <v>1</v>
      </c>
      <c r="F320" s="13">
        <v>43017</v>
      </c>
      <c r="G320" s="5">
        <v>0.33333333333333331</v>
      </c>
      <c r="H320" s="5">
        <v>0.52083333333333337</v>
      </c>
      <c r="I320" s="5">
        <v>0.54166666666666663</v>
      </c>
      <c r="J320" s="5">
        <v>0.70833333333333337</v>
      </c>
      <c r="K320" s="17">
        <v>0.35416666666666669</v>
      </c>
      <c r="L320" s="10">
        <f>J320-G320-(I320-H320)</f>
        <v>0.3541666666666668</v>
      </c>
      <c r="O320" s="91" t="s">
        <v>11</v>
      </c>
      <c r="P320" s="86"/>
      <c r="Q320" s="82" t="s">
        <v>15</v>
      </c>
      <c r="R320" s="77" t="s">
        <v>16</v>
      </c>
      <c r="S320" s="47"/>
      <c r="U320" s="77" t="s">
        <v>132</v>
      </c>
      <c r="V320" s="82"/>
      <c r="W320" s="103" t="s">
        <v>133</v>
      </c>
      <c r="Y320" s="77" t="s">
        <v>134</v>
      </c>
    </row>
    <row r="321" spans="2:25" ht="12.75" hidden="1" customHeight="1" outlineLevel="1" x14ac:dyDescent="0.2">
      <c r="B321" s="851"/>
      <c r="C321" s="851"/>
      <c r="E321" s="2" t="s">
        <v>7</v>
      </c>
      <c r="F321" s="14">
        <v>43018</v>
      </c>
      <c r="G321" s="8">
        <v>0.34375</v>
      </c>
      <c r="H321" s="8">
        <v>0.54166666666666663</v>
      </c>
      <c r="I321" s="8">
        <v>0.5625</v>
      </c>
      <c r="J321" s="8">
        <v>0.78125</v>
      </c>
      <c r="K321" s="17">
        <v>0.35416666666666669</v>
      </c>
      <c r="L321" s="10">
        <f>J321-G321-(I321-H321)</f>
        <v>0.41666666666666663</v>
      </c>
      <c r="S321" s="47"/>
    </row>
    <row r="322" spans="2:25" ht="12.75" hidden="1" customHeight="1" outlineLevel="1" x14ac:dyDescent="0.2">
      <c r="B322" s="851"/>
      <c r="C322" s="851"/>
      <c r="E322" s="2" t="s">
        <v>2</v>
      </c>
      <c r="F322" s="14">
        <v>43019</v>
      </c>
      <c r="G322" s="8">
        <v>0.33333333333333331</v>
      </c>
      <c r="H322" s="8">
        <v>0.53194444444444444</v>
      </c>
      <c r="I322" s="8">
        <v>0.53263888888888888</v>
      </c>
      <c r="J322" s="8">
        <v>0.70833333333333337</v>
      </c>
      <c r="K322" s="17">
        <v>0.35416666666666669</v>
      </c>
      <c r="L322" s="10">
        <f>J322-G322-(I322-H322)</f>
        <v>0.37430555555555561</v>
      </c>
      <c r="Q322" s="27" t="s">
        <v>111</v>
      </c>
      <c r="S322" s="47"/>
    </row>
    <row r="323" spans="2:25" ht="12.75" hidden="1" customHeight="1" outlineLevel="1" x14ac:dyDescent="0.2">
      <c r="B323" s="851"/>
      <c r="C323" s="851"/>
      <c r="E323" s="2" t="s">
        <v>3</v>
      </c>
      <c r="F323" s="14">
        <v>43020</v>
      </c>
      <c r="G323" s="8">
        <v>0.34375</v>
      </c>
      <c r="H323" s="8">
        <v>0.5625</v>
      </c>
      <c r="I323" s="8">
        <v>0.59375</v>
      </c>
      <c r="J323" s="8">
        <v>0.75</v>
      </c>
      <c r="K323" s="17">
        <v>0.35416666666666669</v>
      </c>
      <c r="L323" s="10">
        <f>J323-G323-(I323-H323)</f>
        <v>0.375</v>
      </c>
      <c r="S323" s="47"/>
    </row>
    <row r="324" spans="2:25" ht="12.75" hidden="1" customHeight="1" outlineLevel="1" x14ac:dyDescent="0.2">
      <c r="B324" s="851"/>
      <c r="C324" s="851"/>
      <c r="E324" s="2" t="s">
        <v>4</v>
      </c>
      <c r="F324" s="14">
        <v>43021</v>
      </c>
      <c r="G324" s="8">
        <v>0.34375</v>
      </c>
      <c r="H324" s="8">
        <v>0.52083333333333337</v>
      </c>
      <c r="I324" s="8">
        <v>0.54166666666666663</v>
      </c>
      <c r="J324" s="8">
        <v>0.70833333333333337</v>
      </c>
      <c r="K324" s="17">
        <v>0.35416666666666669</v>
      </c>
      <c r="L324" s="10">
        <f>J324-G324-(I324-H324)</f>
        <v>0.34375000000000011</v>
      </c>
      <c r="S324" s="47"/>
    </row>
    <row r="325" spans="2:25" ht="12.75" hidden="1" customHeight="1" outlineLevel="1" x14ac:dyDescent="0.2">
      <c r="B325" s="851"/>
      <c r="C325" s="851"/>
      <c r="E325" s="9" t="s">
        <v>5</v>
      </c>
      <c r="F325" s="13">
        <v>43022</v>
      </c>
      <c r="S325" s="47"/>
    </row>
    <row r="326" spans="2:25" ht="12.75" hidden="1" customHeight="1" outlineLevel="1" x14ac:dyDescent="0.2">
      <c r="B326" s="851"/>
      <c r="C326" s="851"/>
      <c r="E326" s="9" t="s">
        <v>6</v>
      </c>
      <c r="F326" s="13">
        <v>43023</v>
      </c>
      <c r="S326" s="47"/>
    </row>
    <row r="327" spans="2:25" ht="12.75" hidden="1" customHeight="1" outlineLevel="1" x14ac:dyDescent="0.2">
      <c r="B327" s="851"/>
      <c r="C327" s="851"/>
      <c r="D327" s="27">
        <v>42</v>
      </c>
      <c r="E327" s="2" t="s">
        <v>1</v>
      </c>
      <c r="F327" s="14">
        <v>43024</v>
      </c>
      <c r="G327" s="8">
        <v>0.35416666666666669</v>
      </c>
      <c r="H327" s="8">
        <v>0.52083333333333337</v>
      </c>
      <c r="I327" s="8">
        <v>0.54166666666666663</v>
      </c>
      <c r="J327" s="8">
        <v>0.70833333333333337</v>
      </c>
      <c r="K327" s="17">
        <v>0.35416666666666669</v>
      </c>
      <c r="L327" s="10">
        <f>J327-G327-(I327-H327)</f>
        <v>0.33333333333333343</v>
      </c>
      <c r="S327" s="47"/>
    </row>
    <row r="328" spans="2:25" ht="12.75" hidden="1" customHeight="1" outlineLevel="1" x14ac:dyDescent="0.2">
      <c r="B328" s="851"/>
      <c r="C328" s="851"/>
      <c r="E328" s="2" t="s">
        <v>7</v>
      </c>
      <c r="F328" s="14">
        <v>43025</v>
      </c>
      <c r="G328" s="8">
        <v>0.34375</v>
      </c>
      <c r="H328" s="8">
        <v>0.52083333333333337</v>
      </c>
      <c r="I328" s="8">
        <v>0.54166666666666663</v>
      </c>
      <c r="J328" s="8">
        <v>0.79166666666666663</v>
      </c>
      <c r="K328" s="17">
        <v>0.35416666666666669</v>
      </c>
      <c r="L328" s="10">
        <f>J328-G328-(I328-H328)</f>
        <v>0.42708333333333337</v>
      </c>
      <c r="S328" s="47"/>
    </row>
    <row r="329" spans="2:25" ht="12.75" hidden="1" customHeight="1" outlineLevel="1" x14ac:dyDescent="0.2">
      <c r="B329" s="851"/>
      <c r="C329" s="851"/>
      <c r="E329" s="2" t="s">
        <v>2</v>
      </c>
      <c r="F329" s="14">
        <v>43026</v>
      </c>
      <c r="G329" s="8">
        <v>0.33333333333333331</v>
      </c>
      <c r="H329" s="8">
        <v>0.52083333333333337</v>
      </c>
      <c r="I329" s="8">
        <v>0.54166666666666663</v>
      </c>
      <c r="J329" s="8">
        <v>0.78125</v>
      </c>
      <c r="K329" s="17">
        <v>0.35416666666666669</v>
      </c>
      <c r="L329" s="10">
        <f>J329-G329-(I329-H329)</f>
        <v>0.42708333333333343</v>
      </c>
      <c r="S329" s="47"/>
    </row>
    <row r="330" spans="2:25" ht="12.75" hidden="1" customHeight="1" outlineLevel="1" x14ac:dyDescent="0.2">
      <c r="B330" s="851"/>
      <c r="C330" s="851"/>
      <c r="E330" s="2" t="s">
        <v>3</v>
      </c>
      <c r="F330" s="14">
        <v>43027</v>
      </c>
      <c r="G330" s="8">
        <v>0.35416666666666669</v>
      </c>
      <c r="H330" s="8">
        <v>0.52083333333333337</v>
      </c>
      <c r="I330" s="8">
        <v>0.54166666666666663</v>
      </c>
      <c r="J330" s="8">
        <v>0.875</v>
      </c>
      <c r="K330" s="17">
        <v>0.35416666666666669</v>
      </c>
      <c r="L330" s="10">
        <f>J330-G330-(I330-H330)</f>
        <v>0.5</v>
      </c>
      <c r="S330" s="47"/>
    </row>
    <row r="331" spans="2:25" ht="12.75" hidden="1" customHeight="1" outlineLevel="1" x14ac:dyDescent="0.2">
      <c r="B331" s="851"/>
      <c r="C331" s="851"/>
      <c r="E331" s="2" t="s">
        <v>4</v>
      </c>
      <c r="F331" s="14">
        <v>43028</v>
      </c>
      <c r="G331" s="8">
        <v>0.43402777777777773</v>
      </c>
      <c r="H331" s="8">
        <v>0.52083333333333337</v>
      </c>
      <c r="I331" s="8">
        <v>0.5625</v>
      </c>
      <c r="J331" s="8">
        <v>0.75</v>
      </c>
      <c r="K331" s="17">
        <v>0.35416666666666669</v>
      </c>
      <c r="L331" s="10">
        <f>J331-G331-(I331-H331)</f>
        <v>0.27430555555555564</v>
      </c>
      <c r="S331" s="47"/>
    </row>
    <row r="332" spans="2:25" ht="12.75" hidden="1" customHeight="1" outlineLevel="1" x14ac:dyDescent="0.2">
      <c r="B332" s="851"/>
      <c r="C332" s="851"/>
      <c r="E332" s="9" t="s">
        <v>5</v>
      </c>
      <c r="F332" s="13">
        <v>43029</v>
      </c>
      <c r="S332" s="47"/>
    </row>
    <row r="333" spans="2:25" ht="12.75" hidden="1" customHeight="1" outlineLevel="1" x14ac:dyDescent="0.2">
      <c r="B333" s="851"/>
      <c r="C333" s="851"/>
      <c r="E333" s="9" t="s">
        <v>6</v>
      </c>
      <c r="F333" s="13">
        <v>43030</v>
      </c>
      <c r="S333" s="47"/>
    </row>
    <row r="334" spans="2:25" ht="12.75" hidden="1" customHeight="1" outlineLevel="1" x14ac:dyDescent="0.2">
      <c r="B334" s="851"/>
      <c r="C334" s="851"/>
      <c r="D334" s="27">
        <v>43</v>
      </c>
      <c r="E334" s="2" t="s">
        <v>1</v>
      </c>
      <c r="F334" s="14">
        <v>43031</v>
      </c>
      <c r="G334" s="8">
        <v>0.36458333333333331</v>
      </c>
      <c r="H334" s="8">
        <v>0.52083333333333337</v>
      </c>
      <c r="I334" s="8">
        <v>0.60416666666666663</v>
      </c>
      <c r="J334" s="8">
        <v>0.72916666666666663</v>
      </c>
      <c r="K334" s="17">
        <v>0.35416666666666669</v>
      </c>
      <c r="L334" s="10">
        <f>J334-G334-(I334-H334)</f>
        <v>0.28125000000000006</v>
      </c>
      <c r="O334" s="91" t="s">
        <v>11</v>
      </c>
      <c r="P334" s="86"/>
      <c r="Q334" s="77" t="s">
        <v>93</v>
      </c>
      <c r="R334" s="69">
        <v>0.94791666666666663</v>
      </c>
      <c r="S334" s="47"/>
      <c r="U334" s="77" t="s">
        <v>132</v>
      </c>
      <c r="V334" s="82"/>
      <c r="W334" s="103" t="s">
        <v>133</v>
      </c>
      <c r="Y334" s="77" t="s">
        <v>134</v>
      </c>
    </row>
    <row r="335" spans="2:25" ht="12.75" hidden="1" customHeight="1" outlineLevel="1" x14ac:dyDescent="0.2">
      <c r="B335" s="851"/>
      <c r="C335" s="851"/>
      <c r="E335" s="9" t="s">
        <v>7</v>
      </c>
      <c r="F335" s="13">
        <v>43032</v>
      </c>
      <c r="G335" s="5">
        <v>0.33333333333333331</v>
      </c>
      <c r="H335" s="5">
        <v>0.52083333333333337</v>
      </c>
      <c r="I335" s="5">
        <v>0.54166666666666663</v>
      </c>
      <c r="J335" s="5">
        <v>0.70833333333333337</v>
      </c>
      <c r="K335" s="17">
        <v>0.35416666666666669</v>
      </c>
      <c r="L335" s="10">
        <f>J335-G335-(I335-H335)</f>
        <v>0.3541666666666668</v>
      </c>
      <c r="O335" s="94"/>
      <c r="P335" s="85">
        <v>1</v>
      </c>
      <c r="Q335" s="77" t="s">
        <v>93</v>
      </c>
      <c r="R335" s="77"/>
      <c r="S335" s="47"/>
      <c r="U335" s="77" t="s">
        <v>132</v>
      </c>
      <c r="V335" s="82"/>
      <c r="W335" s="103" t="s">
        <v>133</v>
      </c>
      <c r="Y335" s="77" t="s">
        <v>134</v>
      </c>
    </row>
    <row r="336" spans="2:25" ht="12.75" hidden="1" customHeight="1" outlineLevel="1" x14ac:dyDescent="0.2">
      <c r="B336" s="851"/>
      <c r="C336" s="851"/>
      <c r="E336" s="9" t="s">
        <v>2</v>
      </c>
      <c r="F336" s="13">
        <v>43033</v>
      </c>
      <c r="G336" s="5">
        <v>0.33333333333333331</v>
      </c>
      <c r="H336" s="5">
        <v>0.52083333333333337</v>
      </c>
      <c r="I336" s="5">
        <v>0.54166666666666663</v>
      </c>
      <c r="J336" s="5">
        <v>0.70833333333333337</v>
      </c>
      <c r="K336" s="17">
        <v>0.35416666666666669</v>
      </c>
      <c r="L336" s="10">
        <f>J336-G336-(I336-H336)</f>
        <v>0.3541666666666668</v>
      </c>
      <c r="O336" s="94"/>
      <c r="P336" s="85">
        <v>1</v>
      </c>
      <c r="Q336" s="77" t="s">
        <v>93</v>
      </c>
      <c r="R336" s="77"/>
      <c r="S336" s="47"/>
      <c r="U336" s="77" t="s">
        <v>132</v>
      </c>
      <c r="V336" s="82"/>
      <c r="W336" s="103" t="s">
        <v>133</v>
      </c>
      <c r="Y336" s="77" t="s">
        <v>134</v>
      </c>
    </row>
    <row r="337" spans="2:25" ht="12.75" hidden="1" customHeight="1" outlineLevel="1" x14ac:dyDescent="0.2">
      <c r="B337" s="851"/>
      <c r="C337" s="851"/>
      <c r="E337" s="9" t="s">
        <v>3</v>
      </c>
      <c r="F337" s="13">
        <v>43034</v>
      </c>
      <c r="G337" s="5">
        <v>0.33333333333333331</v>
      </c>
      <c r="H337" s="5">
        <v>0.52083333333333337</v>
      </c>
      <c r="I337" s="5">
        <v>0.54166666666666663</v>
      </c>
      <c r="J337" s="5">
        <v>0.70833333333333337</v>
      </c>
      <c r="K337" s="17">
        <v>0.35416666666666669</v>
      </c>
      <c r="L337" s="10">
        <f>J337-G337-(I337-H337)</f>
        <v>0.3541666666666668</v>
      </c>
      <c r="O337" s="94"/>
      <c r="P337" s="85">
        <v>1</v>
      </c>
      <c r="Q337" s="77" t="s">
        <v>93</v>
      </c>
      <c r="R337" s="77"/>
      <c r="S337" s="47"/>
      <c r="U337" s="77" t="s">
        <v>132</v>
      </c>
      <c r="V337" s="82"/>
      <c r="W337" s="103" t="s">
        <v>133</v>
      </c>
      <c r="Y337" s="77" t="s">
        <v>134</v>
      </c>
    </row>
    <row r="338" spans="2:25" ht="12.75" hidden="1" customHeight="1" outlineLevel="1" x14ac:dyDescent="0.2">
      <c r="B338" s="851"/>
      <c r="C338" s="851"/>
      <c r="E338" s="9" t="s">
        <v>4</v>
      </c>
      <c r="F338" s="13">
        <v>43035</v>
      </c>
      <c r="G338" s="5">
        <v>0.33333333333333331</v>
      </c>
      <c r="H338" s="5">
        <v>0.52083333333333337</v>
      </c>
      <c r="I338" s="5">
        <v>0.54166666666666663</v>
      </c>
      <c r="J338" s="5">
        <v>0.70833333333333337</v>
      </c>
      <c r="K338" s="17">
        <v>0.35416666666666669</v>
      </c>
      <c r="L338" s="10">
        <f>J338-G338-(I338-H338)</f>
        <v>0.3541666666666668</v>
      </c>
      <c r="O338" s="91" t="s">
        <v>11</v>
      </c>
      <c r="P338" s="85">
        <v>1</v>
      </c>
      <c r="Q338" s="77" t="s">
        <v>93</v>
      </c>
      <c r="R338" s="77"/>
      <c r="S338" s="47"/>
      <c r="U338" s="77" t="s">
        <v>132</v>
      </c>
      <c r="V338" s="82"/>
      <c r="W338" s="103" t="s">
        <v>133</v>
      </c>
      <c r="Y338" s="77" t="s">
        <v>134</v>
      </c>
    </row>
    <row r="339" spans="2:25" ht="12.75" hidden="1" customHeight="1" outlineLevel="1" x14ac:dyDescent="0.2">
      <c r="B339" s="851"/>
      <c r="C339" s="851"/>
      <c r="E339" s="9" t="s">
        <v>5</v>
      </c>
      <c r="F339" s="13">
        <v>43036</v>
      </c>
      <c r="O339" s="91" t="s">
        <v>11</v>
      </c>
      <c r="P339" s="86"/>
      <c r="Q339" s="77" t="s">
        <v>93</v>
      </c>
      <c r="R339" s="77"/>
      <c r="S339" s="70" t="s">
        <v>63</v>
      </c>
      <c r="U339" s="77" t="s">
        <v>132</v>
      </c>
      <c r="V339" s="82"/>
      <c r="W339" s="103" t="s">
        <v>133</v>
      </c>
      <c r="Y339" s="77" t="s">
        <v>134</v>
      </c>
    </row>
    <row r="340" spans="2:25" ht="12.75" hidden="1" customHeight="1" outlineLevel="1" x14ac:dyDescent="0.2">
      <c r="B340" s="851"/>
      <c r="C340" s="851"/>
      <c r="E340" s="9" t="s">
        <v>6</v>
      </c>
      <c r="F340" s="13">
        <v>43037</v>
      </c>
      <c r="S340" s="71"/>
    </row>
    <row r="341" spans="2:25" ht="12.75" hidden="1" customHeight="1" outlineLevel="1" x14ac:dyDescent="0.2">
      <c r="B341" s="851"/>
      <c r="C341" s="851"/>
      <c r="D341" s="27">
        <v>44</v>
      </c>
      <c r="E341" s="2" t="s">
        <v>1</v>
      </c>
      <c r="F341" s="14">
        <v>43038</v>
      </c>
      <c r="G341" s="8">
        <v>0.36458333333333331</v>
      </c>
      <c r="H341" s="8">
        <v>0.52083333333333337</v>
      </c>
      <c r="I341" s="8">
        <v>0.5625</v>
      </c>
      <c r="J341" s="8">
        <v>0.70833333333333337</v>
      </c>
      <c r="K341" s="17">
        <v>0.35416666666666669</v>
      </c>
      <c r="L341" s="10">
        <f>J341-G341-(I341-H341)</f>
        <v>0.30208333333333343</v>
      </c>
      <c r="S341" s="71"/>
    </row>
    <row r="342" spans="2:25" ht="12.75" hidden="1" customHeight="1" outlineLevel="1" x14ac:dyDescent="0.2">
      <c r="B342" s="851"/>
      <c r="C342" s="851"/>
      <c r="E342" s="2" t="s">
        <v>7</v>
      </c>
      <c r="F342" s="14">
        <v>43039</v>
      </c>
      <c r="G342" s="8">
        <v>0.34375</v>
      </c>
      <c r="H342" s="8">
        <v>0.52083333333333337</v>
      </c>
      <c r="I342" s="8">
        <v>0.5625</v>
      </c>
      <c r="J342" s="8">
        <v>0.79166666666666663</v>
      </c>
      <c r="K342" s="17">
        <v>0.35416666666666669</v>
      </c>
      <c r="L342" s="10">
        <f>J342-G342-(I342-H342)</f>
        <v>0.40625</v>
      </c>
      <c r="S342" s="71"/>
    </row>
    <row r="343" spans="2:25" ht="12.75" hidden="1" customHeight="1" outlineLevel="1" x14ac:dyDescent="0.2">
      <c r="B343" s="851"/>
      <c r="C343" s="851"/>
      <c r="J343" s="4" t="s">
        <v>21</v>
      </c>
      <c r="K343" s="18">
        <f>SUM((K311:K342))</f>
        <v>7.7916666666666687</v>
      </c>
      <c r="L343" s="18">
        <f>SUM((L311:L342))</f>
        <v>8.0548611111111121</v>
      </c>
      <c r="M343" s="18">
        <f>IF(L343-K343&lt;0,K343-L343,L343-K343)</f>
        <v>0.2631944444444434</v>
      </c>
      <c r="N343" s="90">
        <f>8.5*SUM(N311:N342)/24</f>
        <v>0</v>
      </c>
      <c r="O343" s="90">
        <f>M343-N343</f>
        <v>0.2631944444444434</v>
      </c>
      <c r="S343" s="71"/>
    </row>
    <row r="344" spans="2:25" ht="12.75" customHeight="1" collapsed="1" x14ac:dyDescent="0.2">
      <c r="B344" s="852"/>
      <c r="C344" s="852"/>
      <c r="D344" s="49"/>
      <c r="E344" s="51"/>
      <c r="F344" s="51"/>
      <c r="G344" s="52"/>
      <c r="H344" s="52"/>
      <c r="I344" s="52"/>
      <c r="J344" s="52"/>
      <c r="K344" s="61"/>
      <c r="L344" s="51"/>
      <c r="M344" s="51"/>
      <c r="N344" s="57"/>
      <c r="O344" s="57"/>
      <c r="P344" s="49"/>
      <c r="Q344" s="49"/>
      <c r="R344" s="55"/>
      <c r="S344" s="72"/>
    </row>
    <row r="345" spans="2:25" ht="12.75" hidden="1" customHeight="1" outlineLevel="1" x14ac:dyDescent="0.2">
      <c r="B345" s="850">
        <v>2017</v>
      </c>
      <c r="C345" s="850" t="s">
        <v>8</v>
      </c>
      <c r="D345" s="41"/>
      <c r="E345" s="42"/>
      <c r="F345" s="42"/>
      <c r="G345" s="43"/>
      <c r="H345" s="43"/>
      <c r="I345" s="43"/>
      <c r="J345" s="43"/>
      <c r="K345" s="44"/>
      <c r="L345" s="42"/>
      <c r="M345" s="42"/>
      <c r="N345" s="59"/>
      <c r="O345" s="59"/>
      <c r="P345" s="41"/>
      <c r="Q345" s="41"/>
      <c r="R345" s="45"/>
      <c r="S345" s="74"/>
    </row>
    <row r="346" spans="2:25" ht="12.75" hidden="1" customHeight="1" outlineLevel="1" x14ac:dyDescent="0.2">
      <c r="B346" s="851"/>
      <c r="C346" s="851"/>
      <c r="E346" s="2" t="s">
        <v>2</v>
      </c>
      <c r="F346" s="14">
        <v>43040</v>
      </c>
      <c r="G346" s="8">
        <v>0.34375</v>
      </c>
      <c r="H346" s="8">
        <v>0.52083333333333337</v>
      </c>
      <c r="I346" s="8">
        <v>0.5625</v>
      </c>
      <c r="J346" s="8">
        <v>0.77083333333333337</v>
      </c>
      <c r="K346" s="17">
        <v>0.35416666666666669</v>
      </c>
      <c r="L346" s="10">
        <f>J346-G346-(I346-H346)</f>
        <v>0.38541666666666674</v>
      </c>
      <c r="S346" s="71"/>
    </row>
    <row r="347" spans="2:25" ht="12.75" hidden="1" customHeight="1" outlineLevel="1" x14ac:dyDescent="0.2">
      <c r="B347" s="851"/>
      <c r="C347" s="851"/>
      <c r="E347" s="2" t="s">
        <v>3</v>
      </c>
      <c r="F347" s="14">
        <v>43041</v>
      </c>
      <c r="G347" s="8">
        <v>0.34375</v>
      </c>
      <c r="H347" s="8">
        <v>0.52083333333333337</v>
      </c>
      <c r="I347" s="8">
        <v>0.5625</v>
      </c>
      <c r="J347" s="8">
        <v>0.71875</v>
      </c>
      <c r="K347" s="17">
        <v>0.35416666666666669</v>
      </c>
      <c r="L347" s="10">
        <f>J347-G347-(I347-H347)</f>
        <v>0.33333333333333337</v>
      </c>
      <c r="S347" s="71"/>
    </row>
    <row r="348" spans="2:25" ht="12.75" hidden="1" customHeight="1" outlineLevel="1" x14ac:dyDescent="0.2">
      <c r="B348" s="851"/>
      <c r="C348" s="851"/>
      <c r="E348" s="9" t="s">
        <v>4</v>
      </c>
      <c r="F348" s="13">
        <v>43042</v>
      </c>
      <c r="G348" s="5">
        <v>0.33333333333333331</v>
      </c>
      <c r="H348" s="5">
        <v>0.52083333333333337</v>
      </c>
      <c r="I348" s="5">
        <v>0.54166666666666663</v>
      </c>
      <c r="J348" s="5">
        <v>0.70833333333333337</v>
      </c>
      <c r="K348" s="17">
        <v>0.35416666666666669</v>
      </c>
      <c r="L348" s="10">
        <f>J348-G348-(I348-H348)</f>
        <v>0.3541666666666668</v>
      </c>
      <c r="Q348" s="96" t="s">
        <v>112</v>
      </c>
      <c r="S348" s="71"/>
    </row>
    <row r="349" spans="2:25" ht="12.75" hidden="1" customHeight="1" outlineLevel="1" x14ac:dyDescent="0.2">
      <c r="B349" s="851"/>
      <c r="C349" s="851"/>
      <c r="E349" s="9" t="s">
        <v>5</v>
      </c>
      <c r="F349" s="13">
        <v>43043</v>
      </c>
      <c r="S349" s="71"/>
    </row>
    <row r="350" spans="2:25" ht="12.75" hidden="1" customHeight="1" outlineLevel="1" x14ac:dyDescent="0.2">
      <c r="B350" s="851"/>
      <c r="C350" s="851"/>
      <c r="E350" s="9" t="s">
        <v>6</v>
      </c>
      <c r="F350" s="13">
        <v>43044</v>
      </c>
      <c r="S350" s="70" t="s">
        <v>62</v>
      </c>
    </row>
    <row r="351" spans="2:25" ht="12.75" hidden="1" customHeight="1" outlineLevel="1" x14ac:dyDescent="0.2">
      <c r="B351" s="851"/>
      <c r="C351" s="851"/>
      <c r="D351" s="27">
        <v>45</v>
      </c>
      <c r="E351" s="2" t="s">
        <v>1</v>
      </c>
      <c r="F351" s="14">
        <v>43045</v>
      </c>
      <c r="G351" s="8">
        <v>0.34027777777777773</v>
      </c>
      <c r="H351" s="8">
        <v>0.5625</v>
      </c>
      <c r="I351" s="8">
        <v>0.60416666666666663</v>
      </c>
      <c r="J351" s="8">
        <v>0.8125</v>
      </c>
      <c r="K351" s="17">
        <v>0.35416666666666669</v>
      </c>
      <c r="L351" s="10">
        <f>J351-G351-(I351-H351)</f>
        <v>0.43055555555555564</v>
      </c>
      <c r="S351" s="47"/>
    </row>
    <row r="352" spans="2:25" ht="12.75" hidden="1" customHeight="1" outlineLevel="1" x14ac:dyDescent="0.2">
      <c r="B352" s="851"/>
      <c r="C352" s="851"/>
      <c r="E352" s="2" t="s">
        <v>7</v>
      </c>
      <c r="F352" s="14">
        <v>43046</v>
      </c>
      <c r="G352" s="8">
        <v>0.33333333333333331</v>
      </c>
      <c r="H352" s="8">
        <v>0.52083333333333337</v>
      </c>
      <c r="I352" s="8">
        <v>0.54166666666666663</v>
      </c>
      <c r="J352" s="8">
        <v>0.75</v>
      </c>
      <c r="K352" s="17">
        <v>0.35416666666666669</v>
      </c>
      <c r="L352" s="10">
        <f>J352-G352-(I352-H352)</f>
        <v>0.39583333333333343</v>
      </c>
      <c r="S352" s="47"/>
    </row>
    <row r="353" spans="2:25" ht="12.75" hidden="1" customHeight="1" outlineLevel="1" x14ac:dyDescent="0.2">
      <c r="B353" s="851"/>
      <c r="C353" s="851"/>
      <c r="E353" s="2" t="s">
        <v>2</v>
      </c>
      <c r="F353" s="14">
        <v>43047</v>
      </c>
      <c r="G353" s="8">
        <v>0.33333333333333331</v>
      </c>
      <c r="H353" s="8">
        <v>0.52083333333333337</v>
      </c>
      <c r="I353" s="8">
        <v>0.54166666666666663</v>
      </c>
      <c r="J353" s="8">
        <v>0.75</v>
      </c>
      <c r="K353" s="17">
        <v>0.35416666666666669</v>
      </c>
      <c r="L353" s="10">
        <f>J353-G353-(I353-H353)</f>
        <v>0.39583333333333343</v>
      </c>
      <c r="S353" s="47"/>
    </row>
    <row r="354" spans="2:25" ht="12.75" hidden="1" customHeight="1" outlineLevel="1" x14ac:dyDescent="0.2">
      <c r="B354" s="851"/>
      <c r="C354" s="851"/>
      <c r="E354" s="2" t="s">
        <v>3</v>
      </c>
      <c r="F354" s="14">
        <v>43048</v>
      </c>
      <c r="G354" s="8">
        <v>0.33333333333333331</v>
      </c>
      <c r="H354" s="8">
        <v>0.52083333333333337</v>
      </c>
      <c r="I354" s="8">
        <v>0.54166666666666663</v>
      </c>
      <c r="J354" s="8">
        <v>0.75</v>
      </c>
      <c r="K354" s="17">
        <v>0.35416666666666669</v>
      </c>
      <c r="L354" s="10">
        <f>J354-G354-(I354-H354)</f>
        <v>0.39583333333333343</v>
      </c>
      <c r="S354" s="47"/>
    </row>
    <row r="355" spans="2:25" ht="12.75" hidden="1" customHeight="1" outlineLevel="1" x14ac:dyDescent="0.2">
      <c r="B355" s="851"/>
      <c r="C355" s="851"/>
      <c r="E355" s="2" t="s">
        <v>4</v>
      </c>
      <c r="F355" s="14">
        <v>43049</v>
      </c>
      <c r="G355" s="8">
        <v>0.35416666666666669</v>
      </c>
      <c r="H355" s="8">
        <v>0.52083333333333337</v>
      </c>
      <c r="I355" s="8">
        <v>0.5625</v>
      </c>
      <c r="J355" s="8">
        <v>0.8125</v>
      </c>
      <c r="K355" s="17">
        <v>0.35416666666666669</v>
      </c>
      <c r="L355" s="10">
        <f>J355-G355-(I355-H355)</f>
        <v>0.41666666666666669</v>
      </c>
      <c r="S355" s="47"/>
    </row>
    <row r="356" spans="2:25" ht="12.75" hidden="1" customHeight="1" outlineLevel="1" x14ac:dyDescent="0.2">
      <c r="B356" s="851"/>
      <c r="C356" s="851"/>
      <c r="E356" s="9" t="s">
        <v>5</v>
      </c>
      <c r="F356" s="13">
        <v>43050</v>
      </c>
      <c r="S356" s="47"/>
    </row>
    <row r="357" spans="2:25" ht="12.75" hidden="1" customHeight="1" outlineLevel="1" x14ac:dyDescent="0.2">
      <c r="B357" s="851"/>
      <c r="C357" s="851"/>
      <c r="E357" s="9" t="s">
        <v>6</v>
      </c>
      <c r="F357" s="13">
        <v>43051</v>
      </c>
      <c r="S357" s="47"/>
    </row>
    <row r="358" spans="2:25" ht="12.75" hidden="1" customHeight="1" outlineLevel="1" x14ac:dyDescent="0.2">
      <c r="B358" s="851"/>
      <c r="C358" s="851"/>
      <c r="D358" s="27">
        <v>46</v>
      </c>
      <c r="E358" s="2" t="s">
        <v>1</v>
      </c>
      <c r="F358" s="14">
        <v>43052</v>
      </c>
      <c r="G358" s="8">
        <v>0.34027777777777773</v>
      </c>
      <c r="H358" s="8">
        <v>0.54166666666666663</v>
      </c>
      <c r="I358" s="8">
        <v>0.58333333333333337</v>
      </c>
      <c r="J358" s="8">
        <v>0.78125</v>
      </c>
      <c r="K358" s="17">
        <v>0.35416666666666669</v>
      </c>
      <c r="L358" s="10">
        <f>J358-G358-(I358-H358)</f>
        <v>0.39930555555555552</v>
      </c>
      <c r="S358" s="47"/>
    </row>
    <row r="359" spans="2:25" ht="12.75" hidden="1" customHeight="1" outlineLevel="1" x14ac:dyDescent="0.2">
      <c r="B359" s="851"/>
      <c r="C359" s="851"/>
      <c r="E359" s="2" t="s">
        <v>7</v>
      </c>
      <c r="F359" s="14">
        <v>43053</v>
      </c>
      <c r="G359" s="8">
        <v>0.35416666666666669</v>
      </c>
      <c r="H359" s="8">
        <v>0.54166666666666663</v>
      </c>
      <c r="I359" s="8">
        <v>0.58333333333333337</v>
      </c>
      <c r="J359" s="8">
        <v>0.75</v>
      </c>
      <c r="K359" s="17">
        <v>0.35416666666666669</v>
      </c>
      <c r="L359" s="10">
        <f>J359-G359-(I359-H359)</f>
        <v>0.35416666666666657</v>
      </c>
      <c r="S359" s="47"/>
    </row>
    <row r="360" spans="2:25" ht="12.75" hidden="1" customHeight="1" outlineLevel="1" x14ac:dyDescent="0.2">
      <c r="B360" s="851"/>
      <c r="C360" s="851"/>
      <c r="E360" s="2" t="s">
        <v>2</v>
      </c>
      <c r="F360" s="14">
        <v>43054</v>
      </c>
      <c r="G360" s="8">
        <v>0.36805555555555558</v>
      </c>
      <c r="H360" s="8">
        <v>0.54166666666666663</v>
      </c>
      <c r="I360" s="8">
        <v>0.58333333333333337</v>
      </c>
      <c r="J360" s="8">
        <v>0.78125</v>
      </c>
      <c r="K360" s="17">
        <v>0.35416666666666669</v>
      </c>
      <c r="L360" s="10">
        <f>J360-G360-(I360-H360)</f>
        <v>0.37152777777777768</v>
      </c>
      <c r="S360" s="47"/>
    </row>
    <row r="361" spans="2:25" ht="12.75" hidden="1" customHeight="1" outlineLevel="1" x14ac:dyDescent="0.2">
      <c r="B361" s="851"/>
      <c r="C361" s="851"/>
      <c r="E361" s="2" t="s">
        <v>3</v>
      </c>
      <c r="F361" s="14">
        <v>43055</v>
      </c>
      <c r="G361" s="8">
        <v>0.375</v>
      </c>
      <c r="H361" s="8">
        <v>0.54166666666666663</v>
      </c>
      <c r="I361" s="8">
        <v>0.58333333333333337</v>
      </c>
      <c r="J361" s="8">
        <v>0.83333333333333337</v>
      </c>
      <c r="K361" s="17">
        <v>0.35416666666666669</v>
      </c>
      <c r="L361" s="10">
        <f>J361-G361-(I361-H361)</f>
        <v>0.41666666666666663</v>
      </c>
      <c r="S361" s="47"/>
    </row>
    <row r="362" spans="2:25" ht="12.75" hidden="1" customHeight="1" outlineLevel="1" x14ac:dyDescent="0.2">
      <c r="B362" s="851"/>
      <c r="C362" s="851"/>
      <c r="E362" s="2" t="s">
        <v>4</v>
      </c>
      <c r="F362" s="14">
        <v>43056</v>
      </c>
      <c r="G362" s="8">
        <v>0.375</v>
      </c>
      <c r="H362" s="8">
        <v>0.51041666666666663</v>
      </c>
      <c r="I362" s="8">
        <v>0.55208333333333337</v>
      </c>
      <c r="J362" s="8">
        <v>0.70833333333333337</v>
      </c>
      <c r="K362" s="17">
        <v>0.35416666666666669</v>
      </c>
      <c r="L362" s="10">
        <f>J362-G362-(I362-H362)</f>
        <v>0.29166666666666663</v>
      </c>
      <c r="S362" s="47"/>
    </row>
    <row r="363" spans="2:25" ht="12.75" hidden="1" customHeight="1" outlineLevel="1" x14ac:dyDescent="0.2">
      <c r="B363" s="851"/>
      <c r="C363" s="851"/>
      <c r="E363" s="9" t="s">
        <v>5</v>
      </c>
      <c r="F363" s="13">
        <v>43057</v>
      </c>
      <c r="S363" s="47"/>
    </row>
    <row r="364" spans="2:25" ht="12.75" hidden="1" customHeight="1" outlineLevel="1" x14ac:dyDescent="0.2">
      <c r="B364" s="851"/>
      <c r="C364" s="851"/>
      <c r="E364" s="9" t="s">
        <v>6</v>
      </c>
      <c r="F364" s="13">
        <v>43058</v>
      </c>
      <c r="S364" s="47"/>
    </row>
    <row r="365" spans="2:25" ht="12.75" hidden="1" customHeight="1" outlineLevel="1" x14ac:dyDescent="0.2">
      <c r="B365" s="851"/>
      <c r="C365" s="851"/>
      <c r="D365" s="27">
        <v>47</v>
      </c>
      <c r="E365" s="2" t="s">
        <v>1</v>
      </c>
      <c r="F365" s="14">
        <v>43059</v>
      </c>
      <c r="G365" s="8">
        <v>0.36458333333333331</v>
      </c>
      <c r="H365" s="8">
        <v>0.52083333333333337</v>
      </c>
      <c r="I365" s="8">
        <v>0.54166666666666663</v>
      </c>
      <c r="J365" s="8">
        <v>0.92708333333333337</v>
      </c>
      <c r="K365" s="17">
        <v>0.35416666666666669</v>
      </c>
      <c r="L365" s="10">
        <f>J365-G365-(I365-H365)</f>
        <v>0.54166666666666674</v>
      </c>
      <c r="O365" s="94"/>
      <c r="P365" s="85">
        <v>1</v>
      </c>
      <c r="Q365" s="77" t="s">
        <v>113</v>
      </c>
      <c r="S365" s="47"/>
      <c r="U365" s="103" t="s">
        <v>132</v>
      </c>
      <c r="V365" s="82"/>
      <c r="W365" s="103" t="s">
        <v>133</v>
      </c>
      <c r="Y365" s="77" t="s">
        <v>134</v>
      </c>
    </row>
    <row r="366" spans="2:25" ht="12.75" hidden="1" customHeight="1" outlineLevel="1" x14ac:dyDescent="0.2">
      <c r="B366" s="851"/>
      <c r="C366" s="851"/>
      <c r="E366" s="2" t="s">
        <v>7</v>
      </c>
      <c r="F366" s="14">
        <v>43060</v>
      </c>
      <c r="G366" s="8">
        <v>0.19791666666666666</v>
      </c>
      <c r="H366" s="8">
        <v>0.52083333333333337</v>
      </c>
      <c r="I366" s="8">
        <v>0.54166666666666663</v>
      </c>
      <c r="J366" s="8">
        <v>0.82986111111111116</v>
      </c>
      <c r="K366" s="17">
        <v>0.35416666666666669</v>
      </c>
      <c r="L366" s="10">
        <f>J366-G366-(I366-H366)</f>
        <v>0.61111111111111127</v>
      </c>
      <c r="O366" s="94"/>
      <c r="P366" s="85">
        <v>1</v>
      </c>
      <c r="Q366" s="77" t="s">
        <v>114</v>
      </c>
      <c r="S366" s="47"/>
      <c r="U366" s="103" t="s">
        <v>132</v>
      </c>
      <c r="V366" s="82"/>
      <c r="W366" s="103" t="s">
        <v>133</v>
      </c>
      <c r="Y366" s="77" t="s">
        <v>134</v>
      </c>
    </row>
    <row r="367" spans="2:25" ht="12.75" hidden="1" customHeight="1" outlineLevel="1" x14ac:dyDescent="0.2">
      <c r="B367" s="851"/>
      <c r="C367" s="851"/>
      <c r="E367" s="2" t="s">
        <v>2</v>
      </c>
      <c r="F367" s="14">
        <v>43061</v>
      </c>
      <c r="G367" s="8">
        <v>0.4201388888888889</v>
      </c>
      <c r="H367" s="8">
        <v>0.52083333333333337</v>
      </c>
      <c r="I367" s="8">
        <v>0.54166666666666663</v>
      </c>
      <c r="J367" s="8">
        <v>0.8125</v>
      </c>
      <c r="K367" s="17">
        <v>0.35416666666666669</v>
      </c>
      <c r="L367" s="10">
        <f>J367-G367-(I367-H367)</f>
        <v>0.37152777777777785</v>
      </c>
      <c r="Q367" s="77"/>
      <c r="S367" s="47"/>
    </row>
    <row r="368" spans="2:25" ht="12.75" hidden="1" customHeight="1" outlineLevel="1" x14ac:dyDescent="0.2">
      <c r="B368" s="851"/>
      <c r="C368" s="851"/>
      <c r="E368" s="2" t="s">
        <v>3</v>
      </c>
      <c r="F368" s="14">
        <v>43062</v>
      </c>
      <c r="G368" s="8">
        <v>0.34375</v>
      </c>
      <c r="H368" s="8">
        <v>0.54166666666666663</v>
      </c>
      <c r="I368" s="8">
        <v>0.58333333333333337</v>
      </c>
      <c r="J368" s="8">
        <v>0.86458333333333337</v>
      </c>
      <c r="K368" s="17">
        <v>0.35416666666666669</v>
      </c>
      <c r="L368" s="10">
        <f>J368-G368-(I368-H368)</f>
        <v>0.47916666666666663</v>
      </c>
      <c r="S368" s="47"/>
    </row>
    <row r="369" spans="1:25" ht="12.75" hidden="1" customHeight="1" outlineLevel="1" x14ac:dyDescent="0.2">
      <c r="B369" s="851"/>
      <c r="C369" s="851"/>
      <c r="E369" s="2" t="s">
        <v>4</v>
      </c>
      <c r="F369" s="14">
        <v>43063</v>
      </c>
      <c r="G369" s="8">
        <v>0.375</v>
      </c>
      <c r="H369" s="8">
        <v>0.54166666666666663</v>
      </c>
      <c r="I369" s="8">
        <v>0.58333333333333337</v>
      </c>
      <c r="J369" s="8">
        <v>0.70833333333333337</v>
      </c>
      <c r="K369" s="17">
        <v>0.35416666666666669</v>
      </c>
      <c r="L369" s="10">
        <f>J369-G369-(I369-H369)</f>
        <v>0.29166666666666663</v>
      </c>
      <c r="S369" s="47"/>
    </row>
    <row r="370" spans="1:25" ht="12.75" hidden="1" customHeight="1" outlineLevel="1" x14ac:dyDescent="0.2">
      <c r="B370" s="851"/>
      <c r="C370" s="851"/>
      <c r="E370" s="9" t="s">
        <v>5</v>
      </c>
      <c r="F370" s="13">
        <v>43064</v>
      </c>
      <c r="S370" s="47"/>
    </row>
    <row r="371" spans="1:25" ht="12.75" hidden="1" customHeight="1" outlineLevel="1" x14ac:dyDescent="0.2">
      <c r="B371" s="851"/>
      <c r="C371" s="851"/>
      <c r="E371" s="2" t="s">
        <v>6</v>
      </c>
      <c r="F371" s="14">
        <v>43065</v>
      </c>
      <c r="G371" s="8">
        <v>0.65972222222222221</v>
      </c>
      <c r="H371" s="8">
        <v>0.52083333333333337</v>
      </c>
      <c r="I371" s="8">
        <v>0.54166666666666663</v>
      </c>
      <c r="J371" s="8">
        <v>1</v>
      </c>
      <c r="K371" s="17">
        <v>0.35416666666666669</v>
      </c>
      <c r="L371" s="10">
        <f>J371-G371-(I371-H371)</f>
        <v>0.31944444444444453</v>
      </c>
      <c r="O371" s="91" t="s">
        <v>11</v>
      </c>
      <c r="P371" s="86"/>
      <c r="Q371" s="77" t="s">
        <v>117</v>
      </c>
      <c r="S371" s="47"/>
      <c r="U371" s="77" t="s">
        <v>132</v>
      </c>
      <c r="V371" s="82"/>
      <c r="W371" s="103" t="s">
        <v>133</v>
      </c>
      <c r="Y371" s="77" t="s">
        <v>134</v>
      </c>
    </row>
    <row r="372" spans="1:25" ht="12.75" hidden="1" customHeight="1" outlineLevel="1" x14ac:dyDescent="0.2">
      <c r="B372" s="851"/>
      <c r="C372" s="851"/>
      <c r="D372" s="27">
        <v>48</v>
      </c>
      <c r="E372" s="2" t="s">
        <v>1</v>
      </c>
      <c r="F372" s="14">
        <v>43066</v>
      </c>
      <c r="G372" s="8">
        <v>0.375</v>
      </c>
      <c r="H372" s="8">
        <v>0.52083333333333337</v>
      </c>
      <c r="I372" s="8">
        <v>0.52083333333333337</v>
      </c>
      <c r="J372" s="8">
        <v>0.52430555555555558</v>
      </c>
      <c r="K372" s="17">
        <v>0.35416666666666669</v>
      </c>
      <c r="L372" s="10">
        <f>J372-G372-(I372-H372)</f>
        <v>0.14930555555555558</v>
      </c>
      <c r="O372" s="94"/>
      <c r="P372" s="85">
        <v>1</v>
      </c>
      <c r="Q372" s="77" t="s">
        <v>115</v>
      </c>
      <c r="S372" s="47"/>
      <c r="U372" s="77" t="s">
        <v>132</v>
      </c>
      <c r="V372" s="82"/>
      <c r="W372" s="103" t="s">
        <v>133</v>
      </c>
      <c r="Y372" s="77" t="s">
        <v>134</v>
      </c>
    </row>
    <row r="373" spans="1:25" ht="12.75" hidden="1" customHeight="1" outlineLevel="1" x14ac:dyDescent="0.2">
      <c r="B373" s="851"/>
      <c r="C373" s="851"/>
      <c r="E373" s="2" t="s">
        <v>7</v>
      </c>
      <c r="F373" s="14">
        <v>43067</v>
      </c>
      <c r="G373" s="8">
        <v>0.25</v>
      </c>
      <c r="H373" s="8">
        <v>0.52083333333333337</v>
      </c>
      <c r="I373" s="8">
        <v>0.54166666666666663</v>
      </c>
      <c r="J373" s="8">
        <v>0.70833333333333337</v>
      </c>
      <c r="K373" s="17">
        <v>0.35416666666666669</v>
      </c>
      <c r="L373" s="10">
        <f>J373-G373-(I373-H373)</f>
        <v>0.43750000000000011</v>
      </c>
      <c r="O373" s="91" t="s">
        <v>11</v>
      </c>
      <c r="P373" s="86"/>
      <c r="Q373" s="77" t="s">
        <v>116</v>
      </c>
      <c r="S373" s="47"/>
      <c r="U373" s="77" t="s">
        <v>132</v>
      </c>
      <c r="V373" s="82"/>
      <c r="W373" s="103" t="s">
        <v>133</v>
      </c>
      <c r="Y373" s="77" t="s">
        <v>134</v>
      </c>
    </row>
    <row r="374" spans="1:25" ht="12.75" hidden="1" customHeight="1" outlineLevel="1" x14ac:dyDescent="0.2">
      <c r="B374" s="851"/>
      <c r="C374" s="851"/>
      <c r="E374" s="2" t="s">
        <v>2</v>
      </c>
      <c r="F374" s="14">
        <v>43068</v>
      </c>
      <c r="G374" s="8">
        <v>0.375</v>
      </c>
      <c r="H374" s="8">
        <v>0.54166666666666663</v>
      </c>
      <c r="I374" s="8">
        <v>0.58333333333333337</v>
      </c>
      <c r="J374" s="8">
        <v>0.70833333333333337</v>
      </c>
      <c r="K374" s="17">
        <v>0.35416666666666669</v>
      </c>
      <c r="L374" s="10">
        <f>J374-G374-(I374-H374)</f>
        <v>0.29166666666666663</v>
      </c>
      <c r="S374" s="47"/>
    </row>
    <row r="375" spans="1:25" ht="12.75" hidden="1" customHeight="1" outlineLevel="1" x14ac:dyDescent="0.2">
      <c r="B375" s="851"/>
      <c r="C375" s="851"/>
      <c r="E375" s="2" t="s">
        <v>3</v>
      </c>
      <c r="F375" s="14">
        <v>43069</v>
      </c>
      <c r="G375" s="8">
        <v>0.375</v>
      </c>
      <c r="H375" s="8">
        <v>0.54166666666666663</v>
      </c>
      <c r="I375" s="8">
        <v>0.58333333333333337</v>
      </c>
      <c r="J375" s="8">
        <v>0.73958333333333337</v>
      </c>
      <c r="K375" s="17">
        <v>0.35416666666666669</v>
      </c>
      <c r="L375" s="10">
        <f>J375-G375-(I375-H375)</f>
        <v>0.32291666666666663</v>
      </c>
      <c r="S375" s="47"/>
    </row>
    <row r="376" spans="1:25" ht="12.75" hidden="1" customHeight="1" outlineLevel="1" x14ac:dyDescent="0.2">
      <c r="B376" s="851"/>
      <c r="C376" s="851"/>
      <c r="S376" s="47"/>
    </row>
    <row r="377" spans="1:25" ht="12.75" hidden="1" customHeight="1" outlineLevel="1" x14ac:dyDescent="0.2">
      <c r="B377" s="851"/>
      <c r="C377" s="851"/>
      <c r="J377" s="4" t="s">
        <v>21</v>
      </c>
      <c r="K377" s="18">
        <f>SUM((K345:K376))</f>
        <v>8.1458333333333357</v>
      </c>
      <c r="L377" s="18">
        <f>SUM((L345:L376))</f>
        <v>8.7569444444444464</v>
      </c>
      <c r="M377" s="18">
        <f>IF(L377-K377&lt;0,K377-L377,L377-K377)</f>
        <v>0.61111111111111072</v>
      </c>
      <c r="N377" s="90">
        <f>8.5*SUM(N345:N376)/24</f>
        <v>0</v>
      </c>
      <c r="O377" s="90">
        <f>M377-N377</f>
        <v>0.61111111111111072</v>
      </c>
      <c r="S377" s="47"/>
    </row>
    <row r="378" spans="1:25" ht="12.75" customHeight="1" collapsed="1" x14ac:dyDescent="0.2">
      <c r="B378" s="852"/>
      <c r="C378" s="852"/>
      <c r="D378" s="49"/>
      <c r="E378" s="51"/>
      <c r="F378" s="51"/>
      <c r="G378" s="52"/>
      <c r="H378" s="52"/>
      <c r="I378" s="52"/>
      <c r="J378" s="52"/>
      <c r="K378" s="61"/>
      <c r="L378" s="51"/>
      <c r="M378" s="51"/>
      <c r="N378" s="57"/>
      <c r="O378" s="57"/>
      <c r="P378" s="49"/>
      <c r="Q378" s="49"/>
      <c r="R378" s="55"/>
      <c r="S378" s="56"/>
    </row>
    <row r="379" spans="1:25" ht="12.75" hidden="1" customHeight="1" outlineLevel="1" x14ac:dyDescent="0.2">
      <c r="A379" s="1" t="s">
        <v>118</v>
      </c>
      <c r="B379" s="850">
        <v>2017</v>
      </c>
      <c r="C379" s="850" t="s">
        <v>9</v>
      </c>
      <c r="D379" s="41"/>
      <c r="E379" s="59"/>
      <c r="F379" s="65"/>
      <c r="G379" s="66"/>
      <c r="H379" s="66"/>
      <c r="I379" s="66"/>
      <c r="J379" s="66"/>
      <c r="K379" s="67"/>
      <c r="L379" s="68"/>
      <c r="M379" s="42"/>
      <c r="N379" s="59"/>
      <c r="O379" s="59"/>
      <c r="P379" s="41"/>
      <c r="Q379" s="41"/>
      <c r="R379" s="45"/>
      <c r="S379" s="46"/>
    </row>
    <row r="380" spans="1:25" ht="12.75" hidden="1" customHeight="1" outlineLevel="1" x14ac:dyDescent="0.2">
      <c r="B380" s="851"/>
      <c r="C380" s="851"/>
      <c r="E380" s="9" t="s">
        <v>4</v>
      </c>
      <c r="F380" s="13">
        <v>43070</v>
      </c>
      <c r="G380" s="5">
        <v>0.33333333333333331</v>
      </c>
      <c r="H380" s="5">
        <v>0.52083333333333337</v>
      </c>
      <c r="I380" s="5">
        <v>0.54166666666666663</v>
      </c>
      <c r="J380" s="5">
        <v>0.70833333333333337</v>
      </c>
      <c r="K380" s="17">
        <v>0.35416666666666669</v>
      </c>
      <c r="L380" s="10">
        <f>J380-G380-(I380-H380)</f>
        <v>0.3541666666666668</v>
      </c>
      <c r="S380" s="47"/>
    </row>
    <row r="381" spans="1:25" ht="12.75" hidden="1" customHeight="1" outlineLevel="1" x14ac:dyDescent="0.2">
      <c r="B381" s="851"/>
      <c r="C381" s="851"/>
      <c r="E381" s="9" t="s">
        <v>5</v>
      </c>
      <c r="F381" s="13">
        <v>43071</v>
      </c>
      <c r="S381" s="47"/>
    </row>
    <row r="382" spans="1:25" ht="12.75" hidden="1" customHeight="1" outlineLevel="1" x14ac:dyDescent="0.2">
      <c r="B382" s="851"/>
      <c r="C382" s="851"/>
      <c r="E382" s="97" t="s">
        <v>6</v>
      </c>
      <c r="F382" s="98">
        <v>43072</v>
      </c>
      <c r="G382" s="99">
        <v>0.625</v>
      </c>
      <c r="H382" s="99">
        <v>0.625</v>
      </c>
      <c r="I382" s="99">
        <v>0.625</v>
      </c>
      <c r="J382" s="99">
        <v>0.95833333333333337</v>
      </c>
      <c r="K382" s="17">
        <v>0</v>
      </c>
      <c r="L382" s="10">
        <f t="shared" ref="L382:L388" si="2">J382-G382-(I382-H382)</f>
        <v>0.33333333333333337</v>
      </c>
      <c r="O382" s="91" t="s">
        <v>11</v>
      </c>
      <c r="P382" s="86"/>
      <c r="Q382" s="77" t="s">
        <v>119</v>
      </c>
      <c r="S382" s="47"/>
      <c r="U382" s="77" t="s">
        <v>132</v>
      </c>
      <c r="V382" s="82"/>
      <c r="W382" s="77" t="s">
        <v>133</v>
      </c>
      <c r="Y382" s="77" t="s">
        <v>134</v>
      </c>
    </row>
    <row r="383" spans="1:25" ht="12.75" hidden="1" customHeight="1" outlineLevel="1" x14ac:dyDescent="0.2">
      <c r="B383" s="851"/>
      <c r="C383" s="851"/>
      <c r="D383" s="27">
        <v>49</v>
      </c>
      <c r="E383" s="2" t="s">
        <v>1</v>
      </c>
      <c r="F383" s="14">
        <v>43073</v>
      </c>
      <c r="G383" s="8">
        <v>0.30208333333333331</v>
      </c>
      <c r="H383" s="8">
        <v>0.52083333333333337</v>
      </c>
      <c r="I383" s="8">
        <v>0.52083333333333337</v>
      </c>
      <c r="J383" s="8">
        <v>0.75</v>
      </c>
      <c r="K383" s="17">
        <v>0.35416666666666669</v>
      </c>
      <c r="L383" s="10">
        <f t="shared" si="2"/>
        <v>0.44791666666666669</v>
      </c>
      <c r="O383" s="94"/>
      <c r="P383" s="85">
        <v>1</v>
      </c>
      <c r="Q383" s="77" t="s">
        <v>120</v>
      </c>
      <c r="S383" s="47"/>
      <c r="U383" s="77" t="s">
        <v>132</v>
      </c>
      <c r="V383" s="82"/>
      <c r="W383" s="77" t="s">
        <v>133</v>
      </c>
      <c r="Y383" s="77" t="s">
        <v>134</v>
      </c>
    </row>
    <row r="384" spans="1:25" ht="12.75" hidden="1" customHeight="1" outlineLevel="1" x14ac:dyDescent="0.2">
      <c r="B384" s="851"/>
      <c r="C384" s="851"/>
      <c r="E384" s="2" t="s">
        <v>7</v>
      </c>
      <c r="F384" s="14">
        <v>43074</v>
      </c>
      <c r="G384" s="8">
        <v>0.30208333333333331</v>
      </c>
      <c r="H384" s="8">
        <v>0.52083333333333337</v>
      </c>
      <c r="I384" s="8">
        <v>0.54166666666666663</v>
      </c>
      <c r="J384" s="8">
        <v>0.76041666666666663</v>
      </c>
      <c r="K384" s="17">
        <v>0.35416666666666669</v>
      </c>
      <c r="L384" s="10">
        <f t="shared" si="2"/>
        <v>0.43750000000000006</v>
      </c>
      <c r="O384" s="94"/>
      <c r="P384" s="85">
        <v>1</v>
      </c>
      <c r="Q384" s="77" t="s">
        <v>120</v>
      </c>
      <c r="S384" s="47"/>
      <c r="U384" s="77" t="s">
        <v>132</v>
      </c>
      <c r="V384" s="82"/>
      <c r="W384" s="77" t="s">
        <v>133</v>
      </c>
      <c r="Y384" s="77" t="s">
        <v>134</v>
      </c>
    </row>
    <row r="385" spans="2:25" ht="12.75" hidden="1" customHeight="1" outlineLevel="1" x14ac:dyDescent="0.2">
      <c r="B385" s="851"/>
      <c r="C385" s="851"/>
      <c r="E385" s="2" t="s">
        <v>2</v>
      </c>
      <c r="F385" s="14">
        <v>43075</v>
      </c>
      <c r="G385" s="8">
        <v>0.30208333333333331</v>
      </c>
      <c r="H385" s="8">
        <v>0.52083333333333337</v>
      </c>
      <c r="I385" s="8">
        <v>0.54166666666666663</v>
      </c>
      <c r="J385" s="8">
        <v>0.76041666666666663</v>
      </c>
      <c r="K385" s="17">
        <v>0.35416666666666669</v>
      </c>
      <c r="L385" s="10">
        <f t="shared" si="2"/>
        <v>0.43750000000000006</v>
      </c>
      <c r="O385" s="94"/>
      <c r="P385" s="85">
        <v>1</v>
      </c>
      <c r="Q385" s="77" t="s">
        <v>120</v>
      </c>
      <c r="S385" s="47"/>
      <c r="U385" s="77" t="s">
        <v>132</v>
      </c>
      <c r="V385" s="82"/>
      <c r="W385" s="77" t="s">
        <v>133</v>
      </c>
      <c r="Y385" s="77" t="s">
        <v>134</v>
      </c>
    </row>
    <row r="386" spans="2:25" ht="12.75" hidden="1" customHeight="1" outlineLevel="1" x14ac:dyDescent="0.2">
      <c r="B386" s="851"/>
      <c r="C386" s="851"/>
      <c r="E386" s="2" t="s">
        <v>3</v>
      </c>
      <c r="F386" s="14">
        <v>43076</v>
      </c>
      <c r="G386" s="8">
        <v>0.30208333333333331</v>
      </c>
      <c r="H386" s="8">
        <v>0.52083333333333337</v>
      </c>
      <c r="I386" s="8">
        <v>0.52083333333333337</v>
      </c>
      <c r="J386" s="8">
        <v>0.75</v>
      </c>
      <c r="K386" s="17">
        <v>0.35416666666666669</v>
      </c>
      <c r="L386" s="10">
        <f t="shared" si="2"/>
        <v>0.44791666666666669</v>
      </c>
      <c r="O386" s="94"/>
      <c r="P386" s="85">
        <v>1</v>
      </c>
      <c r="Q386" s="77" t="s">
        <v>120</v>
      </c>
      <c r="S386" s="47"/>
      <c r="U386" s="77" t="s">
        <v>132</v>
      </c>
      <c r="V386" s="82"/>
      <c r="W386" s="77" t="s">
        <v>133</v>
      </c>
      <c r="Y386" s="77" t="s">
        <v>134</v>
      </c>
    </row>
    <row r="387" spans="2:25" ht="12.75" hidden="1" customHeight="1" outlineLevel="1" x14ac:dyDescent="0.2">
      <c r="B387" s="851"/>
      <c r="C387" s="851"/>
      <c r="E387" s="2" t="s">
        <v>4</v>
      </c>
      <c r="F387" s="14">
        <v>43077</v>
      </c>
      <c r="G387" s="8">
        <v>0.24305555555555555</v>
      </c>
      <c r="H387" s="8">
        <v>0.52083333333333337</v>
      </c>
      <c r="I387" s="8">
        <v>0.52083333333333337</v>
      </c>
      <c r="J387" s="8">
        <v>0.66666666666666663</v>
      </c>
      <c r="K387" s="17">
        <v>0.35416666666666669</v>
      </c>
      <c r="L387" s="10">
        <f t="shared" si="2"/>
        <v>0.42361111111111105</v>
      </c>
      <c r="O387" s="91" t="s">
        <v>11</v>
      </c>
      <c r="P387" s="86"/>
      <c r="Q387" s="77" t="s">
        <v>119</v>
      </c>
      <c r="S387" s="47"/>
      <c r="U387" s="77" t="s">
        <v>132</v>
      </c>
      <c r="V387" s="82"/>
      <c r="W387" s="77" t="s">
        <v>133</v>
      </c>
      <c r="Y387" s="77" t="s">
        <v>134</v>
      </c>
    </row>
    <row r="388" spans="2:25" ht="12.75" hidden="1" customHeight="1" outlineLevel="1" x14ac:dyDescent="0.2">
      <c r="B388" s="851"/>
      <c r="C388" s="851"/>
      <c r="E388" s="97" t="s">
        <v>5</v>
      </c>
      <c r="F388" s="98">
        <v>43078</v>
      </c>
      <c r="G388" s="99">
        <v>0.51388888888888895</v>
      </c>
      <c r="H388" s="99">
        <v>0.51388888888888895</v>
      </c>
      <c r="I388" s="99">
        <v>0.51388888888888895</v>
      </c>
      <c r="J388" s="99">
        <v>0.91666666666666663</v>
      </c>
      <c r="K388" s="17">
        <v>0</v>
      </c>
      <c r="L388" s="10">
        <f t="shared" si="2"/>
        <v>0.40277777777777768</v>
      </c>
      <c r="O388" s="94"/>
      <c r="P388" s="85">
        <v>1</v>
      </c>
      <c r="Q388" s="77" t="s">
        <v>121</v>
      </c>
      <c r="S388" s="47"/>
      <c r="U388" s="77" t="s">
        <v>132</v>
      </c>
      <c r="V388" s="82"/>
      <c r="W388" s="103" t="s">
        <v>133</v>
      </c>
      <c r="Y388" s="77" t="s">
        <v>134</v>
      </c>
    </row>
    <row r="389" spans="2:25" ht="12.75" hidden="1" customHeight="1" outlineLevel="1" x14ac:dyDescent="0.2">
      <c r="B389" s="851"/>
      <c r="C389" s="851"/>
      <c r="E389" s="97" t="s">
        <v>6</v>
      </c>
      <c r="F389" s="98">
        <v>43079</v>
      </c>
      <c r="G389" s="99">
        <v>0.82291666666666663</v>
      </c>
      <c r="H389" s="99">
        <v>0.82291666666666663</v>
      </c>
      <c r="I389" s="99">
        <v>0.82291666666666663</v>
      </c>
      <c r="J389" s="99">
        <v>1.0381944444444444</v>
      </c>
      <c r="K389" s="17">
        <v>0</v>
      </c>
      <c r="L389" s="10">
        <f t="shared" ref="L389:L394" si="3">J389-G389-(I389-H389)</f>
        <v>0.21527777777777779</v>
      </c>
      <c r="O389" s="94"/>
      <c r="P389" s="85">
        <v>1</v>
      </c>
      <c r="Q389" s="77" t="s">
        <v>122</v>
      </c>
      <c r="S389" s="47"/>
    </row>
    <row r="390" spans="2:25" ht="12.75" hidden="1" customHeight="1" outlineLevel="1" x14ac:dyDescent="0.2">
      <c r="B390" s="851"/>
      <c r="C390" s="851"/>
      <c r="D390" s="27">
        <v>50</v>
      </c>
      <c r="E390" s="2" t="s">
        <v>1</v>
      </c>
      <c r="F390" s="14">
        <v>43080</v>
      </c>
      <c r="G390" s="8">
        <v>0.40625</v>
      </c>
      <c r="H390" s="8">
        <v>0.52083333333333337</v>
      </c>
      <c r="I390" s="8">
        <v>0.54166666666666663</v>
      </c>
      <c r="J390" s="8">
        <v>0.69097222222222221</v>
      </c>
      <c r="K390" s="17">
        <v>0.35416666666666669</v>
      </c>
      <c r="L390" s="10">
        <f t="shared" si="3"/>
        <v>0.26388888888888895</v>
      </c>
      <c r="S390" s="47"/>
    </row>
    <row r="391" spans="2:25" ht="12.75" hidden="1" customHeight="1" outlineLevel="1" x14ac:dyDescent="0.2">
      <c r="B391" s="851"/>
      <c r="C391" s="851"/>
      <c r="E391" s="2" t="s">
        <v>7</v>
      </c>
      <c r="F391" s="14">
        <v>43081</v>
      </c>
      <c r="G391" s="8">
        <v>0.26041666666666669</v>
      </c>
      <c r="H391" s="8">
        <v>0.52083333333333337</v>
      </c>
      <c r="I391" s="8">
        <v>0.54166666666666663</v>
      </c>
      <c r="J391" s="8">
        <v>1.0347222222222221</v>
      </c>
      <c r="K391" s="17">
        <v>0.35416666666666669</v>
      </c>
      <c r="L391" s="10">
        <f t="shared" si="3"/>
        <v>0.7534722222222221</v>
      </c>
      <c r="O391" s="91" t="s">
        <v>11</v>
      </c>
      <c r="P391" s="86"/>
      <c r="Q391" s="77" t="s">
        <v>123</v>
      </c>
      <c r="S391" s="47"/>
      <c r="U391" s="77" t="s">
        <v>132</v>
      </c>
      <c r="V391" s="82"/>
      <c r="W391" s="103" t="s">
        <v>133</v>
      </c>
      <c r="Y391" s="77" t="s">
        <v>134</v>
      </c>
    </row>
    <row r="392" spans="2:25" ht="12.75" hidden="1" customHeight="1" outlineLevel="1" x14ac:dyDescent="0.2">
      <c r="B392" s="851"/>
      <c r="C392" s="851"/>
      <c r="E392" s="2" t="s">
        <v>2</v>
      </c>
      <c r="F392" s="14">
        <v>43082</v>
      </c>
      <c r="G392" s="8">
        <v>0.44791666666666669</v>
      </c>
      <c r="H392" s="8">
        <v>0.58333333333333337</v>
      </c>
      <c r="I392" s="8">
        <v>0.625</v>
      </c>
      <c r="J392" s="8">
        <v>0.70833333333333337</v>
      </c>
      <c r="K392" s="17">
        <v>0.35416666666666669</v>
      </c>
      <c r="L392" s="10">
        <f t="shared" si="3"/>
        <v>0.21875000000000006</v>
      </c>
      <c r="S392" s="47"/>
    </row>
    <row r="393" spans="2:25" ht="12.75" hidden="1" customHeight="1" outlineLevel="1" x14ac:dyDescent="0.2">
      <c r="B393" s="851"/>
      <c r="C393" s="851"/>
      <c r="E393" s="2" t="s">
        <v>3</v>
      </c>
      <c r="F393" s="14">
        <v>43083</v>
      </c>
      <c r="G393" s="8">
        <v>0.33333333333333331</v>
      </c>
      <c r="H393" s="8">
        <v>0.54166666666666663</v>
      </c>
      <c r="I393" s="8">
        <v>0.58333333333333337</v>
      </c>
      <c r="J393" s="8">
        <v>0.87152777777777779</v>
      </c>
      <c r="K393" s="17">
        <v>0.35416666666666669</v>
      </c>
      <c r="L393" s="10">
        <f t="shared" si="3"/>
        <v>0.49652777777777768</v>
      </c>
      <c r="S393" s="47"/>
    </row>
    <row r="394" spans="2:25" ht="12.75" hidden="1" customHeight="1" outlineLevel="1" x14ac:dyDescent="0.2">
      <c r="B394" s="851"/>
      <c r="C394" s="851"/>
      <c r="E394" s="2" t="s">
        <v>4</v>
      </c>
      <c r="F394" s="14">
        <v>43084</v>
      </c>
      <c r="G394" s="8">
        <v>0.39583333333333331</v>
      </c>
      <c r="H394" s="8">
        <v>0.54166666666666663</v>
      </c>
      <c r="I394" s="8">
        <v>0.54166666666666663</v>
      </c>
      <c r="J394" s="8">
        <v>0.54166666666666663</v>
      </c>
      <c r="K394" s="17">
        <v>0.35416666666666669</v>
      </c>
      <c r="L394" s="10">
        <f t="shared" si="3"/>
        <v>0.14583333333333331</v>
      </c>
      <c r="S394" s="47"/>
    </row>
    <row r="395" spans="2:25" ht="12.75" hidden="1" customHeight="1" outlineLevel="1" x14ac:dyDescent="0.2">
      <c r="B395" s="851"/>
      <c r="C395" s="851"/>
      <c r="E395" s="9" t="s">
        <v>5</v>
      </c>
      <c r="F395" s="13">
        <v>43085</v>
      </c>
      <c r="S395" s="47"/>
    </row>
    <row r="396" spans="2:25" ht="12.75" hidden="1" customHeight="1" outlineLevel="1" x14ac:dyDescent="0.2">
      <c r="B396" s="851"/>
      <c r="C396" s="851"/>
      <c r="E396" s="9" t="s">
        <v>6</v>
      </c>
      <c r="F396" s="13">
        <v>43086</v>
      </c>
      <c r="S396" s="47"/>
    </row>
    <row r="397" spans="2:25" ht="12.75" hidden="1" customHeight="1" outlineLevel="1" x14ac:dyDescent="0.2">
      <c r="B397" s="851"/>
      <c r="C397" s="851"/>
      <c r="D397" s="27">
        <v>51</v>
      </c>
      <c r="E397" s="2" t="s">
        <v>1</v>
      </c>
      <c r="F397" s="14">
        <v>43087</v>
      </c>
      <c r="G397" s="8">
        <v>0.35416666666666669</v>
      </c>
      <c r="H397" s="8">
        <v>0.52083333333333337</v>
      </c>
      <c r="I397" s="8">
        <v>0.5625</v>
      </c>
      <c r="J397" s="8">
        <v>0.84375</v>
      </c>
      <c r="K397" s="17">
        <v>0.35416666666666669</v>
      </c>
      <c r="L397" s="10">
        <f>J397-G397-(I397-H397)</f>
        <v>0.44791666666666669</v>
      </c>
      <c r="Q397" s="96" t="s">
        <v>124</v>
      </c>
      <c r="S397" s="47"/>
    </row>
    <row r="398" spans="2:25" ht="12.75" hidden="1" customHeight="1" outlineLevel="1" x14ac:dyDescent="0.2">
      <c r="B398" s="851"/>
      <c r="C398" s="851"/>
      <c r="E398" s="2" t="s">
        <v>7</v>
      </c>
      <c r="F398" s="14">
        <v>43088</v>
      </c>
      <c r="G398" s="8">
        <v>0.38541666666666669</v>
      </c>
      <c r="H398" s="8">
        <v>0.52083333333333337</v>
      </c>
      <c r="I398" s="8">
        <v>0.5625</v>
      </c>
      <c r="J398" s="8">
        <v>0.76736111111111116</v>
      </c>
      <c r="K398" s="17">
        <v>0.35416666666666669</v>
      </c>
      <c r="L398" s="10">
        <f>J398-G398-(I398-H398)</f>
        <v>0.34027777777777785</v>
      </c>
      <c r="Q398" s="96"/>
      <c r="S398" s="47"/>
    </row>
    <row r="399" spans="2:25" ht="12.75" hidden="1" customHeight="1" outlineLevel="1" x14ac:dyDescent="0.2">
      <c r="B399" s="851"/>
      <c r="C399" s="851"/>
      <c r="E399" s="2" t="s">
        <v>2</v>
      </c>
      <c r="F399" s="14">
        <v>43089</v>
      </c>
      <c r="G399" s="8">
        <v>0.375</v>
      </c>
      <c r="H399" s="8">
        <v>0.52083333333333337</v>
      </c>
      <c r="I399" s="8">
        <v>0.5625</v>
      </c>
      <c r="J399" s="8">
        <v>0.75</v>
      </c>
      <c r="K399" s="17">
        <v>0.35416666666666669</v>
      </c>
      <c r="L399" s="10">
        <f>J399-G399-(I399-H399)</f>
        <v>0.33333333333333337</v>
      </c>
      <c r="Q399" s="96"/>
      <c r="S399" s="47"/>
    </row>
    <row r="400" spans="2:25" ht="12.75" hidden="1" customHeight="1" outlineLevel="1" x14ac:dyDescent="0.2">
      <c r="B400" s="851"/>
      <c r="C400" s="851"/>
      <c r="E400" s="9" t="s">
        <v>3</v>
      </c>
      <c r="F400" s="13">
        <v>43090</v>
      </c>
      <c r="G400" s="5">
        <v>0.33333333333333331</v>
      </c>
      <c r="H400" s="5">
        <v>0.52083333333333337</v>
      </c>
      <c r="I400" s="5">
        <v>0.54166666666666663</v>
      </c>
      <c r="J400" s="5">
        <v>0.70833333333333337</v>
      </c>
      <c r="K400" s="17">
        <v>0.35416666666666669</v>
      </c>
      <c r="L400" s="10">
        <f>J400-G400-(I400-H400)</f>
        <v>0.3541666666666668</v>
      </c>
      <c r="P400" s="27">
        <v>1</v>
      </c>
      <c r="Q400" s="96" t="s">
        <v>17</v>
      </c>
      <c r="S400" s="47"/>
    </row>
    <row r="401" spans="2:19" ht="12.75" hidden="1" customHeight="1" outlineLevel="1" x14ac:dyDescent="0.2">
      <c r="B401" s="851"/>
      <c r="C401" s="851"/>
      <c r="E401" s="9" t="s">
        <v>4</v>
      </c>
      <c r="F401" s="13">
        <v>43091</v>
      </c>
      <c r="G401" s="5">
        <v>0.33333333333333331</v>
      </c>
      <c r="H401" s="5">
        <v>0.52083333333333337</v>
      </c>
      <c r="I401" s="5">
        <v>0.54166666666666663</v>
      </c>
      <c r="J401" s="5">
        <v>0.70833333333333337</v>
      </c>
      <c r="K401" s="17">
        <v>0.35416666666666669</v>
      </c>
      <c r="L401" s="10">
        <f>J401-G401-(I401-H401)</f>
        <v>0.3541666666666668</v>
      </c>
      <c r="P401" s="27">
        <v>1</v>
      </c>
      <c r="Q401" s="96" t="s">
        <v>17</v>
      </c>
      <c r="S401" s="47"/>
    </row>
    <row r="402" spans="2:19" ht="12.75" hidden="1" customHeight="1" outlineLevel="1" x14ac:dyDescent="0.2">
      <c r="B402" s="851"/>
      <c r="C402" s="851"/>
      <c r="E402" s="9" t="s">
        <v>5</v>
      </c>
      <c r="F402" s="13">
        <v>43092</v>
      </c>
      <c r="S402" s="70" t="s">
        <v>63</v>
      </c>
    </row>
    <row r="403" spans="2:19" ht="12.75" hidden="1" customHeight="1" outlineLevel="1" x14ac:dyDescent="0.2">
      <c r="B403" s="851"/>
      <c r="C403" s="851"/>
      <c r="E403" s="9" t="s">
        <v>6</v>
      </c>
      <c r="F403" s="13">
        <v>43093</v>
      </c>
      <c r="S403" s="71"/>
    </row>
    <row r="404" spans="2:19" ht="12.75" hidden="1" customHeight="1" outlineLevel="1" x14ac:dyDescent="0.2">
      <c r="B404" s="851"/>
      <c r="C404" s="851"/>
      <c r="D404" s="27">
        <v>52</v>
      </c>
      <c r="E404" s="9" t="s">
        <v>1</v>
      </c>
      <c r="F404" s="13">
        <v>43094</v>
      </c>
      <c r="G404" s="5">
        <v>0.33333333333333331</v>
      </c>
      <c r="H404" s="5">
        <v>0.52083333333333337</v>
      </c>
      <c r="I404" s="5">
        <v>0.54166666666666663</v>
      </c>
      <c r="J404" s="5">
        <v>0.70833333333333337</v>
      </c>
      <c r="K404" s="17">
        <v>0.35416666666666669</v>
      </c>
      <c r="L404" s="10">
        <f>J404-G404-(I404-H404)</f>
        <v>0.3541666666666668</v>
      </c>
      <c r="S404" s="71"/>
    </row>
    <row r="405" spans="2:19" ht="12.75" hidden="1" customHeight="1" outlineLevel="1" x14ac:dyDescent="0.2">
      <c r="B405" s="851"/>
      <c r="C405" s="851"/>
      <c r="E405" s="9" t="s">
        <v>7</v>
      </c>
      <c r="F405" s="13">
        <v>43095</v>
      </c>
      <c r="G405" s="5">
        <v>0.33333333333333331</v>
      </c>
      <c r="H405" s="5">
        <v>0.52083333333333337</v>
      </c>
      <c r="I405" s="5">
        <v>0.54166666666666663</v>
      </c>
      <c r="J405" s="5">
        <v>0.70833333333333337</v>
      </c>
      <c r="K405" s="17">
        <v>0.35416666666666669</v>
      </c>
      <c r="L405" s="10">
        <f>J405-G405-(I405-H405)</f>
        <v>0.3541666666666668</v>
      </c>
      <c r="S405" s="71"/>
    </row>
    <row r="406" spans="2:19" ht="12.75" hidden="1" customHeight="1" outlineLevel="1" x14ac:dyDescent="0.2">
      <c r="B406" s="851"/>
      <c r="C406" s="851"/>
      <c r="E406" s="9" t="s">
        <v>2</v>
      </c>
      <c r="F406" s="13">
        <v>43096</v>
      </c>
      <c r="G406" s="5">
        <v>0.33333333333333331</v>
      </c>
      <c r="H406" s="5">
        <v>0.52083333333333337</v>
      </c>
      <c r="I406" s="5">
        <v>0.54166666666666663</v>
      </c>
      <c r="J406" s="5">
        <v>0.70833333333333337</v>
      </c>
      <c r="K406" s="17">
        <v>0.35416666666666669</v>
      </c>
      <c r="L406" s="10">
        <f>J406-G406-(I406-H406)</f>
        <v>0.3541666666666668</v>
      </c>
      <c r="S406" s="71"/>
    </row>
    <row r="407" spans="2:19" ht="12.75" hidden="1" customHeight="1" outlineLevel="1" x14ac:dyDescent="0.2">
      <c r="B407" s="851"/>
      <c r="C407" s="851"/>
      <c r="E407" s="9" t="s">
        <v>3</v>
      </c>
      <c r="F407" s="13">
        <v>43097</v>
      </c>
      <c r="G407" s="5">
        <v>0.33333333333333331</v>
      </c>
      <c r="H407" s="5">
        <v>0.52083333333333337</v>
      </c>
      <c r="I407" s="5">
        <v>0.54166666666666663</v>
      </c>
      <c r="J407" s="5">
        <v>0.70833333333333337</v>
      </c>
      <c r="K407" s="17">
        <v>0.35416666666666669</v>
      </c>
      <c r="L407" s="10">
        <f>J407-G407-(I407-H407)</f>
        <v>0.3541666666666668</v>
      </c>
      <c r="S407" s="71"/>
    </row>
    <row r="408" spans="2:19" ht="12.75" hidden="1" customHeight="1" outlineLevel="1" x14ac:dyDescent="0.2">
      <c r="B408" s="851"/>
      <c r="C408" s="851"/>
      <c r="E408" s="9" t="s">
        <v>4</v>
      </c>
      <c r="F408" s="13">
        <v>43098</v>
      </c>
      <c r="G408" s="5">
        <v>0.33333333333333331</v>
      </c>
      <c r="H408" s="5">
        <v>0.52083333333333337</v>
      </c>
      <c r="I408" s="5">
        <v>0.54166666666666663</v>
      </c>
      <c r="J408" s="5">
        <v>0.70833333333333337</v>
      </c>
      <c r="K408" s="17">
        <v>0.35416666666666669</v>
      </c>
      <c r="L408" s="10">
        <f>J408-G408-(I408-H408)</f>
        <v>0.3541666666666668</v>
      </c>
      <c r="S408" s="71"/>
    </row>
    <row r="409" spans="2:19" ht="12.75" hidden="1" customHeight="1" outlineLevel="1" x14ac:dyDescent="0.2">
      <c r="B409" s="851"/>
      <c r="C409" s="851"/>
      <c r="E409" s="9" t="s">
        <v>5</v>
      </c>
      <c r="F409" s="13">
        <v>43099</v>
      </c>
      <c r="S409" s="71"/>
    </row>
    <row r="410" spans="2:19" ht="12.75" hidden="1" customHeight="1" outlineLevel="1" x14ac:dyDescent="0.2">
      <c r="B410" s="851"/>
      <c r="C410" s="851"/>
      <c r="E410" s="9" t="s">
        <v>6</v>
      </c>
      <c r="F410" s="13">
        <v>43100</v>
      </c>
      <c r="S410" s="71"/>
    </row>
    <row r="411" spans="2:19" ht="12.75" hidden="1" customHeight="1" outlineLevel="1" x14ac:dyDescent="0.2">
      <c r="B411" s="851"/>
      <c r="C411" s="851"/>
      <c r="E411" s="9" t="s">
        <v>1</v>
      </c>
      <c r="F411" s="13">
        <v>43101</v>
      </c>
      <c r="J411" s="4" t="s">
        <v>21</v>
      </c>
      <c r="K411" s="18">
        <f>SUM((K379:K410))</f>
        <v>7.4375000000000018</v>
      </c>
      <c r="L411" s="18">
        <f>SUM((L379:L410))</f>
        <v>8.9791666666666661</v>
      </c>
      <c r="M411" s="18">
        <f>IF(L411-K411&lt;0,K411-L411,L411-K411)</f>
        <v>1.5416666666666643</v>
      </c>
      <c r="N411" s="90">
        <f>8.5*SUM(N379:N410)/24</f>
        <v>0</v>
      </c>
      <c r="O411" s="90">
        <f>M411-N411</f>
        <v>1.5416666666666643</v>
      </c>
      <c r="S411" s="70"/>
    </row>
    <row r="412" spans="2:19" ht="12.75" hidden="1" customHeight="1" outlineLevel="1" x14ac:dyDescent="0.2">
      <c r="B412" s="852"/>
      <c r="C412" s="852"/>
      <c r="D412" s="49"/>
      <c r="E412" s="57" t="s">
        <v>7</v>
      </c>
      <c r="F412" s="101">
        <v>43102</v>
      </c>
      <c r="G412" s="52"/>
      <c r="H412" s="52"/>
      <c r="I412" s="52"/>
      <c r="J412" s="52"/>
      <c r="K412" s="61"/>
      <c r="L412" s="51"/>
      <c r="M412" s="51"/>
      <c r="N412" s="57"/>
      <c r="O412" s="57"/>
      <c r="P412" s="49"/>
      <c r="Q412" s="49"/>
      <c r="R412" s="55"/>
      <c r="S412" s="100" t="s">
        <v>62</v>
      </c>
    </row>
    <row r="413" spans="2:19" collapsed="1" x14ac:dyDescent="0.2"/>
  </sheetData>
  <mergeCells count="30">
    <mergeCell ref="B345:B378"/>
    <mergeCell ref="C345:C378"/>
    <mergeCell ref="B379:B412"/>
    <mergeCell ref="C379:C412"/>
    <mergeCell ref="B243:B276"/>
    <mergeCell ref="C243:C276"/>
    <mergeCell ref="B277:B310"/>
    <mergeCell ref="C277:C310"/>
    <mergeCell ref="B311:B344"/>
    <mergeCell ref="C311:C344"/>
    <mergeCell ref="B141:B174"/>
    <mergeCell ref="C141:C174"/>
    <mergeCell ref="B175:B208"/>
    <mergeCell ref="C175:C208"/>
    <mergeCell ref="B209:B242"/>
    <mergeCell ref="C209:C242"/>
    <mergeCell ref="O2:R2"/>
    <mergeCell ref="B39:B72"/>
    <mergeCell ref="C39:C72"/>
    <mergeCell ref="B73:B106"/>
    <mergeCell ref="C73:C106"/>
    <mergeCell ref="G2:J2"/>
    <mergeCell ref="O3:R3"/>
    <mergeCell ref="N2:N4"/>
    <mergeCell ref="B107:B140"/>
    <mergeCell ref="C107:C140"/>
    <mergeCell ref="B2:B4"/>
    <mergeCell ref="C2:C4"/>
    <mergeCell ref="B5:B38"/>
    <mergeCell ref="C5:C38"/>
  </mergeCells>
  <conditionalFormatting sqref="M37">
    <cfRule type="expression" dxfId="79" priority="30">
      <formula>(L37-K37)&lt;0</formula>
    </cfRule>
    <cfRule type="expression" dxfId="78" priority="29">
      <formula>(L37-K37)&gt;0</formula>
    </cfRule>
  </conditionalFormatting>
  <conditionalFormatting sqref="M71">
    <cfRule type="expression" dxfId="77" priority="22">
      <formula>(L71-K71)&lt;0</formula>
    </cfRule>
    <cfRule type="expression" dxfId="76" priority="21">
      <formula>(L71-K71)&gt;0</formula>
    </cfRule>
  </conditionalFormatting>
  <conditionalFormatting sqref="M105">
    <cfRule type="expression" dxfId="75" priority="20">
      <formula>(L105-K105)&lt;0</formula>
    </cfRule>
    <cfRule type="expression" dxfId="74" priority="19">
      <formula>(L105-K105)&gt;0</formula>
    </cfRule>
  </conditionalFormatting>
  <conditionalFormatting sqref="M139">
    <cfRule type="expression" dxfId="73" priority="18">
      <formula>(L139-K139)&lt;0</formula>
    </cfRule>
    <cfRule type="expression" dxfId="72" priority="17">
      <formula>(L139-K139)&gt;0</formula>
    </cfRule>
  </conditionalFormatting>
  <conditionalFormatting sqref="M173">
    <cfRule type="expression" dxfId="71" priority="16">
      <formula>(L173-K173)&lt;0</formula>
    </cfRule>
    <cfRule type="expression" dxfId="70" priority="15">
      <formula>(L173-K173)&gt;0</formula>
    </cfRule>
  </conditionalFormatting>
  <conditionalFormatting sqref="M207">
    <cfRule type="expression" dxfId="69" priority="13">
      <formula>(L207-K207)&gt;0</formula>
    </cfRule>
    <cfRule type="expression" dxfId="68" priority="14">
      <formula>(L207-K207)&lt;0</formula>
    </cfRule>
  </conditionalFormatting>
  <conditionalFormatting sqref="M241">
    <cfRule type="expression" dxfId="67" priority="12">
      <formula>(L241-K241)&lt;0</formula>
    </cfRule>
    <cfRule type="expression" dxfId="66" priority="11">
      <formula>(L241-K241)&gt;0</formula>
    </cfRule>
  </conditionalFormatting>
  <conditionalFormatting sqref="M275">
    <cfRule type="expression" dxfId="65" priority="10">
      <formula>(L275-K275)&lt;0</formula>
    </cfRule>
    <cfRule type="expression" dxfId="64" priority="9">
      <formula>(L275-K275)&gt;0</formula>
    </cfRule>
  </conditionalFormatting>
  <conditionalFormatting sqref="M309">
    <cfRule type="expression" dxfId="63" priority="8">
      <formula>(L309-K309)&lt;0</formula>
    </cfRule>
    <cfRule type="expression" dxfId="62" priority="7">
      <formula>(L309-K309)&gt;0</formula>
    </cfRule>
  </conditionalFormatting>
  <conditionalFormatting sqref="M343">
    <cfRule type="expression" dxfId="61" priority="6">
      <formula>(L343-K343)&lt;0</formula>
    </cfRule>
    <cfRule type="expression" dxfId="60" priority="5">
      <formula>(L343-K343)&gt;0</formula>
    </cfRule>
  </conditionalFormatting>
  <conditionalFormatting sqref="M377">
    <cfRule type="expression" dxfId="59" priority="4">
      <formula>(L377-K377)&lt;0</formula>
    </cfRule>
    <cfRule type="expression" dxfId="58" priority="3">
      <formula>(L377-K377)&gt;0</formula>
    </cfRule>
  </conditionalFormatting>
  <conditionalFormatting sqref="M411">
    <cfRule type="expression" dxfId="57" priority="2">
      <formula>(L411-K411)&lt;0</formula>
    </cfRule>
    <cfRule type="expression" dxfId="56" priority="1">
      <formula>(L411-K411)&gt;0</formula>
    </cfRule>
  </conditionalFormatting>
  <pageMargins left="0.70866141732283472" right="0.70866141732283472" top="0.74803149606299213" bottom="0.74803149606299213" header="0.31496062992125984" footer="0.31496062992125984"/>
  <pageSetup paperSize="9" scale="90" orientation="landscape" r:id="rId1"/>
  <rowBreaks count="12" manualBreakCount="12">
    <brk id="4" max="16383" man="1"/>
    <brk id="38" max="16383" man="1"/>
    <brk id="72" max="16383" man="1"/>
    <brk id="106" min="1" max="16" man="1"/>
    <brk id="140" min="1" max="16" man="1"/>
    <brk id="174" min="1" max="16" man="1"/>
    <brk id="208" min="1" max="16" man="1"/>
    <brk id="242" min="1" max="16" man="1"/>
    <brk id="276" min="1" max="16" man="1"/>
    <brk id="310" min="1" max="16" man="1"/>
    <brk id="344" min="1" max="16" man="1"/>
    <brk id="378" min="1" max="16"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E0065-D8CF-45B2-BFCD-43525ADB0410}">
  <sheetPr codeName="Tabelle1"/>
  <dimension ref="A1:CC416"/>
  <sheetViews>
    <sheetView zoomScale="90" zoomScaleNormal="90" workbookViewId="0">
      <pane ySplit="7" topLeftCell="A386" activePane="bottomLeft" state="frozen"/>
      <selection activeCell="O2" sqref="O2:Q4"/>
      <selection pane="bottomLeft" activeCell="AF408" sqref="AF408"/>
    </sheetView>
  </sheetViews>
  <sheetFormatPr baseColWidth="10" defaultColWidth="3.6640625" defaultRowHeight="14" outlineLevelRow="1" outlineLevelCol="1" x14ac:dyDescent="0.2"/>
  <cols>
    <col min="1" max="1" width="2.6640625" style="198" customWidth="1"/>
    <col min="2" max="3" width="5.6640625" style="27" customWidth="1"/>
    <col min="4" max="4" width="3.6640625" style="27" customWidth="1"/>
    <col min="5" max="5" width="5.6640625" style="6" customWidth="1"/>
    <col min="6" max="8" width="5.6640625" style="6" hidden="1" customWidth="1" outlineLevel="1"/>
    <col min="9" max="9" width="11.6640625" style="6" customWidth="1" collapsed="1"/>
    <col min="10" max="10" width="2.6640625" style="6" customWidth="1"/>
    <col min="11" max="18" width="3.6640625" style="1" customWidth="1"/>
    <col min="19" max="22" width="3.6640625" style="1" customWidth="1" outlineLevel="1"/>
    <col min="23" max="28" width="8.6640625" style="1" customWidth="1" outlineLevel="1"/>
    <col min="29" max="29" width="1.6640625" style="16" customWidth="1"/>
    <col min="30" max="30" width="7.6640625" style="16" customWidth="1"/>
    <col min="31" max="31" width="1.6640625" style="16" customWidth="1"/>
    <col min="32" max="32" width="7.6640625" style="6" customWidth="1"/>
    <col min="33" max="33" width="1.6640625" style="6" customWidth="1"/>
    <col min="34" max="34" width="3.6640625" style="6" customWidth="1"/>
    <col min="35" max="35" width="1.6640625" style="6" customWidth="1"/>
    <col min="36" max="36" width="6.6640625" style="151" customWidth="1" outlineLevel="1"/>
    <col min="37" max="39" width="5.6640625" style="151" customWidth="1" outlineLevel="1"/>
    <col min="40" max="40" width="1.6640625" style="151" customWidth="1"/>
    <col min="41" max="42" width="5.6640625" style="151" customWidth="1"/>
    <col min="43" max="43" width="3.6640625" style="151" hidden="1" customWidth="1" outlineLevel="1"/>
    <col min="44" max="45" width="3.6640625" style="172" hidden="1" customWidth="1" outlineLevel="1"/>
    <col min="46" max="46" width="8.6640625" style="151" hidden="1" customWidth="1" outlineLevel="1"/>
    <col min="47" max="47" width="5.6640625" style="151" hidden="1" customWidth="1" outlineLevel="1"/>
    <col min="48" max="48" width="34.6640625" style="172" hidden="1" customWidth="1" outlineLevel="1"/>
    <col min="49" max="49" width="1.6640625" style="172" customWidth="1" collapsed="1"/>
    <col min="50" max="50" width="3.6640625" style="27" hidden="1" customWidth="1" outlineLevel="1"/>
    <col min="51" max="52" width="3.6640625" style="28" hidden="1" customWidth="1" outlineLevel="1"/>
    <col min="53" max="53" width="8.6640625" style="28" hidden="1" customWidth="1" outlineLevel="1"/>
    <col min="54" max="54" width="5.6640625" style="27" hidden="1" customWidth="1" outlineLevel="1"/>
    <col min="55" max="55" width="34.6640625" style="28" hidden="1" customWidth="1" outlineLevel="1"/>
    <col min="56" max="56" width="1.6640625" style="172" customWidth="1" collapsed="1"/>
    <col min="57" max="57" width="3.6640625" style="1" customWidth="1"/>
    <col min="58" max="58" width="5.6640625" style="722" customWidth="1"/>
    <col min="59" max="60" width="8.6640625" style="198" customWidth="1"/>
    <col min="61" max="62" width="5.6640625" style="198" customWidth="1"/>
    <col min="63" max="64" width="9.1640625" style="753" customWidth="1"/>
    <col min="65" max="66" width="5.6640625" style="302" customWidth="1"/>
    <col min="67" max="81" width="3.6640625" style="298"/>
    <col min="82" max="16384" width="3.6640625" style="1"/>
  </cols>
  <sheetData>
    <row r="1" spans="1:66" s="298" customFormat="1" ht="11.25" customHeight="1" x14ac:dyDescent="0.15">
      <c r="A1" s="198"/>
      <c r="B1" s="668"/>
      <c r="C1" s="668"/>
      <c r="D1" s="668"/>
      <c r="E1" s="302"/>
      <c r="F1" s="302"/>
      <c r="G1" s="302"/>
      <c r="H1" s="302"/>
      <c r="I1" s="302"/>
      <c r="J1" s="302"/>
      <c r="AC1" s="669"/>
      <c r="AD1" s="669"/>
      <c r="AE1" s="669"/>
      <c r="AF1" s="302"/>
      <c r="AG1" s="302"/>
      <c r="AH1" s="302"/>
      <c r="AI1" s="302"/>
      <c r="AJ1" s="670"/>
      <c r="AK1" s="670"/>
      <c r="AL1" s="670"/>
      <c r="AM1" s="670"/>
      <c r="AN1" s="670"/>
      <c r="AO1" s="670"/>
      <c r="AP1" s="670"/>
      <c r="AQ1" s="670"/>
      <c r="AR1" s="671"/>
      <c r="AS1" s="671"/>
      <c r="AT1" s="670"/>
      <c r="AU1" s="670"/>
      <c r="AV1" s="671"/>
      <c r="AW1" s="671"/>
      <c r="AX1" s="668"/>
      <c r="AY1" s="672"/>
      <c r="AZ1" s="672"/>
      <c r="BA1" s="672"/>
      <c r="BB1" s="668"/>
      <c r="BC1" s="672"/>
      <c r="BD1" s="671"/>
      <c r="BG1" s="198" t="s">
        <v>1768</v>
      </c>
      <c r="BH1" s="198" t="s">
        <v>1769</v>
      </c>
      <c r="BI1" s="198" t="s">
        <v>1767</v>
      </c>
      <c r="BJ1" s="198" t="s">
        <v>1767</v>
      </c>
      <c r="BK1" s="198" t="s">
        <v>1768</v>
      </c>
      <c r="BL1" s="198" t="s">
        <v>1769</v>
      </c>
      <c r="BM1" s="198" t="s">
        <v>1767</v>
      </c>
      <c r="BN1" s="198" t="s">
        <v>1767</v>
      </c>
    </row>
    <row r="2" spans="1:66" s="298" customFormat="1" ht="11.25" customHeight="1" x14ac:dyDescent="0.15">
      <c r="A2" s="198"/>
      <c r="B2" s="853" t="s">
        <v>39</v>
      </c>
      <c r="C2" s="853" t="s">
        <v>23</v>
      </c>
      <c r="D2" s="674"/>
      <c r="E2" s="675"/>
      <c r="F2" s="675"/>
      <c r="G2" s="675"/>
      <c r="H2" s="675"/>
      <c r="I2" s="675"/>
      <c r="J2" s="773"/>
      <c r="K2" s="860" t="s">
        <v>43</v>
      </c>
      <c r="L2" s="861"/>
      <c r="M2" s="861"/>
      <c r="N2" s="861"/>
      <c r="O2" s="861"/>
      <c r="P2" s="861"/>
      <c r="Q2" s="861"/>
      <c r="R2" s="862"/>
      <c r="S2" s="675"/>
      <c r="T2" s="675"/>
      <c r="U2" s="675"/>
      <c r="V2" s="675"/>
      <c r="W2" s="675"/>
      <c r="X2" s="675"/>
      <c r="Y2" s="675"/>
      <c r="Z2" s="675"/>
      <c r="AA2" s="675"/>
      <c r="AB2" s="675"/>
      <c r="AC2" s="676"/>
      <c r="AD2" s="675" t="s">
        <v>21</v>
      </c>
      <c r="AE2" s="676"/>
      <c r="AF2" s="675" t="s">
        <v>21</v>
      </c>
      <c r="AG2" s="675"/>
      <c r="AH2" s="708" t="s">
        <v>963</v>
      </c>
      <c r="AI2" s="675"/>
      <c r="AJ2" s="856" t="s">
        <v>45</v>
      </c>
      <c r="AK2" s="859" t="s">
        <v>1686</v>
      </c>
      <c r="AL2" s="856" t="s">
        <v>1687</v>
      </c>
      <c r="AM2" s="856" t="s">
        <v>1688</v>
      </c>
      <c r="AN2" s="677"/>
      <c r="AO2" s="678" t="s">
        <v>175</v>
      </c>
      <c r="AP2" s="678" t="s">
        <v>175</v>
      </c>
      <c r="AQ2" s="679"/>
      <c r="AR2" s="680"/>
      <c r="AS2" s="680"/>
      <c r="AT2" s="680"/>
      <c r="AU2" s="680"/>
      <c r="AV2" s="680" t="s">
        <v>175</v>
      </c>
      <c r="AW2" s="681"/>
      <c r="AX2" s="682"/>
      <c r="AY2" s="682"/>
      <c r="AZ2" s="682"/>
      <c r="BA2" s="682"/>
      <c r="BB2" s="683"/>
      <c r="BC2" s="684" t="s">
        <v>334</v>
      </c>
      <c r="BD2" s="681"/>
      <c r="BF2" s="298" t="s">
        <v>1777</v>
      </c>
      <c r="BG2" s="766">
        <v>80.900000000000006</v>
      </c>
      <c r="BH2" s="722" t="s">
        <v>1772</v>
      </c>
    </row>
    <row r="3" spans="1:66" s="298" customFormat="1" ht="11.25" customHeight="1" x14ac:dyDescent="0.15">
      <c r="A3" s="198"/>
      <c r="B3" s="854"/>
      <c r="C3" s="854"/>
      <c r="D3" s="685" t="s">
        <v>0</v>
      </c>
      <c r="E3" s="686" t="s">
        <v>24</v>
      </c>
      <c r="F3" s="686" t="s">
        <v>39</v>
      </c>
      <c r="G3" s="686" t="s">
        <v>197</v>
      </c>
      <c r="H3" s="686" t="s">
        <v>24</v>
      </c>
      <c r="I3" s="686" t="s">
        <v>25</v>
      </c>
      <c r="J3" s="686"/>
      <c r="K3" s="686" t="s">
        <v>40</v>
      </c>
      <c r="L3" s="686"/>
      <c r="M3" s="686" t="s">
        <v>42</v>
      </c>
      <c r="N3" s="686"/>
      <c r="O3" s="686" t="s">
        <v>42</v>
      </c>
      <c r="P3" s="686"/>
      <c r="Q3" s="686" t="s">
        <v>41</v>
      </c>
      <c r="R3" s="686"/>
      <c r="S3" s="686" t="s">
        <v>42</v>
      </c>
      <c r="T3" s="686"/>
      <c r="U3" s="686" t="s">
        <v>42</v>
      </c>
      <c r="V3" s="686"/>
      <c r="W3" s="686"/>
      <c r="X3" s="686"/>
      <c r="Y3" s="686"/>
      <c r="Z3" s="686"/>
      <c r="AA3" s="686"/>
      <c r="AB3" s="686"/>
      <c r="AC3" s="687"/>
      <c r="AD3" s="686" t="s">
        <v>169</v>
      </c>
      <c r="AE3" s="687"/>
      <c r="AF3" s="686" t="s">
        <v>44</v>
      </c>
      <c r="AG3" s="686"/>
      <c r="AH3" s="686" t="s">
        <v>1669</v>
      </c>
      <c r="AI3" s="686"/>
      <c r="AJ3" s="857"/>
      <c r="AK3" s="857"/>
      <c r="AL3" s="857"/>
      <c r="AM3" s="857"/>
      <c r="AN3" s="688"/>
      <c r="AO3" s="689" t="s">
        <v>1681</v>
      </c>
      <c r="AP3" s="689" t="s">
        <v>1681</v>
      </c>
      <c r="AQ3" s="690" t="s">
        <v>24</v>
      </c>
      <c r="AR3" s="691"/>
      <c r="AS3" s="691"/>
      <c r="AT3" s="691" t="s">
        <v>191</v>
      </c>
      <c r="AU3" s="691" t="s">
        <v>176</v>
      </c>
      <c r="AV3" s="691" t="s">
        <v>177</v>
      </c>
      <c r="AW3" s="692"/>
      <c r="AX3" s="693" t="s">
        <v>24</v>
      </c>
      <c r="AY3" s="693"/>
      <c r="AZ3" s="693"/>
      <c r="BA3" s="693" t="s">
        <v>191</v>
      </c>
      <c r="BB3" s="693" t="s">
        <v>176</v>
      </c>
      <c r="BC3" s="694" t="s">
        <v>177</v>
      </c>
      <c r="BD3" s="692"/>
      <c r="BF3" s="298" t="s">
        <v>1778</v>
      </c>
      <c r="BG3" s="767">
        <v>68.5</v>
      </c>
      <c r="BH3" s="722" t="s">
        <v>1774</v>
      </c>
      <c r="BI3" s="198"/>
      <c r="BJ3" s="198"/>
      <c r="BK3" s="198"/>
      <c r="BL3" s="198"/>
      <c r="BM3" s="302"/>
      <c r="BN3" s="302"/>
    </row>
    <row r="4" spans="1:66" s="298" customFormat="1" ht="11.25" customHeight="1" x14ac:dyDescent="0.15">
      <c r="A4" s="198"/>
      <c r="B4" s="854"/>
      <c r="C4" s="854"/>
      <c r="D4" s="685"/>
      <c r="E4" s="686"/>
      <c r="F4" s="686"/>
      <c r="G4" s="686"/>
      <c r="H4" s="686"/>
      <c r="I4" s="686" t="s">
        <v>1678</v>
      </c>
      <c r="J4" s="686"/>
      <c r="K4" s="685">
        <v>0</v>
      </c>
      <c r="L4" s="695">
        <v>0</v>
      </c>
      <c r="M4" s="685">
        <v>0</v>
      </c>
      <c r="N4" s="695">
        <v>0</v>
      </c>
      <c r="O4" s="685">
        <v>0</v>
      </c>
      <c r="P4" s="695">
        <v>0</v>
      </c>
      <c r="Q4" s="685">
        <v>0</v>
      </c>
      <c r="R4" s="695">
        <v>0</v>
      </c>
      <c r="S4" s="695"/>
      <c r="T4" s="695"/>
      <c r="U4" s="695"/>
      <c r="V4" s="695"/>
      <c r="W4" s="686"/>
      <c r="X4" s="686"/>
      <c r="Y4" s="686"/>
      <c r="Z4" s="686"/>
      <c r="AA4" s="686"/>
      <c r="AB4" s="686"/>
      <c r="AC4" s="687"/>
      <c r="AD4" s="685">
        <v>0</v>
      </c>
      <c r="AE4" s="687"/>
      <c r="AF4" s="685">
        <v>0</v>
      </c>
      <c r="AG4" s="686"/>
      <c r="AH4" s="686" t="s">
        <v>1685</v>
      </c>
      <c r="AI4" s="686"/>
      <c r="AJ4" s="857"/>
      <c r="AK4" s="857"/>
      <c r="AL4" s="857"/>
      <c r="AM4" s="857"/>
      <c r="AN4" s="688"/>
      <c r="AO4" s="689" t="s">
        <v>1682</v>
      </c>
      <c r="AP4" s="689" t="s">
        <v>1683</v>
      </c>
      <c r="AQ4" s="690"/>
      <c r="AR4" s="691"/>
      <c r="AS4" s="691"/>
      <c r="AT4" s="691"/>
      <c r="AU4" s="691"/>
      <c r="AV4" s="691"/>
      <c r="AW4" s="692"/>
      <c r="AX4" s="693"/>
      <c r="AY4" s="693"/>
      <c r="AZ4" s="693"/>
      <c r="BA4" s="693"/>
      <c r="BB4" s="693"/>
      <c r="BC4" s="694"/>
      <c r="BD4" s="692"/>
      <c r="BF4" s="298" t="s">
        <v>1780</v>
      </c>
      <c r="BG4" s="769">
        <v>67.8</v>
      </c>
      <c r="BH4" s="722" t="s">
        <v>1776</v>
      </c>
      <c r="BL4" s="198"/>
      <c r="BM4" s="302"/>
      <c r="BN4" s="302"/>
    </row>
    <row r="5" spans="1:66" s="298" customFormat="1" ht="11.25" customHeight="1" x14ac:dyDescent="0.15">
      <c r="A5" s="198"/>
      <c r="B5" s="854"/>
      <c r="C5" s="854"/>
      <c r="D5" s="685"/>
      <c r="E5" s="686"/>
      <c r="F5" s="685">
        <v>2023</v>
      </c>
      <c r="G5" s="685">
        <v>1</v>
      </c>
      <c r="H5" s="685">
        <v>1</v>
      </c>
      <c r="I5" s="686"/>
      <c r="J5" s="686"/>
      <c r="K5" s="685">
        <v>7</v>
      </c>
      <c r="L5" s="695">
        <v>0</v>
      </c>
      <c r="M5" s="685">
        <v>13</v>
      </c>
      <c r="N5" s="695">
        <v>0</v>
      </c>
      <c r="O5" s="685">
        <v>13</v>
      </c>
      <c r="P5" s="695">
        <v>30</v>
      </c>
      <c r="Q5" s="685">
        <v>15</v>
      </c>
      <c r="R5" s="695">
        <v>55</v>
      </c>
      <c r="S5" s="695"/>
      <c r="T5" s="695"/>
      <c r="U5" s="695"/>
      <c r="V5" s="695"/>
      <c r="W5" s="685"/>
      <c r="X5" s="685"/>
      <c r="Y5" s="685"/>
      <c r="Z5" s="685"/>
      <c r="AA5" s="685"/>
      <c r="AB5" s="685"/>
      <c r="AC5" s="685"/>
      <c r="AD5" s="685">
        <v>8</v>
      </c>
      <c r="AE5" s="687"/>
      <c r="AF5" s="685">
        <v>25</v>
      </c>
      <c r="AG5" s="686"/>
      <c r="AH5" s="686" t="s">
        <v>1684</v>
      </c>
      <c r="AI5" s="686"/>
      <c r="AJ5" s="857"/>
      <c r="AK5" s="857"/>
      <c r="AL5" s="857"/>
      <c r="AM5" s="857"/>
      <c r="AN5" s="688"/>
      <c r="AO5" s="689" t="s">
        <v>963</v>
      </c>
      <c r="AP5" s="689" t="s">
        <v>5</v>
      </c>
      <c r="AQ5" s="690"/>
      <c r="AR5" s="691"/>
      <c r="AS5" s="691"/>
      <c r="AT5" s="691"/>
      <c r="AU5" s="691"/>
      <c r="AV5" s="691"/>
      <c r="AW5" s="692"/>
      <c r="AX5" s="693"/>
      <c r="AY5" s="693"/>
      <c r="AZ5" s="693"/>
      <c r="BA5" s="693"/>
      <c r="BB5" s="693"/>
      <c r="BC5" s="694"/>
      <c r="BD5" s="692"/>
      <c r="BF5" s="298" t="s">
        <v>1779</v>
      </c>
      <c r="BG5" s="768">
        <v>72.2</v>
      </c>
      <c r="BH5" s="722" t="s">
        <v>1775</v>
      </c>
      <c r="BI5" s="198"/>
      <c r="BJ5" s="198"/>
      <c r="BK5" s="198"/>
      <c r="BL5" s="198"/>
      <c r="BM5" s="302"/>
      <c r="BN5" s="302"/>
    </row>
    <row r="6" spans="1:66" s="298" customFormat="1" ht="11.25" customHeight="1" x14ac:dyDescent="0.15">
      <c r="A6" s="198"/>
      <c r="B6" s="854"/>
      <c r="C6" s="854"/>
      <c r="D6" s="685"/>
      <c r="E6" s="686"/>
      <c r="F6" s="685"/>
      <c r="G6" s="685"/>
      <c r="H6" s="685"/>
      <c r="I6" s="686"/>
      <c r="J6" s="686"/>
      <c r="K6" s="685"/>
      <c r="L6" s="695"/>
      <c r="M6" s="685"/>
      <c r="N6" s="695"/>
      <c r="O6" s="685"/>
      <c r="P6" s="695"/>
      <c r="Q6" s="685"/>
      <c r="R6" s="695"/>
      <c r="S6" s="695"/>
      <c r="T6" s="695"/>
      <c r="U6" s="695"/>
      <c r="V6" s="695"/>
      <c r="W6" s="685"/>
      <c r="X6" s="685"/>
      <c r="Y6" s="685"/>
      <c r="Z6" s="685"/>
      <c r="AA6" s="685"/>
      <c r="AB6" s="685"/>
      <c r="AC6" s="685"/>
      <c r="AD6" s="685"/>
      <c r="AE6" s="687"/>
      <c r="AF6" s="685"/>
      <c r="AG6" s="686"/>
      <c r="AH6" s="686" t="s">
        <v>1715</v>
      </c>
      <c r="AI6" s="686"/>
      <c r="AJ6" s="857"/>
      <c r="AK6" s="857"/>
      <c r="AL6" s="857"/>
      <c r="AM6" s="857"/>
      <c r="AN6" s="688"/>
      <c r="AO6" s="689"/>
      <c r="AP6" s="689"/>
      <c r="AQ6" s="690"/>
      <c r="AR6" s="691"/>
      <c r="AS6" s="691"/>
      <c r="AT6" s="691"/>
      <c r="AU6" s="691"/>
      <c r="AV6" s="691"/>
      <c r="AW6" s="692"/>
      <c r="AX6" s="693"/>
      <c r="AY6" s="693"/>
      <c r="AZ6" s="693"/>
      <c r="BA6" s="693"/>
      <c r="BB6" s="693"/>
      <c r="BC6" s="694"/>
      <c r="BD6" s="692"/>
      <c r="BF6" s="298" t="s">
        <v>1771</v>
      </c>
      <c r="BG6" s="772">
        <v>67.3</v>
      </c>
      <c r="BH6" s="722" t="s">
        <v>1773</v>
      </c>
      <c r="BI6" s="198"/>
      <c r="BJ6" s="198"/>
      <c r="BK6" s="198"/>
      <c r="BL6" s="198"/>
      <c r="BM6" s="302"/>
      <c r="BN6" s="302"/>
    </row>
    <row r="7" spans="1:66" s="298" customFormat="1" ht="11.25" customHeight="1" x14ac:dyDescent="0.15">
      <c r="A7" s="198"/>
      <c r="B7" s="855"/>
      <c r="C7" s="855"/>
      <c r="D7" s="696" t="s">
        <v>26</v>
      </c>
      <c r="E7" s="697" t="s">
        <v>26</v>
      </c>
      <c r="F7" s="697" t="s">
        <v>26</v>
      </c>
      <c r="G7" s="697" t="s">
        <v>26</v>
      </c>
      <c r="H7" s="697" t="s">
        <v>26</v>
      </c>
      <c r="I7" s="697" t="s">
        <v>26</v>
      </c>
      <c r="J7" s="697"/>
      <c r="K7" s="697" t="s">
        <v>192</v>
      </c>
      <c r="L7" s="697" t="s">
        <v>193</v>
      </c>
      <c r="M7" s="697" t="s">
        <v>192</v>
      </c>
      <c r="N7" s="697" t="s">
        <v>193</v>
      </c>
      <c r="O7" s="697" t="s">
        <v>192</v>
      </c>
      <c r="P7" s="697" t="s">
        <v>193</v>
      </c>
      <c r="Q7" s="697" t="s">
        <v>192</v>
      </c>
      <c r="R7" s="697" t="s">
        <v>193</v>
      </c>
      <c r="S7" s="697"/>
      <c r="T7" s="697"/>
      <c r="U7" s="697"/>
      <c r="V7" s="697"/>
      <c r="W7" s="697"/>
      <c r="X7" s="697"/>
      <c r="Y7" s="697"/>
      <c r="Z7" s="697"/>
      <c r="AA7" s="686"/>
      <c r="AB7" s="686"/>
      <c r="AC7" s="685"/>
      <c r="AD7" s="697" t="s">
        <v>192</v>
      </c>
      <c r="AE7" s="687"/>
      <c r="AF7" s="697" t="s">
        <v>193</v>
      </c>
      <c r="AG7" s="697"/>
      <c r="AH7" s="697" t="s">
        <v>89</v>
      </c>
      <c r="AI7" s="697"/>
      <c r="AJ7" s="858"/>
      <c r="AK7" s="858"/>
      <c r="AL7" s="858"/>
      <c r="AM7" s="858"/>
      <c r="AN7" s="698"/>
      <c r="AO7" s="699" t="s">
        <v>1684</v>
      </c>
      <c r="AP7" s="699" t="s">
        <v>6</v>
      </c>
      <c r="AQ7" s="700" t="s">
        <v>26</v>
      </c>
      <c r="AR7" s="701" t="s">
        <v>192</v>
      </c>
      <c r="AS7" s="701" t="s">
        <v>193</v>
      </c>
      <c r="AT7" s="701" t="s">
        <v>26</v>
      </c>
      <c r="AU7" s="701" t="s">
        <v>26</v>
      </c>
      <c r="AV7" s="701" t="s">
        <v>26</v>
      </c>
      <c r="AW7" s="702"/>
      <c r="AX7" s="703" t="s">
        <v>26</v>
      </c>
      <c r="AY7" s="703" t="s">
        <v>192</v>
      </c>
      <c r="AZ7" s="703" t="s">
        <v>193</v>
      </c>
      <c r="BA7" s="703" t="s">
        <v>26</v>
      </c>
      <c r="BB7" s="703" t="s">
        <v>26</v>
      </c>
      <c r="BC7" s="704" t="s">
        <v>26</v>
      </c>
      <c r="BD7" s="702"/>
      <c r="BF7" s="298" t="s">
        <v>1781</v>
      </c>
      <c r="BG7" s="770">
        <v>72.3</v>
      </c>
      <c r="BH7" s="722" t="s">
        <v>1782</v>
      </c>
      <c r="BI7" s="198"/>
      <c r="BJ7" s="198"/>
      <c r="BK7" s="198" t="s">
        <v>1766</v>
      </c>
      <c r="BL7" s="198" t="s">
        <v>1766</v>
      </c>
      <c r="BM7" s="302"/>
      <c r="BN7" s="302"/>
    </row>
    <row r="8" spans="1:66" s="298" customFormat="1" ht="11.25" customHeight="1" x14ac:dyDescent="0.15">
      <c r="A8" s="198"/>
      <c r="B8" s="705"/>
      <c r="C8" s="705"/>
      <c r="D8" s="668"/>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2"/>
      <c r="AI8" s="302"/>
      <c r="AJ8" s="199">
        <v>0</v>
      </c>
      <c r="AK8" s="200">
        <v>0</v>
      </c>
      <c r="AL8" s="201">
        <v>0</v>
      </c>
      <c r="AM8" s="206">
        <v>0</v>
      </c>
      <c r="AN8" s="217"/>
      <c r="AO8" s="217"/>
      <c r="AP8" s="217"/>
      <c r="AQ8" s="670"/>
      <c r="AR8" s="670"/>
      <c r="AS8" s="670"/>
      <c r="AT8" s="670"/>
      <c r="AU8" s="670"/>
      <c r="AV8" s="670"/>
      <c r="AW8" s="706"/>
      <c r="AX8" s="668"/>
      <c r="AY8" s="668"/>
      <c r="AZ8" s="668"/>
      <c r="BA8" s="668"/>
      <c r="BB8" s="668"/>
      <c r="BC8" s="707"/>
      <c r="BD8" s="706"/>
      <c r="BF8" s="298" t="s">
        <v>1770</v>
      </c>
      <c r="BG8" s="771">
        <v>77.400000000000006</v>
      </c>
      <c r="BH8" s="722" t="s">
        <v>1776</v>
      </c>
      <c r="BI8" s="198"/>
      <c r="BJ8" s="198"/>
      <c r="BK8" s="753"/>
      <c r="BL8" s="753"/>
      <c r="BM8" s="302"/>
      <c r="BN8" s="302"/>
    </row>
    <row r="9" spans="1:66" ht="12.75" hidden="1" customHeight="1" outlineLevel="1" x14ac:dyDescent="0.2">
      <c r="B9" s="850">
        <f>$F$5</f>
        <v>2023</v>
      </c>
      <c r="C9" s="850" t="str">
        <f>TEXT(I10,"MMM")</f>
        <v>Jan</v>
      </c>
      <c r="D9" s="41"/>
      <c r="E9" s="42"/>
      <c r="F9" s="42"/>
      <c r="G9" s="197"/>
      <c r="H9" s="197"/>
      <c r="I9" s="42"/>
      <c r="J9" s="42"/>
      <c r="K9" s="43"/>
      <c r="L9" s="43"/>
      <c r="M9" s="43"/>
      <c r="N9" s="43"/>
      <c r="O9" s="43"/>
      <c r="P9" s="43"/>
      <c r="Q9" s="43"/>
      <c r="R9" s="43"/>
      <c r="S9" s="43"/>
      <c r="T9" s="43"/>
      <c r="U9" s="43"/>
      <c r="V9" s="43"/>
      <c r="W9" s="43"/>
      <c r="X9" s="43"/>
      <c r="Y9" s="43"/>
      <c r="Z9" s="43"/>
      <c r="AD9" s="44"/>
      <c r="AF9" s="42"/>
      <c r="AG9" s="42"/>
      <c r="AH9" s="42"/>
      <c r="AI9" s="42"/>
      <c r="AJ9" s="148"/>
      <c r="AK9" s="148"/>
      <c r="AL9" s="148"/>
      <c r="AM9" s="148"/>
      <c r="AN9" s="148"/>
      <c r="AO9" s="148"/>
      <c r="AP9" s="148"/>
      <c r="AQ9" s="148"/>
      <c r="AR9" s="170"/>
      <c r="AS9" s="182"/>
      <c r="AT9" s="148"/>
      <c r="AU9" s="148"/>
      <c r="AV9" s="170"/>
      <c r="AW9" s="224"/>
      <c r="AX9" s="78"/>
      <c r="AY9" s="45"/>
      <c r="AZ9" s="177"/>
      <c r="BA9" s="45"/>
      <c r="BB9" s="41"/>
      <c r="BC9" s="45"/>
      <c r="BD9" s="224"/>
    </row>
    <row r="10" spans="1:66" ht="12.75" hidden="1" customHeight="1" outlineLevel="1" x14ac:dyDescent="0.2">
      <c r="A10" s="198">
        <f>$G$5</f>
        <v>1</v>
      </c>
      <c r="B10" s="851"/>
      <c r="C10" s="851"/>
      <c r="D10" s="27" t="str">
        <f>IF(E10="Mo",WEEKNUM(I10),"")</f>
        <v/>
      </c>
      <c r="E10" s="191" t="str">
        <f>TEXT(I10,"TTT")</f>
        <v>So</v>
      </c>
      <c r="F10" s="191">
        <f>$F$5</f>
        <v>2023</v>
      </c>
      <c r="G10" s="191">
        <f>$A$10</f>
        <v>1</v>
      </c>
      <c r="H10" s="191">
        <f>$H$5</f>
        <v>1</v>
      </c>
      <c r="I10" s="192">
        <f>DATE(F10,G10,H10)</f>
        <v>43465</v>
      </c>
      <c r="J10" s="192"/>
      <c r="K10" s="193">
        <f t="shared" ref="K10:R10" si="0">IF(OR($E10="Sa",$E10="So"),K$4,K$5)</f>
        <v>0</v>
      </c>
      <c r="L10" s="194">
        <f t="shared" si="0"/>
        <v>0</v>
      </c>
      <c r="M10" s="193">
        <f t="shared" si="0"/>
        <v>0</v>
      </c>
      <c r="N10" s="194">
        <f t="shared" si="0"/>
        <v>0</v>
      </c>
      <c r="O10" s="193">
        <f t="shared" si="0"/>
        <v>0</v>
      </c>
      <c r="P10" s="194">
        <f t="shared" si="0"/>
        <v>0</v>
      </c>
      <c r="Q10" s="193">
        <f t="shared" si="0"/>
        <v>0</v>
      </c>
      <c r="R10" s="194">
        <f t="shared" si="0"/>
        <v>0</v>
      </c>
      <c r="S10" s="193">
        <f t="shared" ref="S10" si="1">Q10</f>
        <v>0</v>
      </c>
      <c r="T10" s="194">
        <f t="shared" ref="T10" si="2">R10</f>
        <v>0</v>
      </c>
      <c r="U10" s="193">
        <f t="shared" ref="U10" si="3">S10</f>
        <v>0</v>
      </c>
      <c r="V10" s="194">
        <f t="shared" ref="V10" si="4">T10</f>
        <v>0</v>
      </c>
      <c r="W10" s="195">
        <f>TIME(K10,L10,0)</f>
        <v>0</v>
      </c>
      <c r="X10" s="195">
        <f>TIME(M10,N10,0)</f>
        <v>0</v>
      </c>
      <c r="Y10" s="195">
        <f>TIME(O10,P10,0)</f>
        <v>0</v>
      </c>
      <c r="Z10" s="195">
        <f>TIME(Q10,R10,0)</f>
        <v>0</v>
      </c>
      <c r="AA10" s="195">
        <f t="shared" ref="AA10" si="5">TIME(S10,T10,0)</f>
        <v>0</v>
      </c>
      <c r="AB10" s="195">
        <f t="shared" ref="AB10" si="6">TIME(U10,V10,0)</f>
        <v>0</v>
      </c>
      <c r="AC10" s="667"/>
      <c r="AD10" s="196">
        <f t="shared" ref="AD10" si="7">IF(OR(E10="Sa",E10="So"),TIME($AD$4,$AF$4,0),TIME($AD$5,$AF$5,0))</f>
        <v>0</v>
      </c>
      <c r="AE10" s="667"/>
      <c r="AF10" s="196">
        <f>Z10-W10-(Y10-X10)</f>
        <v>0</v>
      </c>
      <c r="AG10" s="196"/>
      <c r="AH10" s="196"/>
      <c r="AI10" s="196"/>
      <c r="AJ10" s="709"/>
      <c r="AK10" s="709">
        <f>IF(AH10=$AH$3,1,0)</f>
        <v>0</v>
      </c>
      <c r="AL10" s="709">
        <f>IF(AH10=$AH$7,1,0)</f>
        <v>0</v>
      </c>
      <c r="AM10" s="709">
        <f>IF(AI10=$AH$4,1,0)</f>
        <v>0</v>
      </c>
      <c r="AN10" s="709"/>
      <c r="AO10" s="709">
        <f>IF(OR(AH10=$AH$2,AH10=$AH$5),1,IF(AH10=$AH$6,0.5,0))</f>
        <v>0</v>
      </c>
      <c r="AP10" s="709">
        <f>IF(OR(E10="Sa",E10="So",E10="",AH10="FT"),0,1)</f>
        <v>0</v>
      </c>
      <c r="AS10" s="184"/>
      <c r="AW10" s="225"/>
      <c r="AX10" s="79"/>
      <c r="AZ10" s="176"/>
      <c r="BD10" s="225"/>
    </row>
    <row r="11" spans="1:66" ht="12.75" hidden="1" customHeight="1" outlineLevel="1" x14ac:dyDescent="0.2">
      <c r="B11" s="851"/>
      <c r="C11" s="851"/>
      <c r="D11" s="27">
        <f t="shared" ref="D11:D40" si="8">IF(E11="Mo",WEEKNUM(I11),"")</f>
        <v>1</v>
      </c>
      <c r="E11" s="191" t="str">
        <f t="shared" ref="E11:E40" si="9">TEXT(I11,"TTT")</f>
        <v>Mo</v>
      </c>
      <c r="F11" s="191">
        <f t="shared" ref="F11:F40" si="10">$F$5</f>
        <v>2023</v>
      </c>
      <c r="G11" s="191">
        <f t="shared" ref="G11:G40" si="11">$A$10</f>
        <v>1</v>
      </c>
      <c r="H11" s="191">
        <f>H10+1</f>
        <v>2</v>
      </c>
      <c r="I11" s="192">
        <f t="shared" ref="I11:I40" si="12">DATE(F11,G11,H11)</f>
        <v>43466</v>
      </c>
      <c r="J11" s="192"/>
      <c r="K11" s="193">
        <f t="shared" ref="K11:K12" si="13">$K$5</f>
        <v>7</v>
      </c>
      <c r="L11" s="194">
        <f t="shared" ref="L11:L12" si="14">$L$5</f>
        <v>0</v>
      </c>
      <c r="M11" s="193">
        <f t="shared" ref="M11:M32" si="15">$M$5</f>
        <v>13</v>
      </c>
      <c r="N11" s="194">
        <f t="shared" ref="N11:N32" si="16">$N$5</f>
        <v>0</v>
      </c>
      <c r="O11" s="193">
        <f t="shared" ref="O11:O32" si="17">$O$5</f>
        <v>13</v>
      </c>
      <c r="P11" s="194">
        <f t="shared" ref="P11:P32" si="18">$P$5</f>
        <v>30</v>
      </c>
      <c r="Q11" s="193">
        <f t="shared" ref="Q11:Q12" si="19">$Q$5</f>
        <v>15</v>
      </c>
      <c r="R11" s="194">
        <f t="shared" ref="R11:R12" si="20">$R$5</f>
        <v>55</v>
      </c>
      <c r="S11" s="193">
        <f t="shared" ref="S11:V12" si="21">Q11</f>
        <v>15</v>
      </c>
      <c r="T11" s="194">
        <f t="shared" si="21"/>
        <v>55</v>
      </c>
      <c r="U11" s="193">
        <f t="shared" si="21"/>
        <v>15</v>
      </c>
      <c r="V11" s="194">
        <f t="shared" si="21"/>
        <v>55</v>
      </c>
      <c r="W11" s="195">
        <f t="shared" ref="W11:W12" si="22">TIME(K11,L11,0)</f>
        <v>0.29166666666666669</v>
      </c>
      <c r="X11" s="195">
        <f t="shared" ref="X11:X12" si="23">TIME(M11,N11,0)</f>
        <v>0.54166666666666663</v>
      </c>
      <c r="Y11" s="195">
        <f t="shared" ref="Y11:Y12" si="24">TIME(O11,P11,0)</f>
        <v>0.5625</v>
      </c>
      <c r="Z11" s="195">
        <f t="shared" ref="Z11:Z12" si="25">TIME(Q11,R11,0)</f>
        <v>0.66319444444444442</v>
      </c>
      <c r="AA11" s="195">
        <f t="shared" ref="AA11:AA12" si="26">TIME(S11,T11,0)</f>
        <v>0.66319444444444442</v>
      </c>
      <c r="AB11" s="195">
        <f t="shared" ref="AB11:AB12" si="27">TIME(U11,V11,0)</f>
        <v>0.66319444444444442</v>
      </c>
      <c r="AC11" s="667"/>
      <c r="AD11" s="196">
        <f t="shared" ref="AD11:AD40" si="28">TIME($AD$5,$AF$5,0)</f>
        <v>0.35069444444444442</v>
      </c>
      <c r="AE11" s="667"/>
      <c r="AF11" s="196">
        <f t="shared" ref="AF11:AF12" si="29">Z11-W11-(Y11-X11)+(AB11-AA11)</f>
        <v>0.35069444444444436</v>
      </c>
      <c r="AG11" s="196"/>
      <c r="AH11" s="196" t="s">
        <v>1669</v>
      </c>
      <c r="AI11" s="196"/>
      <c r="AJ11" s="710"/>
      <c r="AK11" s="709">
        <f t="shared" ref="AK11:AK40" si="30">IF(AH11=$AH$3,1,0)</f>
        <v>1</v>
      </c>
      <c r="AL11" s="709">
        <f t="shared" ref="AL11:AL40" si="31">IF(AH11=$AH$7,1,0)</f>
        <v>0</v>
      </c>
      <c r="AM11" s="709">
        <f t="shared" ref="AM11:AM40" si="32">IF(AI11=$AH$4,1,0)</f>
        <v>0</v>
      </c>
      <c r="AN11" s="709"/>
      <c r="AO11" s="709">
        <f t="shared" ref="AO11:AO40" si="33">IF(OR(AH11=$AH$2,AH11=$AH$5),1,IF(AH11=$AH$6,0.5,0))</f>
        <v>0</v>
      </c>
      <c r="AP11" s="709">
        <f t="shared" ref="AP11:AP40" si="34">IF(OR(E11="Sa",E11="So",E11="",AH11="FT"),0,1)</f>
        <v>1</v>
      </c>
      <c r="AS11" s="184"/>
      <c r="AW11" s="225"/>
      <c r="AX11" s="79"/>
      <c r="AZ11" s="176"/>
      <c r="BD11" s="225"/>
    </row>
    <row r="12" spans="1:66" ht="12.75" hidden="1" customHeight="1" outlineLevel="1" x14ac:dyDescent="0.2">
      <c r="B12" s="851"/>
      <c r="C12" s="851"/>
      <c r="D12" s="27" t="str">
        <f t="shared" si="8"/>
        <v/>
      </c>
      <c r="E12" s="191" t="str">
        <f t="shared" si="9"/>
        <v>Di</v>
      </c>
      <c r="F12" s="191">
        <f t="shared" si="10"/>
        <v>2023</v>
      </c>
      <c r="G12" s="191">
        <f t="shared" si="11"/>
        <v>1</v>
      </c>
      <c r="H12" s="191">
        <f t="shared" ref="H12:H40" si="35">H11+1</f>
        <v>3</v>
      </c>
      <c r="I12" s="192">
        <f t="shared" si="12"/>
        <v>43467</v>
      </c>
      <c r="J12" s="192"/>
      <c r="K12" s="193">
        <f t="shared" si="13"/>
        <v>7</v>
      </c>
      <c r="L12" s="194">
        <f t="shared" si="14"/>
        <v>0</v>
      </c>
      <c r="M12" s="193">
        <f t="shared" si="15"/>
        <v>13</v>
      </c>
      <c r="N12" s="194">
        <f t="shared" si="16"/>
        <v>0</v>
      </c>
      <c r="O12" s="193">
        <f t="shared" si="17"/>
        <v>13</v>
      </c>
      <c r="P12" s="194">
        <f t="shared" si="18"/>
        <v>30</v>
      </c>
      <c r="Q12" s="193">
        <f t="shared" si="19"/>
        <v>15</v>
      </c>
      <c r="R12" s="194">
        <f t="shared" si="20"/>
        <v>55</v>
      </c>
      <c r="S12" s="193">
        <f t="shared" si="21"/>
        <v>15</v>
      </c>
      <c r="T12" s="194">
        <f t="shared" si="21"/>
        <v>55</v>
      </c>
      <c r="U12" s="193">
        <f t="shared" si="21"/>
        <v>15</v>
      </c>
      <c r="V12" s="194">
        <f t="shared" si="21"/>
        <v>55</v>
      </c>
      <c r="W12" s="195">
        <f t="shared" si="22"/>
        <v>0.29166666666666669</v>
      </c>
      <c r="X12" s="195">
        <f t="shared" si="23"/>
        <v>0.54166666666666663</v>
      </c>
      <c r="Y12" s="195">
        <f t="shared" si="24"/>
        <v>0.5625</v>
      </c>
      <c r="Z12" s="195">
        <f t="shared" si="25"/>
        <v>0.66319444444444442</v>
      </c>
      <c r="AA12" s="195">
        <f t="shared" si="26"/>
        <v>0.66319444444444442</v>
      </c>
      <c r="AB12" s="195">
        <f t="shared" si="27"/>
        <v>0.66319444444444442</v>
      </c>
      <c r="AC12" s="667"/>
      <c r="AD12" s="196">
        <f t="shared" si="28"/>
        <v>0.35069444444444442</v>
      </c>
      <c r="AE12" s="667"/>
      <c r="AF12" s="196">
        <f t="shared" si="29"/>
        <v>0.35069444444444436</v>
      </c>
      <c r="AG12" s="196"/>
      <c r="AH12" s="196" t="s">
        <v>1669</v>
      </c>
      <c r="AI12" s="196"/>
      <c r="AJ12" s="710"/>
      <c r="AK12" s="709">
        <f t="shared" si="30"/>
        <v>1</v>
      </c>
      <c r="AL12" s="709">
        <f t="shared" si="31"/>
        <v>0</v>
      </c>
      <c r="AM12" s="709">
        <f t="shared" si="32"/>
        <v>0</v>
      </c>
      <c r="AN12" s="709"/>
      <c r="AO12" s="709">
        <f t="shared" si="33"/>
        <v>0</v>
      </c>
      <c r="AP12" s="709">
        <f t="shared" si="34"/>
        <v>1</v>
      </c>
      <c r="AS12" s="184"/>
      <c r="AW12" s="225"/>
      <c r="AX12" s="79"/>
      <c r="AZ12" s="176"/>
      <c r="BD12" s="225"/>
    </row>
    <row r="13" spans="1:66" ht="12.75" hidden="1" customHeight="1" outlineLevel="1" x14ac:dyDescent="0.2">
      <c r="B13" s="851"/>
      <c r="C13" s="851"/>
      <c r="D13" s="27" t="str">
        <f t="shared" si="8"/>
        <v/>
      </c>
      <c r="E13" s="191" t="str">
        <f t="shared" si="9"/>
        <v>Mi</v>
      </c>
      <c r="F13" s="191">
        <f t="shared" si="10"/>
        <v>2023</v>
      </c>
      <c r="G13" s="191">
        <f t="shared" si="11"/>
        <v>1</v>
      </c>
      <c r="H13" s="191">
        <f t="shared" si="35"/>
        <v>4</v>
      </c>
      <c r="I13" s="192">
        <f t="shared" si="12"/>
        <v>43468</v>
      </c>
      <c r="J13" s="192"/>
      <c r="K13" s="193">
        <v>9</v>
      </c>
      <c r="L13" s="194">
        <v>0</v>
      </c>
      <c r="M13" s="193">
        <v>13</v>
      </c>
      <c r="N13" s="194">
        <v>0</v>
      </c>
      <c r="O13" s="193">
        <v>13</v>
      </c>
      <c r="P13" s="194">
        <v>30</v>
      </c>
      <c r="Q13" s="193">
        <v>17</v>
      </c>
      <c r="R13" s="194">
        <v>0</v>
      </c>
      <c r="S13" s="193">
        <f t="shared" ref="S13:S14" si="36">Q13</f>
        <v>17</v>
      </c>
      <c r="T13" s="194">
        <f t="shared" ref="T13:T14" si="37">R13</f>
        <v>0</v>
      </c>
      <c r="U13" s="193">
        <f t="shared" ref="U13:U14" si="38">S13</f>
        <v>17</v>
      </c>
      <c r="V13" s="194">
        <f t="shared" ref="V13:V14" si="39">T13</f>
        <v>0</v>
      </c>
      <c r="W13" s="195">
        <f>TIME(K13,L13,0)</f>
        <v>0.375</v>
      </c>
      <c r="X13" s="195">
        <f>TIME(M13,N13,0)</f>
        <v>0.54166666666666663</v>
      </c>
      <c r="Y13" s="195">
        <f>TIME(O13,P13,0)</f>
        <v>0.5625</v>
      </c>
      <c r="Z13" s="195">
        <f>TIME(Q13,R13,0)</f>
        <v>0.70833333333333337</v>
      </c>
      <c r="AA13" s="195">
        <f t="shared" ref="AA13:AA17" si="40">TIME(S13,T13,0)</f>
        <v>0.70833333333333337</v>
      </c>
      <c r="AB13" s="195">
        <f t="shared" ref="AB13:AB17" si="41">TIME(U13,V13,0)</f>
        <v>0.70833333333333337</v>
      </c>
      <c r="AC13" s="667"/>
      <c r="AD13" s="196">
        <f t="shared" si="28"/>
        <v>0.35069444444444442</v>
      </c>
      <c r="AE13" s="667"/>
      <c r="AF13" s="196">
        <f t="shared" ref="AF13:AF15" si="42">Z13-W13-(Y13-X13)+(AB13-AA13)</f>
        <v>0.3125</v>
      </c>
      <c r="AG13" s="196"/>
      <c r="AH13" s="196" t="s">
        <v>963</v>
      </c>
      <c r="AI13" s="196"/>
      <c r="AJ13" s="710"/>
      <c r="AK13" s="709">
        <f t="shared" si="30"/>
        <v>0</v>
      </c>
      <c r="AL13" s="709">
        <f t="shared" si="31"/>
        <v>0</v>
      </c>
      <c r="AM13" s="709">
        <f t="shared" si="32"/>
        <v>0</v>
      </c>
      <c r="AN13" s="709"/>
      <c r="AO13" s="709">
        <f t="shared" si="33"/>
        <v>1</v>
      </c>
      <c r="AP13" s="709">
        <f t="shared" si="34"/>
        <v>1</v>
      </c>
      <c r="AS13" s="184"/>
      <c r="AW13" s="225"/>
      <c r="AX13" s="79"/>
      <c r="AZ13" s="176"/>
      <c r="BD13" s="225"/>
    </row>
    <row r="14" spans="1:66" ht="12.75" hidden="1" customHeight="1" outlineLevel="1" x14ac:dyDescent="0.2">
      <c r="B14" s="851"/>
      <c r="C14" s="851"/>
      <c r="D14" s="27" t="str">
        <f t="shared" si="8"/>
        <v/>
      </c>
      <c r="E14" s="191" t="str">
        <f t="shared" si="9"/>
        <v>Do</v>
      </c>
      <c r="F14" s="191">
        <f t="shared" si="10"/>
        <v>2023</v>
      </c>
      <c r="G14" s="191">
        <f t="shared" si="11"/>
        <v>1</v>
      </c>
      <c r="H14" s="191">
        <f t="shared" si="35"/>
        <v>5</v>
      </c>
      <c r="I14" s="192">
        <f t="shared" si="12"/>
        <v>43469</v>
      </c>
      <c r="J14" s="192"/>
      <c r="K14" s="193">
        <v>8</v>
      </c>
      <c r="L14" s="194">
        <v>0</v>
      </c>
      <c r="M14" s="193">
        <v>13</v>
      </c>
      <c r="N14" s="194">
        <v>5</v>
      </c>
      <c r="O14" s="193">
        <v>13</v>
      </c>
      <c r="P14" s="194">
        <v>45</v>
      </c>
      <c r="Q14" s="193">
        <v>17</v>
      </c>
      <c r="R14" s="194">
        <v>5</v>
      </c>
      <c r="S14" s="193">
        <f t="shared" si="36"/>
        <v>17</v>
      </c>
      <c r="T14" s="194">
        <f t="shared" si="37"/>
        <v>5</v>
      </c>
      <c r="U14" s="193">
        <f t="shared" si="38"/>
        <v>17</v>
      </c>
      <c r="V14" s="194">
        <f t="shared" si="39"/>
        <v>5</v>
      </c>
      <c r="W14" s="195">
        <f t="shared" ref="W14:W34" si="43">TIME(K14,L14,0)</f>
        <v>0.33333333333333331</v>
      </c>
      <c r="X14" s="195">
        <f t="shared" ref="X14:X34" si="44">TIME(M14,N14,0)</f>
        <v>0.54513888888888895</v>
      </c>
      <c r="Y14" s="195">
        <f t="shared" ref="Y14:Y34" si="45">TIME(O14,P14,0)</f>
        <v>0.57291666666666663</v>
      </c>
      <c r="Z14" s="195">
        <f t="shared" ref="Z14:Z34" si="46">TIME(Q14,R14,0)</f>
        <v>0.71180555555555547</v>
      </c>
      <c r="AA14" s="195">
        <f t="shared" si="40"/>
        <v>0.71180555555555547</v>
      </c>
      <c r="AB14" s="195">
        <f t="shared" si="41"/>
        <v>0.71180555555555547</v>
      </c>
      <c r="AC14" s="667"/>
      <c r="AD14" s="196">
        <f t="shared" si="28"/>
        <v>0.35069444444444442</v>
      </c>
      <c r="AE14" s="667"/>
      <c r="AF14" s="196">
        <f t="shared" si="42"/>
        <v>0.35069444444444448</v>
      </c>
      <c r="AG14" s="196"/>
      <c r="AH14" s="196" t="s">
        <v>963</v>
      </c>
      <c r="AI14" s="196"/>
      <c r="AJ14" s="710"/>
      <c r="AK14" s="709">
        <f t="shared" si="30"/>
        <v>0</v>
      </c>
      <c r="AL14" s="709">
        <f t="shared" si="31"/>
        <v>0</v>
      </c>
      <c r="AM14" s="709">
        <f t="shared" si="32"/>
        <v>0</v>
      </c>
      <c r="AN14" s="709"/>
      <c r="AO14" s="709">
        <f t="shared" si="33"/>
        <v>1</v>
      </c>
      <c r="AP14" s="709">
        <f t="shared" si="34"/>
        <v>1</v>
      </c>
      <c r="AS14" s="184"/>
      <c r="AW14" s="225"/>
      <c r="AX14" s="79"/>
      <c r="AZ14" s="176"/>
      <c r="BD14" s="225"/>
    </row>
    <row r="15" spans="1:66" ht="12.75" hidden="1" customHeight="1" outlineLevel="1" x14ac:dyDescent="0.2">
      <c r="B15" s="851"/>
      <c r="C15" s="851"/>
      <c r="D15" s="27" t="str">
        <f t="shared" si="8"/>
        <v/>
      </c>
      <c r="E15" s="191" t="str">
        <f t="shared" si="9"/>
        <v>Fr</v>
      </c>
      <c r="F15" s="191">
        <f t="shared" si="10"/>
        <v>2023</v>
      </c>
      <c r="G15" s="191">
        <f t="shared" si="11"/>
        <v>1</v>
      </c>
      <c r="H15" s="191">
        <f t="shared" si="35"/>
        <v>6</v>
      </c>
      <c r="I15" s="192">
        <f t="shared" si="12"/>
        <v>43470</v>
      </c>
      <c r="J15" s="192"/>
      <c r="K15" s="193">
        <v>8</v>
      </c>
      <c r="L15" s="194">
        <v>40</v>
      </c>
      <c r="M15" s="193">
        <v>12</v>
      </c>
      <c r="N15" s="194">
        <v>0</v>
      </c>
      <c r="O15" s="193">
        <v>12</v>
      </c>
      <c r="P15" s="194">
        <v>30</v>
      </c>
      <c r="Q15" s="193">
        <v>17</v>
      </c>
      <c r="R15" s="194">
        <v>30</v>
      </c>
      <c r="S15" s="193">
        <f>Q15</f>
        <v>17</v>
      </c>
      <c r="T15" s="194">
        <f>R15</f>
        <v>30</v>
      </c>
      <c r="U15" s="193">
        <f>S15</f>
        <v>17</v>
      </c>
      <c r="V15" s="194">
        <f>T15</f>
        <v>30</v>
      </c>
      <c r="W15" s="195">
        <f t="shared" ref="W15" si="47">TIME(K15,L15,0)</f>
        <v>0.3611111111111111</v>
      </c>
      <c r="X15" s="195">
        <f t="shared" ref="X15" si="48">TIME(M15,N15,0)</f>
        <v>0.5</v>
      </c>
      <c r="Y15" s="195">
        <f t="shared" ref="Y15" si="49">TIME(O15,P15,0)</f>
        <v>0.52083333333333337</v>
      </c>
      <c r="Z15" s="195">
        <f t="shared" ref="Z15" si="50">TIME(Q15,R15,0)</f>
        <v>0.72916666666666663</v>
      </c>
      <c r="AA15" s="195">
        <f t="shared" si="40"/>
        <v>0.72916666666666663</v>
      </c>
      <c r="AB15" s="195">
        <f t="shared" si="41"/>
        <v>0.72916666666666663</v>
      </c>
      <c r="AC15" s="667"/>
      <c r="AD15" s="196">
        <f t="shared" si="28"/>
        <v>0.35069444444444442</v>
      </c>
      <c r="AE15" s="667"/>
      <c r="AF15" s="196">
        <f t="shared" si="42"/>
        <v>0.34722222222222215</v>
      </c>
      <c r="AG15" s="196"/>
      <c r="AH15" s="196" t="s">
        <v>1684</v>
      </c>
      <c r="AI15" s="196"/>
      <c r="AJ15" s="710"/>
      <c r="AK15" s="709">
        <f t="shared" si="30"/>
        <v>0</v>
      </c>
      <c r="AL15" s="709">
        <f t="shared" si="31"/>
        <v>0</v>
      </c>
      <c r="AM15" s="709">
        <f t="shared" si="32"/>
        <v>0</v>
      </c>
      <c r="AN15" s="709"/>
      <c r="AO15" s="709">
        <f t="shared" si="33"/>
        <v>1</v>
      </c>
      <c r="AP15" s="709">
        <f t="shared" si="34"/>
        <v>1</v>
      </c>
      <c r="AS15" s="184"/>
      <c r="AW15" s="225"/>
      <c r="AX15" s="79"/>
      <c r="AZ15" s="176"/>
      <c r="BC15" s="29"/>
      <c r="BD15" s="225"/>
    </row>
    <row r="16" spans="1:66" ht="12.75" hidden="1" customHeight="1" outlineLevel="1" x14ac:dyDescent="0.2">
      <c r="B16" s="851"/>
      <c r="C16" s="851"/>
      <c r="D16" s="27" t="str">
        <f t="shared" si="8"/>
        <v/>
      </c>
      <c r="E16" s="191" t="str">
        <f t="shared" si="9"/>
        <v>Sa</v>
      </c>
      <c r="F16" s="191">
        <f t="shared" si="10"/>
        <v>2023</v>
      </c>
      <c r="G16" s="191">
        <f t="shared" si="11"/>
        <v>1</v>
      </c>
      <c r="H16" s="191">
        <f t="shared" si="35"/>
        <v>7</v>
      </c>
      <c r="I16" s="192">
        <f t="shared" si="12"/>
        <v>43471</v>
      </c>
      <c r="J16" s="192"/>
      <c r="K16" s="193">
        <f t="shared" ref="K16:R17" si="51">IF(OR($E16="Sa",$E16="So"),K$4,K$5)</f>
        <v>0</v>
      </c>
      <c r="L16" s="194">
        <f t="shared" si="51"/>
        <v>0</v>
      </c>
      <c r="M16" s="193">
        <f t="shared" si="51"/>
        <v>0</v>
      </c>
      <c r="N16" s="194">
        <f t="shared" si="51"/>
        <v>0</v>
      </c>
      <c r="O16" s="193">
        <f t="shared" si="51"/>
        <v>0</v>
      </c>
      <c r="P16" s="194">
        <f t="shared" si="51"/>
        <v>0</v>
      </c>
      <c r="Q16" s="193">
        <f t="shared" si="51"/>
        <v>0</v>
      </c>
      <c r="R16" s="194">
        <f t="shared" si="51"/>
        <v>0</v>
      </c>
      <c r="S16" s="193">
        <f t="shared" ref="S16:S17" si="52">Q16</f>
        <v>0</v>
      </c>
      <c r="T16" s="194">
        <f t="shared" ref="T16:T17" si="53">R16</f>
        <v>0</v>
      </c>
      <c r="U16" s="193">
        <f t="shared" ref="U16:U17" si="54">S16</f>
        <v>0</v>
      </c>
      <c r="V16" s="194">
        <f t="shared" ref="V16:V17" si="55">T16</f>
        <v>0</v>
      </c>
      <c r="W16" s="195">
        <f>TIME(K16,L16,0)</f>
        <v>0</v>
      </c>
      <c r="X16" s="195">
        <f>TIME(M16,N16,0)</f>
        <v>0</v>
      </c>
      <c r="Y16" s="195">
        <f>TIME(O16,P16,0)</f>
        <v>0</v>
      </c>
      <c r="Z16" s="195">
        <f>TIME(Q16,R16,0)</f>
        <v>0</v>
      </c>
      <c r="AA16" s="195">
        <f t="shared" si="40"/>
        <v>0</v>
      </c>
      <c r="AB16" s="195">
        <f t="shared" si="41"/>
        <v>0</v>
      </c>
      <c r="AC16" s="667"/>
      <c r="AD16" s="196">
        <f t="shared" ref="AD16:AD17" si="56">IF(OR(E16="Sa",E16="So"),TIME($AD$4,$AF$4,0),TIME($AD$5,$AF$5,0))</f>
        <v>0</v>
      </c>
      <c r="AE16" s="667"/>
      <c r="AF16" s="196">
        <f>Z16-W16-(Y16-X16)</f>
        <v>0</v>
      </c>
      <c r="AG16" s="196"/>
      <c r="AH16" s="196"/>
      <c r="AI16" s="196"/>
      <c r="AJ16" s="710"/>
      <c r="AK16" s="709">
        <f t="shared" si="30"/>
        <v>0</v>
      </c>
      <c r="AL16" s="709">
        <f t="shared" si="31"/>
        <v>0</v>
      </c>
      <c r="AM16" s="709">
        <f t="shared" si="32"/>
        <v>0</v>
      </c>
      <c r="AN16" s="709"/>
      <c r="AO16" s="709">
        <f t="shared" si="33"/>
        <v>0</v>
      </c>
      <c r="AP16" s="709">
        <f t="shared" si="34"/>
        <v>0</v>
      </c>
      <c r="AS16" s="184"/>
      <c r="AW16" s="225"/>
      <c r="AX16" s="79"/>
      <c r="AZ16" s="176"/>
      <c r="BD16" s="225"/>
    </row>
    <row r="17" spans="2:42" ht="12.75" hidden="1" customHeight="1" outlineLevel="1" x14ac:dyDescent="0.2">
      <c r="B17" s="851"/>
      <c r="C17" s="851"/>
      <c r="D17" s="27" t="str">
        <f t="shared" si="8"/>
        <v/>
      </c>
      <c r="E17" s="191" t="str">
        <f t="shared" si="9"/>
        <v>So</v>
      </c>
      <c r="F17" s="191">
        <f t="shared" si="10"/>
        <v>2023</v>
      </c>
      <c r="G17" s="191">
        <f t="shared" si="11"/>
        <v>1</v>
      </c>
      <c r="H17" s="191">
        <f t="shared" si="35"/>
        <v>8</v>
      </c>
      <c r="I17" s="192">
        <f t="shared" si="12"/>
        <v>43472</v>
      </c>
      <c r="J17" s="192"/>
      <c r="K17" s="193">
        <f t="shared" si="51"/>
        <v>0</v>
      </c>
      <c r="L17" s="194">
        <f t="shared" si="51"/>
        <v>0</v>
      </c>
      <c r="M17" s="193">
        <f t="shared" si="51"/>
        <v>0</v>
      </c>
      <c r="N17" s="194">
        <f t="shared" si="51"/>
        <v>0</v>
      </c>
      <c r="O17" s="193">
        <f t="shared" si="51"/>
        <v>0</v>
      </c>
      <c r="P17" s="194">
        <f t="shared" si="51"/>
        <v>0</v>
      </c>
      <c r="Q17" s="193">
        <f t="shared" si="51"/>
        <v>0</v>
      </c>
      <c r="R17" s="194">
        <f t="shared" si="51"/>
        <v>0</v>
      </c>
      <c r="S17" s="193">
        <f t="shared" si="52"/>
        <v>0</v>
      </c>
      <c r="T17" s="194">
        <f t="shared" si="53"/>
        <v>0</v>
      </c>
      <c r="U17" s="193">
        <f t="shared" si="54"/>
        <v>0</v>
      </c>
      <c r="V17" s="194">
        <f t="shared" si="55"/>
        <v>0</v>
      </c>
      <c r="W17" s="195">
        <f>TIME(K17,L17,0)</f>
        <v>0</v>
      </c>
      <c r="X17" s="195">
        <f>TIME(M17,N17,0)</f>
        <v>0</v>
      </c>
      <c r="Y17" s="195">
        <f>TIME(O17,P17,0)</f>
        <v>0</v>
      </c>
      <c r="Z17" s="195">
        <f>TIME(Q17,R17,0)</f>
        <v>0</v>
      </c>
      <c r="AA17" s="195">
        <f t="shared" si="40"/>
        <v>0</v>
      </c>
      <c r="AB17" s="195">
        <f t="shared" si="41"/>
        <v>0</v>
      </c>
      <c r="AC17" s="667"/>
      <c r="AD17" s="196">
        <f t="shared" si="56"/>
        <v>0</v>
      </c>
      <c r="AE17" s="667"/>
      <c r="AF17" s="196">
        <f>Z17-W17-(Y17-X17)</f>
        <v>0</v>
      </c>
      <c r="AG17" s="196"/>
      <c r="AH17" s="196"/>
      <c r="AI17" s="196"/>
      <c r="AJ17" s="710"/>
      <c r="AK17" s="709">
        <f t="shared" si="30"/>
        <v>0</v>
      </c>
      <c r="AL17" s="709">
        <f t="shared" si="31"/>
        <v>0</v>
      </c>
      <c r="AM17" s="709">
        <f t="shared" si="32"/>
        <v>0</v>
      </c>
      <c r="AN17" s="709"/>
      <c r="AO17" s="709">
        <f t="shared" si="33"/>
        <v>0</v>
      </c>
      <c r="AP17" s="709">
        <f t="shared" si="34"/>
        <v>0</v>
      </c>
    </row>
    <row r="18" spans="2:42" ht="12.75" hidden="1" customHeight="1" outlineLevel="1" x14ac:dyDescent="0.2">
      <c r="B18" s="851"/>
      <c r="C18" s="851"/>
      <c r="D18" s="27">
        <f t="shared" si="8"/>
        <v>2</v>
      </c>
      <c r="E18" s="191" t="str">
        <f t="shared" si="9"/>
        <v>Mo</v>
      </c>
      <c r="F18" s="191">
        <f t="shared" si="10"/>
        <v>2023</v>
      </c>
      <c r="G18" s="191">
        <f t="shared" si="11"/>
        <v>1</v>
      </c>
      <c r="H18" s="191">
        <f t="shared" si="35"/>
        <v>9</v>
      </c>
      <c r="I18" s="192">
        <f t="shared" si="12"/>
        <v>43473</v>
      </c>
      <c r="J18" s="192"/>
      <c r="K18" s="193">
        <v>8</v>
      </c>
      <c r="L18" s="194">
        <v>15</v>
      </c>
      <c r="M18" s="193">
        <v>13</v>
      </c>
      <c r="N18" s="194">
        <v>13</v>
      </c>
      <c r="O18" s="193">
        <v>13</v>
      </c>
      <c r="P18" s="194">
        <v>58</v>
      </c>
      <c r="Q18" s="193">
        <v>17</v>
      </c>
      <c r="R18" s="194">
        <v>25</v>
      </c>
      <c r="S18" s="193">
        <f t="shared" ref="S18" si="57">Q18</f>
        <v>17</v>
      </c>
      <c r="T18" s="194">
        <f t="shared" ref="T18" si="58">R18</f>
        <v>25</v>
      </c>
      <c r="U18" s="193">
        <f t="shared" ref="U18" si="59">S18</f>
        <v>17</v>
      </c>
      <c r="V18" s="194">
        <f t="shared" ref="V18" si="60">T18</f>
        <v>25</v>
      </c>
      <c r="W18" s="195">
        <f t="shared" si="43"/>
        <v>0.34375</v>
      </c>
      <c r="X18" s="195">
        <f t="shared" si="44"/>
        <v>0.55069444444444449</v>
      </c>
      <c r="Y18" s="195">
        <f t="shared" si="45"/>
        <v>0.58194444444444449</v>
      </c>
      <c r="Z18" s="195">
        <f t="shared" si="46"/>
        <v>0.72569444444444453</v>
      </c>
      <c r="AA18" s="195">
        <f t="shared" ref="AA18" si="61">TIME(S18,T18,0)</f>
        <v>0.72569444444444453</v>
      </c>
      <c r="AB18" s="195">
        <f t="shared" ref="AB18" si="62">TIME(U18,V18,0)</f>
        <v>0.72569444444444453</v>
      </c>
      <c r="AC18" s="667"/>
      <c r="AD18" s="196">
        <f t="shared" si="28"/>
        <v>0.35069444444444442</v>
      </c>
      <c r="AE18" s="667"/>
      <c r="AF18" s="196">
        <f t="shared" ref="AF18" si="63">Z18-W18-(Y18-X18)+(AB18-AA18)</f>
        <v>0.35069444444444453</v>
      </c>
      <c r="AG18" s="196"/>
      <c r="AH18" s="196" t="s">
        <v>963</v>
      </c>
      <c r="AI18" s="196"/>
      <c r="AJ18" s="710"/>
      <c r="AK18" s="709">
        <f t="shared" si="30"/>
        <v>0</v>
      </c>
      <c r="AL18" s="709">
        <f t="shared" si="31"/>
        <v>0</v>
      </c>
      <c r="AM18" s="709">
        <f t="shared" si="32"/>
        <v>0</v>
      </c>
      <c r="AN18" s="709"/>
      <c r="AO18" s="709">
        <f t="shared" si="33"/>
        <v>1</v>
      </c>
      <c r="AP18" s="709">
        <f t="shared" si="34"/>
        <v>1</v>
      </c>
    </row>
    <row r="19" spans="2:42" ht="12.75" hidden="1" customHeight="1" outlineLevel="1" x14ac:dyDescent="0.2">
      <c r="B19" s="851"/>
      <c r="C19" s="851"/>
      <c r="D19" s="27" t="str">
        <f t="shared" si="8"/>
        <v/>
      </c>
      <c r="E19" s="191" t="str">
        <f t="shared" si="9"/>
        <v>Di</v>
      </c>
      <c r="F19" s="191">
        <f t="shared" si="10"/>
        <v>2023</v>
      </c>
      <c r="G19" s="191">
        <f t="shared" si="11"/>
        <v>1</v>
      </c>
      <c r="H19" s="191">
        <f t="shared" si="35"/>
        <v>10</v>
      </c>
      <c r="I19" s="192">
        <f t="shared" si="12"/>
        <v>43474</v>
      </c>
      <c r="J19" s="192"/>
      <c r="K19" s="193">
        <v>8</v>
      </c>
      <c r="L19" s="194">
        <v>35</v>
      </c>
      <c r="M19" s="193">
        <v>13</v>
      </c>
      <c r="N19" s="194">
        <v>0</v>
      </c>
      <c r="O19" s="193">
        <v>13</v>
      </c>
      <c r="P19" s="194">
        <v>30</v>
      </c>
      <c r="Q19" s="193">
        <v>17</v>
      </c>
      <c r="R19" s="194">
        <v>5</v>
      </c>
      <c r="S19" s="193">
        <f t="shared" ref="S19:S24" si="64">Q19</f>
        <v>17</v>
      </c>
      <c r="T19" s="194">
        <f t="shared" ref="T19:T24" si="65">R19</f>
        <v>5</v>
      </c>
      <c r="U19" s="193">
        <f t="shared" ref="U19:U24" si="66">S19</f>
        <v>17</v>
      </c>
      <c r="V19" s="194">
        <f t="shared" ref="V19:V24" si="67">T19</f>
        <v>5</v>
      </c>
      <c r="W19" s="195">
        <f t="shared" ref="W19:W22" si="68">TIME(K19,L19,0)</f>
        <v>0.3576388888888889</v>
      </c>
      <c r="X19" s="195">
        <f t="shared" ref="X19:X22" si="69">TIME(M19,N19,0)</f>
        <v>0.54166666666666663</v>
      </c>
      <c r="Y19" s="195">
        <f t="shared" ref="Y19:Y22" si="70">TIME(O19,P19,0)</f>
        <v>0.5625</v>
      </c>
      <c r="Z19" s="195">
        <f t="shared" ref="Z19:Z22" si="71">TIME(Q19,R19,0)</f>
        <v>0.71180555555555547</v>
      </c>
      <c r="AA19" s="195">
        <f t="shared" ref="AA19:AA24" si="72">TIME(S19,T19,0)</f>
        <v>0.71180555555555547</v>
      </c>
      <c r="AB19" s="195">
        <f t="shared" ref="AB19:AB24" si="73">TIME(U19,V19,0)</f>
        <v>0.71180555555555547</v>
      </c>
      <c r="AC19" s="667"/>
      <c r="AD19" s="196">
        <f t="shared" si="28"/>
        <v>0.35069444444444442</v>
      </c>
      <c r="AE19" s="667"/>
      <c r="AF19" s="196">
        <f t="shared" ref="AF19:AF22" si="74">Z19-W19-(Y19-X19)+(AB19-AA19)</f>
        <v>0.3333333333333332</v>
      </c>
      <c r="AG19" s="196"/>
      <c r="AH19" s="196" t="s">
        <v>963</v>
      </c>
      <c r="AI19" s="196"/>
      <c r="AJ19" s="710"/>
      <c r="AK19" s="709">
        <f t="shared" si="30"/>
        <v>0</v>
      </c>
      <c r="AL19" s="709">
        <f t="shared" si="31"/>
        <v>0</v>
      </c>
      <c r="AM19" s="709">
        <f t="shared" si="32"/>
        <v>0</v>
      </c>
      <c r="AN19" s="709"/>
      <c r="AO19" s="709">
        <f t="shared" si="33"/>
        <v>1</v>
      </c>
      <c r="AP19" s="709">
        <f t="shared" si="34"/>
        <v>1</v>
      </c>
    </row>
    <row r="20" spans="2:42" ht="12.75" hidden="1" customHeight="1" outlineLevel="1" x14ac:dyDescent="0.2">
      <c r="B20" s="851"/>
      <c r="C20" s="851"/>
      <c r="D20" s="27" t="str">
        <f t="shared" si="8"/>
        <v/>
      </c>
      <c r="E20" s="191" t="str">
        <f t="shared" si="9"/>
        <v>Mi</v>
      </c>
      <c r="F20" s="191">
        <f t="shared" si="10"/>
        <v>2023</v>
      </c>
      <c r="G20" s="191">
        <f t="shared" si="11"/>
        <v>1</v>
      </c>
      <c r="H20" s="191">
        <f t="shared" si="35"/>
        <v>11</v>
      </c>
      <c r="I20" s="192">
        <f t="shared" si="12"/>
        <v>43475</v>
      </c>
      <c r="J20" s="192"/>
      <c r="K20" s="193">
        <v>8</v>
      </c>
      <c r="L20" s="194">
        <v>45</v>
      </c>
      <c r="M20" s="193">
        <v>13</v>
      </c>
      <c r="N20" s="194">
        <v>10</v>
      </c>
      <c r="O20" s="193">
        <v>13</v>
      </c>
      <c r="P20" s="194">
        <v>50</v>
      </c>
      <c r="Q20" s="193">
        <v>17</v>
      </c>
      <c r="R20" s="194">
        <v>10</v>
      </c>
      <c r="S20" s="193">
        <f t="shared" si="64"/>
        <v>17</v>
      </c>
      <c r="T20" s="194">
        <f t="shared" si="65"/>
        <v>10</v>
      </c>
      <c r="U20" s="193">
        <f t="shared" si="66"/>
        <v>17</v>
      </c>
      <c r="V20" s="194">
        <f t="shared" si="67"/>
        <v>10</v>
      </c>
      <c r="W20" s="195">
        <f t="shared" si="68"/>
        <v>0.36458333333333331</v>
      </c>
      <c r="X20" s="195">
        <f t="shared" si="69"/>
        <v>0.54861111111111105</v>
      </c>
      <c r="Y20" s="195">
        <f t="shared" si="70"/>
        <v>0.57638888888888895</v>
      </c>
      <c r="Z20" s="195">
        <f t="shared" si="71"/>
        <v>0.71527777777777779</v>
      </c>
      <c r="AA20" s="195">
        <f t="shared" si="72"/>
        <v>0.71527777777777779</v>
      </c>
      <c r="AB20" s="195">
        <f t="shared" si="73"/>
        <v>0.71527777777777779</v>
      </c>
      <c r="AC20" s="667"/>
      <c r="AD20" s="196">
        <f t="shared" si="28"/>
        <v>0.35069444444444442</v>
      </c>
      <c r="AE20" s="667"/>
      <c r="AF20" s="196">
        <f t="shared" si="74"/>
        <v>0.32291666666666657</v>
      </c>
      <c r="AG20" s="196"/>
      <c r="AH20" s="196" t="s">
        <v>963</v>
      </c>
      <c r="AI20" s="196"/>
      <c r="AJ20" s="710"/>
      <c r="AK20" s="709">
        <f t="shared" si="30"/>
        <v>0</v>
      </c>
      <c r="AL20" s="709">
        <f t="shared" si="31"/>
        <v>0</v>
      </c>
      <c r="AM20" s="709">
        <f t="shared" si="32"/>
        <v>0</v>
      </c>
      <c r="AN20" s="709"/>
      <c r="AO20" s="709">
        <f t="shared" si="33"/>
        <v>1</v>
      </c>
      <c r="AP20" s="709">
        <f t="shared" si="34"/>
        <v>1</v>
      </c>
    </row>
    <row r="21" spans="2:42" ht="12.75" hidden="1" customHeight="1" outlineLevel="1" x14ac:dyDescent="0.2">
      <c r="B21" s="851"/>
      <c r="C21" s="851"/>
      <c r="D21" s="27" t="str">
        <f t="shared" si="8"/>
        <v/>
      </c>
      <c r="E21" s="191" t="str">
        <f t="shared" si="9"/>
        <v>Do</v>
      </c>
      <c r="F21" s="191">
        <f t="shared" si="10"/>
        <v>2023</v>
      </c>
      <c r="G21" s="191">
        <f t="shared" si="11"/>
        <v>1</v>
      </c>
      <c r="H21" s="191">
        <f t="shared" si="35"/>
        <v>12</v>
      </c>
      <c r="I21" s="192">
        <f t="shared" si="12"/>
        <v>43476</v>
      </c>
      <c r="J21" s="192"/>
      <c r="K21" s="193">
        <v>8</v>
      </c>
      <c r="L21" s="194">
        <v>5</v>
      </c>
      <c r="M21" s="193">
        <v>13</v>
      </c>
      <c r="N21" s="194">
        <v>0</v>
      </c>
      <c r="O21" s="193">
        <v>13</v>
      </c>
      <c r="P21" s="194">
        <v>30</v>
      </c>
      <c r="Q21" s="193">
        <v>17</v>
      </c>
      <c r="R21" s="194">
        <v>0</v>
      </c>
      <c r="S21" s="193">
        <f t="shared" si="64"/>
        <v>17</v>
      </c>
      <c r="T21" s="194">
        <f t="shared" si="65"/>
        <v>0</v>
      </c>
      <c r="U21" s="193">
        <f t="shared" si="66"/>
        <v>17</v>
      </c>
      <c r="V21" s="194">
        <f t="shared" si="67"/>
        <v>0</v>
      </c>
      <c r="W21" s="195">
        <f t="shared" si="68"/>
        <v>0.33680555555555558</v>
      </c>
      <c r="X21" s="195">
        <f t="shared" si="69"/>
        <v>0.54166666666666663</v>
      </c>
      <c r="Y21" s="195">
        <f t="shared" si="70"/>
        <v>0.5625</v>
      </c>
      <c r="Z21" s="195">
        <f t="shared" si="71"/>
        <v>0.70833333333333337</v>
      </c>
      <c r="AA21" s="195">
        <f t="shared" si="72"/>
        <v>0.70833333333333337</v>
      </c>
      <c r="AB21" s="195">
        <f t="shared" si="73"/>
        <v>0.70833333333333337</v>
      </c>
      <c r="AC21" s="667"/>
      <c r="AD21" s="196">
        <f t="shared" si="28"/>
        <v>0.35069444444444442</v>
      </c>
      <c r="AE21" s="667"/>
      <c r="AF21" s="196">
        <f t="shared" si="74"/>
        <v>0.35069444444444442</v>
      </c>
      <c r="AG21" s="196"/>
      <c r="AH21" s="196" t="s">
        <v>963</v>
      </c>
      <c r="AI21" s="196"/>
      <c r="AJ21" s="710"/>
      <c r="AK21" s="709">
        <f t="shared" si="30"/>
        <v>0</v>
      </c>
      <c r="AL21" s="709">
        <f t="shared" si="31"/>
        <v>0</v>
      </c>
      <c r="AM21" s="709">
        <f t="shared" si="32"/>
        <v>0</v>
      </c>
      <c r="AN21" s="709"/>
      <c r="AO21" s="709">
        <f t="shared" si="33"/>
        <v>1</v>
      </c>
      <c r="AP21" s="709">
        <f t="shared" si="34"/>
        <v>1</v>
      </c>
    </row>
    <row r="22" spans="2:42" ht="12.75" hidden="1" customHeight="1" outlineLevel="1" x14ac:dyDescent="0.2">
      <c r="B22" s="851"/>
      <c r="C22" s="851"/>
      <c r="D22" s="27" t="str">
        <f t="shared" si="8"/>
        <v/>
      </c>
      <c r="E22" s="191" t="str">
        <f t="shared" si="9"/>
        <v>Fr</v>
      </c>
      <c r="F22" s="191">
        <f t="shared" si="10"/>
        <v>2023</v>
      </c>
      <c r="G22" s="191">
        <f t="shared" si="11"/>
        <v>1</v>
      </c>
      <c r="H22" s="191">
        <f t="shared" si="35"/>
        <v>13</v>
      </c>
      <c r="I22" s="192">
        <f t="shared" si="12"/>
        <v>43477</v>
      </c>
      <c r="J22" s="192"/>
      <c r="K22" s="193">
        <v>7</v>
      </c>
      <c r="L22" s="194">
        <v>10</v>
      </c>
      <c r="M22" s="193">
        <v>12</v>
      </c>
      <c r="N22" s="194">
        <v>0</v>
      </c>
      <c r="O22" s="193">
        <v>12</v>
      </c>
      <c r="P22" s="194">
        <v>30</v>
      </c>
      <c r="Q22" s="193">
        <v>17</v>
      </c>
      <c r="R22" s="194">
        <v>0</v>
      </c>
      <c r="S22" s="193">
        <f t="shared" si="64"/>
        <v>17</v>
      </c>
      <c r="T22" s="194">
        <f t="shared" si="65"/>
        <v>0</v>
      </c>
      <c r="U22" s="193">
        <f t="shared" si="66"/>
        <v>17</v>
      </c>
      <c r="V22" s="194">
        <f t="shared" si="67"/>
        <v>0</v>
      </c>
      <c r="W22" s="195">
        <f t="shared" si="68"/>
        <v>0.2986111111111111</v>
      </c>
      <c r="X22" s="195">
        <f t="shared" si="69"/>
        <v>0.5</v>
      </c>
      <c r="Y22" s="195">
        <f t="shared" si="70"/>
        <v>0.52083333333333337</v>
      </c>
      <c r="Z22" s="195">
        <f t="shared" si="71"/>
        <v>0.70833333333333337</v>
      </c>
      <c r="AA22" s="195">
        <f t="shared" si="72"/>
        <v>0.70833333333333337</v>
      </c>
      <c r="AB22" s="195">
        <f t="shared" si="73"/>
        <v>0.70833333333333337</v>
      </c>
      <c r="AC22" s="667"/>
      <c r="AD22" s="196">
        <f t="shared" si="28"/>
        <v>0.35069444444444442</v>
      </c>
      <c r="AE22" s="667"/>
      <c r="AF22" s="196">
        <f t="shared" si="74"/>
        <v>0.3888888888888889</v>
      </c>
      <c r="AG22" s="196"/>
      <c r="AH22" s="196" t="s">
        <v>1684</v>
      </c>
      <c r="AI22" s="196"/>
      <c r="AJ22" s="710"/>
      <c r="AK22" s="709">
        <f t="shared" si="30"/>
        <v>0</v>
      </c>
      <c r="AL22" s="709">
        <f t="shared" si="31"/>
        <v>0</v>
      </c>
      <c r="AM22" s="709">
        <f t="shared" si="32"/>
        <v>0</v>
      </c>
      <c r="AN22" s="709"/>
      <c r="AO22" s="709">
        <f t="shared" si="33"/>
        <v>1</v>
      </c>
      <c r="AP22" s="709">
        <f t="shared" si="34"/>
        <v>1</v>
      </c>
    </row>
    <row r="23" spans="2:42" ht="12.75" hidden="1" customHeight="1" outlineLevel="1" x14ac:dyDescent="0.2">
      <c r="B23" s="851"/>
      <c r="C23" s="851"/>
      <c r="D23" s="27" t="str">
        <f t="shared" si="8"/>
        <v/>
      </c>
      <c r="E23" s="191" t="str">
        <f t="shared" si="9"/>
        <v>Sa</v>
      </c>
      <c r="F23" s="191">
        <f t="shared" si="10"/>
        <v>2023</v>
      </c>
      <c r="G23" s="191">
        <f t="shared" si="11"/>
        <v>1</v>
      </c>
      <c r="H23" s="191">
        <f t="shared" si="35"/>
        <v>14</v>
      </c>
      <c r="I23" s="192">
        <f t="shared" si="12"/>
        <v>43478</v>
      </c>
      <c r="J23" s="192"/>
      <c r="K23" s="193">
        <f t="shared" ref="K23:R24" si="75">IF(OR($E23="Sa",$E23="So"),K$4,K$5)</f>
        <v>0</v>
      </c>
      <c r="L23" s="194">
        <f t="shared" si="75"/>
        <v>0</v>
      </c>
      <c r="M23" s="193">
        <f t="shared" si="75"/>
        <v>0</v>
      </c>
      <c r="N23" s="194">
        <f t="shared" si="75"/>
        <v>0</v>
      </c>
      <c r="O23" s="193">
        <f t="shared" si="75"/>
        <v>0</v>
      </c>
      <c r="P23" s="194">
        <f t="shared" si="75"/>
        <v>0</v>
      </c>
      <c r="Q23" s="193">
        <f t="shared" si="75"/>
        <v>0</v>
      </c>
      <c r="R23" s="194">
        <f t="shared" si="75"/>
        <v>0</v>
      </c>
      <c r="S23" s="193">
        <f t="shared" si="64"/>
        <v>0</v>
      </c>
      <c r="T23" s="194">
        <f t="shared" si="65"/>
        <v>0</v>
      </c>
      <c r="U23" s="193">
        <f t="shared" si="66"/>
        <v>0</v>
      </c>
      <c r="V23" s="194">
        <f t="shared" si="67"/>
        <v>0</v>
      </c>
      <c r="W23" s="195">
        <f>TIME(K23,L23,0)</f>
        <v>0</v>
      </c>
      <c r="X23" s="195">
        <f>TIME(M23,N23,0)</f>
        <v>0</v>
      </c>
      <c r="Y23" s="195">
        <f>TIME(O23,P23,0)</f>
        <v>0</v>
      </c>
      <c r="Z23" s="195">
        <f>TIME(Q23,R23,0)</f>
        <v>0</v>
      </c>
      <c r="AA23" s="195">
        <f t="shared" si="72"/>
        <v>0</v>
      </c>
      <c r="AB23" s="195">
        <f t="shared" si="73"/>
        <v>0</v>
      </c>
      <c r="AC23" s="667"/>
      <c r="AD23" s="196">
        <f t="shared" ref="AD23:AD24" si="76">IF(OR(E23="Sa",E23="So"),TIME($AD$4,$AF$4,0),TIME($AD$5,$AF$5,0))</f>
        <v>0</v>
      </c>
      <c r="AE23" s="667"/>
      <c r="AF23" s="196">
        <f>Z23-W23-(Y23-X23)</f>
        <v>0</v>
      </c>
      <c r="AG23" s="196"/>
      <c r="AH23" s="196"/>
      <c r="AI23" s="196"/>
      <c r="AJ23" s="710"/>
      <c r="AK23" s="709">
        <f t="shared" si="30"/>
        <v>0</v>
      </c>
      <c r="AL23" s="709">
        <f t="shared" si="31"/>
        <v>0</v>
      </c>
      <c r="AM23" s="709">
        <f t="shared" si="32"/>
        <v>0</v>
      </c>
      <c r="AN23" s="709"/>
      <c r="AO23" s="709">
        <f t="shared" si="33"/>
        <v>0</v>
      </c>
      <c r="AP23" s="709">
        <f t="shared" si="34"/>
        <v>0</v>
      </c>
    </row>
    <row r="24" spans="2:42" ht="12.75" hidden="1" customHeight="1" outlineLevel="1" x14ac:dyDescent="0.2">
      <c r="B24" s="851"/>
      <c r="C24" s="851"/>
      <c r="D24" s="27" t="str">
        <f t="shared" si="8"/>
        <v/>
      </c>
      <c r="E24" s="191" t="str">
        <f t="shared" si="9"/>
        <v>So</v>
      </c>
      <c r="F24" s="191">
        <f t="shared" si="10"/>
        <v>2023</v>
      </c>
      <c r="G24" s="191">
        <f t="shared" si="11"/>
        <v>1</v>
      </c>
      <c r="H24" s="191">
        <f t="shared" si="35"/>
        <v>15</v>
      </c>
      <c r="I24" s="192">
        <f t="shared" si="12"/>
        <v>43479</v>
      </c>
      <c r="J24" s="192"/>
      <c r="K24" s="193">
        <f t="shared" si="75"/>
        <v>0</v>
      </c>
      <c r="L24" s="194">
        <f t="shared" si="75"/>
        <v>0</v>
      </c>
      <c r="M24" s="193">
        <f t="shared" si="75"/>
        <v>0</v>
      </c>
      <c r="N24" s="194">
        <f t="shared" si="75"/>
        <v>0</v>
      </c>
      <c r="O24" s="193">
        <f t="shared" si="75"/>
        <v>0</v>
      </c>
      <c r="P24" s="194">
        <f t="shared" si="75"/>
        <v>0</v>
      </c>
      <c r="Q24" s="193">
        <f t="shared" si="75"/>
        <v>0</v>
      </c>
      <c r="R24" s="194">
        <f t="shared" si="75"/>
        <v>0</v>
      </c>
      <c r="S24" s="193">
        <f t="shared" si="64"/>
        <v>0</v>
      </c>
      <c r="T24" s="194">
        <f t="shared" si="65"/>
        <v>0</v>
      </c>
      <c r="U24" s="193">
        <f t="shared" si="66"/>
        <v>0</v>
      </c>
      <c r="V24" s="194">
        <f t="shared" si="67"/>
        <v>0</v>
      </c>
      <c r="W24" s="195">
        <f>TIME(K24,L24,0)</f>
        <v>0</v>
      </c>
      <c r="X24" s="195">
        <f>TIME(M24,N24,0)</f>
        <v>0</v>
      </c>
      <c r="Y24" s="195">
        <f>TIME(O24,P24,0)</f>
        <v>0</v>
      </c>
      <c r="Z24" s="195">
        <f>TIME(Q24,R24,0)</f>
        <v>0</v>
      </c>
      <c r="AA24" s="195">
        <f t="shared" si="72"/>
        <v>0</v>
      </c>
      <c r="AB24" s="195">
        <f t="shared" si="73"/>
        <v>0</v>
      </c>
      <c r="AC24" s="667"/>
      <c r="AD24" s="196">
        <f t="shared" si="76"/>
        <v>0</v>
      </c>
      <c r="AE24" s="667"/>
      <c r="AF24" s="196">
        <f>Z24-W24-(Y24-X24)</f>
        <v>0</v>
      </c>
      <c r="AG24" s="196"/>
      <c r="AH24" s="196"/>
      <c r="AI24" s="196"/>
      <c r="AJ24" s="710"/>
      <c r="AK24" s="709">
        <f t="shared" si="30"/>
        <v>0</v>
      </c>
      <c r="AL24" s="709">
        <f t="shared" si="31"/>
        <v>0</v>
      </c>
      <c r="AM24" s="709">
        <f t="shared" si="32"/>
        <v>0</v>
      </c>
      <c r="AN24" s="709"/>
      <c r="AO24" s="709">
        <f t="shared" si="33"/>
        <v>0</v>
      </c>
      <c r="AP24" s="709">
        <f t="shared" si="34"/>
        <v>0</v>
      </c>
    </row>
    <row r="25" spans="2:42" ht="12.75" hidden="1" customHeight="1" outlineLevel="1" x14ac:dyDescent="0.2">
      <c r="B25" s="851"/>
      <c r="C25" s="851"/>
      <c r="D25" s="27">
        <f t="shared" si="8"/>
        <v>3</v>
      </c>
      <c r="E25" s="191" t="str">
        <f t="shared" si="9"/>
        <v>Mo</v>
      </c>
      <c r="F25" s="191">
        <f t="shared" si="10"/>
        <v>2023</v>
      </c>
      <c r="G25" s="191">
        <f t="shared" si="11"/>
        <v>1</v>
      </c>
      <c r="H25" s="191">
        <f t="shared" si="35"/>
        <v>16</v>
      </c>
      <c r="I25" s="192">
        <f t="shared" si="12"/>
        <v>43480</v>
      </c>
      <c r="J25" s="192"/>
      <c r="K25" s="193">
        <v>8</v>
      </c>
      <c r="L25" s="194">
        <v>40</v>
      </c>
      <c r="M25" s="193">
        <v>13</v>
      </c>
      <c r="N25" s="194">
        <v>0</v>
      </c>
      <c r="O25" s="193">
        <v>13</v>
      </c>
      <c r="P25" s="194">
        <v>30</v>
      </c>
      <c r="Q25" s="193">
        <v>17</v>
      </c>
      <c r="R25" s="194">
        <v>9</v>
      </c>
      <c r="S25" s="193">
        <f t="shared" ref="S25:S27" si="77">Q25</f>
        <v>17</v>
      </c>
      <c r="T25" s="194">
        <f t="shared" ref="T25:T27" si="78">R25</f>
        <v>9</v>
      </c>
      <c r="U25" s="193">
        <f t="shared" ref="U25:U27" si="79">S25</f>
        <v>17</v>
      </c>
      <c r="V25" s="194">
        <f t="shared" ref="V25:V27" si="80">T25</f>
        <v>9</v>
      </c>
      <c r="W25" s="195">
        <f t="shared" si="43"/>
        <v>0.3611111111111111</v>
      </c>
      <c r="X25" s="195">
        <f t="shared" si="44"/>
        <v>0.54166666666666663</v>
      </c>
      <c r="Y25" s="195">
        <f t="shared" si="45"/>
        <v>0.5625</v>
      </c>
      <c r="Z25" s="195">
        <f t="shared" si="46"/>
        <v>0.71458333333333324</v>
      </c>
      <c r="AA25" s="195">
        <f t="shared" ref="AA25:AA27" si="81">TIME(S25,T25,0)</f>
        <v>0.71458333333333324</v>
      </c>
      <c r="AB25" s="195">
        <f t="shared" ref="AB25:AB27" si="82">TIME(U25,V25,0)</f>
        <v>0.71458333333333324</v>
      </c>
      <c r="AC25" s="667"/>
      <c r="AD25" s="196">
        <f t="shared" si="28"/>
        <v>0.35069444444444442</v>
      </c>
      <c r="AE25" s="667"/>
      <c r="AF25" s="196">
        <f t="shared" ref="AF25:AF29" si="83">Z25-W25-(Y25-X25)+(AB25-AA25)</f>
        <v>0.33263888888888876</v>
      </c>
      <c r="AG25" s="196"/>
      <c r="AH25" s="196" t="s">
        <v>963</v>
      </c>
      <c r="AI25" s="196"/>
      <c r="AJ25" s="709"/>
      <c r="AK25" s="709">
        <f t="shared" si="30"/>
        <v>0</v>
      </c>
      <c r="AL25" s="709">
        <f t="shared" si="31"/>
        <v>0</v>
      </c>
      <c r="AM25" s="709">
        <f t="shared" si="32"/>
        <v>0</v>
      </c>
      <c r="AN25" s="709"/>
      <c r="AO25" s="709">
        <f t="shared" si="33"/>
        <v>1</v>
      </c>
      <c r="AP25" s="709">
        <f t="shared" si="34"/>
        <v>1</v>
      </c>
    </row>
    <row r="26" spans="2:42" ht="12.75" hidden="1" customHeight="1" outlineLevel="1" x14ac:dyDescent="0.2">
      <c r="B26" s="851"/>
      <c r="C26" s="851"/>
      <c r="D26" s="27" t="str">
        <f t="shared" si="8"/>
        <v/>
      </c>
      <c r="E26" s="191" t="str">
        <f t="shared" si="9"/>
        <v>Di</v>
      </c>
      <c r="F26" s="191">
        <f t="shared" si="10"/>
        <v>2023</v>
      </c>
      <c r="G26" s="191">
        <f t="shared" si="11"/>
        <v>1</v>
      </c>
      <c r="H26" s="191">
        <f t="shared" si="35"/>
        <v>17</v>
      </c>
      <c r="I26" s="192">
        <f t="shared" si="12"/>
        <v>43481</v>
      </c>
      <c r="J26" s="192"/>
      <c r="K26" s="193">
        <v>8</v>
      </c>
      <c r="L26" s="194">
        <v>40</v>
      </c>
      <c r="M26" s="193">
        <v>13</v>
      </c>
      <c r="N26" s="194">
        <v>0</v>
      </c>
      <c r="O26" s="193">
        <v>13</v>
      </c>
      <c r="P26" s="194">
        <v>30</v>
      </c>
      <c r="Q26" s="193">
        <v>17</v>
      </c>
      <c r="R26" s="194">
        <v>5</v>
      </c>
      <c r="S26" s="193">
        <f t="shared" si="77"/>
        <v>17</v>
      </c>
      <c r="T26" s="194">
        <f t="shared" si="78"/>
        <v>5</v>
      </c>
      <c r="U26" s="193">
        <f t="shared" si="79"/>
        <v>17</v>
      </c>
      <c r="V26" s="194">
        <f t="shared" si="80"/>
        <v>5</v>
      </c>
      <c r="W26" s="195">
        <f t="shared" si="43"/>
        <v>0.3611111111111111</v>
      </c>
      <c r="X26" s="195">
        <f t="shared" si="44"/>
        <v>0.54166666666666663</v>
      </c>
      <c r="Y26" s="195">
        <f t="shared" si="45"/>
        <v>0.5625</v>
      </c>
      <c r="Z26" s="195">
        <f t="shared" si="46"/>
        <v>0.71180555555555547</v>
      </c>
      <c r="AA26" s="195">
        <f t="shared" si="81"/>
        <v>0.71180555555555547</v>
      </c>
      <c r="AB26" s="195">
        <f t="shared" si="82"/>
        <v>0.71180555555555547</v>
      </c>
      <c r="AC26" s="667"/>
      <c r="AD26" s="196">
        <f t="shared" si="28"/>
        <v>0.35069444444444442</v>
      </c>
      <c r="AE26" s="667"/>
      <c r="AF26" s="196">
        <f t="shared" si="83"/>
        <v>0.32986111111111099</v>
      </c>
      <c r="AG26" s="196"/>
      <c r="AH26" s="196" t="s">
        <v>963</v>
      </c>
      <c r="AI26" s="196"/>
      <c r="AJ26" s="709"/>
      <c r="AK26" s="709">
        <f t="shared" si="30"/>
        <v>0</v>
      </c>
      <c r="AL26" s="709">
        <f t="shared" si="31"/>
        <v>0</v>
      </c>
      <c r="AM26" s="709">
        <f t="shared" si="32"/>
        <v>0</v>
      </c>
      <c r="AN26" s="709"/>
      <c r="AO26" s="709">
        <f t="shared" si="33"/>
        <v>1</v>
      </c>
      <c r="AP26" s="709">
        <f t="shared" si="34"/>
        <v>1</v>
      </c>
    </row>
    <row r="27" spans="2:42" ht="12.75" hidden="1" customHeight="1" outlineLevel="1" x14ac:dyDescent="0.2">
      <c r="B27" s="851"/>
      <c r="C27" s="851"/>
      <c r="D27" s="27" t="str">
        <f t="shared" si="8"/>
        <v/>
      </c>
      <c r="E27" s="191" t="str">
        <f t="shared" si="9"/>
        <v>Mi</v>
      </c>
      <c r="F27" s="191">
        <f t="shared" si="10"/>
        <v>2023</v>
      </c>
      <c r="G27" s="191">
        <f t="shared" si="11"/>
        <v>1</v>
      </c>
      <c r="H27" s="191">
        <f t="shared" si="35"/>
        <v>18</v>
      </c>
      <c r="I27" s="192">
        <f t="shared" si="12"/>
        <v>43482</v>
      </c>
      <c r="J27" s="192"/>
      <c r="K27" s="193">
        <v>8</v>
      </c>
      <c r="L27" s="194">
        <v>20</v>
      </c>
      <c r="M27" s="193">
        <v>13</v>
      </c>
      <c r="N27" s="194">
        <v>0</v>
      </c>
      <c r="O27" s="193">
        <v>13</v>
      </c>
      <c r="P27" s="194">
        <v>30</v>
      </c>
      <c r="Q27" s="193">
        <v>17</v>
      </c>
      <c r="R27" s="194">
        <v>5</v>
      </c>
      <c r="S27" s="193">
        <f t="shared" si="77"/>
        <v>17</v>
      </c>
      <c r="T27" s="194">
        <f t="shared" si="78"/>
        <v>5</v>
      </c>
      <c r="U27" s="193">
        <f t="shared" si="79"/>
        <v>17</v>
      </c>
      <c r="V27" s="194">
        <f t="shared" si="80"/>
        <v>5</v>
      </c>
      <c r="W27" s="195">
        <f t="shared" si="43"/>
        <v>0.34722222222222227</v>
      </c>
      <c r="X27" s="195">
        <f t="shared" si="44"/>
        <v>0.54166666666666663</v>
      </c>
      <c r="Y27" s="195">
        <f t="shared" si="45"/>
        <v>0.5625</v>
      </c>
      <c r="Z27" s="195">
        <f t="shared" si="46"/>
        <v>0.71180555555555547</v>
      </c>
      <c r="AA27" s="195">
        <f t="shared" si="81"/>
        <v>0.71180555555555547</v>
      </c>
      <c r="AB27" s="195">
        <f t="shared" si="82"/>
        <v>0.71180555555555547</v>
      </c>
      <c r="AC27" s="667"/>
      <c r="AD27" s="196">
        <f t="shared" si="28"/>
        <v>0.35069444444444442</v>
      </c>
      <c r="AE27" s="667"/>
      <c r="AF27" s="196">
        <f t="shared" si="83"/>
        <v>0.34374999999999983</v>
      </c>
      <c r="AG27" s="196"/>
      <c r="AH27" s="196" t="s">
        <v>963</v>
      </c>
      <c r="AI27" s="196"/>
      <c r="AJ27" s="709"/>
      <c r="AK27" s="709">
        <f t="shared" si="30"/>
        <v>0</v>
      </c>
      <c r="AL27" s="709">
        <f t="shared" si="31"/>
        <v>0</v>
      </c>
      <c r="AM27" s="709">
        <f t="shared" si="32"/>
        <v>0</v>
      </c>
      <c r="AN27" s="709"/>
      <c r="AO27" s="709">
        <f t="shared" si="33"/>
        <v>1</v>
      </c>
      <c r="AP27" s="709">
        <f t="shared" si="34"/>
        <v>1</v>
      </c>
    </row>
    <row r="28" spans="2:42" ht="12.75" hidden="1" customHeight="1" outlineLevel="1" x14ac:dyDescent="0.2">
      <c r="B28" s="851"/>
      <c r="C28" s="851"/>
      <c r="D28" s="27" t="str">
        <f t="shared" si="8"/>
        <v/>
      </c>
      <c r="E28" s="191" t="str">
        <f t="shared" si="9"/>
        <v>Do</v>
      </c>
      <c r="F28" s="191">
        <f t="shared" si="10"/>
        <v>2023</v>
      </c>
      <c r="G28" s="191">
        <f t="shared" si="11"/>
        <v>1</v>
      </c>
      <c r="H28" s="191">
        <f t="shared" si="35"/>
        <v>19</v>
      </c>
      <c r="I28" s="192">
        <f t="shared" si="12"/>
        <v>43483</v>
      </c>
      <c r="J28" s="192"/>
      <c r="K28" s="193">
        <v>8</v>
      </c>
      <c r="L28" s="194">
        <v>40</v>
      </c>
      <c r="M28" s="193">
        <v>13</v>
      </c>
      <c r="N28" s="194">
        <v>0</v>
      </c>
      <c r="O28" s="193">
        <v>13</v>
      </c>
      <c r="P28" s="194">
        <v>30</v>
      </c>
      <c r="Q28" s="193">
        <v>17</v>
      </c>
      <c r="R28" s="194">
        <v>0</v>
      </c>
      <c r="S28" s="193">
        <f t="shared" ref="S28" si="84">Q28</f>
        <v>17</v>
      </c>
      <c r="T28" s="194">
        <f t="shared" ref="T28" si="85">R28</f>
        <v>0</v>
      </c>
      <c r="U28" s="193">
        <f t="shared" ref="U28" si="86">S28</f>
        <v>17</v>
      </c>
      <c r="V28" s="194">
        <f t="shared" ref="V28" si="87">T28</f>
        <v>0</v>
      </c>
      <c r="W28" s="195">
        <f t="shared" ref="W28:W29" si="88">TIME(K28,L28,0)</f>
        <v>0.3611111111111111</v>
      </c>
      <c r="X28" s="195">
        <f t="shared" ref="X28:X29" si="89">TIME(M28,N28,0)</f>
        <v>0.54166666666666663</v>
      </c>
      <c r="Y28" s="195">
        <f t="shared" ref="Y28:Y29" si="90">TIME(O28,P28,0)</f>
        <v>0.5625</v>
      </c>
      <c r="Z28" s="195">
        <f t="shared" ref="Z28:Z29" si="91">TIME(Q28,R28,0)</f>
        <v>0.70833333333333337</v>
      </c>
      <c r="AA28" s="195">
        <f t="shared" ref="AA28:AA31" si="92">TIME(S28,T28,0)</f>
        <v>0.70833333333333337</v>
      </c>
      <c r="AB28" s="195">
        <f t="shared" ref="AB28:AB31" si="93">TIME(U28,V28,0)</f>
        <v>0.70833333333333337</v>
      </c>
      <c r="AC28" s="667"/>
      <c r="AD28" s="196">
        <f t="shared" si="28"/>
        <v>0.35069444444444442</v>
      </c>
      <c r="AE28" s="667"/>
      <c r="AF28" s="196">
        <f t="shared" si="83"/>
        <v>0.3263888888888889</v>
      </c>
      <c r="AG28" s="196"/>
      <c r="AH28" s="196" t="s">
        <v>963</v>
      </c>
      <c r="AI28" s="196"/>
      <c r="AJ28" s="709"/>
      <c r="AK28" s="709">
        <f t="shared" si="30"/>
        <v>0</v>
      </c>
      <c r="AL28" s="709">
        <f t="shared" si="31"/>
        <v>0</v>
      </c>
      <c r="AM28" s="709">
        <f t="shared" si="32"/>
        <v>0</v>
      </c>
      <c r="AN28" s="709"/>
      <c r="AO28" s="709">
        <f t="shared" si="33"/>
        <v>1</v>
      </c>
      <c r="AP28" s="709">
        <f t="shared" si="34"/>
        <v>1</v>
      </c>
    </row>
    <row r="29" spans="2:42" ht="12.75" hidden="1" customHeight="1" outlineLevel="1" x14ac:dyDescent="0.2">
      <c r="B29" s="851"/>
      <c r="C29" s="851"/>
      <c r="D29" s="27" t="str">
        <f t="shared" si="8"/>
        <v/>
      </c>
      <c r="E29" s="191" t="str">
        <f t="shared" si="9"/>
        <v>Fr</v>
      </c>
      <c r="F29" s="191">
        <f t="shared" si="10"/>
        <v>2023</v>
      </c>
      <c r="G29" s="191">
        <f t="shared" si="11"/>
        <v>1</v>
      </c>
      <c r="H29" s="191">
        <f t="shared" si="35"/>
        <v>20</v>
      </c>
      <c r="I29" s="192">
        <f t="shared" si="12"/>
        <v>43484</v>
      </c>
      <c r="J29" s="192"/>
      <c r="K29" s="193">
        <v>7</v>
      </c>
      <c r="L29" s="194">
        <v>30</v>
      </c>
      <c r="M29" s="193">
        <v>12</v>
      </c>
      <c r="N29" s="194">
        <v>0</v>
      </c>
      <c r="O29" s="193">
        <v>12</v>
      </c>
      <c r="P29" s="194">
        <v>30</v>
      </c>
      <c r="Q29" s="193">
        <v>17</v>
      </c>
      <c r="R29" s="194">
        <v>15</v>
      </c>
      <c r="S29" s="193">
        <v>18</v>
      </c>
      <c r="T29" s="194">
        <v>15</v>
      </c>
      <c r="U29" s="193">
        <v>19</v>
      </c>
      <c r="V29" s="194">
        <v>30</v>
      </c>
      <c r="W29" s="195">
        <f t="shared" si="88"/>
        <v>0.3125</v>
      </c>
      <c r="X29" s="195">
        <f t="shared" si="89"/>
        <v>0.5</v>
      </c>
      <c r="Y29" s="195">
        <f t="shared" si="90"/>
        <v>0.52083333333333337</v>
      </c>
      <c r="Z29" s="195">
        <f t="shared" si="91"/>
        <v>0.71875</v>
      </c>
      <c r="AA29" s="195">
        <f t="shared" si="92"/>
        <v>0.76041666666666663</v>
      </c>
      <c r="AB29" s="195">
        <f t="shared" si="93"/>
        <v>0.8125</v>
      </c>
      <c r="AC29" s="667"/>
      <c r="AD29" s="196">
        <f t="shared" si="28"/>
        <v>0.35069444444444442</v>
      </c>
      <c r="AE29" s="667"/>
      <c r="AF29" s="196">
        <f t="shared" si="83"/>
        <v>0.4375</v>
      </c>
      <c r="AG29" s="196"/>
      <c r="AH29" s="196" t="s">
        <v>1684</v>
      </c>
      <c r="AI29" s="196"/>
      <c r="AJ29" s="709"/>
      <c r="AK29" s="709">
        <f t="shared" si="30"/>
        <v>0</v>
      </c>
      <c r="AL29" s="709">
        <f t="shared" si="31"/>
        <v>0</v>
      </c>
      <c r="AM29" s="709">
        <f t="shared" si="32"/>
        <v>0</v>
      </c>
      <c r="AN29" s="709"/>
      <c r="AO29" s="709">
        <f t="shared" si="33"/>
        <v>1</v>
      </c>
      <c r="AP29" s="709">
        <f t="shared" si="34"/>
        <v>1</v>
      </c>
    </row>
    <row r="30" spans="2:42" ht="12.75" hidden="1" customHeight="1" outlineLevel="1" x14ac:dyDescent="0.2">
      <c r="B30" s="851"/>
      <c r="C30" s="851"/>
      <c r="D30" s="27" t="str">
        <f t="shared" si="8"/>
        <v/>
      </c>
      <c r="E30" s="191" t="str">
        <f t="shared" si="9"/>
        <v>Sa</v>
      </c>
      <c r="F30" s="191">
        <f t="shared" si="10"/>
        <v>2023</v>
      </c>
      <c r="G30" s="191">
        <f t="shared" si="11"/>
        <v>1</v>
      </c>
      <c r="H30" s="191">
        <f t="shared" si="35"/>
        <v>21</v>
      </c>
      <c r="I30" s="192">
        <f t="shared" si="12"/>
        <v>43485</v>
      </c>
      <c r="J30" s="192"/>
      <c r="K30" s="193">
        <f t="shared" ref="K30:R31" si="94">IF(OR($E30="Sa",$E30="So"),K$4,K$5)</f>
        <v>0</v>
      </c>
      <c r="L30" s="194">
        <f t="shared" si="94"/>
        <v>0</v>
      </c>
      <c r="M30" s="193">
        <f t="shared" si="94"/>
        <v>0</v>
      </c>
      <c r="N30" s="194">
        <f t="shared" si="94"/>
        <v>0</v>
      </c>
      <c r="O30" s="193">
        <f t="shared" si="94"/>
        <v>0</v>
      </c>
      <c r="P30" s="194">
        <f t="shared" si="94"/>
        <v>0</v>
      </c>
      <c r="Q30" s="193">
        <f t="shared" si="94"/>
        <v>0</v>
      </c>
      <c r="R30" s="194">
        <f t="shared" si="94"/>
        <v>0</v>
      </c>
      <c r="S30" s="193">
        <f t="shared" ref="S30:S31" si="95">Q30</f>
        <v>0</v>
      </c>
      <c r="T30" s="194">
        <f t="shared" ref="T30:T31" si="96">R30</f>
        <v>0</v>
      </c>
      <c r="U30" s="193">
        <f t="shared" ref="U30:U31" si="97">S30</f>
        <v>0</v>
      </c>
      <c r="V30" s="194">
        <f t="shared" ref="V30:V31" si="98">T30</f>
        <v>0</v>
      </c>
      <c r="W30" s="195">
        <f>TIME(K30,L30,0)</f>
        <v>0</v>
      </c>
      <c r="X30" s="195">
        <f>TIME(M30,N30,0)</f>
        <v>0</v>
      </c>
      <c r="Y30" s="195">
        <f>TIME(O30,P30,0)</f>
        <v>0</v>
      </c>
      <c r="Z30" s="195">
        <f>TIME(Q30,R30,0)</f>
        <v>0</v>
      </c>
      <c r="AA30" s="195">
        <f t="shared" si="92"/>
        <v>0</v>
      </c>
      <c r="AB30" s="195">
        <f t="shared" si="93"/>
        <v>0</v>
      </c>
      <c r="AC30" s="667"/>
      <c r="AD30" s="196">
        <f t="shared" ref="AD30:AD31" si="99">IF(OR(E30="Sa",E30="So"),TIME($AD$4,$AF$4,0),TIME($AD$5,$AF$5,0))</f>
        <v>0</v>
      </c>
      <c r="AE30" s="667"/>
      <c r="AF30" s="196">
        <f>Z30-W30-(Y30-X30)</f>
        <v>0</v>
      </c>
      <c r="AG30" s="196"/>
      <c r="AH30" s="196"/>
      <c r="AI30" s="196"/>
      <c r="AJ30" s="709"/>
      <c r="AK30" s="709">
        <f t="shared" si="30"/>
        <v>0</v>
      </c>
      <c r="AL30" s="709">
        <f t="shared" si="31"/>
        <v>0</v>
      </c>
      <c r="AM30" s="709">
        <f t="shared" si="32"/>
        <v>0</v>
      </c>
      <c r="AN30" s="709"/>
      <c r="AO30" s="709">
        <f t="shared" si="33"/>
        <v>0</v>
      </c>
      <c r="AP30" s="709">
        <f t="shared" si="34"/>
        <v>0</v>
      </c>
    </row>
    <row r="31" spans="2:42" ht="12.75" hidden="1" customHeight="1" outlineLevel="1" x14ac:dyDescent="0.2">
      <c r="B31" s="851"/>
      <c r="C31" s="851"/>
      <c r="D31" s="27" t="str">
        <f t="shared" si="8"/>
        <v/>
      </c>
      <c r="E31" s="191" t="str">
        <f t="shared" si="9"/>
        <v>So</v>
      </c>
      <c r="F31" s="191">
        <f t="shared" si="10"/>
        <v>2023</v>
      </c>
      <c r="G31" s="191">
        <f t="shared" si="11"/>
        <v>1</v>
      </c>
      <c r="H31" s="191">
        <f t="shared" si="35"/>
        <v>22</v>
      </c>
      <c r="I31" s="192">
        <f t="shared" si="12"/>
        <v>43486</v>
      </c>
      <c r="J31" s="192"/>
      <c r="K31" s="193">
        <f t="shared" si="94"/>
        <v>0</v>
      </c>
      <c r="L31" s="194">
        <f t="shared" si="94"/>
        <v>0</v>
      </c>
      <c r="M31" s="193">
        <f t="shared" si="94"/>
        <v>0</v>
      </c>
      <c r="N31" s="194">
        <f t="shared" si="94"/>
        <v>0</v>
      </c>
      <c r="O31" s="193">
        <f t="shared" si="94"/>
        <v>0</v>
      </c>
      <c r="P31" s="194">
        <f t="shared" si="94"/>
        <v>0</v>
      </c>
      <c r="Q31" s="193">
        <f t="shared" si="94"/>
        <v>0</v>
      </c>
      <c r="R31" s="194">
        <f t="shared" si="94"/>
        <v>0</v>
      </c>
      <c r="S31" s="193">
        <f t="shared" si="95"/>
        <v>0</v>
      </c>
      <c r="T31" s="194">
        <f t="shared" si="96"/>
        <v>0</v>
      </c>
      <c r="U31" s="193">
        <f t="shared" si="97"/>
        <v>0</v>
      </c>
      <c r="V31" s="194">
        <f t="shared" si="98"/>
        <v>0</v>
      </c>
      <c r="W31" s="195">
        <f>TIME(K31,L31,0)</f>
        <v>0</v>
      </c>
      <c r="X31" s="195">
        <f>TIME(M31,N31,0)</f>
        <v>0</v>
      </c>
      <c r="Y31" s="195">
        <f>TIME(O31,P31,0)</f>
        <v>0</v>
      </c>
      <c r="Z31" s="195">
        <f>TIME(Q31,R31,0)</f>
        <v>0</v>
      </c>
      <c r="AA31" s="195">
        <f t="shared" si="92"/>
        <v>0</v>
      </c>
      <c r="AB31" s="195">
        <f t="shared" si="93"/>
        <v>0</v>
      </c>
      <c r="AC31" s="667"/>
      <c r="AD31" s="196">
        <f t="shared" si="99"/>
        <v>0</v>
      </c>
      <c r="AE31" s="667"/>
      <c r="AF31" s="196">
        <f>Z31-W31-(Y31-X31)</f>
        <v>0</v>
      </c>
      <c r="AG31" s="196"/>
      <c r="AH31" s="196"/>
      <c r="AI31" s="196"/>
      <c r="AJ31" s="709"/>
      <c r="AK31" s="709">
        <f t="shared" si="30"/>
        <v>0</v>
      </c>
      <c r="AL31" s="709">
        <f t="shared" si="31"/>
        <v>0</v>
      </c>
      <c r="AM31" s="709">
        <f t="shared" si="32"/>
        <v>0</v>
      </c>
      <c r="AN31" s="709"/>
      <c r="AO31" s="709">
        <f t="shared" si="33"/>
        <v>0</v>
      </c>
      <c r="AP31" s="709">
        <f t="shared" si="34"/>
        <v>0</v>
      </c>
    </row>
    <row r="32" spans="2:42" ht="12.75" hidden="1" customHeight="1" outlineLevel="1" x14ac:dyDescent="0.2">
      <c r="B32" s="851"/>
      <c r="C32" s="851"/>
      <c r="D32" s="27">
        <f t="shared" si="8"/>
        <v>4</v>
      </c>
      <c r="E32" s="191" t="str">
        <f t="shared" si="9"/>
        <v>Mo</v>
      </c>
      <c r="F32" s="191">
        <f t="shared" si="10"/>
        <v>2023</v>
      </c>
      <c r="G32" s="191">
        <f t="shared" si="11"/>
        <v>1</v>
      </c>
      <c r="H32" s="191">
        <f t="shared" si="35"/>
        <v>23</v>
      </c>
      <c r="I32" s="192">
        <f t="shared" si="12"/>
        <v>43487</v>
      </c>
      <c r="J32" s="192"/>
      <c r="K32" s="193">
        <v>8</v>
      </c>
      <c r="L32" s="194">
        <v>20</v>
      </c>
      <c r="M32" s="193">
        <f t="shared" si="15"/>
        <v>13</v>
      </c>
      <c r="N32" s="194">
        <f t="shared" si="16"/>
        <v>0</v>
      </c>
      <c r="O32" s="193">
        <f t="shared" si="17"/>
        <v>13</v>
      </c>
      <c r="P32" s="194">
        <f t="shared" si="18"/>
        <v>30</v>
      </c>
      <c r="Q32" s="193">
        <v>17</v>
      </c>
      <c r="R32" s="194">
        <v>5</v>
      </c>
      <c r="S32" s="193">
        <f t="shared" ref="S32:S38" si="100">Q32</f>
        <v>17</v>
      </c>
      <c r="T32" s="194">
        <f t="shared" ref="T32:T38" si="101">R32</f>
        <v>5</v>
      </c>
      <c r="U32" s="193">
        <f t="shared" ref="U32:U38" si="102">S32</f>
        <v>17</v>
      </c>
      <c r="V32" s="194">
        <f t="shared" ref="V32:V38" si="103">T32</f>
        <v>5</v>
      </c>
      <c r="W32" s="195">
        <f t="shared" si="43"/>
        <v>0.34722222222222227</v>
      </c>
      <c r="X32" s="195">
        <f t="shared" si="44"/>
        <v>0.54166666666666663</v>
      </c>
      <c r="Y32" s="195">
        <f t="shared" si="45"/>
        <v>0.5625</v>
      </c>
      <c r="Z32" s="195">
        <f t="shared" si="46"/>
        <v>0.71180555555555547</v>
      </c>
      <c r="AA32" s="195">
        <f t="shared" ref="AA32:AA38" si="104">TIME(S32,T32,0)</f>
        <v>0.71180555555555547</v>
      </c>
      <c r="AB32" s="195">
        <f t="shared" ref="AB32:AB38" si="105">TIME(U32,V32,0)</f>
        <v>0.71180555555555547</v>
      </c>
      <c r="AC32" s="667"/>
      <c r="AD32" s="196">
        <f t="shared" si="28"/>
        <v>0.35069444444444442</v>
      </c>
      <c r="AE32" s="667"/>
      <c r="AF32" s="196">
        <f t="shared" ref="AF32:AF36" si="106">Z32-W32-(Y32-X32)+(AB32-AA32)</f>
        <v>0.34374999999999983</v>
      </c>
      <c r="AG32" s="196"/>
      <c r="AH32" s="196" t="s">
        <v>963</v>
      </c>
      <c r="AI32" s="196"/>
      <c r="AJ32" s="710"/>
      <c r="AK32" s="709">
        <f t="shared" si="30"/>
        <v>0</v>
      </c>
      <c r="AL32" s="709">
        <f t="shared" si="31"/>
        <v>0</v>
      </c>
      <c r="AM32" s="709">
        <f t="shared" si="32"/>
        <v>0</v>
      </c>
      <c r="AN32" s="709"/>
      <c r="AO32" s="709">
        <f t="shared" si="33"/>
        <v>1</v>
      </c>
      <c r="AP32" s="709">
        <f t="shared" si="34"/>
        <v>1</v>
      </c>
    </row>
    <row r="33" spans="1:42" ht="12.75" hidden="1" customHeight="1" outlineLevel="1" x14ac:dyDescent="0.2">
      <c r="B33" s="851"/>
      <c r="C33" s="851"/>
      <c r="D33" s="27" t="str">
        <f t="shared" si="8"/>
        <v/>
      </c>
      <c r="E33" s="191" t="str">
        <f t="shared" si="9"/>
        <v>Di</v>
      </c>
      <c r="F33" s="191">
        <f t="shared" si="10"/>
        <v>2023</v>
      </c>
      <c r="G33" s="191">
        <f t="shared" si="11"/>
        <v>1</v>
      </c>
      <c r="H33" s="191">
        <f t="shared" si="35"/>
        <v>24</v>
      </c>
      <c r="I33" s="192">
        <f t="shared" si="12"/>
        <v>43488</v>
      </c>
      <c r="J33" s="192"/>
      <c r="K33" s="193">
        <v>8</v>
      </c>
      <c r="L33" s="194">
        <v>15</v>
      </c>
      <c r="M33" s="193">
        <v>13</v>
      </c>
      <c r="N33" s="194">
        <v>10</v>
      </c>
      <c r="O33" s="193">
        <v>13</v>
      </c>
      <c r="P33" s="194">
        <v>40</v>
      </c>
      <c r="Q33" s="193">
        <v>17</v>
      </c>
      <c r="R33" s="194">
        <v>5</v>
      </c>
      <c r="S33" s="193">
        <f t="shared" si="100"/>
        <v>17</v>
      </c>
      <c r="T33" s="194">
        <f t="shared" si="101"/>
        <v>5</v>
      </c>
      <c r="U33" s="193">
        <f t="shared" si="102"/>
        <v>17</v>
      </c>
      <c r="V33" s="194">
        <f t="shared" si="103"/>
        <v>5</v>
      </c>
      <c r="W33" s="195">
        <f t="shared" si="43"/>
        <v>0.34375</v>
      </c>
      <c r="X33" s="195">
        <f t="shared" si="44"/>
        <v>0.54861111111111105</v>
      </c>
      <c r="Y33" s="195">
        <f t="shared" si="45"/>
        <v>0.56944444444444442</v>
      </c>
      <c r="Z33" s="195">
        <f t="shared" si="46"/>
        <v>0.71180555555555547</v>
      </c>
      <c r="AA33" s="195">
        <f t="shared" si="104"/>
        <v>0.71180555555555547</v>
      </c>
      <c r="AB33" s="195">
        <f t="shared" si="105"/>
        <v>0.71180555555555547</v>
      </c>
      <c r="AC33" s="667"/>
      <c r="AD33" s="196">
        <f t="shared" si="28"/>
        <v>0.35069444444444442</v>
      </c>
      <c r="AE33" s="667"/>
      <c r="AF33" s="196">
        <f t="shared" si="106"/>
        <v>0.3472222222222221</v>
      </c>
      <c r="AG33" s="196"/>
      <c r="AH33" s="196" t="s">
        <v>963</v>
      </c>
      <c r="AI33" s="196"/>
      <c r="AJ33" s="710"/>
      <c r="AK33" s="709">
        <f t="shared" si="30"/>
        <v>0</v>
      </c>
      <c r="AL33" s="709">
        <f t="shared" si="31"/>
        <v>0</v>
      </c>
      <c r="AM33" s="709">
        <f t="shared" si="32"/>
        <v>0</v>
      </c>
      <c r="AN33" s="709"/>
      <c r="AO33" s="709">
        <f t="shared" si="33"/>
        <v>1</v>
      </c>
      <c r="AP33" s="709">
        <f t="shared" si="34"/>
        <v>1</v>
      </c>
    </row>
    <row r="34" spans="1:42" ht="12.75" hidden="1" customHeight="1" outlineLevel="1" x14ac:dyDescent="0.2">
      <c r="B34" s="851"/>
      <c r="C34" s="851"/>
      <c r="D34" s="27" t="str">
        <f t="shared" si="8"/>
        <v/>
      </c>
      <c r="E34" s="191" t="str">
        <f t="shared" si="9"/>
        <v>Mi</v>
      </c>
      <c r="F34" s="191">
        <f t="shared" si="10"/>
        <v>2023</v>
      </c>
      <c r="G34" s="191">
        <f t="shared" si="11"/>
        <v>1</v>
      </c>
      <c r="H34" s="191">
        <f t="shared" si="35"/>
        <v>25</v>
      </c>
      <c r="I34" s="192">
        <f t="shared" si="12"/>
        <v>43489</v>
      </c>
      <c r="J34" s="192"/>
      <c r="K34" s="193">
        <v>8</v>
      </c>
      <c r="L34" s="194">
        <v>15</v>
      </c>
      <c r="M34" s="193">
        <v>13</v>
      </c>
      <c r="N34" s="194">
        <v>0</v>
      </c>
      <c r="O34" s="193">
        <v>13</v>
      </c>
      <c r="P34" s="194">
        <v>30</v>
      </c>
      <c r="Q34" s="193">
        <v>17</v>
      </c>
      <c r="R34" s="194">
        <v>5</v>
      </c>
      <c r="S34" s="193">
        <f t="shared" si="100"/>
        <v>17</v>
      </c>
      <c r="T34" s="194">
        <f t="shared" si="101"/>
        <v>5</v>
      </c>
      <c r="U34" s="193">
        <f t="shared" si="102"/>
        <v>17</v>
      </c>
      <c r="V34" s="194">
        <f t="shared" si="103"/>
        <v>5</v>
      </c>
      <c r="W34" s="195">
        <f t="shared" si="43"/>
        <v>0.34375</v>
      </c>
      <c r="X34" s="195">
        <f t="shared" si="44"/>
        <v>0.54166666666666663</v>
      </c>
      <c r="Y34" s="195">
        <f t="shared" si="45"/>
        <v>0.5625</v>
      </c>
      <c r="Z34" s="195">
        <f t="shared" si="46"/>
        <v>0.71180555555555547</v>
      </c>
      <c r="AA34" s="195">
        <f t="shared" si="104"/>
        <v>0.71180555555555547</v>
      </c>
      <c r="AB34" s="195">
        <f t="shared" si="105"/>
        <v>0.71180555555555547</v>
      </c>
      <c r="AC34" s="667"/>
      <c r="AD34" s="196">
        <f t="shared" si="28"/>
        <v>0.35069444444444442</v>
      </c>
      <c r="AE34" s="667"/>
      <c r="AF34" s="196">
        <f t="shared" si="106"/>
        <v>0.3472222222222221</v>
      </c>
      <c r="AG34" s="196"/>
      <c r="AH34" s="196" t="s">
        <v>963</v>
      </c>
      <c r="AI34" s="196"/>
      <c r="AJ34" s="710"/>
      <c r="AK34" s="709">
        <f t="shared" si="30"/>
        <v>0</v>
      </c>
      <c r="AL34" s="709">
        <f t="shared" si="31"/>
        <v>0</v>
      </c>
      <c r="AM34" s="709">
        <f t="shared" si="32"/>
        <v>0</v>
      </c>
      <c r="AN34" s="709"/>
      <c r="AO34" s="709">
        <f t="shared" si="33"/>
        <v>1</v>
      </c>
      <c r="AP34" s="709">
        <f t="shared" si="34"/>
        <v>1</v>
      </c>
    </row>
    <row r="35" spans="1:42" ht="12.75" hidden="1" customHeight="1" outlineLevel="1" x14ac:dyDescent="0.2">
      <c r="B35" s="851"/>
      <c r="C35" s="851"/>
      <c r="D35" s="27" t="str">
        <f t="shared" si="8"/>
        <v/>
      </c>
      <c r="E35" s="191" t="str">
        <f t="shared" si="9"/>
        <v>Do</v>
      </c>
      <c r="F35" s="191">
        <f t="shared" si="10"/>
        <v>2023</v>
      </c>
      <c r="G35" s="191">
        <f t="shared" si="11"/>
        <v>1</v>
      </c>
      <c r="H35" s="191">
        <f t="shared" si="35"/>
        <v>26</v>
      </c>
      <c r="I35" s="192">
        <f t="shared" si="12"/>
        <v>43490</v>
      </c>
      <c r="J35" s="192"/>
      <c r="K35" s="193">
        <v>8</v>
      </c>
      <c r="L35" s="194">
        <v>15</v>
      </c>
      <c r="M35" s="193">
        <v>13</v>
      </c>
      <c r="N35" s="194">
        <v>0</v>
      </c>
      <c r="O35" s="193">
        <v>13</v>
      </c>
      <c r="P35" s="194">
        <v>30</v>
      </c>
      <c r="Q35" s="193">
        <v>17</v>
      </c>
      <c r="R35" s="194">
        <v>20</v>
      </c>
      <c r="S35" s="193">
        <f t="shared" si="100"/>
        <v>17</v>
      </c>
      <c r="T35" s="194">
        <f t="shared" si="101"/>
        <v>20</v>
      </c>
      <c r="U35" s="193">
        <f t="shared" si="102"/>
        <v>17</v>
      </c>
      <c r="V35" s="194">
        <f t="shared" si="103"/>
        <v>20</v>
      </c>
      <c r="W35" s="195">
        <f t="shared" ref="W35:W36" si="107">TIME(K35,L35,0)</f>
        <v>0.34375</v>
      </c>
      <c r="X35" s="195">
        <f t="shared" ref="X35:X36" si="108">TIME(M35,N35,0)</f>
        <v>0.54166666666666663</v>
      </c>
      <c r="Y35" s="195">
        <f t="shared" ref="Y35:Y36" si="109">TIME(O35,P35,0)</f>
        <v>0.5625</v>
      </c>
      <c r="Z35" s="195">
        <f t="shared" ref="Z35:Z36" si="110">TIME(Q35,R35,0)</f>
        <v>0.72222222222222221</v>
      </c>
      <c r="AA35" s="195">
        <f t="shared" si="104"/>
        <v>0.72222222222222221</v>
      </c>
      <c r="AB35" s="195">
        <f t="shared" si="105"/>
        <v>0.72222222222222221</v>
      </c>
      <c r="AC35" s="667"/>
      <c r="AD35" s="196">
        <f t="shared" si="28"/>
        <v>0.35069444444444442</v>
      </c>
      <c r="AE35" s="667"/>
      <c r="AF35" s="196">
        <f t="shared" si="106"/>
        <v>0.35763888888888884</v>
      </c>
      <c r="AG35" s="196"/>
      <c r="AH35" s="196" t="s">
        <v>963</v>
      </c>
      <c r="AI35" s="196"/>
      <c r="AJ35" s="710"/>
      <c r="AK35" s="709">
        <f t="shared" si="30"/>
        <v>0</v>
      </c>
      <c r="AL35" s="709">
        <f t="shared" si="31"/>
        <v>0</v>
      </c>
      <c r="AM35" s="709">
        <f t="shared" si="32"/>
        <v>0</v>
      </c>
      <c r="AN35" s="709"/>
      <c r="AO35" s="709">
        <f t="shared" si="33"/>
        <v>1</v>
      </c>
      <c r="AP35" s="709">
        <f t="shared" si="34"/>
        <v>1</v>
      </c>
    </row>
    <row r="36" spans="1:42" ht="12.75" hidden="1" customHeight="1" outlineLevel="1" x14ac:dyDescent="0.2">
      <c r="B36" s="851"/>
      <c r="C36" s="851"/>
      <c r="D36" s="27" t="str">
        <f t="shared" si="8"/>
        <v/>
      </c>
      <c r="E36" s="191" t="str">
        <f t="shared" si="9"/>
        <v>Fr</v>
      </c>
      <c r="F36" s="191">
        <f t="shared" si="10"/>
        <v>2023</v>
      </c>
      <c r="G36" s="191">
        <f t="shared" si="11"/>
        <v>1</v>
      </c>
      <c r="H36" s="191">
        <f t="shared" si="35"/>
        <v>27</v>
      </c>
      <c r="I36" s="192">
        <f t="shared" si="12"/>
        <v>43491</v>
      </c>
      <c r="J36" s="192"/>
      <c r="K36" s="193">
        <v>7</v>
      </c>
      <c r="L36" s="194">
        <v>45</v>
      </c>
      <c r="M36" s="193">
        <v>12</v>
      </c>
      <c r="N36" s="194">
        <v>10</v>
      </c>
      <c r="O36" s="193">
        <v>13</v>
      </c>
      <c r="P36" s="194">
        <v>40</v>
      </c>
      <c r="Q36" s="193">
        <v>18</v>
      </c>
      <c r="R36" s="194">
        <v>0</v>
      </c>
      <c r="S36" s="193">
        <f t="shared" si="100"/>
        <v>18</v>
      </c>
      <c r="T36" s="194">
        <f t="shared" si="101"/>
        <v>0</v>
      </c>
      <c r="U36" s="193">
        <f t="shared" si="102"/>
        <v>18</v>
      </c>
      <c r="V36" s="194">
        <f t="shared" si="103"/>
        <v>0</v>
      </c>
      <c r="W36" s="195">
        <f t="shared" si="107"/>
        <v>0.32291666666666669</v>
      </c>
      <c r="X36" s="195">
        <f t="shared" si="108"/>
        <v>0.50694444444444442</v>
      </c>
      <c r="Y36" s="195">
        <f t="shared" si="109"/>
        <v>0.56944444444444442</v>
      </c>
      <c r="Z36" s="195">
        <f t="shared" si="110"/>
        <v>0.75</v>
      </c>
      <c r="AA36" s="195">
        <f t="shared" si="104"/>
        <v>0.75</v>
      </c>
      <c r="AB36" s="195">
        <f t="shared" si="105"/>
        <v>0.75</v>
      </c>
      <c r="AC36" s="667"/>
      <c r="AD36" s="196">
        <f t="shared" si="28"/>
        <v>0.35069444444444442</v>
      </c>
      <c r="AE36" s="667"/>
      <c r="AF36" s="196">
        <f t="shared" si="106"/>
        <v>0.36458333333333331</v>
      </c>
      <c r="AG36" s="196"/>
      <c r="AH36" s="196" t="s">
        <v>1684</v>
      </c>
      <c r="AI36" s="196"/>
      <c r="AJ36" s="710"/>
      <c r="AK36" s="709">
        <f t="shared" si="30"/>
        <v>0</v>
      </c>
      <c r="AL36" s="709">
        <f t="shared" si="31"/>
        <v>0</v>
      </c>
      <c r="AM36" s="709">
        <f t="shared" si="32"/>
        <v>0</v>
      </c>
      <c r="AN36" s="709"/>
      <c r="AO36" s="709">
        <f t="shared" si="33"/>
        <v>1</v>
      </c>
      <c r="AP36" s="709">
        <f t="shared" si="34"/>
        <v>1</v>
      </c>
    </row>
    <row r="37" spans="1:42" ht="12.75" hidden="1" customHeight="1" outlineLevel="1" x14ac:dyDescent="0.2">
      <c r="B37" s="851"/>
      <c r="C37" s="851"/>
      <c r="D37" s="27" t="str">
        <f t="shared" si="8"/>
        <v/>
      </c>
      <c r="E37" s="191" t="str">
        <f t="shared" si="9"/>
        <v>Sa</v>
      </c>
      <c r="F37" s="191">
        <f t="shared" si="10"/>
        <v>2023</v>
      </c>
      <c r="G37" s="191">
        <f t="shared" si="11"/>
        <v>1</v>
      </c>
      <c r="H37" s="191">
        <f t="shared" si="35"/>
        <v>28</v>
      </c>
      <c r="I37" s="192">
        <f t="shared" si="12"/>
        <v>43492</v>
      </c>
      <c r="J37" s="192"/>
      <c r="K37" s="193">
        <f t="shared" ref="K37:R38" si="111">IF(OR($E37="Sa",$E37="So"),K$4,K$5)</f>
        <v>0</v>
      </c>
      <c r="L37" s="194">
        <f t="shared" si="111"/>
        <v>0</v>
      </c>
      <c r="M37" s="193">
        <f t="shared" si="111"/>
        <v>0</v>
      </c>
      <c r="N37" s="194">
        <f t="shared" si="111"/>
        <v>0</v>
      </c>
      <c r="O37" s="193">
        <f t="shared" si="111"/>
        <v>0</v>
      </c>
      <c r="P37" s="194">
        <f t="shared" si="111"/>
        <v>0</v>
      </c>
      <c r="Q37" s="193">
        <f t="shared" si="111"/>
        <v>0</v>
      </c>
      <c r="R37" s="194">
        <f t="shared" si="111"/>
        <v>0</v>
      </c>
      <c r="S37" s="193">
        <f t="shared" si="100"/>
        <v>0</v>
      </c>
      <c r="T37" s="194">
        <f t="shared" si="101"/>
        <v>0</v>
      </c>
      <c r="U37" s="193">
        <f t="shared" si="102"/>
        <v>0</v>
      </c>
      <c r="V37" s="194">
        <f t="shared" si="103"/>
        <v>0</v>
      </c>
      <c r="W37" s="195">
        <f>TIME(K37,L37,0)</f>
        <v>0</v>
      </c>
      <c r="X37" s="195">
        <f>TIME(M37,N37,0)</f>
        <v>0</v>
      </c>
      <c r="Y37" s="195">
        <f>TIME(O37,P37,0)</f>
        <v>0</v>
      </c>
      <c r="Z37" s="195">
        <f>TIME(Q37,R37,0)</f>
        <v>0</v>
      </c>
      <c r="AA37" s="195">
        <f t="shared" si="104"/>
        <v>0</v>
      </c>
      <c r="AB37" s="195">
        <f t="shared" si="105"/>
        <v>0</v>
      </c>
      <c r="AC37" s="667"/>
      <c r="AD37" s="196">
        <f t="shared" ref="AD37:AD38" si="112">IF(OR(E37="Sa",E37="So"),TIME($AD$4,$AF$4,0),TIME($AD$5,$AF$5,0))</f>
        <v>0</v>
      </c>
      <c r="AE37" s="667"/>
      <c r="AF37" s="196">
        <f>Z37-W37-(Y37-X37)</f>
        <v>0</v>
      </c>
      <c r="AG37" s="196"/>
      <c r="AH37" s="196"/>
      <c r="AI37" s="196"/>
      <c r="AJ37" s="709"/>
      <c r="AK37" s="709">
        <f t="shared" si="30"/>
        <v>0</v>
      </c>
      <c r="AL37" s="709">
        <f t="shared" si="31"/>
        <v>0</v>
      </c>
      <c r="AM37" s="709">
        <f t="shared" si="32"/>
        <v>0</v>
      </c>
      <c r="AN37" s="709"/>
      <c r="AO37" s="709">
        <f t="shared" si="33"/>
        <v>0</v>
      </c>
      <c r="AP37" s="709">
        <f t="shared" si="34"/>
        <v>0</v>
      </c>
    </row>
    <row r="38" spans="1:42" ht="12.75" hidden="1" customHeight="1" outlineLevel="1" x14ac:dyDescent="0.2">
      <c r="B38" s="851"/>
      <c r="C38" s="851"/>
      <c r="D38" s="27" t="str">
        <f t="shared" si="8"/>
        <v/>
      </c>
      <c r="E38" s="191" t="str">
        <f t="shared" si="9"/>
        <v>So</v>
      </c>
      <c r="F38" s="191">
        <f t="shared" si="10"/>
        <v>2023</v>
      </c>
      <c r="G38" s="191">
        <f t="shared" si="11"/>
        <v>1</v>
      </c>
      <c r="H38" s="191">
        <f t="shared" si="35"/>
        <v>29</v>
      </c>
      <c r="I38" s="192">
        <f t="shared" si="12"/>
        <v>43493</v>
      </c>
      <c r="J38" s="192"/>
      <c r="K38" s="193">
        <f t="shared" si="111"/>
        <v>0</v>
      </c>
      <c r="L38" s="194">
        <f t="shared" si="111"/>
        <v>0</v>
      </c>
      <c r="M38" s="193">
        <f t="shared" si="111"/>
        <v>0</v>
      </c>
      <c r="N38" s="194">
        <f t="shared" si="111"/>
        <v>0</v>
      </c>
      <c r="O38" s="193">
        <f t="shared" si="111"/>
        <v>0</v>
      </c>
      <c r="P38" s="194">
        <f t="shared" si="111"/>
        <v>0</v>
      </c>
      <c r="Q38" s="193">
        <f t="shared" si="111"/>
        <v>0</v>
      </c>
      <c r="R38" s="194">
        <f t="shared" si="111"/>
        <v>0</v>
      </c>
      <c r="S38" s="193">
        <f t="shared" si="100"/>
        <v>0</v>
      </c>
      <c r="T38" s="194">
        <f t="shared" si="101"/>
        <v>0</v>
      </c>
      <c r="U38" s="193">
        <f t="shared" si="102"/>
        <v>0</v>
      </c>
      <c r="V38" s="194">
        <f t="shared" si="103"/>
        <v>0</v>
      </c>
      <c r="W38" s="195">
        <f>TIME(K38,L38,0)</f>
        <v>0</v>
      </c>
      <c r="X38" s="195">
        <f>TIME(M38,N38,0)</f>
        <v>0</v>
      </c>
      <c r="Y38" s="195">
        <f>TIME(O38,P38,0)</f>
        <v>0</v>
      </c>
      <c r="Z38" s="195">
        <f>TIME(Q38,R38,0)</f>
        <v>0</v>
      </c>
      <c r="AA38" s="195">
        <f t="shared" si="104"/>
        <v>0</v>
      </c>
      <c r="AB38" s="195">
        <f t="shared" si="105"/>
        <v>0</v>
      </c>
      <c r="AC38" s="667"/>
      <c r="AD38" s="196">
        <f t="shared" si="112"/>
        <v>0</v>
      </c>
      <c r="AE38" s="667"/>
      <c r="AF38" s="196">
        <f>Z38-W38-(Y38-X38)</f>
        <v>0</v>
      </c>
      <c r="AG38" s="196"/>
      <c r="AH38" s="196"/>
      <c r="AI38" s="196"/>
      <c r="AJ38" s="709"/>
      <c r="AK38" s="709">
        <f t="shared" si="30"/>
        <v>0</v>
      </c>
      <c r="AL38" s="709">
        <f t="shared" si="31"/>
        <v>0</v>
      </c>
      <c r="AM38" s="709">
        <f t="shared" si="32"/>
        <v>0</v>
      </c>
      <c r="AN38" s="709"/>
      <c r="AO38" s="709">
        <f t="shared" si="33"/>
        <v>0</v>
      </c>
      <c r="AP38" s="709">
        <f t="shared" si="34"/>
        <v>0</v>
      </c>
    </row>
    <row r="39" spans="1:42" ht="12.75" hidden="1" customHeight="1" outlineLevel="1" x14ac:dyDescent="0.2">
      <c r="B39" s="851"/>
      <c r="C39" s="851"/>
      <c r="D39" s="27">
        <f t="shared" si="8"/>
        <v>5</v>
      </c>
      <c r="E39" s="191" t="str">
        <f t="shared" si="9"/>
        <v>Mo</v>
      </c>
      <c r="F39" s="191">
        <f t="shared" si="10"/>
        <v>2023</v>
      </c>
      <c r="G39" s="191">
        <f t="shared" si="11"/>
        <v>1</v>
      </c>
      <c r="H39" s="191">
        <f t="shared" si="35"/>
        <v>30</v>
      </c>
      <c r="I39" s="192">
        <f t="shared" si="12"/>
        <v>43494</v>
      </c>
      <c r="J39" s="192"/>
      <c r="K39" s="193">
        <v>8</v>
      </c>
      <c r="L39" s="194">
        <v>15</v>
      </c>
      <c r="M39" s="193">
        <v>12</v>
      </c>
      <c r="N39" s="194">
        <v>0</v>
      </c>
      <c r="O39" s="193">
        <v>12</v>
      </c>
      <c r="P39" s="194">
        <v>40</v>
      </c>
      <c r="Q39" s="193">
        <v>17</v>
      </c>
      <c r="R39" s="194">
        <v>0</v>
      </c>
      <c r="S39" s="193">
        <f t="shared" ref="S39:S40" si="113">Q39</f>
        <v>17</v>
      </c>
      <c r="T39" s="194">
        <f t="shared" ref="T39:T40" si="114">R39</f>
        <v>0</v>
      </c>
      <c r="U39" s="193">
        <f t="shared" ref="U39:U40" si="115">S39</f>
        <v>17</v>
      </c>
      <c r="V39" s="194">
        <f t="shared" ref="V39:V40" si="116">T39</f>
        <v>0</v>
      </c>
      <c r="W39" s="195">
        <f>TIME(K39,L39,0)</f>
        <v>0.34375</v>
      </c>
      <c r="X39" s="195">
        <f>TIME(M39,N39,0)</f>
        <v>0.5</v>
      </c>
      <c r="Y39" s="195">
        <f>TIME(O39,P39,0)</f>
        <v>0.52777777777777779</v>
      </c>
      <c r="Z39" s="195">
        <f>TIME(Q39,R39,0)</f>
        <v>0.70833333333333337</v>
      </c>
      <c r="AA39" s="195">
        <f t="shared" ref="AA39:AA40" si="117">TIME(S39,T39,0)</f>
        <v>0.70833333333333337</v>
      </c>
      <c r="AB39" s="195">
        <f t="shared" ref="AB39:AB40" si="118">TIME(U39,V39,0)</f>
        <v>0.70833333333333337</v>
      </c>
      <c r="AC39" s="667"/>
      <c r="AD39" s="196">
        <f t="shared" si="28"/>
        <v>0.35069444444444442</v>
      </c>
      <c r="AE39" s="667"/>
      <c r="AF39" s="196">
        <f t="shared" ref="AF39:AF40" si="119">Z39-W39-(Y39-X39)+(AB39-AA39)</f>
        <v>0.33680555555555558</v>
      </c>
      <c r="AG39" s="196"/>
      <c r="AH39" s="196" t="s">
        <v>963</v>
      </c>
      <c r="AI39" s="196"/>
      <c r="AJ39" s="710"/>
      <c r="AK39" s="709">
        <f t="shared" si="30"/>
        <v>0</v>
      </c>
      <c r="AL39" s="709">
        <f t="shared" si="31"/>
        <v>0</v>
      </c>
      <c r="AM39" s="709">
        <f t="shared" si="32"/>
        <v>0</v>
      </c>
      <c r="AN39" s="709"/>
      <c r="AO39" s="709">
        <f t="shared" si="33"/>
        <v>1</v>
      </c>
      <c r="AP39" s="709">
        <f t="shared" si="34"/>
        <v>1</v>
      </c>
    </row>
    <row r="40" spans="1:42" ht="12.75" hidden="1" customHeight="1" outlineLevel="1" x14ac:dyDescent="0.2">
      <c r="B40" s="851"/>
      <c r="C40" s="851"/>
      <c r="D40" s="27" t="str">
        <f t="shared" si="8"/>
        <v/>
      </c>
      <c r="E40" s="191" t="str">
        <f t="shared" si="9"/>
        <v>Di</v>
      </c>
      <c r="F40" s="191">
        <f t="shared" si="10"/>
        <v>2023</v>
      </c>
      <c r="G40" s="191">
        <f t="shared" si="11"/>
        <v>1</v>
      </c>
      <c r="H40" s="191">
        <f t="shared" si="35"/>
        <v>31</v>
      </c>
      <c r="I40" s="192">
        <f t="shared" si="12"/>
        <v>43495</v>
      </c>
      <c r="J40" s="192"/>
      <c r="K40" s="193">
        <v>8</v>
      </c>
      <c r="L40" s="194">
        <v>51</v>
      </c>
      <c r="M40" s="193">
        <v>13</v>
      </c>
      <c r="N40" s="194">
        <v>0</v>
      </c>
      <c r="O40" s="193">
        <v>13</v>
      </c>
      <c r="P40" s="194">
        <v>30</v>
      </c>
      <c r="Q40" s="193">
        <v>17</v>
      </c>
      <c r="R40" s="194">
        <v>15</v>
      </c>
      <c r="S40" s="193">
        <f t="shared" si="113"/>
        <v>17</v>
      </c>
      <c r="T40" s="194">
        <f t="shared" si="114"/>
        <v>15</v>
      </c>
      <c r="U40" s="193">
        <f t="shared" si="115"/>
        <v>17</v>
      </c>
      <c r="V40" s="194">
        <f t="shared" si="116"/>
        <v>15</v>
      </c>
      <c r="W40" s="195">
        <f>TIME(K40,L40,0)</f>
        <v>0.36874999999999997</v>
      </c>
      <c r="X40" s="195">
        <f>TIME(M40,N40,0)</f>
        <v>0.54166666666666663</v>
      </c>
      <c r="Y40" s="195">
        <f>TIME(O40,P40,0)</f>
        <v>0.5625</v>
      </c>
      <c r="Z40" s="195">
        <f>TIME(Q40,R40,0)</f>
        <v>0.71875</v>
      </c>
      <c r="AA40" s="195">
        <f t="shared" si="117"/>
        <v>0.71875</v>
      </c>
      <c r="AB40" s="195">
        <f t="shared" si="118"/>
        <v>0.71875</v>
      </c>
      <c r="AC40" s="667"/>
      <c r="AD40" s="196">
        <f t="shared" si="28"/>
        <v>0.35069444444444442</v>
      </c>
      <c r="AE40" s="667"/>
      <c r="AF40" s="196">
        <f t="shared" si="119"/>
        <v>0.32916666666666666</v>
      </c>
      <c r="AG40" s="196"/>
      <c r="AH40" s="196" t="s">
        <v>963</v>
      </c>
      <c r="AI40" s="196"/>
      <c r="AJ40" s="710"/>
      <c r="AK40" s="709">
        <f t="shared" si="30"/>
        <v>0</v>
      </c>
      <c r="AL40" s="709">
        <f t="shared" si="31"/>
        <v>0</v>
      </c>
      <c r="AM40" s="709">
        <f t="shared" si="32"/>
        <v>0</v>
      </c>
      <c r="AN40" s="709"/>
      <c r="AO40" s="709">
        <f t="shared" si="33"/>
        <v>1</v>
      </c>
      <c r="AP40" s="709">
        <f t="shared" si="34"/>
        <v>1</v>
      </c>
    </row>
    <row r="41" spans="1:42" ht="12.75" hidden="1" customHeight="1" outlineLevel="1" x14ac:dyDescent="0.2">
      <c r="B41" s="851"/>
      <c r="C41" s="851"/>
      <c r="D41" s="749" t="s">
        <v>1716</v>
      </c>
      <c r="E41" s="9"/>
      <c r="F41" s="9"/>
      <c r="G41" s="9"/>
      <c r="H41" s="191"/>
      <c r="I41" s="13"/>
      <c r="J41" s="13"/>
      <c r="Q41" s="4" t="s">
        <v>21</v>
      </c>
      <c r="R41" s="4"/>
      <c r="S41" s="4"/>
      <c r="T41" s="4"/>
      <c r="U41" s="4"/>
      <c r="V41" s="4"/>
      <c r="W41" s="4"/>
      <c r="X41" s="4"/>
      <c r="Y41" s="4"/>
      <c r="Z41" s="4"/>
      <c r="AA41" s="4"/>
      <c r="AB41" s="4"/>
      <c r="AC41" s="667"/>
      <c r="AD41" s="18">
        <f>SUM(AD10:AD40)</f>
        <v>7.7152777777777803</v>
      </c>
      <c r="AE41" s="667"/>
      <c r="AF41" s="18">
        <f>SUM(AF10:AF40)</f>
        <v>7.65486111111111</v>
      </c>
      <c r="AG41" s="18"/>
      <c r="AH41" s="18"/>
      <c r="AI41" s="20">
        <f>IF(AF41-AD41&lt;0,0,1)</f>
        <v>0</v>
      </c>
      <c r="AJ41" s="190">
        <f>IF(AF41-AD41&lt;0,AD41-AF41,AF41-AD41)</f>
        <v>6.0416666666670338E-2</v>
      </c>
      <c r="AK41" s="190">
        <f>8.425*SUM(AK10:AK40)/24</f>
        <v>0.70208333333333339</v>
      </c>
      <c r="AL41" s="190">
        <f>8.425*SUM(AL10:AL40)/24</f>
        <v>0</v>
      </c>
      <c r="AM41" s="190">
        <f>8.425*SUM(AM10:AM40)/24</f>
        <v>0</v>
      </c>
      <c r="AO41" s="151">
        <f>SUM(AO10:AO40)</f>
        <v>20</v>
      </c>
      <c r="AP41" s="151">
        <f>SUM(AP10:AP40)</f>
        <v>22</v>
      </c>
    </row>
    <row r="42" spans="1:42" ht="12.75" customHeight="1" collapsed="1" x14ac:dyDescent="0.2">
      <c r="B42" s="852"/>
      <c r="C42" s="852"/>
      <c r="D42" s="49"/>
      <c r="E42" s="50"/>
      <c r="F42" s="50"/>
      <c r="G42" s="50"/>
      <c r="H42" s="50"/>
      <c r="I42" s="51"/>
      <c r="J42" s="51"/>
      <c r="K42" s="52"/>
      <c r="L42" s="52"/>
      <c r="M42" s="52"/>
      <c r="N42" s="52"/>
      <c r="O42" s="52"/>
      <c r="P42" s="52"/>
      <c r="Q42" s="52"/>
      <c r="R42" s="52"/>
      <c r="S42" s="52"/>
      <c r="T42" s="52"/>
      <c r="U42" s="52"/>
      <c r="V42" s="52"/>
      <c r="W42" s="52"/>
      <c r="X42" s="52"/>
      <c r="Y42" s="52"/>
      <c r="Z42" s="52"/>
      <c r="AA42" s="52"/>
      <c r="AB42" s="52"/>
      <c r="AC42" s="53"/>
      <c r="AD42" s="53"/>
      <c r="AE42" s="53"/>
      <c r="AF42" s="54"/>
      <c r="AG42" s="26"/>
      <c r="AH42" s="26"/>
      <c r="AI42" s="26"/>
      <c r="AJ42" s="203">
        <f>IF(AI41=1,AJ8+AJ41,IF(AI41=0,AJ8-AJ41,"Error"))</f>
        <v>-6.0416666666670338E-2</v>
      </c>
      <c r="AK42" s="202">
        <f>AK8+SUM(AK9:AK40)</f>
        <v>2</v>
      </c>
      <c r="AL42" s="202">
        <f>AL8+SUM(AL9:AL40)</f>
        <v>0</v>
      </c>
      <c r="AM42" s="202">
        <f>AM8+SUM(AM9:AM40)</f>
        <v>0</v>
      </c>
      <c r="AN42" s="202"/>
      <c r="AO42" s="202">
        <f>AO41*8</f>
        <v>160</v>
      </c>
      <c r="AP42" s="202">
        <f>AP41*8</f>
        <v>176</v>
      </c>
    </row>
    <row r="43" spans="1:42" ht="12.75" hidden="1" customHeight="1" outlineLevel="1" x14ac:dyDescent="0.2">
      <c r="B43" s="850">
        <f>$F$5</f>
        <v>2023</v>
      </c>
      <c r="C43" s="850" t="str">
        <f>TEXT(I44,"MMM")</f>
        <v>Feb</v>
      </c>
      <c r="D43" s="41"/>
      <c r="E43" s="62"/>
      <c r="F43" s="62"/>
      <c r="G43" s="197"/>
      <c r="H43" s="197"/>
      <c r="I43" s="42"/>
      <c r="J43" s="42"/>
      <c r="K43" s="43"/>
      <c r="L43" s="43"/>
      <c r="M43" s="43"/>
      <c r="N43" s="43"/>
      <c r="O43" s="43"/>
      <c r="P43" s="43"/>
      <c r="Q43" s="43"/>
      <c r="R43" s="43"/>
      <c r="S43" s="43"/>
      <c r="T43" s="43"/>
      <c r="U43" s="43"/>
      <c r="V43" s="43"/>
      <c r="W43" s="43"/>
      <c r="X43" s="43"/>
      <c r="Y43" s="43"/>
      <c r="Z43" s="43"/>
      <c r="AA43" s="43"/>
      <c r="AB43" s="43"/>
      <c r="AC43" s="63"/>
      <c r="AD43" s="63"/>
      <c r="AE43" s="63"/>
      <c r="AF43" s="64"/>
      <c r="AG43" s="64"/>
      <c r="AH43" s="64"/>
      <c r="AI43" s="64"/>
      <c r="AJ43" s="148"/>
      <c r="AK43" s="148"/>
      <c r="AL43" s="148"/>
      <c r="AM43" s="148"/>
      <c r="AN43" s="148"/>
      <c r="AO43" s="148"/>
      <c r="AP43" s="148"/>
    </row>
    <row r="44" spans="1:42" ht="12.75" hidden="1" customHeight="1" outlineLevel="1" x14ac:dyDescent="0.2">
      <c r="A44" s="198">
        <f>A10+1</f>
        <v>2</v>
      </c>
      <c r="B44" s="851"/>
      <c r="C44" s="851"/>
      <c r="D44" s="27" t="str">
        <f>IF(E44="Mo",WEEKNUM(I44),"")</f>
        <v/>
      </c>
      <c r="E44" s="191" t="str">
        <f>TEXT(I44,"TTT")</f>
        <v>Mi</v>
      </c>
      <c r="F44" s="191">
        <f>$F$5</f>
        <v>2023</v>
      </c>
      <c r="G44" s="191">
        <f>$A$44</f>
        <v>2</v>
      </c>
      <c r="H44" s="191">
        <f>$H$5</f>
        <v>1</v>
      </c>
      <c r="I44" s="192">
        <f>DATE(F44,G44,H44)</f>
        <v>43496</v>
      </c>
      <c r="J44" s="192"/>
      <c r="K44" s="193">
        <v>9</v>
      </c>
      <c r="L44" s="194">
        <v>20</v>
      </c>
      <c r="M44" s="193">
        <v>12</v>
      </c>
      <c r="N44" s="194">
        <v>0</v>
      </c>
      <c r="O44" s="193">
        <v>12</v>
      </c>
      <c r="P44" s="194">
        <v>30</v>
      </c>
      <c r="Q44" s="193">
        <v>18</v>
      </c>
      <c r="R44" s="194">
        <v>0</v>
      </c>
      <c r="S44" s="193">
        <f t="shared" ref="S44:S48" si="120">Q44</f>
        <v>18</v>
      </c>
      <c r="T44" s="194">
        <f t="shared" ref="T44:T48" si="121">R44</f>
        <v>0</v>
      </c>
      <c r="U44" s="193">
        <f t="shared" ref="U44:U48" si="122">S44</f>
        <v>18</v>
      </c>
      <c r="V44" s="194">
        <f t="shared" ref="V44:V48" si="123">T44</f>
        <v>0</v>
      </c>
      <c r="W44" s="195">
        <f t="shared" ref="W44:W48" si="124">TIME(K44,L44,0)</f>
        <v>0.3888888888888889</v>
      </c>
      <c r="X44" s="195">
        <f t="shared" ref="X44:X48" si="125">TIME(M44,N44,0)</f>
        <v>0.5</v>
      </c>
      <c r="Y44" s="195">
        <f t="shared" ref="Y44:Y48" si="126">TIME(O44,P44,0)</f>
        <v>0.52083333333333337</v>
      </c>
      <c r="Z44" s="195">
        <f t="shared" ref="Z44:Z48" si="127">TIME(Q44,R44,0)</f>
        <v>0.75</v>
      </c>
      <c r="AA44" s="195">
        <f t="shared" ref="AA44:AA48" si="128">TIME(S44,T44,0)</f>
        <v>0.75</v>
      </c>
      <c r="AB44" s="195">
        <f t="shared" ref="AB44:AB48" si="129">TIME(U44,V44,0)</f>
        <v>0.75</v>
      </c>
      <c r="AC44" s="667"/>
      <c r="AD44" s="196">
        <f t="shared" ref="AD44:AD71" si="130">TIME($AD$5,$AF$5,0)</f>
        <v>0.35069444444444442</v>
      </c>
      <c r="AE44" s="667"/>
      <c r="AF44" s="196">
        <f t="shared" ref="AF44:AF46" si="131">Z44-W44-(Y44-X44)+(AB44-AA44)</f>
        <v>0.34027777777777773</v>
      </c>
      <c r="AG44" s="196"/>
      <c r="AH44" s="196" t="s">
        <v>1684</v>
      </c>
      <c r="AI44" s="196"/>
      <c r="AJ44" s="709"/>
      <c r="AK44" s="709">
        <f>IF(AH44=$AH$3,1,0)</f>
        <v>0</v>
      </c>
      <c r="AL44" s="709">
        <f>IF(AH44=$AH$7,1,0)</f>
        <v>0</v>
      </c>
      <c r="AM44" s="709">
        <f>IF(AI44=$AH$4,1,0)</f>
        <v>0</v>
      </c>
      <c r="AN44" s="709"/>
      <c r="AO44" s="709">
        <f>IF(OR(AH44=$AH$2,AH44=$AH$5),1,IF(AH44=$AH$6,0.5,0))</f>
        <v>1</v>
      </c>
      <c r="AP44" s="709">
        <f>IF(OR(E44="Sa",E44="So",E44="",AH44="FT"),0,1)</f>
        <v>1</v>
      </c>
    </row>
    <row r="45" spans="1:42" ht="12.75" hidden="1" customHeight="1" outlineLevel="1" x14ac:dyDescent="0.2">
      <c r="B45" s="851"/>
      <c r="C45" s="851"/>
      <c r="D45" s="27" t="str">
        <f t="shared" ref="D45:D74" si="132">IF(E45="Mo",WEEKNUM(I45),"")</f>
        <v/>
      </c>
      <c r="E45" s="191" t="str">
        <f t="shared" ref="E45:E74" si="133">TEXT(I45,"TTT")</f>
        <v>Do</v>
      </c>
      <c r="F45" s="191">
        <f t="shared" ref="F45:F74" si="134">$F$5</f>
        <v>2023</v>
      </c>
      <c r="G45" s="191">
        <f t="shared" ref="G45:G74" si="135">$A$44</f>
        <v>2</v>
      </c>
      <c r="H45" s="191">
        <f>H44+1</f>
        <v>2</v>
      </c>
      <c r="I45" s="192">
        <f t="shared" ref="I45:I74" si="136">DATE(F45,G45,H45)</f>
        <v>43497</v>
      </c>
      <c r="J45" s="192"/>
      <c r="K45" s="193">
        <v>7</v>
      </c>
      <c r="L45" s="194">
        <v>30</v>
      </c>
      <c r="M45" s="193">
        <v>12</v>
      </c>
      <c r="N45" s="194">
        <v>0</v>
      </c>
      <c r="O45" s="193">
        <v>12</v>
      </c>
      <c r="P45" s="194">
        <v>30</v>
      </c>
      <c r="Q45" s="193">
        <v>17</v>
      </c>
      <c r="R45" s="194">
        <v>0</v>
      </c>
      <c r="S45" s="193">
        <f t="shared" si="120"/>
        <v>17</v>
      </c>
      <c r="T45" s="194">
        <f t="shared" si="121"/>
        <v>0</v>
      </c>
      <c r="U45" s="193">
        <f t="shared" si="122"/>
        <v>17</v>
      </c>
      <c r="V45" s="194">
        <f t="shared" si="123"/>
        <v>0</v>
      </c>
      <c r="W45" s="195">
        <f t="shared" si="124"/>
        <v>0.3125</v>
      </c>
      <c r="X45" s="195">
        <f t="shared" si="125"/>
        <v>0.5</v>
      </c>
      <c r="Y45" s="195">
        <f t="shared" si="126"/>
        <v>0.52083333333333337</v>
      </c>
      <c r="Z45" s="195">
        <f t="shared" si="127"/>
        <v>0.70833333333333337</v>
      </c>
      <c r="AA45" s="195">
        <f t="shared" si="128"/>
        <v>0.70833333333333337</v>
      </c>
      <c r="AB45" s="195">
        <f t="shared" si="129"/>
        <v>0.70833333333333337</v>
      </c>
      <c r="AC45" s="667"/>
      <c r="AD45" s="196">
        <f t="shared" si="130"/>
        <v>0.35069444444444442</v>
      </c>
      <c r="AE45" s="667"/>
      <c r="AF45" s="196">
        <f t="shared" si="131"/>
        <v>0.375</v>
      </c>
      <c r="AG45" s="196"/>
      <c r="AH45" s="196" t="s">
        <v>1684</v>
      </c>
      <c r="AI45" s="196"/>
      <c r="AJ45" s="710"/>
      <c r="AK45" s="709">
        <f t="shared" ref="AK45:AK74" si="137">IF(AH45=$AH$3,1,0)</f>
        <v>0</v>
      </c>
      <c r="AL45" s="709">
        <f t="shared" ref="AL45:AL74" si="138">IF(AH45=$AH$7,1,0)</f>
        <v>0</v>
      </c>
      <c r="AM45" s="709">
        <f t="shared" ref="AM45:AM74" si="139">IF(AI45=$AH$4,1,0)</f>
        <v>0</v>
      </c>
      <c r="AN45" s="709"/>
      <c r="AO45" s="709">
        <f t="shared" ref="AO45:AO74" si="140">IF(OR(AH45=$AH$2,AH45=$AH$5),1,IF(AH45=$AH$6,0.5,0))</f>
        <v>1</v>
      </c>
      <c r="AP45" s="709">
        <f t="shared" ref="AP45:AP74" si="141">IF(OR(E45="Sa",E45="So",E45="",AH45="FT"),0,1)</f>
        <v>1</v>
      </c>
    </row>
    <row r="46" spans="1:42" ht="12.75" hidden="1" customHeight="1" outlineLevel="1" x14ac:dyDescent="0.2">
      <c r="B46" s="851"/>
      <c r="C46" s="851"/>
      <c r="D46" s="27" t="str">
        <f t="shared" si="132"/>
        <v/>
      </c>
      <c r="E46" s="191" t="str">
        <f t="shared" si="133"/>
        <v>Fr</v>
      </c>
      <c r="F46" s="191">
        <f t="shared" si="134"/>
        <v>2023</v>
      </c>
      <c r="G46" s="191">
        <f t="shared" si="135"/>
        <v>2</v>
      </c>
      <c r="H46" s="191">
        <f t="shared" ref="H46:H74" si="142">H45+1</f>
        <v>3</v>
      </c>
      <c r="I46" s="192">
        <f t="shared" si="136"/>
        <v>43498</v>
      </c>
      <c r="J46" s="192"/>
      <c r="K46" s="193">
        <v>7</v>
      </c>
      <c r="L46" s="194">
        <v>0</v>
      </c>
      <c r="M46" s="193">
        <v>12</v>
      </c>
      <c r="N46" s="194">
        <v>0</v>
      </c>
      <c r="O46" s="193">
        <v>12</v>
      </c>
      <c r="P46" s="194">
        <v>30</v>
      </c>
      <c r="Q46" s="193">
        <v>16</v>
      </c>
      <c r="R46" s="194">
        <v>15</v>
      </c>
      <c r="S46" s="193">
        <f t="shared" si="120"/>
        <v>16</v>
      </c>
      <c r="T46" s="194">
        <f t="shared" si="121"/>
        <v>15</v>
      </c>
      <c r="U46" s="193">
        <f t="shared" si="122"/>
        <v>16</v>
      </c>
      <c r="V46" s="194">
        <f t="shared" si="123"/>
        <v>15</v>
      </c>
      <c r="W46" s="195">
        <f t="shared" si="124"/>
        <v>0.29166666666666669</v>
      </c>
      <c r="X46" s="195">
        <f t="shared" si="125"/>
        <v>0.5</v>
      </c>
      <c r="Y46" s="195">
        <f t="shared" si="126"/>
        <v>0.52083333333333337</v>
      </c>
      <c r="Z46" s="195">
        <f t="shared" si="127"/>
        <v>0.67708333333333337</v>
      </c>
      <c r="AA46" s="195">
        <f t="shared" si="128"/>
        <v>0.67708333333333337</v>
      </c>
      <c r="AB46" s="195">
        <f t="shared" si="129"/>
        <v>0.67708333333333337</v>
      </c>
      <c r="AC46" s="667"/>
      <c r="AD46" s="196">
        <f t="shared" si="130"/>
        <v>0.35069444444444442</v>
      </c>
      <c r="AE46" s="667"/>
      <c r="AF46" s="196">
        <f t="shared" si="131"/>
        <v>0.36458333333333331</v>
      </c>
      <c r="AG46" s="196"/>
      <c r="AH46" s="196" t="s">
        <v>1684</v>
      </c>
      <c r="AI46" s="196"/>
      <c r="AJ46" s="710"/>
      <c r="AK46" s="709">
        <f t="shared" si="137"/>
        <v>0</v>
      </c>
      <c r="AL46" s="709">
        <f t="shared" si="138"/>
        <v>0</v>
      </c>
      <c r="AM46" s="709">
        <f t="shared" si="139"/>
        <v>0</v>
      </c>
      <c r="AN46" s="709"/>
      <c r="AO46" s="709">
        <f t="shared" si="140"/>
        <v>1</v>
      </c>
      <c r="AP46" s="709">
        <f t="shared" si="141"/>
        <v>1</v>
      </c>
    </row>
    <row r="47" spans="1:42" ht="12.75" hidden="1" customHeight="1" outlineLevel="1" x14ac:dyDescent="0.2">
      <c r="B47" s="851"/>
      <c r="C47" s="851"/>
      <c r="D47" s="27" t="str">
        <f t="shared" si="132"/>
        <v/>
      </c>
      <c r="E47" s="191" t="str">
        <f t="shared" si="133"/>
        <v>Sa</v>
      </c>
      <c r="F47" s="191">
        <f t="shared" si="134"/>
        <v>2023</v>
      </c>
      <c r="G47" s="191">
        <f t="shared" si="135"/>
        <v>2</v>
      </c>
      <c r="H47" s="191">
        <f t="shared" si="142"/>
        <v>4</v>
      </c>
      <c r="I47" s="192">
        <f t="shared" si="136"/>
        <v>43499</v>
      </c>
      <c r="J47" s="192"/>
      <c r="K47" s="193">
        <f t="shared" ref="K47:R48" si="143">IF(OR($E47="Sa",$E47="So"),K$4,K$5)</f>
        <v>0</v>
      </c>
      <c r="L47" s="194">
        <f t="shared" si="143"/>
        <v>0</v>
      </c>
      <c r="M47" s="193">
        <f t="shared" si="143"/>
        <v>0</v>
      </c>
      <c r="N47" s="194">
        <f t="shared" si="143"/>
        <v>0</v>
      </c>
      <c r="O47" s="193">
        <f t="shared" si="143"/>
        <v>0</v>
      </c>
      <c r="P47" s="194">
        <f t="shared" si="143"/>
        <v>0</v>
      </c>
      <c r="Q47" s="193">
        <f t="shared" si="143"/>
        <v>0</v>
      </c>
      <c r="R47" s="194">
        <f t="shared" si="143"/>
        <v>0</v>
      </c>
      <c r="S47" s="193">
        <f t="shared" si="120"/>
        <v>0</v>
      </c>
      <c r="T47" s="194">
        <f t="shared" si="121"/>
        <v>0</v>
      </c>
      <c r="U47" s="193">
        <f t="shared" si="122"/>
        <v>0</v>
      </c>
      <c r="V47" s="194">
        <f t="shared" si="123"/>
        <v>0</v>
      </c>
      <c r="W47" s="195">
        <f t="shared" si="124"/>
        <v>0</v>
      </c>
      <c r="X47" s="195">
        <f t="shared" si="125"/>
        <v>0</v>
      </c>
      <c r="Y47" s="195">
        <f t="shared" si="126"/>
        <v>0</v>
      </c>
      <c r="Z47" s="195">
        <f t="shared" si="127"/>
        <v>0</v>
      </c>
      <c r="AA47" s="195">
        <f t="shared" si="128"/>
        <v>0</v>
      </c>
      <c r="AB47" s="195">
        <f t="shared" si="129"/>
        <v>0</v>
      </c>
      <c r="AC47" s="667"/>
      <c r="AD47" s="196">
        <f t="shared" ref="AD47:AD48" si="144">IF(OR(E47="Sa",E47="So"),TIME($AD$4,$AF$4,0),TIME($AD$5,$AF$5,0))</f>
        <v>0</v>
      </c>
      <c r="AE47" s="667"/>
      <c r="AF47" s="196">
        <f>IF(OR(E47="Sa",E47="So"),TIME($AD$4,$AF$4,0),(Z47-W47-(Y47-X47)+(AB47-AA47)))</f>
        <v>0</v>
      </c>
      <c r="AG47" s="196"/>
      <c r="AH47" s="196"/>
      <c r="AI47" s="196"/>
      <c r="AJ47" s="710"/>
      <c r="AK47" s="709">
        <f t="shared" si="137"/>
        <v>0</v>
      </c>
      <c r="AL47" s="709">
        <f t="shared" si="138"/>
        <v>0</v>
      </c>
      <c r="AM47" s="709">
        <f t="shared" si="139"/>
        <v>0</v>
      </c>
      <c r="AN47" s="709"/>
      <c r="AO47" s="709">
        <f t="shared" si="140"/>
        <v>0</v>
      </c>
      <c r="AP47" s="709">
        <f t="shared" si="141"/>
        <v>0</v>
      </c>
    </row>
    <row r="48" spans="1:42" ht="12.75" hidden="1" customHeight="1" outlineLevel="1" x14ac:dyDescent="0.2">
      <c r="B48" s="851"/>
      <c r="C48" s="851"/>
      <c r="D48" s="27" t="str">
        <f t="shared" si="132"/>
        <v/>
      </c>
      <c r="E48" s="191" t="str">
        <f t="shared" si="133"/>
        <v>So</v>
      </c>
      <c r="F48" s="191">
        <f t="shared" si="134"/>
        <v>2023</v>
      </c>
      <c r="G48" s="191">
        <f t="shared" si="135"/>
        <v>2</v>
      </c>
      <c r="H48" s="191">
        <f t="shared" si="142"/>
        <v>5</v>
      </c>
      <c r="I48" s="192">
        <f t="shared" si="136"/>
        <v>43500</v>
      </c>
      <c r="J48" s="192"/>
      <c r="K48" s="193">
        <f t="shared" si="143"/>
        <v>0</v>
      </c>
      <c r="L48" s="194">
        <f t="shared" si="143"/>
        <v>0</v>
      </c>
      <c r="M48" s="193">
        <f t="shared" si="143"/>
        <v>0</v>
      </c>
      <c r="N48" s="194">
        <f t="shared" si="143"/>
        <v>0</v>
      </c>
      <c r="O48" s="193">
        <f t="shared" si="143"/>
        <v>0</v>
      </c>
      <c r="P48" s="194">
        <f t="shared" si="143"/>
        <v>0</v>
      </c>
      <c r="Q48" s="193">
        <f t="shared" si="143"/>
        <v>0</v>
      </c>
      <c r="R48" s="194">
        <f t="shared" si="143"/>
        <v>0</v>
      </c>
      <c r="S48" s="193">
        <f t="shared" si="120"/>
        <v>0</v>
      </c>
      <c r="T48" s="194">
        <f t="shared" si="121"/>
        <v>0</v>
      </c>
      <c r="U48" s="193">
        <f t="shared" si="122"/>
        <v>0</v>
      </c>
      <c r="V48" s="194">
        <f t="shared" si="123"/>
        <v>0</v>
      </c>
      <c r="W48" s="195">
        <f t="shared" si="124"/>
        <v>0</v>
      </c>
      <c r="X48" s="195">
        <f t="shared" si="125"/>
        <v>0</v>
      </c>
      <c r="Y48" s="195">
        <f t="shared" si="126"/>
        <v>0</v>
      </c>
      <c r="Z48" s="195">
        <f t="shared" si="127"/>
        <v>0</v>
      </c>
      <c r="AA48" s="195">
        <f t="shared" si="128"/>
        <v>0</v>
      </c>
      <c r="AB48" s="195">
        <f t="shared" si="129"/>
        <v>0</v>
      </c>
      <c r="AC48" s="667"/>
      <c r="AD48" s="196">
        <f t="shared" si="144"/>
        <v>0</v>
      </c>
      <c r="AE48" s="667"/>
      <c r="AF48" s="196">
        <f>IF(OR(E48="Sa",E48="So"),TIME($AD$4,$AF$4,0),(Z48-W48-(Y48-X48)+(AB48-AA48)))</f>
        <v>0</v>
      </c>
      <c r="AG48" s="196"/>
      <c r="AH48" s="196"/>
      <c r="AI48" s="196"/>
      <c r="AJ48" s="710"/>
      <c r="AK48" s="709">
        <f t="shared" si="137"/>
        <v>0</v>
      </c>
      <c r="AL48" s="709">
        <f t="shared" si="138"/>
        <v>0</v>
      </c>
      <c r="AM48" s="709">
        <f t="shared" si="139"/>
        <v>0</v>
      </c>
      <c r="AN48" s="709"/>
      <c r="AO48" s="709">
        <f t="shared" si="140"/>
        <v>0</v>
      </c>
      <c r="AP48" s="709">
        <f t="shared" si="141"/>
        <v>0</v>
      </c>
    </row>
    <row r="49" spans="2:42" ht="12.75" hidden="1" customHeight="1" outlineLevel="1" x14ac:dyDescent="0.2">
      <c r="B49" s="851"/>
      <c r="C49" s="851"/>
      <c r="D49" s="27">
        <f t="shared" si="132"/>
        <v>6</v>
      </c>
      <c r="E49" s="191" t="str">
        <f t="shared" si="133"/>
        <v>Mo</v>
      </c>
      <c r="F49" s="191">
        <f t="shared" si="134"/>
        <v>2023</v>
      </c>
      <c r="G49" s="191">
        <f t="shared" si="135"/>
        <v>2</v>
      </c>
      <c r="H49" s="191">
        <f t="shared" si="142"/>
        <v>6</v>
      </c>
      <c r="I49" s="192">
        <f t="shared" si="136"/>
        <v>43501</v>
      </c>
      <c r="J49" s="192"/>
      <c r="K49" s="193">
        <v>7</v>
      </c>
      <c r="L49" s="194">
        <v>30</v>
      </c>
      <c r="M49" s="193">
        <v>12</v>
      </c>
      <c r="N49" s="194">
        <v>0</v>
      </c>
      <c r="O49" s="193">
        <v>12</v>
      </c>
      <c r="P49" s="194">
        <v>30</v>
      </c>
      <c r="Q49" s="193">
        <v>17</v>
      </c>
      <c r="R49" s="194">
        <v>20</v>
      </c>
      <c r="S49" s="193">
        <f t="shared" ref="S49:S55" si="145">Q49</f>
        <v>17</v>
      </c>
      <c r="T49" s="194">
        <f t="shared" ref="T49:T55" si="146">R49</f>
        <v>20</v>
      </c>
      <c r="U49" s="193">
        <f t="shared" ref="U49:U55" si="147">S49</f>
        <v>17</v>
      </c>
      <c r="V49" s="194">
        <f t="shared" ref="V49:V55" si="148">T49</f>
        <v>20</v>
      </c>
      <c r="W49" s="195">
        <f t="shared" ref="W49:W55" si="149">TIME(K49,L49,0)</f>
        <v>0.3125</v>
      </c>
      <c r="X49" s="195">
        <f t="shared" ref="X49:X55" si="150">TIME(M49,N49,0)</f>
        <v>0.5</v>
      </c>
      <c r="Y49" s="195">
        <f t="shared" ref="Y49:Y55" si="151">TIME(O49,P49,0)</f>
        <v>0.52083333333333337</v>
      </c>
      <c r="Z49" s="195">
        <f t="shared" ref="Z49:Z55" si="152">TIME(Q49,R49,0)</f>
        <v>0.72222222222222221</v>
      </c>
      <c r="AA49" s="195">
        <f t="shared" ref="AA49:AA55" si="153">TIME(S49,T49,0)</f>
        <v>0.72222222222222221</v>
      </c>
      <c r="AB49" s="195">
        <f t="shared" ref="AB49:AB55" si="154">TIME(U49,V49,0)</f>
        <v>0.72222222222222221</v>
      </c>
      <c r="AC49" s="667"/>
      <c r="AD49" s="196">
        <f t="shared" si="130"/>
        <v>0.35069444444444442</v>
      </c>
      <c r="AE49" s="667"/>
      <c r="AF49" s="196">
        <f t="shared" ref="AF49:AF53" si="155">Z49-W49-(Y49-X49)+(AB49-AA49)</f>
        <v>0.38888888888888884</v>
      </c>
      <c r="AG49" s="196"/>
      <c r="AH49" s="196" t="s">
        <v>1684</v>
      </c>
      <c r="AI49" s="196"/>
      <c r="AJ49" s="710"/>
      <c r="AK49" s="709">
        <f t="shared" si="137"/>
        <v>0</v>
      </c>
      <c r="AL49" s="709">
        <f t="shared" si="138"/>
        <v>0</v>
      </c>
      <c r="AM49" s="709">
        <f t="shared" si="139"/>
        <v>0</v>
      </c>
      <c r="AN49" s="709"/>
      <c r="AO49" s="709">
        <f t="shared" si="140"/>
        <v>1</v>
      </c>
      <c r="AP49" s="709">
        <f t="shared" si="141"/>
        <v>1</v>
      </c>
    </row>
    <row r="50" spans="2:42" ht="12.75" hidden="1" customHeight="1" outlineLevel="1" x14ac:dyDescent="0.2">
      <c r="B50" s="851"/>
      <c r="C50" s="851"/>
      <c r="D50" s="27" t="str">
        <f t="shared" si="132"/>
        <v/>
      </c>
      <c r="E50" s="191" t="str">
        <f t="shared" si="133"/>
        <v>Di</v>
      </c>
      <c r="F50" s="191">
        <f t="shared" si="134"/>
        <v>2023</v>
      </c>
      <c r="G50" s="191">
        <f t="shared" si="135"/>
        <v>2</v>
      </c>
      <c r="H50" s="191">
        <f t="shared" si="142"/>
        <v>7</v>
      </c>
      <c r="I50" s="192">
        <f t="shared" si="136"/>
        <v>43502</v>
      </c>
      <c r="J50" s="192"/>
      <c r="K50" s="193">
        <v>8</v>
      </c>
      <c r="L50" s="194">
        <v>10</v>
      </c>
      <c r="M50" s="193">
        <v>13</v>
      </c>
      <c r="N50" s="194">
        <v>10</v>
      </c>
      <c r="O50" s="193">
        <v>13</v>
      </c>
      <c r="P50" s="194">
        <v>50</v>
      </c>
      <c r="Q50" s="193">
        <v>17</v>
      </c>
      <c r="R50" s="194">
        <v>20</v>
      </c>
      <c r="S50" s="193">
        <f t="shared" si="145"/>
        <v>17</v>
      </c>
      <c r="T50" s="194">
        <f t="shared" si="146"/>
        <v>20</v>
      </c>
      <c r="U50" s="193">
        <f t="shared" si="147"/>
        <v>17</v>
      </c>
      <c r="V50" s="194">
        <f t="shared" si="148"/>
        <v>20</v>
      </c>
      <c r="W50" s="195">
        <f t="shared" si="149"/>
        <v>0.34027777777777773</v>
      </c>
      <c r="X50" s="195">
        <f t="shared" si="150"/>
        <v>0.54861111111111105</v>
      </c>
      <c r="Y50" s="195">
        <f t="shared" si="151"/>
        <v>0.57638888888888895</v>
      </c>
      <c r="Z50" s="195">
        <f t="shared" si="152"/>
        <v>0.72222222222222221</v>
      </c>
      <c r="AA50" s="195">
        <f t="shared" si="153"/>
        <v>0.72222222222222221</v>
      </c>
      <c r="AB50" s="195">
        <f t="shared" si="154"/>
        <v>0.72222222222222221</v>
      </c>
      <c r="AC50" s="667"/>
      <c r="AD50" s="196">
        <f t="shared" si="130"/>
        <v>0.35069444444444442</v>
      </c>
      <c r="AE50" s="667"/>
      <c r="AF50" s="196">
        <f t="shared" si="155"/>
        <v>0.35416666666666657</v>
      </c>
      <c r="AG50" s="196"/>
      <c r="AH50" s="196" t="s">
        <v>963</v>
      </c>
      <c r="AI50" s="196"/>
      <c r="AJ50" s="710"/>
      <c r="AK50" s="709">
        <f t="shared" si="137"/>
        <v>0</v>
      </c>
      <c r="AL50" s="709">
        <f t="shared" si="138"/>
        <v>0</v>
      </c>
      <c r="AM50" s="709">
        <f t="shared" si="139"/>
        <v>0</v>
      </c>
      <c r="AN50" s="709"/>
      <c r="AO50" s="709">
        <f t="shared" si="140"/>
        <v>1</v>
      </c>
      <c r="AP50" s="709">
        <f t="shared" si="141"/>
        <v>1</v>
      </c>
    </row>
    <row r="51" spans="2:42" ht="12.75" hidden="1" customHeight="1" outlineLevel="1" x14ac:dyDescent="0.2">
      <c r="B51" s="851"/>
      <c r="C51" s="851"/>
      <c r="D51" s="27" t="str">
        <f t="shared" si="132"/>
        <v/>
      </c>
      <c r="E51" s="191" t="str">
        <f t="shared" si="133"/>
        <v>Mi</v>
      </c>
      <c r="F51" s="191">
        <f t="shared" si="134"/>
        <v>2023</v>
      </c>
      <c r="G51" s="191">
        <f t="shared" si="135"/>
        <v>2</v>
      </c>
      <c r="H51" s="191">
        <f t="shared" si="142"/>
        <v>8</v>
      </c>
      <c r="I51" s="192">
        <f t="shared" si="136"/>
        <v>43503</v>
      </c>
      <c r="J51" s="192"/>
      <c r="K51" s="193">
        <v>8</v>
      </c>
      <c r="L51" s="194">
        <v>20</v>
      </c>
      <c r="M51" s="193">
        <v>13</v>
      </c>
      <c r="N51" s="194">
        <v>0</v>
      </c>
      <c r="O51" s="193">
        <v>13</v>
      </c>
      <c r="P51" s="194">
        <v>30</v>
      </c>
      <c r="Q51" s="193">
        <v>17</v>
      </c>
      <c r="R51" s="194">
        <v>50</v>
      </c>
      <c r="S51" s="193">
        <f t="shared" si="145"/>
        <v>17</v>
      </c>
      <c r="T51" s="194">
        <f t="shared" si="146"/>
        <v>50</v>
      </c>
      <c r="U51" s="193">
        <f t="shared" si="147"/>
        <v>17</v>
      </c>
      <c r="V51" s="194">
        <f t="shared" si="148"/>
        <v>50</v>
      </c>
      <c r="W51" s="195">
        <f t="shared" si="149"/>
        <v>0.34722222222222227</v>
      </c>
      <c r="X51" s="195">
        <f t="shared" si="150"/>
        <v>0.54166666666666663</v>
      </c>
      <c r="Y51" s="195">
        <f t="shared" si="151"/>
        <v>0.5625</v>
      </c>
      <c r="Z51" s="195">
        <f t="shared" si="152"/>
        <v>0.74305555555555547</v>
      </c>
      <c r="AA51" s="195">
        <f t="shared" si="153"/>
        <v>0.74305555555555547</v>
      </c>
      <c r="AB51" s="195">
        <f t="shared" si="154"/>
        <v>0.74305555555555547</v>
      </c>
      <c r="AC51" s="667"/>
      <c r="AD51" s="196">
        <f t="shared" si="130"/>
        <v>0.35069444444444442</v>
      </c>
      <c r="AE51" s="667"/>
      <c r="AF51" s="196">
        <f t="shared" si="155"/>
        <v>0.37499999999999983</v>
      </c>
      <c r="AG51" s="196"/>
      <c r="AH51" s="196" t="s">
        <v>963</v>
      </c>
      <c r="AI51" s="196"/>
      <c r="AJ51" s="710"/>
      <c r="AK51" s="709">
        <f t="shared" si="137"/>
        <v>0</v>
      </c>
      <c r="AL51" s="709">
        <f t="shared" si="138"/>
        <v>0</v>
      </c>
      <c r="AM51" s="709">
        <f t="shared" si="139"/>
        <v>0</v>
      </c>
      <c r="AN51" s="709"/>
      <c r="AO51" s="709">
        <f t="shared" si="140"/>
        <v>1</v>
      </c>
      <c r="AP51" s="709">
        <f t="shared" si="141"/>
        <v>1</v>
      </c>
    </row>
    <row r="52" spans="2:42" ht="12.75" hidden="1" customHeight="1" outlineLevel="1" x14ac:dyDescent="0.2">
      <c r="B52" s="851"/>
      <c r="C52" s="851"/>
      <c r="D52" s="27" t="str">
        <f t="shared" si="132"/>
        <v/>
      </c>
      <c r="E52" s="191" t="str">
        <f t="shared" si="133"/>
        <v>Do</v>
      </c>
      <c r="F52" s="191">
        <f t="shared" si="134"/>
        <v>2023</v>
      </c>
      <c r="G52" s="191">
        <f t="shared" si="135"/>
        <v>2</v>
      </c>
      <c r="H52" s="191">
        <f t="shared" si="142"/>
        <v>9</v>
      </c>
      <c r="I52" s="192">
        <f t="shared" si="136"/>
        <v>43504</v>
      </c>
      <c r="J52" s="192"/>
      <c r="K52" s="193">
        <v>8</v>
      </c>
      <c r="L52" s="194">
        <v>30</v>
      </c>
      <c r="M52" s="193">
        <v>11</v>
      </c>
      <c r="N52" s="194">
        <v>50</v>
      </c>
      <c r="O52" s="193">
        <v>13</v>
      </c>
      <c r="P52" s="194">
        <v>30</v>
      </c>
      <c r="Q52" s="193">
        <v>17</v>
      </c>
      <c r="R52" s="194">
        <v>45</v>
      </c>
      <c r="S52" s="193">
        <f t="shared" si="145"/>
        <v>17</v>
      </c>
      <c r="T52" s="194">
        <f t="shared" si="146"/>
        <v>45</v>
      </c>
      <c r="U52" s="193">
        <f t="shared" si="147"/>
        <v>17</v>
      </c>
      <c r="V52" s="194">
        <f t="shared" si="148"/>
        <v>45</v>
      </c>
      <c r="W52" s="195">
        <f t="shared" si="149"/>
        <v>0.35416666666666669</v>
      </c>
      <c r="X52" s="195">
        <f t="shared" si="150"/>
        <v>0.49305555555555558</v>
      </c>
      <c r="Y52" s="195">
        <f t="shared" si="151"/>
        <v>0.5625</v>
      </c>
      <c r="Z52" s="195">
        <f t="shared" si="152"/>
        <v>0.73958333333333337</v>
      </c>
      <c r="AA52" s="195">
        <f t="shared" si="153"/>
        <v>0.73958333333333337</v>
      </c>
      <c r="AB52" s="195">
        <f t="shared" si="154"/>
        <v>0.73958333333333337</v>
      </c>
      <c r="AC52" s="667"/>
      <c r="AD52" s="196">
        <f t="shared" si="130"/>
        <v>0.35069444444444442</v>
      </c>
      <c r="AE52" s="667"/>
      <c r="AF52" s="196">
        <f t="shared" si="155"/>
        <v>0.31597222222222227</v>
      </c>
      <c r="AG52" s="196"/>
      <c r="AH52" s="196" t="s">
        <v>963</v>
      </c>
      <c r="AI52" s="196"/>
      <c r="AJ52" s="710"/>
      <c r="AK52" s="709">
        <f t="shared" si="137"/>
        <v>0</v>
      </c>
      <c r="AL52" s="709">
        <f t="shared" si="138"/>
        <v>0</v>
      </c>
      <c r="AM52" s="709">
        <f t="shared" si="139"/>
        <v>0</v>
      </c>
      <c r="AN52" s="709"/>
      <c r="AO52" s="709">
        <f t="shared" si="140"/>
        <v>1</v>
      </c>
      <c r="AP52" s="709">
        <f t="shared" si="141"/>
        <v>1</v>
      </c>
    </row>
    <row r="53" spans="2:42" ht="12.75" hidden="1" customHeight="1" outlineLevel="1" x14ac:dyDescent="0.2">
      <c r="B53" s="851"/>
      <c r="C53" s="851"/>
      <c r="D53" s="27" t="str">
        <f t="shared" si="132"/>
        <v/>
      </c>
      <c r="E53" s="191" t="str">
        <f t="shared" si="133"/>
        <v>Fr</v>
      </c>
      <c r="F53" s="191">
        <f t="shared" si="134"/>
        <v>2023</v>
      </c>
      <c r="G53" s="191">
        <f t="shared" si="135"/>
        <v>2</v>
      </c>
      <c r="H53" s="191">
        <f t="shared" si="142"/>
        <v>10</v>
      </c>
      <c r="I53" s="192">
        <f t="shared" si="136"/>
        <v>43505</v>
      </c>
      <c r="J53" s="192"/>
      <c r="K53" s="193">
        <v>7</v>
      </c>
      <c r="L53" s="194">
        <v>0</v>
      </c>
      <c r="M53" s="193">
        <v>12</v>
      </c>
      <c r="N53" s="194">
        <v>0</v>
      </c>
      <c r="O53" s="193">
        <v>12</v>
      </c>
      <c r="P53" s="194">
        <v>30</v>
      </c>
      <c r="Q53" s="193">
        <v>15</v>
      </c>
      <c r="R53" s="194">
        <v>30</v>
      </c>
      <c r="S53" s="193">
        <f t="shared" si="145"/>
        <v>15</v>
      </c>
      <c r="T53" s="194">
        <f t="shared" si="146"/>
        <v>30</v>
      </c>
      <c r="U53" s="193">
        <f t="shared" si="147"/>
        <v>15</v>
      </c>
      <c r="V53" s="194">
        <f t="shared" si="148"/>
        <v>30</v>
      </c>
      <c r="W53" s="195">
        <f t="shared" si="149"/>
        <v>0.29166666666666669</v>
      </c>
      <c r="X53" s="195">
        <f t="shared" si="150"/>
        <v>0.5</v>
      </c>
      <c r="Y53" s="195">
        <f t="shared" si="151"/>
        <v>0.52083333333333337</v>
      </c>
      <c r="Z53" s="195">
        <f t="shared" si="152"/>
        <v>0.64583333333333337</v>
      </c>
      <c r="AA53" s="195">
        <f t="shared" si="153"/>
        <v>0.64583333333333337</v>
      </c>
      <c r="AB53" s="195">
        <f t="shared" si="154"/>
        <v>0.64583333333333337</v>
      </c>
      <c r="AC53" s="667"/>
      <c r="AD53" s="196">
        <f t="shared" si="130"/>
        <v>0.35069444444444442</v>
      </c>
      <c r="AE53" s="667"/>
      <c r="AF53" s="196">
        <f t="shared" si="155"/>
        <v>0.33333333333333331</v>
      </c>
      <c r="AG53" s="196"/>
      <c r="AH53" s="196" t="s">
        <v>1684</v>
      </c>
      <c r="AI53" s="196"/>
      <c r="AJ53" s="710"/>
      <c r="AK53" s="709">
        <f t="shared" si="137"/>
        <v>0</v>
      </c>
      <c r="AL53" s="709">
        <f t="shared" si="138"/>
        <v>0</v>
      </c>
      <c r="AM53" s="709">
        <f t="shared" si="139"/>
        <v>0</v>
      </c>
      <c r="AN53" s="709"/>
      <c r="AO53" s="709">
        <f t="shared" si="140"/>
        <v>1</v>
      </c>
      <c r="AP53" s="709">
        <f t="shared" si="141"/>
        <v>1</v>
      </c>
    </row>
    <row r="54" spans="2:42" ht="12.75" hidden="1" customHeight="1" outlineLevel="1" x14ac:dyDescent="0.2">
      <c r="B54" s="851"/>
      <c r="C54" s="851"/>
      <c r="D54" s="27" t="str">
        <f t="shared" si="132"/>
        <v/>
      </c>
      <c r="E54" s="191" t="str">
        <f t="shared" si="133"/>
        <v>Sa</v>
      </c>
      <c r="F54" s="191">
        <f t="shared" si="134"/>
        <v>2023</v>
      </c>
      <c r="G54" s="191">
        <f t="shared" si="135"/>
        <v>2</v>
      </c>
      <c r="H54" s="191">
        <f t="shared" si="142"/>
        <v>11</v>
      </c>
      <c r="I54" s="192">
        <f t="shared" si="136"/>
        <v>43506</v>
      </c>
      <c r="J54" s="192"/>
      <c r="K54" s="193">
        <f t="shared" ref="K54:R55" si="156">IF(OR($E54="Sa",$E54="So"),K$4,K$5)</f>
        <v>0</v>
      </c>
      <c r="L54" s="194">
        <f t="shared" si="156"/>
        <v>0</v>
      </c>
      <c r="M54" s="193">
        <f t="shared" si="156"/>
        <v>0</v>
      </c>
      <c r="N54" s="194">
        <f t="shared" si="156"/>
        <v>0</v>
      </c>
      <c r="O54" s="193">
        <f t="shared" si="156"/>
        <v>0</v>
      </c>
      <c r="P54" s="194">
        <f t="shared" si="156"/>
        <v>0</v>
      </c>
      <c r="Q54" s="193">
        <f t="shared" si="156"/>
        <v>0</v>
      </c>
      <c r="R54" s="194">
        <f t="shared" si="156"/>
        <v>0</v>
      </c>
      <c r="S54" s="193">
        <f t="shared" si="145"/>
        <v>0</v>
      </c>
      <c r="T54" s="194">
        <f t="shared" si="146"/>
        <v>0</v>
      </c>
      <c r="U54" s="193">
        <f t="shared" si="147"/>
        <v>0</v>
      </c>
      <c r="V54" s="194">
        <f t="shared" si="148"/>
        <v>0</v>
      </c>
      <c r="W54" s="195">
        <f t="shared" si="149"/>
        <v>0</v>
      </c>
      <c r="X54" s="195">
        <f t="shared" si="150"/>
        <v>0</v>
      </c>
      <c r="Y54" s="195">
        <f t="shared" si="151"/>
        <v>0</v>
      </c>
      <c r="Z54" s="195">
        <f t="shared" si="152"/>
        <v>0</v>
      </c>
      <c r="AA54" s="195">
        <f t="shared" si="153"/>
        <v>0</v>
      </c>
      <c r="AB54" s="195">
        <f t="shared" si="154"/>
        <v>0</v>
      </c>
      <c r="AC54" s="667"/>
      <c r="AD54" s="196">
        <f t="shared" ref="AD54:AD55" si="157">IF(OR(E54="Sa",E54="So"),TIME($AD$4,$AF$4,0),TIME($AD$5,$AF$5,0))</f>
        <v>0</v>
      </c>
      <c r="AE54" s="667"/>
      <c r="AF54" s="196">
        <f>IF(OR(E54="Sa",E54="So"),TIME($AD$4,$AF$4,0),(Z54-W54-(Y54-X54)+(AB54-AA54)))</f>
        <v>0</v>
      </c>
      <c r="AG54" s="196"/>
      <c r="AH54" s="196"/>
      <c r="AI54" s="196"/>
      <c r="AJ54" s="710"/>
      <c r="AK54" s="709">
        <f t="shared" si="137"/>
        <v>0</v>
      </c>
      <c r="AL54" s="709">
        <f t="shared" si="138"/>
        <v>0</v>
      </c>
      <c r="AM54" s="709">
        <f t="shared" si="139"/>
        <v>0</v>
      </c>
      <c r="AN54" s="709"/>
      <c r="AO54" s="709">
        <f t="shared" si="140"/>
        <v>0</v>
      </c>
      <c r="AP54" s="709">
        <f t="shared" si="141"/>
        <v>0</v>
      </c>
    </row>
    <row r="55" spans="2:42" ht="12.75" hidden="1" customHeight="1" outlineLevel="1" x14ac:dyDescent="0.2">
      <c r="B55" s="851"/>
      <c r="C55" s="851"/>
      <c r="D55" s="27" t="str">
        <f t="shared" si="132"/>
        <v/>
      </c>
      <c r="E55" s="191" t="str">
        <f t="shared" si="133"/>
        <v>So</v>
      </c>
      <c r="F55" s="191">
        <f t="shared" si="134"/>
        <v>2023</v>
      </c>
      <c r="G55" s="191">
        <f t="shared" si="135"/>
        <v>2</v>
      </c>
      <c r="H55" s="191">
        <f t="shared" si="142"/>
        <v>12</v>
      </c>
      <c r="I55" s="192">
        <f t="shared" si="136"/>
        <v>43507</v>
      </c>
      <c r="J55" s="192"/>
      <c r="K55" s="193">
        <f t="shared" si="156"/>
        <v>0</v>
      </c>
      <c r="L55" s="194">
        <f t="shared" si="156"/>
        <v>0</v>
      </c>
      <c r="M55" s="193">
        <f t="shared" si="156"/>
        <v>0</v>
      </c>
      <c r="N55" s="194">
        <f t="shared" si="156"/>
        <v>0</v>
      </c>
      <c r="O55" s="193">
        <f t="shared" si="156"/>
        <v>0</v>
      </c>
      <c r="P55" s="194">
        <f t="shared" si="156"/>
        <v>0</v>
      </c>
      <c r="Q55" s="193">
        <f t="shared" si="156"/>
        <v>0</v>
      </c>
      <c r="R55" s="194">
        <f t="shared" si="156"/>
        <v>0</v>
      </c>
      <c r="S55" s="193">
        <f t="shared" si="145"/>
        <v>0</v>
      </c>
      <c r="T55" s="194">
        <f t="shared" si="146"/>
        <v>0</v>
      </c>
      <c r="U55" s="193">
        <f t="shared" si="147"/>
        <v>0</v>
      </c>
      <c r="V55" s="194">
        <f t="shared" si="148"/>
        <v>0</v>
      </c>
      <c r="W55" s="195">
        <f t="shared" si="149"/>
        <v>0</v>
      </c>
      <c r="X55" s="195">
        <f t="shared" si="150"/>
        <v>0</v>
      </c>
      <c r="Y55" s="195">
        <f t="shared" si="151"/>
        <v>0</v>
      </c>
      <c r="Z55" s="195">
        <f t="shared" si="152"/>
        <v>0</v>
      </c>
      <c r="AA55" s="195">
        <f t="shared" si="153"/>
        <v>0</v>
      </c>
      <c r="AB55" s="195">
        <f t="shared" si="154"/>
        <v>0</v>
      </c>
      <c r="AC55" s="667"/>
      <c r="AD55" s="196">
        <f t="shared" si="157"/>
        <v>0</v>
      </c>
      <c r="AE55" s="667"/>
      <c r="AF55" s="196">
        <f>IF(OR(E55="Sa",E55="So"),TIME($AD$4,$AF$4,0),(Z55-W55-(Y55-X55)+(AB55-AA55)))</f>
        <v>0</v>
      </c>
      <c r="AG55" s="196"/>
      <c r="AH55" s="196"/>
      <c r="AI55" s="196"/>
      <c r="AJ55" s="710"/>
      <c r="AK55" s="709">
        <f t="shared" si="137"/>
        <v>0</v>
      </c>
      <c r="AL55" s="709">
        <f t="shared" si="138"/>
        <v>0</v>
      </c>
      <c r="AM55" s="709">
        <f t="shared" si="139"/>
        <v>0</v>
      </c>
      <c r="AN55" s="709"/>
      <c r="AO55" s="709">
        <f t="shared" si="140"/>
        <v>0</v>
      </c>
      <c r="AP55" s="709">
        <f t="shared" si="141"/>
        <v>0</v>
      </c>
    </row>
    <row r="56" spans="2:42" ht="12.75" hidden="1" customHeight="1" outlineLevel="1" x14ac:dyDescent="0.2">
      <c r="B56" s="851"/>
      <c r="C56" s="851"/>
      <c r="D56" s="27">
        <f t="shared" si="132"/>
        <v>7</v>
      </c>
      <c r="E56" s="191" t="str">
        <f t="shared" si="133"/>
        <v>Mo</v>
      </c>
      <c r="F56" s="191">
        <f t="shared" si="134"/>
        <v>2023</v>
      </c>
      <c r="G56" s="191">
        <f t="shared" si="135"/>
        <v>2</v>
      </c>
      <c r="H56" s="191">
        <f t="shared" si="142"/>
        <v>13</v>
      </c>
      <c r="I56" s="192">
        <f t="shared" si="136"/>
        <v>43508</v>
      </c>
      <c r="J56" s="192"/>
      <c r="K56" s="193">
        <v>8</v>
      </c>
      <c r="L56" s="194">
        <v>20</v>
      </c>
      <c r="M56" s="193">
        <v>13</v>
      </c>
      <c r="N56" s="194">
        <v>0</v>
      </c>
      <c r="O56" s="193">
        <v>13</v>
      </c>
      <c r="P56" s="194">
        <v>30</v>
      </c>
      <c r="Q56" s="193">
        <v>17</v>
      </c>
      <c r="R56" s="194">
        <v>45</v>
      </c>
      <c r="S56" s="193">
        <f t="shared" ref="S56:S62" si="158">Q56</f>
        <v>17</v>
      </c>
      <c r="T56" s="194">
        <f t="shared" ref="T56:T62" si="159">R56</f>
        <v>45</v>
      </c>
      <c r="U56" s="193">
        <f t="shared" ref="U56:U62" si="160">S56</f>
        <v>17</v>
      </c>
      <c r="V56" s="194">
        <f t="shared" ref="V56:V62" si="161">T56</f>
        <v>45</v>
      </c>
      <c r="W56" s="195">
        <f t="shared" ref="W56:W62" si="162">TIME(K56,L56,0)</f>
        <v>0.34722222222222227</v>
      </c>
      <c r="X56" s="195">
        <f t="shared" ref="X56:X62" si="163">TIME(M56,N56,0)</f>
        <v>0.54166666666666663</v>
      </c>
      <c r="Y56" s="195">
        <f t="shared" ref="Y56:Y62" si="164">TIME(O56,P56,0)</f>
        <v>0.5625</v>
      </c>
      <c r="Z56" s="195">
        <f t="shared" ref="Z56:Z62" si="165">TIME(Q56,R56,0)</f>
        <v>0.73958333333333337</v>
      </c>
      <c r="AA56" s="195">
        <f t="shared" ref="AA56:AA62" si="166">TIME(S56,T56,0)</f>
        <v>0.73958333333333337</v>
      </c>
      <c r="AB56" s="195">
        <f t="shared" ref="AB56:AB62" si="167">TIME(U56,V56,0)</f>
        <v>0.73958333333333337</v>
      </c>
      <c r="AC56" s="667"/>
      <c r="AD56" s="196">
        <f t="shared" si="130"/>
        <v>0.35069444444444442</v>
      </c>
      <c r="AE56" s="667"/>
      <c r="AF56" s="196">
        <f t="shared" ref="AF56:AF60" si="168">Z56-W56-(Y56-X56)+(AB56-AA56)</f>
        <v>0.37152777777777773</v>
      </c>
      <c r="AG56" s="196"/>
      <c r="AH56" s="196" t="s">
        <v>963</v>
      </c>
      <c r="AI56" s="196"/>
      <c r="AJ56" s="710"/>
      <c r="AK56" s="709">
        <f t="shared" si="137"/>
        <v>0</v>
      </c>
      <c r="AL56" s="709">
        <f t="shared" si="138"/>
        <v>0</v>
      </c>
      <c r="AM56" s="709">
        <f t="shared" si="139"/>
        <v>0</v>
      </c>
      <c r="AN56" s="709"/>
      <c r="AO56" s="709">
        <f t="shared" si="140"/>
        <v>1</v>
      </c>
      <c r="AP56" s="709">
        <f t="shared" si="141"/>
        <v>1</v>
      </c>
    </row>
    <row r="57" spans="2:42" ht="12.75" hidden="1" customHeight="1" outlineLevel="1" x14ac:dyDescent="0.2">
      <c r="B57" s="851"/>
      <c r="C57" s="851"/>
      <c r="D57" s="27" t="str">
        <f t="shared" si="132"/>
        <v/>
      </c>
      <c r="E57" s="191" t="str">
        <f t="shared" si="133"/>
        <v>Di</v>
      </c>
      <c r="F57" s="191">
        <f t="shared" si="134"/>
        <v>2023</v>
      </c>
      <c r="G57" s="191">
        <f t="shared" si="135"/>
        <v>2</v>
      </c>
      <c r="H57" s="191">
        <f t="shared" si="142"/>
        <v>14</v>
      </c>
      <c r="I57" s="192">
        <f t="shared" si="136"/>
        <v>43509</v>
      </c>
      <c r="J57" s="192"/>
      <c r="K57" s="193">
        <v>8</v>
      </c>
      <c r="L57" s="194">
        <v>20</v>
      </c>
      <c r="M57" s="193">
        <v>13</v>
      </c>
      <c r="N57" s="194">
        <v>0</v>
      </c>
      <c r="O57" s="193">
        <v>13</v>
      </c>
      <c r="P57" s="194">
        <v>30</v>
      </c>
      <c r="Q57" s="193">
        <v>17</v>
      </c>
      <c r="R57" s="194">
        <v>25</v>
      </c>
      <c r="S57" s="193">
        <f t="shared" si="158"/>
        <v>17</v>
      </c>
      <c r="T57" s="194">
        <f t="shared" si="159"/>
        <v>25</v>
      </c>
      <c r="U57" s="193">
        <f t="shared" si="160"/>
        <v>17</v>
      </c>
      <c r="V57" s="194">
        <f t="shared" si="161"/>
        <v>25</v>
      </c>
      <c r="W57" s="195">
        <f t="shared" si="162"/>
        <v>0.34722222222222227</v>
      </c>
      <c r="X57" s="195">
        <f t="shared" si="163"/>
        <v>0.54166666666666663</v>
      </c>
      <c r="Y57" s="195">
        <f t="shared" si="164"/>
        <v>0.5625</v>
      </c>
      <c r="Z57" s="195">
        <f t="shared" si="165"/>
        <v>0.72569444444444453</v>
      </c>
      <c r="AA57" s="195">
        <f t="shared" si="166"/>
        <v>0.72569444444444453</v>
      </c>
      <c r="AB57" s="195">
        <f t="shared" si="167"/>
        <v>0.72569444444444453</v>
      </c>
      <c r="AC57" s="667"/>
      <c r="AD57" s="196">
        <f t="shared" si="130"/>
        <v>0.35069444444444442</v>
      </c>
      <c r="AE57" s="667"/>
      <c r="AF57" s="196">
        <f t="shared" si="168"/>
        <v>0.3576388888888889</v>
      </c>
      <c r="AG57" s="196"/>
      <c r="AH57" s="196" t="s">
        <v>963</v>
      </c>
      <c r="AI57" s="196"/>
      <c r="AJ57" s="710"/>
      <c r="AK57" s="709">
        <f t="shared" si="137"/>
        <v>0</v>
      </c>
      <c r="AL57" s="709">
        <f t="shared" si="138"/>
        <v>0</v>
      </c>
      <c r="AM57" s="709">
        <f t="shared" si="139"/>
        <v>0</v>
      </c>
      <c r="AN57" s="709"/>
      <c r="AO57" s="709">
        <f t="shared" si="140"/>
        <v>1</v>
      </c>
      <c r="AP57" s="709">
        <f t="shared" si="141"/>
        <v>1</v>
      </c>
    </row>
    <row r="58" spans="2:42" ht="12.75" hidden="1" customHeight="1" outlineLevel="1" x14ac:dyDescent="0.2">
      <c r="B58" s="851"/>
      <c r="C58" s="851"/>
      <c r="D58" s="27" t="str">
        <f t="shared" si="132"/>
        <v/>
      </c>
      <c r="E58" s="191" t="str">
        <f t="shared" si="133"/>
        <v>Mi</v>
      </c>
      <c r="F58" s="191">
        <f t="shared" si="134"/>
        <v>2023</v>
      </c>
      <c r="G58" s="191">
        <f t="shared" si="135"/>
        <v>2</v>
      </c>
      <c r="H58" s="191">
        <f t="shared" si="142"/>
        <v>15</v>
      </c>
      <c r="I58" s="192">
        <f t="shared" si="136"/>
        <v>43510</v>
      </c>
      <c r="J58" s="192"/>
      <c r="K58" s="193">
        <v>8</v>
      </c>
      <c r="L58" s="194">
        <v>5</v>
      </c>
      <c r="M58" s="193">
        <v>13</v>
      </c>
      <c r="N58" s="194">
        <v>30</v>
      </c>
      <c r="O58" s="193">
        <v>14</v>
      </c>
      <c r="P58" s="194">
        <v>0</v>
      </c>
      <c r="Q58" s="193">
        <v>17</v>
      </c>
      <c r="R58" s="194">
        <v>5</v>
      </c>
      <c r="S58" s="193">
        <f t="shared" si="158"/>
        <v>17</v>
      </c>
      <c r="T58" s="194">
        <f t="shared" si="159"/>
        <v>5</v>
      </c>
      <c r="U58" s="193">
        <f t="shared" si="160"/>
        <v>17</v>
      </c>
      <c r="V58" s="194">
        <f t="shared" si="161"/>
        <v>5</v>
      </c>
      <c r="W58" s="195">
        <f t="shared" si="162"/>
        <v>0.33680555555555558</v>
      </c>
      <c r="X58" s="195">
        <f t="shared" si="163"/>
        <v>0.5625</v>
      </c>
      <c r="Y58" s="195">
        <f t="shared" si="164"/>
        <v>0.58333333333333337</v>
      </c>
      <c r="Z58" s="195">
        <f t="shared" si="165"/>
        <v>0.71180555555555547</v>
      </c>
      <c r="AA58" s="195">
        <f t="shared" si="166"/>
        <v>0.71180555555555547</v>
      </c>
      <c r="AB58" s="195">
        <f t="shared" si="167"/>
        <v>0.71180555555555547</v>
      </c>
      <c r="AC58" s="667"/>
      <c r="AD58" s="196">
        <f t="shared" si="130"/>
        <v>0.35069444444444442</v>
      </c>
      <c r="AE58" s="667"/>
      <c r="AF58" s="196">
        <f t="shared" si="168"/>
        <v>0.35416666666666652</v>
      </c>
      <c r="AG58" s="196"/>
      <c r="AH58" s="196" t="s">
        <v>963</v>
      </c>
      <c r="AI58" s="196"/>
      <c r="AJ58" s="710"/>
      <c r="AK58" s="709">
        <f t="shared" si="137"/>
        <v>0</v>
      </c>
      <c r="AL58" s="709">
        <f t="shared" si="138"/>
        <v>0</v>
      </c>
      <c r="AM58" s="709">
        <f t="shared" si="139"/>
        <v>0</v>
      </c>
      <c r="AN58" s="709"/>
      <c r="AO58" s="709">
        <f t="shared" si="140"/>
        <v>1</v>
      </c>
      <c r="AP58" s="709">
        <f t="shared" si="141"/>
        <v>1</v>
      </c>
    </row>
    <row r="59" spans="2:42" ht="12.75" hidden="1" customHeight="1" outlineLevel="1" x14ac:dyDescent="0.2">
      <c r="B59" s="851"/>
      <c r="C59" s="851"/>
      <c r="D59" s="27" t="str">
        <f t="shared" si="132"/>
        <v/>
      </c>
      <c r="E59" s="191" t="str">
        <f t="shared" si="133"/>
        <v>Do</v>
      </c>
      <c r="F59" s="191">
        <f t="shared" si="134"/>
        <v>2023</v>
      </c>
      <c r="G59" s="191">
        <f t="shared" si="135"/>
        <v>2</v>
      </c>
      <c r="H59" s="191">
        <f t="shared" si="142"/>
        <v>16</v>
      </c>
      <c r="I59" s="192">
        <f t="shared" si="136"/>
        <v>43511</v>
      </c>
      <c r="J59" s="192"/>
      <c r="K59" s="193">
        <v>9</v>
      </c>
      <c r="L59" s="194">
        <v>0</v>
      </c>
      <c r="M59" s="193">
        <v>13</v>
      </c>
      <c r="N59" s="194">
        <v>0</v>
      </c>
      <c r="O59" s="193">
        <v>13</v>
      </c>
      <c r="P59" s="194">
        <v>30</v>
      </c>
      <c r="Q59" s="193">
        <v>18</v>
      </c>
      <c r="R59" s="194">
        <v>15</v>
      </c>
      <c r="S59" s="193">
        <f t="shared" si="158"/>
        <v>18</v>
      </c>
      <c r="T59" s="194">
        <f t="shared" si="159"/>
        <v>15</v>
      </c>
      <c r="U59" s="193">
        <f t="shared" si="160"/>
        <v>18</v>
      </c>
      <c r="V59" s="194">
        <f t="shared" si="161"/>
        <v>15</v>
      </c>
      <c r="W59" s="195">
        <f t="shared" si="162"/>
        <v>0.375</v>
      </c>
      <c r="X59" s="195">
        <f t="shared" si="163"/>
        <v>0.54166666666666663</v>
      </c>
      <c r="Y59" s="195">
        <f t="shared" si="164"/>
        <v>0.5625</v>
      </c>
      <c r="Z59" s="195">
        <f t="shared" si="165"/>
        <v>0.76041666666666663</v>
      </c>
      <c r="AA59" s="195">
        <f t="shared" si="166"/>
        <v>0.76041666666666663</v>
      </c>
      <c r="AB59" s="195">
        <f t="shared" si="167"/>
        <v>0.76041666666666663</v>
      </c>
      <c r="AC59" s="667"/>
      <c r="AD59" s="196">
        <f t="shared" si="130"/>
        <v>0.35069444444444442</v>
      </c>
      <c r="AE59" s="667"/>
      <c r="AF59" s="196">
        <f t="shared" si="168"/>
        <v>0.36458333333333326</v>
      </c>
      <c r="AG59" s="196"/>
      <c r="AH59" s="196" t="s">
        <v>963</v>
      </c>
      <c r="AI59" s="196"/>
      <c r="AJ59" s="709"/>
      <c r="AK59" s="709">
        <f t="shared" si="137"/>
        <v>0</v>
      </c>
      <c r="AL59" s="709">
        <f t="shared" si="138"/>
        <v>0</v>
      </c>
      <c r="AM59" s="709">
        <f t="shared" si="139"/>
        <v>0</v>
      </c>
      <c r="AN59" s="709"/>
      <c r="AO59" s="709">
        <f t="shared" si="140"/>
        <v>1</v>
      </c>
      <c r="AP59" s="709">
        <f t="shared" si="141"/>
        <v>1</v>
      </c>
    </row>
    <row r="60" spans="2:42" ht="12.75" hidden="1" customHeight="1" outlineLevel="1" x14ac:dyDescent="0.2">
      <c r="B60" s="851"/>
      <c r="C60" s="851"/>
      <c r="D60" s="27" t="str">
        <f t="shared" si="132"/>
        <v/>
      </c>
      <c r="E60" s="191" t="str">
        <f t="shared" si="133"/>
        <v>Fr</v>
      </c>
      <c r="F60" s="191">
        <f t="shared" si="134"/>
        <v>2023</v>
      </c>
      <c r="G60" s="191">
        <f t="shared" si="135"/>
        <v>2</v>
      </c>
      <c r="H60" s="191">
        <f t="shared" si="142"/>
        <v>17</v>
      </c>
      <c r="I60" s="192">
        <f t="shared" si="136"/>
        <v>43512</v>
      </c>
      <c r="J60" s="192"/>
      <c r="K60" s="193">
        <v>7</v>
      </c>
      <c r="L60" s="194">
        <v>0</v>
      </c>
      <c r="M60" s="193">
        <v>12</v>
      </c>
      <c r="N60" s="194">
        <v>0</v>
      </c>
      <c r="O60" s="193">
        <v>12</v>
      </c>
      <c r="P60" s="194">
        <v>30</v>
      </c>
      <c r="Q60" s="193">
        <v>16</v>
      </c>
      <c r="R60" s="194">
        <v>15</v>
      </c>
      <c r="S60" s="193">
        <f t="shared" si="158"/>
        <v>16</v>
      </c>
      <c r="T60" s="194">
        <f t="shared" si="159"/>
        <v>15</v>
      </c>
      <c r="U60" s="193">
        <f t="shared" si="160"/>
        <v>16</v>
      </c>
      <c r="V60" s="194">
        <f t="shared" si="161"/>
        <v>15</v>
      </c>
      <c r="W60" s="195">
        <f t="shared" si="162"/>
        <v>0.29166666666666669</v>
      </c>
      <c r="X60" s="195">
        <f t="shared" si="163"/>
        <v>0.5</v>
      </c>
      <c r="Y60" s="195">
        <f t="shared" si="164"/>
        <v>0.52083333333333337</v>
      </c>
      <c r="Z60" s="195">
        <f t="shared" si="165"/>
        <v>0.67708333333333337</v>
      </c>
      <c r="AA60" s="195">
        <f t="shared" si="166"/>
        <v>0.67708333333333337</v>
      </c>
      <c r="AB60" s="195">
        <f t="shared" si="167"/>
        <v>0.67708333333333337</v>
      </c>
      <c r="AC60" s="667"/>
      <c r="AD60" s="196">
        <f t="shared" si="130"/>
        <v>0.35069444444444442</v>
      </c>
      <c r="AE60" s="667"/>
      <c r="AF60" s="196">
        <f t="shared" si="168"/>
        <v>0.36458333333333331</v>
      </c>
      <c r="AG60" s="196"/>
      <c r="AH60" s="196" t="s">
        <v>1684</v>
      </c>
      <c r="AI60" s="196"/>
      <c r="AJ60" s="709"/>
      <c r="AK60" s="709">
        <f t="shared" si="137"/>
        <v>0</v>
      </c>
      <c r="AL60" s="709">
        <f t="shared" si="138"/>
        <v>0</v>
      </c>
      <c r="AM60" s="709">
        <f t="shared" si="139"/>
        <v>0</v>
      </c>
      <c r="AN60" s="709"/>
      <c r="AO60" s="709">
        <f t="shared" si="140"/>
        <v>1</v>
      </c>
      <c r="AP60" s="709">
        <f t="shared" si="141"/>
        <v>1</v>
      </c>
    </row>
    <row r="61" spans="2:42" ht="12.75" hidden="1" customHeight="1" outlineLevel="1" x14ac:dyDescent="0.2">
      <c r="B61" s="851"/>
      <c r="C61" s="851"/>
      <c r="D61" s="27" t="str">
        <f t="shared" si="132"/>
        <v/>
      </c>
      <c r="E61" s="191" t="str">
        <f t="shared" si="133"/>
        <v>Sa</v>
      </c>
      <c r="F61" s="191">
        <f t="shared" si="134"/>
        <v>2023</v>
      </c>
      <c r="G61" s="191">
        <f t="shared" si="135"/>
        <v>2</v>
      </c>
      <c r="H61" s="191">
        <f t="shared" si="142"/>
        <v>18</v>
      </c>
      <c r="I61" s="192">
        <f t="shared" si="136"/>
        <v>43513</v>
      </c>
      <c r="J61" s="192"/>
      <c r="K61" s="193">
        <f t="shared" ref="K61:R62" si="169">IF(OR($E61="Sa",$E61="So"),K$4,K$5)</f>
        <v>0</v>
      </c>
      <c r="L61" s="194">
        <f t="shared" si="169"/>
        <v>0</v>
      </c>
      <c r="M61" s="193">
        <f t="shared" si="169"/>
        <v>0</v>
      </c>
      <c r="N61" s="194">
        <f t="shared" si="169"/>
        <v>0</v>
      </c>
      <c r="O61" s="193">
        <f t="shared" si="169"/>
        <v>0</v>
      </c>
      <c r="P61" s="194">
        <f t="shared" si="169"/>
        <v>0</v>
      </c>
      <c r="Q61" s="193">
        <f t="shared" si="169"/>
        <v>0</v>
      </c>
      <c r="R61" s="194">
        <f t="shared" si="169"/>
        <v>0</v>
      </c>
      <c r="S61" s="193">
        <f t="shared" si="158"/>
        <v>0</v>
      </c>
      <c r="T61" s="194">
        <f t="shared" si="159"/>
        <v>0</v>
      </c>
      <c r="U61" s="193">
        <f t="shared" si="160"/>
        <v>0</v>
      </c>
      <c r="V61" s="194">
        <f t="shared" si="161"/>
        <v>0</v>
      </c>
      <c r="W61" s="195">
        <f t="shared" si="162"/>
        <v>0</v>
      </c>
      <c r="X61" s="195">
        <f t="shared" si="163"/>
        <v>0</v>
      </c>
      <c r="Y61" s="195">
        <f t="shared" si="164"/>
        <v>0</v>
      </c>
      <c r="Z61" s="195">
        <f t="shared" si="165"/>
        <v>0</v>
      </c>
      <c r="AA61" s="195">
        <f t="shared" si="166"/>
        <v>0</v>
      </c>
      <c r="AB61" s="195">
        <f t="shared" si="167"/>
        <v>0</v>
      </c>
      <c r="AC61" s="667"/>
      <c r="AD61" s="196">
        <f t="shared" ref="AD61:AD62" si="170">IF(OR(E61="Sa",E61="So"),TIME($AD$4,$AF$4,0),TIME($AD$5,$AF$5,0))</f>
        <v>0</v>
      </c>
      <c r="AE61" s="667"/>
      <c r="AF61" s="196">
        <f>IF(OR(E61="Sa",E61="So"),TIME($AD$4,$AF$4,0),(Z61-W61-(Y61-X61)+(AB61-AA61)))</f>
        <v>0</v>
      </c>
      <c r="AG61" s="196"/>
      <c r="AH61" s="196"/>
      <c r="AI61" s="196"/>
      <c r="AJ61" s="709"/>
      <c r="AK61" s="709">
        <f t="shared" si="137"/>
        <v>0</v>
      </c>
      <c r="AL61" s="709">
        <f t="shared" si="138"/>
        <v>0</v>
      </c>
      <c r="AM61" s="709">
        <f t="shared" si="139"/>
        <v>0</v>
      </c>
      <c r="AN61" s="709"/>
      <c r="AO61" s="709">
        <f t="shared" si="140"/>
        <v>0</v>
      </c>
      <c r="AP61" s="709">
        <f t="shared" si="141"/>
        <v>0</v>
      </c>
    </row>
    <row r="62" spans="2:42" ht="12.75" hidden="1" customHeight="1" outlineLevel="1" x14ac:dyDescent="0.2">
      <c r="B62" s="851"/>
      <c r="C62" s="851"/>
      <c r="D62" s="27" t="str">
        <f t="shared" si="132"/>
        <v/>
      </c>
      <c r="E62" s="191" t="str">
        <f t="shared" si="133"/>
        <v>So</v>
      </c>
      <c r="F62" s="191">
        <f t="shared" si="134"/>
        <v>2023</v>
      </c>
      <c r="G62" s="191">
        <f t="shared" si="135"/>
        <v>2</v>
      </c>
      <c r="H62" s="191">
        <f t="shared" si="142"/>
        <v>19</v>
      </c>
      <c r="I62" s="192">
        <f t="shared" si="136"/>
        <v>43514</v>
      </c>
      <c r="J62" s="192"/>
      <c r="K62" s="193">
        <f t="shared" si="169"/>
        <v>0</v>
      </c>
      <c r="L62" s="194">
        <f t="shared" si="169"/>
        <v>0</v>
      </c>
      <c r="M62" s="193">
        <f t="shared" si="169"/>
        <v>0</v>
      </c>
      <c r="N62" s="194">
        <f t="shared" si="169"/>
        <v>0</v>
      </c>
      <c r="O62" s="193">
        <f t="shared" si="169"/>
        <v>0</v>
      </c>
      <c r="P62" s="194">
        <f t="shared" si="169"/>
        <v>0</v>
      </c>
      <c r="Q62" s="193">
        <f t="shared" si="169"/>
        <v>0</v>
      </c>
      <c r="R62" s="194">
        <f t="shared" si="169"/>
        <v>0</v>
      </c>
      <c r="S62" s="193">
        <f t="shared" si="158"/>
        <v>0</v>
      </c>
      <c r="T62" s="194">
        <f t="shared" si="159"/>
        <v>0</v>
      </c>
      <c r="U62" s="193">
        <f t="shared" si="160"/>
        <v>0</v>
      </c>
      <c r="V62" s="194">
        <f t="shared" si="161"/>
        <v>0</v>
      </c>
      <c r="W62" s="195">
        <f t="shared" si="162"/>
        <v>0</v>
      </c>
      <c r="X62" s="195">
        <f t="shared" si="163"/>
        <v>0</v>
      </c>
      <c r="Y62" s="195">
        <f t="shared" si="164"/>
        <v>0</v>
      </c>
      <c r="Z62" s="195">
        <f t="shared" si="165"/>
        <v>0</v>
      </c>
      <c r="AA62" s="195">
        <f t="shared" si="166"/>
        <v>0</v>
      </c>
      <c r="AB62" s="195">
        <f t="shared" si="167"/>
        <v>0</v>
      </c>
      <c r="AC62" s="667"/>
      <c r="AD62" s="196">
        <f t="shared" si="170"/>
        <v>0</v>
      </c>
      <c r="AE62" s="667"/>
      <c r="AF62" s="196">
        <f>IF(OR(E62="Sa",E62="So"),TIME($AD$4,$AF$4,0),(Z62-W62-(Y62-X62)+(AB62-AA62)))</f>
        <v>0</v>
      </c>
      <c r="AG62" s="196"/>
      <c r="AH62" s="196"/>
      <c r="AI62" s="196"/>
      <c r="AJ62" s="709"/>
      <c r="AK62" s="709">
        <f t="shared" si="137"/>
        <v>0</v>
      </c>
      <c r="AL62" s="709">
        <f t="shared" si="138"/>
        <v>0</v>
      </c>
      <c r="AM62" s="709">
        <f t="shared" si="139"/>
        <v>0</v>
      </c>
      <c r="AN62" s="709"/>
      <c r="AO62" s="709">
        <f t="shared" si="140"/>
        <v>0</v>
      </c>
      <c r="AP62" s="709">
        <f t="shared" si="141"/>
        <v>0</v>
      </c>
    </row>
    <row r="63" spans="2:42" ht="12.75" hidden="1" customHeight="1" outlineLevel="1" x14ac:dyDescent="0.2">
      <c r="B63" s="851"/>
      <c r="C63" s="851"/>
      <c r="D63" s="27">
        <f t="shared" si="132"/>
        <v>8</v>
      </c>
      <c r="E63" s="191" t="str">
        <f t="shared" si="133"/>
        <v>Mo</v>
      </c>
      <c r="F63" s="191">
        <f t="shared" si="134"/>
        <v>2023</v>
      </c>
      <c r="G63" s="191">
        <f t="shared" si="135"/>
        <v>2</v>
      </c>
      <c r="H63" s="191">
        <f t="shared" si="142"/>
        <v>20</v>
      </c>
      <c r="I63" s="192">
        <f t="shared" si="136"/>
        <v>43515</v>
      </c>
      <c r="J63" s="192"/>
      <c r="K63" s="193">
        <v>8</v>
      </c>
      <c r="L63" s="194">
        <v>15</v>
      </c>
      <c r="M63" s="193">
        <v>13</v>
      </c>
      <c r="N63" s="194">
        <v>0</v>
      </c>
      <c r="O63" s="193">
        <v>13</v>
      </c>
      <c r="P63" s="194">
        <v>30</v>
      </c>
      <c r="Q63" s="193">
        <v>17</v>
      </c>
      <c r="R63" s="194">
        <v>15</v>
      </c>
      <c r="S63" s="193">
        <f t="shared" ref="S63:S69" si="171">Q63</f>
        <v>17</v>
      </c>
      <c r="T63" s="194">
        <f t="shared" ref="T63:T69" si="172">R63</f>
        <v>15</v>
      </c>
      <c r="U63" s="193">
        <f t="shared" ref="U63:U69" si="173">S63</f>
        <v>17</v>
      </c>
      <c r="V63" s="194">
        <f t="shared" ref="V63:V69" si="174">T63</f>
        <v>15</v>
      </c>
      <c r="W63" s="195">
        <f t="shared" ref="W63:W69" si="175">TIME(K63,L63,0)</f>
        <v>0.34375</v>
      </c>
      <c r="X63" s="195">
        <f t="shared" ref="X63:X69" si="176">TIME(M63,N63,0)</f>
        <v>0.54166666666666663</v>
      </c>
      <c r="Y63" s="195">
        <f t="shared" ref="Y63:Y69" si="177">TIME(O63,P63,0)</f>
        <v>0.5625</v>
      </c>
      <c r="Z63" s="195">
        <f t="shared" ref="Z63:Z69" si="178">TIME(Q63,R63,0)</f>
        <v>0.71875</v>
      </c>
      <c r="AA63" s="195">
        <f t="shared" ref="AA63:AA69" si="179">TIME(S63,T63,0)</f>
        <v>0.71875</v>
      </c>
      <c r="AB63" s="195">
        <f t="shared" ref="AB63:AB69" si="180">TIME(U63,V63,0)</f>
        <v>0.71875</v>
      </c>
      <c r="AC63" s="667"/>
      <c r="AD63" s="196">
        <f t="shared" si="130"/>
        <v>0.35069444444444442</v>
      </c>
      <c r="AE63" s="667"/>
      <c r="AF63" s="196">
        <f t="shared" ref="AF63:AF67" si="181">Z63-W63-(Y63-X63)+(AB63-AA63)</f>
        <v>0.35416666666666663</v>
      </c>
      <c r="AG63" s="196"/>
      <c r="AH63" s="196" t="s">
        <v>963</v>
      </c>
      <c r="AI63" s="196"/>
      <c r="AJ63" s="709"/>
      <c r="AK63" s="709">
        <f t="shared" si="137"/>
        <v>0</v>
      </c>
      <c r="AL63" s="709">
        <f t="shared" si="138"/>
        <v>0</v>
      </c>
      <c r="AM63" s="709">
        <f t="shared" si="139"/>
        <v>0</v>
      </c>
      <c r="AN63" s="709"/>
      <c r="AO63" s="709">
        <f t="shared" si="140"/>
        <v>1</v>
      </c>
      <c r="AP63" s="709">
        <f t="shared" si="141"/>
        <v>1</v>
      </c>
    </row>
    <row r="64" spans="2:42" ht="12.75" hidden="1" customHeight="1" outlineLevel="1" x14ac:dyDescent="0.2">
      <c r="B64" s="851"/>
      <c r="C64" s="851"/>
      <c r="D64" s="27" t="str">
        <f t="shared" si="132"/>
        <v/>
      </c>
      <c r="E64" s="191" t="str">
        <f t="shared" si="133"/>
        <v>Di</v>
      </c>
      <c r="F64" s="191">
        <f t="shared" si="134"/>
        <v>2023</v>
      </c>
      <c r="G64" s="191">
        <f t="shared" si="135"/>
        <v>2</v>
      </c>
      <c r="H64" s="191">
        <f t="shared" si="142"/>
        <v>21</v>
      </c>
      <c r="I64" s="192">
        <f t="shared" si="136"/>
        <v>43516</v>
      </c>
      <c r="J64" s="192"/>
      <c r="K64" s="193">
        <v>8</v>
      </c>
      <c r="L64" s="194">
        <v>15</v>
      </c>
      <c r="M64" s="193">
        <v>13</v>
      </c>
      <c r="N64" s="194">
        <v>0</v>
      </c>
      <c r="O64" s="193">
        <v>13</v>
      </c>
      <c r="P64" s="194">
        <v>30</v>
      </c>
      <c r="Q64" s="193">
        <v>17</v>
      </c>
      <c r="R64" s="194">
        <v>15</v>
      </c>
      <c r="S64" s="193">
        <f t="shared" si="171"/>
        <v>17</v>
      </c>
      <c r="T64" s="194">
        <f t="shared" si="172"/>
        <v>15</v>
      </c>
      <c r="U64" s="193">
        <f t="shared" si="173"/>
        <v>17</v>
      </c>
      <c r="V64" s="194">
        <f t="shared" si="174"/>
        <v>15</v>
      </c>
      <c r="W64" s="195">
        <f t="shared" si="175"/>
        <v>0.34375</v>
      </c>
      <c r="X64" s="195">
        <f t="shared" si="176"/>
        <v>0.54166666666666663</v>
      </c>
      <c r="Y64" s="195">
        <f t="shared" si="177"/>
        <v>0.5625</v>
      </c>
      <c r="Z64" s="195">
        <f t="shared" si="178"/>
        <v>0.71875</v>
      </c>
      <c r="AA64" s="195">
        <f t="shared" si="179"/>
        <v>0.71875</v>
      </c>
      <c r="AB64" s="195">
        <f t="shared" si="180"/>
        <v>0.71875</v>
      </c>
      <c r="AC64" s="667"/>
      <c r="AD64" s="196">
        <f t="shared" si="130"/>
        <v>0.35069444444444442</v>
      </c>
      <c r="AE64" s="667"/>
      <c r="AF64" s="196">
        <f t="shared" si="181"/>
        <v>0.35416666666666663</v>
      </c>
      <c r="AG64" s="196"/>
      <c r="AH64" s="196" t="s">
        <v>963</v>
      </c>
      <c r="AI64" s="196"/>
      <c r="AJ64" s="709"/>
      <c r="AK64" s="709">
        <f t="shared" si="137"/>
        <v>0</v>
      </c>
      <c r="AL64" s="709">
        <f t="shared" si="138"/>
        <v>0</v>
      </c>
      <c r="AM64" s="709">
        <f t="shared" si="139"/>
        <v>0</v>
      </c>
      <c r="AN64" s="709"/>
      <c r="AO64" s="709">
        <f t="shared" si="140"/>
        <v>1</v>
      </c>
      <c r="AP64" s="709">
        <f t="shared" si="141"/>
        <v>1</v>
      </c>
    </row>
    <row r="65" spans="1:42" ht="12.75" hidden="1" customHeight="1" outlineLevel="1" x14ac:dyDescent="0.2">
      <c r="B65" s="851"/>
      <c r="C65" s="851"/>
      <c r="D65" s="27" t="str">
        <f t="shared" si="132"/>
        <v/>
      </c>
      <c r="E65" s="191" t="str">
        <f t="shared" si="133"/>
        <v>Mi</v>
      </c>
      <c r="F65" s="191">
        <f t="shared" si="134"/>
        <v>2023</v>
      </c>
      <c r="G65" s="191">
        <f t="shared" si="135"/>
        <v>2</v>
      </c>
      <c r="H65" s="191">
        <f t="shared" si="142"/>
        <v>22</v>
      </c>
      <c r="I65" s="192">
        <f t="shared" si="136"/>
        <v>43517</v>
      </c>
      <c r="J65" s="192"/>
      <c r="K65" s="193">
        <v>8</v>
      </c>
      <c r="L65" s="194">
        <v>0</v>
      </c>
      <c r="M65" s="193">
        <v>13</v>
      </c>
      <c r="N65" s="194">
        <v>0</v>
      </c>
      <c r="O65" s="193">
        <v>13</v>
      </c>
      <c r="P65" s="194">
        <v>30</v>
      </c>
      <c r="Q65" s="193">
        <v>17</v>
      </c>
      <c r="R65" s="194">
        <v>15</v>
      </c>
      <c r="S65" s="193">
        <f t="shared" si="171"/>
        <v>17</v>
      </c>
      <c r="T65" s="194">
        <f t="shared" si="172"/>
        <v>15</v>
      </c>
      <c r="U65" s="193">
        <f t="shared" si="173"/>
        <v>17</v>
      </c>
      <c r="V65" s="194">
        <f t="shared" si="174"/>
        <v>15</v>
      </c>
      <c r="W65" s="195">
        <f t="shared" si="175"/>
        <v>0.33333333333333331</v>
      </c>
      <c r="X65" s="195">
        <f t="shared" si="176"/>
        <v>0.54166666666666663</v>
      </c>
      <c r="Y65" s="195">
        <f t="shared" si="177"/>
        <v>0.5625</v>
      </c>
      <c r="Z65" s="195">
        <f t="shared" si="178"/>
        <v>0.71875</v>
      </c>
      <c r="AA65" s="195">
        <f t="shared" si="179"/>
        <v>0.71875</v>
      </c>
      <c r="AB65" s="195">
        <f t="shared" si="180"/>
        <v>0.71875</v>
      </c>
      <c r="AC65" s="667"/>
      <c r="AD65" s="196">
        <f t="shared" si="130"/>
        <v>0.35069444444444442</v>
      </c>
      <c r="AE65" s="667"/>
      <c r="AF65" s="196">
        <f t="shared" si="181"/>
        <v>0.36458333333333331</v>
      </c>
      <c r="AG65" s="196"/>
      <c r="AH65" s="196" t="s">
        <v>963</v>
      </c>
      <c r="AI65" s="196"/>
      <c r="AJ65" s="709"/>
      <c r="AK65" s="709">
        <f t="shared" si="137"/>
        <v>0</v>
      </c>
      <c r="AL65" s="709">
        <f t="shared" si="138"/>
        <v>0</v>
      </c>
      <c r="AM65" s="709">
        <f t="shared" si="139"/>
        <v>0</v>
      </c>
      <c r="AN65" s="709"/>
      <c r="AO65" s="709">
        <f t="shared" si="140"/>
        <v>1</v>
      </c>
      <c r="AP65" s="709">
        <f t="shared" si="141"/>
        <v>1</v>
      </c>
    </row>
    <row r="66" spans="1:42" ht="12.75" hidden="1" customHeight="1" outlineLevel="1" x14ac:dyDescent="0.2">
      <c r="B66" s="851"/>
      <c r="C66" s="851"/>
      <c r="D66" s="27" t="str">
        <f t="shared" si="132"/>
        <v/>
      </c>
      <c r="E66" s="191" t="str">
        <f t="shared" si="133"/>
        <v>Do</v>
      </c>
      <c r="F66" s="191">
        <f t="shared" si="134"/>
        <v>2023</v>
      </c>
      <c r="G66" s="191">
        <f t="shared" si="135"/>
        <v>2</v>
      </c>
      <c r="H66" s="191">
        <f t="shared" si="142"/>
        <v>23</v>
      </c>
      <c r="I66" s="192">
        <f t="shared" si="136"/>
        <v>43518</v>
      </c>
      <c r="J66" s="192"/>
      <c r="K66" s="193">
        <v>8</v>
      </c>
      <c r="L66" s="194">
        <v>5</v>
      </c>
      <c r="M66" s="193">
        <v>13</v>
      </c>
      <c r="N66" s="194">
        <v>0</v>
      </c>
      <c r="O66" s="193">
        <v>13</v>
      </c>
      <c r="P66" s="194">
        <v>30</v>
      </c>
      <c r="Q66" s="193">
        <v>16</v>
      </c>
      <c r="R66" s="194">
        <v>0</v>
      </c>
      <c r="S66" s="193">
        <f t="shared" si="171"/>
        <v>16</v>
      </c>
      <c r="T66" s="194">
        <f t="shared" si="172"/>
        <v>0</v>
      </c>
      <c r="U66" s="193">
        <f t="shared" si="173"/>
        <v>16</v>
      </c>
      <c r="V66" s="194">
        <f t="shared" si="174"/>
        <v>0</v>
      </c>
      <c r="W66" s="195">
        <f t="shared" si="175"/>
        <v>0.33680555555555558</v>
      </c>
      <c r="X66" s="195">
        <f t="shared" si="176"/>
        <v>0.54166666666666663</v>
      </c>
      <c r="Y66" s="195">
        <f t="shared" si="177"/>
        <v>0.5625</v>
      </c>
      <c r="Z66" s="195">
        <f t="shared" si="178"/>
        <v>0.66666666666666663</v>
      </c>
      <c r="AA66" s="195">
        <f t="shared" si="179"/>
        <v>0.66666666666666663</v>
      </c>
      <c r="AB66" s="195">
        <f t="shared" si="180"/>
        <v>0.66666666666666663</v>
      </c>
      <c r="AC66" s="667"/>
      <c r="AD66" s="196">
        <f t="shared" si="130"/>
        <v>0.35069444444444442</v>
      </c>
      <c r="AE66" s="667"/>
      <c r="AF66" s="196">
        <f t="shared" si="181"/>
        <v>0.30902777777777768</v>
      </c>
      <c r="AG66" s="196"/>
      <c r="AH66" s="196" t="s">
        <v>963</v>
      </c>
      <c r="AI66" s="196"/>
      <c r="AJ66" s="710"/>
      <c r="AK66" s="709">
        <f t="shared" si="137"/>
        <v>0</v>
      </c>
      <c r="AL66" s="709">
        <f t="shared" si="138"/>
        <v>0</v>
      </c>
      <c r="AM66" s="709">
        <f t="shared" si="139"/>
        <v>0</v>
      </c>
      <c r="AN66" s="709"/>
      <c r="AO66" s="709">
        <f t="shared" si="140"/>
        <v>1</v>
      </c>
      <c r="AP66" s="709">
        <f t="shared" si="141"/>
        <v>1</v>
      </c>
    </row>
    <row r="67" spans="1:42" ht="12.75" hidden="1" customHeight="1" outlineLevel="1" x14ac:dyDescent="0.2">
      <c r="B67" s="851"/>
      <c r="C67" s="851"/>
      <c r="D67" s="27" t="str">
        <f t="shared" si="132"/>
        <v/>
      </c>
      <c r="E67" s="191" t="str">
        <f t="shared" si="133"/>
        <v>Fr</v>
      </c>
      <c r="F67" s="191">
        <f t="shared" si="134"/>
        <v>2023</v>
      </c>
      <c r="G67" s="191">
        <f t="shared" si="135"/>
        <v>2</v>
      </c>
      <c r="H67" s="191">
        <f t="shared" si="142"/>
        <v>24</v>
      </c>
      <c r="I67" s="192">
        <f t="shared" si="136"/>
        <v>43519</v>
      </c>
      <c r="J67" s="192"/>
      <c r="K67" s="193">
        <v>7</v>
      </c>
      <c r="L67" s="194">
        <v>0</v>
      </c>
      <c r="M67" s="193">
        <v>12</v>
      </c>
      <c r="N67" s="194">
        <v>0</v>
      </c>
      <c r="O67" s="193">
        <v>12</v>
      </c>
      <c r="P67" s="194">
        <v>30</v>
      </c>
      <c r="Q67" s="193">
        <v>17</v>
      </c>
      <c r="R67" s="194">
        <v>15</v>
      </c>
      <c r="S67" s="193">
        <f t="shared" si="171"/>
        <v>17</v>
      </c>
      <c r="T67" s="194">
        <f t="shared" si="172"/>
        <v>15</v>
      </c>
      <c r="U67" s="193">
        <f t="shared" si="173"/>
        <v>17</v>
      </c>
      <c r="V67" s="194">
        <f t="shared" si="174"/>
        <v>15</v>
      </c>
      <c r="W67" s="195">
        <f t="shared" si="175"/>
        <v>0.29166666666666669</v>
      </c>
      <c r="X67" s="195">
        <f t="shared" si="176"/>
        <v>0.5</v>
      </c>
      <c r="Y67" s="195">
        <f t="shared" si="177"/>
        <v>0.52083333333333337</v>
      </c>
      <c r="Z67" s="195">
        <f t="shared" si="178"/>
        <v>0.71875</v>
      </c>
      <c r="AA67" s="195">
        <f t="shared" si="179"/>
        <v>0.71875</v>
      </c>
      <c r="AB67" s="195">
        <f t="shared" si="180"/>
        <v>0.71875</v>
      </c>
      <c r="AC67" s="667"/>
      <c r="AD67" s="196">
        <f t="shared" si="130"/>
        <v>0.35069444444444442</v>
      </c>
      <c r="AE67" s="667"/>
      <c r="AF67" s="196">
        <f t="shared" si="181"/>
        <v>0.40624999999999994</v>
      </c>
      <c r="AG67" s="196"/>
      <c r="AH67" s="196" t="s">
        <v>1684</v>
      </c>
      <c r="AI67" s="196"/>
      <c r="AJ67" s="710"/>
      <c r="AK67" s="709">
        <f t="shared" si="137"/>
        <v>0</v>
      </c>
      <c r="AL67" s="709">
        <f t="shared" si="138"/>
        <v>0</v>
      </c>
      <c r="AM67" s="709">
        <f t="shared" si="139"/>
        <v>0</v>
      </c>
      <c r="AN67" s="709"/>
      <c r="AO67" s="709">
        <f t="shared" si="140"/>
        <v>1</v>
      </c>
      <c r="AP67" s="709">
        <f t="shared" si="141"/>
        <v>1</v>
      </c>
    </row>
    <row r="68" spans="1:42" ht="12.75" hidden="1" customHeight="1" outlineLevel="1" x14ac:dyDescent="0.2">
      <c r="B68" s="851"/>
      <c r="C68" s="851"/>
      <c r="D68" s="27" t="str">
        <f t="shared" si="132"/>
        <v/>
      </c>
      <c r="E68" s="191" t="str">
        <f t="shared" si="133"/>
        <v>Sa</v>
      </c>
      <c r="F68" s="191">
        <f t="shared" si="134"/>
        <v>2023</v>
      </c>
      <c r="G68" s="191">
        <f t="shared" si="135"/>
        <v>2</v>
      </c>
      <c r="H68" s="191">
        <f t="shared" si="142"/>
        <v>25</v>
      </c>
      <c r="I68" s="192">
        <f t="shared" si="136"/>
        <v>43520</v>
      </c>
      <c r="J68" s="192"/>
      <c r="K68" s="193">
        <f t="shared" ref="K68:R69" si="182">IF(OR($E68="Sa",$E68="So"),K$4,K$5)</f>
        <v>0</v>
      </c>
      <c r="L68" s="194">
        <f t="shared" si="182"/>
        <v>0</v>
      </c>
      <c r="M68" s="193">
        <f t="shared" si="182"/>
        <v>0</v>
      </c>
      <c r="N68" s="194">
        <f t="shared" si="182"/>
        <v>0</v>
      </c>
      <c r="O68" s="193">
        <f t="shared" si="182"/>
        <v>0</v>
      </c>
      <c r="P68" s="194">
        <f t="shared" si="182"/>
        <v>0</v>
      </c>
      <c r="Q68" s="193">
        <f t="shared" si="182"/>
        <v>0</v>
      </c>
      <c r="R68" s="194">
        <f t="shared" si="182"/>
        <v>0</v>
      </c>
      <c r="S68" s="193">
        <f t="shared" si="171"/>
        <v>0</v>
      </c>
      <c r="T68" s="194">
        <f t="shared" si="172"/>
        <v>0</v>
      </c>
      <c r="U68" s="193">
        <f t="shared" si="173"/>
        <v>0</v>
      </c>
      <c r="V68" s="194">
        <f t="shared" si="174"/>
        <v>0</v>
      </c>
      <c r="W68" s="195">
        <f t="shared" si="175"/>
        <v>0</v>
      </c>
      <c r="X68" s="195">
        <f t="shared" si="176"/>
        <v>0</v>
      </c>
      <c r="Y68" s="195">
        <f t="shared" si="177"/>
        <v>0</v>
      </c>
      <c r="Z68" s="195">
        <f t="shared" si="178"/>
        <v>0</v>
      </c>
      <c r="AA68" s="195">
        <f t="shared" si="179"/>
        <v>0</v>
      </c>
      <c r="AB68" s="195">
        <f t="shared" si="180"/>
        <v>0</v>
      </c>
      <c r="AC68" s="667"/>
      <c r="AD68" s="196">
        <f t="shared" ref="AD68:AD69" si="183">IF(OR(E68="Sa",E68="So"),TIME($AD$4,$AF$4,0),TIME($AD$5,$AF$5,0))</f>
        <v>0</v>
      </c>
      <c r="AE68" s="667"/>
      <c r="AF68" s="196">
        <f>IF(OR(E68="Sa",E68="So"),TIME($AD$4,$AF$4,0),(Z68-W68-(Y68-X68)+(AB68-AA68)))</f>
        <v>0</v>
      </c>
      <c r="AG68" s="196"/>
      <c r="AH68" s="196"/>
      <c r="AI68" s="196"/>
      <c r="AJ68" s="710"/>
      <c r="AK68" s="709">
        <f t="shared" si="137"/>
        <v>0</v>
      </c>
      <c r="AL68" s="709">
        <f t="shared" si="138"/>
        <v>0</v>
      </c>
      <c r="AM68" s="709">
        <f t="shared" si="139"/>
        <v>0</v>
      </c>
      <c r="AN68" s="709"/>
      <c r="AO68" s="709">
        <f t="shared" si="140"/>
        <v>0</v>
      </c>
      <c r="AP68" s="709">
        <f t="shared" si="141"/>
        <v>0</v>
      </c>
    </row>
    <row r="69" spans="1:42" ht="12.75" hidden="1" customHeight="1" outlineLevel="1" x14ac:dyDescent="0.2">
      <c r="B69" s="851"/>
      <c r="C69" s="851"/>
      <c r="D69" s="27" t="str">
        <f t="shared" si="132"/>
        <v/>
      </c>
      <c r="E69" s="191" t="str">
        <f t="shared" si="133"/>
        <v>So</v>
      </c>
      <c r="F69" s="191">
        <f t="shared" si="134"/>
        <v>2023</v>
      </c>
      <c r="G69" s="191">
        <f t="shared" si="135"/>
        <v>2</v>
      </c>
      <c r="H69" s="191">
        <f t="shared" si="142"/>
        <v>26</v>
      </c>
      <c r="I69" s="192">
        <f t="shared" si="136"/>
        <v>43521</v>
      </c>
      <c r="J69" s="192"/>
      <c r="K69" s="193">
        <f t="shared" si="182"/>
        <v>0</v>
      </c>
      <c r="L69" s="194">
        <f t="shared" si="182"/>
        <v>0</v>
      </c>
      <c r="M69" s="193">
        <f t="shared" si="182"/>
        <v>0</v>
      </c>
      <c r="N69" s="194">
        <f t="shared" si="182"/>
        <v>0</v>
      </c>
      <c r="O69" s="193">
        <f t="shared" si="182"/>
        <v>0</v>
      </c>
      <c r="P69" s="194">
        <f t="shared" si="182"/>
        <v>0</v>
      </c>
      <c r="Q69" s="193">
        <f t="shared" si="182"/>
        <v>0</v>
      </c>
      <c r="R69" s="194">
        <f t="shared" si="182"/>
        <v>0</v>
      </c>
      <c r="S69" s="193">
        <f t="shared" si="171"/>
        <v>0</v>
      </c>
      <c r="T69" s="194">
        <f t="shared" si="172"/>
        <v>0</v>
      </c>
      <c r="U69" s="193">
        <f t="shared" si="173"/>
        <v>0</v>
      </c>
      <c r="V69" s="194">
        <f t="shared" si="174"/>
        <v>0</v>
      </c>
      <c r="W69" s="195">
        <f t="shared" si="175"/>
        <v>0</v>
      </c>
      <c r="X69" s="195">
        <f t="shared" si="176"/>
        <v>0</v>
      </c>
      <c r="Y69" s="195">
        <f t="shared" si="177"/>
        <v>0</v>
      </c>
      <c r="Z69" s="195">
        <f t="shared" si="178"/>
        <v>0</v>
      </c>
      <c r="AA69" s="195">
        <f t="shared" si="179"/>
        <v>0</v>
      </c>
      <c r="AB69" s="195">
        <f t="shared" si="180"/>
        <v>0</v>
      </c>
      <c r="AC69" s="667"/>
      <c r="AD69" s="196">
        <f t="shared" si="183"/>
        <v>0</v>
      </c>
      <c r="AE69" s="667"/>
      <c r="AF69" s="196">
        <f>IF(OR(E69="Sa",E69="So"),TIME($AD$4,$AF$4,0),(Z69-W69-(Y69-X69)+(AB69-AA69)))</f>
        <v>0</v>
      </c>
      <c r="AG69" s="196"/>
      <c r="AH69" s="196"/>
      <c r="AI69" s="196"/>
      <c r="AJ69" s="710"/>
      <c r="AK69" s="709">
        <f t="shared" si="137"/>
        <v>0</v>
      </c>
      <c r="AL69" s="709">
        <f t="shared" si="138"/>
        <v>0</v>
      </c>
      <c r="AM69" s="709">
        <f t="shared" si="139"/>
        <v>0</v>
      </c>
      <c r="AN69" s="709"/>
      <c r="AO69" s="709">
        <f t="shared" si="140"/>
        <v>0</v>
      </c>
      <c r="AP69" s="709">
        <f t="shared" si="141"/>
        <v>0</v>
      </c>
    </row>
    <row r="70" spans="1:42" ht="12.75" hidden="1" customHeight="1" outlineLevel="1" x14ac:dyDescent="0.2">
      <c r="B70" s="851"/>
      <c r="C70" s="851"/>
      <c r="D70" s="27">
        <f t="shared" si="132"/>
        <v>9</v>
      </c>
      <c r="E70" s="191" t="str">
        <f t="shared" si="133"/>
        <v>Mo</v>
      </c>
      <c r="F70" s="191">
        <f t="shared" si="134"/>
        <v>2023</v>
      </c>
      <c r="G70" s="191">
        <f t="shared" si="135"/>
        <v>2</v>
      </c>
      <c r="H70" s="191">
        <f t="shared" si="142"/>
        <v>27</v>
      </c>
      <c r="I70" s="192">
        <f t="shared" si="136"/>
        <v>43522</v>
      </c>
      <c r="J70" s="192"/>
      <c r="K70" s="193">
        <v>8</v>
      </c>
      <c r="L70" s="194">
        <v>0</v>
      </c>
      <c r="M70" s="193">
        <v>13</v>
      </c>
      <c r="N70" s="194">
        <v>0</v>
      </c>
      <c r="O70" s="193">
        <v>13</v>
      </c>
      <c r="P70" s="194">
        <v>30</v>
      </c>
      <c r="Q70" s="193">
        <v>16</v>
      </c>
      <c r="R70" s="194">
        <v>30</v>
      </c>
      <c r="S70" s="193">
        <f t="shared" ref="S70:S74" si="184">Q70</f>
        <v>16</v>
      </c>
      <c r="T70" s="194">
        <f t="shared" ref="T70:T74" si="185">R70</f>
        <v>30</v>
      </c>
      <c r="U70" s="193">
        <f t="shared" ref="U70:U74" si="186">S70</f>
        <v>16</v>
      </c>
      <c r="V70" s="194">
        <f t="shared" ref="V70:V74" si="187">T70</f>
        <v>30</v>
      </c>
      <c r="W70" s="195">
        <f t="shared" ref="W70:W74" si="188">TIME(K70,L70,0)</f>
        <v>0.33333333333333331</v>
      </c>
      <c r="X70" s="195">
        <f t="shared" ref="X70:X74" si="189">TIME(M70,N70,0)</f>
        <v>0.54166666666666663</v>
      </c>
      <c r="Y70" s="195">
        <f t="shared" ref="Y70:Y74" si="190">TIME(O70,P70,0)</f>
        <v>0.5625</v>
      </c>
      <c r="Z70" s="195">
        <f t="shared" ref="Z70:Z74" si="191">TIME(Q70,R70,0)</f>
        <v>0.6875</v>
      </c>
      <c r="AA70" s="195">
        <f t="shared" ref="AA70:AA74" si="192">TIME(S70,T70,0)</f>
        <v>0.6875</v>
      </c>
      <c r="AB70" s="195">
        <f t="shared" ref="AB70:AB74" si="193">TIME(U70,V70,0)</f>
        <v>0.6875</v>
      </c>
      <c r="AC70" s="667"/>
      <c r="AD70" s="196">
        <f t="shared" si="130"/>
        <v>0.35069444444444442</v>
      </c>
      <c r="AE70" s="667"/>
      <c r="AF70" s="196">
        <f t="shared" ref="AF70:AF71" si="194">Z70-W70-(Y70-X70)+(AB70-AA70)</f>
        <v>0.33333333333333331</v>
      </c>
      <c r="AG70" s="196"/>
      <c r="AH70" s="196" t="s">
        <v>963</v>
      </c>
      <c r="AI70" s="196"/>
      <c r="AJ70" s="710"/>
      <c r="AK70" s="709">
        <f t="shared" si="137"/>
        <v>0</v>
      </c>
      <c r="AL70" s="709">
        <f t="shared" si="138"/>
        <v>0</v>
      </c>
      <c r="AM70" s="709">
        <f t="shared" si="139"/>
        <v>0</v>
      </c>
      <c r="AN70" s="709"/>
      <c r="AO70" s="709">
        <f t="shared" si="140"/>
        <v>1</v>
      </c>
      <c r="AP70" s="709">
        <f t="shared" si="141"/>
        <v>1</v>
      </c>
    </row>
    <row r="71" spans="1:42" ht="12.75" hidden="1" customHeight="1" outlineLevel="1" x14ac:dyDescent="0.2">
      <c r="B71" s="851"/>
      <c r="C71" s="851"/>
      <c r="D71" s="27" t="str">
        <f t="shared" si="132"/>
        <v/>
      </c>
      <c r="E71" s="191" t="str">
        <f t="shared" si="133"/>
        <v>Di</v>
      </c>
      <c r="F71" s="191">
        <f t="shared" si="134"/>
        <v>2023</v>
      </c>
      <c r="G71" s="191">
        <f t="shared" si="135"/>
        <v>2</v>
      </c>
      <c r="H71" s="191">
        <f t="shared" si="142"/>
        <v>28</v>
      </c>
      <c r="I71" s="192">
        <f t="shared" si="136"/>
        <v>43523</v>
      </c>
      <c r="J71" s="192"/>
      <c r="K71" s="193">
        <v>8</v>
      </c>
      <c r="L71" s="194">
        <v>10</v>
      </c>
      <c r="M71" s="193">
        <v>13</v>
      </c>
      <c r="N71" s="194">
        <v>0</v>
      </c>
      <c r="O71" s="193">
        <v>13</v>
      </c>
      <c r="P71" s="194">
        <v>30</v>
      </c>
      <c r="Q71" s="193">
        <v>16</v>
      </c>
      <c r="R71" s="194">
        <v>30</v>
      </c>
      <c r="S71" s="193">
        <f t="shared" si="184"/>
        <v>16</v>
      </c>
      <c r="T71" s="194">
        <f t="shared" si="185"/>
        <v>30</v>
      </c>
      <c r="U71" s="193">
        <f t="shared" si="186"/>
        <v>16</v>
      </c>
      <c r="V71" s="194">
        <f t="shared" si="187"/>
        <v>30</v>
      </c>
      <c r="W71" s="195">
        <f t="shared" si="188"/>
        <v>0.34027777777777773</v>
      </c>
      <c r="X71" s="195">
        <f t="shared" si="189"/>
        <v>0.54166666666666663</v>
      </c>
      <c r="Y71" s="195">
        <f t="shared" si="190"/>
        <v>0.5625</v>
      </c>
      <c r="Z71" s="195">
        <f t="shared" si="191"/>
        <v>0.6875</v>
      </c>
      <c r="AA71" s="195">
        <f t="shared" si="192"/>
        <v>0.6875</v>
      </c>
      <c r="AB71" s="195">
        <f t="shared" si="193"/>
        <v>0.6875</v>
      </c>
      <c r="AC71" s="667"/>
      <c r="AD71" s="196">
        <f t="shared" si="130"/>
        <v>0.35069444444444442</v>
      </c>
      <c r="AE71" s="667"/>
      <c r="AF71" s="196">
        <f t="shared" si="194"/>
        <v>0.3263888888888889</v>
      </c>
      <c r="AG71" s="196"/>
      <c r="AH71" s="196" t="s">
        <v>963</v>
      </c>
      <c r="AI71" s="196"/>
      <c r="AJ71" s="709"/>
      <c r="AK71" s="709">
        <f t="shared" si="137"/>
        <v>0</v>
      </c>
      <c r="AL71" s="709">
        <f t="shared" si="138"/>
        <v>0</v>
      </c>
      <c r="AM71" s="709">
        <f t="shared" si="139"/>
        <v>0</v>
      </c>
      <c r="AN71" s="709"/>
      <c r="AO71" s="709">
        <f t="shared" si="140"/>
        <v>1</v>
      </c>
      <c r="AP71" s="709">
        <f t="shared" si="141"/>
        <v>1</v>
      </c>
    </row>
    <row r="72" spans="1:42" ht="12.75" hidden="1" customHeight="1" outlineLevel="1" x14ac:dyDescent="0.2">
      <c r="B72" s="851"/>
      <c r="C72" s="851"/>
      <c r="D72" s="27" t="str">
        <f t="shared" si="132"/>
        <v/>
      </c>
      <c r="E72" s="191" t="str">
        <f t="shared" si="133"/>
        <v>Mi</v>
      </c>
      <c r="F72" s="191">
        <f t="shared" si="134"/>
        <v>2023</v>
      </c>
      <c r="G72" s="191">
        <f t="shared" si="135"/>
        <v>2</v>
      </c>
      <c r="H72" s="191">
        <f t="shared" si="142"/>
        <v>29</v>
      </c>
      <c r="I72" s="192">
        <f t="shared" si="136"/>
        <v>43524</v>
      </c>
      <c r="J72" s="192"/>
      <c r="K72" s="193">
        <f t="shared" ref="K72:R74" si="195">IF(OR($E72="Sa",$E72="So"),K$4,K$5)</f>
        <v>7</v>
      </c>
      <c r="L72" s="194">
        <f t="shared" si="195"/>
        <v>0</v>
      </c>
      <c r="M72" s="193">
        <f t="shared" si="195"/>
        <v>13</v>
      </c>
      <c r="N72" s="194">
        <f t="shared" si="195"/>
        <v>0</v>
      </c>
      <c r="O72" s="193">
        <f t="shared" si="195"/>
        <v>13</v>
      </c>
      <c r="P72" s="194">
        <f t="shared" si="195"/>
        <v>30</v>
      </c>
      <c r="Q72" s="193">
        <f t="shared" si="195"/>
        <v>15</v>
      </c>
      <c r="R72" s="194">
        <f t="shared" si="195"/>
        <v>55</v>
      </c>
      <c r="S72" s="193">
        <f t="shared" si="184"/>
        <v>15</v>
      </c>
      <c r="T72" s="194">
        <f t="shared" si="185"/>
        <v>55</v>
      </c>
      <c r="U72" s="193">
        <f t="shared" si="186"/>
        <v>15</v>
      </c>
      <c r="V72" s="194">
        <f t="shared" si="187"/>
        <v>55</v>
      </c>
      <c r="W72" s="195">
        <f t="shared" si="188"/>
        <v>0.29166666666666669</v>
      </c>
      <c r="X72" s="195">
        <f t="shared" si="189"/>
        <v>0.54166666666666663</v>
      </c>
      <c r="Y72" s="195">
        <f t="shared" si="190"/>
        <v>0.5625</v>
      </c>
      <c r="Z72" s="195">
        <f t="shared" si="191"/>
        <v>0.66319444444444442</v>
      </c>
      <c r="AA72" s="195">
        <f t="shared" si="192"/>
        <v>0.66319444444444442</v>
      </c>
      <c r="AB72" s="195">
        <f t="shared" si="193"/>
        <v>0.66319444444444442</v>
      </c>
      <c r="AC72" s="667"/>
      <c r="AD72" s="196">
        <f t="shared" ref="AD72:AD74" si="196">IF(OR(E72="Sa",E72="So"),TIME($AD$4,$AF$4,0),TIME($AD$5,$AF$5,0))</f>
        <v>0.35069444444444442</v>
      </c>
      <c r="AE72" s="667"/>
      <c r="AF72" s="196">
        <f t="shared" ref="AF72:AF74" si="197">IF(OR(E72="Sa",E72="So"),TIME($AD$4,$AF$4,0),(Z72-W72-(Y72-X72)+(AB72-AA72)))</f>
        <v>0.35069444444444436</v>
      </c>
      <c r="AG72" s="196"/>
      <c r="AH72" s="196"/>
      <c r="AI72" s="196"/>
      <c r="AJ72" s="709"/>
      <c r="AK72" s="709">
        <f t="shared" si="137"/>
        <v>0</v>
      </c>
      <c r="AL72" s="709">
        <f t="shared" si="138"/>
        <v>0</v>
      </c>
      <c r="AM72" s="709">
        <f t="shared" si="139"/>
        <v>0</v>
      </c>
      <c r="AN72" s="709"/>
      <c r="AO72" s="709">
        <f t="shared" si="140"/>
        <v>0</v>
      </c>
      <c r="AP72" s="709">
        <f t="shared" si="141"/>
        <v>1</v>
      </c>
    </row>
    <row r="73" spans="1:42" ht="12.75" hidden="1" customHeight="1" outlineLevel="1" x14ac:dyDescent="0.2">
      <c r="B73" s="851"/>
      <c r="C73" s="851"/>
      <c r="D73" s="27" t="str">
        <f t="shared" si="132"/>
        <v/>
      </c>
      <c r="E73" s="191" t="str">
        <f t="shared" si="133"/>
        <v>Do</v>
      </c>
      <c r="F73" s="191">
        <f t="shared" si="134"/>
        <v>2023</v>
      </c>
      <c r="G73" s="191">
        <f t="shared" si="135"/>
        <v>2</v>
      </c>
      <c r="H73" s="191">
        <f t="shared" si="142"/>
        <v>30</v>
      </c>
      <c r="I73" s="192">
        <f t="shared" si="136"/>
        <v>43525</v>
      </c>
      <c r="J73" s="192"/>
      <c r="K73" s="193">
        <f t="shared" si="195"/>
        <v>7</v>
      </c>
      <c r="L73" s="194">
        <f t="shared" si="195"/>
        <v>0</v>
      </c>
      <c r="M73" s="193">
        <f t="shared" si="195"/>
        <v>13</v>
      </c>
      <c r="N73" s="194">
        <f t="shared" si="195"/>
        <v>0</v>
      </c>
      <c r="O73" s="193">
        <f t="shared" si="195"/>
        <v>13</v>
      </c>
      <c r="P73" s="194">
        <f t="shared" si="195"/>
        <v>30</v>
      </c>
      <c r="Q73" s="193">
        <f t="shared" si="195"/>
        <v>15</v>
      </c>
      <c r="R73" s="194">
        <f t="shared" si="195"/>
        <v>55</v>
      </c>
      <c r="S73" s="193">
        <f t="shared" si="184"/>
        <v>15</v>
      </c>
      <c r="T73" s="194">
        <f t="shared" si="185"/>
        <v>55</v>
      </c>
      <c r="U73" s="193">
        <f t="shared" si="186"/>
        <v>15</v>
      </c>
      <c r="V73" s="194">
        <f t="shared" si="187"/>
        <v>55</v>
      </c>
      <c r="W73" s="195">
        <f t="shared" si="188"/>
        <v>0.29166666666666669</v>
      </c>
      <c r="X73" s="195">
        <f t="shared" si="189"/>
        <v>0.54166666666666663</v>
      </c>
      <c r="Y73" s="195">
        <f t="shared" si="190"/>
        <v>0.5625</v>
      </c>
      <c r="Z73" s="195">
        <f t="shared" si="191"/>
        <v>0.66319444444444442</v>
      </c>
      <c r="AA73" s="195">
        <f t="shared" si="192"/>
        <v>0.66319444444444442</v>
      </c>
      <c r="AB73" s="195">
        <f t="shared" si="193"/>
        <v>0.66319444444444442</v>
      </c>
      <c r="AC73" s="667"/>
      <c r="AD73" s="196">
        <f t="shared" si="196"/>
        <v>0.35069444444444442</v>
      </c>
      <c r="AE73" s="667"/>
      <c r="AF73" s="196">
        <f t="shared" si="197"/>
        <v>0.35069444444444436</v>
      </c>
      <c r="AG73" s="196"/>
      <c r="AH73" s="196"/>
      <c r="AI73" s="196"/>
      <c r="AJ73" s="710"/>
      <c r="AK73" s="709">
        <f t="shared" si="137"/>
        <v>0</v>
      </c>
      <c r="AL73" s="709">
        <f t="shared" si="138"/>
        <v>0</v>
      </c>
      <c r="AM73" s="709">
        <f t="shared" si="139"/>
        <v>0</v>
      </c>
      <c r="AN73" s="709"/>
      <c r="AO73" s="709">
        <f t="shared" si="140"/>
        <v>0</v>
      </c>
      <c r="AP73" s="709">
        <f t="shared" si="141"/>
        <v>1</v>
      </c>
    </row>
    <row r="74" spans="1:42" ht="12.75" hidden="1" customHeight="1" outlineLevel="1" x14ac:dyDescent="0.2">
      <c r="B74" s="851"/>
      <c r="C74" s="851"/>
      <c r="D74" s="27" t="str">
        <f t="shared" si="132"/>
        <v/>
      </c>
      <c r="E74" s="191" t="str">
        <f t="shared" si="133"/>
        <v>Fr</v>
      </c>
      <c r="F74" s="191">
        <f t="shared" si="134"/>
        <v>2023</v>
      </c>
      <c r="G74" s="191">
        <f t="shared" si="135"/>
        <v>2</v>
      </c>
      <c r="H74" s="191">
        <f t="shared" si="142"/>
        <v>31</v>
      </c>
      <c r="I74" s="192">
        <f t="shared" si="136"/>
        <v>43526</v>
      </c>
      <c r="J74" s="192"/>
      <c r="K74" s="193">
        <f t="shared" si="195"/>
        <v>7</v>
      </c>
      <c r="L74" s="194">
        <f t="shared" si="195"/>
        <v>0</v>
      </c>
      <c r="M74" s="193">
        <f t="shared" si="195"/>
        <v>13</v>
      </c>
      <c r="N74" s="194">
        <f t="shared" si="195"/>
        <v>0</v>
      </c>
      <c r="O74" s="193">
        <f t="shared" si="195"/>
        <v>13</v>
      </c>
      <c r="P74" s="194">
        <f t="shared" si="195"/>
        <v>30</v>
      </c>
      <c r="Q74" s="193">
        <f t="shared" si="195"/>
        <v>15</v>
      </c>
      <c r="R74" s="194">
        <f t="shared" si="195"/>
        <v>55</v>
      </c>
      <c r="S74" s="193">
        <f t="shared" si="184"/>
        <v>15</v>
      </c>
      <c r="T74" s="194">
        <f t="shared" si="185"/>
        <v>55</v>
      </c>
      <c r="U74" s="193">
        <f t="shared" si="186"/>
        <v>15</v>
      </c>
      <c r="V74" s="194">
        <f t="shared" si="187"/>
        <v>55</v>
      </c>
      <c r="W74" s="195">
        <f t="shared" si="188"/>
        <v>0.29166666666666669</v>
      </c>
      <c r="X74" s="195">
        <f t="shared" si="189"/>
        <v>0.54166666666666663</v>
      </c>
      <c r="Y74" s="195">
        <f t="shared" si="190"/>
        <v>0.5625</v>
      </c>
      <c r="Z74" s="195">
        <f t="shared" si="191"/>
        <v>0.66319444444444442</v>
      </c>
      <c r="AA74" s="195">
        <f t="shared" si="192"/>
        <v>0.66319444444444442</v>
      </c>
      <c r="AB74" s="195">
        <f t="shared" si="193"/>
        <v>0.66319444444444442</v>
      </c>
      <c r="AC74" s="667"/>
      <c r="AD74" s="196">
        <f t="shared" si="196"/>
        <v>0.35069444444444442</v>
      </c>
      <c r="AE74" s="667"/>
      <c r="AF74" s="196">
        <f t="shared" si="197"/>
        <v>0.35069444444444436</v>
      </c>
      <c r="AG74" s="196"/>
      <c r="AH74" s="196"/>
      <c r="AI74" s="196"/>
      <c r="AJ74" s="710"/>
      <c r="AK74" s="709">
        <f t="shared" si="137"/>
        <v>0</v>
      </c>
      <c r="AL74" s="709">
        <f t="shared" si="138"/>
        <v>0</v>
      </c>
      <c r="AM74" s="709">
        <f t="shared" si="139"/>
        <v>0</v>
      </c>
      <c r="AN74" s="709"/>
      <c r="AO74" s="709">
        <f t="shared" si="140"/>
        <v>0</v>
      </c>
      <c r="AP74" s="709">
        <f t="shared" si="141"/>
        <v>1</v>
      </c>
    </row>
    <row r="75" spans="1:42" ht="12.75" hidden="1" customHeight="1" outlineLevel="1" x14ac:dyDescent="0.2">
      <c r="B75" s="851"/>
      <c r="C75" s="851"/>
      <c r="D75" s="749" t="s">
        <v>1716</v>
      </c>
      <c r="E75" s="9"/>
      <c r="F75" s="9"/>
      <c r="G75" s="9"/>
      <c r="H75" s="191"/>
      <c r="I75" s="13"/>
      <c r="J75" s="13"/>
      <c r="Q75" s="4" t="s">
        <v>21</v>
      </c>
      <c r="R75" s="4"/>
      <c r="S75" s="4"/>
      <c r="T75" s="4"/>
      <c r="U75" s="4"/>
      <c r="V75" s="4"/>
      <c r="W75" s="4"/>
      <c r="X75" s="4"/>
      <c r="Y75" s="4"/>
      <c r="Z75" s="4"/>
      <c r="AA75" s="4"/>
      <c r="AB75" s="4"/>
      <c r="AC75" s="667"/>
      <c r="AD75" s="18">
        <f>SUM(AD44:AD74)</f>
        <v>8.065972222222225</v>
      </c>
      <c r="AE75" s="667"/>
      <c r="AF75" s="18">
        <f>SUM(AF44:AF74)</f>
        <v>8.1597222222222214</v>
      </c>
      <c r="AG75" s="18"/>
      <c r="AH75" s="18"/>
      <c r="AI75" s="20">
        <f>IF(AF75-AD75&lt;0,0,1)</f>
        <v>1</v>
      </c>
      <c r="AJ75" s="190">
        <f>IF(AF75-AD75&lt;0,AD75-AF75,AF75-AD75)</f>
        <v>9.3749999999996447E-2</v>
      </c>
      <c r="AK75" s="190">
        <f>8.425*SUM(AK44:AK74)/24</f>
        <v>0</v>
      </c>
      <c r="AL75" s="190">
        <f>8.425*SUM(AL44:AL74)/24</f>
        <v>0</v>
      </c>
      <c r="AM75" s="190">
        <f>8.425*SUM(AM44:AM74)/24</f>
        <v>0</v>
      </c>
      <c r="AO75" s="151">
        <f>SUM(AO44:AO74)</f>
        <v>20</v>
      </c>
      <c r="AP75" s="151">
        <f>SUM(AP44:AP74)</f>
        <v>23</v>
      </c>
    </row>
    <row r="76" spans="1:42" ht="12.75" customHeight="1" collapsed="1" x14ac:dyDescent="0.2">
      <c r="B76" s="852"/>
      <c r="C76" s="852"/>
      <c r="D76" s="49"/>
      <c r="E76" s="50"/>
      <c r="F76" s="50"/>
      <c r="G76" s="50"/>
      <c r="H76" s="50"/>
      <c r="I76" s="51"/>
      <c r="J76" s="51"/>
      <c r="K76" s="52"/>
      <c r="L76" s="52"/>
      <c r="M76" s="52"/>
      <c r="N76" s="52"/>
      <c r="O76" s="52"/>
      <c r="P76" s="52"/>
      <c r="Q76" s="52"/>
      <c r="R76" s="52"/>
      <c r="S76" s="52"/>
      <c r="T76" s="52"/>
      <c r="U76" s="52"/>
      <c r="V76" s="52"/>
      <c r="W76" s="52"/>
      <c r="X76" s="52"/>
      <c r="Y76" s="52"/>
      <c r="Z76" s="52"/>
      <c r="AA76" s="52"/>
      <c r="AB76" s="52"/>
      <c r="AC76" s="53"/>
      <c r="AD76" s="53"/>
      <c r="AE76" s="53"/>
      <c r="AF76" s="54"/>
      <c r="AG76" s="26"/>
      <c r="AH76" s="26"/>
      <c r="AI76" s="26"/>
      <c r="AJ76" s="203">
        <f>IF(AI75=1,AJ42+AJ75,IF(AI75=0,AJ42-AJ75,"Error"))</f>
        <v>3.3333333333326109E-2</v>
      </c>
      <c r="AK76" s="202">
        <f>AK42+SUM(AK43:AK74)</f>
        <v>2</v>
      </c>
      <c r="AL76" s="202">
        <f>AL42+SUM(AL43:AL74)</f>
        <v>0</v>
      </c>
      <c r="AM76" s="202">
        <f>AM42+SUM(AM43:AM74)</f>
        <v>0</v>
      </c>
      <c r="AN76" s="202"/>
      <c r="AO76" s="202">
        <f>AO75*8</f>
        <v>160</v>
      </c>
      <c r="AP76" s="202">
        <f>AP75*8</f>
        <v>184</v>
      </c>
    </row>
    <row r="77" spans="1:42" ht="12.75" hidden="1" customHeight="1" outlineLevel="1" x14ac:dyDescent="0.2">
      <c r="B77" s="850">
        <f>$F$5</f>
        <v>2023</v>
      </c>
      <c r="C77" s="850" t="str">
        <f>TEXT(I78,"MMM")</f>
        <v>Mär</v>
      </c>
      <c r="D77" s="41"/>
      <c r="E77" s="62"/>
      <c r="F77" s="62"/>
      <c r="G77" s="62"/>
      <c r="H77" s="62"/>
      <c r="I77" s="42"/>
      <c r="J77" s="42"/>
      <c r="K77" s="43"/>
      <c r="L77" s="43"/>
      <c r="M77" s="43"/>
      <c r="N77" s="43"/>
      <c r="O77" s="43"/>
      <c r="P77" s="43"/>
      <c r="Q77" s="43"/>
      <c r="R77" s="43"/>
      <c r="S77" s="43"/>
      <c r="T77" s="43"/>
      <c r="U77" s="43"/>
      <c r="V77" s="43"/>
      <c r="W77" s="43"/>
      <c r="X77" s="43"/>
      <c r="Y77" s="43"/>
      <c r="Z77" s="43"/>
      <c r="AA77" s="43"/>
      <c r="AB77" s="43"/>
      <c r="AC77" s="63"/>
      <c r="AD77" s="63"/>
      <c r="AE77" s="63"/>
      <c r="AF77" s="64"/>
      <c r="AG77" s="64"/>
      <c r="AH77" s="64"/>
      <c r="AI77" s="64"/>
      <c r="AJ77" s="148"/>
      <c r="AK77" s="148"/>
      <c r="AL77" s="148"/>
      <c r="AM77" s="148"/>
      <c r="AN77" s="148"/>
      <c r="AO77" s="148"/>
      <c r="AP77" s="148"/>
    </row>
    <row r="78" spans="1:42" ht="12.75" hidden="1" customHeight="1" outlineLevel="1" x14ac:dyDescent="0.2">
      <c r="A78" s="198">
        <f>A44+1</f>
        <v>3</v>
      </c>
      <c r="B78" s="851"/>
      <c r="C78" s="851"/>
      <c r="D78" s="27" t="str">
        <f>IF(E78="Mo",WEEKNUM(I78),"")</f>
        <v/>
      </c>
      <c r="E78" s="191" t="str">
        <f>TEXT(I78,"TTT")</f>
        <v>Mi</v>
      </c>
      <c r="F78" s="191">
        <f>$F$5</f>
        <v>2023</v>
      </c>
      <c r="G78" s="191">
        <f>$A$78</f>
        <v>3</v>
      </c>
      <c r="H78" s="191">
        <f>$H$5</f>
        <v>1</v>
      </c>
      <c r="I78" s="192">
        <f>DATE(F78,G78,H78)</f>
        <v>43524</v>
      </c>
      <c r="J78" s="192"/>
      <c r="K78" s="193">
        <v>8</v>
      </c>
      <c r="L78" s="194">
        <v>9</v>
      </c>
      <c r="M78" s="193">
        <v>13</v>
      </c>
      <c r="N78" s="194">
        <v>0</v>
      </c>
      <c r="O78" s="193">
        <v>13</v>
      </c>
      <c r="P78" s="194">
        <v>30</v>
      </c>
      <c r="Q78" s="193">
        <v>16</v>
      </c>
      <c r="R78" s="194">
        <v>30</v>
      </c>
      <c r="S78" s="193">
        <f t="shared" ref="S78:V82" si="198">Q78</f>
        <v>16</v>
      </c>
      <c r="T78" s="194">
        <f t="shared" si="198"/>
        <v>30</v>
      </c>
      <c r="U78" s="193">
        <f t="shared" si="198"/>
        <v>16</v>
      </c>
      <c r="V78" s="194">
        <f t="shared" si="198"/>
        <v>30</v>
      </c>
      <c r="W78" s="195">
        <f t="shared" ref="W78:W82" si="199">TIME(K78,L78,0)</f>
        <v>0.33958333333333335</v>
      </c>
      <c r="X78" s="195">
        <f t="shared" ref="X78:X82" si="200">TIME(M78,N78,0)</f>
        <v>0.54166666666666663</v>
      </c>
      <c r="Y78" s="195">
        <f t="shared" ref="Y78:Y82" si="201">TIME(O78,P78,0)</f>
        <v>0.5625</v>
      </c>
      <c r="Z78" s="195">
        <f t="shared" ref="Z78:Z82" si="202">TIME(Q78,R78,0)</f>
        <v>0.6875</v>
      </c>
      <c r="AA78" s="195">
        <f t="shared" ref="AA78:AA82" si="203">TIME(S78,T78,0)</f>
        <v>0.6875</v>
      </c>
      <c r="AB78" s="195">
        <f t="shared" ref="AB78:AB82" si="204">TIME(U78,V78,0)</f>
        <v>0.6875</v>
      </c>
      <c r="AC78" s="667"/>
      <c r="AD78" s="196">
        <f t="shared" ref="AD78:AD105" si="205">IF(OR(E78="Sa",E78="So"),TIME($AD$4,$AF$4,0),TIME($AD$5,$AF$5,0))</f>
        <v>0.35069444444444442</v>
      </c>
      <c r="AE78" s="667"/>
      <c r="AF78" s="196">
        <f t="shared" ref="AF78:AF108" si="206">IF(OR(E78="Sa",E78="So"),TIME($AD$4,$AF$4,0),(Z78-W78-(Y78-X78)+(AB78-AA78)))</f>
        <v>0.32708333333333328</v>
      </c>
      <c r="AG78" s="196"/>
      <c r="AH78" s="196" t="s">
        <v>963</v>
      </c>
      <c r="AI78" s="196"/>
      <c r="AJ78" s="709"/>
      <c r="AK78" s="709">
        <f>IF(AH78=$AH$3,1,0)</f>
        <v>0</v>
      </c>
      <c r="AL78" s="709">
        <f>IF(AH78=$AH$7,1,0)</f>
        <v>0</v>
      </c>
      <c r="AM78" s="709">
        <f>IF(AI78=$AH$4,1,0)</f>
        <v>0</v>
      </c>
      <c r="AN78" s="709"/>
      <c r="AO78" s="709">
        <f>IF(OR(AH78=$AH$2,AH78=$AH$5),1,IF(AH78=$AH$6,0.5,0))</f>
        <v>1</v>
      </c>
      <c r="AP78" s="709">
        <f>IF(OR(E78="Sa",E78="So",E78="",AH78="FT"),0,1)</f>
        <v>1</v>
      </c>
    </row>
    <row r="79" spans="1:42" ht="12.75" hidden="1" customHeight="1" outlineLevel="1" x14ac:dyDescent="0.2">
      <c r="B79" s="851"/>
      <c r="C79" s="851"/>
      <c r="D79" s="27" t="str">
        <f t="shared" ref="D79:D108" si="207">IF(E79="Mo",WEEKNUM(I79),"")</f>
        <v/>
      </c>
      <c r="E79" s="191" t="str">
        <f t="shared" ref="E79:E108" si="208">TEXT(I79,"TTT")</f>
        <v>Do</v>
      </c>
      <c r="F79" s="191">
        <f t="shared" ref="F79:F108" si="209">$F$5</f>
        <v>2023</v>
      </c>
      <c r="G79" s="191">
        <f t="shared" ref="G79:G108" si="210">$A$78</f>
        <v>3</v>
      </c>
      <c r="H79" s="191">
        <f>H78+1</f>
        <v>2</v>
      </c>
      <c r="I79" s="192">
        <f t="shared" ref="I79:I108" si="211">DATE(F79,G79,H79)</f>
        <v>43525</v>
      </c>
      <c r="J79" s="192"/>
      <c r="K79" s="193">
        <v>8</v>
      </c>
      <c r="L79" s="194">
        <v>3</v>
      </c>
      <c r="M79" s="193">
        <v>13</v>
      </c>
      <c r="N79" s="194">
        <v>0</v>
      </c>
      <c r="O79" s="193">
        <v>13</v>
      </c>
      <c r="P79" s="194">
        <v>30</v>
      </c>
      <c r="Q79" s="193">
        <v>16</v>
      </c>
      <c r="R79" s="194">
        <v>30</v>
      </c>
      <c r="S79" s="193">
        <f t="shared" si="198"/>
        <v>16</v>
      </c>
      <c r="T79" s="194">
        <f t="shared" si="198"/>
        <v>30</v>
      </c>
      <c r="U79" s="193">
        <f t="shared" si="198"/>
        <v>16</v>
      </c>
      <c r="V79" s="194">
        <f t="shared" si="198"/>
        <v>30</v>
      </c>
      <c r="W79" s="195">
        <f t="shared" si="199"/>
        <v>0.3354166666666667</v>
      </c>
      <c r="X79" s="195">
        <f t="shared" si="200"/>
        <v>0.54166666666666663</v>
      </c>
      <c r="Y79" s="195">
        <f t="shared" si="201"/>
        <v>0.5625</v>
      </c>
      <c r="Z79" s="195">
        <f t="shared" si="202"/>
        <v>0.6875</v>
      </c>
      <c r="AA79" s="195">
        <f t="shared" si="203"/>
        <v>0.6875</v>
      </c>
      <c r="AB79" s="195">
        <f t="shared" si="204"/>
        <v>0.6875</v>
      </c>
      <c r="AC79" s="667"/>
      <c r="AD79" s="196">
        <f t="shared" si="205"/>
        <v>0.35069444444444442</v>
      </c>
      <c r="AE79" s="667"/>
      <c r="AF79" s="196">
        <f t="shared" si="206"/>
        <v>0.33124999999999993</v>
      </c>
      <c r="AG79" s="196"/>
      <c r="AH79" s="196" t="s">
        <v>963</v>
      </c>
      <c r="AI79" s="196"/>
      <c r="AJ79" s="710"/>
      <c r="AK79" s="709">
        <f t="shared" ref="AK79:AK108" si="212">IF(AH79=$AH$3,1,0)</f>
        <v>0</v>
      </c>
      <c r="AL79" s="709">
        <f t="shared" ref="AL79:AL108" si="213">IF(AH79=$AH$7,1,0)</f>
        <v>0</v>
      </c>
      <c r="AM79" s="709">
        <f t="shared" ref="AM79:AM108" si="214">IF(AI79=$AH$4,1,0)</f>
        <v>0</v>
      </c>
      <c r="AN79" s="709"/>
      <c r="AO79" s="709">
        <f t="shared" ref="AO79:AO108" si="215">IF(OR(AH79=$AH$2,AH79=$AH$5),1,IF(AH79=$AH$6,0.5,0))</f>
        <v>1</v>
      </c>
      <c r="AP79" s="709">
        <f t="shared" ref="AP79:AP108" si="216">IF(OR(E79="Sa",E79="So",E79="",AH79="FT"),0,1)</f>
        <v>1</v>
      </c>
    </row>
    <row r="80" spans="1:42" ht="12.75" hidden="1" customHeight="1" outlineLevel="1" x14ac:dyDescent="0.2">
      <c r="B80" s="851"/>
      <c r="C80" s="851"/>
      <c r="D80" s="27" t="str">
        <f t="shared" si="207"/>
        <v/>
      </c>
      <c r="E80" s="191" t="str">
        <f t="shared" si="208"/>
        <v>Fr</v>
      </c>
      <c r="F80" s="191">
        <f t="shared" si="209"/>
        <v>2023</v>
      </c>
      <c r="G80" s="191">
        <f t="shared" si="210"/>
        <v>3</v>
      </c>
      <c r="H80" s="191">
        <f t="shared" ref="H80:H108" si="217">H79+1</f>
        <v>3</v>
      </c>
      <c r="I80" s="192">
        <f t="shared" si="211"/>
        <v>43526</v>
      </c>
      <c r="J80" s="192"/>
      <c r="K80" s="193">
        <v>7</v>
      </c>
      <c r="L80" s="194">
        <v>0</v>
      </c>
      <c r="M80" s="193">
        <v>12</v>
      </c>
      <c r="N80" s="194">
        <v>0</v>
      </c>
      <c r="O80" s="193">
        <v>13</v>
      </c>
      <c r="P80" s="194">
        <v>0</v>
      </c>
      <c r="Q80" s="193">
        <v>17</v>
      </c>
      <c r="R80" s="194">
        <v>45</v>
      </c>
      <c r="S80" s="193">
        <f t="shared" si="198"/>
        <v>17</v>
      </c>
      <c r="T80" s="194">
        <f t="shared" si="198"/>
        <v>45</v>
      </c>
      <c r="U80" s="193">
        <f t="shared" si="198"/>
        <v>17</v>
      </c>
      <c r="V80" s="194">
        <f t="shared" si="198"/>
        <v>45</v>
      </c>
      <c r="W80" s="195">
        <f t="shared" si="199"/>
        <v>0.29166666666666669</v>
      </c>
      <c r="X80" s="195">
        <f t="shared" si="200"/>
        <v>0.5</v>
      </c>
      <c r="Y80" s="195">
        <f t="shared" si="201"/>
        <v>0.54166666666666663</v>
      </c>
      <c r="Z80" s="195">
        <f t="shared" si="202"/>
        <v>0.73958333333333337</v>
      </c>
      <c r="AA80" s="195">
        <f t="shared" si="203"/>
        <v>0.73958333333333337</v>
      </c>
      <c r="AB80" s="195">
        <f t="shared" si="204"/>
        <v>0.73958333333333337</v>
      </c>
      <c r="AC80" s="667"/>
      <c r="AD80" s="196">
        <f t="shared" si="205"/>
        <v>0.35069444444444442</v>
      </c>
      <c r="AE80" s="667"/>
      <c r="AF80" s="196">
        <f t="shared" si="206"/>
        <v>0.40625000000000006</v>
      </c>
      <c r="AG80" s="196"/>
      <c r="AH80" s="196" t="s">
        <v>1684</v>
      </c>
      <c r="AI80" s="196"/>
      <c r="AJ80" s="710"/>
      <c r="AK80" s="709">
        <f t="shared" si="212"/>
        <v>0</v>
      </c>
      <c r="AL80" s="709">
        <f t="shared" si="213"/>
        <v>0</v>
      </c>
      <c r="AM80" s="709">
        <f t="shared" si="214"/>
        <v>0</v>
      </c>
      <c r="AN80" s="709"/>
      <c r="AO80" s="709">
        <f t="shared" si="215"/>
        <v>1</v>
      </c>
      <c r="AP80" s="709">
        <f t="shared" si="216"/>
        <v>1</v>
      </c>
    </row>
    <row r="81" spans="2:55" ht="12.75" hidden="1" customHeight="1" outlineLevel="1" x14ac:dyDescent="0.2">
      <c r="B81" s="851"/>
      <c r="C81" s="851"/>
      <c r="D81" s="27" t="str">
        <f t="shared" si="207"/>
        <v/>
      </c>
      <c r="E81" s="191" t="str">
        <f t="shared" si="208"/>
        <v>Sa</v>
      </c>
      <c r="F81" s="191">
        <f t="shared" si="209"/>
        <v>2023</v>
      </c>
      <c r="G81" s="191">
        <f t="shared" si="210"/>
        <v>3</v>
      </c>
      <c r="H81" s="191">
        <f t="shared" si="217"/>
        <v>4</v>
      </c>
      <c r="I81" s="192">
        <f t="shared" si="211"/>
        <v>43527</v>
      </c>
      <c r="J81" s="192"/>
      <c r="K81" s="193">
        <f t="shared" ref="K81:R103" si="218">IF(OR($E81="Sa",$E81="So"),K$4,K$5)</f>
        <v>0</v>
      </c>
      <c r="L81" s="194">
        <f t="shared" si="218"/>
        <v>0</v>
      </c>
      <c r="M81" s="193">
        <f t="shared" si="218"/>
        <v>0</v>
      </c>
      <c r="N81" s="194">
        <f t="shared" si="218"/>
        <v>0</v>
      </c>
      <c r="O81" s="193">
        <f t="shared" si="218"/>
        <v>0</v>
      </c>
      <c r="P81" s="194">
        <f t="shared" si="218"/>
        <v>0</v>
      </c>
      <c r="Q81" s="193">
        <f t="shared" si="218"/>
        <v>0</v>
      </c>
      <c r="R81" s="194">
        <f t="shared" si="218"/>
        <v>0</v>
      </c>
      <c r="S81" s="193">
        <f t="shared" si="198"/>
        <v>0</v>
      </c>
      <c r="T81" s="194">
        <f t="shared" si="198"/>
        <v>0</v>
      </c>
      <c r="U81" s="193">
        <f t="shared" si="198"/>
        <v>0</v>
      </c>
      <c r="V81" s="194">
        <f t="shared" si="198"/>
        <v>0</v>
      </c>
      <c r="W81" s="195">
        <f t="shared" si="199"/>
        <v>0</v>
      </c>
      <c r="X81" s="195">
        <f t="shared" si="200"/>
        <v>0</v>
      </c>
      <c r="Y81" s="195">
        <f t="shared" si="201"/>
        <v>0</v>
      </c>
      <c r="Z81" s="195">
        <f t="shared" si="202"/>
        <v>0</v>
      </c>
      <c r="AA81" s="195">
        <f t="shared" si="203"/>
        <v>0</v>
      </c>
      <c r="AB81" s="195">
        <f t="shared" si="204"/>
        <v>0</v>
      </c>
      <c r="AC81" s="667"/>
      <c r="AD81" s="196">
        <f t="shared" si="205"/>
        <v>0</v>
      </c>
      <c r="AE81" s="667"/>
      <c r="AF81" s="196">
        <f t="shared" si="206"/>
        <v>0</v>
      </c>
      <c r="AG81" s="196"/>
      <c r="AH81" s="196"/>
      <c r="AI81" s="196"/>
      <c r="AJ81" s="710"/>
      <c r="AK81" s="709">
        <f t="shared" si="212"/>
        <v>0</v>
      </c>
      <c r="AL81" s="709">
        <f t="shared" si="213"/>
        <v>0</v>
      </c>
      <c r="AM81" s="709">
        <f t="shared" si="214"/>
        <v>0</v>
      </c>
      <c r="AN81" s="709"/>
      <c r="AO81" s="709">
        <f t="shared" si="215"/>
        <v>0</v>
      </c>
      <c r="AP81" s="709">
        <f t="shared" si="216"/>
        <v>0</v>
      </c>
      <c r="AS81" s="184"/>
      <c r="AW81" s="225"/>
      <c r="AX81" s="79"/>
      <c r="AZ81" s="176"/>
    </row>
    <row r="82" spans="2:55" ht="12.75" hidden="1" customHeight="1" outlineLevel="1" x14ac:dyDescent="0.2">
      <c r="B82" s="851"/>
      <c r="C82" s="851"/>
      <c r="D82" s="27" t="str">
        <f t="shared" si="207"/>
        <v/>
      </c>
      <c r="E82" s="191" t="str">
        <f t="shared" si="208"/>
        <v>So</v>
      </c>
      <c r="F82" s="191">
        <f t="shared" si="209"/>
        <v>2023</v>
      </c>
      <c r="G82" s="191">
        <f t="shared" si="210"/>
        <v>3</v>
      </c>
      <c r="H82" s="191">
        <f t="shared" si="217"/>
        <v>5</v>
      </c>
      <c r="I82" s="192">
        <f t="shared" si="211"/>
        <v>43528</v>
      </c>
      <c r="J82" s="192"/>
      <c r="K82" s="193">
        <f t="shared" si="218"/>
        <v>0</v>
      </c>
      <c r="L82" s="194">
        <f t="shared" si="218"/>
        <v>0</v>
      </c>
      <c r="M82" s="193">
        <f t="shared" si="218"/>
        <v>0</v>
      </c>
      <c r="N82" s="194">
        <f t="shared" si="218"/>
        <v>0</v>
      </c>
      <c r="O82" s="193">
        <f t="shared" si="218"/>
        <v>0</v>
      </c>
      <c r="P82" s="194">
        <f t="shared" si="218"/>
        <v>0</v>
      </c>
      <c r="Q82" s="193">
        <f t="shared" si="218"/>
        <v>0</v>
      </c>
      <c r="R82" s="194">
        <f t="shared" si="218"/>
        <v>0</v>
      </c>
      <c r="S82" s="193">
        <f t="shared" si="198"/>
        <v>0</v>
      </c>
      <c r="T82" s="194">
        <f t="shared" si="198"/>
        <v>0</v>
      </c>
      <c r="U82" s="193">
        <f t="shared" si="198"/>
        <v>0</v>
      </c>
      <c r="V82" s="194">
        <f t="shared" si="198"/>
        <v>0</v>
      </c>
      <c r="W82" s="195">
        <f t="shared" si="199"/>
        <v>0</v>
      </c>
      <c r="X82" s="195">
        <f t="shared" si="200"/>
        <v>0</v>
      </c>
      <c r="Y82" s="195">
        <f t="shared" si="201"/>
        <v>0</v>
      </c>
      <c r="Z82" s="195">
        <f t="shared" si="202"/>
        <v>0</v>
      </c>
      <c r="AA82" s="195">
        <f t="shared" si="203"/>
        <v>0</v>
      </c>
      <c r="AB82" s="195">
        <f t="shared" si="204"/>
        <v>0</v>
      </c>
      <c r="AC82" s="667"/>
      <c r="AD82" s="196">
        <f t="shared" si="205"/>
        <v>0</v>
      </c>
      <c r="AE82" s="667"/>
      <c r="AF82" s="196">
        <f t="shared" si="206"/>
        <v>0</v>
      </c>
      <c r="AG82" s="196"/>
      <c r="AH82" s="196"/>
      <c r="AI82" s="196"/>
      <c r="AJ82" s="710"/>
      <c r="AK82" s="709">
        <f t="shared" si="212"/>
        <v>0</v>
      </c>
      <c r="AL82" s="709">
        <f t="shared" si="213"/>
        <v>0</v>
      </c>
      <c r="AM82" s="709">
        <f t="shared" si="214"/>
        <v>0</v>
      </c>
      <c r="AN82" s="709"/>
      <c r="AO82" s="709">
        <f t="shared" si="215"/>
        <v>0</v>
      </c>
      <c r="AP82" s="709">
        <f t="shared" si="216"/>
        <v>0</v>
      </c>
      <c r="AS82" s="184"/>
      <c r="AW82" s="225"/>
      <c r="AX82" s="79"/>
      <c r="AZ82" s="176"/>
    </row>
    <row r="83" spans="2:55" ht="12.75" hidden="1" customHeight="1" outlineLevel="1" x14ac:dyDescent="0.2">
      <c r="B83" s="851"/>
      <c r="C83" s="851"/>
      <c r="D83" s="27">
        <f t="shared" si="207"/>
        <v>10</v>
      </c>
      <c r="E83" s="191" t="str">
        <f t="shared" si="208"/>
        <v>Mo</v>
      </c>
      <c r="F83" s="191">
        <f t="shared" si="209"/>
        <v>2023</v>
      </c>
      <c r="G83" s="191">
        <f t="shared" si="210"/>
        <v>3</v>
      </c>
      <c r="H83" s="191">
        <f t="shared" si="217"/>
        <v>6</v>
      </c>
      <c r="I83" s="192">
        <f t="shared" si="211"/>
        <v>43529</v>
      </c>
      <c r="J83" s="192"/>
      <c r="K83" s="193">
        <v>8</v>
      </c>
      <c r="L83" s="194">
        <v>7</v>
      </c>
      <c r="M83" s="193">
        <v>13</v>
      </c>
      <c r="N83" s="194">
        <v>25</v>
      </c>
      <c r="O83" s="193">
        <v>14</v>
      </c>
      <c r="P83" s="194">
        <v>5</v>
      </c>
      <c r="Q83" s="193">
        <v>17</v>
      </c>
      <c r="R83" s="194">
        <v>25</v>
      </c>
      <c r="S83" s="193">
        <f t="shared" ref="S83:S108" si="219">Q83</f>
        <v>17</v>
      </c>
      <c r="T83" s="194">
        <f t="shared" ref="T83:T108" si="220">R83</f>
        <v>25</v>
      </c>
      <c r="U83" s="193">
        <f t="shared" ref="U83:U108" si="221">S83</f>
        <v>17</v>
      </c>
      <c r="V83" s="194">
        <f t="shared" ref="V83:V108" si="222">T83</f>
        <v>25</v>
      </c>
      <c r="W83" s="195">
        <f t="shared" ref="W83:W108" si="223">TIME(K83,L83,0)</f>
        <v>0.33819444444444446</v>
      </c>
      <c r="X83" s="195">
        <f t="shared" ref="X83:X108" si="224">TIME(M83,N83,0)</f>
        <v>0.55902777777777779</v>
      </c>
      <c r="Y83" s="195">
        <f t="shared" ref="Y83:Y108" si="225">TIME(O83,P83,0)</f>
        <v>0.58680555555555558</v>
      </c>
      <c r="Z83" s="195">
        <f t="shared" ref="Z83:Z108" si="226">TIME(Q83,R83,0)</f>
        <v>0.72569444444444453</v>
      </c>
      <c r="AA83" s="195">
        <f t="shared" ref="AA83:AA108" si="227">TIME(S83,T83,0)</f>
        <v>0.72569444444444453</v>
      </c>
      <c r="AB83" s="195">
        <f t="shared" ref="AB83:AB108" si="228">TIME(U83,V83,0)</f>
        <v>0.72569444444444453</v>
      </c>
      <c r="AC83" s="667"/>
      <c r="AD83" s="196">
        <f t="shared" si="205"/>
        <v>0.35069444444444442</v>
      </c>
      <c r="AE83" s="667"/>
      <c r="AF83" s="196">
        <f t="shared" si="206"/>
        <v>0.35972222222222228</v>
      </c>
      <c r="AG83" s="196"/>
      <c r="AH83" s="196" t="s">
        <v>963</v>
      </c>
      <c r="AI83" s="196"/>
      <c r="AJ83" s="710"/>
      <c r="AK83" s="709">
        <f t="shared" si="212"/>
        <v>0</v>
      </c>
      <c r="AL83" s="709">
        <f t="shared" si="213"/>
        <v>0</v>
      </c>
      <c r="AM83" s="709">
        <f t="shared" si="214"/>
        <v>0</v>
      </c>
      <c r="AN83" s="709"/>
      <c r="AO83" s="709">
        <f t="shared" si="215"/>
        <v>1</v>
      </c>
      <c r="AP83" s="709">
        <f t="shared" si="216"/>
        <v>1</v>
      </c>
      <c r="AS83" s="184"/>
      <c r="AW83" s="225"/>
      <c r="AX83" s="79"/>
      <c r="AZ83" s="176"/>
      <c r="BC83" s="29"/>
    </row>
    <row r="84" spans="2:55" ht="12.75" hidden="1" customHeight="1" outlineLevel="1" x14ac:dyDescent="0.2">
      <c r="B84" s="851"/>
      <c r="C84" s="851"/>
      <c r="D84" s="27" t="str">
        <f t="shared" si="207"/>
        <v/>
      </c>
      <c r="E84" s="191" t="str">
        <f t="shared" si="208"/>
        <v>Di</v>
      </c>
      <c r="F84" s="191">
        <f t="shared" si="209"/>
        <v>2023</v>
      </c>
      <c r="G84" s="191">
        <f t="shared" si="210"/>
        <v>3</v>
      </c>
      <c r="H84" s="191">
        <f t="shared" si="217"/>
        <v>7</v>
      </c>
      <c r="I84" s="192">
        <f t="shared" si="211"/>
        <v>43530</v>
      </c>
      <c r="J84" s="192"/>
      <c r="K84" s="193">
        <v>8</v>
      </c>
      <c r="L84" s="194">
        <v>45</v>
      </c>
      <c r="M84" s="193">
        <v>13</v>
      </c>
      <c r="N84" s="194">
        <v>0</v>
      </c>
      <c r="O84" s="193">
        <v>13</v>
      </c>
      <c r="P84" s="194">
        <v>30</v>
      </c>
      <c r="Q84" s="193">
        <v>17</v>
      </c>
      <c r="R84" s="194">
        <v>15</v>
      </c>
      <c r="S84" s="193">
        <f t="shared" si="219"/>
        <v>17</v>
      </c>
      <c r="T84" s="194">
        <f t="shared" si="220"/>
        <v>15</v>
      </c>
      <c r="U84" s="193">
        <f t="shared" si="221"/>
        <v>17</v>
      </c>
      <c r="V84" s="194">
        <f t="shared" si="222"/>
        <v>15</v>
      </c>
      <c r="W84" s="195">
        <f t="shared" si="223"/>
        <v>0.36458333333333331</v>
      </c>
      <c r="X84" s="195">
        <f t="shared" si="224"/>
        <v>0.54166666666666663</v>
      </c>
      <c r="Y84" s="195">
        <f t="shared" si="225"/>
        <v>0.5625</v>
      </c>
      <c r="Z84" s="195">
        <f t="shared" si="226"/>
        <v>0.71875</v>
      </c>
      <c r="AA84" s="195">
        <f t="shared" si="227"/>
        <v>0.71875</v>
      </c>
      <c r="AB84" s="195">
        <f t="shared" si="228"/>
        <v>0.71875</v>
      </c>
      <c r="AC84" s="667"/>
      <c r="AD84" s="196">
        <f t="shared" si="205"/>
        <v>0.35069444444444442</v>
      </c>
      <c r="AE84" s="667"/>
      <c r="AF84" s="196">
        <f t="shared" si="206"/>
        <v>0.33333333333333331</v>
      </c>
      <c r="AG84" s="196"/>
      <c r="AH84" s="196" t="s">
        <v>963</v>
      </c>
      <c r="AI84" s="196"/>
      <c r="AJ84" s="710"/>
      <c r="AK84" s="709">
        <f t="shared" si="212"/>
        <v>0</v>
      </c>
      <c r="AL84" s="709">
        <f t="shared" si="213"/>
        <v>0</v>
      </c>
      <c r="AM84" s="709">
        <f t="shared" si="214"/>
        <v>0</v>
      </c>
      <c r="AN84" s="709"/>
      <c r="AO84" s="709">
        <f t="shared" si="215"/>
        <v>1</v>
      </c>
      <c r="AP84" s="709">
        <f t="shared" si="216"/>
        <v>1</v>
      </c>
      <c r="AS84" s="184"/>
      <c r="AW84" s="225"/>
      <c r="AX84" s="79"/>
      <c r="AZ84" s="176"/>
    </row>
    <row r="85" spans="2:55" ht="12.75" hidden="1" customHeight="1" outlineLevel="1" x14ac:dyDescent="0.2">
      <c r="B85" s="851"/>
      <c r="C85" s="851"/>
      <c r="D85" s="27" t="str">
        <f t="shared" si="207"/>
        <v/>
      </c>
      <c r="E85" s="191" t="str">
        <f t="shared" si="208"/>
        <v>Mi</v>
      </c>
      <c r="F85" s="191">
        <f t="shared" si="209"/>
        <v>2023</v>
      </c>
      <c r="G85" s="191">
        <f t="shared" si="210"/>
        <v>3</v>
      </c>
      <c r="H85" s="191">
        <f t="shared" si="217"/>
        <v>8</v>
      </c>
      <c r="I85" s="192">
        <f t="shared" si="211"/>
        <v>43531</v>
      </c>
      <c r="J85" s="192"/>
      <c r="K85" s="193">
        <v>8</v>
      </c>
      <c r="L85" s="194">
        <v>0</v>
      </c>
      <c r="M85" s="193">
        <v>13</v>
      </c>
      <c r="N85" s="194">
        <v>0</v>
      </c>
      <c r="O85" s="193">
        <v>13</v>
      </c>
      <c r="P85" s="194">
        <v>30</v>
      </c>
      <c r="Q85" s="193">
        <v>17</v>
      </c>
      <c r="R85" s="194">
        <v>0</v>
      </c>
      <c r="S85" s="193">
        <f t="shared" si="219"/>
        <v>17</v>
      </c>
      <c r="T85" s="194">
        <f t="shared" si="220"/>
        <v>0</v>
      </c>
      <c r="U85" s="193">
        <f t="shared" si="221"/>
        <v>17</v>
      </c>
      <c r="V85" s="194">
        <f t="shared" si="222"/>
        <v>0</v>
      </c>
      <c r="W85" s="195">
        <f t="shared" si="223"/>
        <v>0.33333333333333331</v>
      </c>
      <c r="X85" s="195">
        <f t="shared" si="224"/>
        <v>0.54166666666666663</v>
      </c>
      <c r="Y85" s="195">
        <f t="shared" si="225"/>
        <v>0.5625</v>
      </c>
      <c r="Z85" s="195">
        <f t="shared" si="226"/>
        <v>0.70833333333333337</v>
      </c>
      <c r="AA85" s="195">
        <f t="shared" si="227"/>
        <v>0.70833333333333337</v>
      </c>
      <c r="AB85" s="195">
        <f t="shared" si="228"/>
        <v>0.70833333333333337</v>
      </c>
      <c r="AC85" s="667"/>
      <c r="AD85" s="196">
        <f t="shared" si="205"/>
        <v>0.35069444444444442</v>
      </c>
      <c r="AE85" s="667"/>
      <c r="AF85" s="196">
        <f t="shared" si="206"/>
        <v>0.35416666666666669</v>
      </c>
      <c r="AG85" s="196"/>
      <c r="AH85" s="196" t="s">
        <v>963</v>
      </c>
      <c r="AI85" s="196"/>
      <c r="AJ85" s="710"/>
      <c r="AK85" s="709">
        <f t="shared" si="212"/>
        <v>0</v>
      </c>
      <c r="AL85" s="709">
        <f t="shared" si="213"/>
        <v>0</v>
      </c>
      <c r="AM85" s="709">
        <f t="shared" si="214"/>
        <v>0</v>
      </c>
      <c r="AN85" s="709"/>
      <c r="AO85" s="709">
        <f t="shared" si="215"/>
        <v>1</v>
      </c>
      <c r="AP85" s="709">
        <f t="shared" si="216"/>
        <v>1</v>
      </c>
      <c r="AS85" s="184"/>
      <c r="AW85" s="225"/>
      <c r="AX85" s="79"/>
      <c r="AZ85" s="176"/>
      <c r="BC85" s="29"/>
    </row>
    <row r="86" spans="2:55" ht="12.75" hidden="1" customHeight="1" outlineLevel="1" x14ac:dyDescent="0.2">
      <c r="B86" s="851"/>
      <c r="C86" s="851"/>
      <c r="D86" s="27" t="str">
        <f t="shared" si="207"/>
        <v/>
      </c>
      <c r="E86" s="191" t="str">
        <f t="shared" si="208"/>
        <v>Do</v>
      </c>
      <c r="F86" s="191">
        <f t="shared" si="209"/>
        <v>2023</v>
      </c>
      <c r="G86" s="191">
        <f t="shared" si="210"/>
        <v>3</v>
      </c>
      <c r="H86" s="191">
        <f t="shared" si="217"/>
        <v>9</v>
      </c>
      <c r="I86" s="192">
        <f t="shared" si="211"/>
        <v>43532</v>
      </c>
      <c r="J86" s="192"/>
      <c r="K86" s="193">
        <v>9</v>
      </c>
      <c r="L86" s="194">
        <v>1</v>
      </c>
      <c r="M86" s="193">
        <v>13</v>
      </c>
      <c r="N86" s="194">
        <v>0</v>
      </c>
      <c r="O86" s="193">
        <v>13</v>
      </c>
      <c r="P86" s="194">
        <v>30</v>
      </c>
      <c r="Q86" s="193">
        <v>17</v>
      </c>
      <c r="R86" s="194">
        <v>0</v>
      </c>
      <c r="S86" s="193">
        <f t="shared" si="219"/>
        <v>17</v>
      </c>
      <c r="T86" s="194">
        <f t="shared" si="220"/>
        <v>0</v>
      </c>
      <c r="U86" s="193">
        <f t="shared" si="221"/>
        <v>17</v>
      </c>
      <c r="V86" s="194">
        <f t="shared" si="222"/>
        <v>0</v>
      </c>
      <c r="W86" s="195">
        <f t="shared" si="223"/>
        <v>0.3756944444444445</v>
      </c>
      <c r="X86" s="195">
        <f t="shared" si="224"/>
        <v>0.54166666666666663</v>
      </c>
      <c r="Y86" s="195">
        <f t="shared" si="225"/>
        <v>0.5625</v>
      </c>
      <c r="Z86" s="195">
        <f t="shared" si="226"/>
        <v>0.70833333333333337</v>
      </c>
      <c r="AA86" s="195">
        <f t="shared" si="227"/>
        <v>0.70833333333333337</v>
      </c>
      <c r="AB86" s="195">
        <f t="shared" si="228"/>
        <v>0.70833333333333337</v>
      </c>
      <c r="AC86" s="667"/>
      <c r="AD86" s="196">
        <f t="shared" si="205"/>
        <v>0.35069444444444442</v>
      </c>
      <c r="AE86" s="667"/>
      <c r="AF86" s="196">
        <f t="shared" si="206"/>
        <v>0.3118055555555555</v>
      </c>
      <c r="AG86" s="196"/>
      <c r="AH86" s="196" t="s">
        <v>963</v>
      </c>
      <c r="AI86" s="196"/>
      <c r="AJ86" s="710"/>
      <c r="AK86" s="709">
        <f t="shared" si="212"/>
        <v>0</v>
      </c>
      <c r="AL86" s="709">
        <f t="shared" si="213"/>
        <v>0</v>
      </c>
      <c r="AM86" s="709">
        <f t="shared" si="214"/>
        <v>0</v>
      </c>
      <c r="AN86" s="709"/>
      <c r="AO86" s="709">
        <f t="shared" si="215"/>
        <v>1</v>
      </c>
      <c r="AP86" s="709">
        <f t="shared" si="216"/>
        <v>1</v>
      </c>
      <c r="AS86" s="184"/>
      <c r="AW86" s="225"/>
      <c r="AX86" s="79"/>
      <c r="AZ86" s="176"/>
    </row>
    <row r="87" spans="2:55" ht="12.75" hidden="1" customHeight="1" outlineLevel="1" x14ac:dyDescent="0.2">
      <c r="B87" s="851"/>
      <c r="C87" s="851"/>
      <c r="D87" s="27" t="str">
        <f t="shared" si="207"/>
        <v/>
      </c>
      <c r="E87" s="191" t="str">
        <f t="shared" si="208"/>
        <v>Fr</v>
      </c>
      <c r="F87" s="191">
        <f t="shared" si="209"/>
        <v>2023</v>
      </c>
      <c r="G87" s="191">
        <f t="shared" si="210"/>
        <v>3</v>
      </c>
      <c r="H87" s="191">
        <f t="shared" si="217"/>
        <v>10</v>
      </c>
      <c r="I87" s="192">
        <f t="shared" si="211"/>
        <v>43533</v>
      </c>
      <c r="J87" s="192"/>
      <c r="K87" s="193">
        <v>7</v>
      </c>
      <c r="L87" s="194">
        <v>0</v>
      </c>
      <c r="M87" s="193">
        <v>8</v>
      </c>
      <c r="N87" s="194">
        <v>45</v>
      </c>
      <c r="O87" s="193">
        <v>9</v>
      </c>
      <c r="P87" s="194">
        <v>30</v>
      </c>
      <c r="Q87" s="193">
        <v>12</v>
      </c>
      <c r="R87" s="194">
        <v>0</v>
      </c>
      <c r="S87" s="193">
        <v>12</v>
      </c>
      <c r="T87" s="194">
        <v>30</v>
      </c>
      <c r="U87" s="193">
        <v>18</v>
      </c>
      <c r="V87" s="194">
        <v>0</v>
      </c>
      <c r="W87" s="195">
        <f t="shared" si="223"/>
        <v>0.29166666666666669</v>
      </c>
      <c r="X87" s="195">
        <f t="shared" si="224"/>
        <v>0.36458333333333331</v>
      </c>
      <c r="Y87" s="195">
        <f t="shared" si="225"/>
        <v>0.39583333333333331</v>
      </c>
      <c r="Z87" s="195">
        <f t="shared" si="226"/>
        <v>0.5</v>
      </c>
      <c r="AA87" s="195">
        <f t="shared" si="227"/>
        <v>0.52083333333333337</v>
      </c>
      <c r="AB87" s="195">
        <f t="shared" si="228"/>
        <v>0.75</v>
      </c>
      <c r="AC87" s="667"/>
      <c r="AD87" s="196">
        <f t="shared" si="205"/>
        <v>0.35069444444444442</v>
      </c>
      <c r="AE87" s="667"/>
      <c r="AF87" s="196">
        <f t="shared" si="206"/>
        <v>0.40624999999999994</v>
      </c>
      <c r="AG87" s="196"/>
      <c r="AH87" s="196" t="s">
        <v>1684</v>
      </c>
      <c r="AI87" s="196"/>
      <c r="AJ87" s="710"/>
      <c r="AK87" s="709">
        <f t="shared" si="212"/>
        <v>0</v>
      </c>
      <c r="AL87" s="709">
        <f t="shared" si="213"/>
        <v>0</v>
      </c>
      <c r="AM87" s="709">
        <f t="shared" si="214"/>
        <v>0</v>
      </c>
      <c r="AN87" s="709"/>
      <c r="AO87" s="709">
        <f t="shared" si="215"/>
        <v>1</v>
      </c>
      <c r="AP87" s="709">
        <f t="shared" si="216"/>
        <v>1</v>
      </c>
      <c r="AS87" s="184"/>
      <c r="AW87" s="225"/>
      <c r="AX87" s="79"/>
      <c r="AZ87" s="176"/>
    </row>
    <row r="88" spans="2:55" ht="12.75" hidden="1" customHeight="1" outlineLevel="1" x14ac:dyDescent="0.2">
      <c r="B88" s="851"/>
      <c r="C88" s="851"/>
      <c r="D88" s="27" t="str">
        <f t="shared" si="207"/>
        <v/>
      </c>
      <c r="E88" s="191" t="str">
        <f t="shared" si="208"/>
        <v>Sa</v>
      </c>
      <c r="F88" s="191">
        <f t="shared" si="209"/>
        <v>2023</v>
      </c>
      <c r="G88" s="191">
        <f t="shared" si="210"/>
        <v>3</v>
      </c>
      <c r="H88" s="191">
        <f t="shared" si="217"/>
        <v>11</v>
      </c>
      <c r="I88" s="192">
        <f t="shared" si="211"/>
        <v>43534</v>
      </c>
      <c r="J88" s="192"/>
      <c r="K88" s="193">
        <f t="shared" si="218"/>
        <v>0</v>
      </c>
      <c r="L88" s="194">
        <f t="shared" si="218"/>
        <v>0</v>
      </c>
      <c r="M88" s="193">
        <f t="shared" si="218"/>
        <v>0</v>
      </c>
      <c r="N88" s="194">
        <f t="shared" si="218"/>
        <v>0</v>
      </c>
      <c r="O88" s="193">
        <f t="shared" si="218"/>
        <v>0</v>
      </c>
      <c r="P88" s="194">
        <f t="shared" si="218"/>
        <v>0</v>
      </c>
      <c r="Q88" s="193">
        <f t="shared" si="218"/>
        <v>0</v>
      </c>
      <c r="R88" s="194">
        <f t="shared" si="218"/>
        <v>0</v>
      </c>
      <c r="S88" s="193">
        <f t="shared" si="219"/>
        <v>0</v>
      </c>
      <c r="T88" s="194">
        <f t="shared" si="220"/>
        <v>0</v>
      </c>
      <c r="U88" s="193">
        <f t="shared" si="221"/>
        <v>0</v>
      </c>
      <c r="V88" s="194">
        <f t="shared" si="222"/>
        <v>0</v>
      </c>
      <c r="W88" s="195">
        <f t="shared" si="223"/>
        <v>0</v>
      </c>
      <c r="X88" s="195">
        <f t="shared" si="224"/>
        <v>0</v>
      </c>
      <c r="Y88" s="195">
        <f t="shared" si="225"/>
        <v>0</v>
      </c>
      <c r="Z88" s="195">
        <f t="shared" si="226"/>
        <v>0</v>
      </c>
      <c r="AA88" s="195">
        <f t="shared" si="227"/>
        <v>0</v>
      </c>
      <c r="AB88" s="195">
        <f t="shared" si="228"/>
        <v>0</v>
      </c>
      <c r="AC88" s="667"/>
      <c r="AD88" s="196">
        <f t="shared" si="205"/>
        <v>0</v>
      </c>
      <c r="AE88" s="667"/>
      <c r="AF88" s="196">
        <f t="shared" si="206"/>
        <v>0</v>
      </c>
      <c r="AG88" s="196"/>
      <c r="AH88" s="196"/>
      <c r="AI88" s="196"/>
      <c r="AJ88" s="710"/>
      <c r="AK88" s="709">
        <f t="shared" si="212"/>
        <v>0</v>
      </c>
      <c r="AL88" s="709">
        <f t="shared" si="213"/>
        <v>0</v>
      </c>
      <c r="AM88" s="709">
        <f t="shared" si="214"/>
        <v>0</v>
      </c>
      <c r="AN88" s="709"/>
      <c r="AO88" s="709">
        <f t="shared" si="215"/>
        <v>0</v>
      </c>
      <c r="AP88" s="709">
        <f t="shared" si="216"/>
        <v>0</v>
      </c>
      <c r="AS88" s="184"/>
      <c r="AW88" s="225"/>
      <c r="AX88" s="79"/>
      <c r="AZ88" s="176"/>
    </row>
    <row r="89" spans="2:55" ht="12.75" hidden="1" customHeight="1" outlineLevel="1" x14ac:dyDescent="0.2">
      <c r="B89" s="851"/>
      <c r="C89" s="851"/>
      <c r="D89" s="27" t="str">
        <f t="shared" si="207"/>
        <v/>
      </c>
      <c r="E89" s="191" t="str">
        <f t="shared" si="208"/>
        <v>So</v>
      </c>
      <c r="F89" s="191">
        <f t="shared" si="209"/>
        <v>2023</v>
      </c>
      <c r="G89" s="191">
        <f t="shared" si="210"/>
        <v>3</v>
      </c>
      <c r="H89" s="191">
        <f t="shared" si="217"/>
        <v>12</v>
      </c>
      <c r="I89" s="192">
        <f t="shared" si="211"/>
        <v>43535</v>
      </c>
      <c r="J89" s="192"/>
      <c r="K89" s="193">
        <f t="shared" si="218"/>
        <v>0</v>
      </c>
      <c r="L89" s="194">
        <f t="shared" si="218"/>
        <v>0</v>
      </c>
      <c r="M89" s="193">
        <f t="shared" si="218"/>
        <v>0</v>
      </c>
      <c r="N89" s="194">
        <f t="shared" si="218"/>
        <v>0</v>
      </c>
      <c r="O89" s="193">
        <f t="shared" si="218"/>
        <v>0</v>
      </c>
      <c r="P89" s="194">
        <f t="shared" si="218"/>
        <v>0</v>
      </c>
      <c r="Q89" s="193">
        <f t="shared" si="218"/>
        <v>0</v>
      </c>
      <c r="R89" s="194">
        <f t="shared" si="218"/>
        <v>0</v>
      </c>
      <c r="S89" s="193">
        <f t="shared" si="219"/>
        <v>0</v>
      </c>
      <c r="T89" s="194">
        <f t="shared" si="220"/>
        <v>0</v>
      </c>
      <c r="U89" s="193">
        <f t="shared" si="221"/>
        <v>0</v>
      </c>
      <c r="V89" s="194">
        <f t="shared" si="222"/>
        <v>0</v>
      </c>
      <c r="W89" s="195">
        <f t="shared" si="223"/>
        <v>0</v>
      </c>
      <c r="X89" s="195">
        <f t="shared" si="224"/>
        <v>0</v>
      </c>
      <c r="Y89" s="195">
        <f t="shared" si="225"/>
        <v>0</v>
      </c>
      <c r="Z89" s="195">
        <f t="shared" si="226"/>
        <v>0</v>
      </c>
      <c r="AA89" s="195">
        <f t="shared" si="227"/>
        <v>0</v>
      </c>
      <c r="AB89" s="195">
        <f t="shared" si="228"/>
        <v>0</v>
      </c>
      <c r="AC89" s="667"/>
      <c r="AD89" s="196">
        <f t="shared" si="205"/>
        <v>0</v>
      </c>
      <c r="AE89" s="667"/>
      <c r="AF89" s="196">
        <f t="shared" si="206"/>
        <v>0</v>
      </c>
      <c r="AG89" s="196"/>
      <c r="AH89" s="196"/>
      <c r="AI89" s="196"/>
      <c r="AJ89" s="710"/>
      <c r="AK89" s="709">
        <f t="shared" si="212"/>
        <v>0</v>
      </c>
      <c r="AL89" s="709">
        <f t="shared" si="213"/>
        <v>0</v>
      </c>
      <c r="AM89" s="709">
        <f t="shared" si="214"/>
        <v>0</v>
      </c>
      <c r="AN89" s="709"/>
      <c r="AO89" s="709">
        <f t="shared" si="215"/>
        <v>0</v>
      </c>
      <c r="AP89" s="709">
        <f t="shared" si="216"/>
        <v>0</v>
      </c>
      <c r="AS89" s="184"/>
      <c r="AW89" s="225"/>
      <c r="AX89" s="79"/>
      <c r="AZ89" s="176"/>
    </row>
    <row r="90" spans="2:55" ht="12.75" hidden="1" customHeight="1" outlineLevel="1" x14ac:dyDescent="0.2">
      <c r="B90" s="851"/>
      <c r="C90" s="851"/>
      <c r="D90" s="27">
        <f t="shared" si="207"/>
        <v>11</v>
      </c>
      <c r="E90" s="191" t="str">
        <f t="shared" si="208"/>
        <v>Mo</v>
      </c>
      <c r="F90" s="191">
        <f t="shared" si="209"/>
        <v>2023</v>
      </c>
      <c r="G90" s="191">
        <f t="shared" si="210"/>
        <v>3</v>
      </c>
      <c r="H90" s="191">
        <f t="shared" si="217"/>
        <v>13</v>
      </c>
      <c r="I90" s="192">
        <f t="shared" si="211"/>
        <v>43536</v>
      </c>
      <c r="J90" s="192"/>
      <c r="K90" s="193">
        <v>8</v>
      </c>
      <c r="L90" s="194">
        <v>20</v>
      </c>
      <c r="M90" s="193">
        <f t="shared" si="218"/>
        <v>13</v>
      </c>
      <c r="N90" s="194">
        <f t="shared" si="218"/>
        <v>0</v>
      </c>
      <c r="O90" s="193">
        <f t="shared" si="218"/>
        <v>13</v>
      </c>
      <c r="P90" s="194">
        <f t="shared" si="218"/>
        <v>30</v>
      </c>
      <c r="Q90" s="193">
        <f t="shared" si="218"/>
        <v>15</v>
      </c>
      <c r="R90" s="194">
        <f t="shared" si="218"/>
        <v>55</v>
      </c>
      <c r="S90" s="193">
        <f t="shared" si="219"/>
        <v>15</v>
      </c>
      <c r="T90" s="194">
        <f t="shared" si="220"/>
        <v>55</v>
      </c>
      <c r="U90" s="193">
        <f t="shared" si="221"/>
        <v>15</v>
      </c>
      <c r="V90" s="194">
        <f t="shared" si="222"/>
        <v>55</v>
      </c>
      <c r="W90" s="195">
        <f t="shared" si="223"/>
        <v>0.34722222222222227</v>
      </c>
      <c r="X90" s="195">
        <f t="shared" si="224"/>
        <v>0.54166666666666663</v>
      </c>
      <c r="Y90" s="195">
        <f t="shared" si="225"/>
        <v>0.5625</v>
      </c>
      <c r="Z90" s="195">
        <f t="shared" si="226"/>
        <v>0.66319444444444442</v>
      </c>
      <c r="AA90" s="195">
        <f t="shared" si="227"/>
        <v>0.66319444444444442</v>
      </c>
      <c r="AB90" s="195">
        <f t="shared" si="228"/>
        <v>0.66319444444444442</v>
      </c>
      <c r="AC90" s="667"/>
      <c r="AD90" s="196">
        <f t="shared" si="205"/>
        <v>0.35069444444444442</v>
      </c>
      <c r="AE90" s="667"/>
      <c r="AF90" s="196">
        <f t="shared" si="206"/>
        <v>0.29513888888888878</v>
      </c>
      <c r="AG90" s="196"/>
      <c r="AH90" s="196" t="s">
        <v>963</v>
      </c>
      <c r="AI90" s="196"/>
      <c r="AJ90" s="710"/>
      <c r="AK90" s="709">
        <f t="shared" si="212"/>
        <v>0</v>
      </c>
      <c r="AL90" s="709">
        <f t="shared" si="213"/>
        <v>0</v>
      </c>
      <c r="AM90" s="709">
        <f t="shared" si="214"/>
        <v>0</v>
      </c>
      <c r="AN90" s="709"/>
      <c r="AO90" s="709">
        <f t="shared" si="215"/>
        <v>1</v>
      </c>
      <c r="AP90" s="709">
        <f t="shared" si="216"/>
        <v>1</v>
      </c>
      <c r="AS90" s="184"/>
      <c r="AW90" s="225"/>
      <c r="AX90" s="79"/>
      <c r="AZ90" s="176"/>
    </row>
    <row r="91" spans="2:55" ht="12.75" hidden="1" customHeight="1" outlineLevel="1" x14ac:dyDescent="0.2">
      <c r="B91" s="851"/>
      <c r="C91" s="851"/>
      <c r="D91" s="27" t="str">
        <f t="shared" si="207"/>
        <v/>
      </c>
      <c r="E91" s="191" t="str">
        <f t="shared" si="208"/>
        <v>Di</v>
      </c>
      <c r="F91" s="191">
        <f t="shared" si="209"/>
        <v>2023</v>
      </c>
      <c r="G91" s="191">
        <f t="shared" si="210"/>
        <v>3</v>
      </c>
      <c r="H91" s="191">
        <f t="shared" si="217"/>
        <v>14</v>
      </c>
      <c r="I91" s="192">
        <f t="shared" si="211"/>
        <v>43537</v>
      </c>
      <c r="J91" s="192"/>
      <c r="K91" s="193">
        <f t="shared" si="218"/>
        <v>7</v>
      </c>
      <c r="L91" s="194">
        <f t="shared" si="218"/>
        <v>0</v>
      </c>
      <c r="M91" s="193">
        <f t="shared" si="218"/>
        <v>13</v>
      </c>
      <c r="N91" s="194">
        <f t="shared" si="218"/>
        <v>0</v>
      </c>
      <c r="O91" s="193">
        <f t="shared" si="218"/>
        <v>13</v>
      </c>
      <c r="P91" s="194">
        <f t="shared" si="218"/>
        <v>30</v>
      </c>
      <c r="Q91" s="193">
        <f t="shared" si="218"/>
        <v>15</v>
      </c>
      <c r="R91" s="194">
        <f t="shared" si="218"/>
        <v>55</v>
      </c>
      <c r="S91" s="193">
        <f t="shared" si="219"/>
        <v>15</v>
      </c>
      <c r="T91" s="194">
        <f t="shared" si="220"/>
        <v>55</v>
      </c>
      <c r="U91" s="193">
        <f t="shared" si="221"/>
        <v>15</v>
      </c>
      <c r="V91" s="194">
        <f t="shared" si="222"/>
        <v>55</v>
      </c>
      <c r="W91" s="195">
        <f t="shared" si="223"/>
        <v>0.29166666666666669</v>
      </c>
      <c r="X91" s="195">
        <f t="shared" si="224"/>
        <v>0.54166666666666663</v>
      </c>
      <c r="Y91" s="195">
        <f t="shared" si="225"/>
        <v>0.5625</v>
      </c>
      <c r="Z91" s="195">
        <f t="shared" si="226"/>
        <v>0.66319444444444442</v>
      </c>
      <c r="AA91" s="195">
        <f t="shared" si="227"/>
        <v>0.66319444444444442</v>
      </c>
      <c r="AB91" s="195">
        <f t="shared" si="228"/>
        <v>0.66319444444444442</v>
      </c>
      <c r="AC91" s="667"/>
      <c r="AD91" s="196">
        <f t="shared" si="205"/>
        <v>0.35069444444444442</v>
      </c>
      <c r="AE91" s="667"/>
      <c r="AF91" s="196">
        <f t="shared" si="206"/>
        <v>0.35069444444444436</v>
      </c>
      <c r="AG91" s="196"/>
      <c r="AH91" s="196" t="s">
        <v>1715</v>
      </c>
      <c r="AI91" s="196"/>
      <c r="AJ91" s="710"/>
      <c r="AK91" s="709">
        <f t="shared" si="212"/>
        <v>0</v>
      </c>
      <c r="AL91" s="709">
        <f t="shared" si="213"/>
        <v>0</v>
      </c>
      <c r="AM91" s="709">
        <f t="shared" si="214"/>
        <v>0</v>
      </c>
      <c r="AN91" s="709"/>
      <c r="AO91" s="709">
        <f t="shared" si="215"/>
        <v>0.5</v>
      </c>
      <c r="AP91" s="709">
        <f t="shared" si="216"/>
        <v>1</v>
      </c>
      <c r="AS91" s="184"/>
      <c r="AW91" s="225"/>
      <c r="AX91" s="79"/>
      <c r="AZ91" s="176"/>
      <c r="BC91" s="77" t="s">
        <v>1714</v>
      </c>
    </row>
    <row r="92" spans="2:55" ht="12.75" hidden="1" customHeight="1" outlineLevel="1" x14ac:dyDescent="0.2">
      <c r="B92" s="851"/>
      <c r="C92" s="851"/>
      <c r="D92" s="27" t="str">
        <f t="shared" si="207"/>
        <v/>
      </c>
      <c r="E92" s="191" t="str">
        <f t="shared" si="208"/>
        <v>Mi</v>
      </c>
      <c r="F92" s="191">
        <f t="shared" si="209"/>
        <v>2023</v>
      </c>
      <c r="G92" s="191">
        <f t="shared" si="210"/>
        <v>3</v>
      </c>
      <c r="H92" s="191">
        <f t="shared" si="217"/>
        <v>15</v>
      </c>
      <c r="I92" s="192">
        <f t="shared" si="211"/>
        <v>43538</v>
      </c>
      <c r="J92" s="192"/>
      <c r="K92" s="193">
        <v>8</v>
      </c>
      <c r="L92" s="194">
        <v>10</v>
      </c>
      <c r="M92" s="193">
        <v>13</v>
      </c>
      <c r="N92" s="194">
        <v>0</v>
      </c>
      <c r="O92" s="193">
        <v>13</v>
      </c>
      <c r="P92" s="194">
        <v>30</v>
      </c>
      <c r="Q92" s="193">
        <v>17</v>
      </c>
      <c r="R92" s="194">
        <v>0</v>
      </c>
      <c r="S92" s="193">
        <f t="shared" si="219"/>
        <v>17</v>
      </c>
      <c r="T92" s="194">
        <f t="shared" si="220"/>
        <v>0</v>
      </c>
      <c r="U92" s="193">
        <f t="shared" si="221"/>
        <v>17</v>
      </c>
      <c r="V92" s="194">
        <f t="shared" si="222"/>
        <v>0</v>
      </c>
      <c r="W92" s="195">
        <f t="shared" si="223"/>
        <v>0.34027777777777773</v>
      </c>
      <c r="X92" s="195">
        <f t="shared" si="224"/>
        <v>0.54166666666666663</v>
      </c>
      <c r="Y92" s="195">
        <f t="shared" si="225"/>
        <v>0.5625</v>
      </c>
      <c r="Z92" s="195">
        <f t="shared" si="226"/>
        <v>0.70833333333333337</v>
      </c>
      <c r="AA92" s="195">
        <f t="shared" si="227"/>
        <v>0.70833333333333337</v>
      </c>
      <c r="AB92" s="195">
        <f t="shared" si="228"/>
        <v>0.70833333333333337</v>
      </c>
      <c r="AC92" s="667"/>
      <c r="AD92" s="196">
        <f t="shared" si="205"/>
        <v>0.35069444444444442</v>
      </c>
      <c r="AE92" s="667"/>
      <c r="AF92" s="196">
        <f t="shared" si="206"/>
        <v>0.34722222222222227</v>
      </c>
      <c r="AG92" s="196"/>
      <c r="AH92" s="196" t="s">
        <v>963</v>
      </c>
      <c r="AI92" s="196"/>
      <c r="AJ92" s="710"/>
      <c r="AK92" s="709">
        <f t="shared" si="212"/>
        <v>0</v>
      </c>
      <c r="AL92" s="709">
        <f t="shared" si="213"/>
        <v>0</v>
      </c>
      <c r="AM92" s="709">
        <f t="shared" si="214"/>
        <v>0</v>
      </c>
      <c r="AN92" s="709"/>
      <c r="AO92" s="709">
        <f t="shared" si="215"/>
        <v>1</v>
      </c>
      <c r="AP92" s="709">
        <f t="shared" si="216"/>
        <v>1</v>
      </c>
      <c r="AS92" s="184"/>
      <c r="AW92" s="225"/>
      <c r="AX92" s="79"/>
      <c r="AZ92" s="176"/>
    </row>
    <row r="93" spans="2:55" ht="12.75" hidden="1" customHeight="1" outlineLevel="1" x14ac:dyDescent="0.2">
      <c r="B93" s="851"/>
      <c r="C93" s="851"/>
      <c r="D93" s="27" t="str">
        <f t="shared" si="207"/>
        <v/>
      </c>
      <c r="E93" s="191" t="str">
        <f t="shared" si="208"/>
        <v>Do</v>
      </c>
      <c r="F93" s="191">
        <f t="shared" si="209"/>
        <v>2023</v>
      </c>
      <c r="G93" s="191">
        <f t="shared" si="210"/>
        <v>3</v>
      </c>
      <c r="H93" s="191">
        <f t="shared" si="217"/>
        <v>16</v>
      </c>
      <c r="I93" s="192">
        <f t="shared" si="211"/>
        <v>43539</v>
      </c>
      <c r="J93" s="192"/>
      <c r="K93" s="193">
        <v>8</v>
      </c>
      <c r="L93" s="194">
        <v>40</v>
      </c>
      <c r="M93" s="193">
        <v>14</v>
      </c>
      <c r="N93" s="194">
        <v>0</v>
      </c>
      <c r="O93" s="193">
        <v>14</v>
      </c>
      <c r="P93" s="194">
        <v>30</v>
      </c>
      <c r="Q93" s="193">
        <v>17</v>
      </c>
      <c r="R93" s="194">
        <v>10</v>
      </c>
      <c r="S93" s="193">
        <f t="shared" si="219"/>
        <v>17</v>
      </c>
      <c r="T93" s="194">
        <f t="shared" si="220"/>
        <v>10</v>
      </c>
      <c r="U93" s="193">
        <f t="shared" si="221"/>
        <v>17</v>
      </c>
      <c r="V93" s="194">
        <f t="shared" si="222"/>
        <v>10</v>
      </c>
      <c r="W93" s="195">
        <f t="shared" si="223"/>
        <v>0.3611111111111111</v>
      </c>
      <c r="X93" s="195">
        <f t="shared" si="224"/>
        <v>0.58333333333333337</v>
      </c>
      <c r="Y93" s="195">
        <f t="shared" si="225"/>
        <v>0.60416666666666663</v>
      </c>
      <c r="Z93" s="195">
        <f t="shared" si="226"/>
        <v>0.71527777777777779</v>
      </c>
      <c r="AA93" s="195">
        <f t="shared" si="227"/>
        <v>0.71527777777777779</v>
      </c>
      <c r="AB93" s="195">
        <f t="shared" si="228"/>
        <v>0.71527777777777779</v>
      </c>
      <c r="AC93" s="667"/>
      <c r="AD93" s="196">
        <f t="shared" si="205"/>
        <v>0.35069444444444442</v>
      </c>
      <c r="AE93" s="667"/>
      <c r="AF93" s="196">
        <f t="shared" si="206"/>
        <v>0.33333333333333343</v>
      </c>
      <c r="AG93" s="196"/>
      <c r="AH93" s="196" t="s">
        <v>963</v>
      </c>
      <c r="AI93" s="196"/>
      <c r="AJ93" s="709"/>
      <c r="AK93" s="709">
        <f t="shared" si="212"/>
        <v>0</v>
      </c>
      <c r="AL93" s="709">
        <f t="shared" si="213"/>
        <v>0</v>
      </c>
      <c r="AM93" s="709">
        <f t="shared" si="214"/>
        <v>0</v>
      </c>
      <c r="AN93" s="709"/>
      <c r="AO93" s="709">
        <f t="shared" si="215"/>
        <v>1</v>
      </c>
      <c r="AP93" s="709">
        <f t="shared" si="216"/>
        <v>1</v>
      </c>
      <c r="AS93" s="184"/>
      <c r="AW93" s="225"/>
      <c r="AX93" s="79"/>
      <c r="AZ93" s="176"/>
    </row>
    <row r="94" spans="2:55" ht="12.75" hidden="1" customHeight="1" outlineLevel="1" x14ac:dyDescent="0.2">
      <c r="B94" s="851"/>
      <c r="C94" s="851"/>
      <c r="D94" s="27" t="str">
        <f t="shared" si="207"/>
        <v/>
      </c>
      <c r="E94" s="191" t="str">
        <f t="shared" si="208"/>
        <v>Fr</v>
      </c>
      <c r="F94" s="191">
        <f t="shared" si="209"/>
        <v>2023</v>
      </c>
      <c r="G94" s="191">
        <f t="shared" si="210"/>
        <v>3</v>
      </c>
      <c r="H94" s="191">
        <f t="shared" si="217"/>
        <v>17</v>
      </c>
      <c r="I94" s="192">
        <f t="shared" si="211"/>
        <v>43540</v>
      </c>
      <c r="J94" s="192"/>
      <c r="K94" s="193">
        <f t="shared" si="218"/>
        <v>7</v>
      </c>
      <c r="L94" s="194">
        <f t="shared" si="218"/>
        <v>0</v>
      </c>
      <c r="M94" s="193">
        <v>12</v>
      </c>
      <c r="N94" s="194">
        <v>0</v>
      </c>
      <c r="O94" s="193">
        <v>12</v>
      </c>
      <c r="P94" s="194">
        <v>30</v>
      </c>
      <c r="Q94" s="193">
        <v>17</v>
      </c>
      <c r="R94" s="194">
        <v>15</v>
      </c>
      <c r="S94" s="193">
        <f t="shared" si="219"/>
        <v>17</v>
      </c>
      <c r="T94" s="194">
        <f t="shared" si="220"/>
        <v>15</v>
      </c>
      <c r="U94" s="193">
        <f t="shared" si="221"/>
        <v>17</v>
      </c>
      <c r="V94" s="194">
        <f t="shared" si="222"/>
        <v>15</v>
      </c>
      <c r="W94" s="195">
        <f t="shared" si="223"/>
        <v>0.29166666666666669</v>
      </c>
      <c r="X94" s="195">
        <f t="shared" si="224"/>
        <v>0.5</v>
      </c>
      <c r="Y94" s="195">
        <f t="shared" si="225"/>
        <v>0.52083333333333337</v>
      </c>
      <c r="Z94" s="195">
        <f t="shared" si="226"/>
        <v>0.71875</v>
      </c>
      <c r="AA94" s="195">
        <f t="shared" si="227"/>
        <v>0.71875</v>
      </c>
      <c r="AB94" s="195">
        <f t="shared" si="228"/>
        <v>0.71875</v>
      </c>
      <c r="AC94" s="667"/>
      <c r="AD94" s="196">
        <f t="shared" si="205"/>
        <v>0.35069444444444442</v>
      </c>
      <c r="AE94" s="667"/>
      <c r="AF94" s="196">
        <f t="shared" si="206"/>
        <v>0.40624999999999994</v>
      </c>
      <c r="AG94" s="196"/>
      <c r="AH94" s="196" t="s">
        <v>1684</v>
      </c>
      <c r="AI94" s="196"/>
      <c r="AJ94" s="709"/>
      <c r="AK94" s="709">
        <f t="shared" si="212"/>
        <v>0</v>
      </c>
      <c r="AL94" s="709">
        <f t="shared" si="213"/>
        <v>0</v>
      </c>
      <c r="AM94" s="709">
        <f t="shared" si="214"/>
        <v>0</v>
      </c>
      <c r="AN94" s="709"/>
      <c r="AO94" s="709">
        <f t="shared" si="215"/>
        <v>1</v>
      </c>
      <c r="AP94" s="709">
        <f t="shared" si="216"/>
        <v>1</v>
      </c>
      <c r="AS94" s="184"/>
      <c r="AW94" s="225"/>
      <c r="AX94" s="79"/>
      <c r="AZ94" s="176"/>
    </row>
    <row r="95" spans="2:55" ht="12.75" hidden="1" customHeight="1" outlineLevel="1" x14ac:dyDescent="0.2">
      <c r="B95" s="851"/>
      <c r="C95" s="851"/>
      <c r="D95" s="27" t="str">
        <f t="shared" si="207"/>
        <v/>
      </c>
      <c r="E95" s="191" t="str">
        <f t="shared" si="208"/>
        <v>Sa</v>
      </c>
      <c r="F95" s="191">
        <f t="shared" si="209"/>
        <v>2023</v>
      </c>
      <c r="G95" s="191">
        <f t="shared" si="210"/>
        <v>3</v>
      </c>
      <c r="H95" s="191">
        <f t="shared" si="217"/>
        <v>18</v>
      </c>
      <c r="I95" s="192">
        <f t="shared" si="211"/>
        <v>43541</v>
      </c>
      <c r="J95" s="192"/>
      <c r="K95" s="193">
        <f t="shared" si="218"/>
        <v>0</v>
      </c>
      <c r="L95" s="194">
        <f t="shared" si="218"/>
        <v>0</v>
      </c>
      <c r="M95" s="193">
        <f t="shared" si="218"/>
        <v>0</v>
      </c>
      <c r="N95" s="194">
        <f t="shared" si="218"/>
        <v>0</v>
      </c>
      <c r="O95" s="193">
        <f t="shared" si="218"/>
        <v>0</v>
      </c>
      <c r="P95" s="194">
        <f t="shared" si="218"/>
        <v>0</v>
      </c>
      <c r="Q95" s="193">
        <f t="shared" si="218"/>
        <v>0</v>
      </c>
      <c r="R95" s="194">
        <f t="shared" si="218"/>
        <v>0</v>
      </c>
      <c r="S95" s="193">
        <f t="shared" si="219"/>
        <v>0</v>
      </c>
      <c r="T95" s="194">
        <f t="shared" si="220"/>
        <v>0</v>
      </c>
      <c r="U95" s="193">
        <f t="shared" si="221"/>
        <v>0</v>
      </c>
      <c r="V95" s="194">
        <f t="shared" si="222"/>
        <v>0</v>
      </c>
      <c r="W95" s="195">
        <f t="shared" si="223"/>
        <v>0</v>
      </c>
      <c r="X95" s="195">
        <f t="shared" si="224"/>
        <v>0</v>
      </c>
      <c r="Y95" s="195">
        <f t="shared" si="225"/>
        <v>0</v>
      </c>
      <c r="Z95" s="195">
        <f t="shared" si="226"/>
        <v>0</v>
      </c>
      <c r="AA95" s="195">
        <f t="shared" si="227"/>
        <v>0</v>
      </c>
      <c r="AB95" s="195">
        <f t="shared" si="228"/>
        <v>0</v>
      </c>
      <c r="AC95" s="667"/>
      <c r="AD95" s="196">
        <f t="shared" si="205"/>
        <v>0</v>
      </c>
      <c r="AE95" s="667"/>
      <c r="AF95" s="196">
        <f t="shared" si="206"/>
        <v>0</v>
      </c>
      <c r="AG95" s="196"/>
      <c r="AH95" s="196"/>
      <c r="AI95" s="196"/>
      <c r="AJ95" s="709"/>
      <c r="AK95" s="709">
        <f t="shared" si="212"/>
        <v>0</v>
      </c>
      <c r="AL95" s="709">
        <f t="shared" si="213"/>
        <v>0</v>
      </c>
      <c r="AM95" s="709">
        <f t="shared" si="214"/>
        <v>0</v>
      </c>
      <c r="AN95" s="709"/>
      <c r="AO95" s="709">
        <f t="shared" si="215"/>
        <v>0</v>
      </c>
      <c r="AP95" s="709">
        <f t="shared" si="216"/>
        <v>0</v>
      </c>
      <c r="AS95" s="184"/>
      <c r="AW95" s="225"/>
      <c r="AX95" s="79"/>
      <c r="AZ95" s="176"/>
    </row>
    <row r="96" spans="2:55" ht="12.75" hidden="1" customHeight="1" outlineLevel="1" x14ac:dyDescent="0.2">
      <c r="B96" s="851"/>
      <c r="C96" s="851"/>
      <c r="D96" s="27" t="str">
        <f t="shared" si="207"/>
        <v/>
      </c>
      <c r="E96" s="191" t="str">
        <f t="shared" si="208"/>
        <v>So</v>
      </c>
      <c r="F96" s="191">
        <f t="shared" si="209"/>
        <v>2023</v>
      </c>
      <c r="G96" s="191">
        <f t="shared" si="210"/>
        <v>3</v>
      </c>
      <c r="H96" s="191">
        <f t="shared" si="217"/>
        <v>19</v>
      </c>
      <c r="I96" s="192">
        <f t="shared" si="211"/>
        <v>43542</v>
      </c>
      <c r="J96" s="192"/>
      <c r="K96" s="193">
        <f t="shared" si="218"/>
        <v>0</v>
      </c>
      <c r="L96" s="194">
        <f t="shared" si="218"/>
        <v>0</v>
      </c>
      <c r="M96" s="193">
        <f t="shared" si="218"/>
        <v>0</v>
      </c>
      <c r="N96" s="194">
        <f t="shared" si="218"/>
        <v>0</v>
      </c>
      <c r="O96" s="193">
        <f t="shared" si="218"/>
        <v>0</v>
      </c>
      <c r="P96" s="194">
        <f t="shared" si="218"/>
        <v>0</v>
      </c>
      <c r="Q96" s="193">
        <f t="shared" si="218"/>
        <v>0</v>
      </c>
      <c r="R96" s="194">
        <f t="shared" si="218"/>
        <v>0</v>
      </c>
      <c r="S96" s="193">
        <f t="shared" si="219"/>
        <v>0</v>
      </c>
      <c r="T96" s="194">
        <f t="shared" si="220"/>
        <v>0</v>
      </c>
      <c r="U96" s="193">
        <f t="shared" si="221"/>
        <v>0</v>
      </c>
      <c r="V96" s="194">
        <f t="shared" si="222"/>
        <v>0</v>
      </c>
      <c r="W96" s="195">
        <f t="shared" si="223"/>
        <v>0</v>
      </c>
      <c r="X96" s="195">
        <f t="shared" si="224"/>
        <v>0</v>
      </c>
      <c r="Y96" s="195">
        <f t="shared" si="225"/>
        <v>0</v>
      </c>
      <c r="Z96" s="195">
        <f t="shared" si="226"/>
        <v>0</v>
      </c>
      <c r="AA96" s="195">
        <f t="shared" si="227"/>
        <v>0</v>
      </c>
      <c r="AB96" s="195">
        <f t="shared" si="228"/>
        <v>0</v>
      </c>
      <c r="AC96" s="667"/>
      <c r="AD96" s="196">
        <f t="shared" si="205"/>
        <v>0</v>
      </c>
      <c r="AE96" s="667"/>
      <c r="AF96" s="196">
        <f t="shared" si="206"/>
        <v>0</v>
      </c>
      <c r="AG96" s="196"/>
      <c r="AH96" s="196"/>
      <c r="AI96" s="196"/>
      <c r="AJ96" s="709"/>
      <c r="AK96" s="709">
        <f t="shared" si="212"/>
        <v>0</v>
      </c>
      <c r="AL96" s="709">
        <f t="shared" si="213"/>
        <v>0</v>
      </c>
      <c r="AM96" s="709">
        <f t="shared" si="214"/>
        <v>0</v>
      </c>
      <c r="AN96" s="709"/>
      <c r="AO96" s="709">
        <f t="shared" si="215"/>
        <v>0</v>
      </c>
      <c r="AP96" s="709">
        <f t="shared" si="216"/>
        <v>0</v>
      </c>
      <c r="AS96" s="184"/>
      <c r="AW96" s="225"/>
      <c r="AX96" s="79"/>
      <c r="AZ96" s="176"/>
    </row>
    <row r="97" spans="1:55" ht="12.75" hidden="1" customHeight="1" outlineLevel="1" x14ac:dyDescent="0.2">
      <c r="B97" s="851"/>
      <c r="C97" s="851"/>
      <c r="D97" s="27">
        <f t="shared" si="207"/>
        <v>12</v>
      </c>
      <c r="E97" s="191" t="str">
        <f t="shared" si="208"/>
        <v>Mo</v>
      </c>
      <c r="F97" s="191">
        <f t="shared" si="209"/>
        <v>2023</v>
      </c>
      <c r="G97" s="191">
        <f t="shared" si="210"/>
        <v>3</v>
      </c>
      <c r="H97" s="191">
        <f t="shared" si="217"/>
        <v>20</v>
      </c>
      <c r="I97" s="192">
        <f t="shared" si="211"/>
        <v>43543</v>
      </c>
      <c r="J97" s="192"/>
      <c r="K97" s="193">
        <f t="shared" si="218"/>
        <v>7</v>
      </c>
      <c r="L97" s="194">
        <f t="shared" si="218"/>
        <v>0</v>
      </c>
      <c r="M97" s="193">
        <f t="shared" si="218"/>
        <v>13</v>
      </c>
      <c r="N97" s="194">
        <f t="shared" si="218"/>
        <v>0</v>
      </c>
      <c r="O97" s="193">
        <f t="shared" si="218"/>
        <v>13</v>
      </c>
      <c r="P97" s="194">
        <f t="shared" si="218"/>
        <v>30</v>
      </c>
      <c r="Q97" s="193">
        <f t="shared" si="218"/>
        <v>15</v>
      </c>
      <c r="R97" s="194">
        <f t="shared" si="218"/>
        <v>55</v>
      </c>
      <c r="S97" s="193">
        <f t="shared" si="219"/>
        <v>15</v>
      </c>
      <c r="T97" s="194">
        <f t="shared" si="220"/>
        <v>55</v>
      </c>
      <c r="U97" s="193">
        <f t="shared" si="221"/>
        <v>15</v>
      </c>
      <c r="V97" s="194">
        <f t="shared" si="222"/>
        <v>55</v>
      </c>
      <c r="W97" s="195">
        <f t="shared" si="223"/>
        <v>0.29166666666666669</v>
      </c>
      <c r="X97" s="195">
        <f t="shared" si="224"/>
        <v>0.54166666666666663</v>
      </c>
      <c r="Y97" s="195">
        <f t="shared" si="225"/>
        <v>0.5625</v>
      </c>
      <c r="Z97" s="195">
        <f t="shared" si="226"/>
        <v>0.66319444444444442</v>
      </c>
      <c r="AA97" s="195">
        <f t="shared" si="227"/>
        <v>0.66319444444444442</v>
      </c>
      <c r="AB97" s="195">
        <f t="shared" si="228"/>
        <v>0.66319444444444442</v>
      </c>
      <c r="AC97" s="667"/>
      <c r="AD97" s="196">
        <f t="shared" si="205"/>
        <v>0.35069444444444442</v>
      </c>
      <c r="AE97" s="667"/>
      <c r="AF97" s="196">
        <f t="shared" si="206"/>
        <v>0.35069444444444436</v>
      </c>
      <c r="AG97" s="196"/>
      <c r="AH97" s="196" t="s">
        <v>1715</v>
      </c>
      <c r="AI97" s="196"/>
      <c r="AJ97" s="709"/>
      <c r="AK97" s="709">
        <f t="shared" si="212"/>
        <v>0</v>
      </c>
      <c r="AL97" s="709">
        <f t="shared" si="213"/>
        <v>0</v>
      </c>
      <c r="AM97" s="709">
        <f t="shared" si="214"/>
        <v>0</v>
      </c>
      <c r="AN97" s="709"/>
      <c r="AO97" s="709">
        <f t="shared" si="215"/>
        <v>0.5</v>
      </c>
      <c r="AP97" s="709">
        <f t="shared" si="216"/>
        <v>1</v>
      </c>
      <c r="AS97" s="184"/>
      <c r="AW97" s="225"/>
      <c r="AX97" s="79"/>
      <c r="AZ97" s="176"/>
      <c r="BC97" s="77" t="s">
        <v>1714</v>
      </c>
    </row>
    <row r="98" spans="1:55" ht="12.75" hidden="1" customHeight="1" outlineLevel="1" x14ac:dyDescent="0.2">
      <c r="B98" s="851"/>
      <c r="C98" s="851"/>
      <c r="D98" s="27" t="str">
        <f t="shared" si="207"/>
        <v/>
      </c>
      <c r="E98" s="191" t="str">
        <f t="shared" si="208"/>
        <v>Di</v>
      </c>
      <c r="F98" s="191">
        <f t="shared" si="209"/>
        <v>2023</v>
      </c>
      <c r="G98" s="191">
        <f t="shared" si="210"/>
        <v>3</v>
      </c>
      <c r="H98" s="191">
        <f t="shared" si="217"/>
        <v>21</v>
      </c>
      <c r="I98" s="192">
        <f t="shared" si="211"/>
        <v>43544</v>
      </c>
      <c r="J98" s="192"/>
      <c r="K98" s="193">
        <v>8</v>
      </c>
      <c r="L98" s="194">
        <v>20</v>
      </c>
      <c r="M98" s="193">
        <v>13</v>
      </c>
      <c r="N98" s="194">
        <v>0</v>
      </c>
      <c r="O98" s="193">
        <v>13</v>
      </c>
      <c r="P98" s="194">
        <v>30</v>
      </c>
      <c r="Q98" s="193">
        <v>17</v>
      </c>
      <c r="R98" s="194">
        <v>0</v>
      </c>
      <c r="S98" s="193">
        <f t="shared" si="219"/>
        <v>17</v>
      </c>
      <c r="T98" s="194">
        <f t="shared" si="220"/>
        <v>0</v>
      </c>
      <c r="U98" s="193">
        <f t="shared" si="221"/>
        <v>17</v>
      </c>
      <c r="V98" s="194">
        <f t="shared" si="222"/>
        <v>0</v>
      </c>
      <c r="W98" s="195">
        <f t="shared" si="223"/>
        <v>0.34722222222222227</v>
      </c>
      <c r="X98" s="195">
        <f t="shared" si="224"/>
        <v>0.54166666666666663</v>
      </c>
      <c r="Y98" s="195">
        <f t="shared" si="225"/>
        <v>0.5625</v>
      </c>
      <c r="Z98" s="195">
        <f t="shared" si="226"/>
        <v>0.70833333333333337</v>
      </c>
      <c r="AA98" s="195">
        <f t="shared" si="227"/>
        <v>0.70833333333333337</v>
      </c>
      <c r="AB98" s="195">
        <f t="shared" si="228"/>
        <v>0.70833333333333337</v>
      </c>
      <c r="AC98" s="667"/>
      <c r="AD98" s="196">
        <f t="shared" si="205"/>
        <v>0.35069444444444442</v>
      </c>
      <c r="AE98" s="667"/>
      <c r="AF98" s="196">
        <f t="shared" si="206"/>
        <v>0.34027777777777773</v>
      </c>
      <c r="AG98" s="196"/>
      <c r="AH98" s="196" t="s">
        <v>963</v>
      </c>
      <c r="AI98" s="196"/>
      <c r="AJ98" s="709"/>
      <c r="AK98" s="709">
        <f t="shared" si="212"/>
        <v>0</v>
      </c>
      <c r="AL98" s="709">
        <f t="shared" si="213"/>
        <v>0</v>
      </c>
      <c r="AM98" s="709">
        <f t="shared" si="214"/>
        <v>0</v>
      </c>
      <c r="AN98" s="709"/>
      <c r="AO98" s="709">
        <f t="shared" si="215"/>
        <v>1</v>
      </c>
      <c r="AP98" s="709">
        <f t="shared" si="216"/>
        <v>1</v>
      </c>
      <c r="AS98" s="184"/>
      <c r="AW98" s="225"/>
      <c r="AX98" s="79"/>
      <c r="AZ98" s="176"/>
      <c r="BC98" s="29"/>
    </row>
    <row r="99" spans="1:55" ht="12.75" hidden="1" customHeight="1" outlineLevel="1" x14ac:dyDescent="0.2">
      <c r="B99" s="851"/>
      <c r="C99" s="851"/>
      <c r="D99" s="27" t="str">
        <f t="shared" si="207"/>
        <v/>
      </c>
      <c r="E99" s="191" t="str">
        <f t="shared" si="208"/>
        <v>Mi</v>
      </c>
      <c r="F99" s="191">
        <f t="shared" si="209"/>
        <v>2023</v>
      </c>
      <c r="G99" s="191">
        <f t="shared" si="210"/>
        <v>3</v>
      </c>
      <c r="H99" s="191">
        <f t="shared" si="217"/>
        <v>22</v>
      </c>
      <c r="I99" s="192">
        <f t="shared" si="211"/>
        <v>43545</v>
      </c>
      <c r="J99" s="192"/>
      <c r="K99" s="193">
        <v>8</v>
      </c>
      <c r="L99" s="194">
        <v>15</v>
      </c>
      <c r="M99" s="193">
        <v>13</v>
      </c>
      <c r="N99" s="194">
        <v>0</v>
      </c>
      <c r="O99" s="193">
        <v>13</v>
      </c>
      <c r="P99" s="194">
        <v>30</v>
      </c>
      <c r="Q99" s="193">
        <v>16</v>
      </c>
      <c r="R99" s="194">
        <v>5</v>
      </c>
      <c r="S99" s="193">
        <f t="shared" si="219"/>
        <v>16</v>
      </c>
      <c r="T99" s="194">
        <f t="shared" si="220"/>
        <v>5</v>
      </c>
      <c r="U99" s="193">
        <f t="shared" si="221"/>
        <v>16</v>
      </c>
      <c r="V99" s="194">
        <f t="shared" si="222"/>
        <v>5</v>
      </c>
      <c r="W99" s="195">
        <f t="shared" si="223"/>
        <v>0.34375</v>
      </c>
      <c r="X99" s="195">
        <f t="shared" si="224"/>
        <v>0.54166666666666663</v>
      </c>
      <c r="Y99" s="195">
        <f t="shared" si="225"/>
        <v>0.5625</v>
      </c>
      <c r="Z99" s="195">
        <f t="shared" si="226"/>
        <v>0.67013888888888884</v>
      </c>
      <c r="AA99" s="195">
        <f t="shared" si="227"/>
        <v>0.67013888888888884</v>
      </c>
      <c r="AB99" s="195">
        <f t="shared" si="228"/>
        <v>0.67013888888888884</v>
      </c>
      <c r="AC99" s="667"/>
      <c r="AD99" s="196">
        <f t="shared" si="205"/>
        <v>0.35069444444444442</v>
      </c>
      <c r="AE99" s="667"/>
      <c r="AF99" s="196">
        <f t="shared" si="206"/>
        <v>0.30555555555555547</v>
      </c>
      <c r="AG99" s="196"/>
      <c r="AH99" s="196" t="s">
        <v>963</v>
      </c>
      <c r="AI99" s="196"/>
      <c r="AJ99" s="709"/>
      <c r="AK99" s="709">
        <f t="shared" si="212"/>
        <v>0</v>
      </c>
      <c r="AL99" s="709">
        <f t="shared" si="213"/>
        <v>0</v>
      </c>
      <c r="AM99" s="709">
        <f t="shared" si="214"/>
        <v>0</v>
      </c>
      <c r="AN99" s="709"/>
      <c r="AO99" s="709">
        <f t="shared" si="215"/>
        <v>1</v>
      </c>
      <c r="AP99" s="709">
        <f t="shared" si="216"/>
        <v>1</v>
      </c>
      <c r="AS99" s="184"/>
      <c r="AW99" s="225"/>
      <c r="AX99" s="79"/>
      <c r="AZ99" s="176"/>
    </row>
    <row r="100" spans="1:55" ht="12.75" hidden="1" customHeight="1" outlineLevel="1" x14ac:dyDescent="0.2">
      <c r="B100" s="851"/>
      <c r="C100" s="851"/>
      <c r="D100" s="27" t="str">
        <f t="shared" si="207"/>
        <v/>
      </c>
      <c r="E100" s="191" t="str">
        <f t="shared" si="208"/>
        <v>Do</v>
      </c>
      <c r="F100" s="191">
        <f t="shared" si="209"/>
        <v>2023</v>
      </c>
      <c r="G100" s="191">
        <f t="shared" si="210"/>
        <v>3</v>
      </c>
      <c r="H100" s="191">
        <f t="shared" si="217"/>
        <v>23</v>
      </c>
      <c r="I100" s="192">
        <f t="shared" si="211"/>
        <v>43546</v>
      </c>
      <c r="J100" s="192"/>
      <c r="K100" s="193">
        <v>8</v>
      </c>
      <c r="L100" s="194">
        <v>10</v>
      </c>
      <c r="M100" s="193">
        <v>13</v>
      </c>
      <c r="N100" s="194">
        <v>0</v>
      </c>
      <c r="O100" s="193">
        <v>13</v>
      </c>
      <c r="P100" s="194">
        <v>30</v>
      </c>
      <c r="Q100" s="193">
        <v>17</v>
      </c>
      <c r="R100" s="194">
        <v>0</v>
      </c>
      <c r="S100" s="193">
        <f t="shared" si="219"/>
        <v>17</v>
      </c>
      <c r="T100" s="194">
        <f t="shared" si="220"/>
        <v>0</v>
      </c>
      <c r="U100" s="193">
        <f t="shared" si="221"/>
        <v>17</v>
      </c>
      <c r="V100" s="194">
        <f t="shared" si="222"/>
        <v>0</v>
      </c>
      <c r="W100" s="195">
        <f t="shared" si="223"/>
        <v>0.34027777777777773</v>
      </c>
      <c r="X100" s="195">
        <f t="shared" si="224"/>
        <v>0.54166666666666663</v>
      </c>
      <c r="Y100" s="195">
        <f t="shared" si="225"/>
        <v>0.5625</v>
      </c>
      <c r="Z100" s="195">
        <f t="shared" si="226"/>
        <v>0.70833333333333337</v>
      </c>
      <c r="AA100" s="195">
        <f t="shared" si="227"/>
        <v>0.70833333333333337</v>
      </c>
      <c r="AB100" s="195">
        <f t="shared" si="228"/>
        <v>0.70833333333333337</v>
      </c>
      <c r="AC100" s="667"/>
      <c r="AD100" s="196">
        <f t="shared" si="205"/>
        <v>0.35069444444444442</v>
      </c>
      <c r="AE100" s="667"/>
      <c r="AF100" s="196">
        <f t="shared" si="206"/>
        <v>0.34722222222222227</v>
      </c>
      <c r="AG100" s="196"/>
      <c r="AH100" s="196" t="s">
        <v>963</v>
      </c>
      <c r="AI100" s="196"/>
      <c r="AJ100" s="710"/>
      <c r="AK100" s="709">
        <f t="shared" si="212"/>
        <v>0</v>
      </c>
      <c r="AL100" s="709">
        <f t="shared" si="213"/>
        <v>0</v>
      </c>
      <c r="AM100" s="709">
        <f t="shared" si="214"/>
        <v>0</v>
      </c>
      <c r="AN100" s="709"/>
      <c r="AO100" s="709">
        <f t="shared" si="215"/>
        <v>1</v>
      </c>
      <c r="AP100" s="709">
        <f t="shared" si="216"/>
        <v>1</v>
      </c>
      <c r="AS100" s="184"/>
      <c r="AW100" s="225"/>
      <c r="AX100" s="79"/>
      <c r="AZ100" s="176"/>
    </row>
    <row r="101" spans="1:55" ht="12.75" hidden="1" customHeight="1" outlineLevel="1" x14ac:dyDescent="0.2">
      <c r="B101" s="851"/>
      <c r="C101" s="851"/>
      <c r="D101" s="27" t="str">
        <f t="shared" si="207"/>
        <v/>
      </c>
      <c r="E101" s="191" t="str">
        <f t="shared" si="208"/>
        <v>Fr</v>
      </c>
      <c r="F101" s="191">
        <f t="shared" si="209"/>
        <v>2023</v>
      </c>
      <c r="G101" s="191">
        <f t="shared" si="210"/>
        <v>3</v>
      </c>
      <c r="H101" s="191">
        <f t="shared" si="217"/>
        <v>24</v>
      </c>
      <c r="I101" s="192">
        <f t="shared" si="211"/>
        <v>43547</v>
      </c>
      <c r="J101" s="192"/>
      <c r="K101" s="193">
        <v>7</v>
      </c>
      <c r="L101" s="194">
        <v>0</v>
      </c>
      <c r="M101" s="193">
        <v>12</v>
      </c>
      <c r="N101" s="194">
        <v>0</v>
      </c>
      <c r="O101" s="193">
        <v>12</v>
      </c>
      <c r="P101" s="194">
        <v>45</v>
      </c>
      <c r="Q101" s="193">
        <v>17</v>
      </c>
      <c r="R101" s="194">
        <v>30</v>
      </c>
      <c r="S101" s="193">
        <f t="shared" si="219"/>
        <v>17</v>
      </c>
      <c r="T101" s="194">
        <f t="shared" si="220"/>
        <v>30</v>
      </c>
      <c r="U101" s="193">
        <f t="shared" si="221"/>
        <v>17</v>
      </c>
      <c r="V101" s="194">
        <f t="shared" si="222"/>
        <v>30</v>
      </c>
      <c r="W101" s="195">
        <f t="shared" si="223"/>
        <v>0.29166666666666669</v>
      </c>
      <c r="X101" s="195">
        <f t="shared" si="224"/>
        <v>0.5</v>
      </c>
      <c r="Y101" s="195">
        <f t="shared" si="225"/>
        <v>0.53125</v>
      </c>
      <c r="Z101" s="195">
        <f t="shared" si="226"/>
        <v>0.72916666666666663</v>
      </c>
      <c r="AA101" s="195">
        <f t="shared" si="227"/>
        <v>0.72916666666666663</v>
      </c>
      <c r="AB101" s="195">
        <f t="shared" si="228"/>
        <v>0.72916666666666663</v>
      </c>
      <c r="AC101" s="667"/>
      <c r="AD101" s="196">
        <f t="shared" si="205"/>
        <v>0.35069444444444442</v>
      </c>
      <c r="AE101" s="667"/>
      <c r="AF101" s="196">
        <f t="shared" si="206"/>
        <v>0.40624999999999994</v>
      </c>
      <c r="AG101" s="196"/>
      <c r="AH101" s="196" t="s">
        <v>1684</v>
      </c>
      <c r="AI101" s="196"/>
      <c r="AJ101" s="710"/>
      <c r="AK101" s="709">
        <f t="shared" si="212"/>
        <v>0</v>
      </c>
      <c r="AL101" s="709">
        <f t="shared" si="213"/>
        <v>0</v>
      </c>
      <c r="AM101" s="709">
        <f t="shared" si="214"/>
        <v>0</v>
      </c>
      <c r="AN101" s="709"/>
      <c r="AO101" s="709">
        <f t="shared" si="215"/>
        <v>1</v>
      </c>
      <c r="AP101" s="709">
        <f t="shared" si="216"/>
        <v>1</v>
      </c>
      <c r="AS101" s="184"/>
      <c r="AW101" s="225"/>
      <c r="AX101" s="79"/>
      <c r="AZ101" s="176"/>
    </row>
    <row r="102" spans="1:55" ht="12.75" hidden="1" customHeight="1" outlineLevel="1" x14ac:dyDescent="0.2">
      <c r="B102" s="851"/>
      <c r="C102" s="851"/>
      <c r="D102" s="27" t="str">
        <f t="shared" si="207"/>
        <v/>
      </c>
      <c r="E102" s="191" t="str">
        <f t="shared" si="208"/>
        <v>Sa</v>
      </c>
      <c r="F102" s="191">
        <f t="shared" si="209"/>
        <v>2023</v>
      </c>
      <c r="G102" s="191">
        <f t="shared" si="210"/>
        <v>3</v>
      </c>
      <c r="H102" s="191">
        <f t="shared" si="217"/>
        <v>25</v>
      </c>
      <c r="I102" s="192">
        <f t="shared" si="211"/>
        <v>43548</v>
      </c>
      <c r="J102" s="192"/>
      <c r="K102" s="193">
        <f t="shared" si="218"/>
        <v>0</v>
      </c>
      <c r="L102" s="194">
        <f t="shared" si="218"/>
        <v>0</v>
      </c>
      <c r="M102" s="193">
        <f t="shared" si="218"/>
        <v>0</v>
      </c>
      <c r="N102" s="194">
        <f t="shared" si="218"/>
        <v>0</v>
      </c>
      <c r="O102" s="193">
        <f t="shared" si="218"/>
        <v>0</v>
      </c>
      <c r="P102" s="194">
        <f t="shared" si="218"/>
        <v>0</v>
      </c>
      <c r="Q102" s="193">
        <f t="shared" si="218"/>
        <v>0</v>
      </c>
      <c r="R102" s="194">
        <f t="shared" si="218"/>
        <v>0</v>
      </c>
      <c r="S102" s="193">
        <f t="shared" si="219"/>
        <v>0</v>
      </c>
      <c r="T102" s="194">
        <f t="shared" si="220"/>
        <v>0</v>
      </c>
      <c r="U102" s="193">
        <f t="shared" si="221"/>
        <v>0</v>
      </c>
      <c r="V102" s="194">
        <f t="shared" si="222"/>
        <v>0</v>
      </c>
      <c r="W102" s="195">
        <f t="shared" si="223"/>
        <v>0</v>
      </c>
      <c r="X102" s="195">
        <f t="shared" si="224"/>
        <v>0</v>
      </c>
      <c r="Y102" s="195">
        <f t="shared" si="225"/>
        <v>0</v>
      </c>
      <c r="Z102" s="195">
        <f t="shared" si="226"/>
        <v>0</v>
      </c>
      <c r="AA102" s="195">
        <f t="shared" si="227"/>
        <v>0</v>
      </c>
      <c r="AB102" s="195">
        <f t="shared" si="228"/>
        <v>0</v>
      </c>
      <c r="AC102" s="667"/>
      <c r="AD102" s="196">
        <f t="shared" si="205"/>
        <v>0</v>
      </c>
      <c r="AE102" s="667"/>
      <c r="AF102" s="196">
        <f t="shared" si="206"/>
        <v>0</v>
      </c>
      <c r="AG102" s="196"/>
      <c r="AH102" s="196"/>
      <c r="AI102" s="196"/>
      <c r="AJ102" s="710"/>
      <c r="AK102" s="709">
        <f t="shared" si="212"/>
        <v>0</v>
      </c>
      <c r="AL102" s="709">
        <f t="shared" si="213"/>
        <v>0</v>
      </c>
      <c r="AM102" s="709">
        <f t="shared" si="214"/>
        <v>0</v>
      </c>
      <c r="AN102" s="709"/>
      <c r="AO102" s="709">
        <f t="shared" si="215"/>
        <v>0</v>
      </c>
      <c r="AP102" s="709">
        <f t="shared" si="216"/>
        <v>0</v>
      </c>
      <c r="AS102" s="184"/>
      <c r="AW102" s="225"/>
      <c r="AX102" s="79"/>
      <c r="AZ102" s="176"/>
    </row>
    <row r="103" spans="1:55" ht="12.75" hidden="1" customHeight="1" outlineLevel="1" x14ac:dyDescent="0.2">
      <c r="B103" s="851"/>
      <c r="C103" s="851"/>
      <c r="D103" s="27" t="str">
        <f t="shared" si="207"/>
        <v/>
      </c>
      <c r="E103" s="191" t="str">
        <f t="shared" si="208"/>
        <v>So</v>
      </c>
      <c r="F103" s="191">
        <f t="shared" si="209"/>
        <v>2023</v>
      </c>
      <c r="G103" s="191">
        <f t="shared" si="210"/>
        <v>3</v>
      </c>
      <c r="H103" s="191">
        <f t="shared" si="217"/>
        <v>26</v>
      </c>
      <c r="I103" s="192">
        <f t="shared" si="211"/>
        <v>43549</v>
      </c>
      <c r="J103" s="192"/>
      <c r="K103" s="193">
        <f t="shared" si="218"/>
        <v>0</v>
      </c>
      <c r="L103" s="194">
        <f t="shared" si="218"/>
        <v>0</v>
      </c>
      <c r="M103" s="193">
        <f t="shared" si="218"/>
        <v>0</v>
      </c>
      <c r="N103" s="194">
        <f t="shared" si="218"/>
        <v>0</v>
      </c>
      <c r="O103" s="193">
        <f t="shared" si="218"/>
        <v>0</v>
      </c>
      <c r="P103" s="194">
        <f t="shared" si="218"/>
        <v>0</v>
      </c>
      <c r="Q103" s="193">
        <f t="shared" si="218"/>
        <v>0</v>
      </c>
      <c r="R103" s="194">
        <f t="shared" si="218"/>
        <v>0</v>
      </c>
      <c r="S103" s="193">
        <f t="shared" si="219"/>
        <v>0</v>
      </c>
      <c r="T103" s="194">
        <f t="shared" si="220"/>
        <v>0</v>
      </c>
      <c r="U103" s="193">
        <f t="shared" si="221"/>
        <v>0</v>
      </c>
      <c r="V103" s="194">
        <f t="shared" si="222"/>
        <v>0</v>
      </c>
      <c r="W103" s="195">
        <f t="shared" si="223"/>
        <v>0</v>
      </c>
      <c r="X103" s="195">
        <f t="shared" si="224"/>
        <v>0</v>
      </c>
      <c r="Y103" s="195">
        <f t="shared" si="225"/>
        <v>0</v>
      </c>
      <c r="Z103" s="195">
        <f t="shared" si="226"/>
        <v>0</v>
      </c>
      <c r="AA103" s="195">
        <f t="shared" si="227"/>
        <v>0</v>
      </c>
      <c r="AB103" s="195">
        <f t="shared" si="228"/>
        <v>0</v>
      </c>
      <c r="AC103" s="667"/>
      <c r="AD103" s="196">
        <f t="shared" si="205"/>
        <v>0</v>
      </c>
      <c r="AE103" s="667"/>
      <c r="AF103" s="196">
        <f t="shared" si="206"/>
        <v>0</v>
      </c>
      <c r="AG103" s="196"/>
      <c r="AH103" s="196"/>
      <c r="AI103" s="196"/>
      <c r="AJ103" s="710"/>
      <c r="AK103" s="709">
        <f t="shared" si="212"/>
        <v>0</v>
      </c>
      <c r="AL103" s="709">
        <f t="shared" si="213"/>
        <v>0</v>
      </c>
      <c r="AM103" s="709">
        <f t="shared" si="214"/>
        <v>0</v>
      </c>
      <c r="AN103" s="709"/>
      <c r="AO103" s="709">
        <f t="shared" si="215"/>
        <v>0</v>
      </c>
      <c r="AP103" s="709">
        <f t="shared" si="216"/>
        <v>0</v>
      </c>
      <c r="AS103" s="184"/>
      <c r="AW103" s="225"/>
      <c r="AX103" s="79"/>
      <c r="AZ103" s="176"/>
    </row>
    <row r="104" spans="1:55" ht="12.75" hidden="1" customHeight="1" outlineLevel="1" x14ac:dyDescent="0.2">
      <c r="B104" s="851"/>
      <c r="C104" s="851"/>
      <c r="D104" s="27">
        <f t="shared" si="207"/>
        <v>13</v>
      </c>
      <c r="E104" s="191" t="str">
        <f t="shared" si="208"/>
        <v>Mo</v>
      </c>
      <c r="F104" s="191">
        <f t="shared" si="209"/>
        <v>2023</v>
      </c>
      <c r="G104" s="191">
        <f t="shared" si="210"/>
        <v>3</v>
      </c>
      <c r="H104" s="191">
        <f t="shared" si="217"/>
        <v>27</v>
      </c>
      <c r="I104" s="192">
        <f t="shared" si="211"/>
        <v>43550</v>
      </c>
      <c r="J104" s="192"/>
      <c r="K104" s="193">
        <v>8</v>
      </c>
      <c r="L104" s="194">
        <v>30</v>
      </c>
      <c r="M104" s="193">
        <v>13</v>
      </c>
      <c r="N104" s="194">
        <v>0</v>
      </c>
      <c r="O104" s="193">
        <v>13</v>
      </c>
      <c r="P104" s="194">
        <v>30</v>
      </c>
      <c r="Q104" s="193">
        <v>17</v>
      </c>
      <c r="R104" s="194">
        <v>30</v>
      </c>
      <c r="S104" s="193">
        <f t="shared" si="219"/>
        <v>17</v>
      </c>
      <c r="T104" s="194">
        <f t="shared" si="220"/>
        <v>30</v>
      </c>
      <c r="U104" s="193">
        <f t="shared" si="221"/>
        <v>17</v>
      </c>
      <c r="V104" s="194">
        <f t="shared" si="222"/>
        <v>30</v>
      </c>
      <c r="W104" s="195">
        <f t="shared" si="223"/>
        <v>0.35416666666666669</v>
      </c>
      <c r="X104" s="195">
        <f t="shared" si="224"/>
        <v>0.54166666666666663</v>
      </c>
      <c r="Y104" s="195">
        <f t="shared" si="225"/>
        <v>0.5625</v>
      </c>
      <c r="Z104" s="195">
        <f t="shared" si="226"/>
        <v>0.72916666666666663</v>
      </c>
      <c r="AA104" s="195">
        <f t="shared" si="227"/>
        <v>0.72916666666666663</v>
      </c>
      <c r="AB104" s="195">
        <f t="shared" si="228"/>
        <v>0.72916666666666663</v>
      </c>
      <c r="AC104" s="667"/>
      <c r="AD104" s="196">
        <f t="shared" si="205"/>
        <v>0.35069444444444442</v>
      </c>
      <c r="AE104" s="667"/>
      <c r="AF104" s="196">
        <f t="shared" si="206"/>
        <v>0.35416666666666657</v>
      </c>
      <c r="AG104" s="196"/>
      <c r="AH104" s="196" t="s">
        <v>963</v>
      </c>
      <c r="AI104" s="196"/>
      <c r="AJ104" s="710"/>
      <c r="AK104" s="709">
        <f t="shared" si="212"/>
        <v>0</v>
      </c>
      <c r="AL104" s="709">
        <f t="shared" si="213"/>
        <v>0</v>
      </c>
      <c r="AM104" s="709">
        <f t="shared" si="214"/>
        <v>0</v>
      </c>
      <c r="AN104" s="709"/>
      <c r="AO104" s="709">
        <f t="shared" si="215"/>
        <v>1</v>
      </c>
      <c r="AP104" s="709">
        <f t="shared" si="216"/>
        <v>1</v>
      </c>
      <c r="AS104" s="184"/>
      <c r="AW104" s="225"/>
      <c r="AX104" s="79"/>
      <c r="AZ104" s="176"/>
    </row>
    <row r="105" spans="1:55" ht="12.75" hidden="1" customHeight="1" outlineLevel="1" x14ac:dyDescent="0.2">
      <c r="B105" s="851"/>
      <c r="C105" s="851"/>
      <c r="D105" s="27" t="str">
        <f t="shared" si="207"/>
        <v/>
      </c>
      <c r="E105" s="191" t="str">
        <f t="shared" si="208"/>
        <v>Di</v>
      </c>
      <c r="F105" s="191">
        <f t="shared" si="209"/>
        <v>2023</v>
      </c>
      <c r="G105" s="191">
        <f t="shared" si="210"/>
        <v>3</v>
      </c>
      <c r="H105" s="191">
        <f t="shared" si="217"/>
        <v>28</v>
      </c>
      <c r="I105" s="192">
        <f t="shared" si="211"/>
        <v>43551</v>
      </c>
      <c r="J105" s="192"/>
      <c r="K105" s="193">
        <v>8</v>
      </c>
      <c r="L105" s="194">
        <v>25</v>
      </c>
      <c r="M105" s="193">
        <v>13</v>
      </c>
      <c r="N105" s="194">
        <v>0</v>
      </c>
      <c r="O105" s="193">
        <v>13</v>
      </c>
      <c r="P105" s="194">
        <v>30</v>
      </c>
      <c r="Q105" s="193">
        <v>16</v>
      </c>
      <c r="R105" s="194">
        <v>50</v>
      </c>
      <c r="S105" s="193">
        <f t="shared" si="219"/>
        <v>16</v>
      </c>
      <c r="T105" s="194">
        <f t="shared" si="220"/>
        <v>50</v>
      </c>
      <c r="U105" s="193">
        <f t="shared" si="221"/>
        <v>16</v>
      </c>
      <c r="V105" s="194">
        <f t="shared" si="222"/>
        <v>50</v>
      </c>
      <c r="W105" s="195">
        <f t="shared" si="223"/>
        <v>0.35069444444444442</v>
      </c>
      <c r="X105" s="195">
        <f t="shared" si="224"/>
        <v>0.54166666666666663</v>
      </c>
      <c r="Y105" s="195">
        <f t="shared" si="225"/>
        <v>0.5625</v>
      </c>
      <c r="Z105" s="195">
        <f t="shared" si="226"/>
        <v>0.70138888888888884</v>
      </c>
      <c r="AA105" s="195">
        <f t="shared" si="227"/>
        <v>0.70138888888888884</v>
      </c>
      <c r="AB105" s="195">
        <f t="shared" si="228"/>
        <v>0.70138888888888884</v>
      </c>
      <c r="AC105" s="667"/>
      <c r="AD105" s="196">
        <f t="shared" si="205"/>
        <v>0.35069444444444442</v>
      </c>
      <c r="AE105" s="667"/>
      <c r="AF105" s="196">
        <f t="shared" si="206"/>
        <v>0.32986111111111105</v>
      </c>
      <c r="AG105" s="196"/>
      <c r="AH105" s="196" t="s">
        <v>963</v>
      </c>
      <c r="AI105" s="196"/>
      <c r="AJ105" s="709"/>
      <c r="AK105" s="709">
        <f t="shared" si="212"/>
        <v>0</v>
      </c>
      <c r="AL105" s="709">
        <f t="shared" si="213"/>
        <v>0</v>
      </c>
      <c r="AM105" s="709">
        <f t="shared" si="214"/>
        <v>0</v>
      </c>
      <c r="AN105" s="709"/>
      <c r="AO105" s="709">
        <f t="shared" si="215"/>
        <v>1</v>
      </c>
      <c r="AP105" s="709">
        <f t="shared" si="216"/>
        <v>1</v>
      </c>
      <c r="AS105" s="184"/>
      <c r="AW105" s="225"/>
      <c r="AX105" s="79"/>
      <c r="AZ105" s="176"/>
    </row>
    <row r="106" spans="1:55" ht="12.75" hidden="1" customHeight="1" outlineLevel="1" x14ac:dyDescent="0.2">
      <c r="B106" s="851"/>
      <c r="C106" s="851"/>
      <c r="D106" s="27" t="str">
        <f t="shared" si="207"/>
        <v/>
      </c>
      <c r="E106" s="191" t="str">
        <f t="shared" si="208"/>
        <v>Mi</v>
      </c>
      <c r="F106" s="191">
        <f t="shared" si="209"/>
        <v>2023</v>
      </c>
      <c r="G106" s="191">
        <f t="shared" si="210"/>
        <v>3</v>
      </c>
      <c r="H106" s="191">
        <f t="shared" si="217"/>
        <v>29</v>
      </c>
      <c r="I106" s="192">
        <f t="shared" si="211"/>
        <v>43552</v>
      </c>
      <c r="J106" s="192"/>
      <c r="K106" s="193">
        <v>8</v>
      </c>
      <c r="L106" s="194">
        <v>30</v>
      </c>
      <c r="M106" s="193">
        <v>13</v>
      </c>
      <c r="N106" s="194">
        <v>0</v>
      </c>
      <c r="O106" s="193">
        <v>13</v>
      </c>
      <c r="P106" s="194">
        <v>30</v>
      </c>
      <c r="Q106" s="193">
        <v>17</v>
      </c>
      <c r="R106" s="194">
        <v>0</v>
      </c>
      <c r="S106" s="193">
        <f t="shared" si="219"/>
        <v>17</v>
      </c>
      <c r="T106" s="194">
        <f t="shared" si="220"/>
        <v>0</v>
      </c>
      <c r="U106" s="193">
        <f t="shared" si="221"/>
        <v>17</v>
      </c>
      <c r="V106" s="194">
        <f t="shared" si="222"/>
        <v>0</v>
      </c>
      <c r="W106" s="195">
        <f t="shared" si="223"/>
        <v>0.35416666666666669</v>
      </c>
      <c r="X106" s="195">
        <f t="shared" si="224"/>
        <v>0.54166666666666663</v>
      </c>
      <c r="Y106" s="195">
        <f t="shared" si="225"/>
        <v>0.5625</v>
      </c>
      <c r="Z106" s="195">
        <f t="shared" si="226"/>
        <v>0.70833333333333337</v>
      </c>
      <c r="AA106" s="195">
        <f t="shared" si="227"/>
        <v>0.70833333333333337</v>
      </c>
      <c r="AB106" s="195">
        <f t="shared" si="228"/>
        <v>0.70833333333333337</v>
      </c>
      <c r="AC106" s="667"/>
      <c r="AD106" s="196">
        <f t="shared" ref="AD106:AD108" si="229">IF(OR(E106="Sa",E106="So"),TIME($AD$4,$AF$4,0),TIME($AD$5,$AF$5,0))</f>
        <v>0.35069444444444442</v>
      </c>
      <c r="AE106" s="667"/>
      <c r="AF106" s="196">
        <f t="shared" si="206"/>
        <v>0.33333333333333331</v>
      </c>
      <c r="AG106" s="196"/>
      <c r="AH106" s="196" t="s">
        <v>963</v>
      </c>
      <c r="AI106" s="196"/>
      <c r="AJ106" s="709"/>
      <c r="AK106" s="709">
        <f t="shared" si="212"/>
        <v>0</v>
      </c>
      <c r="AL106" s="709">
        <f t="shared" si="213"/>
        <v>0</v>
      </c>
      <c r="AM106" s="709">
        <f t="shared" si="214"/>
        <v>0</v>
      </c>
      <c r="AN106" s="709"/>
      <c r="AO106" s="709">
        <f t="shared" si="215"/>
        <v>1</v>
      </c>
      <c r="AP106" s="709">
        <f t="shared" si="216"/>
        <v>1</v>
      </c>
      <c r="AS106" s="184"/>
      <c r="AW106" s="225"/>
      <c r="AX106" s="79"/>
      <c r="AZ106" s="176"/>
    </row>
    <row r="107" spans="1:55" ht="12.75" hidden="1" customHeight="1" outlineLevel="1" x14ac:dyDescent="0.2">
      <c r="B107" s="851"/>
      <c r="C107" s="851"/>
      <c r="D107" s="27" t="str">
        <f t="shared" si="207"/>
        <v/>
      </c>
      <c r="E107" s="191" t="str">
        <f t="shared" si="208"/>
        <v>Do</v>
      </c>
      <c r="F107" s="191">
        <f t="shared" si="209"/>
        <v>2023</v>
      </c>
      <c r="G107" s="191">
        <f t="shared" si="210"/>
        <v>3</v>
      </c>
      <c r="H107" s="191">
        <f t="shared" si="217"/>
        <v>30</v>
      </c>
      <c r="I107" s="192">
        <f t="shared" si="211"/>
        <v>43553</v>
      </c>
      <c r="J107" s="192"/>
      <c r="K107" s="193">
        <v>8</v>
      </c>
      <c r="L107" s="194">
        <v>20</v>
      </c>
      <c r="M107" s="193">
        <v>13</v>
      </c>
      <c r="N107" s="194">
        <v>0</v>
      </c>
      <c r="O107" s="193">
        <v>13</v>
      </c>
      <c r="P107" s="194">
        <v>30</v>
      </c>
      <c r="Q107" s="193">
        <v>16</v>
      </c>
      <c r="R107" s="194">
        <v>30</v>
      </c>
      <c r="S107" s="193">
        <f t="shared" si="219"/>
        <v>16</v>
      </c>
      <c r="T107" s="194">
        <f t="shared" si="220"/>
        <v>30</v>
      </c>
      <c r="U107" s="193">
        <f t="shared" si="221"/>
        <v>16</v>
      </c>
      <c r="V107" s="194">
        <f t="shared" si="222"/>
        <v>30</v>
      </c>
      <c r="W107" s="195">
        <f t="shared" si="223"/>
        <v>0.34722222222222227</v>
      </c>
      <c r="X107" s="195">
        <f t="shared" si="224"/>
        <v>0.54166666666666663</v>
      </c>
      <c r="Y107" s="195">
        <f t="shared" si="225"/>
        <v>0.5625</v>
      </c>
      <c r="Z107" s="195">
        <f t="shared" si="226"/>
        <v>0.6875</v>
      </c>
      <c r="AA107" s="195">
        <f t="shared" si="227"/>
        <v>0.6875</v>
      </c>
      <c r="AB107" s="195">
        <f t="shared" si="228"/>
        <v>0.6875</v>
      </c>
      <c r="AC107" s="667"/>
      <c r="AD107" s="196">
        <f t="shared" si="229"/>
        <v>0.35069444444444442</v>
      </c>
      <c r="AE107" s="667"/>
      <c r="AF107" s="196">
        <f t="shared" si="206"/>
        <v>0.31944444444444436</v>
      </c>
      <c r="AG107" s="196"/>
      <c r="AH107" s="196" t="s">
        <v>963</v>
      </c>
      <c r="AI107" s="196"/>
      <c r="AJ107" s="710"/>
      <c r="AK107" s="709">
        <f t="shared" si="212"/>
        <v>0</v>
      </c>
      <c r="AL107" s="709">
        <f t="shared" si="213"/>
        <v>0</v>
      </c>
      <c r="AM107" s="709">
        <f t="shared" si="214"/>
        <v>0</v>
      </c>
      <c r="AN107" s="709"/>
      <c r="AO107" s="709">
        <f t="shared" si="215"/>
        <v>1</v>
      </c>
      <c r="AP107" s="709">
        <f t="shared" si="216"/>
        <v>1</v>
      </c>
      <c r="AS107" s="184"/>
      <c r="AW107" s="225"/>
      <c r="AX107" s="79"/>
      <c r="AZ107" s="176"/>
    </row>
    <row r="108" spans="1:55" ht="12.75" hidden="1" customHeight="1" outlineLevel="1" x14ac:dyDescent="0.2">
      <c r="B108" s="851"/>
      <c r="C108" s="851"/>
      <c r="D108" s="27" t="str">
        <f t="shared" si="207"/>
        <v/>
      </c>
      <c r="E108" s="191" t="str">
        <f t="shared" si="208"/>
        <v>Fr</v>
      </c>
      <c r="F108" s="191">
        <f t="shared" si="209"/>
        <v>2023</v>
      </c>
      <c r="G108" s="191">
        <f t="shared" si="210"/>
        <v>3</v>
      </c>
      <c r="H108" s="191">
        <f t="shared" si="217"/>
        <v>31</v>
      </c>
      <c r="I108" s="192">
        <f t="shared" si="211"/>
        <v>43554</v>
      </c>
      <c r="J108" s="192"/>
      <c r="K108" s="193">
        <v>7</v>
      </c>
      <c r="L108" s="194">
        <v>30</v>
      </c>
      <c r="M108" s="193">
        <v>13</v>
      </c>
      <c r="N108" s="194">
        <v>30</v>
      </c>
      <c r="O108" s="193">
        <v>14</v>
      </c>
      <c r="P108" s="194">
        <v>30</v>
      </c>
      <c r="Q108" s="193">
        <v>18</v>
      </c>
      <c r="R108" s="194">
        <v>30</v>
      </c>
      <c r="S108" s="193">
        <f t="shared" si="219"/>
        <v>18</v>
      </c>
      <c r="T108" s="194">
        <f t="shared" si="220"/>
        <v>30</v>
      </c>
      <c r="U108" s="193">
        <f t="shared" si="221"/>
        <v>18</v>
      </c>
      <c r="V108" s="194">
        <f t="shared" si="222"/>
        <v>30</v>
      </c>
      <c r="W108" s="195">
        <f t="shared" si="223"/>
        <v>0.3125</v>
      </c>
      <c r="X108" s="195">
        <f t="shared" si="224"/>
        <v>0.5625</v>
      </c>
      <c r="Y108" s="195">
        <f t="shared" si="225"/>
        <v>0.60416666666666663</v>
      </c>
      <c r="Z108" s="195">
        <f t="shared" si="226"/>
        <v>0.77083333333333337</v>
      </c>
      <c r="AA108" s="195">
        <f t="shared" si="227"/>
        <v>0.77083333333333337</v>
      </c>
      <c r="AB108" s="195">
        <f t="shared" si="228"/>
        <v>0.77083333333333337</v>
      </c>
      <c r="AC108" s="667"/>
      <c r="AD108" s="196">
        <f t="shared" si="229"/>
        <v>0.35069444444444442</v>
      </c>
      <c r="AE108" s="667"/>
      <c r="AF108" s="196">
        <f t="shared" si="206"/>
        <v>0.41666666666666674</v>
      </c>
      <c r="AG108" s="196"/>
      <c r="AH108" s="196" t="s">
        <v>1684</v>
      </c>
      <c r="AI108" s="196"/>
      <c r="AJ108" s="710"/>
      <c r="AK108" s="709">
        <f t="shared" si="212"/>
        <v>0</v>
      </c>
      <c r="AL108" s="709">
        <f t="shared" si="213"/>
        <v>0</v>
      </c>
      <c r="AM108" s="709">
        <f t="shared" si="214"/>
        <v>0</v>
      </c>
      <c r="AN108" s="709"/>
      <c r="AO108" s="709">
        <f t="shared" si="215"/>
        <v>1</v>
      </c>
      <c r="AP108" s="709">
        <f t="shared" si="216"/>
        <v>1</v>
      </c>
      <c r="AS108" s="184"/>
      <c r="AW108" s="225"/>
      <c r="AX108" s="79"/>
      <c r="AZ108" s="176"/>
    </row>
    <row r="109" spans="1:55" ht="12.75" hidden="1" customHeight="1" outlineLevel="1" x14ac:dyDescent="0.2">
      <c r="B109" s="851"/>
      <c r="C109" s="851"/>
      <c r="D109" s="749" t="s">
        <v>1716</v>
      </c>
      <c r="E109" s="9"/>
      <c r="F109" s="9"/>
      <c r="G109" s="9"/>
      <c r="H109" s="191"/>
      <c r="I109" s="13"/>
      <c r="J109" s="13"/>
      <c r="Q109" s="4" t="s">
        <v>21</v>
      </c>
      <c r="R109" s="4"/>
      <c r="S109" s="4"/>
      <c r="T109" s="4"/>
      <c r="U109" s="4"/>
      <c r="V109" s="4"/>
      <c r="W109" s="4"/>
      <c r="X109" s="4"/>
      <c r="Y109" s="4"/>
      <c r="Z109" s="4"/>
      <c r="AA109" s="4"/>
      <c r="AB109" s="4"/>
      <c r="AC109" s="667"/>
      <c r="AD109" s="18">
        <f>SUM(AD78:AD108)</f>
        <v>8.065972222222225</v>
      </c>
      <c r="AE109" s="667"/>
      <c r="AF109" s="18">
        <f>SUM(AF78:AF108)</f>
        <v>8.0659722222222214</v>
      </c>
      <c r="AG109" s="18"/>
      <c r="AH109" s="18"/>
      <c r="AI109" s="20">
        <f>IF(AF109-AD109&lt;0,0,1)</f>
        <v>0</v>
      </c>
      <c r="AJ109" s="190">
        <f>IF(AF109-AD109&lt;0,AD109-AF109,AF109-AD109)</f>
        <v>3.5527136788005009E-15</v>
      </c>
      <c r="AK109" s="190">
        <f>8.425*SUM(AK78:AK108)/24</f>
        <v>0</v>
      </c>
      <c r="AL109" s="190">
        <f>8.425*SUM(AL78:AL108)/24</f>
        <v>0</v>
      </c>
      <c r="AM109" s="190">
        <f>8.425*SUM(AM78:AM108)/24</f>
        <v>0</v>
      </c>
      <c r="AO109" s="151">
        <f>SUM(AO78:AO108)</f>
        <v>22</v>
      </c>
      <c r="AP109" s="151">
        <f>SUM(AP78:AP108)</f>
        <v>23</v>
      </c>
      <c r="AS109" s="184"/>
      <c r="AW109" s="225"/>
      <c r="AX109" s="79"/>
      <c r="AZ109" s="176"/>
    </row>
    <row r="110" spans="1:55" ht="12.75" customHeight="1" collapsed="1" x14ac:dyDescent="0.2">
      <c r="B110" s="852"/>
      <c r="C110" s="852"/>
      <c r="D110" s="49"/>
      <c r="E110" s="51"/>
      <c r="F110" s="51"/>
      <c r="G110" s="51"/>
      <c r="H110" s="51"/>
      <c r="I110" s="51"/>
      <c r="J110" s="51"/>
      <c r="K110" s="52"/>
      <c r="L110" s="52"/>
      <c r="M110" s="52"/>
      <c r="N110" s="52"/>
      <c r="O110" s="52"/>
      <c r="P110" s="52"/>
      <c r="Q110" s="52"/>
      <c r="R110" s="52"/>
      <c r="S110" s="52"/>
      <c r="T110" s="52"/>
      <c r="U110" s="52"/>
      <c r="V110" s="52"/>
      <c r="W110" s="52"/>
      <c r="X110" s="52"/>
      <c r="Y110" s="52"/>
      <c r="Z110" s="52"/>
      <c r="AA110" s="52"/>
      <c r="AB110" s="52"/>
      <c r="AC110" s="53"/>
      <c r="AD110" s="53"/>
      <c r="AE110" s="53"/>
      <c r="AF110" s="54"/>
      <c r="AG110" s="26"/>
      <c r="AH110" s="26"/>
      <c r="AI110" s="26"/>
      <c r="AJ110" s="203">
        <f>IF(AI109=1,AJ76+AJ109,IF(AI109=0,AJ76-AJ109,"Error"))</f>
        <v>3.3333333333322557E-2</v>
      </c>
      <c r="AK110" s="202">
        <f>AK76+SUM(AK77:AK108)</f>
        <v>2</v>
      </c>
      <c r="AL110" s="202">
        <f>AL76+SUM(AL77:AL108)</f>
        <v>0</v>
      </c>
      <c r="AM110" s="202">
        <f>AM76+SUM(AM77:AM108)</f>
        <v>0</v>
      </c>
      <c r="AN110" s="202"/>
      <c r="AO110" s="202">
        <f>AO109*8</f>
        <v>176</v>
      </c>
      <c r="AP110" s="202">
        <f>AP109*8</f>
        <v>184</v>
      </c>
      <c r="AQ110" s="152"/>
      <c r="AR110" s="173"/>
      <c r="AS110" s="185"/>
      <c r="AT110" s="152"/>
      <c r="AU110" s="152"/>
      <c r="AV110" s="173"/>
      <c r="AW110" s="226"/>
      <c r="AX110" s="80"/>
      <c r="AY110" s="55"/>
      <c r="AZ110" s="178"/>
      <c r="BA110" s="55"/>
      <c r="BB110" s="49"/>
      <c r="BC110" s="55"/>
    </row>
    <row r="111" spans="1:55" ht="12.75" hidden="1" customHeight="1" outlineLevel="1" x14ac:dyDescent="0.2">
      <c r="B111" s="850">
        <f>$F$5</f>
        <v>2023</v>
      </c>
      <c r="C111" s="850" t="str">
        <f>TEXT(I112,"MMM")</f>
        <v>Apr</v>
      </c>
      <c r="D111" s="78"/>
      <c r="E111" s="42"/>
      <c r="F111" s="42"/>
      <c r="G111" s="42"/>
      <c r="H111" s="42"/>
      <c r="I111" s="42"/>
      <c r="J111" s="42"/>
      <c r="K111" s="43"/>
      <c r="L111" s="43"/>
      <c r="M111" s="43"/>
      <c r="N111" s="43"/>
      <c r="O111" s="43"/>
      <c r="P111" s="43"/>
      <c r="Q111" s="43"/>
      <c r="R111" s="43"/>
      <c r="S111" s="43"/>
      <c r="T111" s="43"/>
      <c r="U111" s="43"/>
      <c r="V111" s="43"/>
      <c r="W111" s="43"/>
      <c r="X111" s="43"/>
      <c r="Y111" s="43"/>
      <c r="Z111" s="43"/>
      <c r="AA111" s="43"/>
      <c r="AB111" s="43"/>
      <c r="AC111" s="63"/>
      <c r="AD111" s="63"/>
      <c r="AE111" s="63"/>
      <c r="AF111" s="42"/>
      <c r="AG111" s="42"/>
      <c r="AH111" s="42"/>
      <c r="AI111" s="42"/>
      <c r="AJ111" s="148"/>
      <c r="AK111" s="148"/>
      <c r="AL111" s="148"/>
      <c r="AM111" s="148"/>
      <c r="AN111" s="148"/>
      <c r="AO111" s="148"/>
      <c r="AP111" s="148"/>
      <c r="AQ111" s="148"/>
      <c r="AR111" s="170"/>
      <c r="AS111" s="182"/>
      <c r="AT111" s="148"/>
      <c r="AU111" s="148"/>
      <c r="AV111" s="170"/>
      <c r="AW111" s="224"/>
      <c r="AX111" s="78"/>
      <c r="AY111" s="45"/>
      <c r="AZ111" s="177"/>
      <c r="BA111" s="45"/>
      <c r="BB111" s="41"/>
      <c r="BC111" s="45"/>
    </row>
    <row r="112" spans="1:55" ht="12.75" hidden="1" customHeight="1" outlineLevel="1" x14ac:dyDescent="0.2">
      <c r="A112" s="198">
        <f>A78+1</f>
        <v>4</v>
      </c>
      <c r="B112" s="851"/>
      <c r="C112" s="851"/>
      <c r="D112" s="27" t="str">
        <f>IF(E112="Mo",WEEKNUM(I112),"")</f>
        <v/>
      </c>
      <c r="E112" s="191" t="str">
        <f>TEXT(I112,"TTT")</f>
        <v>Sa</v>
      </c>
      <c r="F112" s="191">
        <f>$F$5</f>
        <v>2023</v>
      </c>
      <c r="G112" s="191">
        <f>$A$112</f>
        <v>4</v>
      </c>
      <c r="H112" s="191">
        <f>$H$5</f>
        <v>1</v>
      </c>
      <c r="I112" s="192">
        <f>DATE(F112,G112,H112)</f>
        <v>43555</v>
      </c>
      <c r="J112" s="192"/>
      <c r="K112" s="193">
        <f t="shared" ref="K112:R140" si="230">IF(OR($E112="Sa",$E112="So"),K$4,K$5)</f>
        <v>0</v>
      </c>
      <c r="L112" s="194">
        <f t="shared" si="230"/>
        <v>0</v>
      </c>
      <c r="M112" s="193">
        <f t="shared" si="230"/>
        <v>0</v>
      </c>
      <c r="N112" s="194">
        <f t="shared" si="230"/>
        <v>0</v>
      </c>
      <c r="O112" s="193">
        <f t="shared" si="230"/>
        <v>0</v>
      </c>
      <c r="P112" s="194">
        <f t="shared" si="230"/>
        <v>0</v>
      </c>
      <c r="Q112" s="193">
        <f t="shared" si="230"/>
        <v>0</v>
      </c>
      <c r="R112" s="194">
        <f t="shared" si="230"/>
        <v>0</v>
      </c>
      <c r="S112" s="193">
        <f t="shared" ref="S112:S134" si="231">Q112</f>
        <v>0</v>
      </c>
      <c r="T112" s="194">
        <f t="shared" ref="T112:T134" si="232">R112</f>
        <v>0</v>
      </c>
      <c r="U112" s="193">
        <f t="shared" ref="U112:U134" si="233">S112</f>
        <v>0</v>
      </c>
      <c r="V112" s="194">
        <f t="shared" ref="V112:V134" si="234">T112</f>
        <v>0</v>
      </c>
      <c r="W112" s="195">
        <f t="shared" ref="W112:W134" si="235">TIME(K112,L112,0)</f>
        <v>0</v>
      </c>
      <c r="X112" s="195">
        <f t="shared" ref="X112:X134" si="236">TIME(M112,N112,0)</f>
        <v>0</v>
      </c>
      <c r="Y112" s="195">
        <f t="shared" ref="Y112:Y134" si="237">TIME(O112,P112,0)</f>
        <v>0</v>
      </c>
      <c r="Z112" s="195">
        <f t="shared" ref="Z112:Z134" si="238">TIME(Q112,R112,0)</f>
        <v>0</v>
      </c>
      <c r="AA112" s="195">
        <f t="shared" ref="AA112:AA134" si="239">TIME(S112,T112,0)</f>
        <v>0</v>
      </c>
      <c r="AB112" s="195">
        <f t="shared" ref="AB112:AB134" si="240">TIME(U112,V112,0)</f>
        <v>0</v>
      </c>
      <c r="AC112" s="667"/>
      <c r="AD112" s="196">
        <f t="shared" ref="AD112:AD139" si="241">IF(OR(E112="Sa",E112="So"),TIME($AD$4,$AF$4,0),TIME($AD$5,$AF$5,0))</f>
        <v>0</v>
      </c>
      <c r="AE112" s="667"/>
      <c r="AF112" s="196">
        <f t="shared" ref="AF112:AF142" si="242">IF(OR(E112="Sa",E112="So"),TIME($AD$4,$AF$4,0),(Z112-W112-(Y112-X112)+(AB112-AA112)))</f>
        <v>0</v>
      </c>
      <c r="AG112" s="196"/>
      <c r="AH112" s="196"/>
      <c r="AI112" s="196"/>
      <c r="AJ112" s="709"/>
      <c r="AK112" s="709">
        <f>IF(AH112=$AH$3,1,0)</f>
        <v>0</v>
      </c>
      <c r="AL112" s="709">
        <f>IF(AH112=$AH$7,1,0)</f>
        <v>0</v>
      </c>
      <c r="AM112" s="709">
        <f>IF(AI112=$AH$4,1,0)</f>
        <v>0</v>
      </c>
      <c r="AN112" s="709"/>
      <c r="AO112" s="709">
        <f t="shared" ref="AO112:AO142" si="243">IF(OR(AH112=$AH$2,AH112=$AH$5),1,IF(AH112=$AH$6,0.5,0))</f>
        <v>0</v>
      </c>
      <c r="AP112" s="709">
        <f>IF(OR(E112="Sa",E112="So",E112="",AH112="FT"),0,1)</f>
        <v>0</v>
      </c>
      <c r="AS112" s="184"/>
      <c r="AW112" s="225"/>
      <c r="AX112" s="79"/>
      <c r="AZ112" s="176"/>
    </row>
    <row r="113" spans="2:42" ht="12.75" hidden="1" customHeight="1" outlineLevel="1" x14ac:dyDescent="0.2">
      <c r="B113" s="851"/>
      <c r="C113" s="851"/>
      <c r="D113" s="27" t="str">
        <f t="shared" ref="D113:D142" si="244">IF(E113="Mo",WEEKNUM(I113),"")</f>
        <v/>
      </c>
      <c r="E113" s="191" t="str">
        <f t="shared" ref="E113:E142" si="245">TEXT(I113,"TTT")</f>
        <v>So</v>
      </c>
      <c r="F113" s="191">
        <f t="shared" ref="F113:F142" si="246">$F$5</f>
        <v>2023</v>
      </c>
      <c r="G113" s="191">
        <f t="shared" ref="G113:G142" si="247">$A$112</f>
        <v>4</v>
      </c>
      <c r="H113" s="191">
        <f>H112+1</f>
        <v>2</v>
      </c>
      <c r="I113" s="192">
        <f t="shared" ref="I113:I142" si="248">DATE(F113,G113,H113)</f>
        <v>43556</v>
      </c>
      <c r="J113" s="192"/>
      <c r="K113" s="193">
        <f t="shared" si="230"/>
        <v>0</v>
      </c>
      <c r="L113" s="194">
        <f t="shared" si="230"/>
        <v>0</v>
      </c>
      <c r="M113" s="193">
        <f t="shared" si="230"/>
        <v>0</v>
      </c>
      <c r="N113" s="194">
        <f t="shared" si="230"/>
        <v>0</v>
      </c>
      <c r="O113" s="193">
        <f t="shared" si="230"/>
        <v>0</v>
      </c>
      <c r="P113" s="194">
        <f t="shared" si="230"/>
        <v>0</v>
      </c>
      <c r="Q113" s="193">
        <f t="shared" si="230"/>
        <v>0</v>
      </c>
      <c r="R113" s="194">
        <f t="shared" si="230"/>
        <v>0</v>
      </c>
      <c r="S113" s="193">
        <f t="shared" si="231"/>
        <v>0</v>
      </c>
      <c r="T113" s="194">
        <f t="shared" si="232"/>
        <v>0</v>
      </c>
      <c r="U113" s="193">
        <f t="shared" si="233"/>
        <v>0</v>
      </c>
      <c r="V113" s="194">
        <f t="shared" si="234"/>
        <v>0</v>
      </c>
      <c r="W113" s="195">
        <f t="shared" si="235"/>
        <v>0</v>
      </c>
      <c r="X113" s="195">
        <f t="shared" si="236"/>
        <v>0</v>
      </c>
      <c r="Y113" s="195">
        <f t="shared" si="237"/>
        <v>0</v>
      </c>
      <c r="Z113" s="195">
        <f t="shared" si="238"/>
        <v>0</v>
      </c>
      <c r="AA113" s="195">
        <f t="shared" si="239"/>
        <v>0</v>
      </c>
      <c r="AB113" s="195">
        <f t="shared" si="240"/>
        <v>0</v>
      </c>
      <c r="AC113" s="667"/>
      <c r="AD113" s="196">
        <f t="shared" si="241"/>
        <v>0</v>
      </c>
      <c r="AE113" s="667"/>
      <c r="AF113" s="196">
        <f t="shared" si="242"/>
        <v>0</v>
      </c>
      <c r="AG113" s="196"/>
      <c r="AH113" s="196"/>
      <c r="AI113" s="196"/>
      <c r="AJ113" s="710"/>
      <c r="AK113" s="709">
        <f t="shared" ref="AK113:AK142" si="249">IF(AH113=$AH$3,1,0)</f>
        <v>0</v>
      </c>
      <c r="AL113" s="709">
        <f t="shared" ref="AL113:AL142" si="250">IF(AH113=$AH$7,1,0)</f>
        <v>0</v>
      </c>
      <c r="AM113" s="709">
        <f t="shared" ref="AM113:AM142" si="251">IF(AI113=$AH$4,1,0)</f>
        <v>0</v>
      </c>
      <c r="AN113" s="709"/>
      <c r="AO113" s="709">
        <f t="shared" si="243"/>
        <v>0</v>
      </c>
      <c r="AP113" s="709">
        <f t="shared" ref="AP113:AP142" si="252">IF(OR(E113="Sa",E113="So",E113="",AH113="FT"),0,1)</f>
        <v>0</v>
      </c>
    </row>
    <row r="114" spans="2:42" ht="12.75" hidden="1" customHeight="1" outlineLevel="1" x14ac:dyDescent="0.2">
      <c r="B114" s="851"/>
      <c r="C114" s="851"/>
      <c r="D114" s="27">
        <f t="shared" si="244"/>
        <v>14</v>
      </c>
      <c r="E114" s="191" t="str">
        <f t="shared" si="245"/>
        <v>Mo</v>
      </c>
      <c r="F114" s="191">
        <f t="shared" si="246"/>
        <v>2023</v>
      </c>
      <c r="G114" s="191">
        <f t="shared" si="247"/>
        <v>4</v>
      </c>
      <c r="H114" s="191">
        <f t="shared" ref="H114:H142" si="253">H113+1</f>
        <v>3</v>
      </c>
      <c r="I114" s="192">
        <f t="shared" si="248"/>
        <v>43557</v>
      </c>
      <c r="J114" s="192"/>
      <c r="K114" s="193">
        <v>9</v>
      </c>
      <c r="L114" s="194">
        <v>20</v>
      </c>
      <c r="M114" s="193">
        <v>13</v>
      </c>
      <c r="N114" s="194">
        <v>0</v>
      </c>
      <c r="O114" s="193">
        <v>13</v>
      </c>
      <c r="P114" s="194">
        <v>30</v>
      </c>
      <c r="Q114" s="193">
        <v>16</v>
      </c>
      <c r="R114" s="194">
        <v>50</v>
      </c>
      <c r="S114" s="193">
        <f t="shared" si="231"/>
        <v>16</v>
      </c>
      <c r="T114" s="194">
        <f t="shared" si="232"/>
        <v>50</v>
      </c>
      <c r="U114" s="193">
        <f t="shared" si="233"/>
        <v>16</v>
      </c>
      <c r="V114" s="194">
        <f t="shared" si="234"/>
        <v>50</v>
      </c>
      <c r="W114" s="195">
        <f t="shared" si="235"/>
        <v>0.3888888888888889</v>
      </c>
      <c r="X114" s="195">
        <f t="shared" si="236"/>
        <v>0.54166666666666663</v>
      </c>
      <c r="Y114" s="195">
        <f t="shared" si="237"/>
        <v>0.5625</v>
      </c>
      <c r="Z114" s="195">
        <f t="shared" si="238"/>
        <v>0.70138888888888884</v>
      </c>
      <c r="AA114" s="195">
        <f t="shared" si="239"/>
        <v>0.70138888888888884</v>
      </c>
      <c r="AB114" s="195">
        <f t="shared" si="240"/>
        <v>0.70138888888888884</v>
      </c>
      <c r="AC114" s="667"/>
      <c r="AD114" s="196">
        <f t="shared" si="241"/>
        <v>0.35069444444444442</v>
      </c>
      <c r="AE114" s="667"/>
      <c r="AF114" s="196">
        <f t="shared" si="242"/>
        <v>0.29166666666666657</v>
      </c>
      <c r="AG114" s="196"/>
      <c r="AH114" s="196" t="s">
        <v>963</v>
      </c>
      <c r="AI114" s="196"/>
      <c r="AJ114" s="710"/>
      <c r="AK114" s="709">
        <f t="shared" si="249"/>
        <v>0</v>
      </c>
      <c r="AL114" s="709">
        <f t="shared" si="250"/>
        <v>0</v>
      </c>
      <c r="AM114" s="709">
        <f t="shared" si="251"/>
        <v>0</v>
      </c>
      <c r="AN114" s="709"/>
      <c r="AO114" s="709">
        <f t="shared" si="243"/>
        <v>1</v>
      </c>
      <c r="AP114" s="709">
        <f t="shared" si="252"/>
        <v>1</v>
      </c>
    </row>
    <row r="115" spans="2:42" ht="12.75" hidden="1" customHeight="1" outlineLevel="1" x14ac:dyDescent="0.2">
      <c r="B115" s="851"/>
      <c r="C115" s="851"/>
      <c r="D115" s="27" t="str">
        <f t="shared" si="244"/>
        <v/>
      </c>
      <c r="E115" s="191" t="str">
        <f t="shared" si="245"/>
        <v>Di</v>
      </c>
      <c r="F115" s="191">
        <f t="shared" si="246"/>
        <v>2023</v>
      </c>
      <c r="G115" s="191">
        <f t="shared" si="247"/>
        <v>4</v>
      </c>
      <c r="H115" s="191">
        <f t="shared" si="253"/>
        <v>4</v>
      </c>
      <c r="I115" s="192">
        <f t="shared" si="248"/>
        <v>43558</v>
      </c>
      <c r="J115" s="192"/>
      <c r="K115" s="193">
        <v>8</v>
      </c>
      <c r="L115" s="194">
        <v>20</v>
      </c>
      <c r="M115" s="193">
        <v>13</v>
      </c>
      <c r="N115" s="194">
        <v>0</v>
      </c>
      <c r="O115" s="193">
        <v>13</v>
      </c>
      <c r="P115" s="194">
        <v>30</v>
      </c>
      <c r="Q115" s="193">
        <v>16</v>
      </c>
      <c r="R115" s="194">
        <v>30</v>
      </c>
      <c r="S115" s="193">
        <f t="shared" si="231"/>
        <v>16</v>
      </c>
      <c r="T115" s="194">
        <f t="shared" si="232"/>
        <v>30</v>
      </c>
      <c r="U115" s="193">
        <f t="shared" si="233"/>
        <v>16</v>
      </c>
      <c r="V115" s="194">
        <f t="shared" si="234"/>
        <v>30</v>
      </c>
      <c r="W115" s="195">
        <f t="shared" si="235"/>
        <v>0.34722222222222227</v>
      </c>
      <c r="X115" s="195">
        <f t="shared" si="236"/>
        <v>0.54166666666666663</v>
      </c>
      <c r="Y115" s="195">
        <f t="shared" si="237"/>
        <v>0.5625</v>
      </c>
      <c r="Z115" s="195">
        <f t="shared" si="238"/>
        <v>0.6875</v>
      </c>
      <c r="AA115" s="195">
        <f t="shared" si="239"/>
        <v>0.6875</v>
      </c>
      <c r="AB115" s="195">
        <f t="shared" si="240"/>
        <v>0.6875</v>
      </c>
      <c r="AC115" s="667"/>
      <c r="AD115" s="196">
        <f t="shared" si="241"/>
        <v>0.35069444444444442</v>
      </c>
      <c r="AE115" s="667"/>
      <c r="AF115" s="196">
        <f t="shared" si="242"/>
        <v>0.31944444444444436</v>
      </c>
      <c r="AG115" s="196"/>
      <c r="AH115" s="196" t="s">
        <v>963</v>
      </c>
      <c r="AI115" s="196"/>
      <c r="AJ115" s="710"/>
      <c r="AK115" s="709">
        <f t="shared" si="249"/>
        <v>0</v>
      </c>
      <c r="AL115" s="709">
        <f t="shared" si="250"/>
        <v>0</v>
      </c>
      <c r="AM115" s="709">
        <f t="shared" si="251"/>
        <v>0</v>
      </c>
      <c r="AN115" s="709"/>
      <c r="AO115" s="709">
        <f t="shared" si="243"/>
        <v>1</v>
      </c>
      <c r="AP115" s="709">
        <f t="shared" si="252"/>
        <v>1</v>
      </c>
    </row>
    <row r="116" spans="2:42" ht="12.75" hidden="1" customHeight="1" outlineLevel="1" x14ac:dyDescent="0.2">
      <c r="B116" s="851"/>
      <c r="C116" s="851"/>
      <c r="D116" s="27" t="str">
        <f t="shared" si="244"/>
        <v/>
      </c>
      <c r="E116" s="191" t="str">
        <f t="shared" si="245"/>
        <v>Mi</v>
      </c>
      <c r="F116" s="191">
        <f t="shared" si="246"/>
        <v>2023</v>
      </c>
      <c r="G116" s="191">
        <f t="shared" si="247"/>
        <v>4</v>
      </c>
      <c r="H116" s="191">
        <f t="shared" si="253"/>
        <v>5</v>
      </c>
      <c r="I116" s="192">
        <f t="shared" si="248"/>
        <v>43559</v>
      </c>
      <c r="J116" s="192"/>
      <c r="K116" s="193">
        <v>8</v>
      </c>
      <c r="L116" s="194">
        <v>25</v>
      </c>
      <c r="M116" s="193">
        <v>13</v>
      </c>
      <c r="N116" s="194">
        <v>0</v>
      </c>
      <c r="O116" s="193">
        <v>13</v>
      </c>
      <c r="P116" s="194">
        <v>30</v>
      </c>
      <c r="Q116" s="193">
        <v>17</v>
      </c>
      <c r="R116" s="194">
        <v>15</v>
      </c>
      <c r="S116" s="193">
        <f t="shared" si="231"/>
        <v>17</v>
      </c>
      <c r="T116" s="194">
        <f t="shared" si="232"/>
        <v>15</v>
      </c>
      <c r="U116" s="193">
        <f t="shared" si="233"/>
        <v>17</v>
      </c>
      <c r="V116" s="194">
        <f t="shared" si="234"/>
        <v>15</v>
      </c>
      <c r="W116" s="195">
        <f t="shared" si="235"/>
        <v>0.35069444444444442</v>
      </c>
      <c r="X116" s="195">
        <f t="shared" si="236"/>
        <v>0.54166666666666663</v>
      </c>
      <c r="Y116" s="195">
        <f t="shared" si="237"/>
        <v>0.5625</v>
      </c>
      <c r="Z116" s="195">
        <f t="shared" si="238"/>
        <v>0.71875</v>
      </c>
      <c r="AA116" s="195">
        <f t="shared" si="239"/>
        <v>0.71875</v>
      </c>
      <c r="AB116" s="195">
        <f t="shared" si="240"/>
        <v>0.71875</v>
      </c>
      <c r="AC116" s="667"/>
      <c r="AD116" s="196">
        <f t="shared" si="241"/>
        <v>0.35069444444444442</v>
      </c>
      <c r="AE116" s="667"/>
      <c r="AF116" s="196">
        <f t="shared" si="242"/>
        <v>0.34722222222222221</v>
      </c>
      <c r="AG116" s="196"/>
      <c r="AH116" s="196" t="s">
        <v>963</v>
      </c>
      <c r="AI116" s="196"/>
      <c r="AJ116" s="710"/>
      <c r="AK116" s="709">
        <f t="shared" si="249"/>
        <v>0</v>
      </c>
      <c r="AL116" s="709">
        <f t="shared" si="250"/>
        <v>0</v>
      </c>
      <c r="AM116" s="709">
        <f t="shared" si="251"/>
        <v>0</v>
      </c>
      <c r="AN116" s="709"/>
      <c r="AO116" s="709">
        <f t="shared" si="243"/>
        <v>1</v>
      </c>
      <c r="AP116" s="709">
        <f t="shared" si="252"/>
        <v>1</v>
      </c>
    </row>
    <row r="117" spans="2:42" ht="12.75" hidden="1" customHeight="1" outlineLevel="1" x14ac:dyDescent="0.2">
      <c r="B117" s="851"/>
      <c r="C117" s="851"/>
      <c r="D117" s="27" t="str">
        <f t="shared" si="244"/>
        <v/>
      </c>
      <c r="E117" s="191" t="str">
        <f t="shared" si="245"/>
        <v>Do</v>
      </c>
      <c r="F117" s="191">
        <f t="shared" si="246"/>
        <v>2023</v>
      </c>
      <c r="G117" s="191">
        <f t="shared" si="247"/>
        <v>4</v>
      </c>
      <c r="H117" s="191">
        <f t="shared" si="253"/>
        <v>6</v>
      </c>
      <c r="I117" s="192">
        <f t="shared" si="248"/>
        <v>43560</v>
      </c>
      <c r="J117" s="192"/>
      <c r="K117" s="193">
        <v>8</v>
      </c>
      <c r="L117" s="194">
        <v>43</v>
      </c>
      <c r="M117" s="193">
        <v>13</v>
      </c>
      <c r="N117" s="194">
        <v>0</v>
      </c>
      <c r="O117" s="193">
        <v>13</v>
      </c>
      <c r="P117" s="194">
        <v>30</v>
      </c>
      <c r="Q117" s="193">
        <v>17</v>
      </c>
      <c r="R117" s="194">
        <v>0</v>
      </c>
      <c r="S117" s="193">
        <f t="shared" si="231"/>
        <v>17</v>
      </c>
      <c r="T117" s="194">
        <f t="shared" si="232"/>
        <v>0</v>
      </c>
      <c r="U117" s="193">
        <f t="shared" si="233"/>
        <v>17</v>
      </c>
      <c r="V117" s="194">
        <f t="shared" si="234"/>
        <v>0</v>
      </c>
      <c r="W117" s="195">
        <f t="shared" si="235"/>
        <v>0.36319444444444443</v>
      </c>
      <c r="X117" s="195">
        <f t="shared" si="236"/>
        <v>0.54166666666666663</v>
      </c>
      <c r="Y117" s="195">
        <f t="shared" si="237"/>
        <v>0.5625</v>
      </c>
      <c r="Z117" s="195">
        <f t="shared" si="238"/>
        <v>0.70833333333333337</v>
      </c>
      <c r="AA117" s="195">
        <f t="shared" si="239"/>
        <v>0.70833333333333337</v>
      </c>
      <c r="AB117" s="195">
        <f t="shared" si="240"/>
        <v>0.70833333333333337</v>
      </c>
      <c r="AC117" s="667"/>
      <c r="AD117" s="196">
        <f t="shared" si="241"/>
        <v>0.35069444444444442</v>
      </c>
      <c r="AE117" s="667"/>
      <c r="AF117" s="196">
        <f t="shared" si="242"/>
        <v>0.32430555555555557</v>
      </c>
      <c r="AG117" s="196"/>
      <c r="AH117" s="196" t="s">
        <v>963</v>
      </c>
      <c r="AI117" s="196"/>
      <c r="AJ117" s="710"/>
      <c r="AK117" s="709">
        <f t="shared" si="249"/>
        <v>0</v>
      </c>
      <c r="AL117" s="709">
        <f t="shared" si="250"/>
        <v>0</v>
      </c>
      <c r="AM117" s="709">
        <f t="shared" si="251"/>
        <v>0</v>
      </c>
      <c r="AN117" s="709"/>
      <c r="AO117" s="709">
        <f t="shared" si="243"/>
        <v>1</v>
      </c>
      <c r="AP117" s="709">
        <f t="shared" si="252"/>
        <v>1</v>
      </c>
    </row>
    <row r="118" spans="2:42" ht="12.75" hidden="1" customHeight="1" outlineLevel="1" x14ac:dyDescent="0.2">
      <c r="B118" s="851"/>
      <c r="C118" s="851"/>
      <c r="D118" s="27" t="str">
        <f t="shared" si="244"/>
        <v/>
      </c>
      <c r="E118" s="191" t="str">
        <f t="shared" si="245"/>
        <v>Fr</v>
      </c>
      <c r="F118" s="191">
        <f t="shared" si="246"/>
        <v>2023</v>
      </c>
      <c r="G118" s="191">
        <f t="shared" si="247"/>
        <v>4</v>
      </c>
      <c r="H118" s="191">
        <f t="shared" si="253"/>
        <v>7</v>
      </c>
      <c r="I118" s="192">
        <f t="shared" si="248"/>
        <v>43561</v>
      </c>
      <c r="J118" s="192"/>
      <c r="K118" s="193">
        <f t="shared" si="230"/>
        <v>7</v>
      </c>
      <c r="L118" s="194">
        <f t="shared" si="230"/>
        <v>0</v>
      </c>
      <c r="M118" s="193">
        <f t="shared" si="230"/>
        <v>13</v>
      </c>
      <c r="N118" s="194">
        <f t="shared" si="230"/>
        <v>0</v>
      </c>
      <c r="O118" s="193">
        <f t="shared" si="230"/>
        <v>13</v>
      </c>
      <c r="P118" s="194">
        <f t="shared" si="230"/>
        <v>30</v>
      </c>
      <c r="Q118" s="193">
        <f t="shared" si="230"/>
        <v>15</v>
      </c>
      <c r="R118" s="194">
        <f t="shared" si="230"/>
        <v>55</v>
      </c>
      <c r="S118" s="193">
        <f t="shared" si="231"/>
        <v>15</v>
      </c>
      <c r="T118" s="194">
        <f t="shared" si="232"/>
        <v>55</v>
      </c>
      <c r="U118" s="193">
        <f t="shared" si="233"/>
        <v>15</v>
      </c>
      <c r="V118" s="194">
        <f t="shared" si="234"/>
        <v>55</v>
      </c>
      <c r="W118" s="195">
        <f t="shared" si="235"/>
        <v>0.29166666666666669</v>
      </c>
      <c r="X118" s="195">
        <f t="shared" si="236"/>
        <v>0.54166666666666663</v>
      </c>
      <c r="Y118" s="195">
        <f t="shared" si="237"/>
        <v>0.5625</v>
      </c>
      <c r="Z118" s="195">
        <f t="shared" si="238"/>
        <v>0.66319444444444442</v>
      </c>
      <c r="AA118" s="195">
        <f t="shared" si="239"/>
        <v>0.66319444444444442</v>
      </c>
      <c r="AB118" s="195">
        <f t="shared" si="240"/>
        <v>0.66319444444444442</v>
      </c>
      <c r="AC118" s="667"/>
      <c r="AD118" s="196">
        <f t="shared" si="241"/>
        <v>0.35069444444444442</v>
      </c>
      <c r="AE118" s="667"/>
      <c r="AF118" s="196">
        <f t="shared" si="242"/>
        <v>0.35069444444444436</v>
      </c>
      <c r="AG118" s="196"/>
      <c r="AH118" s="196" t="s">
        <v>1685</v>
      </c>
      <c r="AI118" s="196"/>
      <c r="AJ118" s="710"/>
      <c r="AK118" s="709">
        <f t="shared" si="249"/>
        <v>0</v>
      </c>
      <c r="AL118" s="709">
        <f t="shared" si="250"/>
        <v>0</v>
      </c>
      <c r="AM118" s="709">
        <f t="shared" si="251"/>
        <v>0</v>
      </c>
      <c r="AN118" s="709"/>
      <c r="AO118" s="709">
        <f t="shared" si="243"/>
        <v>0</v>
      </c>
      <c r="AP118" s="709">
        <f t="shared" si="252"/>
        <v>0</v>
      </c>
    </row>
    <row r="119" spans="2:42" ht="12.75" hidden="1" customHeight="1" outlineLevel="1" x14ac:dyDescent="0.2">
      <c r="B119" s="851"/>
      <c r="C119" s="851"/>
      <c r="D119" s="27" t="str">
        <f t="shared" si="244"/>
        <v/>
      </c>
      <c r="E119" s="191" t="str">
        <f t="shared" si="245"/>
        <v>Sa</v>
      </c>
      <c r="F119" s="191">
        <f t="shared" si="246"/>
        <v>2023</v>
      </c>
      <c r="G119" s="191">
        <f t="shared" si="247"/>
        <v>4</v>
      </c>
      <c r="H119" s="191">
        <f t="shared" si="253"/>
        <v>8</v>
      </c>
      <c r="I119" s="192">
        <f t="shared" si="248"/>
        <v>43562</v>
      </c>
      <c r="J119" s="192"/>
      <c r="K119" s="193">
        <f t="shared" si="230"/>
        <v>0</v>
      </c>
      <c r="L119" s="194">
        <f t="shared" si="230"/>
        <v>0</v>
      </c>
      <c r="M119" s="193">
        <f t="shared" si="230"/>
        <v>0</v>
      </c>
      <c r="N119" s="194">
        <f t="shared" si="230"/>
        <v>0</v>
      </c>
      <c r="O119" s="193">
        <f t="shared" si="230"/>
        <v>0</v>
      </c>
      <c r="P119" s="194">
        <f t="shared" si="230"/>
        <v>0</v>
      </c>
      <c r="Q119" s="193">
        <f t="shared" si="230"/>
        <v>0</v>
      </c>
      <c r="R119" s="194">
        <f t="shared" si="230"/>
        <v>0</v>
      </c>
      <c r="S119" s="193">
        <f t="shared" si="231"/>
        <v>0</v>
      </c>
      <c r="T119" s="194">
        <f t="shared" si="232"/>
        <v>0</v>
      </c>
      <c r="U119" s="193">
        <f t="shared" si="233"/>
        <v>0</v>
      </c>
      <c r="V119" s="194">
        <f t="shared" si="234"/>
        <v>0</v>
      </c>
      <c r="W119" s="195">
        <f t="shared" si="235"/>
        <v>0</v>
      </c>
      <c r="X119" s="195">
        <f t="shared" si="236"/>
        <v>0</v>
      </c>
      <c r="Y119" s="195">
        <f t="shared" si="237"/>
        <v>0</v>
      </c>
      <c r="Z119" s="195">
        <f t="shared" si="238"/>
        <v>0</v>
      </c>
      <c r="AA119" s="195">
        <f t="shared" si="239"/>
        <v>0</v>
      </c>
      <c r="AB119" s="195">
        <f t="shared" si="240"/>
        <v>0</v>
      </c>
      <c r="AC119" s="667"/>
      <c r="AD119" s="196">
        <f t="shared" si="241"/>
        <v>0</v>
      </c>
      <c r="AE119" s="667"/>
      <c r="AF119" s="196">
        <f t="shared" si="242"/>
        <v>0</v>
      </c>
      <c r="AG119" s="196"/>
      <c r="AH119" s="196"/>
      <c r="AI119" s="196"/>
      <c r="AJ119" s="710"/>
      <c r="AK119" s="709">
        <f t="shared" si="249"/>
        <v>0</v>
      </c>
      <c r="AL119" s="709">
        <f t="shared" si="250"/>
        <v>0</v>
      </c>
      <c r="AM119" s="709">
        <f t="shared" si="251"/>
        <v>0</v>
      </c>
      <c r="AN119" s="709"/>
      <c r="AO119" s="709">
        <f t="shared" si="243"/>
        <v>0</v>
      </c>
      <c r="AP119" s="709">
        <f t="shared" si="252"/>
        <v>0</v>
      </c>
    </row>
    <row r="120" spans="2:42" ht="12.75" hidden="1" customHeight="1" outlineLevel="1" x14ac:dyDescent="0.2">
      <c r="B120" s="851"/>
      <c r="C120" s="851"/>
      <c r="D120" s="27" t="str">
        <f t="shared" si="244"/>
        <v/>
      </c>
      <c r="E120" s="191" t="str">
        <f t="shared" si="245"/>
        <v>So</v>
      </c>
      <c r="F120" s="191">
        <f t="shared" si="246"/>
        <v>2023</v>
      </c>
      <c r="G120" s="191">
        <f t="shared" si="247"/>
        <v>4</v>
      </c>
      <c r="H120" s="191">
        <f t="shared" si="253"/>
        <v>9</v>
      </c>
      <c r="I120" s="192">
        <f t="shared" si="248"/>
        <v>43563</v>
      </c>
      <c r="J120" s="192"/>
      <c r="K120" s="193">
        <f t="shared" si="230"/>
        <v>0</v>
      </c>
      <c r="L120" s="194">
        <f t="shared" si="230"/>
        <v>0</v>
      </c>
      <c r="M120" s="193">
        <f t="shared" si="230"/>
        <v>0</v>
      </c>
      <c r="N120" s="194">
        <f t="shared" si="230"/>
        <v>0</v>
      </c>
      <c r="O120" s="193">
        <f t="shared" si="230"/>
        <v>0</v>
      </c>
      <c r="P120" s="194">
        <f t="shared" si="230"/>
        <v>0</v>
      </c>
      <c r="Q120" s="193">
        <f t="shared" si="230"/>
        <v>0</v>
      </c>
      <c r="R120" s="194">
        <f t="shared" si="230"/>
        <v>0</v>
      </c>
      <c r="S120" s="193">
        <f t="shared" si="231"/>
        <v>0</v>
      </c>
      <c r="T120" s="194">
        <f t="shared" si="232"/>
        <v>0</v>
      </c>
      <c r="U120" s="193">
        <f t="shared" si="233"/>
        <v>0</v>
      </c>
      <c r="V120" s="194">
        <f t="shared" si="234"/>
        <v>0</v>
      </c>
      <c r="W120" s="195">
        <f t="shared" si="235"/>
        <v>0</v>
      </c>
      <c r="X120" s="195">
        <f t="shared" si="236"/>
        <v>0</v>
      </c>
      <c r="Y120" s="195">
        <f t="shared" si="237"/>
        <v>0</v>
      </c>
      <c r="Z120" s="195">
        <f t="shared" si="238"/>
        <v>0</v>
      </c>
      <c r="AA120" s="195">
        <f t="shared" si="239"/>
        <v>0</v>
      </c>
      <c r="AB120" s="195">
        <f t="shared" si="240"/>
        <v>0</v>
      </c>
      <c r="AC120" s="667"/>
      <c r="AD120" s="196">
        <f t="shared" si="241"/>
        <v>0</v>
      </c>
      <c r="AE120" s="667"/>
      <c r="AF120" s="196">
        <f t="shared" si="242"/>
        <v>0</v>
      </c>
      <c r="AG120" s="196"/>
      <c r="AH120" s="196"/>
      <c r="AI120" s="196"/>
      <c r="AJ120" s="710"/>
      <c r="AK120" s="709">
        <f t="shared" si="249"/>
        <v>0</v>
      </c>
      <c r="AL120" s="709">
        <f t="shared" si="250"/>
        <v>0</v>
      </c>
      <c r="AM120" s="709">
        <f t="shared" si="251"/>
        <v>0</v>
      </c>
      <c r="AN120" s="709"/>
      <c r="AO120" s="709">
        <f t="shared" si="243"/>
        <v>0</v>
      </c>
      <c r="AP120" s="709">
        <f t="shared" si="252"/>
        <v>0</v>
      </c>
    </row>
    <row r="121" spans="2:42" ht="12.75" hidden="1" customHeight="1" outlineLevel="1" x14ac:dyDescent="0.2">
      <c r="B121" s="851"/>
      <c r="C121" s="851"/>
      <c r="D121" s="27">
        <f t="shared" si="244"/>
        <v>15</v>
      </c>
      <c r="E121" s="191" t="str">
        <f t="shared" si="245"/>
        <v>Mo</v>
      </c>
      <c r="F121" s="191">
        <f t="shared" si="246"/>
        <v>2023</v>
      </c>
      <c r="G121" s="191">
        <f t="shared" si="247"/>
        <v>4</v>
      </c>
      <c r="H121" s="191">
        <f t="shared" si="253"/>
        <v>10</v>
      </c>
      <c r="I121" s="192">
        <f t="shared" si="248"/>
        <v>43564</v>
      </c>
      <c r="J121" s="192"/>
      <c r="K121" s="193">
        <f t="shared" si="230"/>
        <v>7</v>
      </c>
      <c r="L121" s="194">
        <f t="shared" si="230"/>
        <v>0</v>
      </c>
      <c r="M121" s="193">
        <f t="shared" si="230"/>
        <v>13</v>
      </c>
      <c r="N121" s="194">
        <f t="shared" si="230"/>
        <v>0</v>
      </c>
      <c r="O121" s="193">
        <f t="shared" si="230"/>
        <v>13</v>
      </c>
      <c r="P121" s="194">
        <f t="shared" si="230"/>
        <v>30</v>
      </c>
      <c r="Q121" s="193">
        <f t="shared" si="230"/>
        <v>15</v>
      </c>
      <c r="R121" s="194">
        <f t="shared" si="230"/>
        <v>55</v>
      </c>
      <c r="S121" s="193">
        <f t="shared" si="231"/>
        <v>15</v>
      </c>
      <c r="T121" s="194">
        <f t="shared" si="232"/>
        <v>55</v>
      </c>
      <c r="U121" s="193">
        <f t="shared" si="233"/>
        <v>15</v>
      </c>
      <c r="V121" s="194">
        <f t="shared" si="234"/>
        <v>55</v>
      </c>
      <c r="W121" s="195">
        <f t="shared" si="235"/>
        <v>0.29166666666666669</v>
      </c>
      <c r="X121" s="195">
        <f t="shared" si="236"/>
        <v>0.54166666666666663</v>
      </c>
      <c r="Y121" s="195">
        <f t="shared" si="237"/>
        <v>0.5625</v>
      </c>
      <c r="Z121" s="195">
        <f t="shared" si="238"/>
        <v>0.66319444444444442</v>
      </c>
      <c r="AA121" s="195">
        <f t="shared" si="239"/>
        <v>0.66319444444444442</v>
      </c>
      <c r="AB121" s="195">
        <f t="shared" si="240"/>
        <v>0.66319444444444442</v>
      </c>
      <c r="AC121" s="667"/>
      <c r="AD121" s="196">
        <f t="shared" si="241"/>
        <v>0.35069444444444442</v>
      </c>
      <c r="AE121" s="667"/>
      <c r="AF121" s="196">
        <f t="shared" si="242"/>
        <v>0.35069444444444436</v>
      </c>
      <c r="AG121" s="196"/>
      <c r="AH121" s="196" t="s">
        <v>1685</v>
      </c>
      <c r="AI121" s="196"/>
      <c r="AJ121" s="710"/>
      <c r="AK121" s="709">
        <f t="shared" si="249"/>
        <v>0</v>
      </c>
      <c r="AL121" s="709">
        <f t="shared" si="250"/>
        <v>0</v>
      </c>
      <c r="AM121" s="709">
        <f t="shared" si="251"/>
        <v>0</v>
      </c>
      <c r="AN121" s="709"/>
      <c r="AO121" s="709">
        <f t="shared" si="243"/>
        <v>0</v>
      </c>
      <c r="AP121" s="709">
        <f t="shared" si="252"/>
        <v>0</v>
      </c>
    </row>
    <row r="122" spans="2:42" ht="12.75" hidden="1" customHeight="1" outlineLevel="1" x14ac:dyDescent="0.2">
      <c r="B122" s="851"/>
      <c r="C122" s="851"/>
      <c r="D122" s="27" t="str">
        <f t="shared" si="244"/>
        <v/>
      </c>
      <c r="E122" s="191" t="str">
        <f t="shared" si="245"/>
        <v>Di</v>
      </c>
      <c r="F122" s="191">
        <f t="shared" si="246"/>
        <v>2023</v>
      </c>
      <c r="G122" s="191">
        <f t="shared" si="247"/>
        <v>4</v>
      </c>
      <c r="H122" s="191">
        <f t="shared" si="253"/>
        <v>11</v>
      </c>
      <c r="I122" s="192">
        <f t="shared" si="248"/>
        <v>43565</v>
      </c>
      <c r="J122" s="192"/>
      <c r="K122" s="193">
        <v>8</v>
      </c>
      <c r="L122" s="194">
        <v>45</v>
      </c>
      <c r="M122" s="193">
        <v>13</v>
      </c>
      <c r="N122" s="194">
        <v>0</v>
      </c>
      <c r="O122" s="193">
        <v>13</v>
      </c>
      <c r="P122" s="194">
        <v>30</v>
      </c>
      <c r="Q122" s="193">
        <v>17</v>
      </c>
      <c r="R122" s="194">
        <v>55</v>
      </c>
      <c r="S122" s="193">
        <f t="shared" si="231"/>
        <v>17</v>
      </c>
      <c r="T122" s="194">
        <f t="shared" si="232"/>
        <v>55</v>
      </c>
      <c r="U122" s="193">
        <f t="shared" si="233"/>
        <v>17</v>
      </c>
      <c r="V122" s="194">
        <f t="shared" si="234"/>
        <v>55</v>
      </c>
      <c r="W122" s="195">
        <f t="shared" si="235"/>
        <v>0.36458333333333331</v>
      </c>
      <c r="X122" s="195">
        <f t="shared" si="236"/>
        <v>0.54166666666666663</v>
      </c>
      <c r="Y122" s="195">
        <f t="shared" si="237"/>
        <v>0.5625</v>
      </c>
      <c r="Z122" s="195">
        <f t="shared" si="238"/>
        <v>0.74652777777777779</v>
      </c>
      <c r="AA122" s="195">
        <f t="shared" si="239"/>
        <v>0.74652777777777779</v>
      </c>
      <c r="AB122" s="195">
        <f t="shared" si="240"/>
        <v>0.74652777777777779</v>
      </c>
      <c r="AC122" s="667"/>
      <c r="AD122" s="196">
        <f t="shared" si="241"/>
        <v>0.35069444444444442</v>
      </c>
      <c r="AE122" s="667"/>
      <c r="AF122" s="196">
        <f t="shared" si="242"/>
        <v>0.3611111111111111</v>
      </c>
      <c r="AG122" s="196"/>
      <c r="AH122" s="196" t="s">
        <v>963</v>
      </c>
      <c r="AI122" s="196"/>
      <c r="AJ122" s="710"/>
      <c r="AK122" s="709">
        <f t="shared" si="249"/>
        <v>0</v>
      </c>
      <c r="AL122" s="709">
        <f t="shared" si="250"/>
        <v>0</v>
      </c>
      <c r="AM122" s="709">
        <f t="shared" si="251"/>
        <v>0</v>
      </c>
      <c r="AN122" s="709"/>
      <c r="AO122" s="709">
        <f t="shared" si="243"/>
        <v>1</v>
      </c>
      <c r="AP122" s="709">
        <f t="shared" si="252"/>
        <v>1</v>
      </c>
    </row>
    <row r="123" spans="2:42" ht="12.75" hidden="1" customHeight="1" outlineLevel="1" x14ac:dyDescent="0.2">
      <c r="B123" s="851"/>
      <c r="C123" s="851"/>
      <c r="D123" s="27" t="str">
        <f t="shared" si="244"/>
        <v/>
      </c>
      <c r="E123" s="191" t="str">
        <f t="shared" si="245"/>
        <v>Mi</v>
      </c>
      <c r="F123" s="191">
        <f t="shared" si="246"/>
        <v>2023</v>
      </c>
      <c r="G123" s="191">
        <f t="shared" si="247"/>
        <v>4</v>
      </c>
      <c r="H123" s="191">
        <f t="shared" si="253"/>
        <v>12</v>
      </c>
      <c r="I123" s="192">
        <f t="shared" si="248"/>
        <v>43566</v>
      </c>
      <c r="J123" s="192"/>
      <c r="K123" s="193">
        <v>8</v>
      </c>
      <c r="L123" s="194">
        <v>8</v>
      </c>
      <c r="M123" s="193">
        <v>13</v>
      </c>
      <c r="N123" s="194">
        <v>0</v>
      </c>
      <c r="O123" s="193">
        <v>13</v>
      </c>
      <c r="P123" s="194">
        <v>30</v>
      </c>
      <c r="Q123" s="193">
        <v>17</v>
      </c>
      <c r="R123" s="194">
        <v>5</v>
      </c>
      <c r="S123" s="193">
        <f t="shared" si="231"/>
        <v>17</v>
      </c>
      <c r="T123" s="194">
        <f t="shared" si="232"/>
        <v>5</v>
      </c>
      <c r="U123" s="193">
        <f t="shared" si="233"/>
        <v>17</v>
      </c>
      <c r="V123" s="194">
        <f t="shared" si="234"/>
        <v>5</v>
      </c>
      <c r="W123" s="195">
        <f t="shared" si="235"/>
        <v>0.33888888888888885</v>
      </c>
      <c r="X123" s="195">
        <f t="shared" si="236"/>
        <v>0.54166666666666663</v>
      </c>
      <c r="Y123" s="195">
        <f t="shared" si="237"/>
        <v>0.5625</v>
      </c>
      <c r="Z123" s="195">
        <f t="shared" si="238"/>
        <v>0.71180555555555547</v>
      </c>
      <c r="AA123" s="195">
        <f t="shared" si="239"/>
        <v>0.71180555555555547</v>
      </c>
      <c r="AB123" s="195">
        <f t="shared" si="240"/>
        <v>0.71180555555555547</v>
      </c>
      <c r="AC123" s="667"/>
      <c r="AD123" s="196">
        <f t="shared" si="241"/>
        <v>0.35069444444444442</v>
      </c>
      <c r="AE123" s="667"/>
      <c r="AF123" s="196">
        <f t="shared" si="242"/>
        <v>0.35208333333333325</v>
      </c>
      <c r="AG123" s="196"/>
      <c r="AH123" s="196" t="s">
        <v>963</v>
      </c>
      <c r="AI123" s="196"/>
      <c r="AJ123" s="710"/>
      <c r="AK123" s="709">
        <f t="shared" si="249"/>
        <v>0</v>
      </c>
      <c r="AL123" s="709">
        <f t="shared" si="250"/>
        <v>0</v>
      </c>
      <c r="AM123" s="709">
        <f t="shared" si="251"/>
        <v>0</v>
      </c>
      <c r="AN123" s="709"/>
      <c r="AO123" s="709">
        <f t="shared" si="243"/>
        <v>1</v>
      </c>
      <c r="AP123" s="709">
        <f t="shared" si="252"/>
        <v>1</v>
      </c>
    </row>
    <row r="124" spans="2:42" ht="12.75" hidden="1" customHeight="1" outlineLevel="1" x14ac:dyDescent="0.2">
      <c r="B124" s="851"/>
      <c r="C124" s="851"/>
      <c r="D124" s="27" t="str">
        <f t="shared" si="244"/>
        <v/>
      </c>
      <c r="E124" s="191" t="str">
        <f t="shared" si="245"/>
        <v>Do</v>
      </c>
      <c r="F124" s="191">
        <f t="shared" si="246"/>
        <v>2023</v>
      </c>
      <c r="G124" s="191">
        <f t="shared" si="247"/>
        <v>4</v>
      </c>
      <c r="H124" s="191">
        <f t="shared" si="253"/>
        <v>13</v>
      </c>
      <c r="I124" s="192">
        <f t="shared" si="248"/>
        <v>43567</v>
      </c>
      <c r="J124" s="192"/>
      <c r="K124" s="193">
        <v>8</v>
      </c>
      <c r="L124" s="194">
        <v>25</v>
      </c>
      <c r="M124" s="193">
        <v>13</v>
      </c>
      <c r="N124" s="194">
        <v>0</v>
      </c>
      <c r="O124" s="193">
        <v>13</v>
      </c>
      <c r="P124" s="194">
        <v>30</v>
      </c>
      <c r="Q124" s="193">
        <v>17</v>
      </c>
      <c r="R124" s="194">
        <v>10</v>
      </c>
      <c r="S124" s="193">
        <f t="shared" si="231"/>
        <v>17</v>
      </c>
      <c r="T124" s="194">
        <f t="shared" si="232"/>
        <v>10</v>
      </c>
      <c r="U124" s="193">
        <f t="shared" si="233"/>
        <v>17</v>
      </c>
      <c r="V124" s="194">
        <f t="shared" si="234"/>
        <v>10</v>
      </c>
      <c r="W124" s="195">
        <f t="shared" si="235"/>
        <v>0.35069444444444442</v>
      </c>
      <c r="X124" s="195">
        <f t="shared" si="236"/>
        <v>0.54166666666666663</v>
      </c>
      <c r="Y124" s="195">
        <f t="shared" si="237"/>
        <v>0.5625</v>
      </c>
      <c r="Z124" s="195">
        <f t="shared" si="238"/>
        <v>0.71527777777777779</v>
      </c>
      <c r="AA124" s="195">
        <f t="shared" si="239"/>
        <v>0.71527777777777779</v>
      </c>
      <c r="AB124" s="195">
        <f t="shared" si="240"/>
        <v>0.71527777777777779</v>
      </c>
      <c r="AC124" s="667"/>
      <c r="AD124" s="196">
        <f t="shared" si="241"/>
        <v>0.35069444444444442</v>
      </c>
      <c r="AE124" s="667"/>
      <c r="AF124" s="196">
        <f t="shared" si="242"/>
        <v>0.34375</v>
      </c>
      <c r="AG124" s="196"/>
      <c r="AH124" s="196" t="s">
        <v>963</v>
      </c>
      <c r="AI124" s="196"/>
      <c r="AJ124" s="710"/>
      <c r="AK124" s="709">
        <f t="shared" si="249"/>
        <v>0</v>
      </c>
      <c r="AL124" s="709">
        <f t="shared" si="250"/>
        <v>0</v>
      </c>
      <c r="AM124" s="709">
        <f t="shared" si="251"/>
        <v>0</v>
      </c>
      <c r="AN124" s="709"/>
      <c r="AO124" s="709">
        <f t="shared" si="243"/>
        <v>1</v>
      </c>
      <c r="AP124" s="709">
        <f t="shared" si="252"/>
        <v>1</v>
      </c>
    </row>
    <row r="125" spans="2:42" ht="12.75" hidden="1" customHeight="1" outlineLevel="1" x14ac:dyDescent="0.2">
      <c r="B125" s="851"/>
      <c r="C125" s="851"/>
      <c r="D125" s="27" t="str">
        <f t="shared" si="244"/>
        <v/>
      </c>
      <c r="E125" s="191" t="str">
        <f t="shared" si="245"/>
        <v>Fr</v>
      </c>
      <c r="F125" s="191">
        <f t="shared" si="246"/>
        <v>2023</v>
      </c>
      <c r="G125" s="191">
        <f t="shared" si="247"/>
        <v>4</v>
      </c>
      <c r="H125" s="191">
        <f t="shared" si="253"/>
        <v>14</v>
      </c>
      <c r="I125" s="192">
        <f t="shared" si="248"/>
        <v>43568</v>
      </c>
      <c r="J125" s="192"/>
      <c r="K125" s="193">
        <v>7</v>
      </c>
      <c r="L125" s="194">
        <v>30</v>
      </c>
      <c r="M125" s="193">
        <v>13</v>
      </c>
      <c r="N125" s="194">
        <v>0</v>
      </c>
      <c r="O125" s="193">
        <v>13</v>
      </c>
      <c r="P125" s="194">
        <v>30</v>
      </c>
      <c r="Q125" s="193">
        <v>17</v>
      </c>
      <c r="R125" s="194">
        <v>15</v>
      </c>
      <c r="S125" s="193">
        <f t="shared" si="231"/>
        <v>17</v>
      </c>
      <c r="T125" s="194">
        <f t="shared" si="232"/>
        <v>15</v>
      </c>
      <c r="U125" s="193">
        <f t="shared" si="233"/>
        <v>17</v>
      </c>
      <c r="V125" s="194">
        <f t="shared" si="234"/>
        <v>15</v>
      </c>
      <c r="W125" s="195">
        <f t="shared" si="235"/>
        <v>0.3125</v>
      </c>
      <c r="X125" s="195">
        <f t="shared" si="236"/>
        <v>0.54166666666666663</v>
      </c>
      <c r="Y125" s="195">
        <f t="shared" si="237"/>
        <v>0.5625</v>
      </c>
      <c r="Z125" s="195">
        <f t="shared" si="238"/>
        <v>0.71875</v>
      </c>
      <c r="AA125" s="195">
        <f t="shared" si="239"/>
        <v>0.71875</v>
      </c>
      <c r="AB125" s="195">
        <f t="shared" si="240"/>
        <v>0.71875</v>
      </c>
      <c r="AC125" s="667"/>
      <c r="AD125" s="196">
        <f t="shared" si="241"/>
        <v>0.35069444444444442</v>
      </c>
      <c r="AE125" s="667"/>
      <c r="AF125" s="196">
        <f t="shared" si="242"/>
        <v>0.38541666666666663</v>
      </c>
      <c r="AG125" s="196"/>
      <c r="AH125" s="196" t="s">
        <v>1684</v>
      </c>
      <c r="AI125" s="196"/>
      <c r="AJ125" s="710"/>
      <c r="AK125" s="709">
        <f t="shared" si="249"/>
        <v>0</v>
      </c>
      <c r="AL125" s="709">
        <f t="shared" si="250"/>
        <v>0</v>
      </c>
      <c r="AM125" s="709">
        <f t="shared" si="251"/>
        <v>0</v>
      </c>
      <c r="AN125" s="709"/>
      <c r="AO125" s="709">
        <f t="shared" si="243"/>
        <v>1</v>
      </c>
      <c r="AP125" s="709">
        <f t="shared" si="252"/>
        <v>1</v>
      </c>
    </row>
    <row r="126" spans="2:42" ht="12.75" hidden="1" customHeight="1" outlineLevel="1" x14ac:dyDescent="0.2">
      <c r="B126" s="851"/>
      <c r="C126" s="851"/>
      <c r="D126" s="27" t="str">
        <f t="shared" si="244"/>
        <v/>
      </c>
      <c r="E126" s="191" t="str">
        <f t="shared" si="245"/>
        <v>Sa</v>
      </c>
      <c r="F126" s="191">
        <f t="shared" si="246"/>
        <v>2023</v>
      </c>
      <c r="G126" s="191">
        <f t="shared" si="247"/>
        <v>4</v>
      </c>
      <c r="H126" s="191">
        <f t="shared" si="253"/>
        <v>15</v>
      </c>
      <c r="I126" s="192">
        <f t="shared" si="248"/>
        <v>43569</v>
      </c>
      <c r="J126" s="192"/>
      <c r="K126" s="193">
        <f t="shared" si="230"/>
        <v>0</v>
      </c>
      <c r="L126" s="194">
        <f t="shared" si="230"/>
        <v>0</v>
      </c>
      <c r="M126" s="193">
        <f t="shared" si="230"/>
        <v>0</v>
      </c>
      <c r="N126" s="194">
        <f t="shared" si="230"/>
        <v>0</v>
      </c>
      <c r="O126" s="193">
        <f t="shared" si="230"/>
        <v>0</v>
      </c>
      <c r="P126" s="194">
        <f t="shared" si="230"/>
        <v>0</v>
      </c>
      <c r="Q126" s="193">
        <f t="shared" si="230"/>
        <v>0</v>
      </c>
      <c r="R126" s="194">
        <f t="shared" si="230"/>
        <v>0</v>
      </c>
      <c r="S126" s="193">
        <f t="shared" si="231"/>
        <v>0</v>
      </c>
      <c r="T126" s="194">
        <f t="shared" si="232"/>
        <v>0</v>
      </c>
      <c r="U126" s="193">
        <f t="shared" si="233"/>
        <v>0</v>
      </c>
      <c r="V126" s="194">
        <f t="shared" si="234"/>
        <v>0</v>
      </c>
      <c r="W126" s="195">
        <f t="shared" si="235"/>
        <v>0</v>
      </c>
      <c r="X126" s="195">
        <f t="shared" si="236"/>
        <v>0</v>
      </c>
      <c r="Y126" s="195">
        <f t="shared" si="237"/>
        <v>0</v>
      </c>
      <c r="Z126" s="195">
        <f t="shared" si="238"/>
        <v>0</v>
      </c>
      <c r="AA126" s="195">
        <f t="shared" si="239"/>
        <v>0</v>
      </c>
      <c r="AB126" s="195">
        <f t="shared" si="240"/>
        <v>0</v>
      </c>
      <c r="AC126" s="667"/>
      <c r="AD126" s="196">
        <f t="shared" si="241"/>
        <v>0</v>
      </c>
      <c r="AE126" s="667"/>
      <c r="AF126" s="196">
        <f t="shared" si="242"/>
        <v>0</v>
      </c>
      <c r="AG126" s="196"/>
      <c r="AH126" s="196"/>
      <c r="AI126" s="196"/>
      <c r="AJ126" s="710"/>
      <c r="AK126" s="709">
        <f t="shared" si="249"/>
        <v>0</v>
      </c>
      <c r="AL126" s="709">
        <f t="shared" si="250"/>
        <v>0</v>
      </c>
      <c r="AM126" s="709">
        <f t="shared" si="251"/>
        <v>0</v>
      </c>
      <c r="AN126" s="709"/>
      <c r="AO126" s="709">
        <f t="shared" si="243"/>
        <v>0</v>
      </c>
      <c r="AP126" s="709">
        <f t="shared" si="252"/>
        <v>0</v>
      </c>
    </row>
    <row r="127" spans="2:42" ht="12.75" hidden="1" customHeight="1" outlineLevel="1" x14ac:dyDescent="0.2">
      <c r="B127" s="851"/>
      <c r="C127" s="851"/>
      <c r="D127" s="27" t="str">
        <f t="shared" si="244"/>
        <v/>
      </c>
      <c r="E127" s="191" t="str">
        <f t="shared" si="245"/>
        <v>So</v>
      </c>
      <c r="F127" s="191">
        <f t="shared" si="246"/>
        <v>2023</v>
      </c>
      <c r="G127" s="191">
        <f t="shared" si="247"/>
        <v>4</v>
      </c>
      <c r="H127" s="191">
        <f t="shared" si="253"/>
        <v>16</v>
      </c>
      <c r="I127" s="192">
        <f t="shared" si="248"/>
        <v>43570</v>
      </c>
      <c r="J127" s="192"/>
      <c r="K127" s="193">
        <f t="shared" si="230"/>
        <v>0</v>
      </c>
      <c r="L127" s="194">
        <f t="shared" si="230"/>
        <v>0</v>
      </c>
      <c r="M127" s="193">
        <f t="shared" si="230"/>
        <v>0</v>
      </c>
      <c r="N127" s="194">
        <f t="shared" si="230"/>
        <v>0</v>
      </c>
      <c r="O127" s="193">
        <f t="shared" si="230"/>
        <v>0</v>
      </c>
      <c r="P127" s="194">
        <f t="shared" si="230"/>
        <v>0</v>
      </c>
      <c r="Q127" s="193">
        <f t="shared" si="230"/>
        <v>0</v>
      </c>
      <c r="R127" s="194">
        <f t="shared" si="230"/>
        <v>0</v>
      </c>
      <c r="S127" s="193">
        <f t="shared" si="231"/>
        <v>0</v>
      </c>
      <c r="T127" s="194">
        <f t="shared" si="232"/>
        <v>0</v>
      </c>
      <c r="U127" s="193">
        <f t="shared" si="233"/>
        <v>0</v>
      </c>
      <c r="V127" s="194">
        <f t="shared" si="234"/>
        <v>0</v>
      </c>
      <c r="W127" s="195">
        <f t="shared" si="235"/>
        <v>0</v>
      </c>
      <c r="X127" s="195">
        <f t="shared" si="236"/>
        <v>0</v>
      </c>
      <c r="Y127" s="195">
        <f t="shared" si="237"/>
        <v>0</v>
      </c>
      <c r="Z127" s="195">
        <f t="shared" si="238"/>
        <v>0</v>
      </c>
      <c r="AA127" s="195">
        <f t="shared" si="239"/>
        <v>0</v>
      </c>
      <c r="AB127" s="195">
        <f t="shared" si="240"/>
        <v>0</v>
      </c>
      <c r="AC127" s="667"/>
      <c r="AD127" s="196">
        <f t="shared" si="241"/>
        <v>0</v>
      </c>
      <c r="AE127" s="667"/>
      <c r="AF127" s="196">
        <f t="shared" si="242"/>
        <v>0</v>
      </c>
      <c r="AG127" s="196"/>
      <c r="AH127" s="196"/>
      <c r="AI127" s="196"/>
      <c r="AJ127" s="709"/>
      <c r="AK127" s="709">
        <f t="shared" si="249"/>
        <v>0</v>
      </c>
      <c r="AL127" s="709">
        <f t="shared" si="250"/>
        <v>0</v>
      </c>
      <c r="AM127" s="709">
        <f t="shared" si="251"/>
        <v>0</v>
      </c>
      <c r="AN127" s="709"/>
      <c r="AO127" s="709">
        <f t="shared" si="243"/>
        <v>0</v>
      </c>
      <c r="AP127" s="709">
        <f t="shared" si="252"/>
        <v>0</v>
      </c>
    </row>
    <row r="128" spans="2:42" ht="12.75" hidden="1" customHeight="1" outlineLevel="1" x14ac:dyDescent="0.2">
      <c r="B128" s="851"/>
      <c r="C128" s="851"/>
      <c r="D128" s="27">
        <f t="shared" si="244"/>
        <v>16</v>
      </c>
      <c r="E128" s="191" t="str">
        <f t="shared" si="245"/>
        <v>Mo</v>
      </c>
      <c r="F128" s="191">
        <f t="shared" si="246"/>
        <v>2023</v>
      </c>
      <c r="G128" s="191">
        <f t="shared" si="247"/>
        <v>4</v>
      </c>
      <c r="H128" s="191">
        <f t="shared" si="253"/>
        <v>17</v>
      </c>
      <c r="I128" s="192">
        <f t="shared" si="248"/>
        <v>43571</v>
      </c>
      <c r="J128" s="192"/>
      <c r="K128" s="193">
        <v>8</v>
      </c>
      <c r="L128" s="194">
        <v>30</v>
      </c>
      <c r="M128" s="193">
        <v>13</v>
      </c>
      <c r="N128" s="194">
        <v>0</v>
      </c>
      <c r="O128" s="193">
        <v>13</v>
      </c>
      <c r="P128" s="194">
        <v>30</v>
      </c>
      <c r="Q128" s="193">
        <v>17</v>
      </c>
      <c r="R128" s="194">
        <v>45</v>
      </c>
      <c r="S128" s="193">
        <f t="shared" si="231"/>
        <v>17</v>
      </c>
      <c r="T128" s="194">
        <f t="shared" si="232"/>
        <v>45</v>
      </c>
      <c r="U128" s="193">
        <f t="shared" si="233"/>
        <v>17</v>
      </c>
      <c r="V128" s="194">
        <f t="shared" si="234"/>
        <v>45</v>
      </c>
      <c r="W128" s="195">
        <f t="shared" si="235"/>
        <v>0.35416666666666669</v>
      </c>
      <c r="X128" s="195">
        <f t="shared" si="236"/>
        <v>0.54166666666666663</v>
      </c>
      <c r="Y128" s="195">
        <f t="shared" si="237"/>
        <v>0.5625</v>
      </c>
      <c r="Z128" s="195">
        <f t="shared" si="238"/>
        <v>0.73958333333333337</v>
      </c>
      <c r="AA128" s="195">
        <f t="shared" si="239"/>
        <v>0.73958333333333337</v>
      </c>
      <c r="AB128" s="195">
        <f t="shared" si="240"/>
        <v>0.73958333333333337</v>
      </c>
      <c r="AC128" s="667"/>
      <c r="AD128" s="196">
        <f t="shared" si="241"/>
        <v>0.35069444444444442</v>
      </c>
      <c r="AE128" s="667"/>
      <c r="AF128" s="196">
        <f t="shared" si="242"/>
        <v>0.36458333333333331</v>
      </c>
      <c r="AG128" s="196"/>
      <c r="AH128" s="196" t="s">
        <v>963</v>
      </c>
      <c r="AI128" s="196"/>
      <c r="AJ128" s="709"/>
      <c r="AK128" s="709">
        <f t="shared" si="249"/>
        <v>0</v>
      </c>
      <c r="AL128" s="709">
        <f t="shared" si="250"/>
        <v>0</v>
      </c>
      <c r="AM128" s="709">
        <f t="shared" si="251"/>
        <v>0</v>
      </c>
      <c r="AN128" s="709"/>
      <c r="AO128" s="709">
        <f t="shared" si="243"/>
        <v>1</v>
      </c>
      <c r="AP128" s="709">
        <f t="shared" si="252"/>
        <v>1</v>
      </c>
    </row>
    <row r="129" spans="2:42" ht="12.75" hidden="1" customHeight="1" outlineLevel="1" x14ac:dyDescent="0.2">
      <c r="B129" s="851"/>
      <c r="C129" s="851"/>
      <c r="D129" s="27" t="str">
        <f t="shared" si="244"/>
        <v/>
      </c>
      <c r="E129" s="191" t="str">
        <f t="shared" si="245"/>
        <v>Di</v>
      </c>
      <c r="F129" s="191">
        <f t="shared" si="246"/>
        <v>2023</v>
      </c>
      <c r="G129" s="191">
        <f t="shared" si="247"/>
        <v>4</v>
      </c>
      <c r="H129" s="191">
        <f t="shared" si="253"/>
        <v>18</v>
      </c>
      <c r="I129" s="192">
        <f t="shared" si="248"/>
        <v>43572</v>
      </c>
      <c r="J129" s="192"/>
      <c r="K129" s="193">
        <v>8</v>
      </c>
      <c r="L129" s="194">
        <v>20</v>
      </c>
      <c r="M129" s="193">
        <v>14</v>
      </c>
      <c r="N129" s="194">
        <f t="shared" si="230"/>
        <v>0</v>
      </c>
      <c r="O129" s="193">
        <v>14</v>
      </c>
      <c r="P129" s="194">
        <f t="shared" si="230"/>
        <v>30</v>
      </c>
      <c r="Q129" s="193">
        <v>17</v>
      </c>
      <c r="R129" s="194">
        <v>25</v>
      </c>
      <c r="S129" s="193">
        <f t="shared" si="231"/>
        <v>17</v>
      </c>
      <c r="T129" s="194">
        <f t="shared" si="232"/>
        <v>25</v>
      </c>
      <c r="U129" s="193">
        <f t="shared" si="233"/>
        <v>17</v>
      </c>
      <c r="V129" s="194">
        <f t="shared" si="234"/>
        <v>25</v>
      </c>
      <c r="W129" s="195">
        <f t="shared" si="235"/>
        <v>0.34722222222222227</v>
      </c>
      <c r="X129" s="195">
        <f t="shared" si="236"/>
        <v>0.58333333333333337</v>
      </c>
      <c r="Y129" s="195">
        <f t="shared" si="237"/>
        <v>0.60416666666666663</v>
      </c>
      <c r="Z129" s="195">
        <f t="shared" si="238"/>
        <v>0.72569444444444453</v>
      </c>
      <c r="AA129" s="195">
        <f t="shared" si="239"/>
        <v>0.72569444444444453</v>
      </c>
      <c r="AB129" s="195">
        <f t="shared" si="240"/>
        <v>0.72569444444444453</v>
      </c>
      <c r="AC129" s="667"/>
      <c r="AD129" s="196">
        <f t="shared" si="241"/>
        <v>0.35069444444444442</v>
      </c>
      <c r="AE129" s="667"/>
      <c r="AF129" s="196">
        <f t="shared" si="242"/>
        <v>0.35763888888888901</v>
      </c>
      <c r="AG129" s="196"/>
      <c r="AH129" s="196" t="s">
        <v>963</v>
      </c>
      <c r="AI129" s="196"/>
      <c r="AJ129" s="709"/>
      <c r="AK129" s="709">
        <f t="shared" si="249"/>
        <v>0</v>
      </c>
      <c r="AL129" s="709">
        <f t="shared" si="250"/>
        <v>0</v>
      </c>
      <c r="AM129" s="709">
        <f t="shared" si="251"/>
        <v>0</v>
      </c>
      <c r="AN129" s="709"/>
      <c r="AO129" s="709">
        <f t="shared" si="243"/>
        <v>1</v>
      </c>
      <c r="AP129" s="709">
        <f t="shared" si="252"/>
        <v>1</v>
      </c>
    </row>
    <row r="130" spans="2:42" ht="12.75" hidden="1" customHeight="1" outlineLevel="1" x14ac:dyDescent="0.2">
      <c r="B130" s="851"/>
      <c r="C130" s="851"/>
      <c r="D130" s="27" t="str">
        <f t="shared" si="244"/>
        <v/>
      </c>
      <c r="E130" s="191" t="str">
        <f t="shared" si="245"/>
        <v>Mi</v>
      </c>
      <c r="F130" s="191">
        <f t="shared" si="246"/>
        <v>2023</v>
      </c>
      <c r="G130" s="191">
        <f t="shared" si="247"/>
        <v>4</v>
      </c>
      <c r="H130" s="191">
        <f t="shared" si="253"/>
        <v>19</v>
      </c>
      <c r="I130" s="192">
        <f t="shared" si="248"/>
        <v>43573</v>
      </c>
      <c r="J130" s="192"/>
      <c r="K130" s="193">
        <v>8</v>
      </c>
      <c r="L130" s="194">
        <v>18</v>
      </c>
      <c r="M130" s="193">
        <v>15</v>
      </c>
      <c r="N130" s="194">
        <v>0</v>
      </c>
      <c r="O130" s="193">
        <v>15</v>
      </c>
      <c r="P130" s="194">
        <v>30</v>
      </c>
      <c r="Q130" s="193">
        <v>16</v>
      </c>
      <c r="R130" s="194">
        <v>50</v>
      </c>
      <c r="S130" s="193">
        <f t="shared" si="231"/>
        <v>16</v>
      </c>
      <c r="T130" s="194">
        <f t="shared" si="232"/>
        <v>50</v>
      </c>
      <c r="U130" s="193">
        <f t="shared" si="233"/>
        <v>16</v>
      </c>
      <c r="V130" s="194">
        <f t="shared" si="234"/>
        <v>50</v>
      </c>
      <c r="W130" s="195">
        <f t="shared" si="235"/>
        <v>0.34583333333333338</v>
      </c>
      <c r="X130" s="195">
        <f t="shared" si="236"/>
        <v>0.625</v>
      </c>
      <c r="Y130" s="195">
        <f t="shared" si="237"/>
        <v>0.64583333333333337</v>
      </c>
      <c r="Z130" s="195">
        <f t="shared" si="238"/>
        <v>0.70138888888888884</v>
      </c>
      <c r="AA130" s="195">
        <f t="shared" si="239"/>
        <v>0.70138888888888884</v>
      </c>
      <c r="AB130" s="195">
        <f t="shared" si="240"/>
        <v>0.70138888888888884</v>
      </c>
      <c r="AC130" s="667"/>
      <c r="AD130" s="196">
        <f t="shared" si="241"/>
        <v>0.35069444444444442</v>
      </c>
      <c r="AE130" s="667"/>
      <c r="AF130" s="196">
        <f t="shared" si="242"/>
        <v>0.33472222222222209</v>
      </c>
      <c r="AG130" s="196"/>
      <c r="AH130" s="196" t="s">
        <v>963</v>
      </c>
      <c r="AI130" s="196"/>
      <c r="AJ130" s="709"/>
      <c r="AK130" s="709">
        <f t="shared" si="249"/>
        <v>0</v>
      </c>
      <c r="AL130" s="709">
        <f t="shared" si="250"/>
        <v>0</v>
      </c>
      <c r="AM130" s="709">
        <f t="shared" si="251"/>
        <v>0</v>
      </c>
      <c r="AN130" s="709"/>
      <c r="AO130" s="709">
        <f t="shared" si="243"/>
        <v>1</v>
      </c>
      <c r="AP130" s="709">
        <f t="shared" si="252"/>
        <v>1</v>
      </c>
    </row>
    <row r="131" spans="2:42" ht="12.75" hidden="1" customHeight="1" outlineLevel="1" x14ac:dyDescent="0.2">
      <c r="B131" s="851"/>
      <c r="C131" s="851"/>
      <c r="D131" s="27" t="str">
        <f t="shared" si="244"/>
        <v/>
      </c>
      <c r="E131" s="191" t="str">
        <f t="shared" si="245"/>
        <v>Do</v>
      </c>
      <c r="F131" s="191">
        <f t="shared" si="246"/>
        <v>2023</v>
      </c>
      <c r="G131" s="191">
        <f t="shared" si="247"/>
        <v>4</v>
      </c>
      <c r="H131" s="191">
        <f t="shared" si="253"/>
        <v>20</v>
      </c>
      <c r="I131" s="192">
        <f t="shared" si="248"/>
        <v>43574</v>
      </c>
      <c r="J131" s="192"/>
      <c r="K131" s="193">
        <v>8</v>
      </c>
      <c r="L131" s="194">
        <v>15</v>
      </c>
      <c r="M131" s="193">
        <v>13</v>
      </c>
      <c r="N131" s="194">
        <v>0</v>
      </c>
      <c r="O131" s="193">
        <v>13</v>
      </c>
      <c r="P131" s="194">
        <v>30</v>
      </c>
      <c r="Q131" s="193">
        <v>16</v>
      </c>
      <c r="R131" s="194">
        <v>10</v>
      </c>
      <c r="S131" s="193">
        <f t="shared" si="231"/>
        <v>16</v>
      </c>
      <c r="T131" s="194">
        <f t="shared" si="232"/>
        <v>10</v>
      </c>
      <c r="U131" s="193">
        <f t="shared" si="233"/>
        <v>16</v>
      </c>
      <c r="V131" s="194">
        <f t="shared" si="234"/>
        <v>10</v>
      </c>
      <c r="W131" s="195">
        <f t="shared" si="235"/>
        <v>0.34375</v>
      </c>
      <c r="X131" s="195">
        <f t="shared" si="236"/>
        <v>0.54166666666666663</v>
      </c>
      <c r="Y131" s="195">
        <f t="shared" si="237"/>
        <v>0.5625</v>
      </c>
      <c r="Z131" s="195">
        <f t="shared" si="238"/>
        <v>0.67361111111111116</v>
      </c>
      <c r="AA131" s="195">
        <f t="shared" si="239"/>
        <v>0.67361111111111116</v>
      </c>
      <c r="AB131" s="195">
        <f t="shared" si="240"/>
        <v>0.67361111111111116</v>
      </c>
      <c r="AC131" s="667"/>
      <c r="AD131" s="196">
        <f t="shared" si="241"/>
        <v>0.35069444444444442</v>
      </c>
      <c r="AE131" s="667"/>
      <c r="AF131" s="196">
        <f t="shared" si="242"/>
        <v>0.30902777777777779</v>
      </c>
      <c r="AG131" s="196"/>
      <c r="AH131" s="196" t="s">
        <v>963</v>
      </c>
      <c r="AI131" s="196"/>
      <c r="AJ131" s="709"/>
      <c r="AK131" s="709">
        <f t="shared" si="249"/>
        <v>0</v>
      </c>
      <c r="AL131" s="709">
        <f t="shared" si="250"/>
        <v>0</v>
      </c>
      <c r="AM131" s="709">
        <f t="shared" si="251"/>
        <v>0</v>
      </c>
      <c r="AN131" s="709"/>
      <c r="AO131" s="709">
        <f t="shared" si="243"/>
        <v>1</v>
      </c>
      <c r="AP131" s="709">
        <f t="shared" si="252"/>
        <v>1</v>
      </c>
    </row>
    <row r="132" spans="2:42" ht="12.75" hidden="1" customHeight="1" outlineLevel="1" x14ac:dyDescent="0.2">
      <c r="B132" s="851"/>
      <c r="C132" s="851"/>
      <c r="D132" s="27" t="str">
        <f t="shared" si="244"/>
        <v/>
      </c>
      <c r="E132" s="191" t="str">
        <f t="shared" si="245"/>
        <v>Fr</v>
      </c>
      <c r="F132" s="191">
        <f t="shared" si="246"/>
        <v>2023</v>
      </c>
      <c r="G132" s="191">
        <f t="shared" si="247"/>
        <v>4</v>
      </c>
      <c r="H132" s="191">
        <f t="shared" si="253"/>
        <v>21</v>
      </c>
      <c r="I132" s="192">
        <f t="shared" si="248"/>
        <v>43575</v>
      </c>
      <c r="J132" s="192"/>
      <c r="K132" s="193">
        <v>7</v>
      </c>
      <c r="L132" s="194">
        <v>15</v>
      </c>
      <c r="M132" s="193">
        <v>12</v>
      </c>
      <c r="N132" s="194">
        <v>0</v>
      </c>
      <c r="O132" s="193">
        <v>12</v>
      </c>
      <c r="P132" s="194">
        <v>45</v>
      </c>
      <c r="Q132" s="193">
        <v>18</v>
      </c>
      <c r="R132" s="194">
        <v>0</v>
      </c>
      <c r="S132" s="193">
        <f t="shared" si="231"/>
        <v>18</v>
      </c>
      <c r="T132" s="194">
        <f t="shared" si="232"/>
        <v>0</v>
      </c>
      <c r="U132" s="193">
        <f t="shared" si="233"/>
        <v>18</v>
      </c>
      <c r="V132" s="194">
        <f t="shared" si="234"/>
        <v>0</v>
      </c>
      <c r="W132" s="195">
        <f t="shared" si="235"/>
        <v>0.30208333333333331</v>
      </c>
      <c r="X132" s="195">
        <f t="shared" si="236"/>
        <v>0.5</v>
      </c>
      <c r="Y132" s="195">
        <f t="shared" si="237"/>
        <v>0.53125</v>
      </c>
      <c r="Z132" s="195">
        <f t="shared" si="238"/>
        <v>0.75</v>
      </c>
      <c r="AA132" s="195">
        <f t="shared" si="239"/>
        <v>0.75</v>
      </c>
      <c r="AB132" s="195">
        <f t="shared" si="240"/>
        <v>0.75</v>
      </c>
      <c r="AC132" s="667"/>
      <c r="AD132" s="196">
        <f t="shared" si="241"/>
        <v>0.35069444444444442</v>
      </c>
      <c r="AE132" s="667"/>
      <c r="AF132" s="196">
        <f t="shared" si="242"/>
        <v>0.41666666666666669</v>
      </c>
      <c r="AG132" s="196"/>
      <c r="AH132" s="196" t="s">
        <v>1684</v>
      </c>
      <c r="AI132" s="196"/>
      <c r="AJ132" s="709"/>
      <c r="AK132" s="709">
        <f t="shared" si="249"/>
        <v>0</v>
      </c>
      <c r="AL132" s="709">
        <f t="shared" si="250"/>
        <v>0</v>
      </c>
      <c r="AM132" s="709">
        <f t="shared" si="251"/>
        <v>0</v>
      </c>
      <c r="AN132" s="709"/>
      <c r="AO132" s="709">
        <f t="shared" si="243"/>
        <v>1</v>
      </c>
      <c r="AP132" s="709">
        <f t="shared" si="252"/>
        <v>1</v>
      </c>
    </row>
    <row r="133" spans="2:42" ht="12.75" hidden="1" customHeight="1" outlineLevel="1" x14ac:dyDescent="0.2">
      <c r="B133" s="851"/>
      <c r="C133" s="851"/>
      <c r="D133" s="27" t="str">
        <f t="shared" si="244"/>
        <v/>
      </c>
      <c r="E133" s="191" t="str">
        <f t="shared" si="245"/>
        <v>Sa</v>
      </c>
      <c r="F133" s="191">
        <f t="shared" si="246"/>
        <v>2023</v>
      </c>
      <c r="G133" s="191">
        <f t="shared" si="247"/>
        <v>4</v>
      </c>
      <c r="H133" s="191">
        <f t="shared" si="253"/>
        <v>22</v>
      </c>
      <c r="I133" s="192">
        <f t="shared" si="248"/>
        <v>43576</v>
      </c>
      <c r="J133" s="192"/>
      <c r="K133" s="193">
        <f t="shared" si="230"/>
        <v>0</v>
      </c>
      <c r="L133" s="194">
        <f t="shared" si="230"/>
        <v>0</v>
      </c>
      <c r="M133" s="193">
        <f t="shared" si="230"/>
        <v>0</v>
      </c>
      <c r="N133" s="194">
        <f t="shared" si="230"/>
        <v>0</v>
      </c>
      <c r="O133" s="193">
        <f t="shared" si="230"/>
        <v>0</v>
      </c>
      <c r="P133" s="194">
        <f t="shared" si="230"/>
        <v>0</v>
      </c>
      <c r="Q133" s="193">
        <f t="shared" si="230"/>
        <v>0</v>
      </c>
      <c r="R133" s="194">
        <f t="shared" si="230"/>
        <v>0</v>
      </c>
      <c r="S133" s="193">
        <f t="shared" si="231"/>
        <v>0</v>
      </c>
      <c r="T133" s="194">
        <f t="shared" si="232"/>
        <v>0</v>
      </c>
      <c r="U133" s="193">
        <f t="shared" si="233"/>
        <v>0</v>
      </c>
      <c r="V133" s="194">
        <f t="shared" si="234"/>
        <v>0</v>
      </c>
      <c r="W133" s="195">
        <f t="shared" si="235"/>
        <v>0</v>
      </c>
      <c r="X133" s="195">
        <f t="shared" si="236"/>
        <v>0</v>
      </c>
      <c r="Y133" s="195">
        <f t="shared" si="237"/>
        <v>0</v>
      </c>
      <c r="Z133" s="195">
        <f t="shared" si="238"/>
        <v>0</v>
      </c>
      <c r="AA133" s="195">
        <f t="shared" si="239"/>
        <v>0</v>
      </c>
      <c r="AB133" s="195">
        <f t="shared" si="240"/>
        <v>0</v>
      </c>
      <c r="AC133" s="667"/>
      <c r="AD133" s="196">
        <f t="shared" si="241"/>
        <v>0</v>
      </c>
      <c r="AE133" s="667"/>
      <c r="AF133" s="196">
        <f t="shared" si="242"/>
        <v>0</v>
      </c>
      <c r="AG133" s="196"/>
      <c r="AH133" s="196"/>
      <c r="AI133" s="196"/>
      <c r="AJ133" s="709"/>
      <c r="AK133" s="709">
        <f t="shared" si="249"/>
        <v>0</v>
      </c>
      <c r="AL133" s="709">
        <f t="shared" si="250"/>
        <v>0</v>
      </c>
      <c r="AM133" s="709">
        <f t="shared" si="251"/>
        <v>0</v>
      </c>
      <c r="AN133" s="709"/>
      <c r="AO133" s="709">
        <f t="shared" si="243"/>
        <v>0</v>
      </c>
      <c r="AP133" s="709">
        <f t="shared" si="252"/>
        <v>0</v>
      </c>
    </row>
    <row r="134" spans="2:42" ht="12.75" hidden="1" customHeight="1" outlineLevel="1" x14ac:dyDescent="0.2">
      <c r="B134" s="851"/>
      <c r="C134" s="851"/>
      <c r="D134" s="27" t="str">
        <f t="shared" si="244"/>
        <v/>
      </c>
      <c r="E134" s="191" t="str">
        <f t="shared" si="245"/>
        <v>So</v>
      </c>
      <c r="F134" s="191">
        <f t="shared" si="246"/>
        <v>2023</v>
      </c>
      <c r="G134" s="191">
        <f t="shared" si="247"/>
        <v>4</v>
      </c>
      <c r="H134" s="191">
        <f t="shared" si="253"/>
        <v>23</v>
      </c>
      <c r="I134" s="192">
        <f t="shared" si="248"/>
        <v>43577</v>
      </c>
      <c r="J134" s="192"/>
      <c r="K134" s="193">
        <f t="shared" si="230"/>
        <v>0</v>
      </c>
      <c r="L134" s="194">
        <f t="shared" si="230"/>
        <v>0</v>
      </c>
      <c r="M134" s="193">
        <f t="shared" si="230"/>
        <v>0</v>
      </c>
      <c r="N134" s="194">
        <f t="shared" si="230"/>
        <v>0</v>
      </c>
      <c r="O134" s="193">
        <f t="shared" si="230"/>
        <v>0</v>
      </c>
      <c r="P134" s="194">
        <f t="shared" si="230"/>
        <v>0</v>
      </c>
      <c r="Q134" s="193">
        <f t="shared" si="230"/>
        <v>0</v>
      </c>
      <c r="R134" s="194">
        <f t="shared" si="230"/>
        <v>0</v>
      </c>
      <c r="S134" s="193">
        <f t="shared" si="231"/>
        <v>0</v>
      </c>
      <c r="T134" s="194">
        <f t="shared" si="232"/>
        <v>0</v>
      </c>
      <c r="U134" s="193">
        <f t="shared" si="233"/>
        <v>0</v>
      </c>
      <c r="V134" s="194">
        <f t="shared" si="234"/>
        <v>0</v>
      </c>
      <c r="W134" s="195">
        <f t="shared" si="235"/>
        <v>0</v>
      </c>
      <c r="X134" s="195">
        <f t="shared" si="236"/>
        <v>0</v>
      </c>
      <c r="Y134" s="195">
        <f t="shared" si="237"/>
        <v>0</v>
      </c>
      <c r="Z134" s="195">
        <f t="shared" si="238"/>
        <v>0</v>
      </c>
      <c r="AA134" s="195">
        <f t="shared" si="239"/>
        <v>0</v>
      </c>
      <c r="AB134" s="195">
        <f t="shared" si="240"/>
        <v>0</v>
      </c>
      <c r="AC134" s="667"/>
      <c r="AD134" s="196">
        <f t="shared" si="241"/>
        <v>0</v>
      </c>
      <c r="AE134" s="667"/>
      <c r="AF134" s="196">
        <f t="shared" si="242"/>
        <v>0</v>
      </c>
      <c r="AG134" s="196"/>
      <c r="AH134" s="196"/>
      <c r="AI134" s="196"/>
      <c r="AJ134" s="710"/>
      <c r="AK134" s="709">
        <f t="shared" si="249"/>
        <v>0</v>
      </c>
      <c r="AL134" s="709">
        <f t="shared" si="250"/>
        <v>0</v>
      </c>
      <c r="AM134" s="709">
        <f t="shared" si="251"/>
        <v>0</v>
      </c>
      <c r="AN134" s="709"/>
      <c r="AO134" s="709">
        <f t="shared" si="243"/>
        <v>0</v>
      </c>
      <c r="AP134" s="709">
        <f t="shared" si="252"/>
        <v>0</v>
      </c>
    </row>
    <row r="135" spans="2:42" ht="12.75" hidden="1" customHeight="1" outlineLevel="1" x14ac:dyDescent="0.2">
      <c r="B135" s="851"/>
      <c r="C135" s="851"/>
      <c r="D135" s="27">
        <f t="shared" si="244"/>
        <v>17</v>
      </c>
      <c r="E135" s="191" t="str">
        <f t="shared" si="245"/>
        <v>Mo</v>
      </c>
      <c r="F135" s="191">
        <f t="shared" si="246"/>
        <v>2023</v>
      </c>
      <c r="G135" s="191">
        <f t="shared" si="247"/>
        <v>4</v>
      </c>
      <c r="H135" s="191">
        <f t="shared" si="253"/>
        <v>24</v>
      </c>
      <c r="I135" s="192">
        <f t="shared" si="248"/>
        <v>43578</v>
      </c>
      <c r="J135" s="192"/>
      <c r="K135" s="193">
        <v>8</v>
      </c>
      <c r="L135" s="194">
        <v>40</v>
      </c>
      <c r="M135" s="193">
        <v>13</v>
      </c>
      <c r="N135" s="194">
        <v>0</v>
      </c>
      <c r="O135" s="193">
        <v>13</v>
      </c>
      <c r="P135" s="194">
        <v>30</v>
      </c>
      <c r="Q135" s="193">
        <v>17</v>
      </c>
      <c r="R135" s="194">
        <v>15</v>
      </c>
      <c r="S135" s="193">
        <f t="shared" ref="S135:S142" si="254">Q135</f>
        <v>17</v>
      </c>
      <c r="T135" s="194">
        <f t="shared" ref="T135:T142" si="255">R135</f>
        <v>15</v>
      </c>
      <c r="U135" s="193">
        <f t="shared" ref="U135:U142" si="256">S135</f>
        <v>17</v>
      </c>
      <c r="V135" s="194">
        <f t="shared" ref="V135:V142" si="257">T135</f>
        <v>15</v>
      </c>
      <c r="W135" s="195">
        <f t="shared" ref="W135:W142" si="258">TIME(K135,L135,0)</f>
        <v>0.3611111111111111</v>
      </c>
      <c r="X135" s="195">
        <f t="shared" ref="X135:X142" si="259">TIME(M135,N135,0)</f>
        <v>0.54166666666666663</v>
      </c>
      <c r="Y135" s="195">
        <f t="shared" ref="Y135:Y142" si="260">TIME(O135,P135,0)</f>
        <v>0.5625</v>
      </c>
      <c r="Z135" s="195">
        <f t="shared" ref="Z135:Z142" si="261">TIME(Q135,R135,0)</f>
        <v>0.71875</v>
      </c>
      <c r="AA135" s="195">
        <f t="shared" ref="AA135:AA142" si="262">TIME(S135,T135,0)</f>
        <v>0.71875</v>
      </c>
      <c r="AB135" s="195">
        <f t="shared" ref="AB135:AB142" si="263">TIME(U135,V135,0)</f>
        <v>0.71875</v>
      </c>
      <c r="AC135" s="667"/>
      <c r="AD135" s="196">
        <f t="shared" si="241"/>
        <v>0.35069444444444442</v>
      </c>
      <c r="AE135" s="667"/>
      <c r="AF135" s="196">
        <f t="shared" si="242"/>
        <v>0.33680555555555552</v>
      </c>
      <c r="AG135" s="196"/>
      <c r="AH135" s="196" t="s">
        <v>963</v>
      </c>
      <c r="AI135" s="196"/>
      <c r="AJ135" s="710"/>
      <c r="AK135" s="709">
        <f t="shared" si="249"/>
        <v>0</v>
      </c>
      <c r="AL135" s="709">
        <f t="shared" si="250"/>
        <v>0</v>
      </c>
      <c r="AM135" s="709">
        <f t="shared" si="251"/>
        <v>0</v>
      </c>
      <c r="AN135" s="709"/>
      <c r="AO135" s="709">
        <f t="shared" si="243"/>
        <v>1</v>
      </c>
      <c r="AP135" s="709">
        <f t="shared" si="252"/>
        <v>1</v>
      </c>
    </row>
    <row r="136" spans="2:42" ht="12.75" hidden="1" customHeight="1" outlineLevel="1" x14ac:dyDescent="0.2">
      <c r="B136" s="851"/>
      <c r="C136" s="851"/>
      <c r="D136" s="27" t="str">
        <f t="shared" si="244"/>
        <v/>
      </c>
      <c r="E136" s="191" t="str">
        <f t="shared" si="245"/>
        <v>Di</v>
      </c>
      <c r="F136" s="191">
        <f t="shared" si="246"/>
        <v>2023</v>
      </c>
      <c r="G136" s="191">
        <f t="shared" si="247"/>
        <v>4</v>
      </c>
      <c r="H136" s="191">
        <f t="shared" si="253"/>
        <v>25</v>
      </c>
      <c r="I136" s="192">
        <f t="shared" si="248"/>
        <v>43579</v>
      </c>
      <c r="J136" s="192"/>
      <c r="K136" s="193">
        <v>8</v>
      </c>
      <c r="L136" s="194">
        <v>25</v>
      </c>
      <c r="M136" s="193">
        <v>13</v>
      </c>
      <c r="N136" s="194">
        <v>0</v>
      </c>
      <c r="O136" s="193">
        <v>13</v>
      </c>
      <c r="P136" s="194">
        <v>30</v>
      </c>
      <c r="Q136" s="193">
        <v>17</v>
      </c>
      <c r="R136" s="194">
        <v>15</v>
      </c>
      <c r="S136" s="193">
        <f t="shared" si="254"/>
        <v>17</v>
      </c>
      <c r="T136" s="194">
        <f t="shared" si="255"/>
        <v>15</v>
      </c>
      <c r="U136" s="193">
        <f t="shared" si="256"/>
        <v>17</v>
      </c>
      <c r="V136" s="194">
        <f t="shared" si="257"/>
        <v>15</v>
      </c>
      <c r="W136" s="195">
        <f t="shared" si="258"/>
        <v>0.35069444444444442</v>
      </c>
      <c r="X136" s="195">
        <f t="shared" si="259"/>
        <v>0.54166666666666663</v>
      </c>
      <c r="Y136" s="195">
        <f t="shared" si="260"/>
        <v>0.5625</v>
      </c>
      <c r="Z136" s="195">
        <f t="shared" si="261"/>
        <v>0.71875</v>
      </c>
      <c r="AA136" s="195">
        <f t="shared" si="262"/>
        <v>0.71875</v>
      </c>
      <c r="AB136" s="195">
        <f t="shared" si="263"/>
        <v>0.71875</v>
      </c>
      <c r="AC136" s="667"/>
      <c r="AD136" s="196">
        <f t="shared" si="241"/>
        <v>0.35069444444444442</v>
      </c>
      <c r="AE136" s="667"/>
      <c r="AF136" s="196">
        <f t="shared" si="242"/>
        <v>0.34722222222222221</v>
      </c>
      <c r="AG136" s="196"/>
      <c r="AH136" s="196" t="s">
        <v>963</v>
      </c>
      <c r="AI136" s="196"/>
      <c r="AJ136" s="710"/>
      <c r="AK136" s="709">
        <f t="shared" si="249"/>
        <v>0</v>
      </c>
      <c r="AL136" s="709">
        <f t="shared" si="250"/>
        <v>0</v>
      </c>
      <c r="AM136" s="709">
        <f t="shared" si="251"/>
        <v>0</v>
      </c>
      <c r="AN136" s="709"/>
      <c r="AO136" s="709">
        <f t="shared" si="243"/>
        <v>1</v>
      </c>
      <c r="AP136" s="709">
        <f t="shared" si="252"/>
        <v>1</v>
      </c>
    </row>
    <row r="137" spans="2:42" ht="12.75" hidden="1" customHeight="1" outlineLevel="1" x14ac:dyDescent="0.2">
      <c r="B137" s="851"/>
      <c r="C137" s="851"/>
      <c r="D137" s="27" t="str">
        <f t="shared" si="244"/>
        <v/>
      </c>
      <c r="E137" s="191" t="str">
        <f t="shared" si="245"/>
        <v>Mi</v>
      </c>
      <c r="F137" s="191">
        <f t="shared" si="246"/>
        <v>2023</v>
      </c>
      <c r="G137" s="191">
        <f t="shared" si="247"/>
        <v>4</v>
      </c>
      <c r="H137" s="191">
        <f t="shared" si="253"/>
        <v>26</v>
      </c>
      <c r="I137" s="192">
        <f t="shared" si="248"/>
        <v>43580</v>
      </c>
      <c r="J137" s="192"/>
      <c r="K137" s="193">
        <v>8</v>
      </c>
      <c r="L137" s="194">
        <v>45</v>
      </c>
      <c r="M137" s="193">
        <v>13</v>
      </c>
      <c r="N137" s="194">
        <v>0</v>
      </c>
      <c r="O137" s="193">
        <v>13</v>
      </c>
      <c r="P137" s="194">
        <v>30</v>
      </c>
      <c r="Q137" s="193">
        <v>17</v>
      </c>
      <c r="R137" s="194">
        <v>15</v>
      </c>
      <c r="S137" s="193">
        <f t="shared" si="254"/>
        <v>17</v>
      </c>
      <c r="T137" s="194">
        <f t="shared" si="255"/>
        <v>15</v>
      </c>
      <c r="U137" s="193">
        <f t="shared" si="256"/>
        <v>17</v>
      </c>
      <c r="V137" s="194">
        <f t="shared" si="257"/>
        <v>15</v>
      </c>
      <c r="W137" s="195">
        <f t="shared" si="258"/>
        <v>0.36458333333333331</v>
      </c>
      <c r="X137" s="195">
        <f t="shared" si="259"/>
        <v>0.54166666666666663</v>
      </c>
      <c r="Y137" s="195">
        <f t="shared" si="260"/>
        <v>0.5625</v>
      </c>
      <c r="Z137" s="195">
        <f t="shared" si="261"/>
        <v>0.71875</v>
      </c>
      <c r="AA137" s="195">
        <f t="shared" si="262"/>
        <v>0.71875</v>
      </c>
      <c r="AB137" s="195">
        <f t="shared" si="263"/>
        <v>0.71875</v>
      </c>
      <c r="AC137" s="667"/>
      <c r="AD137" s="196">
        <f t="shared" si="241"/>
        <v>0.35069444444444442</v>
      </c>
      <c r="AE137" s="667"/>
      <c r="AF137" s="196">
        <f t="shared" si="242"/>
        <v>0.33333333333333331</v>
      </c>
      <c r="AG137" s="196"/>
      <c r="AH137" s="196" t="s">
        <v>963</v>
      </c>
      <c r="AI137" s="196"/>
      <c r="AJ137" s="710"/>
      <c r="AK137" s="709">
        <f t="shared" si="249"/>
        <v>0</v>
      </c>
      <c r="AL137" s="709">
        <f t="shared" si="250"/>
        <v>0</v>
      </c>
      <c r="AM137" s="709">
        <f t="shared" si="251"/>
        <v>0</v>
      </c>
      <c r="AN137" s="709"/>
      <c r="AO137" s="709">
        <f t="shared" si="243"/>
        <v>1</v>
      </c>
      <c r="AP137" s="709">
        <f t="shared" si="252"/>
        <v>1</v>
      </c>
    </row>
    <row r="138" spans="2:42" ht="12.75" hidden="1" customHeight="1" outlineLevel="1" x14ac:dyDescent="0.2">
      <c r="B138" s="851"/>
      <c r="C138" s="851"/>
      <c r="D138" s="27" t="str">
        <f t="shared" si="244"/>
        <v/>
      </c>
      <c r="E138" s="191" t="str">
        <f t="shared" si="245"/>
        <v>Do</v>
      </c>
      <c r="F138" s="191">
        <f t="shared" si="246"/>
        <v>2023</v>
      </c>
      <c r="G138" s="191">
        <f t="shared" si="247"/>
        <v>4</v>
      </c>
      <c r="H138" s="191">
        <f t="shared" si="253"/>
        <v>27</v>
      </c>
      <c r="I138" s="192">
        <f t="shared" si="248"/>
        <v>43581</v>
      </c>
      <c r="J138" s="192"/>
      <c r="K138" s="193">
        <v>7</v>
      </c>
      <c r="L138" s="194">
        <v>30</v>
      </c>
      <c r="M138" s="193">
        <v>13</v>
      </c>
      <c r="N138" s="194">
        <v>0</v>
      </c>
      <c r="O138" s="193">
        <v>13</v>
      </c>
      <c r="P138" s="194">
        <v>30</v>
      </c>
      <c r="Q138" s="193">
        <v>16</v>
      </c>
      <c r="R138" s="194">
        <v>30</v>
      </c>
      <c r="S138" s="193">
        <f t="shared" si="254"/>
        <v>16</v>
      </c>
      <c r="T138" s="194">
        <f t="shared" si="255"/>
        <v>30</v>
      </c>
      <c r="U138" s="193">
        <f t="shared" si="256"/>
        <v>16</v>
      </c>
      <c r="V138" s="194">
        <f t="shared" si="257"/>
        <v>30</v>
      </c>
      <c r="W138" s="195">
        <f t="shared" si="258"/>
        <v>0.3125</v>
      </c>
      <c r="X138" s="195">
        <f t="shared" si="259"/>
        <v>0.54166666666666663</v>
      </c>
      <c r="Y138" s="195">
        <f t="shared" si="260"/>
        <v>0.5625</v>
      </c>
      <c r="Z138" s="195">
        <f t="shared" si="261"/>
        <v>0.6875</v>
      </c>
      <c r="AA138" s="195">
        <f t="shared" si="262"/>
        <v>0.6875</v>
      </c>
      <c r="AB138" s="195">
        <f t="shared" si="263"/>
        <v>0.6875</v>
      </c>
      <c r="AC138" s="667"/>
      <c r="AD138" s="196">
        <f t="shared" si="241"/>
        <v>0.35069444444444442</v>
      </c>
      <c r="AE138" s="667"/>
      <c r="AF138" s="196">
        <f t="shared" si="242"/>
        <v>0.35416666666666663</v>
      </c>
      <c r="AG138" s="196"/>
      <c r="AH138" s="196" t="s">
        <v>963</v>
      </c>
      <c r="AI138" s="196"/>
      <c r="AJ138" s="710"/>
      <c r="AK138" s="709">
        <f t="shared" si="249"/>
        <v>0</v>
      </c>
      <c r="AL138" s="709">
        <f t="shared" si="250"/>
        <v>0</v>
      </c>
      <c r="AM138" s="709">
        <f t="shared" si="251"/>
        <v>0</v>
      </c>
      <c r="AN138" s="709"/>
      <c r="AO138" s="709">
        <f t="shared" si="243"/>
        <v>1</v>
      </c>
      <c r="AP138" s="709">
        <f t="shared" si="252"/>
        <v>1</v>
      </c>
    </row>
    <row r="139" spans="2:42" ht="12.75" hidden="1" customHeight="1" outlineLevel="1" x14ac:dyDescent="0.2">
      <c r="B139" s="851"/>
      <c r="C139" s="851"/>
      <c r="D139" s="27" t="str">
        <f t="shared" si="244"/>
        <v/>
      </c>
      <c r="E139" s="191" t="str">
        <f t="shared" si="245"/>
        <v>Fr</v>
      </c>
      <c r="F139" s="191">
        <f t="shared" si="246"/>
        <v>2023</v>
      </c>
      <c r="G139" s="191">
        <f t="shared" si="247"/>
        <v>4</v>
      </c>
      <c r="H139" s="191">
        <f t="shared" si="253"/>
        <v>28</v>
      </c>
      <c r="I139" s="192">
        <f t="shared" si="248"/>
        <v>43582</v>
      </c>
      <c r="J139" s="192"/>
      <c r="K139" s="193">
        <v>7</v>
      </c>
      <c r="L139" s="194">
        <v>15</v>
      </c>
      <c r="M139" s="193">
        <v>12</v>
      </c>
      <c r="N139" s="194">
        <v>0</v>
      </c>
      <c r="O139" s="193">
        <v>12</v>
      </c>
      <c r="P139" s="194">
        <v>45</v>
      </c>
      <c r="Q139" s="193">
        <v>17</v>
      </c>
      <c r="R139" s="194">
        <v>30</v>
      </c>
      <c r="S139" s="193">
        <f t="shared" si="254"/>
        <v>17</v>
      </c>
      <c r="T139" s="194">
        <f t="shared" si="255"/>
        <v>30</v>
      </c>
      <c r="U139" s="193">
        <f t="shared" si="256"/>
        <v>17</v>
      </c>
      <c r="V139" s="194">
        <f t="shared" si="257"/>
        <v>30</v>
      </c>
      <c r="W139" s="195">
        <f t="shared" si="258"/>
        <v>0.30208333333333331</v>
      </c>
      <c r="X139" s="195">
        <f t="shared" si="259"/>
        <v>0.5</v>
      </c>
      <c r="Y139" s="195">
        <f t="shared" si="260"/>
        <v>0.53125</v>
      </c>
      <c r="Z139" s="195">
        <f t="shared" si="261"/>
        <v>0.72916666666666663</v>
      </c>
      <c r="AA139" s="195">
        <f t="shared" si="262"/>
        <v>0.72916666666666663</v>
      </c>
      <c r="AB139" s="195">
        <f t="shared" si="263"/>
        <v>0.72916666666666663</v>
      </c>
      <c r="AC139" s="667"/>
      <c r="AD139" s="196">
        <f t="shared" si="241"/>
        <v>0.35069444444444442</v>
      </c>
      <c r="AE139" s="667"/>
      <c r="AF139" s="196">
        <f t="shared" si="242"/>
        <v>0.39583333333333331</v>
      </c>
      <c r="AG139" s="196"/>
      <c r="AH139" s="196" t="s">
        <v>1684</v>
      </c>
      <c r="AI139" s="196"/>
      <c r="AJ139" s="709"/>
      <c r="AK139" s="709">
        <f t="shared" si="249"/>
        <v>0</v>
      </c>
      <c r="AL139" s="709">
        <f t="shared" si="250"/>
        <v>0</v>
      </c>
      <c r="AM139" s="709">
        <f t="shared" si="251"/>
        <v>0</v>
      </c>
      <c r="AN139" s="709"/>
      <c r="AO139" s="709">
        <f t="shared" si="243"/>
        <v>1</v>
      </c>
      <c r="AP139" s="709">
        <f t="shared" si="252"/>
        <v>1</v>
      </c>
    </row>
    <row r="140" spans="2:42" ht="12.75" hidden="1" customHeight="1" outlineLevel="1" x14ac:dyDescent="0.2">
      <c r="B140" s="851"/>
      <c r="C140" s="851"/>
      <c r="D140" s="27" t="str">
        <f t="shared" si="244"/>
        <v/>
      </c>
      <c r="E140" s="191" t="str">
        <f t="shared" si="245"/>
        <v>Sa</v>
      </c>
      <c r="F140" s="191">
        <f t="shared" si="246"/>
        <v>2023</v>
      </c>
      <c r="G140" s="191">
        <f t="shared" si="247"/>
        <v>4</v>
      </c>
      <c r="H140" s="191">
        <f t="shared" si="253"/>
        <v>29</v>
      </c>
      <c r="I140" s="192">
        <f t="shared" si="248"/>
        <v>43583</v>
      </c>
      <c r="J140" s="192"/>
      <c r="K140" s="193">
        <f t="shared" si="230"/>
        <v>0</v>
      </c>
      <c r="L140" s="194">
        <f t="shared" si="230"/>
        <v>0</v>
      </c>
      <c r="M140" s="193">
        <f t="shared" si="230"/>
        <v>0</v>
      </c>
      <c r="N140" s="194">
        <f t="shared" si="230"/>
        <v>0</v>
      </c>
      <c r="O140" s="193">
        <f t="shared" si="230"/>
        <v>0</v>
      </c>
      <c r="P140" s="194">
        <f t="shared" si="230"/>
        <v>0</v>
      </c>
      <c r="Q140" s="193">
        <f t="shared" si="230"/>
        <v>0</v>
      </c>
      <c r="R140" s="194">
        <f t="shared" ref="R140" si="264">IF(OR($E140="Sa",$E140="So"),R$4,R$5)</f>
        <v>0</v>
      </c>
      <c r="S140" s="193">
        <f t="shared" si="254"/>
        <v>0</v>
      </c>
      <c r="T140" s="194">
        <f t="shared" si="255"/>
        <v>0</v>
      </c>
      <c r="U140" s="193">
        <f t="shared" si="256"/>
        <v>0</v>
      </c>
      <c r="V140" s="194">
        <f t="shared" si="257"/>
        <v>0</v>
      </c>
      <c r="W140" s="195">
        <f t="shared" si="258"/>
        <v>0</v>
      </c>
      <c r="X140" s="195">
        <f t="shared" si="259"/>
        <v>0</v>
      </c>
      <c r="Y140" s="195">
        <f t="shared" si="260"/>
        <v>0</v>
      </c>
      <c r="Z140" s="195">
        <f t="shared" si="261"/>
        <v>0</v>
      </c>
      <c r="AA140" s="195">
        <f t="shared" si="262"/>
        <v>0</v>
      </c>
      <c r="AB140" s="195">
        <f t="shared" si="263"/>
        <v>0</v>
      </c>
      <c r="AC140" s="667"/>
      <c r="AD140" s="196">
        <f t="shared" ref="AD140:AD142" si="265">IF(OR(E140="Sa",E140="So"),TIME($AD$4,$AF$4,0),TIME($AD$5,$AF$5,0))</f>
        <v>0</v>
      </c>
      <c r="AE140" s="667"/>
      <c r="AF140" s="196">
        <f t="shared" si="242"/>
        <v>0</v>
      </c>
      <c r="AG140" s="196"/>
      <c r="AH140" s="196"/>
      <c r="AI140" s="196"/>
      <c r="AJ140" s="709"/>
      <c r="AK140" s="709">
        <f t="shared" si="249"/>
        <v>0</v>
      </c>
      <c r="AL140" s="709">
        <f t="shared" si="250"/>
        <v>0</v>
      </c>
      <c r="AM140" s="709">
        <f t="shared" si="251"/>
        <v>0</v>
      </c>
      <c r="AN140" s="709"/>
      <c r="AO140" s="709">
        <f t="shared" si="243"/>
        <v>0</v>
      </c>
      <c r="AP140" s="709">
        <f t="shared" si="252"/>
        <v>0</v>
      </c>
    </row>
    <row r="141" spans="2:42" ht="12.75" hidden="1" customHeight="1" outlineLevel="1" x14ac:dyDescent="0.2">
      <c r="B141" s="851"/>
      <c r="C141" s="851"/>
      <c r="D141" s="27" t="str">
        <f t="shared" si="244"/>
        <v/>
      </c>
      <c r="E141" s="191" t="str">
        <f t="shared" si="245"/>
        <v>So</v>
      </c>
      <c r="F141" s="191">
        <f t="shared" si="246"/>
        <v>2023</v>
      </c>
      <c r="G141" s="191">
        <f t="shared" si="247"/>
        <v>4</v>
      </c>
      <c r="H141" s="191">
        <f t="shared" si="253"/>
        <v>30</v>
      </c>
      <c r="I141" s="192">
        <f t="shared" si="248"/>
        <v>43584</v>
      </c>
      <c r="J141" s="192"/>
      <c r="K141" s="193">
        <f t="shared" ref="K141:R142" si="266">IF(OR($E141="Sa",$E141="So"),K$4,K$5)</f>
        <v>0</v>
      </c>
      <c r="L141" s="194">
        <f t="shared" si="266"/>
        <v>0</v>
      </c>
      <c r="M141" s="193">
        <f t="shared" si="266"/>
        <v>0</v>
      </c>
      <c r="N141" s="194">
        <f t="shared" si="266"/>
        <v>0</v>
      </c>
      <c r="O141" s="193">
        <f t="shared" si="266"/>
        <v>0</v>
      </c>
      <c r="P141" s="194">
        <f t="shared" si="266"/>
        <v>0</v>
      </c>
      <c r="Q141" s="193">
        <f t="shared" si="266"/>
        <v>0</v>
      </c>
      <c r="R141" s="194">
        <f t="shared" si="266"/>
        <v>0</v>
      </c>
      <c r="S141" s="193">
        <f t="shared" si="254"/>
        <v>0</v>
      </c>
      <c r="T141" s="194">
        <f t="shared" si="255"/>
        <v>0</v>
      </c>
      <c r="U141" s="193">
        <f t="shared" si="256"/>
        <v>0</v>
      </c>
      <c r="V141" s="194">
        <f t="shared" si="257"/>
        <v>0</v>
      </c>
      <c r="W141" s="195">
        <f t="shared" si="258"/>
        <v>0</v>
      </c>
      <c r="X141" s="195">
        <f t="shared" si="259"/>
        <v>0</v>
      </c>
      <c r="Y141" s="195">
        <f t="shared" si="260"/>
        <v>0</v>
      </c>
      <c r="Z141" s="195">
        <f t="shared" si="261"/>
        <v>0</v>
      </c>
      <c r="AA141" s="195">
        <f t="shared" si="262"/>
        <v>0</v>
      </c>
      <c r="AB141" s="195">
        <f t="shared" si="263"/>
        <v>0</v>
      </c>
      <c r="AC141" s="667"/>
      <c r="AD141" s="196">
        <f t="shared" si="265"/>
        <v>0</v>
      </c>
      <c r="AE141" s="667"/>
      <c r="AF141" s="196">
        <f t="shared" si="242"/>
        <v>0</v>
      </c>
      <c r="AG141" s="196"/>
      <c r="AH141" s="196"/>
      <c r="AI141" s="196"/>
      <c r="AJ141" s="710"/>
      <c r="AK141" s="709">
        <f t="shared" si="249"/>
        <v>0</v>
      </c>
      <c r="AL141" s="709">
        <f t="shared" si="250"/>
        <v>0</v>
      </c>
      <c r="AM141" s="709">
        <f t="shared" si="251"/>
        <v>0</v>
      </c>
      <c r="AN141" s="709"/>
      <c r="AO141" s="709">
        <f t="shared" si="243"/>
        <v>0</v>
      </c>
      <c r="AP141" s="709">
        <f t="shared" si="252"/>
        <v>0</v>
      </c>
    </row>
    <row r="142" spans="2:42" ht="12.75" hidden="1" customHeight="1" outlineLevel="1" x14ac:dyDescent="0.2">
      <c r="B142" s="851"/>
      <c r="C142" s="851"/>
      <c r="D142" s="27">
        <f t="shared" si="244"/>
        <v>18</v>
      </c>
      <c r="E142" s="191" t="str">
        <f t="shared" si="245"/>
        <v>Mo</v>
      </c>
      <c r="F142" s="191">
        <f t="shared" si="246"/>
        <v>2023</v>
      </c>
      <c r="G142" s="191">
        <f t="shared" si="247"/>
        <v>4</v>
      </c>
      <c r="H142" s="191">
        <f t="shared" si="253"/>
        <v>31</v>
      </c>
      <c r="I142" s="192">
        <f t="shared" si="248"/>
        <v>43585</v>
      </c>
      <c r="J142" s="192"/>
      <c r="K142" s="193">
        <f t="shared" si="266"/>
        <v>7</v>
      </c>
      <c r="L142" s="194">
        <f t="shared" si="266"/>
        <v>0</v>
      </c>
      <c r="M142" s="193">
        <f t="shared" si="266"/>
        <v>13</v>
      </c>
      <c r="N142" s="194">
        <f t="shared" si="266"/>
        <v>0</v>
      </c>
      <c r="O142" s="193">
        <f t="shared" si="266"/>
        <v>13</v>
      </c>
      <c r="P142" s="194">
        <f t="shared" si="266"/>
        <v>30</v>
      </c>
      <c r="Q142" s="193">
        <f t="shared" si="266"/>
        <v>15</v>
      </c>
      <c r="R142" s="194">
        <f t="shared" si="266"/>
        <v>55</v>
      </c>
      <c r="S142" s="193">
        <f t="shared" si="254"/>
        <v>15</v>
      </c>
      <c r="T142" s="194">
        <f t="shared" si="255"/>
        <v>55</v>
      </c>
      <c r="U142" s="193">
        <f t="shared" si="256"/>
        <v>15</v>
      </c>
      <c r="V142" s="194">
        <f t="shared" si="257"/>
        <v>55</v>
      </c>
      <c r="W142" s="195">
        <f t="shared" si="258"/>
        <v>0.29166666666666669</v>
      </c>
      <c r="X142" s="195">
        <f t="shared" si="259"/>
        <v>0.54166666666666663</v>
      </c>
      <c r="Y142" s="195">
        <f t="shared" si="260"/>
        <v>0.5625</v>
      </c>
      <c r="Z142" s="195">
        <f t="shared" si="261"/>
        <v>0.66319444444444442</v>
      </c>
      <c r="AA142" s="195">
        <f t="shared" si="262"/>
        <v>0.66319444444444442</v>
      </c>
      <c r="AB142" s="195">
        <f t="shared" si="263"/>
        <v>0.66319444444444442</v>
      </c>
      <c r="AC142" s="667"/>
      <c r="AD142" s="196">
        <f t="shared" si="265"/>
        <v>0.35069444444444442</v>
      </c>
      <c r="AE142" s="667"/>
      <c r="AF142" s="196">
        <f t="shared" si="242"/>
        <v>0.35069444444444436</v>
      </c>
      <c r="AG142" s="196"/>
      <c r="AH142" s="196" t="s">
        <v>1685</v>
      </c>
      <c r="AI142" s="196"/>
      <c r="AJ142" s="710"/>
      <c r="AK142" s="709">
        <f t="shared" si="249"/>
        <v>0</v>
      </c>
      <c r="AL142" s="709">
        <f t="shared" si="250"/>
        <v>0</v>
      </c>
      <c r="AM142" s="709">
        <f t="shared" si="251"/>
        <v>0</v>
      </c>
      <c r="AN142" s="709"/>
      <c r="AO142" s="709">
        <f t="shared" si="243"/>
        <v>0</v>
      </c>
      <c r="AP142" s="709">
        <f t="shared" si="252"/>
        <v>0</v>
      </c>
    </row>
    <row r="143" spans="2:42" ht="12.75" hidden="1" customHeight="1" outlineLevel="1" x14ac:dyDescent="0.2">
      <c r="B143" s="851"/>
      <c r="C143" s="851"/>
      <c r="D143" s="749" t="s">
        <v>1716</v>
      </c>
      <c r="E143" s="9"/>
      <c r="F143" s="9"/>
      <c r="G143" s="9"/>
      <c r="H143" s="191"/>
      <c r="I143" s="13"/>
      <c r="J143" s="13"/>
      <c r="Q143" s="4" t="s">
        <v>21</v>
      </c>
      <c r="R143" s="4"/>
      <c r="S143" s="4"/>
      <c r="T143" s="4"/>
      <c r="U143" s="4"/>
      <c r="V143" s="4"/>
      <c r="W143" s="4"/>
      <c r="X143" s="4"/>
      <c r="Y143" s="4"/>
      <c r="Z143" s="4"/>
      <c r="AA143" s="4"/>
      <c r="AB143" s="4"/>
      <c r="AC143" s="667"/>
      <c r="AD143" s="18">
        <f>SUM(AD112:AD142)</f>
        <v>7.3645833333333357</v>
      </c>
      <c r="AE143" s="667"/>
      <c r="AF143" s="18">
        <f>SUM(AF112:AF142)</f>
        <v>7.3270833333333334</v>
      </c>
      <c r="AG143" s="18"/>
      <c r="AH143" s="18"/>
      <c r="AI143" s="20">
        <f>IF(AF143-AD143&lt;0,0,1)</f>
        <v>0</v>
      </c>
      <c r="AJ143" s="190">
        <f>IF(AF143-AD143&lt;0,AD143-AF143,AF143-AD143)</f>
        <v>3.7500000000002309E-2</v>
      </c>
      <c r="AK143" s="190">
        <f>8.425*SUM(AK112:AK142)/24</f>
        <v>0</v>
      </c>
      <c r="AL143" s="190">
        <f>8.425*SUM(AL112:AL142)/24</f>
        <v>0</v>
      </c>
      <c r="AM143" s="190">
        <f>8.425*SUM(AM112:AM142)/24</f>
        <v>0</v>
      </c>
      <c r="AO143" s="151">
        <f>SUM(AO112:AO142)</f>
        <v>18</v>
      </c>
      <c r="AP143" s="151">
        <f>SUM(AP112:AP142)</f>
        <v>18</v>
      </c>
    </row>
    <row r="144" spans="2:42" ht="12.75" customHeight="1" collapsed="1" x14ac:dyDescent="0.2">
      <c r="B144" s="852"/>
      <c r="C144" s="852"/>
      <c r="D144" s="80"/>
      <c r="E144" s="51"/>
      <c r="F144" s="51"/>
      <c r="G144" s="51"/>
      <c r="H144" s="51"/>
      <c r="I144" s="51"/>
      <c r="J144" s="51"/>
      <c r="K144" s="52"/>
      <c r="L144" s="52"/>
      <c r="M144" s="52"/>
      <c r="N144" s="52"/>
      <c r="O144" s="52"/>
      <c r="P144" s="52"/>
      <c r="Q144" s="52"/>
      <c r="R144" s="52"/>
      <c r="S144" s="52"/>
      <c r="T144" s="52"/>
      <c r="U144" s="52"/>
      <c r="V144" s="52"/>
      <c r="W144" s="52"/>
      <c r="X144" s="52"/>
      <c r="Y144" s="52"/>
      <c r="Z144" s="52"/>
      <c r="AA144" s="52"/>
      <c r="AB144" s="52"/>
      <c r="AC144" s="53"/>
      <c r="AD144" s="53"/>
      <c r="AE144" s="53"/>
      <c r="AF144" s="54"/>
      <c r="AG144" s="26"/>
      <c r="AH144" s="26"/>
      <c r="AI144" s="26"/>
      <c r="AJ144" s="203">
        <f>IF(AI143=1,AJ110+AJ143,IF(AI143=0,AJ110-AJ143,"Error"))</f>
        <v>-4.1666666666797525E-3</v>
      </c>
      <c r="AK144" s="202">
        <f>AK110+SUM(AK111:AK142)</f>
        <v>2</v>
      </c>
      <c r="AL144" s="202">
        <f>AL110+SUM(AL111:AL142)</f>
        <v>0</v>
      </c>
      <c r="AM144" s="202">
        <f>AM110+SUM(AM111:AM142)</f>
        <v>0</v>
      </c>
      <c r="AN144" s="202"/>
      <c r="AO144" s="202">
        <f>AO143*8</f>
        <v>144</v>
      </c>
      <c r="AP144" s="202">
        <f>AP143*8</f>
        <v>144</v>
      </c>
    </row>
    <row r="145" spans="1:42" ht="12.75" hidden="1" customHeight="1" outlineLevel="1" x14ac:dyDescent="0.2">
      <c r="B145" s="850">
        <f>$F$5</f>
        <v>2023</v>
      </c>
      <c r="C145" s="850" t="str">
        <f>TEXT(I146,"MMM")</f>
        <v>Mai</v>
      </c>
      <c r="D145" s="41"/>
      <c r="E145" s="42"/>
      <c r="F145" s="42"/>
      <c r="G145" s="42"/>
      <c r="H145" s="42"/>
      <c r="I145" s="42"/>
      <c r="J145" s="42"/>
      <c r="K145" s="43"/>
      <c r="L145" s="43"/>
      <c r="M145" s="43"/>
      <c r="N145" s="43"/>
      <c r="O145" s="43"/>
      <c r="P145" s="43"/>
      <c r="Q145" s="43"/>
      <c r="R145" s="43"/>
      <c r="S145" s="43"/>
      <c r="T145" s="43"/>
      <c r="U145" s="43"/>
      <c r="V145" s="43"/>
      <c r="W145" s="43"/>
      <c r="X145" s="43"/>
      <c r="Y145" s="43"/>
      <c r="Z145" s="43"/>
      <c r="AA145" s="43"/>
      <c r="AB145" s="43"/>
      <c r="AC145" s="44"/>
      <c r="AD145" s="44"/>
      <c r="AE145" s="44"/>
      <c r="AF145" s="42"/>
      <c r="AG145" s="42"/>
      <c r="AH145" s="42"/>
      <c r="AI145" s="42"/>
      <c r="AJ145" s="148"/>
      <c r="AK145" s="148"/>
      <c r="AL145" s="148"/>
      <c r="AM145" s="148"/>
      <c r="AN145" s="148"/>
      <c r="AO145" s="148"/>
      <c r="AP145" s="148"/>
    </row>
    <row r="146" spans="1:42" ht="12.75" hidden="1" customHeight="1" outlineLevel="1" x14ac:dyDescent="0.2">
      <c r="A146" s="198">
        <f>A112+1</f>
        <v>5</v>
      </c>
      <c r="B146" s="851"/>
      <c r="C146" s="851"/>
      <c r="D146" s="27">
        <f>IF(E146="Mo",WEEKNUM(I146),"")</f>
        <v>18</v>
      </c>
      <c r="E146" s="191" t="str">
        <f>TEXT(I146,"TTT")</f>
        <v>Mo</v>
      </c>
      <c r="F146" s="191">
        <f>$F$5</f>
        <v>2023</v>
      </c>
      <c r="G146" s="191">
        <f>$A$146</f>
        <v>5</v>
      </c>
      <c r="H146" s="191">
        <f>$H$5</f>
        <v>1</v>
      </c>
      <c r="I146" s="192">
        <f>DATE(F146,G146,H146)</f>
        <v>43585</v>
      </c>
      <c r="J146" s="192"/>
      <c r="K146" s="193">
        <f t="shared" ref="K146:R161" si="267">IF(OR($E146="Sa",$E146="So"),K$4,K$5)</f>
        <v>7</v>
      </c>
      <c r="L146" s="194">
        <f t="shared" si="267"/>
        <v>0</v>
      </c>
      <c r="M146" s="193">
        <f t="shared" si="267"/>
        <v>13</v>
      </c>
      <c r="N146" s="194">
        <f t="shared" si="267"/>
        <v>0</v>
      </c>
      <c r="O146" s="193">
        <f t="shared" si="267"/>
        <v>13</v>
      </c>
      <c r="P146" s="194">
        <f t="shared" si="267"/>
        <v>30</v>
      </c>
      <c r="Q146" s="193">
        <f t="shared" si="267"/>
        <v>15</v>
      </c>
      <c r="R146" s="194">
        <f t="shared" si="267"/>
        <v>55</v>
      </c>
      <c r="S146" s="193">
        <f t="shared" ref="S146:S152" si="268">Q146</f>
        <v>15</v>
      </c>
      <c r="T146" s="194">
        <f t="shared" ref="T146:T152" si="269">R146</f>
        <v>55</v>
      </c>
      <c r="U146" s="193">
        <f t="shared" ref="U146:U152" si="270">S146</f>
        <v>15</v>
      </c>
      <c r="V146" s="194">
        <f t="shared" ref="V146:V152" si="271">T146</f>
        <v>55</v>
      </c>
      <c r="W146" s="195">
        <f t="shared" ref="W146:W152" si="272">TIME(K146,L146,0)</f>
        <v>0.29166666666666669</v>
      </c>
      <c r="X146" s="195">
        <f t="shared" ref="X146:X152" si="273">TIME(M146,N146,0)</f>
        <v>0.54166666666666663</v>
      </c>
      <c r="Y146" s="195">
        <f t="shared" ref="Y146:Y152" si="274">TIME(O146,P146,0)</f>
        <v>0.5625</v>
      </c>
      <c r="Z146" s="195">
        <f t="shared" ref="Z146:Z152" si="275">TIME(Q146,R146,0)</f>
        <v>0.66319444444444442</v>
      </c>
      <c r="AA146" s="195">
        <f t="shared" ref="AA146:AA152" si="276">TIME(S146,T146,0)</f>
        <v>0.66319444444444442</v>
      </c>
      <c r="AB146" s="195">
        <f t="shared" ref="AB146:AB152" si="277">TIME(U146,V146,0)</f>
        <v>0.66319444444444442</v>
      </c>
      <c r="AC146" s="667"/>
      <c r="AD146" s="196">
        <f t="shared" ref="AD146:AD173" si="278">IF(OR(E146="Sa",E146="So"),TIME($AD$4,$AF$4,0),TIME($AD$5,$AF$5,0))</f>
        <v>0.35069444444444442</v>
      </c>
      <c r="AE146" s="667"/>
      <c r="AF146" s="196">
        <f t="shared" ref="AF146:AF173" si="279">IF(OR(E146="Sa",E146="So"),TIME($AD$4,$AF$4,0),(Z146-W146-(Y146-X146)+(AB146-AA146)))</f>
        <v>0.35069444444444436</v>
      </c>
      <c r="AG146" s="196"/>
      <c r="AH146" s="196" t="s">
        <v>1685</v>
      </c>
      <c r="AI146" s="196"/>
      <c r="AJ146" s="709"/>
      <c r="AK146" s="709">
        <f>IF(AH146=$AH$3,1,0)</f>
        <v>0</v>
      </c>
      <c r="AL146" s="709">
        <f>IF(AH146=$AH$7,1,0)</f>
        <v>0</v>
      </c>
      <c r="AM146" s="709">
        <f>IF(AI146=$AH$4,1,0)</f>
        <v>0</v>
      </c>
      <c r="AN146" s="709"/>
      <c r="AO146" s="709">
        <f t="shared" ref="AO146:AO176" si="280">IF(OR(AH146=$AH$2,AH146=$AH$5),1,IF(AH146=$AH$6,0.5,0))</f>
        <v>0</v>
      </c>
      <c r="AP146" s="709">
        <f>IF(OR(E146="Sa",E146="So",E146="",AH146="FT"),0,1)</f>
        <v>0</v>
      </c>
    </row>
    <row r="147" spans="1:42" ht="12.75" hidden="1" customHeight="1" outlineLevel="1" x14ac:dyDescent="0.2">
      <c r="B147" s="851"/>
      <c r="C147" s="851"/>
      <c r="D147" s="27" t="str">
        <f t="shared" ref="D147:D176" si="281">IF(E147="Mo",WEEKNUM(I147),"")</f>
        <v/>
      </c>
      <c r="E147" s="191" t="str">
        <f t="shared" ref="E147:E176" si="282">TEXT(I147,"TTT")</f>
        <v>Di</v>
      </c>
      <c r="F147" s="191">
        <f t="shared" ref="F147:F176" si="283">$F$5</f>
        <v>2023</v>
      </c>
      <c r="G147" s="191">
        <f t="shared" ref="G147:G176" si="284">$A$146</f>
        <v>5</v>
      </c>
      <c r="H147" s="191">
        <f>H146+1</f>
        <v>2</v>
      </c>
      <c r="I147" s="192">
        <f t="shared" ref="I147:I176" si="285">DATE(F147,G147,H147)</f>
        <v>43586</v>
      </c>
      <c r="J147" s="192"/>
      <c r="K147" s="193">
        <v>8</v>
      </c>
      <c r="L147" s="194">
        <v>35</v>
      </c>
      <c r="M147" s="193">
        <v>13</v>
      </c>
      <c r="N147" s="194">
        <v>0</v>
      </c>
      <c r="O147" s="193">
        <v>13</v>
      </c>
      <c r="P147" s="194">
        <v>30</v>
      </c>
      <c r="Q147" s="193">
        <v>17</v>
      </c>
      <c r="R147" s="194">
        <v>30</v>
      </c>
      <c r="S147" s="193">
        <f t="shared" si="268"/>
        <v>17</v>
      </c>
      <c r="T147" s="194">
        <f t="shared" si="269"/>
        <v>30</v>
      </c>
      <c r="U147" s="193">
        <f t="shared" si="270"/>
        <v>17</v>
      </c>
      <c r="V147" s="194">
        <f t="shared" si="271"/>
        <v>30</v>
      </c>
      <c r="W147" s="195">
        <f t="shared" si="272"/>
        <v>0.3576388888888889</v>
      </c>
      <c r="X147" s="195">
        <f t="shared" si="273"/>
        <v>0.54166666666666663</v>
      </c>
      <c r="Y147" s="195">
        <f t="shared" si="274"/>
        <v>0.5625</v>
      </c>
      <c r="Z147" s="195">
        <f t="shared" si="275"/>
        <v>0.72916666666666663</v>
      </c>
      <c r="AA147" s="195">
        <f t="shared" si="276"/>
        <v>0.72916666666666663</v>
      </c>
      <c r="AB147" s="195">
        <f t="shared" si="277"/>
        <v>0.72916666666666663</v>
      </c>
      <c r="AC147" s="667"/>
      <c r="AD147" s="196">
        <f t="shared" si="278"/>
        <v>0.35069444444444442</v>
      </c>
      <c r="AE147" s="667"/>
      <c r="AF147" s="196">
        <f t="shared" si="279"/>
        <v>0.35069444444444436</v>
      </c>
      <c r="AG147" s="196"/>
      <c r="AH147" s="196" t="s">
        <v>963</v>
      </c>
      <c r="AI147" s="196"/>
      <c r="AJ147" s="710"/>
      <c r="AK147" s="709">
        <f t="shared" ref="AK147:AK176" si="286">IF(AH147=$AH$3,1,0)</f>
        <v>0</v>
      </c>
      <c r="AL147" s="709">
        <f t="shared" ref="AL147:AL176" si="287">IF(AH147=$AH$7,1,0)</f>
        <v>0</v>
      </c>
      <c r="AM147" s="709">
        <f t="shared" ref="AM147:AM176" si="288">IF(AI147=$AH$4,1,0)</f>
        <v>0</v>
      </c>
      <c r="AN147" s="709"/>
      <c r="AO147" s="709">
        <f t="shared" si="280"/>
        <v>1</v>
      </c>
      <c r="AP147" s="709">
        <f t="shared" ref="AP147:AP176" si="289">IF(OR(E147="Sa",E147="So",E147="",AH147="FT"),0,1)</f>
        <v>1</v>
      </c>
    </row>
    <row r="148" spans="1:42" ht="12.75" hidden="1" customHeight="1" outlineLevel="1" x14ac:dyDescent="0.2">
      <c r="B148" s="851"/>
      <c r="C148" s="851"/>
      <c r="D148" s="27" t="str">
        <f t="shared" si="281"/>
        <v/>
      </c>
      <c r="E148" s="191" t="str">
        <f t="shared" si="282"/>
        <v>Mi</v>
      </c>
      <c r="F148" s="191">
        <f t="shared" si="283"/>
        <v>2023</v>
      </c>
      <c r="G148" s="191">
        <f t="shared" si="284"/>
        <v>5</v>
      </c>
      <c r="H148" s="191">
        <f t="shared" ref="H148:H176" si="290">H147+1</f>
        <v>3</v>
      </c>
      <c r="I148" s="192">
        <f t="shared" si="285"/>
        <v>43587</v>
      </c>
      <c r="J148" s="192"/>
      <c r="K148" s="193">
        <v>8</v>
      </c>
      <c r="L148" s="194">
        <v>1</v>
      </c>
      <c r="M148" s="193">
        <v>13</v>
      </c>
      <c r="N148" s="194">
        <v>0</v>
      </c>
      <c r="O148" s="193">
        <v>13</v>
      </c>
      <c r="P148" s="194">
        <v>30</v>
      </c>
      <c r="Q148" s="193">
        <v>17</v>
      </c>
      <c r="R148" s="194">
        <v>0</v>
      </c>
      <c r="S148" s="193">
        <f t="shared" si="268"/>
        <v>17</v>
      </c>
      <c r="T148" s="194">
        <f t="shared" si="269"/>
        <v>0</v>
      </c>
      <c r="U148" s="193">
        <f t="shared" si="270"/>
        <v>17</v>
      </c>
      <c r="V148" s="194">
        <f t="shared" si="271"/>
        <v>0</v>
      </c>
      <c r="W148" s="195">
        <f t="shared" si="272"/>
        <v>0.33402777777777781</v>
      </c>
      <c r="X148" s="195">
        <f t="shared" si="273"/>
        <v>0.54166666666666663</v>
      </c>
      <c r="Y148" s="195">
        <f t="shared" si="274"/>
        <v>0.5625</v>
      </c>
      <c r="Z148" s="195">
        <f t="shared" si="275"/>
        <v>0.70833333333333337</v>
      </c>
      <c r="AA148" s="195">
        <f t="shared" si="276"/>
        <v>0.70833333333333337</v>
      </c>
      <c r="AB148" s="195">
        <f t="shared" si="277"/>
        <v>0.70833333333333337</v>
      </c>
      <c r="AC148" s="667"/>
      <c r="AD148" s="196">
        <f t="shared" si="278"/>
        <v>0.35069444444444442</v>
      </c>
      <c r="AE148" s="667"/>
      <c r="AF148" s="196">
        <f t="shared" si="279"/>
        <v>0.35347222222222219</v>
      </c>
      <c r="AG148" s="196"/>
      <c r="AH148" s="196" t="s">
        <v>963</v>
      </c>
      <c r="AI148" s="196"/>
      <c r="AJ148" s="710"/>
      <c r="AK148" s="709">
        <f t="shared" si="286"/>
        <v>0</v>
      </c>
      <c r="AL148" s="709">
        <f t="shared" si="287"/>
        <v>0</v>
      </c>
      <c r="AM148" s="709">
        <f t="shared" si="288"/>
        <v>0</v>
      </c>
      <c r="AN148" s="709"/>
      <c r="AO148" s="709">
        <f t="shared" si="280"/>
        <v>1</v>
      </c>
      <c r="AP148" s="709">
        <f t="shared" si="289"/>
        <v>1</v>
      </c>
    </row>
    <row r="149" spans="1:42" ht="12.75" hidden="1" customHeight="1" outlineLevel="1" x14ac:dyDescent="0.2">
      <c r="B149" s="851"/>
      <c r="C149" s="851"/>
      <c r="D149" s="27" t="str">
        <f t="shared" si="281"/>
        <v/>
      </c>
      <c r="E149" s="191" t="str">
        <f t="shared" si="282"/>
        <v>Do</v>
      </c>
      <c r="F149" s="191">
        <f t="shared" si="283"/>
        <v>2023</v>
      </c>
      <c r="G149" s="191">
        <f t="shared" si="284"/>
        <v>5</v>
      </c>
      <c r="H149" s="191">
        <f t="shared" si="290"/>
        <v>4</v>
      </c>
      <c r="I149" s="192">
        <f t="shared" si="285"/>
        <v>43588</v>
      </c>
      <c r="J149" s="192"/>
      <c r="K149" s="193">
        <v>8</v>
      </c>
      <c r="L149" s="194">
        <v>10</v>
      </c>
      <c r="M149" s="193">
        <v>13</v>
      </c>
      <c r="N149" s="194">
        <v>0</v>
      </c>
      <c r="O149" s="193">
        <v>13</v>
      </c>
      <c r="P149" s="194">
        <v>30</v>
      </c>
      <c r="Q149" s="193">
        <v>16</v>
      </c>
      <c r="R149" s="194">
        <v>45</v>
      </c>
      <c r="S149" s="193">
        <f t="shared" si="268"/>
        <v>16</v>
      </c>
      <c r="T149" s="194">
        <f t="shared" si="269"/>
        <v>45</v>
      </c>
      <c r="U149" s="193">
        <f t="shared" si="270"/>
        <v>16</v>
      </c>
      <c r="V149" s="194">
        <f t="shared" si="271"/>
        <v>45</v>
      </c>
      <c r="W149" s="195">
        <f t="shared" si="272"/>
        <v>0.34027777777777773</v>
      </c>
      <c r="X149" s="195">
        <f t="shared" si="273"/>
        <v>0.54166666666666663</v>
      </c>
      <c r="Y149" s="195">
        <f t="shared" si="274"/>
        <v>0.5625</v>
      </c>
      <c r="Z149" s="195">
        <f t="shared" si="275"/>
        <v>0.69791666666666663</v>
      </c>
      <c r="AA149" s="195">
        <f t="shared" si="276"/>
        <v>0.69791666666666663</v>
      </c>
      <c r="AB149" s="195">
        <f t="shared" si="277"/>
        <v>0.69791666666666663</v>
      </c>
      <c r="AC149" s="667"/>
      <c r="AD149" s="196">
        <f t="shared" si="278"/>
        <v>0.35069444444444442</v>
      </c>
      <c r="AE149" s="667"/>
      <c r="AF149" s="196">
        <f t="shared" si="279"/>
        <v>0.33680555555555552</v>
      </c>
      <c r="AG149" s="196"/>
      <c r="AH149" s="196" t="s">
        <v>963</v>
      </c>
      <c r="AI149" s="196"/>
      <c r="AJ149" s="710"/>
      <c r="AK149" s="709">
        <f t="shared" si="286"/>
        <v>0</v>
      </c>
      <c r="AL149" s="709">
        <f t="shared" si="287"/>
        <v>0</v>
      </c>
      <c r="AM149" s="709">
        <f t="shared" si="288"/>
        <v>0</v>
      </c>
      <c r="AN149" s="709"/>
      <c r="AO149" s="709">
        <f t="shared" si="280"/>
        <v>1</v>
      </c>
      <c r="AP149" s="709">
        <f t="shared" si="289"/>
        <v>1</v>
      </c>
    </row>
    <row r="150" spans="1:42" ht="12.75" hidden="1" customHeight="1" outlineLevel="1" x14ac:dyDescent="0.2">
      <c r="B150" s="851"/>
      <c r="C150" s="851"/>
      <c r="D150" s="27" t="str">
        <f t="shared" si="281"/>
        <v/>
      </c>
      <c r="E150" s="191" t="str">
        <f t="shared" si="282"/>
        <v>Fr</v>
      </c>
      <c r="F150" s="191">
        <f t="shared" si="283"/>
        <v>2023</v>
      </c>
      <c r="G150" s="191">
        <f t="shared" si="284"/>
        <v>5</v>
      </c>
      <c r="H150" s="191">
        <f t="shared" si="290"/>
        <v>5</v>
      </c>
      <c r="I150" s="192">
        <f t="shared" si="285"/>
        <v>43589</v>
      </c>
      <c r="J150" s="192"/>
      <c r="K150" s="193">
        <v>7</v>
      </c>
      <c r="L150" s="194">
        <v>15</v>
      </c>
      <c r="M150" s="193">
        <v>12</v>
      </c>
      <c r="N150" s="194">
        <v>0</v>
      </c>
      <c r="O150" s="193">
        <v>12</v>
      </c>
      <c r="P150" s="194">
        <v>30</v>
      </c>
      <c r="Q150" s="193">
        <v>16</v>
      </c>
      <c r="R150" s="194">
        <v>0</v>
      </c>
      <c r="S150" s="193">
        <f t="shared" si="268"/>
        <v>16</v>
      </c>
      <c r="T150" s="194">
        <f t="shared" si="269"/>
        <v>0</v>
      </c>
      <c r="U150" s="193">
        <f t="shared" si="270"/>
        <v>16</v>
      </c>
      <c r="V150" s="194">
        <f t="shared" si="271"/>
        <v>0</v>
      </c>
      <c r="W150" s="195">
        <f t="shared" si="272"/>
        <v>0.30208333333333331</v>
      </c>
      <c r="X150" s="195">
        <f t="shared" si="273"/>
        <v>0.5</v>
      </c>
      <c r="Y150" s="195">
        <f t="shared" si="274"/>
        <v>0.52083333333333337</v>
      </c>
      <c r="Z150" s="195">
        <f t="shared" si="275"/>
        <v>0.66666666666666663</v>
      </c>
      <c r="AA150" s="195">
        <f t="shared" si="276"/>
        <v>0.66666666666666663</v>
      </c>
      <c r="AB150" s="195">
        <f t="shared" si="277"/>
        <v>0.66666666666666663</v>
      </c>
      <c r="AC150" s="667"/>
      <c r="AD150" s="196">
        <f t="shared" si="278"/>
        <v>0.35069444444444442</v>
      </c>
      <c r="AE150" s="667"/>
      <c r="AF150" s="196">
        <f t="shared" si="279"/>
        <v>0.34374999999999994</v>
      </c>
      <c r="AG150" s="196"/>
      <c r="AH150" s="196" t="s">
        <v>1684</v>
      </c>
      <c r="AI150" s="196"/>
      <c r="AJ150" s="710"/>
      <c r="AK150" s="709">
        <f t="shared" si="286"/>
        <v>0</v>
      </c>
      <c r="AL150" s="709">
        <f t="shared" si="287"/>
        <v>0</v>
      </c>
      <c r="AM150" s="709">
        <f t="shared" si="288"/>
        <v>0</v>
      </c>
      <c r="AN150" s="709"/>
      <c r="AO150" s="709">
        <f t="shared" si="280"/>
        <v>1</v>
      </c>
      <c r="AP150" s="709">
        <f t="shared" si="289"/>
        <v>1</v>
      </c>
    </row>
    <row r="151" spans="1:42" ht="12.75" hidden="1" customHeight="1" outlineLevel="1" x14ac:dyDescent="0.2">
      <c r="B151" s="851"/>
      <c r="C151" s="851"/>
      <c r="D151" s="27" t="str">
        <f t="shared" si="281"/>
        <v/>
      </c>
      <c r="E151" s="191" t="str">
        <f t="shared" si="282"/>
        <v>Sa</v>
      </c>
      <c r="F151" s="191">
        <f t="shared" si="283"/>
        <v>2023</v>
      </c>
      <c r="G151" s="191">
        <f t="shared" si="284"/>
        <v>5</v>
      </c>
      <c r="H151" s="191">
        <f t="shared" si="290"/>
        <v>6</v>
      </c>
      <c r="I151" s="192">
        <f t="shared" si="285"/>
        <v>43590</v>
      </c>
      <c r="J151" s="192"/>
      <c r="K151" s="193">
        <f t="shared" si="267"/>
        <v>0</v>
      </c>
      <c r="L151" s="194">
        <f t="shared" si="267"/>
        <v>0</v>
      </c>
      <c r="M151" s="193">
        <f t="shared" si="267"/>
        <v>0</v>
      </c>
      <c r="N151" s="194">
        <f t="shared" si="267"/>
        <v>0</v>
      </c>
      <c r="O151" s="193">
        <f t="shared" si="267"/>
        <v>0</v>
      </c>
      <c r="P151" s="194">
        <f t="shared" si="267"/>
        <v>0</v>
      </c>
      <c r="Q151" s="193">
        <f t="shared" si="267"/>
        <v>0</v>
      </c>
      <c r="R151" s="194">
        <f t="shared" si="267"/>
        <v>0</v>
      </c>
      <c r="S151" s="193">
        <f t="shared" si="268"/>
        <v>0</v>
      </c>
      <c r="T151" s="194">
        <f t="shared" si="269"/>
        <v>0</v>
      </c>
      <c r="U151" s="193">
        <f t="shared" si="270"/>
        <v>0</v>
      </c>
      <c r="V151" s="194">
        <f t="shared" si="271"/>
        <v>0</v>
      </c>
      <c r="W151" s="195">
        <f t="shared" si="272"/>
        <v>0</v>
      </c>
      <c r="X151" s="195">
        <f t="shared" si="273"/>
        <v>0</v>
      </c>
      <c r="Y151" s="195">
        <f t="shared" si="274"/>
        <v>0</v>
      </c>
      <c r="Z151" s="195">
        <f t="shared" si="275"/>
        <v>0</v>
      </c>
      <c r="AA151" s="195">
        <f t="shared" si="276"/>
        <v>0</v>
      </c>
      <c r="AB151" s="195">
        <f t="shared" si="277"/>
        <v>0</v>
      </c>
      <c r="AC151" s="667"/>
      <c r="AD151" s="196">
        <f t="shared" si="278"/>
        <v>0</v>
      </c>
      <c r="AE151" s="667"/>
      <c r="AF151" s="196">
        <f t="shared" si="279"/>
        <v>0</v>
      </c>
      <c r="AG151" s="196"/>
      <c r="AH151" s="196"/>
      <c r="AI151" s="196"/>
      <c r="AJ151" s="710"/>
      <c r="AK151" s="709">
        <f t="shared" si="286"/>
        <v>0</v>
      </c>
      <c r="AL151" s="709">
        <f t="shared" si="287"/>
        <v>0</v>
      </c>
      <c r="AM151" s="709">
        <f t="shared" si="288"/>
        <v>0</v>
      </c>
      <c r="AN151" s="709"/>
      <c r="AO151" s="709">
        <f t="shared" si="280"/>
        <v>0</v>
      </c>
      <c r="AP151" s="709">
        <f t="shared" si="289"/>
        <v>0</v>
      </c>
    </row>
    <row r="152" spans="1:42" ht="12.75" hidden="1" customHeight="1" outlineLevel="1" x14ac:dyDescent="0.2">
      <c r="B152" s="851"/>
      <c r="C152" s="851"/>
      <c r="D152" s="27" t="str">
        <f t="shared" si="281"/>
        <v/>
      </c>
      <c r="E152" s="191" t="str">
        <f t="shared" si="282"/>
        <v>So</v>
      </c>
      <c r="F152" s="191">
        <f t="shared" si="283"/>
        <v>2023</v>
      </c>
      <c r="G152" s="191">
        <f t="shared" si="284"/>
        <v>5</v>
      </c>
      <c r="H152" s="191">
        <f t="shared" si="290"/>
        <v>7</v>
      </c>
      <c r="I152" s="192">
        <f t="shared" si="285"/>
        <v>43591</v>
      </c>
      <c r="J152" s="192"/>
      <c r="K152" s="193">
        <f t="shared" si="267"/>
        <v>0</v>
      </c>
      <c r="L152" s="194">
        <f t="shared" si="267"/>
        <v>0</v>
      </c>
      <c r="M152" s="193">
        <f t="shared" si="267"/>
        <v>0</v>
      </c>
      <c r="N152" s="194">
        <f t="shared" si="267"/>
        <v>0</v>
      </c>
      <c r="O152" s="193">
        <f t="shared" si="267"/>
        <v>0</v>
      </c>
      <c r="P152" s="194">
        <f t="shared" si="267"/>
        <v>0</v>
      </c>
      <c r="Q152" s="193">
        <f t="shared" si="267"/>
        <v>0</v>
      </c>
      <c r="R152" s="194">
        <f t="shared" si="267"/>
        <v>0</v>
      </c>
      <c r="S152" s="193">
        <f t="shared" si="268"/>
        <v>0</v>
      </c>
      <c r="T152" s="194">
        <f t="shared" si="269"/>
        <v>0</v>
      </c>
      <c r="U152" s="193">
        <f t="shared" si="270"/>
        <v>0</v>
      </c>
      <c r="V152" s="194">
        <f t="shared" si="271"/>
        <v>0</v>
      </c>
      <c r="W152" s="195">
        <f t="shared" si="272"/>
        <v>0</v>
      </c>
      <c r="X152" s="195">
        <f t="shared" si="273"/>
        <v>0</v>
      </c>
      <c r="Y152" s="195">
        <f t="shared" si="274"/>
        <v>0</v>
      </c>
      <c r="Z152" s="195">
        <f t="shared" si="275"/>
        <v>0</v>
      </c>
      <c r="AA152" s="195">
        <f t="shared" si="276"/>
        <v>0</v>
      </c>
      <c r="AB152" s="195">
        <f t="shared" si="277"/>
        <v>0</v>
      </c>
      <c r="AC152" s="667"/>
      <c r="AD152" s="196">
        <f t="shared" si="278"/>
        <v>0</v>
      </c>
      <c r="AE152" s="667"/>
      <c r="AF152" s="196">
        <f t="shared" si="279"/>
        <v>0</v>
      </c>
      <c r="AG152" s="196"/>
      <c r="AH152" s="196"/>
      <c r="AI152" s="196"/>
      <c r="AJ152" s="710"/>
      <c r="AK152" s="709">
        <f t="shared" si="286"/>
        <v>0</v>
      </c>
      <c r="AL152" s="709">
        <f t="shared" si="287"/>
        <v>0</v>
      </c>
      <c r="AM152" s="709">
        <f t="shared" si="288"/>
        <v>0</v>
      </c>
      <c r="AN152" s="709"/>
      <c r="AO152" s="709">
        <f t="shared" si="280"/>
        <v>0</v>
      </c>
      <c r="AP152" s="709">
        <f t="shared" si="289"/>
        <v>0</v>
      </c>
    </row>
    <row r="153" spans="1:42" ht="12.75" hidden="1" customHeight="1" outlineLevel="1" x14ac:dyDescent="0.2">
      <c r="B153" s="851"/>
      <c r="C153" s="851"/>
      <c r="D153" s="27">
        <f t="shared" si="281"/>
        <v>19</v>
      </c>
      <c r="E153" s="191" t="str">
        <f t="shared" si="282"/>
        <v>Mo</v>
      </c>
      <c r="F153" s="191">
        <f t="shared" si="283"/>
        <v>2023</v>
      </c>
      <c r="G153" s="191">
        <f t="shared" si="284"/>
        <v>5</v>
      </c>
      <c r="H153" s="191">
        <f t="shared" si="290"/>
        <v>8</v>
      </c>
      <c r="I153" s="192">
        <f t="shared" si="285"/>
        <v>43592</v>
      </c>
      <c r="J153" s="192"/>
      <c r="K153" s="193">
        <v>8</v>
      </c>
      <c r="L153" s="194">
        <v>20</v>
      </c>
      <c r="M153" s="193">
        <v>13</v>
      </c>
      <c r="N153" s="194">
        <v>0</v>
      </c>
      <c r="O153" s="193">
        <v>13</v>
      </c>
      <c r="P153" s="194">
        <v>30</v>
      </c>
      <c r="Q153" s="193">
        <v>16</v>
      </c>
      <c r="R153" s="194">
        <v>0</v>
      </c>
      <c r="S153" s="193">
        <f t="shared" ref="S153:S173" si="291">Q153</f>
        <v>16</v>
      </c>
      <c r="T153" s="194">
        <f t="shared" ref="T153:T173" si="292">R153</f>
        <v>0</v>
      </c>
      <c r="U153" s="193">
        <f t="shared" ref="U153:U173" si="293">S153</f>
        <v>16</v>
      </c>
      <c r="V153" s="194">
        <f t="shared" ref="V153:V173" si="294">T153</f>
        <v>0</v>
      </c>
      <c r="W153" s="195">
        <f t="shared" ref="W153:W173" si="295">TIME(K153,L153,0)</f>
        <v>0.34722222222222227</v>
      </c>
      <c r="X153" s="195">
        <f t="shared" ref="X153:X173" si="296">TIME(M153,N153,0)</f>
        <v>0.54166666666666663</v>
      </c>
      <c r="Y153" s="195">
        <f t="shared" ref="Y153:Y173" si="297">TIME(O153,P153,0)</f>
        <v>0.5625</v>
      </c>
      <c r="Z153" s="195">
        <f t="shared" ref="Z153:Z173" si="298">TIME(Q153,R153,0)</f>
        <v>0.66666666666666663</v>
      </c>
      <c r="AA153" s="195">
        <f t="shared" ref="AA153:AA173" si="299">TIME(S153,T153,0)</f>
        <v>0.66666666666666663</v>
      </c>
      <c r="AB153" s="195">
        <f t="shared" ref="AB153:AB173" si="300">TIME(U153,V153,0)</f>
        <v>0.66666666666666663</v>
      </c>
      <c r="AC153" s="667"/>
      <c r="AD153" s="196">
        <f t="shared" si="278"/>
        <v>0.35069444444444442</v>
      </c>
      <c r="AE153" s="667"/>
      <c r="AF153" s="196">
        <f t="shared" si="279"/>
        <v>0.29861111111111099</v>
      </c>
      <c r="AG153" s="196"/>
      <c r="AH153" s="196" t="s">
        <v>963</v>
      </c>
      <c r="AI153" s="196"/>
      <c r="AJ153" s="710"/>
      <c r="AK153" s="709">
        <f t="shared" si="286"/>
        <v>0</v>
      </c>
      <c r="AL153" s="709">
        <f t="shared" si="287"/>
        <v>0</v>
      </c>
      <c r="AM153" s="709">
        <f t="shared" si="288"/>
        <v>0</v>
      </c>
      <c r="AN153" s="709"/>
      <c r="AO153" s="709">
        <f t="shared" si="280"/>
        <v>1</v>
      </c>
      <c r="AP153" s="709">
        <f t="shared" si="289"/>
        <v>1</v>
      </c>
    </row>
    <row r="154" spans="1:42" ht="12.75" hidden="1" customHeight="1" outlineLevel="1" x14ac:dyDescent="0.2">
      <c r="B154" s="851"/>
      <c r="C154" s="851"/>
      <c r="D154" s="27" t="str">
        <f t="shared" si="281"/>
        <v/>
      </c>
      <c r="E154" s="191" t="str">
        <f t="shared" si="282"/>
        <v>Di</v>
      </c>
      <c r="F154" s="191">
        <f t="shared" si="283"/>
        <v>2023</v>
      </c>
      <c r="G154" s="191">
        <f t="shared" si="284"/>
        <v>5</v>
      </c>
      <c r="H154" s="191">
        <f t="shared" si="290"/>
        <v>9</v>
      </c>
      <c r="I154" s="192">
        <f t="shared" si="285"/>
        <v>43593</v>
      </c>
      <c r="J154" s="192"/>
      <c r="K154" s="193">
        <v>7</v>
      </c>
      <c r="L154" s="194">
        <v>55</v>
      </c>
      <c r="M154" s="193">
        <v>13</v>
      </c>
      <c r="N154" s="194">
        <v>0</v>
      </c>
      <c r="O154" s="193">
        <v>13</v>
      </c>
      <c r="P154" s="194">
        <v>30</v>
      </c>
      <c r="Q154" s="193">
        <v>16</v>
      </c>
      <c r="R154" s="194">
        <v>0</v>
      </c>
      <c r="S154" s="193">
        <f t="shared" si="291"/>
        <v>16</v>
      </c>
      <c r="T154" s="194">
        <f t="shared" si="292"/>
        <v>0</v>
      </c>
      <c r="U154" s="193">
        <f t="shared" si="293"/>
        <v>16</v>
      </c>
      <c r="V154" s="194">
        <f t="shared" si="294"/>
        <v>0</v>
      </c>
      <c r="W154" s="195">
        <f t="shared" si="295"/>
        <v>0.3298611111111111</v>
      </c>
      <c r="X154" s="195">
        <f t="shared" si="296"/>
        <v>0.54166666666666663</v>
      </c>
      <c r="Y154" s="195">
        <f t="shared" si="297"/>
        <v>0.5625</v>
      </c>
      <c r="Z154" s="195">
        <f t="shared" si="298"/>
        <v>0.66666666666666663</v>
      </c>
      <c r="AA154" s="195">
        <f t="shared" si="299"/>
        <v>0.66666666666666663</v>
      </c>
      <c r="AB154" s="195">
        <f t="shared" si="300"/>
        <v>0.66666666666666663</v>
      </c>
      <c r="AC154" s="667"/>
      <c r="AD154" s="196">
        <f t="shared" si="278"/>
        <v>0.35069444444444442</v>
      </c>
      <c r="AE154" s="667"/>
      <c r="AF154" s="196">
        <f t="shared" si="279"/>
        <v>0.31597222222222215</v>
      </c>
      <c r="AG154" s="196"/>
      <c r="AH154" s="196" t="s">
        <v>963</v>
      </c>
      <c r="AI154" s="196"/>
      <c r="AJ154" s="710"/>
      <c r="AK154" s="709">
        <f t="shared" si="286"/>
        <v>0</v>
      </c>
      <c r="AL154" s="709">
        <f t="shared" si="287"/>
        <v>0</v>
      </c>
      <c r="AM154" s="709">
        <f t="shared" si="288"/>
        <v>0</v>
      </c>
      <c r="AN154" s="709"/>
      <c r="AO154" s="709">
        <f t="shared" si="280"/>
        <v>1</v>
      </c>
      <c r="AP154" s="709">
        <f t="shared" si="289"/>
        <v>1</v>
      </c>
    </row>
    <row r="155" spans="1:42" ht="12.75" hidden="1" customHeight="1" outlineLevel="1" x14ac:dyDescent="0.2">
      <c r="B155" s="851"/>
      <c r="C155" s="851"/>
      <c r="D155" s="27" t="str">
        <f t="shared" si="281"/>
        <v/>
      </c>
      <c r="E155" s="191" t="str">
        <f t="shared" si="282"/>
        <v>Mi</v>
      </c>
      <c r="F155" s="191">
        <f t="shared" si="283"/>
        <v>2023</v>
      </c>
      <c r="G155" s="191">
        <f t="shared" si="284"/>
        <v>5</v>
      </c>
      <c r="H155" s="191">
        <f t="shared" si="290"/>
        <v>10</v>
      </c>
      <c r="I155" s="192">
        <f t="shared" si="285"/>
        <v>43594</v>
      </c>
      <c r="J155" s="192"/>
      <c r="K155" s="193">
        <v>8</v>
      </c>
      <c r="L155" s="194">
        <v>20</v>
      </c>
      <c r="M155" s="193">
        <v>13</v>
      </c>
      <c r="N155" s="194">
        <v>0</v>
      </c>
      <c r="O155" s="193">
        <v>13</v>
      </c>
      <c r="P155" s="194">
        <v>30</v>
      </c>
      <c r="Q155" s="193">
        <v>16</v>
      </c>
      <c r="R155" s="194">
        <v>0</v>
      </c>
      <c r="S155" s="193">
        <f t="shared" si="291"/>
        <v>16</v>
      </c>
      <c r="T155" s="194">
        <f t="shared" si="292"/>
        <v>0</v>
      </c>
      <c r="U155" s="193">
        <f t="shared" si="293"/>
        <v>16</v>
      </c>
      <c r="V155" s="194">
        <f t="shared" si="294"/>
        <v>0</v>
      </c>
      <c r="W155" s="195">
        <f t="shared" si="295"/>
        <v>0.34722222222222227</v>
      </c>
      <c r="X155" s="195">
        <f t="shared" si="296"/>
        <v>0.54166666666666663</v>
      </c>
      <c r="Y155" s="195">
        <f t="shared" si="297"/>
        <v>0.5625</v>
      </c>
      <c r="Z155" s="195">
        <f t="shared" si="298"/>
        <v>0.66666666666666663</v>
      </c>
      <c r="AA155" s="195">
        <f t="shared" si="299"/>
        <v>0.66666666666666663</v>
      </c>
      <c r="AB155" s="195">
        <f t="shared" si="300"/>
        <v>0.66666666666666663</v>
      </c>
      <c r="AC155" s="667"/>
      <c r="AD155" s="196">
        <f t="shared" si="278"/>
        <v>0.35069444444444442</v>
      </c>
      <c r="AE155" s="667"/>
      <c r="AF155" s="196">
        <f t="shared" si="279"/>
        <v>0.29861111111111099</v>
      </c>
      <c r="AG155" s="196"/>
      <c r="AH155" s="196" t="s">
        <v>963</v>
      </c>
      <c r="AI155" s="196"/>
      <c r="AJ155" s="710"/>
      <c r="AK155" s="709">
        <f t="shared" si="286"/>
        <v>0</v>
      </c>
      <c r="AL155" s="709">
        <f t="shared" si="287"/>
        <v>0</v>
      </c>
      <c r="AM155" s="709">
        <f t="shared" si="288"/>
        <v>0</v>
      </c>
      <c r="AN155" s="709"/>
      <c r="AO155" s="709">
        <f t="shared" si="280"/>
        <v>1</v>
      </c>
      <c r="AP155" s="709">
        <f t="shared" si="289"/>
        <v>1</v>
      </c>
    </row>
    <row r="156" spans="1:42" ht="12.75" hidden="1" customHeight="1" outlineLevel="1" x14ac:dyDescent="0.2">
      <c r="B156" s="851"/>
      <c r="C156" s="851"/>
      <c r="D156" s="27" t="str">
        <f t="shared" si="281"/>
        <v/>
      </c>
      <c r="E156" s="191" t="str">
        <f t="shared" si="282"/>
        <v>Do</v>
      </c>
      <c r="F156" s="191">
        <f t="shared" si="283"/>
        <v>2023</v>
      </c>
      <c r="G156" s="191">
        <f t="shared" si="284"/>
        <v>5</v>
      </c>
      <c r="H156" s="191">
        <f t="shared" si="290"/>
        <v>11</v>
      </c>
      <c r="I156" s="192">
        <f t="shared" si="285"/>
        <v>43595</v>
      </c>
      <c r="J156" s="192"/>
      <c r="K156" s="193">
        <v>7</v>
      </c>
      <c r="L156" s="194">
        <v>15</v>
      </c>
      <c r="M156" s="193">
        <v>12</v>
      </c>
      <c r="N156" s="194">
        <v>0</v>
      </c>
      <c r="O156" s="193">
        <v>12</v>
      </c>
      <c r="P156" s="194">
        <v>30</v>
      </c>
      <c r="Q156" s="193">
        <v>16</v>
      </c>
      <c r="R156" s="194">
        <v>15</v>
      </c>
      <c r="S156" s="193">
        <f t="shared" si="291"/>
        <v>16</v>
      </c>
      <c r="T156" s="194">
        <f t="shared" si="292"/>
        <v>15</v>
      </c>
      <c r="U156" s="193">
        <f t="shared" si="293"/>
        <v>16</v>
      </c>
      <c r="V156" s="194">
        <f t="shared" si="294"/>
        <v>15</v>
      </c>
      <c r="W156" s="195">
        <f t="shared" si="295"/>
        <v>0.30208333333333331</v>
      </c>
      <c r="X156" s="195">
        <f t="shared" si="296"/>
        <v>0.5</v>
      </c>
      <c r="Y156" s="195">
        <f t="shared" si="297"/>
        <v>0.52083333333333337</v>
      </c>
      <c r="Z156" s="195">
        <f t="shared" si="298"/>
        <v>0.67708333333333337</v>
      </c>
      <c r="AA156" s="195">
        <f t="shared" si="299"/>
        <v>0.67708333333333337</v>
      </c>
      <c r="AB156" s="195">
        <f t="shared" si="300"/>
        <v>0.67708333333333337</v>
      </c>
      <c r="AC156" s="667"/>
      <c r="AD156" s="196">
        <f t="shared" si="278"/>
        <v>0.35069444444444442</v>
      </c>
      <c r="AE156" s="667"/>
      <c r="AF156" s="196">
        <f t="shared" si="279"/>
        <v>0.35416666666666669</v>
      </c>
      <c r="AG156" s="196"/>
      <c r="AH156" s="196" t="s">
        <v>963</v>
      </c>
      <c r="AI156" s="196"/>
      <c r="AJ156" s="710"/>
      <c r="AK156" s="709">
        <f t="shared" si="286"/>
        <v>0</v>
      </c>
      <c r="AL156" s="709">
        <f t="shared" si="287"/>
        <v>0</v>
      </c>
      <c r="AM156" s="709">
        <f t="shared" si="288"/>
        <v>0</v>
      </c>
      <c r="AN156" s="709"/>
      <c r="AO156" s="709">
        <f t="shared" si="280"/>
        <v>1</v>
      </c>
      <c r="AP156" s="709">
        <f t="shared" si="289"/>
        <v>1</v>
      </c>
    </row>
    <row r="157" spans="1:42" ht="12.75" hidden="1" customHeight="1" outlineLevel="1" x14ac:dyDescent="0.2">
      <c r="B157" s="851"/>
      <c r="C157" s="851"/>
      <c r="D157" s="27" t="str">
        <f t="shared" si="281"/>
        <v/>
      </c>
      <c r="E157" s="191" t="str">
        <f t="shared" si="282"/>
        <v>Fr</v>
      </c>
      <c r="F157" s="191">
        <f t="shared" si="283"/>
        <v>2023</v>
      </c>
      <c r="G157" s="191">
        <f t="shared" si="284"/>
        <v>5</v>
      </c>
      <c r="H157" s="191">
        <f t="shared" si="290"/>
        <v>12</v>
      </c>
      <c r="I157" s="192">
        <f t="shared" si="285"/>
        <v>43596</v>
      </c>
      <c r="J157" s="192"/>
      <c r="K157" s="193">
        <v>8</v>
      </c>
      <c r="L157" s="194">
        <v>50</v>
      </c>
      <c r="M157" s="193">
        <v>13</v>
      </c>
      <c r="N157" s="194">
        <v>0</v>
      </c>
      <c r="O157" s="193">
        <v>14</v>
      </c>
      <c r="P157" s="194">
        <v>30</v>
      </c>
      <c r="Q157" s="193">
        <v>17</v>
      </c>
      <c r="R157" s="194">
        <v>30</v>
      </c>
      <c r="S157" s="193">
        <v>16</v>
      </c>
      <c r="T157" s="194">
        <v>45</v>
      </c>
      <c r="U157" s="193">
        <f t="shared" si="293"/>
        <v>16</v>
      </c>
      <c r="V157" s="194">
        <f t="shared" si="294"/>
        <v>45</v>
      </c>
      <c r="W157" s="195">
        <f t="shared" si="295"/>
        <v>0.36805555555555558</v>
      </c>
      <c r="X157" s="195">
        <f t="shared" si="296"/>
        <v>0.54166666666666663</v>
      </c>
      <c r="Y157" s="195">
        <f t="shared" si="297"/>
        <v>0.60416666666666663</v>
      </c>
      <c r="Z157" s="195">
        <f t="shared" si="298"/>
        <v>0.72916666666666663</v>
      </c>
      <c r="AA157" s="195">
        <f t="shared" si="299"/>
        <v>0.69791666666666663</v>
      </c>
      <c r="AB157" s="195">
        <f t="shared" si="300"/>
        <v>0.69791666666666663</v>
      </c>
      <c r="AC157" s="667"/>
      <c r="AD157" s="196">
        <f t="shared" si="278"/>
        <v>0.35069444444444442</v>
      </c>
      <c r="AE157" s="667"/>
      <c r="AF157" s="196">
        <f t="shared" si="279"/>
        <v>0.29861111111111105</v>
      </c>
      <c r="AG157" s="196"/>
      <c r="AH157" s="196" t="s">
        <v>963</v>
      </c>
      <c r="AI157" s="196"/>
      <c r="AJ157" s="710"/>
      <c r="AK157" s="709">
        <f t="shared" si="286"/>
        <v>0</v>
      </c>
      <c r="AL157" s="709">
        <f t="shared" si="287"/>
        <v>0</v>
      </c>
      <c r="AM157" s="709">
        <f t="shared" si="288"/>
        <v>0</v>
      </c>
      <c r="AN157" s="709"/>
      <c r="AO157" s="709">
        <f t="shared" si="280"/>
        <v>1</v>
      </c>
      <c r="AP157" s="709">
        <f t="shared" si="289"/>
        <v>1</v>
      </c>
    </row>
    <row r="158" spans="1:42" ht="12.75" hidden="1" customHeight="1" outlineLevel="1" x14ac:dyDescent="0.2">
      <c r="B158" s="851"/>
      <c r="C158" s="851"/>
      <c r="D158" s="27" t="str">
        <f t="shared" si="281"/>
        <v/>
      </c>
      <c r="E158" s="191" t="str">
        <f t="shared" si="282"/>
        <v>Sa</v>
      </c>
      <c r="F158" s="191">
        <f t="shared" si="283"/>
        <v>2023</v>
      </c>
      <c r="G158" s="191">
        <f t="shared" si="284"/>
        <v>5</v>
      </c>
      <c r="H158" s="191">
        <f t="shared" si="290"/>
        <v>13</v>
      </c>
      <c r="I158" s="192">
        <f t="shared" si="285"/>
        <v>43597</v>
      </c>
      <c r="J158" s="192"/>
      <c r="K158" s="193">
        <f t="shared" si="267"/>
        <v>0</v>
      </c>
      <c r="L158" s="194">
        <f t="shared" si="267"/>
        <v>0</v>
      </c>
      <c r="M158" s="193">
        <f t="shared" si="267"/>
        <v>0</v>
      </c>
      <c r="N158" s="194">
        <f t="shared" si="267"/>
        <v>0</v>
      </c>
      <c r="O158" s="193">
        <f t="shared" si="267"/>
        <v>0</v>
      </c>
      <c r="P158" s="194">
        <f t="shared" si="267"/>
        <v>0</v>
      </c>
      <c r="Q158" s="193">
        <f t="shared" si="267"/>
        <v>0</v>
      </c>
      <c r="R158" s="194">
        <f t="shared" si="267"/>
        <v>0</v>
      </c>
      <c r="S158" s="193">
        <f t="shared" si="291"/>
        <v>0</v>
      </c>
      <c r="T158" s="194">
        <f t="shared" si="292"/>
        <v>0</v>
      </c>
      <c r="U158" s="193">
        <f t="shared" si="293"/>
        <v>0</v>
      </c>
      <c r="V158" s="194">
        <f t="shared" si="294"/>
        <v>0</v>
      </c>
      <c r="W158" s="195">
        <f t="shared" si="295"/>
        <v>0</v>
      </c>
      <c r="X158" s="195">
        <f t="shared" si="296"/>
        <v>0</v>
      </c>
      <c r="Y158" s="195">
        <f t="shared" si="297"/>
        <v>0</v>
      </c>
      <c r="Z158" s="195">
        <f t="shared" si="298"/>
        <v>0</v>
      </c>
      <c r="AA158" s="195">
        <f t="shared" si="299"/>
        <v>0</v>
      </c>
      <c r="AB158" s="195">
        <f t="shared" si="300"/>
        <v>0</v>
      </c>
      <c r="AC158" s="667"/>
      <c r="AD158" s="196">
        <f t="shared" si="278"/>
        <v>0</v>
      </c>
      <c r="AE158" s="667"/>
      <c r="AF158" s="196">
        <f t="shared" si="279"/>
        <v>0</v>
      </c>
      <c r="AG158" s="196"/>
      <c r="AH158" s="196"/>
      <c r="AI158" s="196"/>
      <c r="AJ158" s="710"/>
      <c r="AK158" s="709">
        <f t="shared" si="286"/>
        <v>0</v>
      </c>
      <c r="AL158" s="709">
        <f t="shared" si="287"/>
        <v>0</v>
      </c>
      <c r="AM158" s="709">
        <f t="shared" si="288"/>
        <v>0</v>
      </c>
      <c r="AN158" s="709"/>
      <c r="AO158" s="709">
        <f t="shared" si="280"/>
        <v>0</v>
      </c>
      <c r="AP158" s="709">
        <f t="shared" si="289"/>
        <v>0</v>
      </c>
    </row>
    <row r="159" spans="1:42" ht="12.75" hidden="1" customHeight="1" outlineLevel="1" x14ac:dyDescent="0.2">
      <c r="B159" s="851"/>
      <c r="C159" s="851"/>
      <c r="D159" s="27" t="str">
        <f t="shared" si="281"/>
        <v/>
      </c>
      <c r="E159" s="191" t="str">
        <f t="shared" si="282"/>
        <v>So</v>
      </c>
      <c r="F159" s="191">
        <f t="shared" si="283"/>
        <v>2023</v>
      </c>
      <c r="G159" s="191">
        <f t="shared" si="284"/>
        <v>5</v>
      </c>
      <c r="H159" s="191">
        <f t="shared" si="290"/>
        <v>14</v>
      </c>
      <c r="I159" s="192">
        <f t="shared" si="285"/>
        <v>43598</v>
      </c>
      <c r="J159" s="192"/>
      <c r="K159" s="193">
        <f t="shared" si="267"/>
        <v>0</v>
      </c>
      <c r="L159" s="194">
        <f t="shared" si="267"/>
        <v>0</v>
      </c>
      <c r="M159" s="193">
        <f t="shared" si="267"/>
        <v>0</v>
      </c>
      <c r="N159" s="194">
        <f t="shared" si="267"/>
        <v>0</v>
      </c>
      <c r="O159" s="193">
        <f t="shared" si="267"/>
        <v>0</v>
      </c>
      <c r="P159" s="194">
        <f t="shared" si="267"/>
        <v>0</v>
      </c>
      <c r="Q159" s="193">
        <f t="shared" si="267"/>
        <v>0</v>
      </c>
      <c r="R159" s="194">
        <f t="shared" si="267"/>
        <v>0</v>
      </c>
      <c r="S159" s="193">
        <f t="shared" si="291"/>
        <v>0</v>
      </c>
      <c r="T159" s="194">
        <f t="shared" si="292"/>
        <v>0</v>
      </c>
      <c r="U159" s="193">
        <f t="shared" si="293"/>
        <v>0</v>
      </c>
      <c r="V159" s="194">
        <f t="shared" si="294"/>
        <v>0</v>
      </c>
      <c r="W159" s="195">
        <f t="shared" si="295"/>
        <v>0</v>
      </c>
      <c r="X159" s="195">
        <f t="shared" si="296"/>
        <v>0</v>
      </c>
      <c r="Y159" s="195">
        <f t="shared" si="297"/>
        <v>0</v>
      </c>
      <c r="Z159" s="195">
        <f t="shared" si="298"/>
        <v>0</v>
      </c>
      <c r="AA159" s="195">
        <f t="shared" si="299"/>
        <v>0</v>
      </c>
      <c r="AB159" s="195">
        <f t="shared" si="300"/>
        <v>0</v>
      </c>
      <c r="AC159" s="667"/>
      <c r="AD159" s="196">
        <f t="shared" si="278"/>
        <v>0</v>
      </c>
      <c r="AE159" s="667"/>
      <c r="AF159" s="196">
        <f t="shared" si="279"/>
        <v>0</v>
      </c>
      <c r="AG159" s="196"/>
      <c r="AH159" s="196"/>
      <c r="AI159" s="196"/>
      <c r="AJ159" s="710"/>
      <c r="AK159" s="709">
        <f t="shared" si="286"/>
        <v>0</v>
      </c>
      <c r="AL159" s="709">
        <f t="shared" si="287"/>
        <v>0</v>
      </c>
      <c r="AM159" s="709">
        <f t="shared" si="288"/>
        <v>0</v>
      </c>
      <c r="AN159" s="709"/>
      <c r="AO159" s="709">
        <f t="shared" si="280"/>
        <v>0</v>
      </c>
      <c r="AP159" s="709">
        <f t="shared" si="289"/>
        <v>0</v>
      </c>
    </row>
    <row r="160" spans="1:42" ht="12.75" hidden="1" customHeight="1" outlineLevel="1" x14ac:dyDescent="0.2">
      <c r="B160" s="851"/>
      <c r="C160" s="851"/>
      <c r="D160" s="27">
        <f t="shared" si="281"/>
        <v>20</v>
      </c>
      <c r="E160" s="191" t="str">
        <f t="shared" si="282"/>
        <v>Mo</v>
      </c>
      <c r="F160" s="191">
        <f t="shared" si="283"/>
        <v>2023</v>
      </c>
      <c r="G160" s="191">
        <f t="shared" si="284"/>
        <v>5</v>
      </c>
      <c r="H160" s="191">
        <f t="shared" si="290"/>
        <v>15</v>
      </c>
      <c r="I160" s="192">
        <f t="shared" si="285"/>
        <v>43599</v>
      </c>
      <c r="J160" s="192"/>
      <c r="K160" s="193">
        <f t="shared" si="267"/>
        <v>7</v>
      </c>
      <c r="L160" s="194">
        <f t="shared" si="267"/>
        <v>0</v>
      </c>
      <c r="M160" s="193">
        <f t="shared" si="267"/>
        <v>13</v>
      </c>
      <c r="N160" s="194">
        <f t="shared" si="267"/>
        <v>0</v>
      </c>
      <c r="O160" s="193">
        <f t="shared" si="267"/>
        <v>13</v>
      </c>
      <c r="P160" s="194">
        <f t="shared" si="267"/>
        <v>30</v>
      </c>
      <c r="Q160" s="193">
        <f t="shared" si="267"/>
        <v>15</v>
      </c>
      <c r="R160" s="194">
        <f t="shared" si="267"/>
        <v>55</v>
      </c>
      <c r="S160" s="193">
        <f t="shared" si="291"/>
        <v>15</v>
      </c>
      <c r="T160" s="194">
        <f t="shared" si="292"/>
        <v>55</v>
      </c>
      <c r="U160" s="193">
        <f t="shared" si="293"/>
        <v>15</v>
      </c>
      <c r="V160" s="194">
        <f t="shared" si="294"/>
        <v>55</v>
      </c>
      <c r="W160" s="195">
        <f t="shared" si="295"/>
        <v>0.29166666666666669</v>
      </c>
      <c r="X160" s="195">
        <f t="shared" si="296"/>
        <v>0.54166666666666663</v>
      </c>
      <c r="Y160" s="195">
        <f t="shared" si="297"/>
        <v>0.5625</v>
      </c>
      <c r="Z160" s="195">
        <f t="shared" si="298"/>
        <v>0.66319444444444442</v>
      </c>
      <c r="AA160" s="195">
        <f t="shared" si="299"/>
        <v>0.66319444444444442</v>
      </c>
      <c r="AB160" s="195">
        <f t="shared" si="300"/>
        <v>0.66319444444444442</v>
      </c>
      <c r="AC160" s="667"/>
      <c r="AD160" s="196">
        <f t="shared" si="278"/>
        <v>0.35069444444444442</v>
      </c>
      <c r="AE160" s="667"/>
      <c r="AF160" s="196">
        <f t="shared" si="279"/>
        <v>0.35069444444444436</v>
      </c>
      <c r="AG160" s="196"/>
      <c r="AH160" s="196" t="s">
        <v>1669</v>
      </c>
      <c r="AI160" s="196"/>
      <c r="AJ160" s="710"/>
      <c r="AK160" s="709">
        <f t="shared" si="286"/>
        <v>1</v>
      </c>
      <c r="AL160" s="709">
        <f t="shared" si="287"/>
        <v>0</v>
      </c>
      <c r="AM160" s="709">
        <f t="shared" si="288"/>
        <v>0</v>
      </c>
      <c r="AN160" s="709"/>
      <c r="AO160" s="709">
        <f t="shared" si="280"/>
        <v>0</v>
      </c>
      <c r="AP160" s="709">
        <f t="shared" si="289"/>
        <v>1</v>
      </c>
    </row>
    <row r="161" spans="2:42" ht="12.75" hidden="1" customHeight="1" outlineLevel="1" x14ac:dyDescent="0.2">
      <c r="B161" s="851"/>
      <c r="C161" s="851"/>
      <c r="D161" s="27" t="str">
        <f t="shared" si="281"/>
        <v/>
      </c>
      <c r="E161" s="191" t="str">
        <f t="shared" si="282"/>
        <v>Di</v>
      </c>
      <c r="F161" s="191">
        <f t="shared" si="283"/>
        <v>2023</v>
      </c>
      <c r="G161" s="191">
        <f t="shared" si="284"/>
        <v>5</v>
      </c>
      <c r="H161" s="191">
        <f t="shared" si="290"/>
        <v>16</v>
      </c>
      <c r="I161" s="192">
        <f t="shared" si="285"/>
        <v>43600</v>
      </c>
      <c r="J161" s="192"/>
      <c r="K161" s="193">
        <f t="shared" si="267"/>
        <v>7</v>
      </c>
      <c r="L161" s="194">
        <f t="shared" si="267"/>
        <v>0</v>
      </c>
      <c r="M161" s="193">
        <f t="shared" si="267"/>
        <v>13</v>
      </c>
      <c r="N161" s="194">
        <f t="shared" si="267"/>
        <v>0</v>
      </c>
      <c r="O161" s="193">
        <f t="shared" si="267"/>
        <v>13</v>
      </c>
      <c r="P161" s="194">
        <f t="shared" si="267"/>
        <v>30</v>
      </c>
      <c r="Q161" s="193">
        <f t="shared" si="267"/>
        <v>15</v>
      </c>
      <c r="R161" s="194">
        <f t="shared" si="267"/>
        <v>55</v>
      </c>
      <c r="S161" s="193">
        <f t="shared" si="291"/>
        <v>15</v>
      </c>
      <c r="T161" s="194">
        <f t="shared" si="292"/>
        <v>55</v>
      </c>
      <c r="U161" s="193">
        <f t="shared" si="293"/>
        <v>15</v>
      </c>
      <c r="V161" s="194">
        <f t="shared" si="294"/>
        <v>55</v>
      </c>
      <c r="W161" s="195">
        <f t="shared" si="295"/>
        <v>0.29166666666666669</v>
      </c>
      <c r="X161" s="195">
        <f t="shared" si="296"/>
        <v>0.54166666666666663</v>
      </c>
      <c r="Y161" s="195">
        <f t="shared" si="297"/>
        <v>0.5625</v>
      </c>
      <c r="Z161" s="195">
        <f t="shared" si="298"/>
        <v>0.66319444444444442</v>
      </c>
      <c r="AA161" s="195">
        <f t="shared" si="299"/>
        <v>0.66319444444444442</v>
      </c>
      <c r="AB161" s="195">
        <f t="shared" si="300"/>
        <v>0.66319444444444442</v>
      </c>
      <c r="AC161" s="667"/>
      <c r="AD161" s="196">
        <f t="shared" si="278"/>
        <v>0.35069444444444442</v>
      </c>
      <c r="AE161" s="667"/>
      <c r="AF161" s="196">
        <f t="shared" si="279"/>
        <v>0.35069444444444436</v>
      </c>
      <c r="AG161" s="196"/>
      <c r="AH161" s="196" t="s">
        <v>1669</v>
      </c>
      <c r="AI161" s="196"/>
      <c r="AJ161" s="709"/>
      <c r="AK161" s="709">
        <f t="shared" si="286"/>
        <v>1</v>
      </c>
      <c r="AL161" s="709">
        <f t="shared" si="287"/>
        <v>0</v>
      </c>
      <c r="AM161" s="709">
        <f t="shared" si="288"/>
        <v>0</v>
      </c>
      <c r="AN161" s="709"/>
      <c r="AO161" s="709">
        <f t="shared" si="280"/>
        <v>0</v>
      </c>
      <c r="AP161" s="709">
        <f t="shared" si="289"/>
        <v>1</v>
      </c>
    </row>
    <row r="162" spans="2:42" ht="12.75" hidden="1" customHeight="1" outlineLevel="1" x14ac:dyDescent="0.2">
      <c r="B162" s="851"/>
      <c r="C162" s="851"/>
      <c r="D162" s="27" t="str">
        <f t="shared" si="281"/>
        <v/>
      </c>
      <c r="E162" s="191" t="str">
        <f t="shared" si="282"/>
        <v>Mi</v>
      </c>
      <c r="F162" s="191">
        <f t="shared" si="283"/>
        <v>2023</v>
      </c>
      <c r="G162" s="191">
        <f t="shared" si="284"/>
        <v>5</v>
      </c>
      <c r="H162" s="191">
        <f t="shared" si="290"/>
        <v>17</v>
      </c>
      <c r="I162" s="192">
        <f t="shared" si="285"/>
        <v>43601</v>
      </c>
      <c r="J162" s="192"/>
      <c r="K162" s="193">
        <f t="shared" ref="K162:R173" si="301">IF(OR($E162="Sa",$E162="So"),K$4,K$5)</f>
        <v>7</v>
      </c>
      <c r="L162" s="194">
        <f t="shared" si="301"/>
        <v>0</v>
      </c>
      <c r="M162" s="193">
        <f t="shared" si="301"/>
        <v>13</v>
      </c>
      <c r="N162" s="194">
        <f t="shared" si="301"/>
        <v>0</v>
      </c>
      <c r="O162" s="193">
        <f t="shared" si="301"/>
        <v>13</v>
      </c>
      <c r="P162" s="194">
        <f t="shared" si="301"/>
        <v>30</v>
      </c>
      <c r="Q162" s="193">
        <f t="shared" si="301"/>
        <v>15</v>
      </c>
      <c r="R162" s="194">
        <f t="shared" si="301"/>
        <v>55</v>
      </c>
      <c r="S162" s="193">
        <f t="shared" si="291"/>
        <v>15</v>
      </c>
      <c r="T162" s="194">
        <f t="shared" si="292"/>
        <v>55</v>
      </c>
      <c r="U162" s="193">
        <f t="shared" si="293"/>
        <v>15</v>
      </c>
      <c r="V162" s="194">
        <f t="shared" si="294"/>
        <v>55</v>
      </c>
      <c r="W162" s="195">
        <f t="shared" si="295"/>
        <v>0.29166666666666669</v>
      </c>
      <c r="X162" s="195">
        <f t="shared" si="296"/>
        <v>0.54166666666666663</v>
      </c>
      <c r="Y162" s="195">
        <f t="shared" si="297"/>
        <v>0.5625</v>
      </c>
      <c r="Z162" s="195">
        <f t="shared" si="298"/>
        <v>0.66319444444444442</v>
      </c>
      <c r="AA162" s="195">
        <f t="shared" si="299"/>
        <v>0.66319444444444442</v>
      </c>
      <c r="AB162" s="195">
        <f t="shared" si="300"/>
        <v>0.66319444444444442</v>
      </c>
      <c r="AC162" s="667"/>
      <c r="AD162" s="196">
        <f t="shared" si="278"/>
        <v>0.35069444444444442</v>
      </c>
      <c r="AE162" s="667"/>
      <c r="AF162" s="196">
        <f t="shared" si="279"/>
        <v>0.35069444444444436</v>
      </c>
      <c r="AG162" s="196"/>
      <c r="AH162" s="196" t="s">
        <v>1669</v>
      </c>
      <c r="AI162" s="196"/>
      <c r="AJ162" s="709"/>
      <c r="AK162" s="709">
        <f t="shared" si="286"/>
        <v>1</v>
      </c>
      <c r="AL162" s="709">
        <f t="shared" si="287"/>
        <v>0</v>
      </c>
      <c r="AM162" s="709">
        <f t="shared" si="288"/>
        <v>0</v>
      </c>
      <c r="AN162" s="709"/>
      <c r="AO162" s="709">
        <f t="shared" si="280"/>
        <v>0</v>
      </c>
      <c r="AP162" s="709">
        <f t="shared" si="289"/>
        <v>1</v>
      </c>
    </row>
    <row r="163" spans="2:42" ht="12.75" hidden="1" customHeight="1" outlineLevel="1" x14ac:dyDescent="0.2">
      <c r="B163" s="851"/>
      <c r="C163" s="851"/>
      <c r="D163" s="27" t="str">
        <f t="shared" si="281"/>
        <v/>
      </c>
      <c r="E163" s="191" t="str">
        <f t="shared" si="282"/>
        <v>Do</v>
      </c>
      <c r="F163" s="191">
        <f t="shared" si="283"/>
        <v>2023</v>
      </c>
      <c r="G163" s="191">
        <f t="shared" si="284"/>
        <v>5</v>
      </c>
      <c r="H163" s="191">
        <f t="shared" si="290"/>
        <v>18</v>
      </c>
      <c r="I163" s="192">
        <f t="shared" si="285"/>
        <v>43602</v>
      </c>
      <c r="J163" s="192"/>
      <c r="K163" s="193">
        <f t="shared" si="301"/>
        <v>7</v>
      </c>
      <c r="L163" s="194">
        <f t="shared" si="301"/>
        <v>0</v>
      </c>
      <c r="M163" s="193">
        <f t="shared" si="301"/>
        <v>13</v>
      </c>
      <c r="N163" s="194">
        <f t="shared" si="301"/>
        <v>0</v>
      </c>
      <c r="O163" s="193">
        <f t="shared" si="301"/>
        <v>13</v>
      </c>
      <c r="P163" s="194">
        <f t="shared" si="301"/>
        <v>30</v>
      </c>
      <c r="Q163" s="193">
        <f t="shared" si="301"/>
        <v>15</v>
      </c>
      <c r="R163" s="194">
        <f t="shared" si="301"/>
        <v>55</v>
      </c>
      <c r="S163" s="193">
        <f t="shared" si="291"/>
        <v>15</v>
      </c>
      <c r="T163" s="194">
        <f t="shared" si="292"/>
        <v>55</v>
      </c>
      <c r="U163" s="193">
        <f t="shared" si="293"/>
        <v>15</v>
      </c>
      <c r="V163" s="194">
        <f t="shared" si="294"/>
        <v>55</v>
      </c>
      <c r="W163" s="195">
        <f t="shared" si="295"/>
        <v>0.29166666666666669</v>
      </c>
      <c r="X163" s="195">
        <f t="shared" si="296"/>
        <v>0.54166666666666663</v>
      </c>
      <c r="Y163" s="195">
        <f t="shared" si="297"/>
        <v>0.5625</v>
      </c>
      <c r="Z163" s="195">
        <f t="shared" si="298"/>
        <v>0.66319444444444442</v>
      </c>
      <c r="AA163" s="195">
        <f t="shared" si="299"/>
        <v>0.66319444444444442</v>
      </c>
      <c r="AB163" s="195">
        <f t="shared" si="300"/>
        <v>0.66319444444444442</v>
      </c>
      <c r="AC163" s="667"/>
      <c r="AD163" s="196">
        <f t="shared" si="278"/>
        <v>0.35069444444444442</v>
      </c>
      <c r="AE163" s="667"/>
      <c r="AF163" s="196">
        <f t="shared" si="279"/>
        <v>0.35069444444444436</v>
      </c>
      <c r="AG163" s="196"/>
      <c r="AH163" s="196" t="s">
        <v>1685</v>
      </c>
      <c r="AI163" s="196"/>
      <c r="AJ163" s="709"/>
      <c r="AK163" s="709">
        <f t="shared" si="286"/>
        <v>0</v>
      </c>
      <c r="AL163" s="709">
        <f t="shared" si="287"/>
        <v>0</v>
      </c>
      <c r="AM163" s="709">
        <f t="shared" si="288"/>
        <v>0</v>
      </c>
      <c r="AN163" s="709"/>
      <c r="AO163" s="709">
        <f t="shared" si="280"/>
        <v>0</v>
      </c>
      <c r="AP163" s="709">
        <f t="shared" si="289"/>
        <v>0</v>
      </c>
    </row>
    <row r="164" spans="2:42" ht="12.75" hidden="1" customHeight="1" outlineLevel="1" x14ac:dyDescent="0.2">
      <c r="B164" s="851"/>
      <c r="C164" s="851"/>
      <c r="D164" s="27" t="str">
        <f t="shared" si="281"/>
        <v/>
      </c>
      <c r="E164" s="191" t="str">
        <f t="shared" si="282"/>
        <v>Fr</v>
      </c>
      <c r="F164" s="191">
        <f t="shared" si="283"/>
        <v>2023</v>
      </c>
      <c r="G164" s="191">
        <f t="shared" si="284"/>
        <v>5</v>
      </c>
      <c r="H164" s="191">
        <f t="shared" si="290"/>
        <v>19</v>
      </c>
      <c r="I164" s="192">
        <f t="shared" si="285"/>
        <v>43603</v>
      </c>
      <c r="J164" s="192"/>
      <c r="K164" s="193">
        <f t="shared" si="301"/>
        <v>7</v>
      </c>
      <c r="L164" s="194">
        <f t="shared" si="301"/>
        <v>0</v>
      </c>
      <c r="M164" s="193">
        <f t="shared" si="301"/>
        <v>13</v>
      </c>
      <c r="N164" s="194">
        <f t="shared" si="301"/>
        <v>0</v>
      </c>
      <c r="O164" s="193">
        <f t="shared" si="301"/>
        <v>13</v>
      </c>
      <c r="P164" s="194">
        <f t="shared" si="301"/>
        <v>30</v>
      </c>
      <c r="Q164" s="193">
        <f t="shared" si="301"/>
        <v>15</v>
      </c>
      <c r="R164" s="194">
        <f t="shared" si="301"/>
        <v>55</v>
      </c>
      <c r="S164" s="193">
        <f t="shared" si="291"/>
        <v>15</v>
      </c>
      <c r="T164" s="194">
        <f t="shared" si="292"/>
        <v>55</v>
      </c>
      <c r="U164" s="193">
        <f t="shared" si="293"/>
        <v>15</v>
      </c>
      <c r="V164" s="194">
        <f t="shared" si="294"/>
        <v>55</v>
      </c>
      <c r="W164" s="195">
        <f t="shared" si="295"/>
        <v>0.29166666666666669</v>
      </c>
      <c r="X164" s="195">
        <f t="shared" si="296"/>
        <v>0.54166666666666663</v>
      </c>
      <c r="Y164" s="195">
        <f t="shared" si="297"/>
        <v>0.5625</v>
      </c>
      <c r="Z164" s="195">
        <f t="shared" si="298"/>
        <v>0.66319444444444442</v>
      </c>
      <c r="AA164" s="195">
        <f t="shared" si="299"/>
        <v>0.66319444444444442</v>
      </c>
      <c r="AB164" s="195">
        <f t="shared" si="300"/>
        <v>0.66319444444444442</v>
      </c>
      <c r="AC164" s="667"/>
      <c r="AD164" s="196">
        <f t="shared" si="278"/>
        <v>0.35069444444444442</v>
      </c>
      <c r="AE164" s="667"/>
      <c r="AF164" s="196">
        <f t="shared" si="279"/>
        <v>0.35069444444444436</v>
      </c>
      <c r="AG164" s="196"/>
      <c r="AH164" s="196" t="s">
        <v>89</v>
      </c>
      <c r="AI164" s="196"/>
      <c r="AJ164" s="709"/>
      <c r="AK164" s="709">
        <f t="shared" si="286"/>
        <v>0</v>
      </c>
      <c r="AL164" s="709">
        <f t="shared" si="287"/>
        <v>1</v>
      </c>
      <c r="AM164" s="709">
        <f t="shared" si="288"/>
        <v>0</v>
      </c>
      <c r="AN164" s="709"/>
      <c r="AO164" s="709">
        <f t="shared" si="280"/>
        <v>0</v>
      </c>
      <c r="AP164" s="709">
        <f t="shared" si="289"/>
        <v>1</v>
      </c>
    </row>
    <row r="165" spans="2:42" ht="12.75" hidden="1" customHeight="1" outlineLevel="1" x14ac:dyDescent="0.2">
      <c r="B165" s="851"/>
      <c r="C165" s="851"/>
      <c r="D165" s="27" t="str">
        <f t="shared" si="281"/>
        <v/>
      </c>
      <c r="E165" s="191" t="str">
        <f t="shared" si="282"/>
        <v>Sa</v>
      </c>
      <c r="F165" s="191">
        <f t="shared" si="283"/>
        <v>2023</v>
      </c>
      <c r="G165" s="191">
        <f t="shared" si="284"/>
        <v>5</v>
      </c>
      <c r="H165" s="191">
        <f t="shared" si="290"/>
        <v>20</v>
      </c>
      <c r="I165" s="192">
        <f t="shared" si="285"/>
        <v>43604</v>
      </c>
      <c r="J165" s="192"/>
      <c r="K165" s="193">
        <f t="shared" si="301"/>
        <v>0</v>
      </c>
      <c r="L165" s="194">
        <f t="shared" si="301"/>
        <v>0</v>
      </c>
      <c r="M165" s="193">
        <f t="shared" si="301"/>
        <v>0</v>
      </c>
      <c r="N165" s="194">
        <f t="shared" si="301"/>
        <v>0</v>
      </c>
      <c r="O165" s="193">
        <f t="shared" si="301"/>
        <v>0</v>
      </c>
      <c r="P165" s="194">
        <f t="shared" si="301"/>
        <v>0</v>
      </c>
      <c r="Q165" s="193">
        <f t="shared" si="301"/>
        <v>0</v>
      </c>
      <c r="R165" s="194">
        <f t="shared" si="301"/>
        <v>0</v>
      </c>
      <c r="S165" s="193">
        <f t="shared" si="291"/>
        <v>0</v>
      </c>
      <c r="T165" s="194">
        <f t="shared" si="292"/>
        <v>0</v>
      </c>
      <c r="U165" s="193">
        <f t="shared" si="293"/>
        <v>0</v>
      </c>
      <c r="V165" s="194">
        <f t="shared" si="294"/>
        <v>0</v>
      </c>
      <c r="W165" s="195">
        <f t="shared" si="295"/>
        <v>0</v>
      </c>
      <c r="X165" s="195">
        <f t="shared" si="296"/>
        <v>0</v>
      </c>
      <c r="Y165" s="195">
        <f t="shared" si="297"/>
        <v>0</v>
      </c>
      <c r="Z165" s="195">
        <f t="shared" si="298"/>
        <v>0</v>
      </c>
      <c r="AA165" s="195">
        <f t="shared" si="299"/>
        <v>0</v>
      </c>
      <c r="AB165" s="195">
        <f t="shared" si="300"/>
        <v>0</v>
      </c>
      <c r="AC165" s="667"/>
      <c r="AD165" s="196">
        <f t="shared" si="278"/>
        <v>0</v>
      </c>
      <c r="AE165" s="667"/>
      <c r="AF165" s="196">
        <f t="shared" si="279"/>
        <v>0</v>
      </c>
      <c r="AG165" s="196"/>
      <c r="AH165" s="196"/>
      <c r="AI165" s="196"/>
      <c r="AJ165" s="709"/>
      <c r="AK165" s="709">
        <f t="shared" si="286"/>
        <v>0</v>
      </c>
      <c r="AL165" s="709">
        <f t="shared" si="287"/>
        <v>0</v>
      </c>
      <c r="AM165" s="709">
        <f t="shared" si="288"/>
        <v>0</v>
      </c>
      <c r="AN165" s="709"/>
      <c r="AO165" s="709">
        <f t="shared" si="280"/>
        <v>0</v>
      </c>
      <c r="AP165" s="709">
        <f t="shared" si="289"/>
        <v>0</v>
      </c>
    </row>
    <row r="166" spans="2:42" ht="12.75" hidden="1" customHeight="1" outlineLevel="1" x14ac:dyDescent="0.2">
      <c r="B166" s="851"/>
      <c r="C166" s="851"/>
      <c r="D166" s="27" t="str">
        <f t="shared" si="281"/>
        <v/>
      </c>
      <c r="E166" s="191" t="str">
        <f t="shared" si="282"/>
        <v>So</v>
      </c>
      <c r="F166" s="191">
        <f t="shared" si="283"/>
        <v>2023</v>
      </c>
      <c r="G166" s="191">
        <f t="shared" si="284"/>
        <v>5</v>
      </c>
      <c r="H166" s="191">
        <f t="shared" si="290"/>
        <v>21</v>
      </c>
      <c r="I166" s="192">
        <f t="shared" si="285"/>
        <v>43605</v>
      </c>
      <c r="J166" s="192"/>
      <c r="K166" s="193">
        <f t="shared" si="301"/>
        <v>0</v>
      </c>
      <c r="L166" s="194">
        <f t="shared" si="301"/>
        <v>0</v>
      </c>
      <c r="M166" s="193">
        <f t="shared" si="301"/>
        <v>0</v>
      </c>
      <c r="N166" s="194">
        <f t="shared" si="301"/>
        <v>0</v>
      </c>
      <c r="O166" s="193">
        <f t="shared" si="301"/>
        <v>0</v>
      </c>
      <c r="P166" s="194">
        <f t="shared" si="301"/>
        <v>0</v>
      </c>
      <c r="Q166" s="193">
        <f t="shared" si="301"/>
        <v>0</v>
      </c>
      <c r="R166" s="194">
        <f t="shared" si="301"/>
        <v>0</v>
      </c>
      <c r="S166" s="193">
        <f t="shared" si="291"/>
        <v>0</v>
      </c>
      <c r="T166" s="194">
        <f t="shared" si="292"/>
        <v>0</v>
      </c>
      <c r="U166" s="193">
        <f t="shared" si="293"/>
        <v>0</v>
      </c>
      <c r="V166" s="194">
        <f t="shared" si="294"/>
        <v>0</v>
      </c>
      <c r="W166" s="195">
        <f t="shared" si="295"/>
        <v>0</v>
      </c>
      <c r="X166" s="195">
        <f t="shared" si="296"/>
        <v>0</v>
      </c>
      <c r="Y166" s="195">
        <f t="shared" si="297"/>
        <v>0</v>
      </c>
      <c r="Z166" s="195">
        <f t="shared" si="298"/>
        <v>0</v>
      </c>
      <c r="AA166" s="195">
        <f t="shared" si="299"/>
        <v>0</v>
      </c>
      <c r="AB166" s="195">
        <f t="shared" si="300"/>
        <v>0</v>
      </c>
      <c r="AC166" s="667"/>
      <c r="AD166" s="196">
        <f t="shared" si="278"/>
        <v>0</v>
      </c>
      <c r="AE166" s="667"/>
      <c r="AF166" s="196">
        <f t="shared" si="279"/>
        <v>0</v>
      </c>
      <c r="AG166" s="196"/>
      <c r="AH166" s="196"/>
      <c r="AI166" s="196"/>
      <c r="AJ166" s="709"/>
      <c r="AK166" s="709">
        <f t="shared" si="286"/>
        <v>0</v>
      </c>
      <c r="AL166" s="709">
        <f t="shared" si="287"/>
        <v>0</v>
      </c>
      <c r="AM166" s="709">
        <f t="shared" si="288"/>
        <v>0</v>
      </c>
      <c r="AN166" s="709"/>
      <c r="AO166" s="709">
        <f t="shared" si="280"/>
        <v>0</v>
      </c>
      <c r="AP166" s="709">
        <f t="shared" si="289"/>
        <v>0</v>
      </c>
    </row>
    <row r="167" spans="2:42" ht="12.75" hidden="1" customHeight="1" outlineLevel="1" x14ac:dyDescent="0.2">
      <c r="B167" s="851"/>
      <c r="C167" s="851"/>
      <c r="D167" s="27">
        <f t="shared" si="281"/>
        <v>21</v>
      </c>
      <c r="E167" s="191" t="str">
        <f t="shared" si="282"/>
        <v>Mo</v>
      </c>
      <c r="F167" s="191">
        <f t="shared" si="283"/>
        <v>2023</v>
      </c>
      <c r="G167" s="191">
        <f t="shared" si="284"/>
        <v>5</v>
      </c>
      <c r="H167" s="191">
        <f t="shared" si="290"/>
        <v>22</v>
      </c>
      <c r="I167" s="192">
        <f t="shared" si="285"/>
        <v>43606</v>
      </c>
      <c r="J167" s="192"/>
      <c r="K167" s="193">
        <f t="shared" si="301"/>
        <v>7</v>
      </c>
      <c r="L167" s="194">
        <f t="shared" si="301"/>
        <v>0</v>
      </c>
      <c r="M167" s="193">
        <f t="shared" si="301"/>
        <v>13</v>
      </c>
      <c r="N167" s="194">
        <f t="shared" si="301"/>
        <v>0</v>
      </c>
      <c r="O167" s="193">
        <f t="shared" si="301"/>
        <v>13</v>
      </c>
      <c r="P167" s="194">
        <f t="shared" si="301"/>
        <v>30</v>
      </c>
      <c r="Q167" s="193">
        <f t="shared" si="301"/>
        <v>15</v>
      </c>
      <c r="R167" s="194">
        <f t="shared" si="301"/>
        <v>55</v>
      </c>
      <c r="S167" s="193">
        <f t="shared" si="291"/>
        <v>15</v>
      </c>
      <c r="T167" s="194">
        <f t="shared" si="292"/>
        <v>55</v>
      </c>
      <c r="U167" s="193">
        <f t="shared" si="293"/>
        <v>15</v>
      </c>
      <c r="V167" s="194">
        <f t="shared" si="294"/>
        <v>55</v>
      </c>
      <c r="W167" s="195">
        <f t="shared" si="295"/>
        <v>0.29166666666666669</v>
      </c>
      <c r="X167" s="195">
        <f t="shared" si="296"/>
        <v>0.54166666666666663</v>
      </c>
      <c r="Y167" s="195">
        <f t="shared" si="297"/>
        <v>0.5625</v>
      </c>
      <c r="Z167" s="195">
        <f t="shared" si="298"/>
        <v>0.66319444444444442</v>
      </c>
      <c r="AA167" s="195">
        <f t="shared" si="299"/>
        <v>0.66319444444444442</v>
      </c>
      <c r="AB167" s="195">
        <f t="shared" si="300"/>
        <v>0.66319444444444442</v>
      </c>
      <c r="AC167" s="667"/>
      <c r="AD167" s="196">
        <f t="shared" si="278"/>
        <v>0.35069444444444442</v>
      </c>
      <c r="AE167" s="667"/>
      <c r="AF167" s="196">
        <f t="shared" si="279"/>
        <v>0.35069444444444436</v>
      </c>
      <c r="AG167" s="196"/>
      <c r="AH167" s="196" t="s">
        <v>1669</v>
      </c>
      <c r="AI167" s="196"/>
      <c r="AJ167" s="709"/>
      <c r="AK167" s="709">
        <f t="shared" si="286"/>
        <v>1</v>
      </c>
      <c r="AL167" s="709">
        <f t="shared" si="287"/>
        <v>0</v>
      </c>
      <c r="AM167" s="709">
        <f t="shared" si="288"/>
        <v>0</v>
      </c>
      <c r="AN167" s="709"/>
      <c r="AO167" s="709">
        <f t="shared" si="280"/>
        <v>0</v>
      </c>
      <c r="AP167" s="709">
        <f t="shared" si="289"/>
        <v>1</v>
      </c>
    </row>
    <row r="168" spans="2:42" ht="12.75" hidden="1" customHeight="1" outlineLevel="1" x14ac:dyDescent="0.2">
      <c r="B168" s="851"/>
      <c r="C168" s="851"/>
      <c r="D168" s="27" t="str">
        <f t="shared" si="281"/>
        <v/>
      </c>
      <c r="E168" s="191" t="str">
        <f t="shared" si="282"/>
        <v>Di</v>
      </c>
      <c r="F168" s="191">
        <f t="shared" si="283"/>
        <v>2023</v>
      </c>
      <c r="G168" s="191">
        <f t="shared" si="284"/>
        <v>5</v>
      </c>
      <c r="H168" s="191">
        <f t="shared" si="290"/>
        <v>23</v>
      </c>
      <c r="I168" s="192">
        <f t="shared" si="285"/>
        <v>43607</v>
      </c>
      <c r="J168" s="192"/>
      <c r="K168" s="193">
        <f t="shared" si="301"/>
        <v>7</v>
      </c>
      <c r="L168" s="194">
        <f t="shared" si="301"/>
        <v>0</v>
      </c>
      <c r="M168" s="193">
        <f t="shared" si="301"/>
        <v>13</v>
      </c>
      <c r="N168" s="194">
        <f t="shared" si="301"/>
        <v>0</v>
      </c>
      <c r="O168" s="193">
        <f t="shared" si="301"/>
        <v>13</v>
      </c>
      <c r="P168" s="194">
        <f t="shared" si="301"/>
        <v>30</v>
      </c>
      <c r="Q168" s="193">
        <f t="shared" si="301"/>
        <v>15</v>
      </c>
      <c r="R168" s="194">
        <f t="shared" si="301"/>
        <v>55</v>
      </c>
      <c r="S168" s="193">
        <f t="shared" si="291"/>
        <v>15</v>
      </c>
      <c r="T168" s="194">
        <f t="shared" si="292"/>
        <v>55</v>
      </c>
      <c r="U168" s="193">
        <f t="shared" si="293"/>
        <v>15</v>
      </c>
      <c r="V168" s="194">
        <f t="shared" si="294"/>
        <v>55</v>
      </c>
      <c r="W168" s="195">
        <f t="shared" si="295"/>
        <v>0.29166666666666669</v>
      </c>
      <c r="X168" s="195">
        <f t="shared" si="296"/>
        <v>0.54166666666666663</v>
      </c>
      <c r="Y168" s="195">
        <f t="shared" si="297"/>
        <v>0.5625</v>
      </c>
      <c r="Z168" s="195">
        <f t="shared" si="298"/>
        <v>0.66319444444444442</v>
      </c>
      <c r="AA168" s="195">
        <f t="shared" si="299"/>
        <v>0.66319444444444442</v>
      </c>
      <c r="AB168" s="195">
        <f t="shared" si="300"/>
        <v>0.66319444444444442</v>
      </c>
      <c r="AC168" s="667"/>
      <c r="AD168" s="196">
        <f t="shared" si="278"/>
        <v>0.35069444444444442</v>
      </c>
      <c r="AE168" s="667"/>
      <c r="AF168" s="196">
        <f t="shared" si="279"/>
        <v>0.35069444444444436</v>
      </c>
      <c r="AG168" s="196"/>
      <c r="AH168" s="196" t="s">
        <v>1669</v>
      </c>
      <c r="AI168" s="196"/>
      <c r="AJ168" s="710"/>
      <c r="AK168" s="709">
        <f t="shared" si="286"/>
        <v>1</v>
      </c>
      <c r="AL168" s="709">
        <f t="shared" si="287"/>
        <v>0</v>
      </c>
      <c r="AM168" s="709">
        <f t="shared" si="288"/>
        <v>0</v>
      </c>
      <c r="AN168" s="709"/>
      <c r="AO168" s="709">
        <f t="shared" si="280"/>
        <v>0</v>
      </c>
      <c r="AP168" s="709">
        <f t="shared" si="289"/>
        <v>1</v>
      </c>
    </row>
    <row r="169" spans="2:42" ht="12.75" hidden="1" customHeight="1" outlineLevel="1" x14ac:dyDescent="0.2">
      <c r="B169" s="851"/>
      <c r="C169" s="851"/>
      <c r="D169" s="27" t="str">
        <f t="shared" si="281"/>
        <v/>
      </c>
      <c r="E169" s="191" t="str">
        <f t="shared" si="282"/>
        <v>Mi</v>
      </c>
      <c r="F169" s="191">
        <f t="shared" si="283"/>
        <v>2023</v>
      </c>
      <c r="G169" s="191">
        <f t="shared" si="284"/>
        <v>5</v>
      </c>
      <c r="H169" s="191">
        <f t="shared" si="290"/>
        <v>24</v>
      </c>
      <c r="I169" s="192">
        <f t="shared" si="285"/>
        <v>43608</v>
      </c>
      <c r="J169" s="192"/>
      <c r="K169" s="193">
        <f t="shared" si="301"/>
        <v>7</v>
      </c>
      <c r="L169" s="194">
        <f t="shared" si="301"/>
        <v>0</v>
      </c>
      <c r="M169" s="193">
        <f t="shared" si="301"/>
        <v>13</v>
      </c>
      <c r="N169" s="194">
        <f t="shared" si="301"/>
        <v>0</v>
      </c>
      <c r="O169" s="193">
        <f t="shared" si="301"/>
        <v>13</v>
      </c>
      <c r="P169" s="194">
        <f t="shared" si="301"/>
        <v>30</v>
      </c>
      <c r="Q169" s="193">
        <f t="shared" si="301"/>
        <v>15</v>
      </c>
      <c r="R169" s="194">
        <f t="shared" si="301"/>
        <v>55</v>
      </c>
      <c r="S169" s="193">
        <f t="shared" si="291"/>
        <v>15</v>
      </c>
      <c r="T169" s="194">
        <f t="shared" si="292"/>
        <v>55</v>
      </c>
      <c r="U169" s="193">
        <f t="shared" si="293"/>
        <v>15</v>
      </c>
      <c r="V169" s="194">
        <f t="shared" si="294"/>
        <v>55</v>
      </c>
      <c r="W169" s="195">
        <f t="shared" si="295"/>
        <v>0.29166666666666669</v>
      </c>
      <c r="X169" s="195">
        <f t="shared" si="296"/>
        <v>0.54166666666666663</v>
      </c>
      <c r="Y169" s="195">
        <f t="shared" si="297"/>
        <v>0.5625</v>
      </c>
      <c r="Z169" s="195">
        <f t="shared" si="298"/>
        <v>0.66319444444444442</v>
      </c>
      <c r="AA169" s="195">
        <f t="shared" si="299"/>
        <v>0.66319444444444442</v>
      </c>
      <c r="AB169" s="195">
        <f t="shared" si="300"/>
        <v>0.66319444444444442</v>
      </c>
      <c r="AC169" s="667"/>
      <c r="AD169" s="196">
        <f t="shared" si="278"/>
        <v>0.35069444444444442</v>
      </c>
      <c r="AE169" s="667"/>
      <c r="AF169" s="196">
        <f t="shared" si="279"/>
        <v>0.35069444444444436</v>
      </c>
      <c r="AG169" s="196"/>
      <c r="AH169" s="196" t="s">
        <v>1669</v>
      </c>
      <c r="AI169" s="196"/>
      <c r="AJ169" s="710"/>
      <c r="AK169" s="709">
        <f t="shared" si="286"/>
        <v>1</v>
      </c>
      <c r="AL169" s="709">
        <f t="shared" si="287"/>
        <v>0</v>
      </c>
      <c r="AM169" s="709">
        <f t="shared" si="288"/>
        <v>0</v>
      </c>
      <c r="AN169" s="709"/>
      <c r="AO169" s="709">
        <f t="shared" si="280"/>
        <v>0</v>
      </c>
      <c r="AP169" s="709">
        <f t="shared" si="289"/>
        <v>1</v>
      </c>
    </row>
    <row r="170" spans="2:42" ht="12.75" hidden="1" customHeight="1" outlineLevel="1" x14ac:dyDescent="0.2">
      <c r="B170" s="851"/>
      <c r="C170" s="851"/>
      <c r="D170" s="27" t="str">
        <f t="shared" si="281"/>
        <v/>
      </c>
      <c r="E170" s="191" t="str">
        <f t="shared" si="282"/>
        <v>Do</v>
      </c>
      <c r="F170" s="191">
        <f t="shared" si="283"/>
        <v>2023</v>
      </c>
      <c r="G170" s="191">
        <f t="shared" si="284"/>
        <v>5</v>
      </c>
      <c r="H170" s="191">
        <f t="shared" si="290"/>
        <v>25</v>
      </c>
      <c r="I170" s="192">
        <f t="shared" si="285"/>
        <v>43609</v>
      </c>
      <c r="J170" s="192"/>
      <c r="K170" s="193">
        <f t="shared" si="301"/>
        <v>7</v>
      </c>
      <c r="L170" s="194">
        <f t="shared" si="301"/>
        <v>0</v>
      </c>
      <c r="M170" s="193">
        <f t="shared" si="301"/>
        <v>13</v>
      </c>
      <c r="N170" s="194">
        <f t="shared" si="301"/>
        <v>0</v>
      </c>
      <c r="O170" s="193">
        <f t="shared" si="301"/>
        <v>13</v>
      </c>
      <c r="P170" s="194">
        <f t="shared" si="301"/>
        <v>30</v>
      </c>
      <c r="Q170" s="193">
        <f t="shared" si="301"/>
        <v>15</v>
      </c>
      <c r="R170" s="194">
        <f t="shared" si="301"/>
        <v>55</v>
      </c>
      <c r="S170" s="193">
        <f t="shared" si="291"/>
        <v>15</v>
      </c>
      <c r="T170" s="194">
        <f t="shared" si="292"/>
        <v>55</v>
      </c>
      <c r="U170" s="193">
        <f t="shared" si="293"/>
        <v>15</v>
      </c>
      <c r="V170" s="194">
        <f t="shared" si="294"/>
        <v>55</v>
      </c>
      <c r="W170" s="195">
        <f t="shared" si="295"/>
        <v>0.29166666666666669</v>
      </c>
      <c r="X170" s="195">
        <f t="shared" si="296"/>
        <v>0.54166666666666663</v>
      </c>
      <c r="Y170" s="195">
        <f t="shared" si="297"/>
        <v>0.5625</v>
      </c>
      <c r="Z170" s="195">
        <f t="shared" si="298"/>
        <v>0.66319444444444442</v>
      </c>
      <c r="AA170" s="195">
        <f t="shared" si="299"/>
        <v>0.66319444444444442</v>
      </c>
      <c r="AB170" s="195">
        <f t="shared" si="300"/>
        <v>0.66319444444444442</v>
      </c>
      <c r="AC170" s="667"/>
      <c r="AD170" s="196">
        <f t="shared" si="278"/>
        <v>0.35069444444444442</v>
      </c>
      <c r="AE170" s="667"/>
      <c r="AF170" s="196">
        <f t="shared" si="279"/>
        <v>0.35069444444444436</v>
      </c>
      <c r="AG170" s="196"/>
      <c r="AH170" s="196" t="s">
        <v>1669</v>
      </c>
      <c r="AI170" s="196"/>
      <c r="AJ170" s="710"/>
      <c r="AK170" s="709">
        <f t="shared" si="286"/>
        <v>1</v>
      </c>
      <c r="AL170" s="709">
        <f t="shared" si="287"/>
        <v>0</v>
      </c>
      <c r="AM170" s="709">
        <f t="shared" si="288"/>
        <v>0</v>
      </c>
      <c r="AN170" s="709"/>
      <c r="AO170" s="709">
        <f t="shared" si="280"/>
        <v>0</v>
      </c>
      <c r="AP170" s="709">
        <f t="shared" si="289"/>
        <v>1</v>
      </c>
    </row>
    <row r="171" spans="2:42" ht="12.75" hidden="1" customHeight="1" outlineLevel="1" x14ac:dyDescent="0.2">
      <c r="B171" s="851"/>
      <c r="C171" s="851"/>
      <c r="D171" s="27" t="str">
        <f t="shared" si="281"/>
        <v/>
      </c>
      <c r="E171" s="191" t="str">
        <f t="shared" si="282"/>
        <v>Fr</v>
      </c>
      <c r="F171" s="191">
        <f t="shared" si="283"/>
        <v>2023</v>
      </c>
      <c r="G171" s="191">
        <f t="shared" si="284"/>
        <v>5</v>
      </c>
      <c r="H171" s="191">
        <f t="shared" si="290"/>
        <v>26</v>
      </c>
      <c r="I171" s="192">
        <f t="shared" si="285"/>
        <v>43610</v>
      </c>
      <c r="J171" s="192"/>
      <c r="K171" s="193">
        <f t="shared" si="301"/>
        <v>7</v>
      </c>
      <c r="L171" s="194">
        <f t="shared" si="301"/>
        <v>0</v>
      </c>
      <c r="M171" s="193">
        <f t="shared" si="301"/>
        <v>13</v>
      </c>
      <c r="N171" s="194">
        <f t="shared" si="301"/>
        <v>0</v>
      </c>
      <c r="O171" s="193">
        <f t="shared" si="301"/>
        <v>13</v>
      </c>
      <c r="P171" s="194">
        <f t="shared" si="301"/>
        <v>30</v>
      </c>
      <c r="Q171" s="193">
        <f t="shared" si="301"/>
        <v>15</v>
      </c>
      <c r="R171" s="194">
        <f t="shared" si="301"/>
        <v>55</v>
      </c>
      <c r="S171" s="193">
        <f t="shared" si="291"/>
        <v>15</v>
      </c>
      <c r="T171" s="194">
        <f t="shared" si="292"/>
        <v>55</v>
      </c>
      <c r="U171" s="193">
        <f t="shared" si="293"/>
        <v>15</v>
      </c>
      <c r="V171" s="194">
        <f t="shared" si="294"/>
        <v>55</v>
      </c>
      <c r="W171" s="195">
        <f t="shared" si="295"/>
        <v>0.29166666666666669</v>
      </c>
      <c r="X171" s="195">
        <f t="shared" si="296"/>
        <v>0.54166666666666663</v>
      </c>
      <c r="Y171" s="195">
        <f t="shared" si="297"/>
        <v>0.5625</v>
      </c>
      <c r="Z171" s="195">
        <f t="shared" si="298"/>
        <v>0.66319444444444442</v>
      </c>
      <c r="AA171" s="195">
        <f t="shared" si="299"/>
        <v>0.66319444444444442</v>
      </c>
      <c r="AB171" s="195">
        <f t="shared" si="300"/>
        <v>0.66319444444444442</v>
      </c>
      <c r="AC171" s="667"/>
      <c r="AD171" s="196">
        <f t="shared" si="278"/>
        <v>0.35069444444444442</v>
      </c>
      <c r="AE171" s="667"/>
      <c r="AF171" s="196">
        <f t="shared" si="279"/>
        <v>0.35069444444444436</v>
      </c>
      <c r="AG171" s="196"/>
      <c r="AH171" s="196" t="s">
        <v>1669</v>
      </c>
      <c r="AI171" s="196"/>
      <c r="AJ171" s="710"/>
      <c r="AK171" s="709">
        <f t="shared" si="286"/>
        <v>1</v>
      </c>
      <c r="AL171" s="709">
        <f t="shared" si="287"/>
        <v>0</v>
      </c>
      <c r="AM171" s="709">
        <f t="shared" si="288"/>
        <v>0</v>
      </c>
      <c r="AN171" s="709"/>
      <c r="AO171" s="709">
        <f t="shared" si="280"/>
        <v>0</v>
      </c>
      <c r="AP171" s="709">
        <f t="shared" si="289"/>
        <v>1</v>
      </c>
    </row>
    <row r="172" spans="2:42" ht="12.75" hidden="1" customHeight="1" outlineLevel="1" x14ac:dyDescent="0.2">
      <c r="B172" s="851"/>
      <c r="C172" s="851"/>
      <c r="D172" s="27" t="str">
        <f t="shared" si="281"/>
        <v/>
      </c>
      <c r="E172" s="191" t="str">
        <f t="shared" si="282"/>
        <v>Sa</v>
      </c>
      <c r="F172" s="191">
        <f t="shared" si="283"/>
        <v>2023</v>
      </c>
      <c r="G172" s="191">
        <f t="shared" si="284"/>
        <v>5</v>
      </c>
      <c r="H172" s="191">
        <f t="shared" si="290"/>
        <v>27</v>
      </c>
      <c r="I172" s="192">
        <f t="shared" si="285"/>
        <v>43611</v>
      </c>
      <c r="J172" s="192"/>
      <c r="K172" s="193">
        <f t="shared" si="301"/>
        <v>0</v>
      </c>
      <c r="L172" s="194">
        <f t="shared" si="301"/>
        <v>0</v>
      </c>
      <c r="M172" s="193">
        <f t="shared" si="301"/>
        <v>0</v>
      </c>
      <c r="N172" s="194">
        <f t="shared" si="301"/>
        <v>0</v>
      </c>
      <c r="O172" s="193">
        <f t="shared" si="301"/>
        <v>0</v>
      </c>
      <c r="P172" s="194">
        <f t="shared" si="301"/>
        <v>0</v>
      </c>
      <c r="Q172" s="193">
        <f t="shared" si="301"/>
        <v>0</v>
      </c>
      <c r="R172" s="194">
        <f t="shared" si="301"/>
        <v>0</v>
      </c>
      <c r="S172" s="193">
        <f t="shared" si="291"/>
        <v>0</v>
      </c>
      <c r="T172" s="194">
        <f t="shared" si="292"/>
        <v>0</v>
      </c>
      <c r="U172" s="193">
        <f t="shared" si="293"/>
        <v>0</v>
      </c>
      <c r="V172" s="194">
        <f t="shared" si="294"/>
        <v>0</v>
      </c>
      <c r="W172" s="195">
        <f t="shared" si="295"/>
        <v>0</v>
      </c>
      <c r="X172" s="195">
        <f t="shared" si="296"/>
        <v>0</v>
      </c>
      <c r="Y172" s="195">
        <f t="shared" si="297"/>
        <v>0</v>
      </c>
      <c r="Z172" s="195">
        <f t="shared" si="298"/>
        <v>0</v>
      </c>
      <c r="AA172" s="195">
        <f t="shared" si="299"/>
        <v>0</v>
      </c>
      <c r="AB172" s="195">
        <f t="shared" si="300"/>
        <v>0</v>
      </c>
      <c r="AC172" s="667"/>
      <c r="AD172" s="196">
        <f t="shared" si="278"/>
        <v>0</v>
      </c>
      <c r="AE172" s="667"/>
      <c r="AF172" s="196">
        <f t="shared" si="279"/>
        <v>0</v>
      </c>
      <c r="AG172" s="196"/>
      <c r="AH172" s="196"/>
      <c r="AI172" s="196"/>
      <c r="AJ172" s="710"/>
      <c r="AK172" s="709">
        <f t="shared" si="286"/>
        <v>0</v>
      </c>
      <c r="AL172" s="709">
        <f t="shared" si="287"/>
        <v>0</v>
      </c>
      <c r="AM172" s="709">
        <f t="shared" si="288"/>
        <v>0</v>
      </c>
      <c r="AN172" s="709"/>
      <c r="AO172" s="709">
        <f t="shared" si="280"/>
        <v>0</v>
      </c>
      <c r="AP172" s="709">
        <f t="shared" si="289"/>
        <v>0</v>
      </c>
    </row>
    <row r="173" spans="2:42" ht="12.75" hidden="1" customHeight="1" outlineLevel="1" x14ac:dyDescent="0.2">
      <c r="B173" s="851"/>
      <c r="C173" s="851"/>
      <c r="D173" s="27" t="str">
        <f t="shared" si="281"/>
        <v/>
      </c>
      <c r="E173" s="191" t="str">
        <f t="shared" si="282"/>
        <v>So</v>
      </c>
      <c r="F173" s="191">
        <f t="shared" si="283"/>
        <v>2023</v>
      </c>
      <c r="G173" s="191">
        <f t="shared" si="284"/>
        <v>5</v>
      </c>
      <c r="H173" s="191">
        <f t="shared" si="290"/>
        <v>28</v>
      </c>
      <c r="I173" s="192">
        <f t="shared" si="285"/>
        <v>43612</v>
      </c>
      <c r="J173" s="192"/>
      <c r="K173" s="193">
        <f t="shared" si="301"/>
        <v>0</v>
      </c>
      <c r="L173" s="194">
        <f t="shared" si="301"/>
        <v>0</v>
      </c>
      <c r="M173" s="193">
        <f t="shared" si="301"/>
        <v>0</v>
      </c>
      <c r="N173" s="194">
        <f t="shared" si="301"/>
        <v>0</v>
      </c>
      <c r="O173" s="193">
        <f t="shared" si="301"/>
        <v>0</v>
      </c>
      <c r="P173" s="194">
        <f t="shared" si="301"/>
        <v>0</v>
      </c>
      <c r="Q173" s="193">
        <f t="shared" si="301"/>
        <v>0</v>
      </c>
      <c r="R173" s="194">
        <f t="shared" si="301"/>
        <v>0</v>
      </c>
      <c r="S173" s="193">
        <f t="shared" si="291"/>
        <v>0</v>
      </c>
      <c r="T173" s="194">
        <f t="shared" si="292"/>
        <v>0</v>
      </c>
      <c r="U173" s="193">
        <f t="shared" si="293"/>
        <v>0</v>
      </c>
      <c r="V173" s="194">
        <f t="shared" si="294"/>
        <v>0</v>
      </c>
      <c r="W173" s="195">
        <f t="shared" si="295"/>
        <v>0</v>
      </c>
      <c r="X173" s="195">
        <f t="shared" si="296"/>
        <v>0</v>
      </c>
      <c r="Y173" s="195">
        <f t="shared" si="297"/>
        <v>0</v>
      </c>
      <c r="Z173" s="195">
        <f t="shared" si="298"/>
        <v>0</v>
      </c>
      <c r="AA173" s="195">
        <f t="shared" si="299"/>
        <v>0</v>
      </c>
      <c r="AB173" s="195">
        <f t="shared" si="300"/>
        <v>0</v>
      </c>
      <c r="AC173" s="667"/>
      <c r="AD173" s="196">
        <f t="shared" si="278"/>
        <v>0</v>
      </c>
      <c r="AE173" s="667"/>
      <c r="AF173" s="196">
        <f t="shared" si="279"/>
        <v>0</v>
      </c>
      <c r="AG173" s="196"/>
      <c r="AH173" s="196"/>
      <c r="AI173" s="196"/>
      <c r="AJ173" s="709"/>
      <c r="AK173" s="709">
        <f t="shared" si="286"/>
        <v>0</v>
      </c>
      <c r="AL173" s="709">
        <f t="shared" si="287"/>
        <v>0</v>
      </c>
      <c r="AM173" s="709">
        <f t="shared" si="288"/>
        <v>0</v>
      </c>
      <c r="AN173" s="709"/>
      <c r="AO173" s="709">
        <f t="shared" si="280"/>
        <v>0</v>
      </c>
      <c r="AP173" s="709">
        <f t="shared" si="289"/>
        <v>0</v>
      </c>
    </row>
    <row r="174" spans="2:42" ht="12.75" hidden="1" customHeight="1" outlineLevel="1" x14ac:dyDescent="0.2">
      <c r="B174" s="851"/>
      <c r="C174" s="851"/>
      <c r="D174" s="27">
        <f t="shared" si="281"/>
        <v>22</v>
      </c>
      <c r="E174" s="191" t="str">
        <f t="shared" si="282"/>
        <v>Mo</v>
      </c>
      <c r="F174" s="191">
        <f t="shared" si="283"/>
        <v>2023</v>
      </c>
      <c r="G174" s="191">
        <f t="shared" si="284"/>
        <v>5</v>
      </c>
      <c r="H174" s="191">
        <f t="shared" si="290"/>
        <v>29</v>
      </c>
      <c r="I174" s="192">
        <f t="shared" si="285"/>
        <v>43613</v>
      </c>
      <c r="J174" s="192"/>
      <c r="K174" s="193">
        <f t="shared" ref="K174" si="302">$K$5</f>
        <v>7</v>
      </c>
      <c r="L174" s="194">
        <f t="shared" ref="L174" si="303">$L$5</f>
        <v>0</v>
      </c>
      <c r="M174" s="193">
        <f t="shared" ref="M174" si="304">$M$5</f>
        <v>13</v>
      </c>
      <c r="N174" s="194">
        <f t="shared" ref="N174" si="305">$N$5</f>
        <v>0</v>
      </c>
      <c r="O174" s="193">
        <f t="shared" ref="O174" si="306">$O$5</f>
        <v>13</v>
      </c>
      <c r="P174" s="194">
        <f t="shared" ref="P174" si="307">$P$5</f>
        <v>30</v>
      </c>
      <c r="Q174" s="193">
        <f t="shared" ref="Q174" si="308">$Q$5</f>
        <v>15</v>
      </c>
      <c r="R174" s="194">
        <f t="shared" ref="R174" si="309">$R$5</f>
        <v>55</v>
      </c>
      <c r="S174" s="193">
        <f t="shared" ref="S174:S176" si="310">Q174</f>
        <v>15</v>
      </c>
      <c r="T174" s="194">
        <f t="shared" ref="T174:T176" si="311">R174</f>
        <v>55</v>
      </c>
      <c r="U174" s="193">
        <f t="shared" ref="U174:U176" si="312">S174</f>
        <v>15</v>
      </c>
      <c r="V174" s="194">
        <f t="shared" ref="V174:V176" si="313">T174</f>
        <v>55</v>
      </c>
      <c r="W174" s="195">
        <f t="shared" ref="W174:W176" si="314">TIME(K174,L174,0)</f>
        <v>0.29166666666666669</v>
      </c>
      <c r="X174" s="195">
        <f t="shared" ref="X174:X176" si="315">TIME(M174,N174,0)</f>
        <v>0.54166666666666663</v>
      </c>
      <c r="Y174" s="195">
        <f t="shared" ref="Y174:Y176" si="316">TIME(O174,P174,0)</f>
        <v>0.5625</v>
      </c>
      <c r="Z174" s="195">
        <f t="shared" ref="Z174:Z176" si="317">TIME(Q174,R174,0)</f>
        <v>0.66319444444444442</v>
      </c>
      <c r="AA174" s="195">
        <f t="shared" ref="AA174:AA176" si="318">TIME(S174,T174,0)</f>
        <v>0.66319444444444442</v>
      </c>
      <c r="AB174" s="195">
        <f t="shared" ref="AB174:AB176" si="319">TIME(U174,V174,0)</f>
        <v>0.66319444444444442</v>
      </c>
      <c r="AC174" s="667"/>
      <c r="AD174" s="196">
        <f t="shared" ref="AD174:AD176" si="320">TIME($AD$5,$AF$5,0)</f>
        <v>0.35069444444444442</v>
      </c>
      <c r="AE174" s="667"/>
      <c r="AF174" s="196">
        <f t="shared" ref="AF174:AF176" si="321">Z174-W174-(Y174-X174)+(AB174-AA174)</f>
        <v>0.35069444444444436</v>
      </c>
      <c r="AG174" s="196"/>
      <c r="AH174" s="196" t="s">
        <v>1685</v>
      </c>
      <c r="AI174" s="196"/>
      <c r="AJ174" s="709"/>
      <c r="AK174" s="709">
        <f t="shared" si="286"/>
        <v>0</v>
      </c>
      <c r="AL174" s="709">
        <f t="shared" si="287"/>
        <v>0</v>
      </c>
      <c r="AM174" s="709">
        <f t="shared" si="288"/>
        <v>0</v>
      </c>
      <c r="AN174" s="709"/>
      <c r="AO174" s="709">
        <f t="shared" si="280"/>
        <v>0</v>
      </c>
      <c r="AP174" s="709">
        <f t="shared" si="289"/>
        <v>0</v>
      </c>
    </row>
    <row r="175" spans="2:42" ht="12.75" hidden="1" customHeight="1" outlineLevel="1" x14ac:dyDescent="0.2">
      <c r="B175" s="851"/>
      <c r="C175" s="851"/>
      <c r="D175" s="27" t="str">
        <f t="shared" si="281"/>
        <v/>
      </c>
      <c r="E175" s="191" t="str">
        <f t="shared" si="282"/>
        <v>Di</v>
      </c>
      <c r="F175" s="191">
        <f t="shared" si="283"/>
        <v>2023</v>
      </c>
      <c r="G175" s="191">
        <f t="shared" si="284"/>
        <v>5</v>
      </c>
      <c r="H175" s="191">
        <f t="shared" si="290"/>
        <v>30</v>
      </c>
      <c r="I175" s="192">
        <f t="shared" si="285"/>
        <v>43614</v>
      </c>
      <c r="J175" s="192"/>
      <c r="K175" s="193">
        <v>8</v>
      </c>
      <c r="L175" s="194">
        <v>35</v>
      </c>
      <c r="M175" s="193">
        <v>13</v>
      </c>
      <c r="N175" s="194">
        <v>30</v>
      </c>
      <c r="O175" s="193">
        <v>14</v>
      </c>
      <c r="P175" s="194">
        <v>5</v>
      </c>
      <c r="Q175" s="193">
        <v>16</v>
      </c>
      <c r="R175" s="194">
        <v>10</v>
      </c>
      <c r="S175" s="193">
        <f t="shared" si="310"/>
        <v>16</v>
      </c>
      <c r="T175" s="194">
        <f t="shared" si="311"/>
        <v>10</v>
      </c>
      <c r="U175" s="193">
        <f t="shared" si="312"/>
        <v>16</v>
      </c>
      <c r="V175" s="194">
        <f t="shared" si="313"/>
        <v>10</v>
      </c>
      <c r="W175" s="195">
        <f t="shared" si="314"/>
        <v>0.3576388888888889</v>
      </c>
      <c r="X175" s="195">
        <f t="shared" si="315"/>
        <v>0.5625</v>
      </c>
      <c r="Y175" s="195">
        <f t="shared" si="316"/>
        <v>0.58680555555555558</v>
      </c>
      <c r="Z175" s="195">
        <f t="shared" si="317"/>
        <v>0.67361111111111116</v>
      </c>
      <c r="AA175" s="195">
        <f t="shared" si="318"/>
        <v>0.67361111111111116</v>
      </c>
      <c r="AB175" s="195">
        <f t="shared" si="319"/>
        <v>0.67361111111111116</v>
      </c>
      <c r="AC175" s="667"/>
      <c r="AD175" s="196">
        <f t="shared" si="320"/>
        <v>0.35069444444444442</v>
      </c>
      <c r="AE175" s="667"/>
      <c r="AF175" s="196">
        <f t="shared" si="321"/>
        <v>0.29166666666666669</v>
      </c>
      <c r="AG175" s="196"/>
      <c r="AH175" s="196" t="s">
        <v>963</v>
      </c>
      <c r="AI175" s="196"/>
      <c r="AJ175" s="710"/>
      <c r="AK175" s="709">
        <f t="shared" si="286"/>
        <v>0</v>
      </c>
      <c r="AL175" s="709">
        <f t="shared" si="287"/>
        <v>0</v>
      </c>
      <c r="AM175" s="709">
        <f t="shared" si="288"/>
        <v>0</v>
      </c>
      <c r="AN175" s="709"/>
      <c r="AO175" s="709">
        <f t="shared" si="280"/>
        <v>1</v>
      </c>
      <c r="AP175" s="709">
        <f t="shared" si="289"/>
        <v>1</v>
      </c>
    </row>
    <row r="176" spans="2:42" ht="12.75" hidden="1" customHeight="1" outlineLevel="1" x14ac:dyDescent="0.2">
      <c r="B176" s="851"/>
      <c r="C176" s="851"/>
      <c r="D176" s="27" t="str">
        <f t="shared" si="281"/>
        <v/>
      </c>
      <c r="E176" s="191" t="str">
        <f t="shared" si="282"/>
        <v>Mi</v>
      </c>
      <c r="F176" s="191">
        <f t="shared" si="283"/>
        <v>2023</v>
      </c>
      <c r="G176" s="191">
        <f t="shared" si="284"/>
        <v>5</v>
      </c>
      <c r="H176" s="191">
        <f t="shared" si="290"/>
        <v>31</v>
      </c>
      <c r="I176" s="192">
        <f t="shared" si="285"/>
        <v>43615</v>
      </c>
      <c r="J176" s="192"/>
      <c r="K176" s="193">
        <v>8</v>
      </c>
      <c r="L176" s="194">
        <v>45</v>
      </c>
      <c r="M176" s="193">
        <v>13</v>
      </c>
      <c r="N176" s="194">
        <v>0</v>
      </c>
      <c r="O176" s="193">
        <v>13</v>
      </c>
      <c r="P176" s="194">
        <v>30</v>
      </c>
      <c r="Q176" s="193">
        <v>17</v>
      </c>
      <c r="R176" s="194">
        <v>0</v>
      </c>
      <c r="S176" s="193">
        <f t="shared" si="310"/>
        <v>17</v>
      </c>
      <c r="T176" s="194">
        <f t="shared" si="311"/>
        <v>0</v>
      </c>
      <c r="U176" s="193">
        <f t="shared" si="312"/>
        <v>17</v>
      </c>
      <c r="V176" s="194">
        <f t="shared" si="313"/>
        <v>0</v>
      </c>
      <c r="W176" s="195">
        <f t="shared" si="314"/>
        <v>0.36458333333333331</v>
      </c>
      <c r="X176" s="195">
        <f t="shared" si="315"/>
        <v>0.54166666666666663</v>
      </c>
      <c r="Y176" s="195">
        <f t="shared" si="316"/>
        <v>0.5625</v>
      </c>
      <c r="Z176" s="195">
        <f t="shared" si="317"/>
        <v>0.70833333333333337</v>
      </c>
      <c r="AA176" s="195">
        <f t="shared" si="318"/>
        <v>0.70833333333333337</v>
      </c>
      <c r="AB176" s="195">
        <f t="shared" si="319"/>
        <v>0.70833333333333337</v>
      </c>
      <c r="AC176" s="667"/>
      <c r="AD176" s="196">
        <f t="shared" si="320"/>
        <v>0.35069444444444442</v>
      </c>
      <c r="AE176" s="667"/>
      <c r="AF176" s="196">
        <f t="shared" si="321"/>
        <v>0.32291666666666669</v>
      </c>
      <c r="AG176" s="196"/>
      <c r="AH176" s="196" t="s">
        <v>963</v>
      </c>
      <c r="AI176" s="196"/>
      <c r="AJ176" s="710"/>
      <c r="AK176" s="709">
        <f t="shared" si="286"/>
        <v>0</v>
      </c>
      <c r="AL176" s="709">
        <f t="shared" si="287"/>
        <v>0</v>
      </c>
      <c r="AM176" s="709">
        <f t="shared" si="288"/>
        <v>0</v>
      </c>
      <c r="AN176" s="709"/>
      <c r="AO176" s="709">
        <f t="shared" si="280"/>
        <v>1</v>
      </c>
      <c r="AP176" s="709">
        <f t="shared" si="289"/>
        <v>1</v>
      </c>
    </row>
    <row r="177" spans="1:42" ht="12.75" hidden="1" customHeight="1" outlineLevel="1" x14ac:dyDescent="0.2">
      <c r="B177" s="851"/>
      <c r="C177" s="851"/>
      <c r="D177" s="749" t="s">
        <v>1716</v>
      </c>
      <c r="E177" s="9"/>
      <c r="F177" s="9"/>
      <c r="G177" s="9"/>
      <c r="H177" s="191"/>
      <c r="I177" s="13"/>
      <c r="J177" s="13"/>
      <c r="Q177" s="4" t="s">
        <v>21</v>
      </c>
      <c r="R177" s="4"/>
      <c r="S177" s="4"/>
      <c r="T177" s="4"/>
      <c r="U177" s="4"/>
      <c r="V177" s="4"/>
      <c r="W177" s="4"/>
      <c r="X177" s="4"/>
      <c r="Y177" s="4"/>
      <c r="Z177" s="4"/>
      <c r="AA177" s="4"/>
      <c r="AB177" s="4"/>
      <c r="AC177" s="667"/>
      <c r="AD177" s="18">
        <f>SUM(AD146:AD176)</f>
        <v>8.065972222222225</v>
      </c>
      <c r="AE177" s="667"/>
      <c r="AF177" s="18">
        <f>SUM(AF146:AF176)</f>
        <v>7.773611111111113</v>
      </c>
      <c r="AG177" s="18"/>
      <c r="AH177" s="18"/>
      <c r="AI177" s="20">
        <f>IF(AF177-AD177&lt;0,0,1)</f>
        <v>0</v>
      </c>
      <c r="AJ177" s="190">
        <f>IF(AF177-AD177&lt;0,AD177-AF177,AF177-AD177)</f>
        <v>0.29236111111111196</v>
      </c>
      <c r="AK177" s="190">
        <f>8.425*SUM(AK146:AK176)/24</f>
        <v>2.8083333333333336</v>
      </c>
      <c r="AL177" s="190">
        <f>8.425*SUM(AL146:AL176)/24</f>
        <v>0.3510416666666667</v>
      </c>
      <c r="AM177" s="190">
        <f>8.425*SUM(AM146:AM176)/24</f>
        <v>0</v>
      </c>
      <c r="AO177" s="151">
        <f>SUM(AO146:AO176)</f>
        <v>11</v>
      </c>
      <c r="AP177" s="151">
        <f>SUM(AP146:AP176)</f>
        <v>20</v>
      </c>
    </row>
    <row r="178" spans="1:42" ht="12.75" customHeight="1" collapsed="1" x14ac:dyDescent="0.2">
      <c r="B178" s="852"/>
      <c r="C178" s="852"/>
      <c r="D178" s="49"/>
      <c r="E178" s="51"/>
      <c r="F178" s="51"/>
      <c r="G178" s="51"/>
      <c r="H178" s="51"/>
      <c r="I178" s="51"/>
      <c r="J178" s="51"/>
      <c r="K178" s="52"/>
      <c r="L178" s="52"/>
      <c r="M178" s="52"/>
      <c r="N178" s="52"/>
      <c r="O178" s="52"/>
      <c r="P178" s="52"/>
      <c r="Q178" s="52"/>
      <c r="R178" s="52"/>
      <c r="S178" s="52"/>
      <c r="T178" s="52"/>
      <c r="U178" s="52"/>
      <c r="V178" s="52"/>
      <c r="W178" s="52"/>
      <c r="X178" s="52"/>
      <c r="Y178" s="52"/>
      <c r="Z178" s="52"/>
      <c r="AA178" s="52"/>
      <c r="AB178" s="52"/>
      <c r="AC178" s="53"/>
      <c r="AD178" s="53"/>
      <c r="AE178" s="53"/>
      <c r="AF178" s="54"/>
      <c r="AG178" s="26"/>
      <c r="AH178" s="26"/>
      <c r="AI178" s="26"/>
      <c r="AJ178" s="203">
        <f>IF(AI177=1,AJ144+AJ177,IF(AI177=0,AJ144-AJ177,"Error"))</f>
        <v>-0.29652777777779171</v>
      </c>
      <c r="AK178" s="202">
        <f>AK144+SUM(AK145:AK176)</f>
        <v>10</v>
      </c>
      <c r="AL178" s="202">
        <f>AL144+SUM(AL145:AL176)</f>
        <v>1</v>
      </c>
      <c r="AM178" s="202">
        <f>AM144+SUM(AM145:AM176)</f>
        <v>0</v>
      </c>
      <c r="AN178" s="202"/>
      <c r="AO178" s="202">
        <f>AO177*8</f>
        <v>88</v>
      </c>
      <c r="AP178" s="202">
        <f>AP177*8</f>
        <v>160</v>
      </c>
    </row>
    <row r="179" spans="1:42" ht="12.75" hidden="1" customHeight="1" outlineLevel="1" x14ac:dyDescent="0.2">
      <c r="B179" s="850">
        <f>$F$5</f>
        <v>2023</v>
      </c>
      <c r="C179" s="850" t="str">
        <f>TEXT(I180,"MMM")</f>
        <v>Jun</v>
      </c>
      <c r="D179" s="41"/>
      <c r="E179" s="42"/>
      <c r="F179" s="42"/>
      <c r="G179" s="42"/>
      <c r="H179" s="42"/>
      <c r="I179" s="42"/>
      <c r="J179" s="42"/>
      <c r="K179" s="43"/>
      <c r="L179" s="43"/>
      <c r="M179" s="43"/>
      <c r="N179" s="43"/>
      <c r="O179" s="43"/>
      <c r="P179" s="43"/>
      <c r="Q179" s="43"/>
      <c r="R179" s="43"/>
      <c r="S179" s="43"/>
      <c r="T179" s="43"/>
      <c r="U179" s="43"/>
      <c r="V179" s="43"/>
      <c r="W179" s="43"/>
      <c r="X179" s="43"/>
      <c r="Y179" s="43"/>
      <c r="Z179" s="43"/>
      <c r="AA179" s="43"/>
      <c r="AB179" s="43"/>
      <c r="AC179" s="44"/>
      <c r="AD179" s="44"/>
      <c r="AE179" s="44"/>
      <c r="AF179" s="42"/>
      <c r="AG179" s="42"/>
      <c r="AH179" s="42"/>
      <c r="AI179" s="42"/>
      <c r="AJ179" s="148"/>
      <c r="AK179" s="148"/>
      <c r="AL179" s="148"/>
      <c r="AM179" s="148"/>
      <c r="AN179" s="148"/>
      <c r="AO179" s="148"/>
      <c r="AP179" s="148"/>
    </row>
    <row r="180" spans="1:42" ht="12.75" hidden="1" customHeight="1" outlineLevel="1" x14ac:dyDescent="0.2">
      <c r="A180" s="198">
        <f>A146+1</f>
        <v>6</v>
      </c>
      <c r="B180" s="851"/>
      <c r="C180" s="851"/>
      <c r="D180" s="27" t="str">
        <f>IF(E180="Mo",WEEKNUM(I180),"")</f>
        <v/>
      </c>
      <c r="E180" s="191" t="str">
        <f>TEXT(I180,"TTT")</f>
        <v>Do</v>
      </c>
      <c r="F180" s="191">
        <f>$F$5</f>
        <v>2023</v>
      </c>
      <c r="G180" s="191">
        <f>$A$180</f>
        <v>6</v>
      </c>
      <c r="H180" s="191">
        <f>$H$5</f>
        <v>1</v>
      </c>
      <c r="I180" s="192">
        <f>DATE(F180,G180,H180)</f>
        <v>43616</v>
      </c>
      <c r="J180" s="192"/>
      <c r="K180" s="193">
        <v>8</v>
      </c>
      <c r="L180" s="194">
        <v>30</v>
      </c>
      <c r="M180" s="193">
        <v>13</v>
      </c>
      <c r="N180" s="194">
        <v>0</v>
      </c>
      <c r="O180" s="193">
        <v>13</v>
      </c>
      <c r="P180" s="194">
        <v>30</v>
      </c>
      <c r="Q180" s="193">
        <v>16</v>
      </c>
      <c r="R180" s="194">
        <v>0</v>
      </c>
      <c r="S180" s="193">
        <f t="shared" ref="S180:S183" si="322">Q180</f>
        <v>16</v>
      </c>
      <c r="T180" s="194">
        <f t="shared" ref="T180:T183" si="323">R180</f>
        <v>0</v>
      </c>
      <c r="U180" s="193">
        <f t="shared" ref="U180:U183" si="324">S180</f>
        <v>16</v>
      </c>
      <c r="V180" s="194">
        <f t="shared" ref="V180:V183" si="325">T180</f>
        <v>0</v>
      </c>
      <c r="W180" s="195">
        <f t="shared" ref="W180:W183" si="326">TIME(K180,L180,0)</f>
        <v>0.35416666666666669</v>
      </c>
      <c r="X180" s="195">
        <f t="shared" ref="X180:X183" si="327">TIME(M180,N180,0)</f>
        <v>0.54166666666666663</v>
      </c>
      <c r="Y180" s="195">
        <f t="shared" ref="Y180:Y183" si="328">TIME(O180,P180,0)</f>
        <v>0.5625</v>
      </c>
      <c r="Z180" s="195">
        <f t="shared" ref="Z180:Z183" si="329">TIME(Q180,R180,0)</f>
        <v>0.66666666666666663</v>
      </c>
      <c r="AA180" s="195">
        <f t="shared" ref="AA180:AA183" si="330">TIME(S180,T180,0)</f>
        <v>0.66666666666666663</v>
      </c>
      <c r="AB180" s="195">
        <f t="shared" ref="AB180:AB183" si="331">TIME(U180,V180,0)</f>
        <v>0.66666666666666663</v>
      </c>
      <c r="AC180" s="667"/>
      <c r="AD180" s="196">
        <f t="shared" ref="AD180:AD207" si="332">IF(OR(E180="Sa",E180="So"),TIME($AD$4,$AF$4,0),TIME($AD$5,$AF$5,0))</f>
        <v>0.35069444444444442</v>
      </c>
      <c r="AE180" s="667"/>
      <c r="AF180" s="196">
        <f t="shared" ref="AF180:AF207" si="333">IF(OR(E180="Sa",E180="So"),TIME($AD$4,$AF$4,0),(Z180-W180-(Y180-X180)+(AB180-AA180)))</f>
        <v>0.29166666666666657</v>
      </c>
      <c r="AG180" s="196"/>
      <c r="AH180" s="196" t="s">
        <v>963</v>
      </c>
      <c r="AI180" s="196"/>
      <c r="AJ180" s="709"/>
      <c r="AK180" s="709">
        <f>IF(AH180=$AH$3,1,0)</f>
        <v>0</v>
      </c>
      <c r="AL180" s="709">
        <f>IF(AH180=$AH$7,1,0)</f>
        <v>0</v>
      </c>
      <c r="AM180" s="709">
        <f>IF(AI180=$AH$4,1,0)</f>
        <v>0</v>
      </c>
      <c r="AN180" s="709"/>
      <c r="AO180" s="709">
        <f t="shared" ref="AO180:AO210" si="334">IF(OR(AH180=$AH$2,AH180=$AH$5),1,IF(AH180=$AH$6,0.5,0))</f>
        <v>1</v>
      </c>
      <c r="AP180" s="709">
        <f>IF(OR(E180="Sa",E180="So",E180="",AH180="FT"),0,1)</f>
        <v>1</v>
      </c>
    </row>
    <row r="181" spans="1:42" ht="12.75" hidden="1" customHeight="1" outlineLevel="1" x14ac:dyDescent="0.2">
      <c r="B181" s="851"/>
      <c r="C181" s="851"/>
      <c r="D181" s="27" t="str">
        <f t="shared" ref="D181:D210" si="335">IF(E181="Mo",WEEKNUM(I181),"")</f>
        <v/>
      </c>
      <c r="E181" s="191" t="str">
        <f t="shared" ref="E181:E210" si="336">TEXT(I181,"TTT")</f>
        <v>Fr</v>
      </c>
      <c r="F181" s="191">
        <f t="shared" ref="F181:F210" si="337">$F$5</f>
        <v>2023</v>
      </c>
      <c r="G181" s="191">
        <f t="shared" ref="G181:G210" si="338">$A$180</f>
        <v>6</v>
      </c>
      <c r="H181" s="191">
        <f>H180+1</f>
        <v>2</v>
      </c>
      <c r="I181" s="192">
        <f t="shared" ref="I181:I210" si="339">DATE(F181,G181,H181)</f>
        <v>43617</v>
      </c>
      <c r="J181" s="192"/>
      <c r="K181" s="193">
        <v>7</v>
      </c>
      <c r="L181" s="194">
        <v>30</v>
      </c>
      <c r="M181" s="193">
        <v>12</v>
      </c>
      <c r="N181" s="194">
        <v>0</v>
      </c>
      <c r="O181" s="193">
        <v>12</v>
      </c>
      <c r="P181" s="194">
        <v>40</v>
      </c>
      <c r="Q181" s="193">
        <v>17</v>
      </c>
      <c r="R181" s="194">
        <v>10</v>
      </c>
      <c r="S181" s="193">
        <f t="shared" si="322"/>
        <v>17</v>
      </c>
      <c r="T181" s="194">
        <f t="shared" si="323"/>
        <v>10</v>
      </c>
      <c r="U181" s="193">
        <f t="shared" si="324"/>
        <v>17</v>
      </c>
      <c r="V181" s="194">
        <f t="shared" si="325"/>
        <v>10</v>
      </c>
      <c r="W181" s="195">
        <f t="shared" si="326"/>
        <v>0.3125</v>
      </c>
      <c r="X181" s="195">
        <f t="shared" si="327"/>
        <v>0.5</v>
      </c>
      <c r="Y181" s="195">
        <f t="shared" si="328"/>
        <v>0.52777777777777779</v>
      </c>
      <c r="Z181" s="195">
        <f t="shared" si="329"/>
        <v>0.71527777777777779</v>
      </c>
      <c r="AA181" s="195">
        <f t="shared" si="330"/>
        <v>0.71527777777777779</v>
      </c>
      <c r="AB181" s="195">
        <f t="shared" si="331"/>
        <v>0.71527777777777779</v>
      </c>
      <c r="AC181" s="667"/>
      <c r="AD181" s="196">
        <f t="shared" si="332"/>
        <v>0.35069444444444442</v>
      </c>
      <c r="AE181" s="667"/>
      <c r="AF181" s="196">
        <f t="shared" si="333"/>
        <v>0.375</v>
      </c>
      <c r="AG181" s="196"/>
      <c r="AH181" s="196" t="s">
        <v>963</v>
      </c>
      <c r="AI181" s="196"/>
      <c r="AJ181" s="710"/>
      <c r="AK181" s="709">
        <f t="shared" ref="AK181:AK210" si="340">IF(AH181=$AH$3,1,0)</f>
        <v>0</v>
      </c>
      <c r="AL181" s="709">
        <f t="shared" ref="AL181:AL210" si="341">IF(AH181=$AH$7,1,0)</f>
        <v>0</v>
      </c>
      <c r="AM181" s="709">
        <f t="shared" ref="AM181:AM210" si="342">IF(AI181=$AH$4,1,0)</f>
        <v>0</v>
      </c>
      <c r="AN181" s="709"/>
      <c r="AO181" s="709">
        <f t="shared" si="334"/>
        <v>1</v>
      </c>
      <c r="AP181" s="709">
        <f t="shared" ref="AP181:AP210" si="343">IF(OR(E181="Sa",E181="So",E181="",AH181="FT"),0,1)</f>
        <v>1</v>
      </c>
    </row>
    <row r="182" spans="1:42" ht="12.75" hidden="1" customHeight="1" outlineLevel="1" x14ac:dyDescent="0.2">
      <c r="B182" s="851"/>
      <c r="C182" s="851"/>
      <c r="D182" s="27" t="str">
        <f t="shared" si="335"/>
        <v/>
      </c>
      <c r="E182" s="191" t="str">
        <f t="shared" si="336"/>
        <v>Sa</v>
      </c>
      <c r="F182" s="191">
        <f t="shared" si="337"/>
        <v>2023</v>
      </c>
      <c r="G182" s="191">
        <f t="shared" si="338"/>
        <v>6</v>
      </c>
      <c r="H182" s="191">
        <f t="shared" ref="H182:H210" si="344">H181+1</f>
        <v>3</v>
      </c>
      <c r="I182" s="192">
        <f t="shared" si="339"/>
        <v>43618</v>
      </c>
      <c r="J182" s="192"/>
      <c r="K182" s="193">
        <f t="shared" ref="K182:R197" si="345">IF(OR($E182="Sa",$E182="So"),K$4,K$5)</f>
        <v>0</v>
      </c>
      <c r="L182" s="194">
        <f t="shared" si="345"/>
        <v>0</v>
      </c>
      <c r="M182" s="193">
        <f t="shared" si="345"/>
        <v>0</v>
      </c>
      <c r="N182" s="194">
        <f t="shared" si="345"/>
        <v>0</v>
      </c>
      <c r="O182" s="193">
        <f t="shared" si="345"/>
        <v>0</v>
      </c>
      <c r="P182" s="194">
        <f t="shared" si="345"/>
        <v>0</v>
      </c>
      <c r="Q182" s="193">
        <f t="shared" si="345"/>
        <v>0</v>
      </c>
      <c r="R182" s="194">
        <f t="shared" si="345"/>
        <v>0</v>
      </c>
      <c r="S182" s="193">
        <f t="shared" si="322"/>
        <v>0</v>
      </c>
      <c r="T182" s="194">
        <f t="shared" si="323"/>
        <v>0</v>
      </c>
      <c r="U182" s="193">
        <f t="shared" si="324"/>
        <v>0</v>
      </c>
      <c r="V182" s="194">
        <f t="shared" si="325"/>
        <v>0</v>
      </c>
      <c r="W182" s="195">
        <f t="shared" si="326"/>
        <v>0</v>
      </c>
      <c r="X182" s="195">
        <f t="shared" si="327"/>
        <v>0</v>
      </c>
      <c r="Y182" s="195">
        <f t="shared" si="328"/>
        <v>0</v>
      </c>
      <c r="Z182" s="195">
        <f t="shared" si="329"/>
        <v>0</v>
      </c>
      <c r="AA182" s="195">
        <f t="shared" si="330"/>
        <v>0</v>
      </c>
      <c r="AB182" s="195">
        <f t="shared" si="331"/>
        <v>0</v>
      </c>
      <c r="AC182" s="667"/>
      <c r="AD182" s="196">
        <f t="shared" si="332"/>
        <v>0</v>
      </c>
      <c r="AE182" s="667"/>
      <c r="AF182" s="196">
        <f t="shared" si="333"/>
        <v>0</v>
      </c>
      <c r="AG182" s="196"/>
      <c r="AH182" s="196"/>
      <c r="AI182" s="196"/>
      <c r="AJ182" s="710"/>
      <c r="AK182" s="709">
        <f t="shared" si="340"/>
        <v>0</v>
      </c>
      <c r="AL182" s="709">
        <f t="shared" si="341"/>
        <v>0</v>
      </c>
      <c r="AM182" s="709">
        <f t="shared" si="342"/>
        <v>0</v>
      </c>
      <c r="AN182" s="709"/>
      <c r="AO182" s="709">
        <f t="shared" si="334"/>
        <v>0</v>
      </c>
      <c r="AP182" s="709">
        <f t="shared" si="343"/>
        <v>0</v>
      </c>
    </row>
    <row r="183" spans="1:42" ht="12.75" hidden="1" customHeight="1" outlineLevel="1" x14ac:dyDescent="0.2">
      <c r="B183" s="851"/>
      <c r="C183" s="851"/>
      <c r="D183" s="27" t="str">
        <f t="shared" si="335"/>
        <v/>
      </c>
      <c r="E183" s="191" t="str">
        <f t="shared" si="336"/>
        <v>So</v>
      </c>
      <c r="F183" s="191">
        <f t="shared" si="337"/>
        <v>2023</v>
      </c>
      <c r="G183" s="191">
        <f t="shared" si="338"/>
        <v>6</v>
      </c>
      <c r="H183" s="191">
        <f t="shared" si="344"/>
        <v>4</v>
      </c>
      <c r="I183" s="192">
        <f t="shared" si="339"/>
        <v>43619</v>
      </c>
      <c r="J183" s="192"/>
      <c r="K183" s="193">
        <f t="shared" si="345"/>
        <v>0</v>
      </c>
      <c r="L183" s="194">
        <f t="shared" si="345"/>
        <v>0</v>
      </c>
      <c r="M183" s="193">
        <f t="shared" si="345"/>
        <v>0</v>
      </c>
      <c r="N183" s="194">
        <f t="shared" si="345"/>
        <v>0</v>
      </c>
      <c r="O183" s="193">
        <f t="shared" si="345"/>
        <v>0</v>
      </c>
      <c r="P183" s="194">
        <f t="shared" si="345"/>
        <v>0</v>
      </c>
      <c r="Q183" s="193">
        <f t="shared" si="345"/>
        <v>0</v>
      </c>
      <c r="R183" s="194">
        <f t="shared" si="345"/>
        <v>0</v>
      </c>
      <c r="S183" s="193">
        <f t="shared" si="322"/>
        <v>0</v>
      </c>
      <c r="T183" s="194">
        <f t="shared" si="323"/>
        <v>0</v>
      </c>
      <c r="U183" s="193">
        <f t="shared" si="324"/>
        <v>0</v>
      </c>
      <c r="V183" s="194">
        <f t="shared" si="325"/>
        <v>0</v>
      </c>
      <c r="W183" s="195">
        <f t="shared" si="326"/>
        <v>0</v>
      </c>
      <c r="X183" s="195">
        <f t="shared" si="327"/>
        <v>0</v>
      </c>
      <c r="Y183" s="195">
        <f t="shared" si="328"/>
        <v>0</v>
      </c>
      <c r="Z183" s="195">
        <f t="shared" si="329"/>
        <v>0</v>
      </c>
      <c r="AA183" s="195">
        <f t="shared" si="330"/>
        <v>0</v>
      </c>
      <c r="AB183" s="195">
        <f t="shared" si="331"/>
        <v>0</v>
      </c>
      <c r="AC183" s="667"/>
      <c r="AD183" s="196">
        <f t="shared" si="332"/>
        <v>0</v>
      </c>
      <c r="AE183" s="667"/>
      <c r="AF183" s="196">
        <f t="shared" si="333"/>
        <v>0</v>
      </c>
      <c r="AG183" s="196"/>
      <c r="AH183" s="196"/>
      <c r="AI183" s="196"/>
      <c r="AJ183" s="710"/>
      <c r="AK183" s="709">
        <f t="shared" si="340"/>
        <v>0</v>
      </c>
      <c r="AL183" s="709">
        <f t="shared" si="341"/>
        <v>0</v>
      </c>
      <c r="AM183" s="709">
        <f t="shared" si="342"/>
        <v>0</v>
      </c>
      <c r="AN183" s="709"/>
      <c r="AO183" s="709">
        <f t="shared" si="334"/>
        <v>0</v>
      </c>
      <c r="AP183" s="709">
        <f t="shared" si="343"/>
        <v>0</v>
      </c>
    </row>
    <row r="184" spans="1:42" ht="12.75" hidden="1" customHeight="1" outlineLevel="1" x14ac:dyDescent="0.2">
      <c r="B184" s="851"/>
      <c r="C184" s="851"/>
      <c r="D184" s="27">
        <f t="shared" si="335"/>
        <v>23</v>
      </c>
      <c r="E184" s="191" t="str">
        <f t="shared" si="336"/>
        <v>Mo</v>
      </c>
      <c r="F184" s="191">
        <f t="shared" si="337"/>
        <v>2023</v>
      </c>
      <c r="G184" s="191">
        <f t="shared" si="338"/>
        <v>6</v>
      </c>
      <c r="H184" s="191">
        <f t="shared" si="344"/>
        <v>5</v>
      </c>
      <c r="I184" s="192">
        <f t="shared" si="339"/>
        <v>43620</v>
      </c>
      <c r="J184" s="192"/>
      <c r="K184" s="193">
        <v>8</v>
      </c>
      <c r="L184" s="194">
        <v>5</v>
      </c>
      <c r="M184" s="193">
        <v>13</v>
      </c>
      <c r="N184" s="194">
        <v>0</v>
      </c>
      <c r="O184" s="193">
        <v>13</v>
      </c>
      <c r="P184" s="194">
        <v>30</v>
      </c>
      <c r="Q184" s="193">
        <v>16</v>
      </c>
      <c r="R184" s="194">
        <v>15</v>
      </c>
      <c r="S184" s="193">
        <f t="shared" ref="S184:S204" si="346">Q184</f>
        <v>16</v>
      </c>
      <c r="T184" s="194">
        <f t="shared" ref="T184:T204" si="347">R184</f>
        <v>15</v>
      </c>
      <c r="U184" s="193">
        <f t="shared" ref="U184:U204" si="348">S184</f>
        <v>16</v>
      </c>
      <c r="V184" s="194">
        <f t="shared" ref="V184:V204" si="349">T184</f>
        <v>15</v>
      </c>
      <c r="W184" s="195">
        <f t="shared" ref="W184:W204" si="350">TIME(K184,L184,0)</f>
        <v>0.33680555555555558</v>
      </c>
      <c r="X184" s="195">
        <f t="shared" ref="X184:X204" si="351">TIME(M184,N184,0)</f>
        <v>0.54166666666666663</v>
      </c>
      <c r="Y184" s="195">
        <f t="shared" ref="Y184:Y204" si="352">TIME(O184,P184,0)</f>
        <v>0.5625</v>
      </c>
      <c r="Z184" s="195">
        <f t="shared" ref="Z184:Z204" si="353">TIME(Q184,R184,0)</f>
        <v>0.67708333333333337</v>
      </c>
      <c r="AA184" s="195">
        <f t="shared" ref="AA184:AA204" si="354">TIME(S184,T184,0)</f>
        <v>0.67708333333333337</v>
      </c>
      <c r="AB184" s="195">
        <f t="shared" ref="AB184:AB204" si="355">TIME(U184,V184,0)</f>
        <v>0.67708333333333337</v>
      </c>
      <c r="AC184" s="667"/>
      <c r="AD184" s="196">
        <f t="shared" si="332"/>
        <v>0.35069444444444442</v>
      </c>
      <c r="AE184" s="667"/>
      <c r="AF184" s="196">
        <f t="shared" si="333"/>
        <v>0.31944444444444442</v>
      </c>
      <c r="AG184" s="196"/>
      <c r="AH184" s="196" t="s">
        <v>963</v>
      </c>
      <c r="AI184" s="196"/>
      <c r="AJ184" s="710"/>
      <c r="AK184" s="709">
        <f t="shared" si="340"/>
        <v>0</v>
      </c>
      <c r="AL184" s="709">
        <f t="shared" si="341"/>
        <v>0</v>
      </c>
      <c r="AM184" s="709">
        <f t="shared" si="342"/>
        <v>0</v>
      </c>
      <c r="AN184" s="709"/>
      <c r="AO184" s="709">
        <f t="shared" si="334"/>
        <v>1</v>
      </c>
      <c r="AP184" s="709">
        <f t="shared" si="343"/>
        <v>1</v>
      </c>
    </row>
    <row r="185" spans="1:42" ht="12.75" hidden="1" customHeight="1" outlineLevel="1" x14ac:dyDescent="0.2">
      <c r="B185" s="851"/>
      <c r="C185" s="851"/>
      <c r="D185" s="27" t="str">
        <f t="shared" si="335"/>
        <v/>
      </c>
      <c r="E185" s="191" t="str">
        <f t="shared" si="336"/>
        <v>Di</v>
      </c>
      <c r="F185" s="191">
        <f t="shared" si="337"/>
        <v>2023</v>
      </c>
      <c r="G185" s="191">
        <f t="shared" si="338"/>
        <v>6</v>
      </c>
      <c r="H185" s="191">
        <f t="shared" si="344"/>
        <v>6</v>
      </c>
      <c r="I185" s="192">
        <f t="shared" si="339"/>
        <v>43621</v>
      </c>
      <c r="J185" s="192"/>
      <c r="K185" s="193">
        <v>8</v>
      </c>
      <c r="L185" s="194">
        <v>39</v>
      </c>
      <c r="M185" s="193">
        <v>13</v>
      </c>
      <c r="N185" s="194">
        <v>0</v>
      </c>
      <c r="O185" s="193">
        <v>13</v>
      </c>
      <c r="P185" s="194">
        <v>30</v>
      </c>
      <c r="Q185" s="193">
        <v>16</v>
      </c>
      <c r="R185" s="194">
        <v>10</v>
      </c>
      <c r="S185" s="193">
        <f t="shared" si="346"/>
        <v>16</v>
      </c>
      <c r="T185" s="194">
        <f t="shared" si="347"/>
        <v>10</v>
      </c>
      <c r="U185" s="193">
        <f t="shared" si="348"/>
        <v>16</v>
      </c>
      <c r="V185" s="194">
        <f t="shared" si="349"/>
        <v>10</v>
      </c>
      <c r="W185" s="195">
        <f t="shared" si="350"/>
        <v>0.36041666666666666</v>
      </c>
      <c r="X185" s="195">
        <f t="shared" si="351"/>
        <v>0.54166666666666663</v>
      </c>
      <c r="Y185" s="195">
        <f t="shared" si="352"/>
        <v>0.5625</v>
      </c>
      <c r="Z185" s="195">
        <f t="shared" si="353"/>
        <v>0.67361111111111116</v>
      </c>
      <c r="AA185" s="195">
        <f t="shared" si="354"/>
        <v>0.67361111111111116</v>
      </c>
      <c r="AB185" s="195">
        <f t="shared" si="355"/>
        <v>0.67361111111111116</v>
      </c>
      <c r="AC185" s="667"/>
      <c r="AD185" s="196">
        <f t="shared" si="332"/>
        <v>0.35069444444444442</v>
      </c>
      <c r="AE185" s="667"/>
      <c r="AF185" s="196">
        <f t="shared" si="333"/>
        <v>0.29236111111111113</v>
      </c>
      <c r="AG185" s="196"/>
      <c r="AH185" s="196" t="s">
        <v>963</v>
      </c>
      <c r="AI185" s="196"/>
      <c r="AJ185" s="710"/>
      <c r="AK185" s="709">
        <f t="shared" si="340"/>
        <v>0</v>
      </c>
      <c r="AL185" s="709">
        <f t="shared" si="341"/>
        <v>0</v>
      </c>
      <c r="AM185" s="709">
        <f t="shared" si="342"/>
        <v>0</v>
      </c>
      <c r="AN185" s="709"/>
      <c r="AO185" s="709">
        <f t="shared" si="334"/>
        <v>1</v>
      </c>
      <c r="AP185" s="709">
        <f t="shared" si="343"/>
        <v>1</v>
      </c>
    </row>
    <row r="186" spans="1:42" ht="12.75" hidden="1" customHeight="1" outlineLevel="1" x14ac:dyDescent="0.2">
      <c r="B186" s="851"/>
      <c r="C186" s="851"/>
      <c r="D186" s="27" t="str">
        <f t="shared" si="335"/>
        <v/>
      </c>
      <c r="E186" s="191" t="str">
        <f t="shared" si="336"/>
        <v>Mi</v>
      </c>
      <c r="F186" s="191">
        <f t="shared" si="337"/>
        <v>2023</v>
      </c>
      <c r="G186" s="191">
        <f t="shared" si="338"/>
        <v>6</v>
      </c>
      <c r="H186" s="191">
        <f t="shared" si="344"/>
        <v>7</v>
      </c>
      <c r="I186" s="192">
        <f t="shared" si="339"/>
        <v>43622</v>
      </c>
      <c r="J186" s="192"/>
      <c r="K186" s="193">
        <v>8</v>
      </c>
      <c r="L186" s="194">
        <v>30</v>
      </c>
      <c r="M186" s="193">
        <v>13</v>
      </c>
      <c r="N186" s="194">
        <v>0</v>
      </c>
      <c r="O186" s="193">
        <v>13</v>
      </c>
      <c r="P186" s="194">
        <v>30</v>
      </c>
      <c r="Q186" s="193">
        <v>16</v>
      </c>
      <c r="R186" s="194">
        <v>30</v>
      </c>
      <c r="S186" s="193">
        <f t="shared" si="346"/>
        <v>16</v>
      </c>
      <c r="T186" s="194">
        <f t="shared" si="347"/>
        <v>30</v>
      </c>
      <c r="U186" s="193">
        <f t="shared" si="348"/>
        <v>16</v>
      </c>
      <c r="V186" s="194">
        <f t="shared" si="349"/>
        <v>30</v>
      </c>
      <c r="W186" s="195">
        <f t="shared" si="350"/>
        <v>0.35416666666666669</v>
      </c>
      <c r="X186" s="195">
        <f t="shared" si="351"/>
        <v>0.54166666666666663</v>
      </c>
      <c r="Y186" s="195">
        <f t="shared" si="352"/>
        <v>0.5625</v>
      </c>
      <c r="Z186" s="195">
        <f t="shared" si="353"/>
        <v>0.6875</v>
      </c>
      <c r="AA186" s="195">
        <f t="shared" si="354"/>
        <v>0.6875</v>
      </c>
      <c r="AB186" s="195">
        <f t="shared" si="355"/>
        <v>0.6875</v>
      </c>
      <c r="AC186" s="667"/>
      <c r="AD186" s="196">
        <f t="shared" si="332"/>
        <v>0.35069444444444442</v>
      </c>
      <c r="AE186" s="667"/>
      <c r="AF186" s="196">
        <f t="shared" si="333"/>
        <v>0.31249999999999994</v>
      </c>
      <c r="AG186" s="196"/>
      <c r="AH186" s="196" t="s">
        <v>963</v>
      </c>
      <c r="AI186" s="196"/>
      <c r="AJ186" s="710"/>
      <c r="AK186" s="709">
        <f t="shared" si="340"/>
        <v>0</v>
      </c>
      <c r="AL186" s="709">
        <f t="shared" si="341"/>
        <v>0</v>
      </c>
      <c r="AM186" s="709">
        <f t="shared" si="342"/>
        <v>0</v>
      </c>
      <c r="AN186" s="709"/>
      <c r="AO186" s="709">
        <f t="shared" si="334"/>
        <v>1</v>
      </c>
      <c r="AP186" s="709">
        <f t="shared" si="343"/>
        <v>1</v>
      </c>
    </row>
    <row r="187" spans="1:42" ht="12.75" hidden="1" customHeight="1" outlineLevel="1" x14ac:dyDescent="0.2">
      <c r="B187" s="851"/>
      <c r="C187" s="851"/>
      <c r="D187" s="27" t="str">
        <f t="shared" si="335"/>
        <v/>
      </c>
      <c r="E187" s="191" t="str">
        <f t="shared" si="336"/>
        <v>Do</v>
      </c>
      <c r="F187" s="191">
        <f t="shared" si="337"/>
        <v>2023</v>
      </c>
      <c r="G187" s="191">
        <f t="shared" si="338"/>
        <v>6</v>
      </c>
      <c r="H187" s="191">
        <f t="shared" si="344"/>
        <v>8</v>
      </c>
      <c r="I187" s="192">
        <f t="shared" si="339"/>
        <v>43623</v>
      </c>
      <c r="J187" s="192"/>
      <c r="K187" s="193">
        <v>7</v>
      </c>
      <c r="L187" s="194">
        <v>55</v>
      </c>
      <c r="M187" s="193">
        <v>13</v>
      </c>
      <c r="N187" s="194">
        <v>0</v>
      </c>
      <c r="O187" s="193">
        <v>13</v>
      </c>
      <c r="P187" s="194">
        <v>30</v>
      </c>
      <c r="Q187" s="193">
        <v>16</v>
      </c>
      <c r="R187" s="194">
        <v>0</v>
      </c>
      <c r="S187" s="193">
        <f t="shared" si="346"/>
        <v>16</v>
      </c>
      <c r="T187" s="194">
        <f t="shared" si="347"/>
        <v>0</v>
      </c>
      <c r="U187" s="193">
        <f t="shared" si="348"/>
        <v>16</v>
      </c>
      <c r="V187" s="194">
        <f t="shared" si="349"/>
        <v>0</v>
      </c>
      <c r="W187" s="195">
        <f t="shared" si="350"/>
        <v>0.3298611111111111</v>
      </c>
      <c r="X187" s="195">
        <f t="shared" si="351"/>
        <v>0.54166666666666663</v>
      </c>
      <c r="Y187" s="195">
        <f t="shared" si="352"/>
        <v>0.5625</v>
      </c>
      <c r="Z187" s="195">
        <f t="shared" si="353"/>
        <v>0.66666666666666663</v>
      </c>
      <c r="AA187" s="195">
        <f t="shared" si="354"/>
        <v>0.66666666666666663</v>
      </c>
      <c r="AB187" s="195">
        <f t="shared" si="355"/>
        <v>0.66666666666666663</v>
      </c>
      <c r="AC187" s="667"/>
      <c r="AD187" s="196">
        <f t="shared" si="332"/>
        <v>0.35069444444444442</v>
      </c>
      <c r="AE187" s="667"/>
      <c r="AF187" s="196">
        <f t="shared" si="333"/>
        <v>0.31597222222222215</v>
      </c>
      <c r="AG187" s="196"/>
      <c r="AH187" s="196" t="s">
        <v>963</v>
      </c>
      <c r="AI187" s="196"/>
      <c r="AJ187" s="710"/>
      <c r="AK187" s="709">
        <f t="shared" si="340"/>
        <v>0</v>
      </c>
      <c r="AL187" s="709">
        <f t="shared" si="341"/>
        <v>0</v>
      </c>
      <c r="AM187" s="709">
        <f t="shared" si="342"/>
        <v>0</v>
      </c>
      <c r="AN187" s="709"/>
      <c r="AO187" s="709">
        <f t="shared" si="334"/>
        <v>1</v>
      </c>
      <c r="AP187" s="709">
        <f t="shared" si="343"/>
        <v>1</v>
      </c>
    </row>
    <row r="188" spans="1:42" ht="12.75" hidden="1" customHeight="1" outlineLevel="1" x14ac:dyDescent="0.2">
      <c r="B188" s="851"/>
      <c r="C188" s="851"/>
      <c r="D188" s="27" t="str">
        <f t="shared" si="335"/>
        <v/>
      </c>
      <c r="E188" s="191" t="str">
        <f t="shared" si="336"/>
        <v>Fr</v>
      </c>
      <c r="F188" s="191">
        <f t="shared" si="337"/>
        <v>2023</v>
      </c>
      <c r="G188" s="191">
        <f t="shared" si="338"/>
        <v>6</v>
      </c>
      <c r="H188" s="191">
        <f t="shared" si="344"/>
        <v>9</v>
      </c>
      <c r="I188" s="192">
        <f t="shared" si="339"/>
        <v>43624</v>
      </c>
      <c r="J188" s="192"/>
      <c r="K188" s="193">
        <v>7</v>
      </c>
      <c r="L188" s="194">
        <v>0</v>
      </c>
      <c r="M188" s="193">
        <v>11</v>
      </c>
      <c r="N188" s="194">
        <v>30</v>
      </c>
      <c r="O188" s="193">
        <v>12</v>
      </c>
      <c r="P188" s="194">
        <v>30</v>
      </c>
      <c r="Q188" s="193">
        <v>16</v>
      </c>
      <c r="R188" s="194">
        <v>45</v>
      </c>
      <c r="S188" s="193">
        <f t="shared" si="346"/>
        <v>16</v>
      </c>
      <c r="T188" s="194">
        <f t="shared" si="347"/>
        <v>45</v>
      </c>
      <c r="U188" s="193">
        <f t="shared" si="348"/>
        <v>16</v>
      </c>
      <c r="V188" s="194">
        <f t="shared" si="349"/>
        <v>45</v>
      </c>
      <c r="W188" s="195">
        <f t="shared" si="350"/>
        <v>0.29166666666666669</v>
      </c>
      <c r="X188" s="195">
        <f t="shared" si="351"/>
        <v>0.47916666666666669</v>
      </c>
      <c r="Y188" s="195">
        <f t="shared" si="352"/>
        <v>0.52083333333333337</v>
      </c>
      <c r="Z188" s="195">
        <f t="shared" si="353"/>
        <v>0.69791666666666663</v>
      </c>
      <c r="AA188" s="195">
        <f t="shared" si="354"/>
        <v>0.69791666666666663</v>
      </c>
      <c r="AB188" s="195">
        <f t="shared" si="355"/>
        <v>0.69791666666666663</v>
      </c>
      <c r="AC188" s="667"/>
      <c r="AD188" s="196">
        <f t="shared" si="332"/>
        <v>0.35069444444444442</v>
      </c>
      <c r="AE188" s="667"/>
      <c r="AF188" s="196">
        <f t="shared" si="333"/>
        <v>0.36458333333333326</v>
      </c>
      <c r="AG188" s="196"/>
      <c r="AH188" s="196" t="s">
        <v>1684</v>
      </c>
      <c r="AI188" s="196"/>
      <c r="AJ188" s="710"/>
      <c r="AK188" s="709">
        <f t="shared" si="340"/>
        <v>0</v>
      </c>
      <c r="AL188" s="709">
        <f t="shared" si="341"/>
        <v>0</v>
      </c>
      <c r="AM188" s="709">
        <f t="shared" si="342"/>
        <v>0</v>
      </c>
      <c r="AN188" s="709"/>
      <c r="AO188" s="709">
        <f t="shared" si="334"/>
        <v>1</v>
      </c>
      <c r="AP188" s="709">
        <f t="shared" si="343"/>
        <v>1</v>
      </c>
    </row>
    <row r="189" spans="1:42" ht="12.75" hidden="1" customHeight="1" outlineLevel="1" x14ac:dyDescent="0.2">
      <c r="B189" s="851"/>
      <c r="C189" s="851"/>
      <c r="D189" s="27" t="str">
        <f t="shared" si="335"/>
        <v/>
      </c>
      <c r="E189" s="191" t="str">
        <f t="shared" si="336"/>
        <v>Sa</v>
      </c>
      <c r="F189" s="191">
        <f t="shared" si="337"/>
        <v>2023</v>
      </c>
      <c r="G189" s="191">
        <f t="shared" si="338"/>
        <v>6</v>
      </c>
      <c r="H189" s="191">
        <f t="shared" si="344"/>
        <v>10</v>
      </c>
      <c r="I189" s="192">
        <f t="shared" si="339"/>
        <v>43625</v>
      </c>
      <c r="J189" s="192"/>
      <c r="K189" s="193">
        <f t="shared" si="345"/>
        <v>0</v>
      </c>
      <c r="L189" s="194">
        <f t="shared" si="345"/>
        <v>0</v>
      </c>
      <c r="M189" s="193">
        <f t="shared" si="345"/>
        <v>0</v>
      </c>
      <c r="N189" s="194">
        <f t="shared" si="345"/>
        <v>0</v>
      </c>
      <c r="O189" s="193">
        <f t="shared" si="345"/>
        <v>0</v>
      </c>
      <c r="P189" s="194">
        <f t="shared" si="345"/>
        <v>0</v>
      </c>
      <c r="Q189" s="193">
        <f t="shared" si="345"/>
        <v>0</v>
      </c>
      <c r="R189" s="194">
        <f t="shared" si="345"/>
        <v>0</v>
      </c>
      <c r="S189" s="193">
        <f t="shared" si="346"/>
        <v>0</v>
      </c>
      <c r="T189" s="194">
        <f t="shared" si="347"/>
        <v>0</v>
      </c>
      <c r="U189" s="193">
        <f t="shared" si="348"/>
        <v>0</v>
      </c>
      <c r="V189" s="194">
        <f t="shared" si="349"/>
        <v>0</v>
      </c>
      <c r="W189" s="195">
        <f t="shared" si="350"/>
        <v>0</v>
      </c>
      <c r="X189" s="195">
        <f t="shared" si="351"/>
        <v>0</v>
      </c>
      <c r="Y189" s="195">
        <f t="shared" si="352"/>
        <v>0</v>
      </c>
      <c r="Z189" s="195">
        <f t="shared" si="353"/>
        <v>0</v>
      </c>
      <c r="AA189" s="195">
        <f t="shared" si="354"/>
        <v>0</v>
      </c>
      <c r="AB189" s="195">
        <f t="shared" si="355"/>
        <v>0</v>
      </c>
      <c r="AC189" s="667"/>
      <c r="AD189" s="196">
        <f t="shared" si="332"/>
        <v>0</v>
      </c>
      <c r="AE189" s="667"/>
      <c r="AF189" s="196">
        <f t="shared" si="333"/>
        <v>0</v>
      </c>
      <c r="AG189" s="196"/>
      <c r="AH189" s="196"/>
      <c r="AI189" s="196"/>
      <c r="AJ189" s="710"/>
      <c r="AK189" s="709">
        <f t="shared" si="340"/>
        <v>0</v>
      </c>
      <c r="AL189" s="709">
        <f t="shared" si="341"/>
        <v>0</v>
      </c>
      <c r="AM189" s="709">
        <f t="shared" si="342"/>
        <v>0</v>
      </c>
      <c r="AN189" s="709"/>
      <c r="AO189" s="709">
        <f t="shared" si="334"/>
        <v>0</v>
      </c>
      <c r="AP189" s="709">
        <f t="shared" si="343"/>
        <v>0</v>
      </c>
    </row>
    <row r="190" spans="1:42" ht="12.75" hidden="1" customHeight="1" outlineLevel="1" x14ac:dyDescent="0.2">
      <c r="B190" s="851"/>
      <c r="C190" s="851"/>
      <c r="D190" s="27" t="str">
        <f t="shared" si="335"/>
        <v/>
      </c>
      <c r="E190" s="191" t="str">
        <f t="shared" si="336"/>
        <v>So</v>
      </c>
      <c r="F190" s="191">
        <f t="shared" si="337"/>
        <v>2023</v>
      </c>
      <c r="G190" s="191">
        <f t="shared" si="338"/>
        <v>6</v>
      </c>
      <c r="H190" s="191">
        <f t="shared" si="344"/>
        <v>11</v>
      </c>
      <c r="I190" s="192">
        <f t="shared" si="339"/>
        <v>43626</v>
      </c>
      <c r="J190" s="192"/>
      <c r="K190" s="193">
        <f t="shared" si="345"/>
        <v>0</v>
      </c>
      <c r="L190" s="194">
        <f t="shared" si="345"/>
        <v>0</v>
      </c>
      <c r="M190" s="193">
        <f t="shared" si="345"/>
        <v>0</v>
      </c>
      <c r="N190" s="194">
        <f t="shared" si="345"/>
        <v>0</v>
      </c>
      <c r="O190" s="193">
        <f t="shared" si="345"/>
        <v>0</v>
      </c>
      <c r="P190" s="194">
        <f t="shared" si="345"/>
        <v>0</v>
      </c>
      <c r="Q190" s="193">
        <f t="shared" si="345"/>
        <v>0</v>
      </c>
      <c r="R190" s="194">
        <f t="shared" si="345"/>
        <v>0</v>
      </c>
      <c r="S190" s="193">
        <f t="shared" si="346"/>
        <v>0</v>
      </c>
      <c r="T190" s="194">
        <f t="shared" si="347"/>
        <v>0</v>
      </c>
      <c r="U190" s="193">
        <f t="shared" si="348"/>
        <v>0</v>
      </c>
      <c r="V190" s="194">
        <f t="shared" si="349"/>
        <v>0</v>
      </c>
      <c r="W190" s="195">
        <f t="shared" si="350"/>
        <v>0</v>
      </c>
      <c r="X190" s="195">
        <f t="shared" si="351"/>
        <v>0</v>
      </c>
      <c r="Y190" s="195">
        <f t="shared" si="352"/>
        <v>0</v>
      </c>
      <c r="Z190" s="195">
        <f t="shared" si="353"/>
        <v>0</v>
      </c>
      <c r="AA190" s="195">
        <f t="shared" si="354"/>
        <v>0</v>
      </c>
      <c r="AB190" s="195">
        <f t="shared" si="355"/>
        <v>0</v>
      </c>
      <c r="AC190" s="667"/>
      <c r="AD190" s="196">
        <f t="shared" si="332"/>
        <v>0</v>
      </c>
      <c r="AE190" s="667"/>
      <c r="AF190" s="196">
        <f t="shared" si="333"/>
        <v>0</v>
      </c>
      <c r="AG190" s="196"/>
      <c r="AH190" s="196"/>
      <c r="AI190" s="196"/>
      <c r="AJ190" s="710"/>
      <c r="AK190" s="709">
        <f t="shared" si="340"/>
        <v>0</v>
      </c>
      <c r="AL190" s="709">
        <f t="shared" si="341"/>
        <v>0</v>
      </c>
      <c r="AM190" s="709">
        <f t="shared" si="342"/>
        <v>0</v>
      </c>
      <c r="AN190" s="709"/>
      <c r="AO190" s="709">
        <f t="shared" si="334"/>
        <v>0</v>
      </c>
      <c r="AP190" s="709">
        <f t="shared" si="343"/>
        <v>0</v>
      </c>
    </row>
    <row r="191" spans="1:42" ht="12.75" hidden="1" customHeight="1" outlineLevel="1" x14ac:dyDescent="0.2">
      <c r="B191" s="851"/>
      <c r="C191" s="851"/>
      <c r="D191" s="27">
        <f t="shared" si="335"/>
        <v>24</v>
      </c>
      <c r="E191" s="191" t="str">
        <f t="shared" si="336"/>
        <v>Mo</v>
      </c>
      <c r="F191" s="191">
        <f t="shared" si="337"/>
        <v>2023</v>
      </c>
      <c r="G191" s="191">
        <f t="shared" si="338"/>
        <v>6</v>
      </c>
      <c r="H191" s="191">
        <f t="shared" si="344"/>
        <v>12</v>
      </c>
      <c r="I191" s="192">
        <f t="shared" si="339"/>
        <v>43627</v>
      </c>
      <c r="J191" s="192"/>
      <c r="K191" s="193">
        <v>7</v>
      </c>
      <c r="L191" s="194">
        <v>55</v>
      </c>
      <c r="M191" s="193">
        <v>13</v>
      </c>
      <c r="N191" s="194">
        <v>0</v>
      </c>
      <c r="O191" s="193">
        <v>13</v>
      </c>
      <c r="P191" s="194">
        <v>30</v>
      </c>
      <c r="Q191" s="193">
        <v>16</v>
      </c>
      <c r="R191" s="194">
        <v>15</v>
      </c>
      <c r="S191" s="193">
        <f t="shared" si="346"/>
        <v>16</v>
      </c>
      <c r="T191" s="194">
        <f t="shared" si="347"/>
        <v>15</v>
      </c>
      <c r="U191" s="193">
        <f t="shared" si="348"/>
        <v>16</v>
      </c>
      <c r="V191" s="194">
        <f t="shared" si="349"/>
        <v>15</v>
      </c>
      <c r="W191" s="195">
        <f t="shared" si="350"/>
        <v>0.3298611111111111</v>
      </c>
      <c r="X191" s="195">
        <f t="shared" si="351"/>
        <v>0.54166666666666663</v>
      </c>
      <c r="Y191" s="195">
        <f t="shared" si="352"/>
        <v>0.5625</v>
      </c>
      <c r="Z191" s="195">
        <f t="shared" si="353"/>
        <v>0.67708333333333337</v>
      </c>
      <c r="AA191" s="195">
        <f t="shared" si="354"/>
        <v>0.67708333333333337</v>
      </c>
      <c r="AB191" s="195">
        <f t="shared" si="355"/>
        <v>0.67708333333333337</v>
      </c>
      <c r="AC191" s="667"/>
      <c r="AD191" s="196">
        <f t="shared" si="332"/>
        <v>0.35069444444444442</v>
      </c>
      <c r="AE191" s="667"/>
      <c r="AF191" s="196">
        <f t="shared" si="333"/>
        <v>0.3263888888888889</v>
      </c>
      <c r="AG191" s="196"/>
      <c r="AH191" s="196" t="s">
        <v>963</v>
      </c>
      <c r="AI191" s="196"/>
      <c r="AJ191" s="710"/>
      <c r="AK191" s="709">
        <f t="shared" si="340"/>
        <v>0</v>
      </c>
      <c r="AL191" s="709">
        <f t="shared" si="341"/>
        <v>0</v>
      </c>
      <c r="AM191" s="709">
        <f t="shared" si="342"/>
        <v>0</v>
      </c>
      <c r="AN191" s="709"/>
      <c r="AO191" s="709">
        <f t="shared" si="334"/>
        <v>1</v>
      </c>
      <c r="AP191" s="709">
        <f t="shared" si="343"/>
        <v>1</v>
      </c>
    </row>
    <row r="192" spans="1:42" ht="12.75" hidden="1" customHeight="1" outlineLevel="1" x14ac:dyDescent="0.2">
      <c r="B192" s="851"/>
      <c r="C192" s="851"/>
      <c r="D192" s="27" t="str">
        <f t="shared" si="335"/>
        <v/>
      </c>
      <c r="E192" s="191" t="str">
        <f t="shared" si="336"/>
        <v>Di</v>
      </c>
      <c r="F192" s="191">
        <f t="shared" si="337"/>
        <v>2023</v>
      </c>
      <c r="G192" s="191">
        <f t="shared" si="338"/>
        <v>6</v>
      </c>
      <c r="H192" s="191">
        <f t="shared" si="344"/>
        <v>13</v>
      </c>
      <c r="I192" s="192">
        <f t="shared" si="339"/>
        <v>43628</v>
      </c>
      <c r="J192" s="192"/>
      <c r="K192" s="193">
        <v>7</v>
      </c>
      <c r="L192" s="194">
        <v>45</v>
      </c>
      <c r="M192" s="193">
        <v>12</v>
      </c>
      <c r="N192" s="194">
        <v>30</v>
      </c>
      <c r="O192" s="193">
        <v>13</v>
      </c>
      <c r="P192" s="194">
        <v>0</v>
      </c>
      <c r="Q192" s="193">
        <v>16</v>
      </c>
      <c r="R192" s="194">
        <v>10</v>
      </c>
      <c r="S192" s="193">
        <f t="shared" si="346"/>
        <v>16</v>
      </c>
      <c r="T192" s="194">
        <f t="shared" si="347"/>
        <v>10</v>
      </c>
      <c r="U192" s="193">
        <f t="shared" si="348"/>
        <v>16</v>
      </c>
      <c r="V192" s="194">
        <f t="shared" si="349"/>
        <v>10</v>
      </c>
      <c r="W192" s="195">
        <f t="shared" si="350"/>
        <v>0.32291666666666669</v>
      </c>
      <c r="X192" s="195">
        <f t="shared" si="351"/>
        <v>0.52083333333333337</v>
      </c>
      <c r="Y192" s="195">
        <f t="shared" si="352"/>
        <v>0.54166666666666663</v>
      </c>
      <c r="Z192" s="195">
        <f t="shared" si="353"/>
        <v>0.67361111111111116</v>
      </c>
      <c r="AA192" s="195">
        <f t="shared" si="354"/>
        <v>0.67361111111111116</v>
      </c>
      <c r="AB192" s="195">
        <f t="shared" si="355"/>
        <v>0.67361111111111116</v>
      </c>
      <c r="AC192" s="667"/>
      <c r="AD192" s="196">
        <f t="shared" si="332"/>
        <v>0.35069444444444442</v>
      </c>
      <c r="AE192" s="667"/>
      <c r="AF192" s="196">
        <f t="shared" si="333"/>
        <v>0.32986111111111122</v>
      </c>
      <c r="AG192" s="196"/>
      <c r="AH192" s="196" t="s">
        <v>963</v>
      </c>
      <c r="AI192" s="196"/>
      <c r="AJ192" s="710"/>
      <c r="AK192" s="709">
        <f t="shared" si="340"/>
        <v>0</v>
      </c>
      <c r="AL192" s="709">
        <f t="shared" si="341"/>
        <v>0</v>
      </c>
      <c r="AM192" s="709">
        <f t="shared" si="342"/>
        <v>0</v>
      </c>
      <c r="AN192" s="709"/>
      <c r="AO192" s="709">
        <f t="shared" si="334"/>
        <v>1</v>
      </c>
      <c r="AP192" s="709">
        <f t="shared" si="343"/>
        <v>1</v>
      </c>
    </row>
    <row r="193" spans="2:42" ht="12.75" hidden="1" customHeight="1" outlineLevel="1" x14ac:dyDescent="0.2">
      <c r="B193" s="851"/>
      <c r="C193" s="851"/>
      <c r="D193" s="27" t="str">
        <f t="shared" si="335"/>
        <v/>
      </c>
      <c r="E193" s="191" t="str">
        <f t="shared" si="336"/>
        <v>Mi</v>
      </c>
      <c r="F193" s="191">
        <f t="shared" si="337"/>
        <v>2023</v>
      </c>
      <c r="G193" s="191">
        <f t="shared" si="338"/>
        <v>6</v>
      </c>
      <c r="H193" s="191">
        <f t="shared" si="344"/>
        <v>14</v>
      </c>
      <c r="I193" s="192">
        <f t="shared" si="339"/>
        <v>43629</v>
      </c>
      <c r="J193" s="192"/>
      <c r="K193" s="193">
        <v>7</v>
      </c>
      <c r="L193" s="194">
        <v>55</v>
      </c>
      <c r="M193" s="193">
        <v>13</v>
      </c>
      <c r="N193" s="194">
        <v>0</v>
      </c>
      <c r="O193" s="193">
        <v>13</v>
      </c>
      <c r="P193" s="194">
        <v>30</v>
      </c>
      <c r="Q193" s="193">
        <v>16</v>
      </c>
      <c r="R193" s="194">
        <v>15</v>
      </c>
      <c r="S193" s="193">
        <f t="shared" si="346"/>
        <v>16</v>
      </c>
      <c r="T193" s="194">
        <f t="shared" si="347"/>
        <v>15</v>
      </c>
      <c r="U193" s="193">
        <f t="shared" si="348"/>
        <v>16</v>
      </c>
      <c r="V193" s="194">
        <f t="shared" si="349"/>
        <v>15</v>
      </c>
      <c r="W193" s="195">
        <f t="shared" si="350"/>
        <v>0.3298611111111111</v>
      </c>
      <c r="X193" s="195">
        <f t="shared" si="351"/>
        <v>0.54166666666666663</v>
      </c>
      <c r="Y193" s="195">
        <f t="shared" si="352"/>
        <v>0.5625</v>
      </c>
      <c r="Z193" s="195">
        <f t="shared" si="353"/>
        <v>0.67708333333333337</v>
      </c>
      <c r="AA193" s="195">
        <f t="shared" si="354"/>
        <v>0.67708333333333337</v>
      </c>
      <c r="AB193" s="195">
        <f t="shared" si="355"/>
        <v>0.67708333333333337</v>
      </c>
      <c r="AC193" s="667"/>
      <c r="AD193" s="196">
        <f t="shared" si="332"/>
        <v>0.35069444444444442</v>
      </c>
      <c r="AE193" s="667"/>
      <c r="AF193" s="196">
        <f t="shared" si="333"/>
        <v>0.3263888888888889</v>
      </c>
      <c r="AG193" s="196"/>
      <c r="AH193" s="196" t="s">
        <v>963</v>
      </c>
      <c r="AI193" s="196"/>
      <c r="AJ193" s="710"/>
      <c r="AK193" s="709">
        <f t="shared" si="340"/>
        <v>0</v>
      </c>
      <c r="AL193" s="709">
        <f t="shared" si="341"/>
        <v>0</v>
      </c>
      <c r="AM193" s="709">
        <f t="shared" si="342"/>
        <v>0</v>
      </c>
      <c r="AN193" s="709"/>
      <c r="AO193" s="709">
        <f t="shared" si="334"/>
        <v>1</v>
      </c>
      <c r="AP193" s="709">
        <f t="shared" si="343"/>
        <v>1</v>
      </c>
    </row>
    <row r="194" spans="2:42" ht="12.75" hidden="1" customHeight="1" outlineLevel="1" x14ac:dyDescent="0.2">
      <c r="B194" s="851"/>
      <c r="C194" s="851"/>
      <c r="D194" s="27" t="str">
        <f t="shared" si="335"/>
        <v/>
      </c>
      <c r="E194" s="191" t="str">
        <f t="shared" si="336"/>
        <v>Do</v>
      </c>
      <c r="F194" s="191">
        <f t="shared" si="337"/>
        <v>2023</v>
      </c>
      <c r="G194" s="191">
        <f t="shared" si="338"/>
        <v>6</v>
      </c>
      <c r="H194" s="191">
        <f t="shared" si="344"/>
        <v>15</v>
      </c>
      <c r="I194" s="192">
        <f t="shared" si="339"/>
        <v>43630</v>
      </c>
      <c r="J194" s="192"/>
      <c r="K194" s="193">
        <v>8</v>
      </c>
      <c r="L194" s="194">
        <v>0</v>
      </c>
      <c r="M194" s="193">
        <v>13</v>
      </c>
      <c r="N194" s="194">
        <v>0</v>
      </c>
      <c r="O194" s="193">
        <v>13</v>
      </c>
      <c r="P194" s="194">
        <v>30</v>
      </c>
      <c r="Q194" s="193">
        <v>16</v>
      </c>
      <c r="R194" s="194">
        <v>0</v>
      </c>
      <c r="S194" s="193">
        <f t="shared" si="346"/>
        <v>16</v>
      </c>
      <c r="T194" s="194">
        <f t="shared" si="347"/>
        <v>0</v>
      </c>
      <c r="U194" s="193">
        <f t="shared" si="348"/>
        <v>16</v>
      </c>
      <c r="V194" s="194">
        <f t="shared" si="349"/>
        <v>0</v>
      </c>
      <c r="W194" s="195">
        <f t="shared" si="350"/>
        <v>0.33333333333333331</v>
      </c>
      <c r="X194" s="195">
        <f t="shared" si="351"/>
        <v>0.54166666666666663</v>
      </c>
      <c r="Y194" s="195">
        <f t="shared" si="352"/>
        <v>0.5625</v>
      </c>
      <c r="Z194" s="195">
        <f t="shared" si="353"/>
        <v>0.66666666666666663</v>
      </c>
      <c r="AA194" s="195">
        <f t="shared" si="354"/>
        <v>0.66666666666666663</v>
      </c>
      <c r="AB194" s="195">
        <f t="shared" si="355"/>
        <v>0.66666666666666663</v>
      </c>
      <c r="AC194" s="667"/>
      <c r="AD194" s="196">
        <f t="shared" si="332"/>
        <v>0.35069444444444442</v>
      </c>
      <c r="AE194" s="667"/>
      <c r="AF194" s="196">
        <f t="shared" si="333"/>
        <v>0.31249999999999994</v>
      </c>
      <c r="AG194" s="196"/>
      <c r="AH194" s="196" t="s">
        <v>963</v>
      </c>
      <c r="AI194" s="196"/>
      <c r="AJ194" s="710"/>
      <c r="AK194" s="709">
        <f t="shared" si="340"/>
        <v>0</v>
      </c>
      <c r="AL194" s="709">
        <f t="shared" si="341"/>
        <v>0</v>
      </c>
      <c r="AM194" s="709">
        <f t="shared" si="342"/>
        <v>0</v>
      </c>
      <c r="AN194" s="709"/>
      <c r="AO194" s="709">
        <f t="shared" si="334"/>
        <v>1</v>
      </c>
      <c r="AP194" s="709">
        <f t="shared" si="343"/>
        <v>1</v>
      </c>
    </row>
    <row r="195" spans="2:42" ht="12.75" hidden="1" customHeight="1" outlineLevel="1" x14ac:dyDescent="0.2">
      <c r="B195" s="851"/>
      <c r="C195" s="851"/>
      <c r="D195" s="27" t="str">
        <f t="shared" si="335"/>
        <v/>
      </c>
      <c r="E195" s="191" t="str">
        <f t="shared" si="336"/>
        <v>Fr</v>
      </c>
      <c r="F195" s="191">
        <f t="shared" si="337"/>
        <v>2023</v>
      </c>
      <c r="G195" s="191">
        <f t="shared" si="338"/>
        <v>6</v>
      </c>
      <c r="H195" s="191">
        <f t="shared" si="344"/>
        <v>16</v>
      </c>
      <c r="I195" s="192">
        <f t="shared" si="339"/>
        <v>43631</v>
      </c>
      <c r="J195" s="192"/>
      <c r="K195" s="193">
        <v>7</v>
      </c>
      <c r="L195" s="194">
        <v>0</v>
      </c>
      <c r="M195" s="193">
        <v>12</v>
      </c>
      <c r="N195" s="194">
        <v>0</v>
      </c>
      <c r="O195" s="193">
        <v>12</v>
      </c>
      <c r="P195" s="194">
        <v>30</v>
      </c>
      <c r="Q195" s="193">
        <v>16</v>
      </c>
      <c r="R195" s="194">
        <v>15</v>
      </c>
      <c r="S195" s="193">
        <f t="shared" si="346"/>
        <v>16</v>
      </c>
      <c r="T195" s="194">
        <f t="shared" si="347"/>
        <v>15</v>
      </c>
      <c r="U195" s="193">
        <f t="shared" si="348"/>
        <v>16</v>
      </c>
      <c r="V195" s="194">
        <f t="shared" si="349"/>
        <v>15</v>
      </c>
      <c r="W195" s="195">
        <f t="shared" si="350"/>
        <v>0.29166666666666669</v>
      </c>
      <c r="X195" s="195">
        <f t="shared" si="351"/>
        <v>0.5</v>
      </c>
      <c r="Y195" s="195">
        <f t="shared" si="352"/>
        <v>0.52083333333333337</v>
      </c>
      <c r="Z195" s="195">
        <f t="shared" si="353"/>
        <v>0.67708333333333337</v>
      </c>
      <c r="AA195" s="195">
        <f t="shared" si="354"/>
        <v>0.67708333333333337</v>
      </c>
      <c r="AB195" s="195">
        <f t="shared" si="355"/>
        <v>0.67708333333333337</v>
      </c>
      <c r="AC195" s="667"/>
      <c r="AD195" s="196">
        <f t="shared" si="332"/>
        <v>0.35069444444444442</v>
      </c>
      <c r="AE195" s="667"/>
      <c r="AF195" s="196">
        <f t="shared" si="333"/>
        <v>0.36458333333333331</v>
      </c>
      <c r="AG195" s="196"/>
      <c r="AH195" s="196" t="s">
        <v>1684</v>
      </c>
      <c r="AI195" s="196"/>
      <c r="AJ195" s="709"/>
      <c r="AK195" s="709">
        <f t="shared" si="340"/>
        <v>0</v>
      </c>
      <c r="AL195" s="709">
        <f t="shared" si="341"/>
        <v>0</v>
      </c>
      <c r="AM195" s="709">
        <f t="shared" si="342"/>
        <v>0</v>
      </c>
      <c r="AN195" s="709"/>
      <c r="AO195" s="709">
        <f t="shared" si="334"/>
        <v>1</v>
      </c>
      <c r="AP195" s="709">
        <f t="shared" si="343"/>
        <v>1</v>
      </c>
    </row>
    <row r="196" spans="2:42" ht="12.75" hidden="1" customHeight="1" outlineLevel="1" x14ac:dyDescent="0.2">
      <c r="B196" s="851"/>
      <c r="C196" s="851"/>
      <c r="D196" s="27" t="str">
        <f t="shared" si="335"/>
        <v/>
      </c>
      <c r="E196" s="191" t="str">
        <f t="shared" si="336"/>
        <v>Sa</v>
      </c>
      <c r="F196" s="191">
        <f t="shared" si="337"/>
        <v>2023</v>
      </c>
      <c r="G196" s="191">
        <f t="shared" si="338"/>
        <v>6</v>
      </c>
      <c r="H196" s="191">
        <f t="shared" si="344"/>
        <v>17</v>
      </c>
      <c r="I196" s="192">
        <f t="shared" si="339"/>
        <v>43632</v>
      </c>
      <c r="J196" s="192"/>
      <c r="K196" s="193">
        <f t="shared" si="345"/>
        <v>0</v>
      </c>
      <c r="L196" s="194">
        <f t="shared" si="345"/>
        <v>0</v>
      </c>
      <c r="M196" s="193">
        <f t="shared" si="345"/>
        <v>0</v>
      </c>
      <c r="N196" s="194">
        <f t="shared" si="345"/>
        <v>0</v>
      </c>
      <c r="O196" s="193">
        <f t="shared" si="345"/>
        <v>0</v>
      </c>
      <c r="P196" s="194">
        <f t="shared" si="345"/>
        <v>0</v>
      </c>
      <c r="Q196" s="193">
        <f t="shared" si="345"/>
        <v>0</v>
      </c>
      <c r="R196" s="194">
        <f t="shared" si="345"/>
        <v>0</v>
      </c>
      <c r="S196" s="193">
        <f t="shared" si="346"/>
        <v>0</v>
      </c>
      <c r="T196" s="194">
        <f t="shared" si="347"/>
        <v>0</v>
      </c>
      <c r="U196" s="193">
        <f t="shared" si="348"/>
        <v>0</v>
      </c>
      <c r="V196" s="194">
        <f t="shared" si="349"/>
        <v>0</v>
      </c>
      <c r="W196" s="195">
        <f t="shared" si="350"/>
        <v>0</v>
      </c>
      <c r="X196" s="195">
        <f t="shared" si="351"/>
        <v>0</v>
      </c>
      <c r="Y196" s="195">
        <f t="shared" si="352"/>
        <v>0</v>
      </c>
      <c r="Z196" s="195">
        <f t="shared" si="353"/>
        <v>0</v>
      </c>
      <c r="AA196" s="195">
        <f t="shared" si="354"/>
        <v>0</v>
      </c>
      <c r="AB196" s="195">
        <f t="shared" si="355"/>
        <v>0</v>
      </c>
      <c r="AC196" s="667"/>
      <c r="AD196" s="196">
        <f t="shared" si="332"/>
        <v>0</v>
      </c>
      <c r="AE196" s="667"/>
      <c r="AF196" s="196">
        <f t="shared" si="333"/>
        <v>0</v>
      </c>
      <c r="AG196" s="196"/>
      <c r="AH196" s="196"/>
      <c r="AI196" s="196"/>
      <c r="AJ196" s="709"/>
      <c r="AK196" s="709">
        <f t="shared" si="340"/>
        <v>0</v>
      </c>
      <c r="AL196" s="709">
        <f t="shared" si="341"/>
        <v>0</v>
      </c>
      <c r="AM196" s="709">
        <f t="shared" si="342"/>
        <v>0</v>
      </c>
      <c r="AN196" s="709"/>
      <c r="AO196" s="709">
        <f t="shared" si="334"/>
        <v>0</v>
      </c>
      <c r="AP196" s="709">
        <f t="shared" si="343"/>
        <v>0</v>
      </c>
    </row>
    <row r="197" spans="2:42" ht="12.75" hidden="1" customHeight="1" outlineLevel="1" x14ac:dyDescent="0.2">
      <c r="B197" s="851"/>
      <c r="C197" s="851"/>
      <c r="D197" s="27" t="str">
        <f t="shared" si="335"/>
        <v/>
      </c>
      <c r="E197" s="191" t="str">
        <f t="shared" si="336"/>
        <v>So</v>
      </c>
      <c r="F197" s="191">
        <f t="shared" si="337"/>
        <v>2023</v>
      </c>
      <c r="G197" s="191">
        <f t="shared" si="338"/>
        <v>6</v>
      </c>
      <c r="H197" s="191">
        <f t="shared" si="344"/>
        <v>18</v>
      </c>
      <c r="I197" s="192">
        <f t="shared" si="339"/>
        <v>43633</v>
      </c>
      <c r="J197" s="192"/>
      <c r="K197" s="193">
        <f t="shared" si="345"/>
        <v>0</v>
      </c>
      <c r="L197" s="194">
        <f t="shared" si="345"/>
        <v>0</v>
      </c>
      <c r="M197" s="193">
        <f t="shared" si="345"/>
        <v>0</v>
      </c>
      <c r="N197" s="194">
        <f t="shared" si="345"/>
        <v>0</v>
      </c>
      <c r="O197" s="193">
        <f t="shared" si="345"/>
        <v>0</v>
      </c>
      <c r="P197" s="194">
        <f t="shared" si="345"/>
        <v>0</v>
      </c>
      <c r="Q197" s="193">
        <f t="shared" si="345"/>
        <v>0</v>
      </c>
      <c r="R197" s="194">
        <f t="shared" si="345"/>
        <v>0</v>
      </c>
      <c r="S197" s="193">
        <f t="shared" si="346"/>
        <v>0</v>
      </c>
      <c r="T197" s="194">
        <f t="shared" si="347"/>
        <v>0</v>
      </c>
      <c r="U197" s="193">
        <f t="shared" si="348"/>
        <v>0</v>
      </c>
      <c r="V197" s="194">
        <f t="shared" si="349"/>
        <v>0</v>
      </c>
      <c r="W197" s="195">
        <f t="shared" si="350"/>
        <v>0</v>
      </c>
      <c r="X197" s="195">
        <f t="shared" si="351"/>
        <v>0</v>
      </c>
      <c r="Y197" s="195">
        <f t="shared" si="352"/>
        <v>0</v>
      </c>
      <c r="Z197" s="195">
        <f t="shared" si="353"/>
        <v>0</v>
      </c>
      <c r="AA197" s="195">
        <f t="shared" si="354"/>
        <v>0</v>
      </c>
      <c r="AB197" s="195">
        <f t="shared" si="355"/>
        <v>0</v>
      </c>
      <c r="AC197" s="667"/>
      <c r="AD197" s="196">
        <f t="shared" si="332"/>
        <v>0</v>
      </c>
      <c r="AE197" s="667"/>
      <c r="AF197" s="196">
        <f t="shared" si="333"/>
        <v>0</v>
      </c>
      <c r="AG197" s="196"/>
      <c r="AH197" s="196"/>
      <c r="AI197" s="196"/>
      <c r="AJ197" s="709"/>
      <c r="AK197" s="709">
        <f t="shared" si="340"/>
        <v>0</v>
      </c>
      <c r="AL197" s="709">
        <f t="shared" si="341"/>
        <v>0</v>
      </c>
      <c r="AM197" s="709">
        <f t="shared" si="342"/>
        <v>0</v>
      </c>
      <c r="AN197" s="709"/>
      <c r="AO197" s="709">
        <f t="shared" si="334"/>
        <v>0</v>
      </c>
      <c r="AP197" s="709">
        <f t="shared" si="343"/>
        <v>0</v>
      </c>
    </row>
    <row r="198" spans="2:42" ht="12.75" hidden="1" customHeight="1" outlineLevel="1" x14ac:dyDescent="0.2">
      <c r="B198" s="851"/>
      <c r="C198" s="851"/>
      <c r="D198" s="27">
        <f t="shared" si="335"/>
        <v>25</v>
      </c>
      <c r="E198" s="191" t="str">
        <f t="shared" si="336"/>
        <v>Mo</v>
      </c>
      <c r="F198" s="191">
        <f t="shared" si="337"/>
        <v>2023</v>
      </c>
      <c r="G198" s="191">
        <f t="shared" si="338"/>
        <v>6</v>
      </c>
      <c r="H198" s="191">
        <f t="shared" si="344"/>
        <v>19</v>
      </c>
      <c r="I198" s="192">
        <f t="shared" si="339"/>
        <v>43634</v>
      </c>
      <c r="J198" s="192"/>
      <c r="K198" s="193">
        <v>7</v>
      </c>
      <c r="L198" s="194">
        <v>15</v>
      </c>
      <c r="M198" s="193">
        <v>12</v>
      </c>
      <c r="N198" s="194">
        <v>0</v>
      </c>
      <c r="O198" s="193">
        <v>12</v>
      </c>
      <c r="P198" s="194">
        <v>30</v>
      </c>
      <c r="Q198" s="193">
        <v>16</v>
      </c>
      <c r="R198" s="194">
        <v>0</v>
      </c>
      <c r="S198" s="193">
        <f t="shared" si="346"/>
        <v>16</v>
      </c>
      <c r="T198" s="194">
        <v>30</v>
      </c>
      <c r="U198" s="193">
        <v>17</v>
      </c>
      <c r="V198" s="194">
        <v>0</v>
      </c>
      <c r="W198" s="195">
        <f t="shared" si="350"/>
        <v>0.30208333333333331</v>
      </c>
      <c r="X198" s="195">
        <f t="shared" si="351"/>
        <v>0.5</v>
      </c>
      <c r="Y198" s="195">
        <f t="shared" si="352"/>
        <v>0.52083333333333337</v>
      </c>
      <c r="Z198" s="195">
        <f t="shared" si="353"/>
        <v>0.66666666666666663</v>
      </c>
      <c r="AA198" s="195">
        <f t="shared" si="354"/>
        <v>0.6875</v>
      </c>
      <c r="AB198" s="195">
        <f t="shared" si="355"/>
        <v>0.70833333333333337</v>
      </c>
      <c r="AC198" s="667"/>
      <c r="AD198" s="196">
        <f t="shared" si="332"/>
        <v>0.35069444444444442</v>
      </c>
      <c r="AE198" s="667"/>
      <c r="AF198" s="196">
        <f t="shared" si="333"/>
        <v>0.36458333333333331</v>
      </c>
      <c r="AG198" s="196"/>
      <c r="AH198" s="196" t="s">
        <v>1684</v>
      </c>
      <c r="AI198" s="196"/>
      <c r="AJ198" s="709"/>
      <c r="AK198" s="709">
        <f t="shared" si="340"/>
        <v>0</v>
      </c>
      <c r="AL198" s="709">
        <f t="shared" si="341"/>
        <v>0</v>
      </c>
      <c r="AM198" s="709">
        <f t="shared" si="342"/>
        <v>0</v>
      </c>
      <c r="AN198" s="709"/>
      <c r="AO198" s="709">
        <f t="shared" si="334"/>
        <v>1</v>
      </c>
      <c r="AP198" s="709">
        <f t="shared" si="343"/>
        <v>1</v>
      </c>
    </row>
    <row r="199" spans="2:42" ht="12.75" hidden="1" customHeight="1" outlineLevel="1" x14ac:dyDescent="0.2">
      <c r="B199" s="851"/>
      <c r="C199" s="851"/>
      <c r="D199" s="27" t="str">
        <f t="shared" si="335"/>
        <v/>
      </c>
      <c r="E199" s="191" t="str">
        <f t="shared" si="336"/>
        <v>Di</v>
      </c>
      <c r="F199" s="191">
        <f t="shared" si="337"/>
        <v>2023</v>
      </c>
      <c r="G199" s="191">
        <f t="shared" si="338"/>
        <v>6</v>
      </c>
      <c r="H199" s="191">
        <f t="shared" si="344"/>
        <v>20</v>
      </c>
      <c r="I199" s="192">
        <f t="shared" si="339"/>
        <v>43635</v>
      </c>
      <c r="J199" s="192"/>
      <c r="K199" s="193">
        <v>10</v>
      </c>
      <c r="L199" s="194">
        <v>30</v>
      </c>
      <c r="M199" s="193">
        <v>13</v>
      </c>
      <c r="N199" s="194">
        <v>0</v>
      </c>
      <c r="O199" s="193">
        <v>13</v>
      </c>
      <c r="P199" s="194">
        <v>30</v>
      </c>
      <c r="Q199" s="193">
        <v>18</v>
      </c>
      <c r="R199" s="194">
        <v>0</v>
      </c>
      <c r="S199" s="193">
        <f t="shared" si="346"/>
        <v>18</v>
      </c>
      <c r="T199" s="194">
        <f t="shared" si="347"/>
        <v>0</v>
      </c>
      <c r="U199" s="193">
        <f t="shared" si="348"/>
        <v>18</v>
      </c>
      <c r="V199" s="194">
        <f t="shared" si="349"/>
        <v>0</v>
      </c>
      <c r="W199" s="195">
        <f t="shared" si="350"/>
        <v>0.4375</v>
      </c>
      <c r="X199" s="195">
        <f t="shared" si="351"/>
        <v>0.54166666666666663</v>
      </c>
      <c r="Y199" s="195">
        <f t="shared" si="352"/>
        <v>0.5625</v>
      </c>
      <c r="Z199" s="195">
        <f t="shared" si="353"/>
        <v>0.75</v>
      </c>
      <c r="AA199" s="195">
        <f t="shared" si="354"/>
        <v>0.75</v>
      </c>
      <c r="AB199" s="195">
        <f t="shared" si="355"/>
        <v>0.75</v>
      </c>
      <c r="AC199" s="667"/>
      <c r="AD199" s="196">
        <f t="shared" si="332"/>
        <v>0.35069444444444442</v>
      </c>
      <c r="AE199" s="667"/>
      <c r="AF199" s="196">
        <f t="shared" si="333"/>
        <v>0.29166666666666663</v>
      </c>
      <c r="AG199" s="196"/>
      <c r="AH199" s="196" t="s">
        <v>1684</v>
      </c>
      <c r="AI199" s="196"/>
      <c r="AJ199" s="709"/>
      <c r="AK199" s="709">
        <f t="shared" si="340"/>
        <v>0</v>
      </c>
      <c r="AL199" s="709">
        <f t="shared" si="341"/>
        <v>0</v>
      </c>
      <c r="AM199" s="709">
        <f t="shared" si="342"/>
        <v>0</v>
      </c>
      <c r="AN199" s="709"/>
      <c r="AO199" s="709">
        <f t="shared" si="334"/>
        <v>1</v>
      </c>
      <c r="AP199" s="709">
        <f t="shared" si="343"/>
        <v>1</v>
      </c>
    </row>
    <row r="200" spans="2:42" ht="12.75" hidden="1" customHeight="1" outlineLevel="1" x14ac:dyDescent="0.2">
      <c r="B200" s="851"/>
      <c r="C200" s="851"/>
      <c r="D200" s="27" t="str">
        <f t="shared" si="335"/>
        <v/>
      </c>
      <c r="E200" s="191" t="str">
        <f t="shared" si="336"/>
        <v>Mi</v>
      </c>
      <c r="F200" s="191">
        <f t="shared" si="337"/>
        <v>2023</v>
      </c>
      <c r="G200" s="191">
        <f t="shared" si="338"/>
        <v>6</v>
      </c>
      <c r="H200" s="191">
        <f t="shared" si="344"/>
        <v>21</v>
      </c>
      <c r="I200" s="192">
        <f t="shared" si="339"/>
        <v>43636</v>
      </c>
      <c r="J200" s="192"/>
      <c r="K200" s="193">
        <v>7</v>
      </c>
      <c r="L200" s="194">
        <v>30</v>
      </c>
      <c r="M200" s="193">
        <v>12</v>
      </c>
      <c r="N200" s="194">
        <v>0</v>
      </c>
      <c r="O200" s="193">
        <v>12</v>
      </c>
      <c r="P200" s="194">
        <v>30</v>
      </c>
      <c r="Q200" s="193">
        <v>16</v>
      </c>
      <c r="R200" s="194">
        <v>30</v>
      </c>
      <c r="S200" s="193">
        <f t="shared" si="346"/>
        <v>16</v>
      </c>
      <c r="T200" s="194">
        <f t="shared" si="347"/>
        <v>30</v>
      </c>
      <c r="U200" s="193">
        <f t="shared" si="348"/>
        <v>16</v>
      </c>
      <c r="V200" s="194">
        <f t="shared" si="349"/>
        <v>30</v>
      </c>
      <c r="W200" s="195">
        <f t="shared" si="350"/>
        <v>0.3125</v>
      </c>
      <c r="X200" s="195">
        <f t="shared" si="351"/>
        <v>0.5</v>
      </c>
      <c r="Y200" s="195">
        <f t="shared" si="352"/>
        <v>0.52083333333333337</v>
      </c>
      <c r="Z200" s="195">
        <f t="shared" si="353"/>
        <v>0.6875</v>
      </c>
      <c r="AA200" s="195">
        <f t="shared" si="354"/>
        <v>0.6875</v>
      </c>
      <c r="AB200" s="195">
        <f t="shared" si="355"/>
        <v>0.6875</v>
      </c>
      <c r="AC200" s="667"/>
      <c r="AD200" s="196">
        <f t="shared" si="332"/>
        <v>0.35069444444444442</v>
      </c>
      <c r="AE200" s="667"/>
      <c r="AF200" s="196">
        <f t="shared" si="333"/>
        <v>0.35416666666666663</v>
      </c>
      <c r="AG200" s="196"/>
      <c r="AH200" s="196" t="s">
        <v>1684</v>
      </c>
      <c r="AI200" s="196"/>
      <c r="AJ200" s="709"/>
      <c r="AK200" s="709">
        <f t="shared" si="340"/>
        <v>0</v>
      </c>
      <c r="AL200" s="709">
        <f t="shared" si="341"/>
        <v>0</v>
      </c>
      <c r="AM200" s="709">
        <f t="shared" si="342"/>
        <v>0</v>
      </c>
      <c r="AN200" s="709"/>
      <c r="AO200" s="709">
        <f t="shared" si="334"/>
        <v>1</v>
      </c>
      <c r="AP200" s="709">
        <f t="shared" si="343"/>
        <v>1</v>
      </c>
    </row>
    <row r="201" spans="2:42" ht="12.75" hidden="1" customHeight="1" outlineLevel="1" x14ac:dyDescent="0.2">
      <c r="B201" s="851"/>
      <c r="C201" s="851"/>
      <c r="D201" s="27" t="str">
        <f t="shared" si="335"/>
        <v/>
      </c>
      <c r="E201" s="191" t="str">
        <f t="shared" si="336"/>
        <v>Do</v>
      </c>
      <c r="F201" s="191">
        <f t="shared" si="337"/>
        <v>2023</v>
      </c>
      <c r="G201" s="191">
        <f t="shared" si="338"/>
        <v>6</v>
      </c>
      <c r="H201" s="191">
        <f t="shared" si="344"/>
        <v>22</v>
      </c>
      <c r="I201" s="192">
        <f t="shared" si="339"/>
        <v>43637</v>
      </c>
      <c r="J201" s="192"/>
      <c r="K201" s="193">
        <v>7</v>
      </c>
      <c r="L201" s="194">
        <v>30</v>
      </c>
      <c r="M201" s="193">
        <v>12</v>
      </c>
      <c r="N201" s="194">
        <v>0</v>
      </c>
      <c r="O201" s="193">
        <v>12</v>
      </c>
      <c r="P201" s="194">
        <v>30</v>
      </c>
      <c r="Q201" s="193">
        <v>16</v>
      </c>
      <c r="R201" s="194">
        <v>30</v>
      </c>
      <c r="S201" s="193">
        <f t="shared" si="346"/>
        <v>16</v>
      </c>
      <c r="T201" s="194">
        <f t="shared" si="347"/>
        <v>30</v>
      </c>
      <c r="U201" s="193">
        <f t="shared" si="348"/>
        <v>16</v>
      </c>
      <c r="V201" s="194">
        <f t="shared" si="349"/>
        <v>30</v>
      </c>
      <c r="W201" s="195">
        <f t="shared" si="350"/>
        <v>0.3125</v>
      </c>
      <c r="X201" s="195">
        <f t="shared" si="351"/>
        <v>0.5</v>
      </c>
      <c r="Y201" s="195">
        <f t="shared" si="352"/>
        <v>0.52083333333333337</v>
      </c>
      <c r="Z201" s="195">
        <f t="shared" si="353"/>
        <v>0.6875</v>
      </c>
      <c r="AA201" s="195">
        <f t="shared" si="354"/>
        <v>0.6875</v>
      </c>
      <c r="AB201" s="195">
        <f t="shared" si="355"/>
        <v>0.6875</v>
      </c>
      <c r="AC201" s="667"/>
      <c r="AD201" s="196">
        <f t="shared" si="332"/>
        <v>0.35069444444444442</v>
      </c>
      <c r="AE201" s="667"/>
      <c r="AF201" s="196">
        <f t="shared" si="333"/>
        <v>0.35416666666666663</v>
      </c>
      <c r="AG201" s="196"/>
      <c r="AH201" s="196" t="s">
        <v>1684</v>
      </c>
      <c r="AI201" s="196"/>
      <c r="AJ201" s="709"/>
      <c r="AK201" s="709">
        <f t="shared" si="340"/>
        <v>0</v>
      </c>
      <c r="AL201" s="709">
        <f t="shared" si="341"/>
        <v>0</v>
      </c>
      <c r="AM201" s="709">
        <f t="shared" si="342"/>
        <v>0</v>
      </c>
      <c r="AN201" s="709"/>
      <c r="AO201" s="709">
        <f t="shared" si="334"/>
        <v>1</v>
      </c>
      <c r="AP201" s="709">
        <f t="shared" si="343"/>
        <v>1</v>
      </c>
    </row>
    <row r="202" spans="2:42" ht="12.75" hidden="1" customHeight="1" outlineLevel="1" x14ac:dyDescent="0.2">
      <c r="B202" s="851"/>
      <c r="C202" s="851"/>
      <c r="D202" s="27" t="str">
        <f t="shared" si="335"/>
        <v/>
      </c>
      <c r="E202" s="191" t="str">
        <f t="shared" si="336"/>
        <v>Fr</v>
      </c>
      <c r="F202" s="191">
        <f t="shared" si="337"/>
        <v>2023</v>
      </c>
      <c r="G202" s="191">
        <f t="shared" si="338"/>
        <v>6</v>
      </c>
      <c r="H202" s="191">
        <f t="shared" si="344"/>
        <v>23</v>
      </c>
      <c r="I202" s="192">
        <f t="shared" si="339"/>
        <v>43638</v>
      </c>
      <c r="J202" s="192"/>
      <c r="K202" s="193">
        <v>7</v>
      </c>
      <c r="L202" s="194">
        <v>15</v>
      </c>
      <c r="M202" s="193">
        <v>12</v>
      </c>
      <c r="N202" s="194">
        <v>0</v>
      </c>
      <c r="O202" s="193">
        <v>12</v>
      </c>
      <c r="P202" s="194">
        <v>30</v>
      </c>
      <c r="Q202" s="193">
        <v>16</v>
      </c>
      <c r="R202" s="194">
        <v>0</v>
      </c>
      <c r="S202" s="193">
        <f t="shared" si="346"/>
        <v>16</v>
      </c>
      <c r="T202" s="194">
        <f t="shared" si="347"/>
        <v>0</v>
      </c>
      <c r="U202" s="193">
        <f t="shared" si="348"/>
        <v>16</v>
      </c>
      <c r="V202" s="194">
        <f t="shared" si="349"/>
        <v>0</v>
      </c>
      <c r="W202" s="195">
        <f t="shared" si="350"/>
        <v>0.30208333333333331</v>
      </c>
      <c r="X202" s="195">
        <f t="shared" si="351"/>
        <v>0.5</v>
      </c>
      <c r="Y202" s="195">
        <f t="shared" si="352"/>
        <v>0.52083333333333337</v>
      </c>
      <c r="Z202" s="195">
        <f t="shared" si="353"/>
        <v>0.66666666666666663</v>
      </c>
      <c r="AA202" s="195">
        <f t="shared" si="354"/>
        <v>0.66666666666666663</v>
      </c>
      <c r="AB202" s="195">
        <f t="shared" si="355"/>
        <v>0.66666666666666663</v>
      </c>
      <c r="AC202" s="667"/>
      <c r="AD202" s="196">
        <f t="shared" si="332"/>
        <v>0.35069444444444442</v>
      </c>
      <c r="AE202" s="667"/>
      <c r="AF202" s="196">
        <f t="shared" si="333"/>
        <v>0.34374999999999994</v>
      </c>
      <c r="AG202" s="196"/>
      <c r="AH202" s="196" t="s">
        <v>1684</v>
      </c>
      <c r="AI202" s="196"/>
      <c r="AJ202" s="710"/>
      <c r="AK202" s="709">
        <f t="shared" si="340"/>
        <v>0</v>
      </c>
      <c r="AL202" s="709">
        <f t="shared" si="341"/>
        <v>0</v>
      </c>
      <c r="AM202" s="709">
        <f t="shared" si="342"/>
        <v>0</v>
      </c>
      <c r="AN202" s="709"/>
      <c r="AO202" s="709">
        <f t="shared" si="334"/>
        <v>1</v>
      </c>
      <c r="AP202" s="709">
        <f t="shared" si="343"/>
        <v>1</v>
      </c>
    </row>
    <row r="203" spans="2:42" ht="12.75" hidden="1" customHeight="1" outlineLevel="1" x14ac:dyDescent="0.2">
      <c r="B203" s="851"/>
      <c r="C203" s="851"/>
      <c r="D203" s="27" t="str">
        <f t="shared" si="335"/>
        <v/>
      </c>
      <c r="E203" s="191" t="str">
        <f t="shared" si="336"/>
        <v>Sa</v>
      </c>
      <c r="F203" s="191">
        <f t="shared" si="337"/>
        <v>2023</v>
      </c>
      <c r="G203" s="191">
        <f t="shared" si="338"/>
        <v>6</v>
      </c>
      <c r="H203" s="191">
        <f t="shared" si="344"/>
        <v>24</v>
      </c>
      <c r="I203" s="192">
        <f t="shared" si="339"/>
        <v>43639</v>
      </c>
      <c r="J203" s="192"/>
      <c r="K203" s="193">
        <f t="shared" ref="K203:R204" si="356">IF(OR($E203="Sa",$E203="So"),K$4,K$5)</f>
        <v>0</v>
      </c>
      <c r="L203" s="194">
        <f t="shared" si="356"/>
        <v>0</v>
      </c>
      <c r="M203" s="193">
        <f t="shared" si="356"/>
        <v>0</v>
      </c>
      <c r="N203" s="194">
        <f t="shared" si="356"/>
        <v>0</v>
      </c>
      <c r="O203" s="193">
        <f t="shared" si="356"/>
        <v>0</v>
      </c>
      <c r="P203" s="194">
        <f t="shared" si="356"/>
        <v>0</v>
      </c>
      <c r="Q203" s="193">
        <f t="shared" si="356"/>
        <v>0</v>
      </c>
      <c r="R203" s="194">
        <f t="shared" si="356"/>
        <v>0</v>
      </c>
      <c r="S203" s="193">
        <f t="shared" si="346"/>
        <v>0</v>
      </c>
      <c r="T203" s="194">
        <f t="shared" si="347"/>
        <v>0</v>
      </c>
      <c r="U203" s="193">
        <f t="shared" si="348"/>
        <v>0</v>
      </c>
      <c r="V203" s="194">
        <f t="shared" si="349"/>
        <v>0</v>
      </c>
      <c r="W203" s="195">
        <f t="shared" si="350"/>
        <v>0</v>
      </c>
      <c r="X203" s="195">
        <f t="shared" si="351"/>
        <v>0</v>
      </c>
      <c r="Y203" s="195">
        <f t="shared" si="352"/>
        <v>0</v>
      </c>
      <c r="Z203" s="195">
        <f t="shared" si="353"/>
        <v>0</v>
      </c>
      <c r="AA203" s="195">
        <f t="shared" si="354"/>
        <v>0</v>
      </c>
      <c r="AB203" s="195">
        <f t="shared" si="355"/>
        <v>0</v>
      </c>
      <c r="AC203" s="667"/>
      <c r="AD203" s="196">
        <f t="shared" si="332"/>
        <v>0</v>
      </c>
      <c r="AE203" s="667"/>
      <c r="AF203" s="196">
        <f t="shared" si="333"/>
        <v>0</v>
      </c>
      <c r="AG203" s="196"/>
      <c r="AH203" s="196"/>
      <c r="AI203" s="196"/>
      <c r="AJ203" s="710"/>
      <c r="AK203" s="709">
        <f t="shared" si="340"/>
        <v>0</v>
      </c>
      <c r="AL203" s="709">
        <f t="shared" si="341"/>
        <v>0</v>
      </c>
      <c r="AM203" s="709">
        <f t="shared" si="342"/>
        <v>0</v>
      </c>
      <c r="AN203" s="709"/>
      <c r="AO203" s="709">
        <f t="shared" si="334"/>
        <v>0</v>
      </c>
      <c r="AP203" s="709">
        <f t="shared" si="343"/>
        <v>0</v>
      </c>
    </row>
    <row r="204" spans="2:42" ht="12.75" hidden="1" customHeight="1" outlineLevel="1" x14ac:dyDescent="0.2">
      <c r="B204" s="851"/>
      <c r="C204" s="851"/>
      <c r="D204" s="27" t="str">
        <f t="shared" si="335"/>
        <v/>
      </c>
      <c r="E204" s="191" t="str">
        <f t="shared" si="336"/>
        <v>So</v>
      </c>
      <c r="F204" s="191">
        <f t="shared" si="337"/>
        <v>2023</v>
      </c>
      <c r="G204" s="191">
        <f t="shared" si="338"/>
        <v>6</v>
      </c>
      <c r="H204" s="191">
        <f t="shared" si="344"/>
        <v>25</v>
      </c>
      <c r="I204" s="192">
        <f t="shared" si="339"/>
        <v>43640</v>
      </c>
      <c r="J204" s="192"/>
      <c r="K204" s="193">
        <f t="shared" si="356"/>
        <v>0</v>
      </c>
      <c r="L204" s="194">
        <f t="shared" si="356"/>
        <v>0</v>
      </c>
      <c r="M204" s="193">
        <f t="shared" si="356"/>
        <v>0</v>
      </c>
      <c r="N204" s="194">
        <f t="shared" si="356"/>
        <v>0</v>
      </c>
      <c r="O204" s="193">
        <f t="shared" si="356"/>
        <v>0</v>
      </c>
      <c r="P204" s="194">
        <f t="shared" si="356"/>
        <v>0</v>
      </c>
      <c r="Q204" s="193">
        <f t="shared" si="356"/>
        <v>0</v>
      </c>
      <c r="R204" s="194">
        <f t="shared" si="356"/>
        <v>0</v>
      </c>
      <c r="S204" s="193">
        <f t="shared" si="346"/>
        <v>0</v>
      </c>
      <c r="T204" s="194">
        <f t="shared" si="347"/>
        <v>0</v>
      </c>
      <c r="U204" s="193">
        <f t="shared" si="348"/>
        <v>0</v>
      </c>
      <c r="V204" s="194">
        <f t="shared" si="349"/>
        <v>0</v>
      </c>
      <c r="W204" s="195">
        <f t="shared" si="350"/>
        <v>0</v>
      </c>
      <c r="X204" s="195">
        <f t="shared" si="351"/>
        <v>0</v>
      </c>
      <c r="Y204" s="195">
        <f t="shared" si="352"/>
        <v>0</v>
      </c>
      <c r="Z204" s="195">
        <f t="shared" si="353"/>
        <v>0</v>
      </c>
      <c r="AA204" s="195">
        <f t="shared" si="354"/>
        <v>0</v>
      </c>
      <c r="AB204" s="195">
        <f t="shared" si="355"/>
        <v>0</v>
      </c>
      <c r="AC204" s="667"/>
      <c r="AD204" s="196">
        <f t="shared" si="332"/>
        <v>0</v>
      </c>
      <c r="AE204" s="667"/>
      <c r="AF204" s="196">
        <f t="shared" si="333"/>
        <v>0</v>
      </c>
      <c r="AG204" s="196"/>
      <c r="AH204" s="196"/>
      <c r="AI204" s="196"/>
      <c r="AJ204" s="710"/>
      <c r="AK204" s="709">
        <f t="shared" si="340"/>
        <v>0</v>
      </c>
      <c r="AL204" s="709">
        <f t="shared" si="341"/>
        <v>0</v>
      </c>
      <c r="AM204" s="709">
        <f t="shared" si="342"/>
        <v>0</v>
      </c>
      <c r="AN204" s="709"/>
      <c r="AO204" s="709">
        <f t="shared" si="334"/>
        <v>0</v>
      </c>
      <c r="AP204" s="709">
        <f t="shared" si="343"/>
        <v>0</v>
      </c>
    </row>
    <row r="205" spans="2:42" ht="12.75" hidden="1" customHeight="1" outlineLevel="1" x14ac:dyDescent="0.2">
      <c r="B205" s="851"/>
      <c r="C205" s="851"/>
      <c r="D205" s="27">
        <f t="shared" si="335"/>
        <v>26</v>
      </c>
      <c r="E205" s="191" t="str">
        <f t="shared" si="336"/>
        <v>Mo</v>
      </c>
      <c r="F205" s="191">
        <f t="shared" si="337"/>
        <v>2023</v>
      </c>
      <c r="G205" s="191">
        <f t="shared" si="338"/>
        <v>6</v>
      </c>
      <c r="H205" s="191">
        <f t="shared" si="344"/>
        <v>26</v>
      </c>
      <c r="I205" s="192">
        <f t="shared" si="339"/>
        <v>43641</v>
      </c>
      <c r="J205" s="192"/>
      <c r="K205" s="193">
        <v>7</v>
      </c>
      <c r="L205" s="194">
        <v>15</v>
      </c>
      <c r="M205" s="193">
        <v>8</v>
      </c>
      <c r="N205" s="194">
        <v>0</v>
      </c>
      <c r="O205" s="193">
        <v>8</v>
      </c>
      <c r="P205" s="194">
        <v>30</v>
      </c>
      <c r="Q205" s="193">
        <v>13</v>
      </c>
      <c r="R205" s="194">
        <v>30</v>
      </c>
      <c r="S205" s="193">
        <v>14</v>
      </c>
      <c r="T205" s="194">
        <v>0</v>
      </c>
      <c r="U205" s="193">
        <v>17</v>
      </c>
      <c r="V205" s="194">
        <v>0</v>
      </c>
      <c r="W205" s="195">
        <f t="shared" ref="W205:W210" si="357">TIME(K205,L205,0)</f>
        <v>0.30208333333333331</v>
      </c>
      <c r="X205" s="195">
        <f t="shared" ref="X205:X210" si="358">TIME(M205,N205,0)</f>
        <v>0.33333333333333331</v>
      </c>
      <c r="Y205" s="195">
        <f t="shared" ref="Y205:Y210" si="359">TIME(O205,P205,0)</f>
        <v>0.35416666666666669</v>
      </c>
      <c r="Z205" s="195">
        <f t="shared" ref="Z205:Z210" si="360">TIME(Q205,R205,0)</f>
        <v>0.5625</v>
      </c>
      <c r="AA205" s="195">
        <f t="shared" ref="AA205:AA210" si="361">TIME(S205,T205,0)</f>
        <v>0.58333333333333337</v>
      </c>
      <c r="AB205" s="195">
        <f t="shared" ref="AB205:AB210" si="362">TIME(U205,V205,0)</f>
        <v>0.70833333333333337</v>
      </c>
      <c r="AC205" s="667"/>
      <c r="AD205" s="196">
        <f t="shared" si="332"/>
        <v>0.35069444444444442</v>
      </c>
      <c r="AE205" s="667"/>
      <c r="AF205" s="196">
        <f t="shared" si="333"/>
        <v>0.36458333333333331</v>
      </c>
      <c r="AG205" s="196"/>
      <c r="AH205" s="196" t="s">
        <v>1684</v>
      </c>
      <c r="AI205" s="196"/>
      <c r="AJ205" s="710"/>
      <c r="AK205" s="709">
        <f t="shared" si="340"/>
        <v>0</v>
      </c>
      <c r="AL205" s="709">
        <f t="shared" si="341"/>
        <v>0</v>
      </c>
      <c r="AM205" s="709">
        <f t="shared" si="342"/>
        <v>0</v>
      </c>
      <c r="AN205" s="709"/>
      <c r="AO205" s="709">
        <f t="shared" si="334"/>
        <v>1</v>
      </c>
      <c r="AP205" s="709">
        <f t="shared" si="343"/>
        <v>1</v>
      </c>
    </row>
    <row r="206" spans="2:42" ht="12.75" hidden="1" customHeight="1" outlineLevel="1" x14ac:dyDescent="0.2">
      <c r="B206" s="851"/>
      <c r="C206" s="851"/>
      <c r="D206" s="27" t="str">
        <f t="shared" si="335"/>
        <v/>
      </c>
      <c r="E206" s="191" t="str">
        <f t="shared" si="336"/>
        <v>Di</v>
      </c>
      <c r="F206" s="191">
        <f t="shared" si="337"/>
        <v>2023</v>
      </c>
      <c r="G206" s="191">
        <f t="shared" si="338"/>
        <v>6</v>
      </c>
      <c r="H206" s="191">
        <f t="shared" si="344"/>
        <v>27</v>
      </c>
      <c r="I206" s="192">
        <f t="shared" si="339"/>
        <v>43642</v>
      </c>
      <c r="J206" s="192"/>
      <c r="K206" s="193">
        <v>7</v>
      </c>
      <c r="L206" s="194">
        <v>30</v>
      </c>
      <c r="M206" s="193">
        <v>11</v>
      </c>
      <c r="N206" s="194">
        <v>0</v>
      </c>
      <c r="O206" s="193">
        <v>12</v>
      </c>
      <c r="P206" s="194">
        <v>30</v>
      </c>
      <c r="Q206" s="193">
        <v>16</v>
      </c>
      <c r="R206" s="194">
        <v>0</v>
      </c>
      <c r="S206" s="193">
        <v>16</v>
      </c>
      <c r="T206" s="194">
        <v>30</v>
      </c>
      <c r="U206" s="193">
        <v>18</v>
      </c>
      <c r="V206" s="194">
        <v>0</v>
      </c>
      <c r="W206" s="195">
        <f t="shared" si="357"/>
        <v>0.3125</v>
      </c>
      <c r="X206" s="195">
        <f t="shared" si="358"/>
        <v>0.45833333333333331</v>
      </c>
      <c r="Y206" s="195">
        <f t="shared" si="359"/>
        <v>0.52083333333333337</v>
      </c>
      <c r="Z206" s="195">
        <f t="shared" si="360"/>
        <v>0.66666666666666663</v>
      </c>
      <c r="AA206" s="195">
        <f t="shared" si="361"/>
        <v>0.6875</v>
      </c>
      <c r="AB206" s="195">
        <f t="shared" si="362"/>
        <v>0.75</v>
      </c>
      <c r="AC206" s="667"/>
      <c r="AD206" s="196">
        <f t="shared" si="332"/>
        <v>0.35069444444444442</v>
      </c>
      <c r="AE206" s="667"/>
      <c r="AF206" s="196">
        <f t="shared" si="333"/>
        <v>0.35416666666666657</v>
      </c>
      <c r="AG206" s="196"/>
      <c r="AH206" s="196" t="s">
        <v>1684</v>
      </c>
      <c r="AI206" s="196"/>
      <c r="AJ206" s="710"/>
      <c r="AK206" s="709">
        <f t="shared" si="340"/>
        <v>0</v>
      </c>
      <c r="AL206" s="709">
        <f t="shared" si="341"/>
        <v>0</v>
      </c>
      <c r="AM206" s="709">
        <f t="shared" si="342"/>
        <v>0</v>
      </c>
      <c r="AN206" s="709"/>
      <c r="AO206" s="709">
        <f t="shared" si="334"/>
        <v>1</v>
      </c>
      <c r="AP206" s="709">
        <f t="shared" si="343"/>
        <v>1</v>
      </c>
    </row>
    <row r="207" spans="2:42" ht="12.75" hidden="1" customHeight="1" outlineLevel="1" x14ac:dyDescent="0.2">
      <c r="B207" s="851"/>
      <c r="C207" s="851"/>
      <c r="D207" s="27" t="str">
        <f t="shared" si="335"/>
        <v/>
      </c>
      <c r="E207" s="191" t="str">
        <f t="shared" si="336"/>
        <v>Mi</v>
      </c>
      <c r="F207" s="191">
        <f t="shared" si="337"/>
        <v>2023</v>
      </c>
      <c r="G207" s="191">
        <f t="shared" si="338"/>
        <v>6</v>
      </c>
      <c r="H207" s="191">
        <f t="shared" si="344"/>
        <v>28</v>
      </c>
      <c r="I207" s="192">
        <f t="shared" si="339"/>
        <v>43643</v>
      </c>
      <c r="J207" s="192"/>
      <c r="K207" s="193">
        <v>8</v>
      </c>
      <c r="L207" s="194">
        <v>4</v>
      </c>
      <c r="M207" s="193">
        <v>13</v>
      </c>
      <c r="N207" s="194">
        <v>0</v>
      </c>
      <c r="O207" s="193">
        <v>13</v>
      </c>
      <c r="P207" s="194">
        <v>30</v>
      </c>
      <c r="Q207" s="193">
        <v>16</v>
      </c>
      <c r="R207" s="194">
        <v>0</v>
      </c>
      <c r="S207" s="193">
        <f t="shared" ref="S207:S210" si="363">Q207</f>
        <v>16</v>
      </c>
      <c r="T207" s="194">
        <f t="shared" ref="T207:T210" si="364">R207</f>
        <v>0</v>
      </c>
      <c r="U207" s="193">
        <f t="shared" ref="U207:U210" si="365">S207</f>
        <v>16</v>
      </c>
      <c r="V207" s="194">
        <f t="shared" ref="V207:V210" si="366">T207</f>
        <v>0</v>
      </c>
      <c r="W207" s="195">
        <f t="shared" si="357"/>
        <v>0.33611111111111108</v>
      </c>
      <c r="X207" s="195">
        <f t="shared" si="358"/>
        <v>0.54166666666666663</v>
      </c>
      <c r="Y207" s="195">
        <f t="shared" si="359"/>
        <v>0.5625</v>
      </c>
      <c r="Z207" s="195">
        <f t="shared" si="360"/>
        <v>0.66666666666666663</v>
      </c>
      <c r="AA207" s="195">
        <f t="shared" si="361"/>
        <v>0.66666666666666663</v>
      </c>
      <c r="AB207" s="195">
        <f t="shared" si="362"/>
        <v>0.66666666666666663</v>
      </c>
      <c r="AC207" s="667"/>
      <c r="AD207" s="196">
        <f t="shared" si="332"/>
        <v>0.35069444444444442</v>
      </c>
      <c r="AE207" s="667"/>
      <c r="AF207" s="196">
        <f t="shared" si="333"/>
        <v>0.30972222222222218</v>
      </c>
      <c r="AG207" s="196"/>
      <c r="AH207" s="196" t="s">
        <v>963</v>
      </c>
      <c r="AI207" s="196"/>
      <c r="AJ207" s="709"/>
      <c r="AK207" s="709">
        <f t="shared" si="340"/>
        <v>0</v>
      </c>
      <c r="AL207" s="709">
        <f t="shared" si="341"/>
        <v>0</v>
      </c>
      <c r="AM207" s="709">
        <f t="shared" si="342"/>
        <v>0</v>
      </c>
      <c r="AN207" s="709"/>
      <c r="AO207" s="709">
        <f t="shared" si="334"/>
        <v>1</v>
      </c>
      <c r="AP207" s="709">
        <f t="shared" si="343"/>
        <v>1</v>
      </c>
    </row>
    <row r="208" spans="2:42" ht="12.75" hidden="1" customHeight="1" outlineLevel="1" x14ac:dyDescent="0.2">
      <c r="B208" s="851"/>
      <c r="C208" s="851"/>
      <c r="D208" s="27" t="str">
        <f t="shared" si="335"/>
        <v/>
      </c>
      <c r="E208" s="191" t="str">
        <f t="shared" si="336"/>
        <v>Do</v>
      </c>
      <c r="F208" s="191">
        <f t="shared" si="337"/>
        <v>2023</v>
      </c>
      <c r="G208" s="191">
        <f t="shared" si="338"/>
        <v>6</v>
      </c>
      <c r="H208" s="191">
        <f t="shared" si="344"/>
        <v>29</v>
      </c>
      <c r="I208" s="192">
        <f t="shared" si="339"/>
        <v>43644</v>
      </c>
      <c r="J208" s="192"/>
      <c r="K208" s="193">
        <v>8</v>
      </c>
      <c r="L208" s="194">
        <v>9</v>
      </c>
      <c r="M208" s="193">
        <v>13</v>
      </c>
      <c r="N208" s="194">
        <v>50</v>
      </c>
      <c r="O208" s="193">
        <v>14</v>
      </c>
      <c r="P208" s="194">
        <v>20</v>
      </c>
      <c r="Q208" s="193">
        <v>17</v>
      </c>
      <c r="R208" s="194">
        <v>0</v>
      </c>
      <c r="S208" s="193">
        <f t="shared" si="363"/>
        <v>17</v>
      </c>
      <c r="T208" s="194">
        <f t="shared" si="364"/>
        <v>0</v>
      </c>
      <c r="U208" s="193">
        <f t="shared" si="365"/>
        <v>17</v>
      </c>
      <c r="V208" s="194">
        <f t="shared" si="366"/>
        <v>0</v>
      </c>
      <c r="W208" s="195">
        <f t="shared" si="357"/>
        <v>0.33958333333333335</v>
      </c>
      <c r="X208" s="195">
        <f t="shared" si="358"/>
        <v>0.57638888888888895</v>
      </c>
      <c r="Y208" s="195">
        <f t="shared" si="359"/>
        <v>0.59722222222222221</v>
      </c>
      <c r="Z208" s="195">
        <f t="shared" si="360"/>
        <v>0.70833333333333337</v>
      </c>
      <c r="AA208" s="195">
        <f t="shared" si="361"/>
        <v>0.70833333333333337</v>
      </c>
      <c r="AB208" s="195">
        <f t="shared" si="362"/>
        <v>0.70833333333333337</v>
      </c>
      <c r="AC208" s="667"/>
      <c r="AD208" s="196">
        <f t="shared" ref="AD208" si="367">TIME($AD$5,$AF$5,0)</f>
        <v>0.35069444444444442</v>
      </c>
      <c r="AE208" s="667"/>
      <c r="AF208" s="196">
        <f t="shared" ref="AF208" si="368">Z208-W208-(Y208-X208)+(AB208-AA208)</f>
        <v>0.34791666666666676</v>
      </c>
      <c r="AG208" s="196"/>
      <c r="AH208" s="196" t="s">
        <v>963</v>
      </c>
      <c r="AI208" s="196"/>
      <c r="AJ208" s="709"/>
      <c r="AK208" s="709">
        <f t="shared" si="340"/>
        <v>0</v>
      </c>
      <c r="AL208" s="709">
        <f t="shared" si="341"/>
        <v>0</v>
      </c>
      <c r="AM208" s="709">
        <f t="shared" si="342"/>
        <v>0</v>
      </c>
      <c r="AN208" s="709"/>
      <c r="AO208" s="709">
        <f t="shared" si="334"/>
        <v>1</v>
      </c>
      <c r="AP208" s="709">
        <f t="shared" si="343"/>
        <v>1</v>
      </c>
    </row>
    <row r="209" spans="1:42" ht="12.75" hidden="1" customHeight="1" outlineLevel="1" x14ac:dyDescent="0.2">
      <c r="B209" s="851"/>
      <c r="C209" s="851"/>
      <c r="D209" s="27" t="str">
        <f t="shared" si="335"/>
        <v/>
      </c>
      <c r="E209" s="191" t="str">
        <f t="shared" si="336"/>
        <v>Fr</v>
      </c>
      <c r="F209" s="191">
        <f t="shared" si="337"/>
        <v>2023</v>
      </c>
      <c r="G209" s="191">
        <f t="shared" si="338"/>
        <v>6</v>
      </c>
      <c r="H209" s="191">
        <f t="shared" si="344"/>
        <v>30</v>
      </c>
      <c r="I209" s="192">
        <f t="shared" si="339"/>
        <v>43645</v>
      </c>
      <c r="J209" s="192"/>
      <c r="K209" s="193">
        <v>7</v>
      </c>
      <c r="L209" s="194">
        <v>15</v>
      </c>
      <c r="M209" s="193">
        <v>11</v>
      </c>
      <c r="N209" s="194">
        <v>30</v>
      </c>
      <c r="O209" s="193">
        <v>12</v>
      </c>
      <c r="P209" s="194">
        <v>30</v>
      </c>
      <c r="Q209" s="193">
        <v>15</v>
      </c>
      <c r="R209" s="194">
        <v>45</v>
      </c>
      <c r="S209" s="193">
        <v>16</v>
      </c>
      <c r="T209" s="194">
        <v>30</v>
      </c>
      <c r="U209" s="193">
        <v>17</v>
      </c>
      <c r="V209" s="194">
        <v>30</v>
      </c>
      <c r="W209" s="195">
        <f t="shared" si="357"/>
        <v>0.30208333333333331</v>
      </c>
      <c r="X209" s="195">
        <f t="shared" si="358"/>
        <v>0.47916666666666669</v>
      </c>
      <c r="Y209" s="195">
        <f t="shared" si="359"/>
        <v>0.52083333333333337</v>
      </c>
      <c r="Z209" s="195">
        <f t="shared" si="360"/>
        <v>0.65625</v>
      </c>
      <c r="AA209" s="195">
        <f t="shared" si="361"/>
        <v>0.6875</v>
      </c>
      <c r="AB209" s="195">
        <f t="shared" si="362"/>
        <v>0.72916666666666663</v>
      </c>
      <c r="AC209" s="667"/>
      <c r="AD209" s="196">
        <f t="shared" ref="AD209:AD210" si="369">IF(OR(E209="Sa",E209="So"),TIME($AD$4,$AF$4,0),TIME($AD$5,$AF$5,0))</f>
        <v>0.35069444444444442</v>
      </c>
      <c r="AE209" s="667"/>
      <c r="AF209" s="196">
        <f>IF(OR(E209="Sa",E209="So"),TIME($AD$4,$AF$4,0),(Z209-W209-(Y209-X209)+(AB209-AA209)))</f>
        <v>0.35416666666666663</v>
      </c>
      <c r="AG209" s="196"/>
      <c r="AH209" s="196" t="s">
        <v>1684</v>
      </c>
      <c r="AI209" s="196"/>
      <c r="AJ209" s="710"/>
      <c r="AK209" s="709">
        <f t="shared" si="340"/>
        <v>0</v>
      </c>
      <c r="AL209" s="709">
        <f t="shared" si="341"/>
        <v>0</v>
      </c>
      <c r="AM209" s="709">
        <f t="shared" si="342"/>
        <v>0</v>
      </c>
      <c r="AN209" s="709"/>
      <c r="AO209" s="709">
        <f t="shared" si="334"/>
        <v>1</v>
      </c>
      <c r="AP209" s="709">
        <f t="shared" si="343"/>
        <v>1</v>
      </c>
    </row>
    <row r="210" spans="1:42" ht="12.75" hidden="1" customHeight="1" outlineLevel="1" x14ac:dyDescent="0.2">
      <c r="B210" s="851"/>
      <c r="C210" s="851"/>
      <c r="D210" s="27" t="str">
        <f t="shared" si="335"/>
        <v/>
      </c>
      <c r="E210" s="191" t="str">
        <f t="shared" si="336"/>
        <v>Sa</v>
      </c>
      <c r="F210" s="191">
        <f t="shared" si="337"/>
        <v>2023</v>
      </c>
      <c r="G210" s="191">
        <f t="shared" si="338"/>
        <v>6</v>
      </c>
      <c r="H210" s="191">
        <f t="shared" si="344"/>
        <v>31</v>
      </c>
      <c r="I210" s="192">
        <f t="shared" si="339"/>
        <v>43646</v>
      </c>
      <c r="J210" s="192"/>
      <c r="K210" s="193">
        <f t="shared" ref="K210:R210" si="370">IF(OR($E210="Sa",$E210="So"),K$4,K$5)</f>
        <v>0</v>
      </c>
      <c r="L210" s="194">
        <f t="shared" si="370"/>
        <v>0</v>
      </c>
      <c r="M210" s="193">
        <f t="shared" si="370"/>
        <v>0</v>
      </c>
      <c r="N210" s="194">
        <f t="shared" si="370"/>
        <v>0</v>
      </c>
      <c r="O210" s="193">
        <f t="shared" si="370"/>
        <v>0</v>
      </c>
      <c r="P210" s="194">
        <f t="shared" si="370"/>
        <v>0</v>
      </c>
      <c r="Q210" s="193">
        <f t="shared" si="370"/>
        <v>0</v>
      </c>
      <c r="R210" s="194">
        <f t="shared" si="370"/>
        <v>0</v>
      </c>
      <c r="S210" s="193">
        <f t="shared" si="363"/>
        <v>0</v>
      </c>
      <c r="T210" s="194">
        <f t="shared" si="364"/>
        <v>0</v>
      </c>
      <c r="U210" s="193">
        <f t="shared" si="365"/>
        <v>0</v>
      </c>
      <c r="V210" s="194">
        <f t="shared" si="366"/>
        <v>0</v>
      </c>
      <c r="W210" s="195">
        <f t="shared" si="357"/>
        <v>0</v>
      </c>
      <c r="X210" s="195">
        <f t="shared" si="358"/>
        <v>0</v>
      </c>
      <c r="Y210" s="195">
        <f t="shared" si="359"/>
        <v>0</v>
      </c>
      <c r="Z210" s="195">
        <f t="shared" si="360"/>
        <v>0</v>
      </c>
      <c r="AA210" s="195">
        <f t="shared" si="361"/>
        <v>0</v>
      </c>
      <c r="AB210" s="195">
        <f t="shared" si="362"/>
        <v>0</v>
      </c>
      <c r="AC210" s="667"/>
      <c r="AD210" s="196">
        <f t="shared" si="369"/>
        <v>0</v>
      </c>
      <c r="AE210" s="667"/>
      <c r="AF210" s="196">
        <f>IF(OR(E210="Sa",E210="So"),TIME($AD$4,$AF$4,0),(Z210-W210-(Y210-X210)+(AB210-AA210)))</f>
        <v>0</v>
      </c>
      <c r="AG210" s="196"/>
      <c r="AH210" s="196"/>
      <c r="AI210" s="196"/>
      <c r="AJ210" s="710"/>
      <c r="AK210" s="709">
        <f t="shared" si="340"/>
        <v>0</v>
      </c>
      <c r="AL210" s="709">
        <f t="shared" si="341"/>
        <v>0</v>
      </c>
      <c r="AM210" s="709">
        <f t="shared" si="342"/>
        <v>0</v>
      </c>
      <c r="AN210" s="709"/>
      <c r="AO210" s="709">
        <f t="shared" si="334"/>
        <v>0</v>
      </c>
      <c r="AP210" s="709">
        <f t="shared" si="343"/>
        <v>0</v>
      </c>
    </row>
    <row r="211" spans="1:42" ht="12.75" hidden="1" customHeight="1" outlineLevel="1" x14ac:dyDescent="0.2">
      <c r="B211" s="851"/>
      <c r="C211" s="851"/>
      <c r="D211" s="749" t="s">
        <v>1716</v>
      </c>
      <c r="E211" s="9"/>
      <c r="F211" s="9"/>
      <c r="G211" s="9"/>
      <c r="H211" s="191"/>
      <c r="I211" s="13"/>
      <c r="J211" s="13"/>
      <c r="Q211" s="4" t="s">
        <v>21</v>
      </c>
      <c r="R211" s="4"/>
      <c r="S211" s="4"/>
      <c r="T211" s="4"/>
      <c r="U211" s="4"/>
      <c r="V211" s="4"/>
      <c r="W211" s="4"/>
      <c r="X211" s="4"/>
      <c r="Y211" s="4"/>
      <c r="Z211" s="4"/>
      <c r="AA211" s="4"/>
      <c r="AB211" s="4"/>
      <c r="AC211" s="667"/>
      <c r="AD211" s="18">
        <f>SUM(AD180:AD210)</f>
        <v>7.7152777777777803</v>
      </c>
      <c r="AE211" s="667"/>
      <c r="AF211" s="18">
        <f>SUM(AF180:AF210)</f>
        <v>7.3701388888888886</v>
      </c>
      <c r="AG211" s="18"/>
      <c r="AH211" s="18"/>
      <c r="AI211" s="20">
        <f>IF(AF211-AD211&lt;0,0,1)</f>
        <v>0</v>
      </c>
      <c r="AJ211" s="190">
        <f>IF(AF211-AD211&lt;0,AD211-AF211,AF211-AD211)</f>
        <v>0.34513888888889177</v>
      </c>
      <c r="AK211" s="190">
        <f>8.425*SUM(AK180:AK210)/24</f>
        <v>0</v>
      </c>
      <c r="AL211" s="190">
        <f>8.425*SUM(AL180:AL210)/24</f>
        <v>0</v>
      </c>
      <c r="AM211" s="190">
        <f>8.425*SUM(AM180:AM210)/24</f>
        <v>0</v>
      </c>
      <c r="AO211" s="151">
        <f>SUM(AO180:AO210)</f>
        <v>22</v>
      </c>
      <c r="AP211" s="151">
        <f>SUM(AP180:AP210)</f>
        <v>22</v>
      </c>
    </row>
    <row r="212" spans="1:42" ht="12.75" customHeight="1" collapsed="1" x14ac:dyDescent="0.2">
      <c r="B212" s="852"/>
      <c r="C212" s="852"/>
      <c r="D212" s="49"/>
      <c r="E212" s="51"/>
      <c r="F212" s="51"/>
      <c r="G212" s="51"/>
      <c r="H212" s="51"/>
      <c r="I212" s="51"/>
      <c r="J212" s="51"/>
      <c r="K212" s="52"/>
      <c r="L212" s="52"/>
      <c r="M212" s="52"/>
      <c r="N212" s="52"/>
      <c r="O212" s="52"/>
      <c r="P212" s="52"/>
      <c r="Q212" s="52"/>
      <c r="R212" s="52"/>
      <c r="S212" s="52"/>
      <c r="T212" s="52"/>
      <c r="U212" s="52"/>
      <c r="V212" s="52"/>
      <c r="W212" s="52"/>
      <c r="X212" s="52"/>
      <c r="Y212" s="52"/>
      <c r="Z212" s="52"/>
      <c r="AA212" s="52"/>
      <c r="AB212" s="52"/>
      <c r="AC212" s="53"/>
      <c r="AD212" s="53"/>
      <c r="AE212" s="53"/>
      <c r="AF212" s="54"/>
      <c r="AG212" s="26"/>
      <c r="AH212" s="26"/>
      <c r="AI212" s="26"/>
      <c r="AJ212" s="203">
        <f>IF(AI211=1,AJ178+AJ211,IF(AI211=0,AJ178-AJ211,"Error"))</f>
        <v>-0.64166666666668348</v>
      </c>
      <c r="AK212" s="202">
        <f>AK178+SUM(AK179:AK210)</f>
        <v>10</v>
      </c>
      <c r="AL212" s="202">
        <f>AL178+SUM(AL179:AL210)</f>
        <v>1</v>
      </c>
      <c r="AM212" s="202">
        <f>AM178+SUM(AM179:AM210)</f>
        <v>0</v>
      </c>
      <c r="AN212" s="202"/>
      <c r="AO212" s="202">
        <f>AO211*8</f>
        <v>176</v>
      </c>
      <c r="AP212" s="202">
        <f>AP211*8</f>
        <v>176</v>
      </c>
    </row>
    <row r="213" spans="1:42" ht="12.75" hidden="1" customHeight="1" outlineLevel="1" x14ac:dyDescent="0.2">
      <c r="B213" s="850">
        <f>$F$5</f>
        <v>2023</v>
      </c>
      <c r="C213" s="850" t="str">
        <f>TEXT(I214,"MMM")</f>
        <v>Jul</v>
      </c>
      <c r="D213" s="41"/>
      <c r="E213" s="42"/>
      <c r="F213" s="42"/>
      <c r="G213" s="42"/>
      <c r="H213" s="42"/>
      <c r="I213" s="42"/>
      <c r="J213" s="42"/>
      <c r="K213" s="43"/>
      <c r="L213" s="43"/>
      <c r="M213" s="43"/>
      <c r="N213" s="43"/>
      <c r="O213" s="43"/>
      <c r="P213" s="43"/>
      <c r="Q213" s="43"/>
      <c r="R213" s="43"/>
      <c r="S213" s="43"/>
      <c r="T213" s="43"/>
      <c r="U213" s="43"/>
      <c r="V213" s="43"/>
      <c r="W213" s="43"/>
      <c r="X213" s="43"/>
      <c r="Y213" s="43"/>
      <c r="Z213" s="43"/>
      <c r="AA213" s="43"/>
      <c r="AB213" s="43"/>
      <c r="AC213" s="44"/>
      <c r="AD213" s="44"/>
      <c r="AE213" s="44"/>
      <c r="AF213" s="42"/>
      <c r="AG213" s="42"/>
      <c r="AH213" s="42"/>
      <c r="AI213" s="42"/>
      <c r="AJ213" s="148"/>
      <c r="AK213" s="148"/>
      <c r="AL213" s="148"/>
      <c r="AM213" s="148"/>
      <c r="AN213" s="148"/>
      <c r="AO213" s="148"/>
      <c r="AP213" s="148"/>
    </row>
    <row r="214" spans="1:42" ht="12.75" hidden="1" customHeight="1" outlineLevel="1" x14ac:dyDescent="0.2">
      <c r="A214" s="198">
        <f>A180+1</f>
        <v>7</v>
      </c>
      <c r="B214" s="851"/>
      <c r="C214" s="851"/>
      <c r="D214" s="27" t="str">
        <f>IF(E214="Mo",WEEKNUM(I214),"")</f>
        <v/>
      </c>
      <c r="E214" s="191" t="str">
        <f>TEXT(I214,"TTT")</f>
        <v>Sa</v>
      </c>
      <c r="F214" s="191">
        <f>$F$5</f>
        <v>2023</v>
      </c>
      <c r="G214" s="191">
        <f>$A$214</f>
        <v>7</v>
      </c>
      <c r="H214" s="191">
        <f>$H$5</f>
        <v>1</v>
      </c>
      <c r="I214" s="192">
        <f>DATE(F214,G214,H214)</f>
        <v>43646</v>
      </c>
      <c r="J214" s="192"/>
      <c r="K214" s="193">
        <f t="shared" ref="K214:K215" si="371">$K$5</f>
        <v>7</v>
      </c>
      <c r="L214" s="194">
        <f t="shared" ref="L214:L215" si="372">$L$5</f>
        <v>0</v>
      </c>
      <c r="M214" s="193">
        <f t="shared" ref="M214:M215" si="373">$M$5</f>
        <v>13</v>
      </c>
      <c r="N214" s="194">
        <f t="shared" ref="N214:N215" si="374">$N$5</f>
        <v>0</v>
      </c>
      <c r="O214" s="193">
        <f t="shared" ref="O214:O215" si="375">$O$5</f>
        <v>13</v>
      </c>
      <c r="P214" s="194">
        <f t="shared" ref="P214:P215" si="376">$P$5</f>
        <v>30</v>
      </c>
      <c r="Q214" s="193">
        <f t="shared" ref="Q214:Q215" si="377">$Q$5</f>
        <v>15</v>
      </c>
      <c r="R214" s="194">
        <f t="shared" ref="R214:R215" si="378">$R$5</f>
        <v>55</v>
      </c>
      <c r="S214" s="193">
        <f t="shared" ref="S214:S243" si="379">Q214</f>
        <v>15</v>
      </c>
      <c r="T214" s="194">
        <f t="shared" ref="T214:T243" si="380">R214</f>
        <v>55</v>
      </c>
      <c r="U214" s="193">
        <f t="shared" ref="U214:U243" si="381">S214</f>
        <v>15</v>
      </c>
      <c r="V214" s="194">
        <f t="shared" ref="V214:V243" si="382">T214</f>
        <v>55</v>
      </c>
      <c r="W214" s="195">
        <f t="shared" ref="W214:W243" si="383">TIME(K214,L214,0)</f>
        <v>0.29166666666666669</v>
      </c>
      <c r="X214" s="195">
        <f t="shared" ref="X214:X243" si="384">TIME(M214,N214,0)</f>
        <v>0.54166666666666663</v>
      </c>
      <c r="Y214" s="195">
        <f t="shared" ref="Y214:Y243" si="385">TIME(O214,P214,0)</f>
        <v>0.5625</v>
      </c>
      <c r="Z214" s="195">
        <f t="shared" ref="Z214:Z243" si="386">TIME(Q214,R214,0)</f>
        <v>0.66319444444444442</v>
      </c>
      <c r="AA214" s="195">
        <f t="shared" ref="AA214:AA243" si="387">TIME(S214,T214,0)</f>
        <v>0.66319444444444442</v>
      </c>
      <c r="AB214" s="195">
        <f t="shared" ref="AB214:AB243" si="388">TIME(U214,V214,0)</f>
        <v>0.66319444444444442</v>
      </c>
      <c r="AC214" s="667"/>
      <c r="AD214" s="196">
        <f t="shared" ref="AD214:AD241" si="389">IF(OR(E214="Sa",E214="So"),TIME($AD$4,$AF$4,0),TIME($AD$5,$AF$5,0))</f>
        <v>0</v>
      </c>
      <c r="AE214" s="667"/>
      <c r="AF214" s="196">
        <f t="shared" ref="AF214:AF243" si="390">IF(OR(E214="Sa",E214="So"),TIME($AD$4,$AF$4,0),(Z214-W214-(Y214-X214)+(AB214-AA214)))</f>
        <v>0</v>
      </c>
      <c r="AG214" s="196"/>
      <c r="AH214" s="196"/>
      <c r="AI214" s="196"/>
      <c r="AJ214" s="709"/>
      <c r="AK214" s="709">
        <f>IF(AH214=$AH$3,1,0)</f>
        <v>0</v>
      </c>
      <c r="AL214" s="709">
        <f>IF(AH214=$AH$7,1,0)</f>
        <v>0</v>
      </c>
      <c r="AM214" s="709">
        <f>IF(AI214=$AH$4,1,0)</f>
        <v>0</v>
      </c>
      <c r="AN214" s="709"/>
      <c r="AO214" s="709">
        <f t="shared" ref="AO214:AO244" si="391">IF(OR(AH214=$AH$2,AH214=$AH$5),1,IF(AH214=$AH$6,0.5,0))</f>
        <v>0</v>
      </c>
      <c r="AP214" s="709">
        <f>IF(OR(E214="Sa",E214="So",E214="",AH214="FT"),0,1)</f>
        <v>0</v>
      </c>
    </row>
    <row r="215" spans="1:42" ht="12.75" hidden="1" customHeight="1" outlineLevel="1" x14ac:dyDescent="0.2">
      <c r="B215" s="851"/>
      <c r="C215" s="851"/>
      <c r="D215" s="27" t="str">
        <f t="shared" ref="D215:D244" si="392">IF(E215="Mo",WEEKNUM(I215),"")</f>
        <v/>
      </c>
      <c r="E215" s="191" t="str">
        <f t="shared" ref="E215:E244" si="393">TEXT(I215,"TTT")</f>
        <v>So</v>
      </c>
      <c r="F215" s="191">
        <f t="shared" ref="F215:F244" si="394">$F$5</f>
        <v>2023</v>
      </c>
      <c r="G215" s="191">
        <f t="shared" ref="G215:G244" si="395">$A$214</f>
        <v>7</v>
      </c>
      <c r="H215" s="191">
        <f>H214+1</f>
        <v>2</v>
      </c>
      <c r="I215" s="192">
        <f t="shared" ref="I215:I244" si="396">DATE(F215,G215,H215)</f>
        <v>43647</v>
      </c>
      <c r="J215" s="192"/>
      <c r="K215" s="193">
        <f t="shared" si="371"/>
        <v>7</v>
      </c>
      <c r="L215" s="194">
        <f t="shared" si="372"/>
        <v>0</v>
      </c>
      <c r="M215" s="193">
        <f t="shared" si="373"/>
        <v>13</v>
      </c>
      <c r="N215" s="194">
        <f t="shared" si="374"/>
        <v>0</v>
      </c>
      <c r="O215" s="193">
        <f t="shared" si="375"/>
        <v>13</v>
      </c>
      <c r="P215" s="194">
        <f t="shared" si="376"/>
        <v>30</v>
      </c>
      <c r="Q215" s="193">
        <f t="shared" si="377"/>
        <v>15</v>
      </c>
      <c r="R215" s="194">
        <f t="shared" si="378"/>
        <v>55</v>
      </c>
      <c r="S215" s="193">
        <f t="shared" si="379"/>
        <v>15</v>
      </c>
      <c r="T215" s="194">
        <f t="shared" si="380"/>
        <v>55</v>
      </c>
      <c r="U215" s="193">
        <f t="shared" si="381"/>
        <v>15</v>
      </c>
      <c r="V215" s="194">
        <f t="shared" si="382"/>
        <v>55</v>
      </c>
      <c r="W215" s="195">
        <f t="shared" si="383"/>
        <v>0.29166666666666669</v>
      </c>
      <c r="X215" s="195">
        <f t="shared" si="384"/>
        <v>0.54166666666666663</v>
      </c>
      <c r="Y215" s="195">
        <f t="shared" si="385"/>
        <v>0.5625</v>
      </c>
      <c r="Z215" s="195">
        <f t="shared" si="386"/>
        <v>0.66319444444444442</v>
      </c>
      <c r="AA215" s="195">
        <f t="shared" si="387"/>
        <v>0.66319444444444442</v>
      </c>
      <c r="AB215" s="195">
        <f t="shared" si="388"/>
        <v>0.66319444444444442</v>
      </c>
      <c r="AC215" s="667"/>
      <c r="AD215" s="196">
        <f t="shared" si="389"/>
        <v>0</v>
      </c>
      <c r="AE215" s="667"/>
      <c r="AF215" s="196">
        <f t="shared" si="390"/>
        <v>0</v>
      </c>
      <c r="AG215" s="196"/>
      <c r="AH215" s="196"/>
      <c r="AI215" s="196"/>
      <c r="AJ215" s="710"/>
      <c r="AK215" s="709">
        <f t="shared" ref="AK215:AK244" si="397">IF(AH215=$AH$3,1,0)</f>
        <v>0</v>
      </c>
      <c r="AL215" s="709">
        <f t="shared" ref="AL215:AL244" si="398">IF(AH215=$AH$7,1,0)</f>
        <v>0</v>
      </c>
      <c r="AM215" s="709">
        <f t="shared" ref="AM215:AM244" si="399">IF(AI215=$AH$4,1,0)</f>
        <v>0</v>
      </c>
      <c r="AN215" s="709"/>
      <c r="AO215" s="709">
        <f t="shared" si="391"/>
        <v>0</v>
      </c>
      <c r="AP215" s="709">
        <f t="shared" ref="AP215:AP244" si="400">IF(OR(E215="Sa",E215="So",E215="",AH215="FT"),0,1)</f>
        <v>0</v>
      </c>
    </row>
    <row r="216" spans="1:42" ht="12.75" hidden="1" customHeight="1" outlineLevel="1" x14ac:dyDescent="0.2">
      <c r="B216" s="851"/>
      <c r="C216" s="851"/>
      <c r="D216" s="27">
        <f t="shared" si="392"/>
        <v>27</v>
      </c>
      <c r="E216" s="191" t="str">
        <f t="shared" si="393"/>
        <v>Mo</v>
      </c>
      <c r="F216" s="191">
        <f t="shared" si="394"/>
        <v>2023</v>
      </c>
      <c r="G216" s="191">
        <f t="shared" si="395"/>
        <v>7</v>
      </c>
      <c r="H216" s="191">
        <f t="shared" ref="H216:H244" si="401">H215+1</f>
        <v>3</v>
      </c>
      <c r="I216" s="192">
        <f t="shared" si="396"/>
        <v>43648</v>
      </c>
      <c r="J216" s="192"/>
      <c r="K216" s="193">
        <v>7</v>
      </c>
      <c r="L216" s="194">
        <v>15</v>
      </c>
      <c r="M216" s="193">
        <v>12</v>
      </c>
      <c r="N216" s="194">
        <v>0</v>
      </c>
      <c r="O216" s="193">
        <v>12</v>
      </c>
      <c r="P216" s="194">
        <v>30</v>
      </c>
      <c r="Q216" s="193">
        <v>15</v>
      </c>
      <c r="R216" s="194">
        <v>45</v>
      </c>
      <c r="S216" s="193">
        <v>16</v>
      </c>
      <c r="T216" s="194">
        <v>45</v>
      </c>
      <c r="U216" s="193">
        <v>17</v>
      </c>
      <c r="V216" s="194">
        <v>30</v>
      </c>
      <c r="W216" s="195">
        <f t="shared" si="383"/>
        <v>0.30208333333333331</v>
      </c>
      <c r="X216" s="195">
        <f t="shared" si="384"/>
        <v>0.5</v>
      </c>
      <c r="Y216" s="195">
        <f t="shared" si="385"/>
        <v>0.52083333333333337</v>
      </c>
      <c r="Z216" s="195">
        <f t="shared" si="386"/>
        <v>0.65625</v>
      </c>
      <c r="AA216" s="195">
        <f t="shared" si="387"/>
        <v>0.69791666666666663</v>
      </c>
      <c r="AB216" s="195">
        <f t="shared" si="388"/>
        <v>0.72916666666666663</v>
      </c>
      <c r="AC216" s="667"/>
      <c r="AD216" s="196">
        <f t="shared" si="389"/>
        <v>0.35069444444444442</v>
      </c>
      <c r="AE216" s="667"/>
      <c r="AF216" s="196">
        <f t="shared" si="390"/>
        <v>0.36458333333333331</v>
      </c>
      <c r="AG216" s="196"/>
      <c r="AH216" s="196" t="s">
        <v>1684</v>
      </c>
      <c r="AI216" s="196"/>
      <c r="AJ216" s="710"/>
      <c r="AK216" s="709">
        <f t="shared" si="397"/>
        <v>0</v>
      </c>
      <c r="AL216" s="709">
        <f t="shared" si="398"/>
        <v>0</v>
      </c>
      <c r="AM216" s="709">
        <f t="shared" si="399"/>
        <v>0</v>
      </c>
      <c r="AN216" s="709"/>
      <c r="AO216" s="709">
        <f t="shared" si="391"/>
        <v>1</v>
      </c>
      <c r="AP216" s="709">
        <f t="shared" si="400"/>
        <v>1</v>
      </c>
    </row>
    <row r="217" spans="1:42" ht="12.75" hidden="1" customHeight="1" outlineLevel="1" x14ac:dyDescent="0.2">
      <c r="B217" s="851"/>
      <c r="C217" s="851"/>
      <c r="D217" s="27" t="str">
        <f t="shared" si="392"/>
        <v/>
      </c>
      <c r="E217" s="191" t="str">
        <f t="shared" si="393"/>
        <v>Di</v>
      </c>
      <c r="F217" s="191">
        <f t="shared" si="394"/>
        <v>2023</v>
      </c>
      <c r="G217" s="191">
        <f t="shared" si="395"/>
        <v>7</v>
      </c>
      <c r="H217" s="191">
        <f t="shared" si="401"/>
        <v>4</v>
      </c>
      <c r="I217" s="192">
        <f t="shared" si="396"/>
        <v>43649</v>
      </c>
      <c r="J217" s="192"/>
      <c r="K217" s="193">
        <v>7</v>
      </c>
      <c r="L217" s="194">
        <v>15</v>
      </c>
      <c r="M217" s="193">
        <v>10</v>
      </c>
      <c r="N217" s="194">
        <v>40</v>
      </c>
      <c r="O217" s="193">
        <v>12</v>
      </c>
      <c r="P217" s="194">
        <v>30</v>
      </c>
      <c r="Q217" s="193">
        <v>17</v>
      </c>
      <c r="R217" s="194">
        <v>45</v>
      </c>
      <c r="S217" s="193">
        <f t="shared" si="379"/>
        <v>17</v>
      </c>
      <c r="T217" s="194">
        <f t="shared" si="380"/>
        <v>45</v>
      </c>
      <c r="U217" s="193">
        <f t="shared" si="381"/>
        <v>17</v>
      </c>
      <c r="V217" s="194">
        <f t="shared" si="382"/>
        <v>45</v>
      </c>
      <c r="W217" s="195">
        <f t="shared" si="383"/>
        <v>0.30208333333333331</v>
      </c>
      <c r="X217" s="195">
        <f t="shared" si="384"/>
        <v>0.44444444444444442</v>
      </c>
      <c r="Y217" s="195">
        <f t="shared" si="385"/>
        <v>0.52083333333333337</v>
      </c>
      <c r="Z217" s="195">
        <f t="shared" si="386"/>
        <v>0.73958333333333337</v>
      </c>
      <c r="AA217" s="195">
        <f t="shared" si="387"/>
        <v>0.73958333333333337</v>
      </c>
      <c r="AB217" s="195">
        <f t="shared" si="388"/>
        <v>0.73958333333333337</v>
      </c>
      <c r="AC217" s="667"/>
      <c r="AD217" s="196">
        <f t="shared" si="389"/>
        <v>0.35069444444444442</v>
      </c>
      <c r="AE217" s="667"/>
      <c r="AF217" s="196">
        <f t="shared" si="390"/>
        <v>0.3611111111111111</v>
      </c>
      <c r="AG217" s="196"/>
      <c r="AH217" s="196" t="s">
        <v>1684</v>
      </c>
      <c r="AI217" s="196"/>
      <c r="AJ217" s="710"/>
      <c r="AK217" s="709">
        <f t="shared" si="397"/>
        <v>0</v>
      </c>
      <c r="AL217" s="709">
        <f t="shared" si="398"/>
        <v>0</v>
      </c>
      <c r="AM217" s="709">
        <f t="shared" si="399"/>
        <v>0</v>
      </c>
      <c r="AN217" s="709"/>
      <c r="AO217" s="709">
        <f t="shared" si="391"/>
        <v>1</v>
      </c>
      <c r="AP217" s="709">
        <f t="shared" si="400"/>
        <v>1</v>
      </c>
    </row>
    <row r="218" spans="1:42" ht="12.75" hidden="1" customHeight="1" outlineLevel="1" x14ac:dyDescent="0.2">
      <c r="B218" s="851"/>
      <c r="C218" s="851"/>
      <c r="D218" s="27" t="str">
        <f t="shared" si="392"/>
        <v/>
      </c>
      <c r="E218" s="191" t="str">
        <f t="shared" si="393"/>
        <v>Mi</v>
      </c>
      <c r="F218" s="191">
        <f t="shared" si="394"/>
        <v>2023</v>
      </c>
      <c r="G218" s="191">
        <f t="shared" si="395"/>
        <v>7</v>
      </c>
      <c r="H218" s="191">
        <f t="shared" si="401"/>
        <v>5</v>
      </c>
      <c r="I218" s="192">
        <f t="shared" si="396"/>
        <v>43650</v>
      </c>
      <c r="J218" s="192"/>
      <c r="K218" s="193">
        <v>7</v>
      </c>
      <c r="L218" s="194">
        <v>0</v>
      </c>
      <c r="M218" s="193">
        <v>12</v>
      </c>
      <c r="N218" s="194">
        <v>0</v>
      </c>
      <c r="O218" s="193">
        <v>12</v>
      </c>
      <c r="P218" s="194">
        <v>30</v>
      </c>
      <c r="Q218" s="193">
        <v>15</v>
      </c>
      <c r="R218" s="194">
        <v>0</v>
      </c>
      <c r="S218" s="193">
        <v>16</v>
      </c>
      <c r="T218" s="194">
        <v>0</v>
      </c>
      <c r="U218" s="193">
        <v>17</v>
      </c>
      <c r="V218" s="194">
        <v>15</v>
      </c>
      <c r="W218" s="195">
        <f t="shared" si="383"/>
        <v>0.29166666666666669</v>
      </c>
      <c r="X218" s="195">
        <f t="shared" si="384"/>
        <v>0.5</v>
      </c>
      <c r="Y218" s="195">
        <f t="shared" si="385"/>
        <v>0.52083333333333337</v>
      </c>
      <c r="Z218" s="195">
        <f t="shared" si="386"/>
        <v>0.625</v>
      </c>
      <c r="AA218" s="195">
        <f t="shared" si="387"/>
        <v>0.66666666666666663</v>
      </c>
      <c r="AB218" s="195">
        <f t="shared" si="388"/>
        <v>0.71875</v>
      </c>
      <c r="AC218" s="667"/>
      <c r="AD218" s="196">
        <f t="shared" si="389"/>
        <v>0.35069444444444442</v>
      </c>
      <c r="AE218" s="667"/>
      <c r="AF218" s="196">
        <f t="shared" si="390"/>
        <v>0.36458333333333331</v>
      </c>
      <c r="AG218" s="196"/>
      <c r="AH218" s="196" t="s">
        <v>1684</v>
      </c>
      <c r="AI218" s="196"/>
      <c r="AJ218" s="710"/>
      <c r="AK218" s="709">
        <f t="shared" si="397"/>
        <v>0</v>
      </c>
      <c r="AL218" s="709">
        <f t="shared" si="398"/>
        <v>0</v>
      </c>
      <c r="AM218" s="709">
        <f t="shared" si="399"/>
        <v>0</v>
      </c>
      <c r="AN218" s="709"/>
      <c r="AO218" s="709">
        <f t="shared" si="391"/>
        <v>1</v>
      </c>
      <c r="AP218" s="709">
        <f t="shared" si="400"/>
        <v>1</v>
      </c>
    </row>
    <row r="219" spans="1:42" ht="12.75" hidden="1" customHeight="1" outlineLevel="1" x14ac:dyDescent="0.2">
      <c r="B219" s="851"/>
      <c r="C219" s="851"/>
      <c r="D219" s="27" t="str">
        <f t="shared" si="392"/>
        <v/>
      </c>
      <c r="E219" s="191" t="str">
        <f t="shared" si="393"/>
        <v>Do</v>
      </c>
      <c r="F219" s="191">
        <f t="shared" si="394"/>
        <v>2023</v>
      </c>
      <c r="G219" s="191">
        <f t="shared" si="395"/>
        <v>7</v>
      </c>
      <c r="H219" s="191">
        <f t="shared" si="401"/>
        <v>6</v>
      </c>
      <c r="I219" s="192">
        <f t="shared" si="396"/>
        <v>43651</v>
      </c>
      <c r="J219" s="192"/>
      <c r="K219" s="193">
        <v>7</v>
      </c>
      <c r="L219" s="194">
        <v>0</v>
      </c>
      <c r="M219" s="193">
        <v>12</v>
      </c>
      <c r="N219" s="194">
        <v>15</v>
      </c>
      <c r="O219" s="193">
        <v>12</v>
      </c>
      <c r="P219" s="194">
        <v>45</v>
      </c>
      <c r="Q219" s="193">
        <v>13</v>
      </c>
      <c r="R219" s="194">
        <v>45</v>
      </c>
      <c r="S219" s="193">
        <v>14</v>
      </c>
      <c r="T219" s="194">
        <v>45</v>
      </c>
      <c r="U219" s="193">
        <v>17</v>
      </c>
      <c r="V219" s="194">
        <v>0</v>
      </c>
      <c r="W219" s="195">
        <f t="shared" si="383"/>
        <v>0.29166666666666669</v>
      </c>
      <c r="X219" s="195">
        <f t="shared" si="384"/>
        <v>0.51041666666666663</v>
      </c>
      <c r="Y219" s="195">
        <f t="shared" si="385"/>
        <v>0.53125</v>
      </c>
      <c r="Z219" s="195">
        <f t="shared" si="386"/>
        <v>0.57291666666666663</v>
      </c>
      <c r="AA219" s="195">
        <f t="shared" si="387"/>
        <v>0.61458333333333337</v>
      </c>
      <c r="AB219" s="195">
        <f t="shared" si="388"/>
        <v>0.70833333333333337</v>
      </c>
      <c r="AC219" s="667"/>
      <c r="AD219" s="196">
        <f t="shared" si="389"/>
        <v>0.35069444444444442</v>
      </c>
      <c r="AE219" s="667"/>
      <c r="AF219" s="196">
        <f t="shared" si="390"/>
        <v>0.35416666666666657</v>
      </c>
      <c r="AG219" s="196"/>
      <c r="AH219" s="196" t="s">
        <v>1684</v>
      </c>
      <c r="AI219" s="196"/>
      <c r="AJ219" s="710"/>
      <c r="AK219" s="709">
        <f t="shared" si="397"/>
        <v>0</v>
      </c>
      <c r="AL219" s="709">
        <f t="shared" si="398"/>
        <v>0</v>
      </c>
      <c r="AM219" s="709">
        <f t="shared" si="399"/>
        <v>0</v>
      </c>
      <c r="AN219" s="709"/>
      <c r="AO219" s="709">
        <f t="shared" si="391"/>
        <v>1</v>
      </c>
      <c r="AP219" s="709">
        <f t="shared" si="400"/>
        <v>1</v>
      </c>
    </row>
    <row r="220" spans="1:42" ht="12.75" hidden="1" customHeight="1" outlineLevel="1" x14ac:dyDescent="0.2">
      <c r="B220" s="851"/>
      <c r="C220" s="851"/>
      <c r="D220" s="27" t="str">
        <f t="shared" si="392"/>
        <v/>
      </c>
      <c r="E220" s="191" t="str">
        <f t="shared" si="393"/>
        <v>Fr</v>
      </c>
      <c r="F220" s="191">
        <f t="shared" si="394"/>
        <v>2023</v>
      </c>
      <c r="G220" s="191">
        <f t="shared" si="395"/>
        <v>7</v>
      </c>
      <c r="H220" s="191">
        <f t="shared" si="401"/>
        <v>7</v>
      </c>
      <c r="I220" s="192">
        <f t="shared" si="396"/>
        <v>43652</v>
      </c>
      <c r="J220" s="192"/>
      <c r="K220" s="193">
        <v>7</v>
      </c>
      <c r="L220" s="194">
        <v>0</v>
      </c>
      <c r="M220" s="193">
        <v>12</v>
      </c>
      <c r="N220" s="194">
        <v>0</v>
      </c>
      <c r="O220" s="193">
        <v>12</v>
      </c>
      <c r="P220" s="194">
        <v>30</v>
      </c>
      <c r="Q220" s="193">
        <v>15</v>
      </c>
      <c r="R220" s="194">
        <v>0</v>
      </c>
      <c r="S220" s="193">
        <v>16</v>
      </c>
      <c r="T220" s="194">
        <v>0</v>
      </c>
      <c r="U220" s="193">
        <v>17</v>
      </c>
      <c r="V220" s="194">
        <v>15</v>
      </c>
      <c r="W220" s="195">
        <f t="shared" si="383"/>
        <v>0.29166666666666669</v>
      </c>
      <c r="X220" s="195">
        <f t="shared" si="384"/>
        <v>0.5</v>
      </c>
      <c r="Y220" s="195">
        <f t="shared" si="385"/>
        <v>0.52083333333333337</v>
      </c>
      <c r="Z220" s="195">
        <f t="shared" si="386"/>
        <v>0.625</v>
      </c>
      <c r="AA220" s="195">
        <f t="shared" si="387"/>
        <v>0.66666666666666663</v>
      </c>
      <c r="AB220" s="195">
        <f t="shared" si="388"/>
        <v>0.71875</v>
      </c>
      <c r="AC220" s="667"/>
      <c r="AD220" s="196">
        <f t="shared" si="389"/>
        <v>0.35069444444444442</v>
      </c>
      <c r="AE220" s="667"/>
      <c r="AF220" s="196">
        <f t="shared" si="390"/>
        <v>0.36458333333333331</v>
      </c>
      <c r="AG220" s="196"/>
      <c r="AH220" s="196" t="s">
        <v>1684</v>
      </c>
      <c r="AI220" s="196"/>
      <c r="AJ220" s="710"/>
      <c r="AK220" s="709">
        <f t="shared" si="397"/>
        <v>0</v>
      </c>
      <c r="AL220" s="709">
        <f t="shared" si="398"/>
        <v>0</v>
      </c>
      <c r="AM220" s="709">
        <f t="shared" si="399"/>
        <v>0</v>
      </c>
      <c r="AN220" s="709"/>
      <c r="AO220" s="709">
        <f t="shared" si="391"/>
        <v>1</v>
      </c>
      <c r="AP220" s="709">
        <f t="shared" si="400"/>
        <v>1</v>
      </c>
    </row>
    <row r="221" spans="1:42" ht="12.75" hidden="1" customHeight="1" outlineLevel="1" x14ac:dyDescent="0.2">
      <c r="B221" s="851"/>
      <c r="C221" s="851"/>
      <c r="D221" s="27" t="str">
        <f t="shared" si="392"/>
        <v/>
      </c>
      <c r="E221" s="191" t="str">
        <f t="shared" si="393"/>
        <v>Sa</v>
      </c>
      <c r="F221" s="191">
        <f t="shared" si="394"/>
        <v>2023</v>
      </c>
      <c r="G221" s="191">
        <f t="shared" si="395"/>
        <v>7</v>
      </c>
      <c r="H221" s="191">
        <f t="shared" si="401"/>
        <v>8</v>
      </c>
      <c r="I221" s="192">
        <f t="shared" si="396"/>
        <v>43653</v>
      </c>
      <c r="J221" s="192"/>
      <c r="K221" s="193">
        <f t="shared" ref="K221:R229" si="402">IF(OR($E221="Sa",$E221="So"),K$4,K$5)</f>
        <v>0</v>
      </c>
      <c r="L221" s="194">
        <f t="shared" si="402"/>
        <v>0</v>
      </c>
      <c r="M221" s="193">
        <f t="shared" si="402"/>
        <v>0</v>
      </c>
      <c r="N221" s="194">
        <f t="shared" si="402"/>
        <v>0</v>
      </c>
      <c r="O221" s="193">
        <f t="shared" si="402"/>
        <v>0</v>
      </c>
      <c r="P221" s="194">
        <f t="shared" si="402"/>
        <v>0</v>
      </c>
      <c r="Q221" s="193">
        <f t="shared" si="402"/>
        <v>0</v>
      </c>
      <c r="R221" s="194">
        <f t="shared" si="402"/>
        <v>0</v>
      </c>
      <c r="S221" s="193">
        <f t="shared" si="379"/>
        <v>0</v>
      </c>
      <c r="T221" s="194">
        <f t="shared" si="380"/>
        <v>0</v>
      </c>
      <c r="U221" s="193">
        <f t="shared" si="381"/>
        <v>0</v>
      </c>
      <c r="V221" s="194">
        <f t="shared" si="382"/>
        <v>0</v>
      </c>
      <c r="W221" s="195">
        <f t="shared" si="383"/>
        <v>0</v>
      </c>
      <c r="X221" s="195">
        <f t="shared" si="384"/>
        <v>0</v>
      </c>
      <c r="Y221" s="195">
        <f t="shared" si="385"/>
        <v>0</v>
      </c>
      <c r="Z221" s="195">
        <f t="shared" si="386"/>
        <v>0</v>
      </c>
      <c r="AA221" s="195">
        <f t="shared" si="387"/>
        <v>0</v>
      </c>
      <c r="AB221" s="195">
        <f t="shared" si="388"/>
        <v>0</v>
      </c>
      <c r="AC221" s="667"/>
      <c r="AD221" s="196">
        <f t="shared" si="389"/>
        <v>0</v>
      </c>
      <c r="AE221" s="667"/>
      <c r="AF221" s="196">
        <f t="shared" si="390"/>
        <v>0</v>
      </c>
      <c r="AG221" s="196"/>
      <c r="AH221" s="196"/>
      <c r="AI221" s="196"/>
      <c r="AJ221" s="710"/>
      <c r="AK221" s="709">
        <f t="shared" si="397"/>
        <v>0</v>
      </c>
      <c r="AL221" s="709">
        <f t="shared" si="398"/>
        <v>0</v>
      </c>
      <c r="AM221" s="709">
        <f t="shared" si="399"/>
        <v>0</v>
      </c>
      <c r="AN221" s="709"/>
      <c r="AO221" s="709">
        <f t="shared" si="391"/>
        <v>0</v>
      </c>
      <c r="AP221" s="709">
        <f t="shared" si="400"/>
        <v>0</v>
      </c>
    </row>
    <row r="222" spans="1:42" ht="12.75" hidden="1" customHeight="1" outlineLevel="1" x14ac:dyDescent="0.2">
      <c r="B222" s="851"/>
      <c r="C222" s="851"/>
      <c r="D222" s="27" t="str">
        <f t="shared" si="392"/>
        <v/>
      </c>
      <c r="E222" s="191" t="str">
        <f t="shared" si="393"/>
        <v>So</v>
      </c>
      <c r="F222" s="191">
        <f t="shared" si="394"/>
        <v>2023</v>
      </c>
      <c r="G222" s="191">
        <f t="shared" si="395"/>
        <v>7</v>
      </c>
      <c r="H222" s="191">
        <f t="shared" si="401"/>
        <v>9</v>
      </c>
      <c r="I222" s="192">
        <f t="shared" si="396"/>
        <v>43654</v>
      </c>
      <c r="J222" s="192"/>
      <c r="K222" s="193">
        <f t="shared" si="402"/>
        <v>0</v>
      </c>
      <c r="L222" s="194">
        <f t="shared" si="402"/>
        <v>0</v>
      </c>
      <c r="M222" s="193">
        <f t="shared" si="402"/>
        <v>0</v>
      </c>
      <c r="N222" s="194">
        <f t="shared" si="402"/>
        <v>0</v>
      </c>
      <c r="O222" s="193">
        <f t="shared" si="402"/>
        <v>0</v>
      </c>
      <c r="P222" s="194">
        <f t="shared" si="402"/>
        <v>0</v>
      </c>
      <c r="Q222" s="193">
        <f t="shared" si="402"/>
        <v>0</v>
      </c>
      <c r="R222" s="194">
        <f t="shared" si="402"/>
        <v>0</v>
      </c>
      <c r="S222" s="193">
        <f t="shared" si="379"/>
        <v>0</v>
      </c>
      <c r="T222" s="194">
        <f t="shared" si="380"/>
        <v>0</v>
      </c>
      <c r="U222" s="193">
        <f t="shared" si="381"/>
        <v>0</v>
      </c>
      <c r="V222" s="194">
        <f t="shared" si="382"/>
        <v>0</v>
      </c>
      <c r="W222" s="195">
        <f t="shared" si="383"/>
        <v>0</v>
      </c>
      <c r="X222" s="195">
        <f t="shared" si="384"/>
        <v>0</v>
      </c>
      <c r="Y222" s="195">
        <f t="shared" si="385"/>
        <v>0</v>
      </c>
      <c r="Z222" s="195">
        <f t="shared" si="386"/>
        <v>0</v>
      </c>
      <c r="AA222" s="195">
        <f t="shared" si="387"/>
        <v>0</v>
      </c>
      <c r="AB222" s="195">
        <f t="shared" si="388"/>
        <v>0</v>
      </c>
      <c r="AC222" s="667"/>
      <c r="AD222" s="196">
        <f t="shared" si="389"/>
        <v>0</v>
      </c>
      <c r="AE222" s="667"/>
      <c r="AF222" s="196">
        <f t="shared" si="390"/>
        <v>0</v>
      </c>
      <c r="AG222" s="196"/>
      <c r="AH222" s="196"/>
      <c r="AI222" s="196"/>
      <c r="AJ222" s="710"/>
      <c r="AK222" s="709">
        <f t="shared" si="397"/>
        <v>0</v>
      </c>
      <c r="AL222" s="709">
        <f t="shared" si="398"/>
        <v>0</v>
      </c>
      <c r="AM222" s="709">
        <f t="shared" si="399"/>
        <v>0</v>
      </c>
      <c r="AN222" s="709"/>
      <c r="AO222" s="709">
        <f t="shared" si="391"/>
        <v>0</v>
      </c>
      <c r="AP222" s="709">
        <f t="shared" si="400"/>
        <v>0</v>
      </c>
    </row>
    <row r="223" spans="1:42" ht="12.75" hidden="1" customHeight="1" outlineLevel="1" x14ac:dyDescent="0.2">
      <c r="B223" s="851"/>
      <c r="C223" s="851"/>
      <c r="D223" s="27">
        <f t="shared" si="392"/>
        <v>28</v>
      </c>
      <c r="E223" s="191" t="str">
        <f t="shared" si="393"/>
        <v>Mo</v>
      </c>
      <c r="F223" s="191">
        <f t="shared" si="394"/>
        <v>2023</v>
      </c>
      <c r="G223" s="191">
        <f t="shared" si="395"/>
        <v>7</v>
      </c>
      <c r="H223" s="191">
        <f t="shared" si="401"/>
        <v>10</v>
      </c>
      <c r="I223" s="192">
        <f t="shared" si="396"/>
        <v>43655</v>
      </c>
      <c r="J223" s="192"/>
      <c r="K223" s="193">
        <v>8</v>
      </c>
      <c r="L223" s="194">
        <v>20</v>
      </c>
      <c r="M223" s="193">
        <v>13</v>
      </c>
      <c r="N223" s="194">
        <v>0</v>
      </c>
      <c r="O223" s="193">
        <v>13</v>
      </c>
      <c r="P223" s="194">
        <v>30</v>
      </c>
      <c r="Q223" s="193">
        <v>16</v>
      </c>
      <c r="R223" s="194">
        <v>55</v>
      </c>
      <c r="S223" s="193">
        <f t="shared" si="379"/>
        <v>16</v>
      </c>
      <c r="T223" s="194">
        <f t="shared" si="380"/>
        <v>55</v>
      </c>
      <c r="U223" s="193">
        <f t="shared" si="381"/>
        <v>16</v>
      </c>
      <c r="V223" s="194">
        <f t="shared" si="382"/>
        <v>55</v>
      </c>
      <c r="W223" s="195">
        <f t="shared" si="383"/>
        <v>0.34722222222222227</v>
      </c>
      <c r="X223" s="195">
        <f t="shared" si="384"/>
        <v>0.54166666666666663</v>
      </c>
      <c r="Y223" s="195">
        <f t="shared" si="385"/>
        <v>0.5625</v>
      </c>
      <c r="Z223" s="195">
        <f t="shared" si="386"/>
        <v>0.70486111111111116</v>
      </c>
      <c r="AA223" s="195">
        <f t="shared" si="387"/>
        <v>0.70486111111111116</v>
      </c>
      <c r="AB223" s="195">
        <f t="shared" si="388"/>
        <v>0.70486111111111116</v>
      </c>
      <c r="AC223" s="667"/>
      <c r="AD223" s="196">
        <f t="shared" si="389"/>
        <v>0.35069444444444442</v>
      </c>
      <c r="AE223" s="667"/>
      <c r="AF223" s="196">
        <f t="shared" si="390"/>
        <v>0.33680555555555552</v>
      </c>
      <c r="AG223" s="196"/>
      <c r="AH223" s="196" t="s">
        <v>963</v>
      </c>
      <c r="AI223" s="196"/>
      <c r="AJ223" s="710"/>
      <c r="AK223" s="709">
        <f t="shared" si="397"/>
        <v>0</v>
      </c>
      <c r="AL223" s="709">
        <f t="shared" si="398"/>
        <v>0</v>
      </c>
      <c r="AM223" s="709">
        <f t="shared" si="399"/>
        <v>0</v>
      </c>
      <c r="AN223" s="709"/>
      <c r="AO223" s="709">
        <f t="shared" si="391"/>
        <v>1</v>
      </c>
      <c r="AP223" s="709">
        <f t="shared" si="400"/>
        <v>1</v>
      </c>
    </row>
    <row r="224" spans="1:42" ht="12.75" hidden="1" customHeight="1" outlineLevel="1" x14ac:dyDescent="0.2">
      <c r="B224" s="851"/>
      <c r="C224" s="851"/>
      <c r="D224" s="27" t="str">
        <f t="shared" si="392"/>
        <v/>
      </c>
      <c r="E224" s="191" t="str">
        <f t="shared" si="393"/>
        <v>Di</v>
      </c>
      <c r="F224" s="191">
        <f t="shared" si="394"/>
        <v>2023</v>
      </c>
      <c r="G224" s="191">
        <f t="shared" si="395"/>
        <v>7</v>
      </c>
      <c r="H224" s="191">
        <f t="shared" si="401"/>
        <v>11</v>
      </c>
      <c r="I224" s="192">
        <f t="shared" si="396"/>
        <v>43656</v>
      </c>
      <c r="J224" s="192"/>
      <c r="K224" s="193">
        <v>8</v>
      </c>
      <c r="L224" s="194">
        <v>15</v>
      </c>
      <c r="M224" s="193">
        <v>13</v>
      </c>
      <c r="N224" s="194">
        <v>0</v>
      </c>
      <c r="O224" s="193">
        <v>13</v>
      </c>
      <c r="P224" s="194">
        <v>30</v>
      </c>
      <c r="Q224" s="193">
        <v>16</v>
      </c>
      <c r="R224" s="194">
        <v>55</v>
      </c>
      <c r="S224" s="193">
        <f t="shared" si="379"/>
        <v>16</v>
      </c>
      <c r="T224" s="194">
        <f t="shared" si="380"/>
        <v>55</v>
      </c>
      <c r="U224" s="193">
        <f t="shared" si="381"/>
        <v>16</v>
      </c>
      <c r="V224" s="194">
        <f t="shared" si="382"/>
        <v>55</v>
      </c>
      <c r="W224" s="195">
        <f t="shared" si="383"/>
        <v>0.34375</v>
      </c>
      <c r="X224" s="195">
        <f t="shared" si="384"/>
        <v>0.54166666666666663</v>
      </c>
      <c r="Y224" s="195">
        <f t="shared" si="385"/>
        <v>0.5625</v>
      </c>
      <c r="Z224" s="195">
        <f t="shared" si="386"/>
        <v>0.70486111111111116</v>
      </c>
      <c r="AA224" s="195">
        <f t="shared" si="387"/>
        <v>0.70486111111111116</v>
      </c>
      <c r="AB224" s="195">
        <f t="shared" si="388"/>
        <v>0.70486111111111116</v>
      </c>
      <c r="AC224" s="667"/>
      <c r="AD224" s="196">
        <f t="shared" si="389"/>
        <v>0.35069444444444442</v>
      </c>
      <c r="AE224" s="667"/>
      <c r="AF224" s="196">
        <f t="shared" si="390"/>
        <v>0.34027777777777779</v>
      </c>
      <c r="AG224" s="196"/>
      <c r="AH224" s="196" t="s">
        <v>963</v>
      </c>
      <c r="AI224" s="196"/>
      <c r="AJ224" s="710"/>
      <c r="AK224" s="709">
        <f t="shared" si="397"/>
        <v>0</v>
      </c>
      <c r="AL224" s="709">
        <f t="shared" si="398"/>
        <v>0</v>
      </c>
      <c r="AM224" s="709">
        <f t="shared" si="399"/>
        <v>0</v>
      </c>
      <c r="AN224" s="709"/>
      <c r="AO224" s="709">
        <f t="shared" si="391"/>
        <v>1</v>
      </c>
      <c r="AP224" s="709">
        <f t="shared" si="400"/>
        <v>1</v>
      </c>
    </row>
    <row r="225" spans="2:42" ht="12.75" hidden="1" customHeight="1" outlineLevel="1" x14ac:dyDescent="0.2">
      <c r="B225" s="851"/>
      <c r="C225" s="851"/>
      <c r="D225" s="27" t="str">
        <f t="shared" si="392"/>
        <v/>
      </c>
      <c r="E225" s="191" t="str">
        <f t="shared" si="393"/>
        <v>Mi</v>
      </c>
      <c r="F225" s="191">
        <f t="shared" si="394"/>
        <v>2023</v>
      </c>
      <c r="G225" s="191">
        <f t="shared" si="395"/>
        <v>7</v>
      </c>
      <c r="H225" s="191">
        <f t="shared" si="401"/>
        <v>12</v>
      </c>
      <c r="I225" s="192">
        <f t="shared" si="396"/>
        <v>43657</v>
      </c>
      <c r="J225" s="192"/>
      <c r="K225" s="193">
        <v>8</v>
      </c>
      <c r="L225" s="194">
        <v>50</v>
      </c>
      <c r="M225" s="193">
        <v>13</v>
      </c>
      <c r="N225" s="194">
        <v>0</v>
      </c>
      <c r="O225" s="193">
        <v>13</v>
      </c>
      <c r="P225" s="194">
        <v>30</v>
      </c>
      <c r="Q225" s="193">
        <v>16</v>
      </c>
      <c r="R225" s="194">
        <v>15</v>
      </c>
      <c r="S225" s="193">
        <f t="shared" si="379"/>
        <v>16</v>
      </c>
      <c r="T225" s="194">
        <f t="shared" si="380"/>
        <v>15</v>
      </c>
      <c r="U225" s="193">
        <f t="shared" si="381"/>
        <v>16</v>
      </c>
      <c r="V225" s="194">
        <f t="shared" si="382"/>
        <v>15</v>
      </c>
      <c r="W225" s="195">
        <f t="shared" si="383"/>
        <v>0.36805555555555558</v>
      </c>
      <c r="X225" s="195">
        <f t="shared" si="384"/>
        <v>0.54166666666666663</v>
      </c>
      <c r="Y225" s="195">
        <f t="shared" si="385"/>
        <v>0.5625</v>
      </c>
      <c r="Z225" s="195">
        <f t="shared" si="386"/>
        <v>0.67708333333333337</v>
      </c>
      <c r="AA225" s="195">
        <f t="shared" si="387"/>
        <v>0.67708333333333337</v>
      </c>
      <c r="AB225" s="195">
        <f t="shared" si="388"/>
        <v>0.67708333333333337</v>
      </c>
      <c r="AC225" s="667"/>
      <c r="AD225" s="196">
        <f t="shared" si="389"/>
        <v>0.35069444444444442</v>
      </c>
      <c r="AE225" s="667"/>
      <c r="AF225" s="196">
        <f t="shared" si="390"/>
        <v>0.28819444444444442</v>
      </c>
      <c r="AG225" s="196"/>
      <c r="AH225" s="196" t="s">
        <v>963</v>
      </c>
      <c r="AI225" s="196"/>
      <c r="AJ225" s="710"/>
      <c r="AK225" s="709">
        <f t="shared" si="397"/>
        <v>0</v>
      </c>
      <c r="AL225" s="709">
        <f t="shared" si="398"/>
        <v>0</v>
      </c>
      <c r="AM225" s="709">
        <f t="shared" si="399"/>
        <v>0</v>
      </c>
      <c r="AN225" s="709"/>
      <c r="AO225" s="709">
        <f t="shared" si="391"/>
        <v>1</v>
      </c>
      <c r="AP225" s="709">
        <f t="shared" si="400"/>
        <v>1</v>
      </c>
    </row>
    <row r="226" spans="2:42" ht="12.75" hidden="1" customHeight="1" outlineLevel="1" x14ac:dyDescent="0.2">
      <c r="B226" s="851"/>
      <c r="C226" s="851"/>
      <c r="D226" s="27" t="str">
        <f t="shared" si="392"/>
        <v/>
      </c>
      <c r="E226" s="191" t="str">
        <f t="shared" si="393"/>
        <v>Do</v>
      </c>
      <c r="F226" s="191">
        <f t="shared" si="394"/>
        <v>2023</v>
      </c>
      <c r="G226" s="191">
        <f t="shared" si="395"/>
        <v>7</v>
      </c>
      <c r="H226" s="191">
        <f t="shared" si="401"/>
        <v>13</v>
      </c>
      <c r="I226" s="192">
        <f t="shared" si="396"/>
        <v>43658</v>
      </c>
      <c r="J226" s="192"/>
      <c r="K226" s="193">
        <v>8</v>
      </c>
      <c r="L226" s="194">
        <v>5</v>
      </c>
      <c r="M226" s="193">
        <v>13</v>
      </c>
      <c r="N226" s="194">
        <v>0</v>
      </c>
      <c r="O226" s="193">
        <v>13</v>
      </c>
      <c r="P226" s="194">
        <v>30</v>
      </c>
      <c r="Q226" s="193">
        <v>16</v>
      </c>
      <c r="R226" s="194">
        <v>45</v>
      </c>
      <c r="S226" s="193">
        <f t="shared" si="379"/>
        <v>16</v>
      </c>
      <c r="T226" s="194">
        <f t="shared" si="380"/>
        <v>45</v>
      </c>
      <c r="U226" s="193">
        <f t="shared" si="381"/>
        <v>16</v>
      </c>
      <c r="V226" s="194">
        <f t="shared" si="382"/>
        <v>45</v>
      </c>
      <c r="W226" s="195">
        <f t="shared" si="383"/>
        <v>0.33680555555555558</v>
      </c>
      <c r="X226" s="195">
        <f t="shared" si="384"/>
        <v>0.54166666666666663</v>
      </c>
      <c r="Y226" s="195">
        <f t="shared" si="385"/>
        <v>0.5625</v>
      </c>
      <c r="Z226" s="195">
        <f t="shared" si="386"/>
        <v>0.69791666666666663</v>
      </c>
      <c r="AA226" s="195">
        <f t="shared" si="387"/>
        <v>0.69791666666666663</v>
      </c>
      <c r="AB226" s="195">
        <f t="shared" si="388"/>
        <v>0.69791666666666663</v>
      </c>
      <c r="AC226" s="667"/>
      <c r="AD226" s="196">
        <f t="shared" si="389"/>
        <v>0.35069444444444442</v>
      </c>
      <c r="AE226" s="667"/>
      <c r="AF226" s="196">
        <f t="shared" si="390"/>
        <v>0.34027777777777768</v>
      </c>
      <c r="AG226" s="196"/>
      <c r="AH226" s="196" t="s">
        <v>963</v>
      </c>
      <c r="AI226" s="196"/>
      <c r="AJ226" s="710"/>
      <c r="AK226" s="709">
        <f t="shared" si="397"/>
        <v>0</v>
      </c>
      <c r="AL226" s="709">
        <f t="shared" si="398"/>
        <v>0</v>
      </c>
      <c r="AM226" s="709">
        <f t="shared" si="399"/>
        <v>0</v>
      </c>
      <c r="AN226" s="709"/>
      <c r="AO226" s="709">
        <f t="shared" si="391"/>
        <v>1</v>
      </c>
      <c r="AP226" s="709">
        <f t="shared" si="400"/>
        <v>1</v>
      </c>
    </row>
    <row r="227" spans="2:42" ht="12.75" hidden="1" customHeight="1" outlineLevel="1" x14ac:dyDescent="0.2">
      <c r="B227" s="851"/>
      <c r="C227" s="851"/>
      <c r="D227" s="27" t="str">
        <f t="shared" si="392"/>
        <v/>
      </c>
      <c r="E227" s="191" t="str">
        <f t="shared" si="393"/>
        <v>Fr</v>
      </c>
      <c r="F227" s="191">
        <f t="shared" si="394"/>
        <v>2023</v>
      </c>
      <c r="G227" s="191">
        <f t="shared" si="395"/>
        <v>7</v>
      </c>
      <c r="H227" s="191">
        <f t="shared" si="401"/>
        <v>14</v>
      </c>
      <c r="I227" s="192">
        <f t="shared" si="396"/>
        <v>43659</v>
      </c>
      <c r="J227" s="192"/>
      <c r="K227" s="193">
        <v>7</v>
      </c>
      <c r="L227" s="194">
        <v>0</v>
      </c>
      <c r="M227" s="193">
        <v>12</v>
      </c>
      <c r="N227" s="194">
        <v>0</v>
      </c>
      <c r="O227" s="193">
        <v>12</v>
      </c>
      <c r="P227" s="194">
        <v>30</v>
      </c>
      <c r="Q227" s="193">
        <v>16</v>
      </c>
      <c r="R227" s="194">
        <v>30</v>
      </c>
      <c r="S227" s="193">
        <f t="shared" si="379"/>
        <v>16</v>
      </c>
      <c r="T227" s="194">
        <f t="shared" si="380"/>
        <v>30</v>
      </c>
      <c r="U227" s="193">
        <f t="shared" si="381"/>
        <v>16</v>
      </c>
      <c r="V227" s="194">
        <f t="shared" si="382"/>
        <v>30</v>
      </c>
      <c r="W227" s="195">
        <f t="shared" si="383"/>
        <v>0.29166666666666669</v>
      </c>
      <c r="X227" s="195">
        <f t="shared" si="384"/>
        <v>0.5</v>
      </c>
      <c r="Y227" s="195">
        <f t="shared" si="385"/>
        <v>0.52083333333333337</v>
      </c>
      <c r="Z227" s="195">
        <f t="shared" si="386"/>
        <v>0.6875</v>
      </c>
      <c r="AA227" s="195">
        <f t="shared" si="387"/>
        <v>0.6875</v>
      </c>
      <c r="AB227" s="195">
        <f t="shared" si="388"/>
        <v>0.6875</v>
      </c>
      <c r="AC227" s="667"/>
      <c r="AD227" s="196">
        <f t="shared" si="389"/>
        <v>0.35069444444444442</v>
      </c>
      <c r="AE227" s="667"/>
      <c r="AF227" s="196">
        <f t="shared" si="390"/>
        <v>0.37499999999999994</v>
      </c>
      <c r="AG227" s="196"/>
      <c r="AH227" s="196" t="s">
        <v>1684</v>
      </c>
      <c r="AI227" s="196"/>
      <c r="AJ227" s="710"/>
      <c r="AK227" s="709">
        <f t="shared" si="397"/>
        <v>0</v>
      </c>
      <c r="AL227" s="709">
        <f t="shared" si="398"/>
        <v>0</v>
      </c>
      <c r="AM227" s="709">
        <f t="shared" si="399"/>
        <v>0</v>
      </c>
      <c r="AN227" s="709"/>
      <c r="AO227" s="709">
        <f t="shared" si="391"/>
        <v>1</v>
      </c>
      <c r="AP227" s="709">
        <f t="shared" si="400"/>
        <v>1</v>
      </c>
    </row>
    <row r="228" spans="2:42" ht="12.75" hidden="1" customHeight="1" outlineLevel="1" x14ac:dyDescent="0.2">
      <c r="B228" s="851"/>
      <c r="C228" s="851"/>
      <c r="D228" s="27" t="str">
        <f t="shared" si="392"/>
        <v/>
      </c>
      <c r="E228" s="191" t="str">
        <f t="shared" si="393"/>
        <v>Sa</v>
      </c>
      <c r="F228" s="191">
        <f t="shared" si="394"/>
        <v>2023</v>
      </c>
      <c r="G228" s="191">
        <f t="shared" si="395"/>
        <v>7</v>
      </c>
      <c r="H228" s="191">
        <f t="shared" si="401"/>
        <v>15</v>
      </c>
      <c r="I228" s="192">
        <f t="shared" si="396"/>
        <v>43660</v>
      </c>
      <c r="J228" s="192"/>
      <c r="K228" s="193">
        <f t="shared" si="402"/>
        <v>0</v>
      </c>
      <c r="L228" s="194">
        <f t="shared" si="402"/>
        <v>0</v>
      </c>
      <c r="M228" s="193">
        <f t="shared" si="402"/>
        <v>0</v>
      </c>
      <c r="N228" s="194">
        <f t="shared" si="402"/>
        <v>0</v>
      </c>
      <c r="O228" s="193">
        <f t="shared" si="402"/>
        <v>0</v>
      </c>
      <c r="P228" s="194">
        <f t="shared" si="402"/>
        <v>0</v>
      </c>
      <c r="Q228" s="193">
        <f t="shared" si="402"/>
        <v>0</v>
      </c>
      <c r="R228" s="194">
        <f t="shared" si="402"/>
        <v>0</v>
      </c>
      <c r="S228" s="193">
        <f t="shared" si="379"/>
        <v>0</v>
      </c>
      <c r="T228" s="194">
        <f t="shared" si="380"/>
        <v>0</v>
      </c>
      <c r="U228" s="193">
        <f t="shared" si="381"/>
        <v>0</v>
      </c>
      <c r="V228" s="194">
        <f t="shared" si="382"/>
        <v>0</v>
      </c>
      <c r="W228" s="195">
        <f t="shared" si="383"/>
        <v>0</v>
      </c>
      <c r="X228" s="195">
        <f t="shared" si="384"/>
        <v>0</v>
      </c>
      <c r="Y228" s="195">
        <f t="shared" si="385"/>
        <v>0</v>
      </c>
      <c r="Z228" s="195">
        <f t="shared" si="386"/>
        <v>0</v>
      </c>
      <c r="AA228" s="195">
        <f t="shared" si="387"/>
        <v>0</v>
      </c>
      <c r="AB228" s="195">
        <f t="shared" si="388"/>
        <v>0</v>
      </c>
      <c r="AC228" s="667"/>
      <c r="AD228" s="196">
        <f t="shared" si="389"/>
        <v>0</v>
      </c>
      <c r="AE228" s="667"/>
      <c r="AF228" s="196">
        <f t="shared" si="390"/>
        <v>0</v>
      </c>
      <c r="AG228" s="196"/>
      <c r="AH228" s="196"/>
      <c r="AI228" s="196"/>
      <c r="AJ228" s="710"/>
      <c r="AK228" s="709">
        <f t="shared" si="397"/>
        <v>0</v>
      </c>
      <c r="AL228" s="709">
        <f t="shared" si="398"/>
        <v>0</v>
      </c>
      <c r="AM228" s="709">
        <f t="shared" si="399"/>
        <v>0</v>
      </c>
      <c r="AN228" s="709"/>
      <c r="AO228" s="709">
        <f t="shared" si="391"/>
        <v>0</v>
      </c>
      <c r="AP228" s="709">
        <f t="shared" si="400"/>
        <v>0</v>
      </c>
    </row>
    <row r="229" spans="2:42" ht="12.75" hidden="1" customHeight="1" outlineLevel="1" x14ac:dyDescent="0.2">
      <c r="B229" s="851"/>
      <c r="C229" s="851"/>
      <c r="D229" s="27" t="str">
        <f t="shared" si="392"/>
        <v/>
      </c>
      <c r="E229" s="191" t="str">
        <f t="shared" si="393"/>
        <v>So</v>
      </c>
      <c r="F229" s="191">
        <f t="shared" si="394"/>
        <v>2023</v>
      </c>
      <c r="G229" s="191">
        <f t="shared" si="395"/>
        <v>7</v>
      </c>
      <c r="H229" s="191">
        <f t="shared" si="401"/>
        <v>16</v>
      </c>
      <c r="I229" s="192">
        <f t="shared" si="396"/>
        <v>43661</v>
      </c>
      <c r="J229" s="192"/>
      <c r="K229" s="193">
        <f t="shared" si="402"/>
        <v>0</v>
      </c>
      <c r="L229" s="194">
        <f t="shared" si="402"/>
        <v>0</v>
      </c>
      <c r="M229" s="193">
        <f t="shared" si="402"/>
        <v>0</v>
      </c>
      <c r="N229" s="194">
        <f t="shared" si="402"/>
        <v>0</v>
      </c>
      <c r="O229" s="193">
        <f t="shared" si="402"/>
        <v>0</v>
      </c>
      <c r="P229" s="194">
        <f t="shared" si="402"/>
        <v>0</v>
      </c>
      <c r="Q229" s="193">
        <f t="shared" si="402"/>
        <v>0</v>
      </c>
      <c r="R229" s="194">
        <f t="shared" si="402"/>
        <v>0</v>
      </c>
      <c r="S229" s="193">
        <f t="shared" si="379"/>
        <v>0</v>
      </c>
      <c r="T229" s="194">
        <f t="shared" si="380"/>
        <v>0</v>
      </c>
      <c r="U229" s="193">
        <f t="shared" si="381"/>
        <v>0</v>
      </c>
      <c r="V229" s="194">
        <f t="shared" si="382"/>
        <v>0</v>
      </c>
      <c r="W229" s="195">
        <f t="shared" si="383"/>
        <v>0</v>
      </c>
      <c r="X229" s="195">
        <f t="shared" si="384"/>
        <v>0</v>
      </c>
      <c r="Y229" s="195">
        <f t="shared" si="385"/>
        <v>0</v>
      </c>
      <c r="Z229" s="195">
        <f t="shared" si="386"/>
        <v>0</v>
      </c>
      <c r="AA229" s="195">
        <f t="shared" si="387"/>
        <v>0</v>
      </c>
      <c r="AB229" s="195">
        <f t="shared" si="388"/>
        <v>0</v>
      </c>
      <c r="AC229" s="667"/>
      <c r="AD229" s="196">
        <f t="shared" si="389"/>
        <v>0</v>
      </c>
      <c r="AE229" s="667"/>
      <c r="AF229" s="196">
        <f t="shared" si="390"/>
        <v>0</v>
      </c>
      <c r="AG229" s="196"/>
      <c r="AH229" s="196"/>
      <c r="AI229" s="196"/>
      <c r="AJ229" s="709"/>
      <c r="AK229" s="709">
        <f t="shared" si="397"/>
        <v>0</v>
      </c>
      <c r="AL229" s="709">
        <f t="shared" si="398"/>
        <v>0</v>
      </c>
      <c r="AM229" s="709">
        <f t="shared" si="399"/>
        <v>0</v>
      </c>
      <c r="AN229" s="709"/>
      <c r="AO229" s="709">
        <f t="shared" si="391"/>
        <v>0</v>
      </c>
      <c r="AP229" s="709">
        <f t="shared" si="400"/>
        <v>0</v>
      </c>
    </row>
    <row r="230" spans="2:42" ht="12.75" hidden="1" customHeight="1" outlineLevel="1" x14ac:dyDescent="0.2">
      <c r="B230" s="851"/>
      <c r="C230" s="851"/>
      <c r="D230" s="27">
        <f t="shared" si="392"/>
        <v>29</v>
      </c>
      <c r="E230" s="191" t="str">
        <f t="shared" si="393"/>
        <v>Mo</v>
      </c>
      <c r="F230" s="191">
        <f t="shared" si="394"/>
        <v>2023</v>
      </c>
      <c r="G230" s="191">
        <f t="shared" si="395"/>
        <v>7</v>
      </c>
      <c r="H230" s="191">
        <f t="shared" si="401"/>
        <v>17</v>
      </c>
      <c r="I230" s="192">
        <f t="shared" si="396"/>
        <v>43662</v>
      </c>
      <c r="J230" s="192"/>
      <c r="K230" s="193">
        <v>8</v>
      </c>
      <c r="L230" s="194">
        <v>20</v>
      </c>
      <c r="M230" s="193">
        <v>12</v>
      </c>
      <c r="N230" s="194">
        <v>30</v>
      </c>
      <c r="O230" s="193">
        <v>13</v>
      </c>
      <c r="P230" s="194">
        <v>0</v>
      </c>
      <c r="Q230" s="193">
        <v>16</v>
      </c>
      <c r="R230" s="194">
        <v>30</v>
      </c>
      <c r="S230" s="193">
        <f t="shared" si="379"/>
        <v>16</v>
      </c>
      <c r="T230" s="194">
        <f t="shared" si="380"/>
        <v>30</v>
      </c>
      <c r="U230" s="193">
        <f t="shared" si="381"/>
        <v>16</v>
      </c>
      <c r="V230" s="194">
        <f t="shared" si="382"/>
        <v>30</v>
      </c>
      <c r="W230" s="195">
        <f t="shared" si="383"/>
        <v>0.34722222222222227</v>
      </c>
      <c r="X230" s="195">
        <f t="shared" si="384"/>
        <v>0.52083333333333337</v>
      </c>
      <c r="Y230" s="195">
        <f t="shared" si="385"/>
        <v>0.54166666666666663</v>
      </c>
      <c r="Z230" s="195">
        <f t="shared" si="386"/>
        <v>0.6875</v>
      </c>
      <c r="AA230" s="195">
        <f t="shared" si="387"/>
        <v>0.6875</v>
      </c>
      <c r="AB230" s="195">
        <f t="shared" si="388"/>
        <v>0.6875</v>
      </c>
      <c r="AC230" s="667"/>
      <c r="AD230" s="196">
        <f t="shared" si="389"/>
        <v>0.35069444444444442</v>
      </c>
      <c r="AE230" s="667"/>
      <c r="AF230" s="196">
        <f t="shared" si="390"/>
        <v>0.31944444444444448</v>
      </c>
      <c r="AG230" s="196"/>
      <c r="AH230" s="196" t="s">
        <v>963</v>
      </c>
      <c r="AI230" s="196"/>
      <c r="AJ230" s="709"/>
      <c r="AK230" s="709">
        <f t="shared" si="397"/>
        <v>0</v>
      </c>
      <c r="AL230" s="709">
        <f t="shared" si="398"/>
        <v>0</v>
      </c>
      <c r="AM230" s="709">
        <f t="shared" si="399"/>
        <v>0</v>
      </c>
      <c r="AN230" s="709"/>
      <c r="AO230" s="709">
        <f t="shared" si="391"/>
        <v>1</v>
      </c>
      <c r="AP230" s="709">
        <f t="shared" si="400"/>
        <v>1</v>
      </c>
    </row>
    <row r="231" spans="2:42" ht="12.75" hidden="1" customHeight="1" outlineLevel="1" x14ac:dyDescent="0.2">
      <c r="B231" s="851"/>
      <c r="C231" s="851"/>
      <c r="D231" s="27" t="str">
        <f t="shared" si="392"/>
        <v/>
      </c>
      <c r="E231" s="191" t="str">
        <f t="shared" si="393"/>
        <v>Di</v>
      </c>
      <c r="F231" s="191">
        <f t="shared" si="394"/>
        <v>2023</v>
      </c>
      <c r="G231" s="191">
        <f t="shared" si="395"/>
        <v>7</v>
      </c>
      <c r="H231" s="191">
        <f t="shared" si="401"/>
        <v>18</v>
      </c>
      <c r="I231" s="192">
        <f t="shared" si="396"/>
        <v>43663</v>
      </c>
      <c r="J231" s="192"/>
      <c r="K231" s="193">
        <v>8</v>
      </c>
      <c r="L231" s="194">
        <v>15</v>
      </c>
      <c r="M231" s="193">
        <v>12</v>
      </c>
      <c r="N231" s="194">
        <v>30</v>
      </c>
      <c r="O231" s="193">
        <v>13</v>
      </c>
      <c r="P231" s="194">
        <v>0</v>
      </c>
      <c r="Q231" s="193">
        <v>17</v>
      </c>
      <c r="R231" s="194">
        <v>0</v>
      </c>
      <c r="S231" s="193">
        <f t="shared" si="379"/>
        <v>17</v>
      </c>
      <c r="T231" s="194">
        <f t="shared" si="380"/>
        <v>0</v>
      </c>
      <c r="U231" s="193">
        <f t="shared" si="381"/>
        <v>17</v>
      </c>
      <c r="V231" s="194">
        <f t="shared" si="382"/>
        <v>0</v>
      </c>
      <c r="W231" s="195">
        <f t="shared" si="383"/>
        <v>0.34375</v>
      </c>
      <c r="X231" s="195">
        <f t="shared" si="384"/>
        <v>0.52083333333333337</v>
      </c>
      <c r="Y231" s="195">
        <f t="shared" si="385"/>
        <v>0.54166666666666663</v>
      </c>
      <c r="Z231" s="195">
        <f t="shared" si="386"/>
        <v>0.70833333333333337</v>
      </c>
      <c r="AA231" s="195">
        <f t="shared" si="387"/>
        <v>0.70833333333333337</v>
      </c>
      <c r="AB231" s="195">
        <f t="shared" si="388"/>
        <v>0.70833333333333337</v>
      </c>
      <c r="AC231" s="667"/>
      <c r="AD231" s="196">
        <f t="shared" si="389"/>
        <v>0.35069444444444442</v>
      </c>
      <c r="AE231" s="667"/>
      <c r="AF231" s="196">
        <f t="shared" si="390"/>
        <v>0.34375000000000011</v>
      </c>
      <c r="AG231" s="196"/>
      <c r="AH231" s="196" t="s">
        <v>963</v>
      </c>
      <c r="AI231" s="196"/>
      <c r="AJ231" s="709"/>
      <c r="AK231" s="709">
        <f t="shared" si="397"/>
        <v>0</v>
      </c>
      <c r="AL231" s="709">
        <f t="shared" si="398"/>
        <v>0</v>
      </c>
      <c r="AM231" s="709">
        <f t="shared" si="399"/>
        <v>0</v>
      </c>
      <c r="AN231" s="709"/>
      <c r="AO231" s="709">
        <f t="shared" si="391"/>
        <v>1</v>
      </c>
      <c r="AP231" s="709">
        <f t="shared" si="400"/>
        <v>1</v>
      </c>
    </row>
    <row r="232" spans="2:42" ht="12.75" hidden="1" customHeight="1" outlineLevel="1" x14ac:dyDescent="0.2">
      <c r="B232" s="851"/>
      <c r="C232" s="851"/>
      <c r="D232" s="27" t="str">
        <f t="shared" si="392"/>
        <v/>
      </c>
      <c r="E232" s="191" t="str">
        <f t="shared" si="393"/>
        <v>Mi</v>
      </c>
      <c r="F232" s="191">
        <f t="shared" si="394"/>
        <v>2023</v>
      </c>
      <c r="G232" s="191">
        <f t="shared" si="395"/>
        <v>7</v>
      </c>
      <c r="H232" s="191">
        <f t="shared" si="401"/>
        <v>19</v>
      </c>
      <c r="I232" s="192">
        <f t="shared" si="396"/>
        <v>43664</v>
      </c>
      <c r="J232" s="192"/>
      <c r="K232" s="193">
        <v>8</v>
      </c>
      <c r="L232" s="194">
        <v>5</v>
      </c>
      <c r="M232" s="193">
        <v>12</v>
      </c>
      <c r="N232" s="194">
        <v>30</v>
      </c>
      <c r="O232" s="193">
        <v>13</v>
      </c>
      <c r="P232" s="194">
        <v>0</v>
      </c>
      <c r="Q232" s="193">
        <v>16</v>
      </c>
      <c r="R232" s="194">
        <v>15</v>
      </c>
      <c r="S232" s="193">
        <f t="shared" si="379"/>
        <v>16</v>
      </c>
      <c r="T232" s="194">
        <f t="shared" si="380"/>
        <v>15</v>
      </c>
      <c r="U232" s="193">
        <f t="shared" si="381"/>
        <v>16</v>
      </c>
      <c r="V232" s="194">
        <f t="shared" si="382"/>
        <v>15</v>
      </c>
      <c r="W232" s="195">
        <f t="shared" si="383"/>
        <v>0.33680555555555558</v>
      </c>
      <c r="X232" s="195">
        <f t="shared" si="384"/>
        <v>0.52083333333333337</v>
      </c>
      <c r="Y232" s="195">
        <f t="shared" si="385"/>
        <v>0.54166666666666663</v>
      </c>
      <c r="Z232" s="195">
        <f t="shared" si="386"/>
        <v>0.67708333333333337</v>
      </c>
      <c r="AA232" s="195">
        <f t="shared" si="387"/>
        <v>0.67708333333333337</v>
      </c>
      <c r="AB232" s="195">
        <f t="shared" si="388"/>
        <v>0.67708333333333337</v>
      </c>
      <c r="AC232" s="667"/>
      <c r="AD232" s="196">
        <f t="shared" si="389"/>
        <v>0.35069444444444442</v>
      </c>
      <c r="AE232" s="667"/>
      <c r="AF232" s="196">
        <f t="shared" si="390"/>
        <v>0.31944444444444453</v>
      </c>
      <c r="AG232" s="196"/>
      <c r="AH232" s="196" t="s">
        <v>963</v>
      </c>
      <c r="AI232" s="196"/>
      <c r="AJ232" s="709"/>
      <c r="AK232" s="709">
        <f t="shared" si="397"/>
        <v>0</v>
      </c>
      <c r="AL232" s="709">
        <f t="shared" si="398"/>
        <v>0</v>
      </c>
      <c r="AM232" s="709">
        <f t="shared" si="399"/>
        <v>0</v>
      </c>
      <c r="AN232" s="709"/>
      <c r="AO232" s="709">
        <f t="shared" si="391"/>
        <v>1</v>
      </c>
      <c r="AP232" s="709">
        <f t="shared" si="400"/>
        <v>1</v>
      </c>
    </row>
    <row r="233" spans="2:42" ht="12.75" hidden="1" customHeight="1" outlineLevel="1" x14ac:dyDescent="0.2">
      <c r="B233" s="851"/>
      <c r="C233" s="851"/>
      <c r="D233" s="27" t="str">
        <f t="shared" si="392"/>
        <v/>
      </c>
      <c r="E233" s="191" t="str">
        <f t="shared" si="393"/>
        <v>Do</v>
      </c>
      <c r="F233" s="191">
        <f t="shared" si="394"/>
        <v>2023</v>
      </c>
      <c r="G233" s="191">
        <f t="shared" si="395"/>
        <v>7</v>
      </c>
      <c r="H233" s="191">
        <f t="shared" si="401"/>
        <v>20</v>
      </c>
      <c r="I233" s="192">
        <f t="shared" si="396"/>
        <v>43665</v>
      </c>
      <c r="J233" s="192"/>
      <c r="K233" s="193">
        <v>8</v>
      </c>
      <c r="L233" s="194">
        <v>5</v>
      </c>
      <c r="M233" s="193">
        <v>12</v>
      </c>
      <c r="N233" s="194">
        <v>30</v>
      </c>
      <c r="O233" s="193">
        <v>13</v>
      </c>
      <c r="P233" s="194">
        <v>0</v>
      </c>
      <c r="Q233" s="193">
        <v>16</v>
      </c>
      <c r="R233" s="194">
        <v>15</v>
      </c>
      <c r="S233" s="193">
        <f t="shared" si="379"/>
        <v>16</v>
      </c>
      <c r="T233" s="194">
        <f t="shared" si="380"/>
        <v>15</v>
      </c>
      <c r="U233" s="193">
        <f t="shared" si="381"/>
        <v>16</v>
      </c>
      <c r="V233" s="194">
        <f t="shared" si="382"/>
        <v>15</v>
      </c>
      <c r="W233" s="195">
        <f t="shared" si="383"/>
        <v>0.33680555555555558</v>
      </c>
      <c r="X233" s="195">
        <f t="shared" si="384"/>
        <v>0.52083333333333337</v>
      </c>
      <c r="Y233" s="195">
        <f t="shared" si="385"/>
        <v>0.54166666666666663</v>
      </c>
      <c r="Z233" s="195">
        <f t="shared" si="386"/>
        <v>0.67708333333333337</v>
      </c>
      <c r="AA233" s="195">
        <f t="shared" si="387"/>
        <v>0.67708333333333337</v>
      </c>
      <c r="AB233" s="195">
        <f t="shared" si="388"/>
        <v>0.67708333333333337</v>
      </c>
      <c r="AC233" s="667"/>
      <c r="AD233" s="196">
        <f t="shared" si="389"/>
        <v>0.35069444444444442</v>
      </c>
      <c r="AE233" s="667"/>
      <c r="AF233" s="196">
        <f t="shared" si="390"/>
        <v>0.31944444444444453</v>
      </c>
      <c r="AG233" s="196"/>
      <c r="AH233" s="196" t="s">
        <v>963</v>
      </c>
      <c r="AI233" s="196"/>
      <c r="AJ233" s="709"/>
      <c r="AK233" s="709">
        <f t="shared" si="397"/>
        <v>0</v>
      </c>
      <c r="AL233" s="709">
        <f t="shared" si="398"/>
        <v>0</v>
      </c>
      <c r="AM233" s="709">
        <f t="shared" si="399"/>
        <v>0</v>
      </c>
      <c r="AN233" s="709"/>
      <c r="AO233" s="709">
        <f t="shared" si="391"/>
        <v>1</v>
      </c>
      <c r="AP233" s="709">
        <f t="shared" si="400"/>
        <v>1</v>
      </c>
    </row>
    <row r="234" spans="2:42" ht="12.75" hidden="1" customHeight="1" outlineLevel="1" x14ac:dyDescent="0.2">
      <c r="B234" s="851"/>
      <c r="C234" s="851"/>
      <c r="D234" s="27" t="str">
        <f t="shared" si="392"/>
        <v/>
      </c>
      <c r="E234" s="191" t="str">
        <f t="shared" si="393"/>
        <v>Fr</v>
      </c>
      <c r="F234" s="191">
        <f t="shared" si="394"/>
        <v>2023</v>
      </c>
      <c r="G234" s="191">
        <f t="shared" si="395"/>
        <v>7</v>
      </c>
      <c r="H234" s="191">
        <f t="shared" si="401"/>
        <v>21</v>
      </c>
      <c r="I234" s="192">
        <f t="shared" si="396"/>
        <v>43666</v>
      </c>
      <c r="J234" s="192"/>
      <c r="K234" s="193">
        <f t="shared" ref="K234:R243" si="403">IF(OR($E234="Sa",$E234="So"),K$4,K$5)</f>
        <v>7</v>
      </c>
      <c r="L234" s="194">
        <f t="shared" si="403"/>
        <v>0</v>
      </c>
      <c r="M234" s="193">
        <f t="shared" si="403"/>
        <v>13</v>
      </c>
      <c r="N234" s="194">
        <f t="shared" si="403"/>
        <v>0</v>
      </c>
      <c r="O234" s="193">
        <f t="shared" si="403"/>
        <v>13</v>
      </c>
      <c r="P234" s="194">
        <f t="shared" si="403"/>
        <v>30</v>
      </c>
      <c r="Q234" s="193">
        <v>16</v>
      </c>
      <c r="R234" s="194">
        <v>15</v>
      </c>
      <c r="S234" s="193">
        <f t="shared" si="379"/>
        <v>16</v>
      </c>
      <c r="T234" s="194">
        <f t="shared" si="380"/>
        <v>15</v>
      </c>
      <c r="U234" s="193">
        <f t="shared" si="381"/>
        <v>16</v>
      </c>
      <c r="V234" s="194">
        <f t="shared" si="382"/>
        <v>15</v>
      </c>
      <c r="W234" s="195">
        <f t="shared" si="383"/>
        <v>0.29166666666666669</v>
      </c>
      <c r="X234" s="195">
        <f t="shared" si="384"/>
        <v>0.54166666666666663</v>
      </c>
      <c r="Y234" s="195">
        <f t="shared" si="385"/>
        <v>0.5625</v>
      </c>
      <c r="Z234" s="195">
        <f t="shared" si="386"/>
        <v>0.67708333333333337</v>
      </c>
      <c r="AA234" s="195">
        <f t="shared" si="387"/>
        <v>0.67708333333333337</v>
      </c>
      <c r="AB234" s="195">
        <f t="shared" si="388"/>
        <v>0.67708333333333337</v>
      </c>
      <c r="AC234" s="667"/>
      <c r="AD234" s="196">
        <f t="shared" si="389"/>
        <v>0.35069444444444442</v>
      </c>
      <c r="AE234" s="667"/>
      <c r="AF234" s="196">
        <f t="shared" si="390"/>
        <v>0.36458333333333331</v>
      </c>
      <c r="AG234" s="196"/>
      <c r="AH234" s="196" t="s">
        <v>1684</v>
      </c>
      <c r="AI234" s="196"/>
      <c r="AJ234" s="709"/>
      <c r="AK234" s="709">
        <f t="shared" si="397"/>
        <v>0</v>
      </c>
      <c r="AL234" s="709">
        <f t="shared" si="398"/>
        <v>0</v>
      </c>
      <c r="AM234" s="709">
        <f t="shared" si="399"/>
        <v>0</v>
      </c>
      <c r="AN234" s="709"/>
      <c r="AO234" s="709">
        <f t="shared" si="391"/>
        <v>1</v>
      </c>
      <c r="AP234" s="709">
        <f t="shared" si="400"/>
        <v>1</v>
      </c>
    </row>
    <row r="235" spans="2:42" ht="12.75" hidden="1" customHeight="1" outlineLevel="1" x14ac:dyDescent="0.2">
      <c r="B235" s="851"/>
      <c r="C235" s="851"/>
      <c r="D235" s="27" t="str">
        <f t="shared" si="392"/>
        <v/>
      </c>
      <c r="E235" s="191" t="str">
        <f t="shared" si="393"/>
        <v>Sa</v>
      </c>
      <c r="F235" s="191">
        <f t="shared" si="394"/>
        <v>2023</v>
      </c>
      <c r="G235" s="191">
        <f t="shared" si="395"/>
        <v>7</v>
      </c>
      <c r="H235" s="191">
        <f t="shared" si="401"/>
        <v>22</v>
      </c>
      <c r="I235" s="192">
        <f t="shared" si="396"/>
        <v>43667</v>
      </c>
      <c r="J235" s="192"/>
      <c r="K235" s="193">
        <f t="shared" si="403"/>
        <v>0</v>
      </c>
      <c r="L235" s="194">
        <f t="shared" si="403"/>
        <v>0</v>
      </c>
      <c r="M235" s="193">
        <f t="shared" si="403"/>
        <v>0</v>
      </c>
      <c r="N235" s="194">
        <f t="shared" si="403"/>
        <v>0</v>
      </c>
      <c r="O235" s="193">
        <f t="shared" si="403"/>
        <v>0</v>
      </c>
      <c r="P235" s="194">
        <f t="shared" si="403"/>
        <v>0</v>
      </c>
      <c r="Q235" s="193">
        <f t="shared" si="403"/>
        <v>0</v>
      </c>
      <c r="R235" s="194">
        <f t="shared" si="403"/>
        <v>0</v>
      </c>
      <c r="S235" s="193">
        <f t="shared" si="379"/>
        <v>0</v>
      </c>
      <c r="T235" s="194">
        <f t="shared" si="380"/>
        <v>0</v>
      </c>
      <c r="U235" s="193">
        <f t="shared" si="381"/>
        <v>0</v>
      </c>
      <c r="V235" s="194">
        <f t="shared" si="382"/>
        <v>0</v>
      </c>
      <c r="W235" s="195">
        <f t="shared" si="383"/>
        <v>0</v>
      </c>
      <c r="X235" s="195">
        <f t="shared" si="384"/>
        <v>0</v>
      </c>
      <c r="Y235" s="195">
        <f t="shared" si="385"/>
        <v>0</v>
      </c>
      <c r="Z235" s="195">
        <f t="shared" si="386"/>
        <v>0</v>
      </c>
      <c r="AA235" s="195">
        <f t="shared" si="387"/>
        <v>0</v>
      </c>
      <c r="AB235" s="195">
        <f t="shared" si="388"/>
        <v>0</v>
      </c>
      <c r="AC235" s="667"/>
      <c r="AD235" s="196">
        <f t="shared" si="389"/>
        <v>0</v>
      </c>
      <c r="AE235" s="667"/>
      <c r="AF235" s="196">
        <f t="shared" si="390"/>
        <v>0</v>
      </c>
      <c r="AG235" s="196"/>
      <c r="AH235" s="196"/>
      <c r="AI235" s="196"/>
      <c r="AJ235" s="709"/>
      <c r="AK235" s="709">
        <f t="shared" si="397"/>
        <v>0</v>
      </c>
      <c r="AL235" s="709">
        <f t="shared" si="398"/>
        <v>0</v>
      </c>
      <c r="AM235" s="709">
        <f t="shared" si="399"/>
        <v>0</v>
      </c>
      <c r="AN235" s="709"/>
      <c r="AO235" s="709">
        <f t="shared" si="391"/>
        <v>0</v>
      </c>
      <c r="AP235" s="709">
        <f t="shared" si="400"/>
        <v>0</v>
      </c>
    </row>
    <row r="236" spans="2:42" ht="12.75" hidden="1" customHeight="1" outlineLevel="1" x14ac:dyDescent="0.2">
      <c r="B236" s="851"/>
      <c r="C236" s="851"/>
      <c r="D236" s="27" t="str">
        <f t="shared" si="392"/>
        <v/>
      </c>
      <c r="E236" s="191" t="str">
        <f t="shared" si="393"/>
        <v>So</v>
      </c>
      <c r="F236" s="191">
        <f t="shared" si="394"/>
        <v>2023</v>
      </c>
      <c r="G236" s="191">
        <f t="shared" si="395"/>
        <v>7</v>
      </c>
      <c r="H236" s="191">
        <f t="shared" si="401"/>
        <v>23</v>
      </c>
      <c r="I236" s="192">
        <f t="shared" si="396"/>
        <v>43668</v>
      </c>
      <c r="J236" s="192"/>
      <c r="K236" s="193">
        <f t="shared" si="403"/>
        <v>0</v>
      </c>
      <c r="L236" s="194">
        <f t="shared" si="403"/>
        <v>0</v>
      </c>
      <c r="M236" s="193">
        <f t="shared" si="403"/>
        <v>0</v>
      </c>
      <c r="N236" s="194">
        <f t="shared" si="403"/>
        <v>0</v>
      </c>
      <c r="O236" s="193">
        <f t="shared" si="403"/>
        <v>0</v>
      </c>
      <c r="P236" s="194">
        <f t="shared" si="403"/>
        <v>0</v>
      </c>
      <c r="Q236" s="193">
        <f t="shared" si="403"/>
        <v>0</v>
      </c>
      <c r="R236" s="194">
        <f t="shared" si="403"/>
        <v>0</v>
      </c>
      <c r="S236" s="193">
        <f t="shared" si="379"/>
        <v>0</v>
      </c>
      <c r="T236" s="194">
        <f t="shared" si="380"/>
        <v>0</v>
      </c>
      <c r="U236" s="193">
        <f t="shared" si="381"/>
        <v>0</v>
      </c>
      <c r="V236" s="194">
        <f t="shared" si="382"/>
        <v>0</v>
      </c>
      <c r="W236" s="195">
        <f t="shared" si="383"/>
        <v>0</v>
      </c>
      <c r="X236" s="195">
        <f t="shared" si="384"/>
        <v>0</v>
      </c>
      <c r="Y236" s="195">
        <f t="shared" si="385"/>
        <v>0</v>
      </c>
      <c r="Z236" s="195">
        <f t="shared" si="386"/>
        <v>0</v>
      </c>
      <c r="AA236" s="195">
        <f t="shared" si="387"/>
        <v>0</v>
      </c>
      <c r="AB236" s="195">
        <f t="shared" si="388"/>
        <v>0</v>
      </c>
      <c r="AC236" s="667"/>
      <c r="AD236" s="196">
        <f t="shared" si="389"/>
        <v>0</v>
      </c>
      <c r="AE236" s="667"/>
      <c r="AF236" s="196">
        <f t="shared" si="390"/>
        <v>0</v>
      </c>
      <c r="AG236" s="196"/>
      <c r="AH236" s="196"/>
      <c r="AI236" s="196"/>
      <c r="AJ236" s="710"/>
      <c r="AK236" s="709">
        <f t="shared" si="397"/>
        <v>0</v>
      </c>
      <c r="AL236" s="709">
        <f t="shared" si="398"/>
        <v>0</v>
      </c>
      <c r="AM236" s="709">
        <f t="shared" si="399"/>
        <v>0</v>
      </c>
      <c r="AN236" s="709"/>
      <c r="AO236" s="709">
        <f t="shared" si="391"/>
        <v>0</v>
      </c>
      <c r="AP236" s="709">
        <f t="shared" si="400"/>
        <v>0</v>
      </c>
    </row>
    <row r="237" spans="2:42" ht="12.75" hidden="1" customHeight="1" outlineLevel="1" x14ac:dyDescent="0.2">
      <c r="B237" s="851"/>
      <c r="C237" s="851"/>
      <c r="D237" s="27">
        <f t="shared" si="392"/>
        <v>30</v>
      </c>
      <c r="E237" s="191" t="str">
        <f t="shared" si="393"/>
        <v>Mo</v>
      </c>
      <c r="F237" s="191">
        <f t="shared" si="394"/>
        <v>2023</v>
      </c>
      <c r="G237" s="191">
        <f t="shared" si="395"/>
        <v>7</v>
      </c>
      <c r="H237" s="191">
        <f t="shared" si="401"/>
        <v>24</v>
      </c>
      <c r="I237" s="192">
        <f t="shared" si="396"/>
        <v>43669</v>
      </c>
      <c r="J237" s="192"/>
      <c r="K237" s="193">
        <v>8</v>
      </c>
      <c r="L237" s="194">
        <v>20</v>
      </c>
      <c r="M237" s="193">
        <v>13</v>
      </c>
      <c r="N237" s="194">
        <v>0</v>
      </c>
      <c r="O237" s="193">
        <v>13</v>
      </c>
      <c r="P237" s="194">
        <v>30</v>
      </c>
      <c r="Q237" s="193">
        <v>17</v>
      </c>
      <c r="R237" s="194">
        <v>0</v>
      </c>
      <c r="S237" s="193">
        <f t="shared" si="379"/>
        <v>17</v>
      </c>
      <c r="T237" s="194">
        <f t="shared" si="380"/>
        <v>0</v>
      </c>
      <c r="U237" s="193">
        <f t="shared" si="381"/>
        <v>17</v>
      </c>
      <c r="V237" s="194">
        <f t="shared" si="382"/>
        <v>0</v>
      </c>
      <c r="W237" s="195">
        <f t="shared" si="383"/>
        <v>0.34722222222222227</v>
      </c>
      <c r="X237" s="195">
        <f t="shared" si="384"/>
        <v>0.54166666666666663</v>
      </c>
      <c r="Y237" s="195">
        <f t="shared" si="385"/>
        <v>0.5625</v>
      </c>
      <c r="Z237" s="195">
        <f t="shared" si="386"/>
        <v>0.70833333333333337</v>
      </c>
      <c r="AA237" s="195">
        <f t="shared" si="387"/>
        <v>0.70833333333333337</v>
      </c>
      <c r="AB237" s="195">
        <f t="shared" si="388"/>
        <v>0.70833333333333337</v>
      </c>
      <c r="AC237" s="667"/>
      <c r="AD237" s="196">
        <f t="shared" si="389"/>
        <v>0.35069444444444442</v>
      </c>
      <c r="AE237" s="667"/>
      <c r="AF237" s="196">
        <f t="shared" si="390"/>
        <v>0.34027777777777773</v>
      </c>
      <c r="AG237" s="196"/>
      <c r="AH237" s="196" t="s">
        <v>963</v>
      </c>
      <c r="AI237" s="196"/>
      <c r="AJ237" s="710"/>
      <c r="AK237" s="709">
        <f t="shared" si="397"/>
        <v>0</v>
      </c>
      <c r="AL237" s="709">
        <f t="shared" si="398"/>
        <v>0</v>
      </c>
      <c r="AM237" s="709">
        <f t="shared" si="399"/>
        <v>0</v>
      </c>
      <c r="AN237" s="709"/>
      <c r="AO237" s="709">
        <f t="shared" si="391"/>
        <v>1</v>
      </c>
      <c r="AP237" s="709">
        <f t="shared" si="400"/>
        <v>1</v>
      </c>
    </row>
    <row r="238" spans="2:42" ht="12.75" hidden="1" customHeight="1" outlineLevel="1" x14ac:dyDescent="0.2">
      <c r="B238" s="851"/>
      <c r="C238" s="851"/>
      <c r="D238" s="27" t="str">
        <f t="shared" si="392"/>
        <v/>
      </c>
      <c r="E238" s="191" t="str">
        <f t="shared" si="393"/>
        <v>Di</v>
      </c>
      <c r="F238" s="191">
        <f t="shared" si="394"/>
        <v>2023</v>
      </c>
      <c r="G238" s="191">
        <f t="shared" si="395"/>
        <v>7</v>
      </c>
      <c r="H238" s="191">
        <f t="shared" si="401"/>
        <v>25</v>
      </c>
      <c r="I238" s="192">
        <f t="shared" si="396"/>
        <v>43670</v>
      </c>
      <c r="J238" s="192"/>
      <c r="K238" s="193">
        <v>7</v>
      </c>
      <c r="L238" s="194">
        <v>0</v>
      </c>
      <c r="M238" s="193">
        <v>12</v>
      </c>
      <c r="N238" s="194">
        <v>15</v>
      </c>
      <c r="O238" s="193">
        <v>14</v>
      </c>
      <c r="P238" s="194">
        <v>0</v>
      </c>
      <c r="Q238" s="193">
        <v>17</v>
      </c>
      <c r="R238" s="194">
        <v>30</v>
      </c>
      <c r="S238" s="193">
        <f t="shared" si="379"/>
        <v>17</v>
      </c>
      <c r="T238" s="194">
        <f t="shared" si="380"/>
        <v>30</v>
      </c>
      <c r="U238" s="193">
        <f t="shared" si="381"/>
        <v>17</v>
      </c>
      <c r="V238" s="194">
        <f t="shared" si="382"/>
        <v>30</v>
      </c>
      <c r="W238" s="195">
        <f t="shared" si="383"/>
        <v>0.29166666666666669</v>
      </c>
      <c r="X238" s="195">
        <f t="shared" si="384"/>
        <v>0.51041666666666663</v>
      </c>
      <c r="Y238" s="195">
        <f t="shared" si="385"/>
        <v>0.58333333333333337</v>
      </c>
      <c r="Z238" s="195">
        <f t="shared" si="386"/>
        <v>0.72916666666666663</v>
      </c>
      <c r="AA238" s="195">
        <f t="shared" si="387"/>
        <v>0.72916666666666663</v>
      </c>
      <c r="AB238" s="195">
        <f t="shared" si="388"/>
        <v>0.72916666666666663</v>
      </c>
      <c r="AC238" s="667"/>
      <c r="AD238" s="196">
        <f t="shared" si="389"/>
        <v>0.35069444444444442</v>
      </c>
      <c r="AE238" s="667"/>
      <c r="AF238" s="196">
        <f t="shared" si="390"/>
        <v>0.3645833333333332</v>
      </c>
      <c r="AG238" s="196"/>
      <c r="AH238" s="196" t="s">
        <v>1684</v>
      </c>
      <c r="AI238" s="196"/>
      <c r="AJ238" s="710"/>
      <c r="AK238" s="709">
        <f t="shared" si="397"/>
        <v>0</v>
      </c>
      <c r="AL238" s="709">
        <f t="shared" si="398"/>
        <v>0</v>
      </c>
      <c r="AM238" s="709">
        <f t="shared" si="399"/>
        <v>0</v>
      </c>
      <c r="AN238" s="709"/>
      <c r="AO238" s="709">
        <f t="shared" si="391"/>
        <v>1</v>
      </c>
      <c r="AP238" s="709">
        <f t="shared" si="400"/>
        <v>1</v>
      </c>
    </row>
    <row r="239" spans="2:42" ht="12.75" hidden="1" customHeight="1" outlineLevel="1" x14ac:dyDescent="0.2">
      <c r="B239" s="851"/>
      <c r="C239" s="851"/>
      <c r="D239" s="27" t="str">
        <f t="shared" si="392"/>
        <v/>
      </c>
      <c r="E239" s="191" t="str">
        <f t="shared" si="393"/>
        <v>Mi</v>
      </c>
      <c r="F239" s="191">
        <f t="shared" si="394"/>
        <v>2023</v>
      </c>
      <c r="G239" s="191">
        <f t="shared" si="395"/>
        <v>7</v>
      </c>
      <c r="H239" s="191">
        <f t="shared" si="401"/>
        <v>26</v>
      </c>
      <c r="I239" s="192">
        <f t="shared" si="396"/>
        <v>43671</v>
      </c>
      <c r="J239" s="192"/>
      <c r="K239" s="193">
        <v>8</v>
      </c>
      <c r="L239" s="194">
        <v>0</v>
      </c>
      <c r="M239" s="193">
        <v>13</v>
      </c>
      <c r="N239" s="194">
        <v>30</v>
      </c>
      <c r="O239" s="193">
        <v>14</v>
      </c>
      <c r="P239" s="194">
        <v>0</v>
      </c>
      <c r="Q239" s="193">
        <v>16</v>
      </c>
      <c r="R239" s="194">
        <v>55</v>
      </c>
      <c r="S239" s="193">
        <f t="shared" si="379"/>
        <v>16</v>
      </c>
      <c r="T239" s="194">
        <f t="shared" si="380"/>
        <v>55</v>
      </c>
      <c r="U239" s="193">
        <f t="shared" si="381"/>
        <v>16</v>
      </c>
      <c r="V239" s="194">
        <f t="shared" si="382"/>
        <v>55</v>
      </c>
      <c r="W239" s="195">
        <f t="shared" si="383"/>
        <v>0.33333333333333331</v>
      </c>
      <c r="X239" s="195">
        <f t="shared" si="384"/>
        <v>0.5625</v>
      </c>
      <c r="Y239" s="195">
        <f t="shared" si="385"/>
        <v>0.58333333333333337</v>
      </c>
      <c r="Z239" s="195">
        <f t="shared" si="386"/>
        <v>0.70486111111111116</v>
      </c>
      <c r="AA239" s="195">
        <f t="shared" si="387"/>
        <v>0.70486111111111116</v>
      </c>
      <c r="AB239" s="195">
        <f t="shared" si="388"/>
        <v>0.70486111111111116</v>
      </c>
      <c r="AC239" s="667"/>
      <c r="AD239" s="196">
        <f t="shared" si="389"/>
        <v>0.35069444444444442</v>
      </c>
      <c r="AE239" s="667"/>
      <c r="AF239" s="196">
        <f t="shared" si="390"/>
        <v>0.35069444444444448</v>
      </c>
      <c r="AG239" s="196"/>
      <c r="AH239" s="196" t="s">
        <v>963</v>
      </c>
      <c r="AI239" s="196"/>
      <c r="AJ239" s="710"/>
      <c r="AK239" s="709">
        <f t="shared" si="397"/>
        <v>0</v>
      </c>
      <c r="AL239" s="709">
        <f t="shared" si="398"/>
        <v>0</v>
      </c>
      <c r="AM239" s="709">
        <f t="shared" si="399"/>
        <v>0</v>
      </c>
      <c r="AN239" s="709"/>
      <c r="AO239" s="709">
        <f t="shared" si="391"/>
        <v>1</v>
      </c>
      <c r="AP239" s="709">
        <f t="shared" si="400"/>
        <v>1</v>
      </c>
    </row>
    <row r="240" spans="2:42" ht="12.75" hidden="1" customHeight="1" outlineLevel="1" x14ac:dyDescent="0.2">
      <c r="B240" s="851"/>
      <c r="C240" s="851"/>
      <c r="D240" s="27" t="str">
        <f t="shared" si="392"/>
        <v/>
      </c>
      <c r="E240" s="191" t="str">
        <f t="shared" si="393"/>
        <v>Do</v>
      </c>
      <c r="F240" s="191">
        <f t="shared" si="394"/>
        <v>2023</v>
      </c>
      <c r="G240" s="191">
        <f t="shared" si="395"/>
        <v>7</v>
      </c>
      <c r="H240" s="191">
        <f t="shared" si="401"/>
        <v>27</v>
      </c>
      <c r="I240" s="192">
        <f t="shared" si="396"/>
        <v>43672</v>
      </c>
      <c r="J240" s="192"/>
      <c r="K240" s="193">
        <v>7</v>
      </c>
      <c r="L240" s="194">
        <v>55</v>
      </c>
      <c r="M240" s="193">
        <v>12</v>
      </c>
      <c r="N240" s="194">
        <v>30</v>
      </c>
      <c r="O240" s="193">
        <v>13</v>
      </c>
      <c r="P240" s="194">
        <v>0</v>
      </c>
      <c r="Q240" s="193">
        <v>16</v>
      </c>
      <c r="R240" s="194">
        <v>50</v>
      </c>
      <c r="S240" s="193">
        <f t="shared" si="379"/>
        <v>16</v>
      </c>
      <c r="T240" s="194">
        <f t="shared" si="380"/>
        <v>50</v>
      </c>
      <c r="U240" s="193">
        <f t="shared" si="381"/>
        <v>16</v>
      </c>
      <c r="V240" s="194">
        <f t="shared" si="382"/>
        <v>50</v>
      </c>
      <c r="W240" s="195">
        <f t="shared" si="383"/>
        <v>0.3298611111111111</v>
      </c>
      <c r="X240" s="195">
        <f t="shared" si="384"/>
        <v>0.52083333333333337</v>
      </c>
      <c r="Y240" s="195">
        <f t="shared" si="385"/>
        <v>0.54166666666666663</v>
      </c>
      <c r="Z240" s="195">
        <f t="shared" si="386"/>
        <v>0.70138888888888884</v>
      </c>
      <c r="AA240" s="195">
        <f t="shared" si="387"/>
        <v>0.70138888888888884</v>
      </c>
      <c r="AB240" s="195">
        <f t="shared" si="388"/>
        <v>0.70138888888888884</v>
      </c>
      <c r="AC240" s="667"/>
      <c r="AD240" s="196">
        <f t="shared" si="389"/>
        <v>0.35069444444444442</v>
      </c>
      <c r="AE240" s="667"/>
      <c r="AF240" s="196">
        <f t="shared" si="390"/>
        <v>0.35069444444444448</v>
      </c>
      <c r="AG240" s="196"/>
      <c r="AH240" s="196" t="s">
        <v>963</v>
      </c>
      <c r="AI240" s="196"/>
      <c r="AJ240" s="710"/>
      <c r="AK240" s="709">
        <f t="shared" si="397"/>
        <v>0</v>
      </c>
      <c r="AL240" s="709">
        <f t="shared" si="398"/>
        <v>0</v>
      </c>
      <c r="AM240" s="709">
        <f t="shared" si="399"/>
        <v>0</v>
      </c>
      <c r="AN240" s="709"/>
      <c r="AO240" s="709">
        <f t="shared" si="391"/>
        <v>1</v>
      </c>
      <c r="AP240" s="709">
        <f t="shared" si="400"/>
        <v>1</v>
      </c>
    </row>
    <row r="241" spans="1:42" ht="12.75" hidden="1" customHeight="1" outlineLevel="1" x14ac:dyDescent="0.2">
      <c r="B241" s="851"/>
      <c r="C241" s="851"/>
      <c r="D241" s="27" t="str">
        <f t="shared" si="392"/>
        <v/>
      </c>
      <c r="E241" s="191" t="str">
        <f t="shared" si="393"/>
        <v>Fr</v>
      </c>
      <c r="F241" s="191">
        <f t="shared" si="394"/>
        <v>2023</v>
      </c>
      <c r="G241" s="191">
        <f t="shared" si="395"/>
        <v>7</v>
      </c>
      <c r="H241" s="191">
        <f t="shared" si="401"/>
        <v>28</v>
      </c>
      <c r="I241" s="192">
        <f t="shared" si="396"/>
        <v>43673</v>
      </c>
      <c r="J241" s="192"/>
      <c r="K241" s="193">
        <v>7</v>
      </c>
      <c r="L241" s="194">
        <v>0</v>
      </c>
      <c r="M241" s="193">
        <v>12</v>
      </c>
      <c r="N241" s="194">
        <v>0</v>
      </c>
      <c r="O241" s="193">
        <v>12</v>
      </c>
      <c r="P241" s="194">
        <v>30</v>
      </c>
      <c r="Q241" s="193">
        <v>16</v>
      </c>
      <c r="R241" s="194">
        <v>0</v>
      </c>
      <c r="S241" s="193">
        <f t="shared" si="379"/>
        <v>16</v>
      </c>
      <c r="T241" s="194">
        <f t="shared" si="380"/>
        <v>0</v>
      </c>
      <c r="U241" s="193">
        <f t="shared" si="381"/>
        <v>16</v>
      </c>
      <c r="V241" s="194">
        <f t="shared" si="382"/>
        <v>0</v>
      </c>
      <c r="W241" s="195">
        <f t="shared" si="383"/>
        <v>0.29166666666666669</v>
      </c>
      <c r="X241" s="195">
        <f t="shared" si="384"/>
        <v>0.5</v>
      </c>
      <c r="Y241" s="195">
        <f t="shared" si="385"/>
        <v>0.52083333333333337</v>
      </c>
      <c r="Z241" s="195">
        <f t="shared" si="386"/>
        <v>0.66666666666666663</v>
      </c>
      <c r="AA241" s="195">
        <f t="shared" si="387"/>
        <v>0.66666666666666663</v>
      </c>
      <c r="AB241" s="195">
        <f t="shared" si="388"/>
        <v>0.66666666666666663</v>
      </c>
      <c r="AC241" s="667"/>
      <c r="AD241" s="196">
        <f t="shared" si="389"/>
        <v>0.35069444444444442</v>
      </c>
      <c r="AE241" s="667"/>
      <c r="AF241" s="196">
        <f t="shared" si="390"/>
        <v>0.35416666666666657</v>
      </c>
      <c r="AG241" s="196"/>
      <c r="AH241" s="196" t="s">
        <v>1684</v>
      </c>
      <c r="AI241" s="196"/>
      <c r="AJ241" s="709"/>
      <c r="AK241" s="709">
        <f t="shared" si="397"/>
        <v>0</v>
      </c>
      <c r="AL241" s="709">
        <f t="shared" si="398"/>
        <v>0</v>
      </c>
      <c r="AM241" s="709">
        <f t="shared" si="399"/>
        <v>0</v>
      </c>
      <c r="AN241" s="709"/>
      <c r="AO241" s="709">
        <f t="shared" si="391"/>
        <v>1</v>
      </c>
      <c r="AP241" s="709">
        <f t="shared" si="400"/>
        <v>1</v>
      </c>
    </row>
    <row r="242" spans="1:42" ht="12.75" hidden="1" customHeight="1" outlineLevel="1" x14ac:dyDescent="0.2">
      <c r="B242" s="851"/>
      <c r="C242" s="851"/>
      <c r="D242" s="27" t="str">
        <f t="shared" si="392"/>
        <v/>
      </c>
      <c r="E242" s="191" t="str">
        <f t="shared" si="393"/>
        <v>Sa</v>
      </c>
      <c r="F242" s="191">
        <f t="shared" si="394"/>
        <v>2023</v>
      </c>
      <c r="G242" s="191">
        <f t="shared" si="395"/>
        <v>7</v>
      </c>
      <c r="H242" s="191">
        <f t="shared" si="401"/>
        <v>29</v>
      </c>
      <c r="I242" s="192">
        <f t="shared" si="396"/>
        <v>43674</v>
      </c>
      <c r="J242" s="192"/>
      <c r="K242" s="193">
        <f t="shared" si="403"/>
        <v>0</v>
      </c>
      <c r="L242" s="194">
        <f t="shared" si="403"/>
        <v>0</v>
      </c>
      <c r="M242" s="193">
        <f t="shared" si="403"/>
        <v>0</v>
      </c>
      <c r="N242" s="194">
        <f t="shared" si="403"/>
        <v>0</v>
      </c>
      <c r="O242" s="193">
        <f t="shared" si="403"/>
        <v>0</v>
      </c>
      <c r="P242" s="194">
        <f t="shared" si="403"/>
        <v>0</v>
      </c>
      <c r="Q242" s="193">
        <f t="shared" si="403"/>
        <v>0</v>
      </c>
      <c r="R242" s="194">
        <f t="shared" si="403"/>
        <v>0</v>
      </c>
      <c r="S242" s="193">
        <f t="shared" si="379"/>
        <v>0</v>
      </c>
      <c r="T242" s="194">
        <f t="shared" si="380"/>
        <v>0</v>
      </c>
      <c r="U242" s="193">
        <f t="shared" si="381"/>
        <v>0</v>
      </c>
      <c r="V242" s="194">
        <f t="shared" si="382"/>
        <v>0</v>
      </c>
      <c r="W242" s="195">
        <f t="shared" si="383"/>
        <v>0</v>
      </c>
      <c r="X242" s="195">
        <f t="shared" si="384"/>
        <v>0</v>
      </c>
      <c r="Y242" s="195">
        <f t="shared" si="385"/>
        <v>0</v>
      </c>
      <c r="Z242" s="195">
        <f t="shared" si="386"/>
        <v>0</v>
      </c>
      <c r="AA242" s="195">
        <f t="shared" si="387"/>
        <v>0</v>
      </c>
      <c r="AB242" s="195">
        <f t="shared" si="388"/>
        <v>0</v>
      </c>
      <c r="AC242" s="667"/>
      <c r="AD242" s="196">
        <f t="shared" ref="AD242:AD243" si="404">IF(OR(E242="Sa",E242="So"),TIME($AD$4,$AF$4,0),TIME($AD$5,$AF$5,0))</f>
        <v>0</v>
      </c>
      <c r="AE242" s="667"/>
      <c r="AF242" s="196">
        <f t="shared" si="390"/>
        <v>0</v>
      </c>
      <c r="AG242" s="196"/>
      <c r="AH242" s="196"/>
      <c r="AI242" s="196"/>
      <c r="AJ242" s="709"/>
      <c r="AK242" s="709">
        <f t="shared" si="397"/>
        <v>0</v>
      </c>
      <c r="AL242" s="709">
        <f t="shared" si="398"/>
        <v>0</v>
      </c>
      <c r="AM242" s="709">
        <f t="shared" si="399"/>
        <v>0</v>
      </c>
      <c r="AN242" s="709"/>
      <c r="AO242" s="709">
        <f t="shared" si="391"/>
        <v>0</v>
      </c>
      <c r="AP242" s="709">
        <f t="shared" si="400"/>
        <v>0</v>
      </c>
    </row>
    <row r="243" spans="1:42" ht="12.75" hidden="1" customHeight="1" outlineLevel="1" x14ac:dyDescent="0.2">
      <c r="B243" s="851"/>
      <c r="C243" s="851"/>
      <c r="D243" s="27" t="str">
        <f t="shared" si="392"/>
        <v/>
      </c>
      <c r="E243" s="191" t="str">
        <f t="shared" si="393"/>
        <v>So</v>
      </c>
      <c r="F243" s="191">
        <f t="shared" si="394"/>
        <v>2023</v>
      </c>
      <c r="G243" s="191">
        <f t="shared" si="395"/>
        <v>7</v>
      </c>
      <c r="H243" s="191">
        <f t="shared" si="401"/>
        <v>30</v>
      </c>
      <c r="I243" s="192">
        <f t="shared" si="396"/>
        <v>43675</v>
      </c>
      <c r="J243" s="192"/>
      <c r="K243" s="193">
        <f t="shared" si="403"/>
        <v>0</v>
      </c>
      <c r="L243" s="194">
        <f t="shared" si="403"/>
        <v>0</v>
      </c>
      <c r="M243" s="193">
        <f t="shared" si="403"/>
        <v>0</v>
      </c>
      <c r="N243" s="194">
        <f t="shared" si="403"/>
        <v>0</v>
      </c>
      <c r="O243" s="193">
        <f t="shared" si="403"/>
        <v>0</v>
      </c>
      <c r="P243" s="194">
        <f t="shared" si="403"/>
        <v>0</v>
      </c>
      <c r="Q243" s="193">
        <f t="shared" si="403"/>
        <v>0</v>
      </c>
      <c r="R243" s="194">
        <f t="shared" si="403"/>
        <v>0</v>
      </c>
      <c r="S243" s="193">
        <f t="shared" si="379"/>
        <v>0</v>
      </c>
      <c r="T243" s="194">
        <f t="shared" si="380"/>
        <v>0</v>
      </c>
      <c r="U243" s="193">
        <f t="shared" si="381"/>
        <v>0</v>
      </c>
      <c r="V243" s="194">
        <f t="shared" si="382"/>
        <v>0</v>
      </c>
      <c r="W243" s="195">
        <f t="shared" si="383"/>
        <v>0</v>
      </c>
      <c r="X243" s="195">
        <f t="shared" si="384"/>
        <v>0</v>
      </c>
      <c r="Y243" s="195">
        <f t="shared" si="385"/>
        <v>0</v>
      </c>
      <c r="Z243" s="195">
        <f t="shared" si="386"/>
        <v>0</v>
      </c>
      <c r="AA243" s="195">
        <f t="shared" si="387"/>
        <v>0</v>
      </c>
      <c r="AB243" s="195">
        <f t="shared" si="388"/>
        <v>0</v>
      </c>
      <c r="AC243" s="667"/>
      <c r="AD243" s="196">
        <f t="shared" si="404"/>
        <v>0</v>
      </c>
      <c r="AE243" s="667"/>
      <c r="AF243" s="196">
        <f t="shared" si="390"/>
        <v>0</v>
      </c>
      <c r="AG243" s="196"/>
      <c r="AH243" s="196"/>
      <c r="AI243" s="196"/>
      <c r="AJ243" s="710"/>
      <c r="AK243" s="709">
        <f t="shared" si="397"/>
        <v>0</v>
      </c>
      <c r="AL243" s="709">
        <f t="shared" si="398"/>
        <v>0</v>
      </c>
      <c r="AM243" s="709">
        <f t="shared" si="399"/>
        <v>0</v>
      </c>
      <c r="AN243" s="709"/>
      <c r="AO243" s="709">
        <f t="shared" si="391"/>
        <v>0</v>
      </c>
      <c r="AP243" s="709">
        <f t="shared" si="400"/>
        <v>0</v>
      </c>
    </row>
    <row r="244" spans="1:42" ht="12.75" hidden="1" customHeight="1" outlineLevel="1" x14ac:dyDescent="0.2">
      <c r="B244" s="851"/>
      <c r="C244" s="851"/>
      <c r="D244" s="27">
        <f t="shared" si="392"/>
        <v>31</v>
      </c>
      <c r="E244" s="191" t="str">
        <f t="shared" si="393"/>
        <v>Mo</v>
      </c>
      <c r="F244" s="191">
        <f t="shared" si="394"/>
        <v>2023</v>
      </c>
      <c r="G244" s="191">
        <f t="shared" si="395"/>
        <v>7</v>
      </c>
      <c r="H244" s="191">
        <f t="shared" si="401"/>
        <v>31</v>
      </c>
      <c r="I244" s="192">
        <f t="shared" si="396"/>
        <v>43676</v>
      </c>
      <c r="J244" s="192"/>
      <c r="K244" s="193">
        <v>7</v>
      </c>
      <c r="L244" s="194">
        <v>57</v>
      </c>
      <c r="M244" s="193">
        <v>12</v>
      </c>
      <c r="N244" s="194">
        <v>30</v>
      </c>
      <c r="O244" s="193">
        <v>13</v>
      </c>
      <c r="P244" s="194">
        <v>0</v>
      </c>
      <c r="Q244" s="193">
        <v>16</v>
      </c>
      <c r="R244" s="194">
        <v>45</v>
      </c>
      <c r="S244" s="193">
        <f t="shared" ref="S244" si="405">Q244</f>
        <v>16</v>
      </c>
      <c r="T244" s="194">
        <f t="shared" ref="T244" si="406">R244</f>
        <v>45</v>
      </c>
      <c r="U244" s="193">
        <f t="shared" ref="U244" si="407">S244</f>
        <v>16</v>
      </c>
      <c r="V244" s="194">
        <f t="shared" ref="V244" si="408">T244</f>
        <v>45</v>
      </c>
      <c r="W244" s="195">
        <f t="shared" ref="W244" si="409">TIME(K244,L244,0)</f>
        <v>0.33124999999999999</v>
      </c>
      <c r="X244" s="195">
        <f t="shared" ref="X244" si="410">TIME(M244,N244,0)</f>
        <v>0.52083333333333337</v>
      </c>
      <c r="Y244" s="195">
        <f t="shared" ref="Y244" si="411">TIME(O244,P244,0)</f>
        <v>0.54166666666666663</v>
      </c>
      <c r="Z244" s="195">
        <f t="shared" ref="Z244" si="412">TIME(Q244,R244,0)</f>
        <v>0.69791666666666663</v>
      </c>
      <c r="AA244" s="195">
        <f t="shared" ref="AA244" si="413">TIME(S244,T244,0)</f>
        <v>0.69791666666666663</v>
      </c>
      <c r="AB244" s="195">
        <f t="shared" ref="AB244" si="414">TIME(U244,V244,0)</f>
        <v>0.69791666666666663</v>
      </c>
      <c r="AC244" s="667"/>
      <c r="AD244" s="196">
        <f t="shared" ref="AD244" si="415">TIME($AD$5,$AF$5,0)</f>
        <v>0.35069444444444442</v>
      </c>
      <c r="AE244" s="667"/>
      <c r="AF244" s="196">
        <f t="shared" ref="AF244" si="416">Z244-W244-(Y244-X244)+(AB244-AA244)</f>
        <v>0.34583333333333338</v>
      </c>
      <c r="AG244" s="196"/>
      <c r="AH244" s="196"/>
      <c r="AI244" s="196"/>
      <c r="AJ244" s="710"/>
      <c r="AK244" s="709">
        <f t="shared" si="397"/>
        <v>0</v>
      </c>
      <c r="AL244" s="709">
        <f t="shared" si="398"/>
        <v>0</v>
      </c>
      <c r="AM244" s="709">
        <f t="shared" si="399"/>
        <v>0</v>
      </c>
      <c r="AN244" s="709"/>
      <c r="AO244" s="709">
        <f t="shared" si="391"/>
        <v>0</v>
      </c>
      <c r="AP244" s="709">
        <f t="shared" si="400"/>
        <v>1</v>
      </c>
    </row>
    <row r="245" spans="1:42" ht="12.75" hidden="1" customHeight="1" outlineLevel="1" x14ac:dyDescent="0.2">
      <c r="B245" s="851"/>
      <c r="C245" s="851"/>
      <c r="D245" s="749" t="s">
        <v>1716</v>
      </c>
      <c r="E245" s="9"/>
      <c r="F245" s="9"/>
      <c r="G245" s="9"/>
      <c r="H245" s="191"/>
      <c r="I245" s="13"/>
      <c r="J245" s="13"/>
      <c r="Q245" s="4" t="s">
        <v>21</v>
      </c>
      <c r="R245" s="4"/>
      <c r="S245" s="4"/>
      <c r="T245" s="4"/>
      <c r="U245" s="4"/>
      <c r="V245" s="4"/>
      <c r="W245" s="4"/>
      <c r="X245" s="4"/>
      <c r="Y245" s="4"/>
      <c r="Z245" s="4"/>
      <c r="AA245" s="4"/>
      <c r="AB245" s="4"/>
      <c r="AC245" s="667"/>
      <c r="AD245" s="18">
        <f>SUM(AD214:AD244)</f>
        <v>7.3645833333333357</v>
      </c>
      <c r="AE245" s="667"/>
      <c r="AF245" s="18">
        <f>SUM(AF214:AF244)</f>
        <v>7.2625000000000002</v>
      </c>
      <c r="AG245" s="18"/>
      <c r="AH245" s="18"/>
      <c r="AI245" s="20">
        <f>IF(AF245-AD245&lt;0,0,1)</f>
        <v>0</v>
      </c>
      <c r="AJ245" s="190">
        <f>IF(AF245-AD245&lt;0,AD245-AF245,AF245-AD245)</f>
        <v>0.10208333333333552</v>
      </c>
      <c r="AK245" s="190">
        <f>8.425*SUM(AK214:AK244)/24</f>
        <v>0</v>
      </c>
      <c r="AL245" s="190">
        <f>8.425*SUM(AL214:AL244)/24</f>
        <v>0</v>
      </c>
      <c r="AM245" s="190">
        <f>8.425*SUM(AM214:AM244)/24</f>
        <v>0</v>
      </c>
      <c r="AO245" s="151">
        <f>SUM(AO214:AO244)</f>
        <v>20</v>
      </c>
      <c r="AP245" s="151">
        <f>SUM(AP214:AP244)</f>
        <v>21</v>
      </c>
    </row>
    <row r="246" spans="1:42" ht="12.75" customHeight="1" collapsed="1" x14ac:dyDescent="0.2">
      <c r="B246" s="852"/>
      <c r="C246" s="852"/>
      <c r="D246" s="49"/>
      <c r="E246" s="51"/>
      <c r="F246" s="51"/>
      <c r="G246" s="51"/>
      <c r="H246" s="51"/>
      <c r="I246" s="51"/>
      <c r="J246" s="51"/>
      <c r="K246" s="52"/>
      <c r="L246" s="52"/>
      <c r="M246" s="52"/>
      <c r="N246" s="52"/>
      <c r="O246" s="52"/>
      <c r="P246" s="52"/>
      <c r="Q246" s="52"/>
      <c r="R246" s="52"/>
      <c r="S246" s="52"/>
      <c r="T246" s="52"/>
      <c r="U246" s="52"/>
      <c r="V246" s="52"/>
      <c r="W246" s="52"/>
      <c r="X246" s="52"/>
      <c r="Y246" s="52"/>
      <c r="Z246" s="52"/>
      <c r="AA246" s="52"/>
      <c r="AB246" s="52"/>
      <c r="AC246" s="53"/>
      <c r="AD246" s="53"/>
      <c r="AE246" s="53"/>
      <c r="AF246" s="54"/>
      <c r="AG246" s="26"/>
      <c r="AH246" s="26"/>
      <c r="AI246" s="26"/>
      <c r="AJ246" s="203">
        <f>IF(AI245=1,AJ212+AJ245,IF(AI245=0,AJ212-AJ245,"Error"))</f>
        <v>-0.74375000000001901</v>
      </c>
      <c r="AK246" s="202">
        <f>AK212+SUM(AK213:AK244)</f>
        <v>10</v>
      </c>
      <c r="AL246" s="202">
        <f>AL212+SUM(AL213:AL244)</f>
        <v>1</v>
      </c>
      <c r="AM246" s="202">
        <f>AM212+SUM(AM213:AM244)</f>
        <v>0</v>
      </c>
      <c r="AN246" s="202"/>
      <c r="AO246" s="202">
        <f>AO245*8</f>
        <v>160</v>
      </c>
      <c r="AP246" s="202">
        <f>AP245*8</f>
        <v>168</v>
      </c>
    </row>
    <row r="247" spans="1:42" ht="12.75" hidden="1" customHeight="1" outlineLevel="1" x14ac:dyDescent="0.2">
      <c r="B247" s="850">
        <f>$F$5</f>
        <v>2023</v>
      </c>
      <c r="C247" s="850" t="str">
        <f>TEXT(I248,"MMM")</f>
        <v>Aug</v>
      </c>
      <c r="D247" s="41"/>
      <c r="E247" s="59"/>
      <c r="F247" s="59"/>
      <c r="G247" s="59"/>
      <c r="H247" s="59"/>
      <c r="I247" s="65"/>
      <c r="J247" s="65"/>
      <c r="K247" s="60"/>
      <c r="L247" s="60"/>
      <c r="M247" s="60"/>
      <c r="N247" s="60"/>
      <c r="O247" s="60"/>
      <c r="P247" s="60"/>
      <c r="Q247" s="60"/>
      <c r="R247" s="60"/>
      <c r="S247" s="60"/>
      <c r="T247" s="60"/>
      <c r="U247" s="60"/>
      <c r="V247" s="60"/>
      <c r="W247" s="60"/>
      <c r="X247" s="60"/>
      <c r="Y247" s="60"/>
      <c r="Z247" s="60"/>
      <c r="AA247" s="60"/>
      <c r="AB247" s="60"/>
      <c r="AC247" s="44"/>
      <c r="AD247" s="44"/>
      <c r="AE247" s="44"/>
      <c r="AF247" s="59"/>
      <c r="AG247" s="59"/>
      <c r="AH247" s="59"/>
      <c r="AI247" s="59"/>
      <c r="AJ247" s="148"/>
      <c r="AK247" s="148"/>
      <c r="AL247" s="148"/>
      <c r="AM247" s="148"/>
      <c r="AN247" s="148"/>
      <c r="AO247" s="148"/>
      <c r="AP247" s="148"/>
    </row>
    <row r="248" spans="1:42" ht="12.75" hidden="1" customHeight="1" outlineLevel="1" x14ac:dyDescent="0.2">
      <c r="A248" s="198">
        <f>A214+1</f>
        <v>8</v>
      </c>
      <c r="B248" s="851"/>
      <c r="C248" s="851"/>
      <c r="D248" s="27" t="str">
        <f>IF(E248="Mo",WEEKNUM(I248),"")</f>
        <v/>
      </c>
      <c r="E248" s="191" t="str">
        <f>TEXT(I248,"TTT")</f>
        <v>Di</v>
      </c>
      <c r="F248" s="191">
        <f>$F$5</f>
        <v>2023</v>
      </c>
      <c r="G248" s="191">
        <f>$A$248</f>
        <v>8</v>
      </c>
      <c r="H248" s="191">
        <f>$H$5</f>
        <v>1</v>
      </c>
      <c r="I248" s="192">
        <f>DATE(F248,G248,H248)</f>
        <v>43677</v>
      </c>
      <c r="J248" s="192"/>
      <c r="K248" s="193">
        <f t="shared" ref="K248:R263" si="417">IF(OR($E248="Sa",$E248="So"),K$4,K$5)</f>
        <v>7</v>
      </c>
      <c r="L248" s="194">
        <f t="shared" si="417"/>
        <v>0</v>
      </c>
      <c r="M248" s="193">
        <f t="shared" si="417"/>
        <v>13</v>
      </c>
      <c r="N248" s="194">
        <f t="shared" si="417"/>
        <v>0</v>
      </c>
      <c r="O248" s="193">
        <f t="shared" si="417"/>
        <v>13</v>
      </c>
      <c r="P248" s="194">
        <f t="shared" si="417"/>
        <v>30</v>
      </c>
      <c r="Q248" s="193">
        <f t="shared" si="417"/>
        <v>15</v>
      </c>
      <c r="R248" s="194">
        <f t="shared" si="417"/>
        <v>55</v>
      </c>
      <c r="S248" s="193">
        <f t="shared" ref="S248:S274" si="418">Q248</f>
        <v>15</v>
      </c>
      <c r="T248" s="194">
        <f t="shared" ref="T248:T274" si="419">R248</f>
        <v>55</v>
      </c>
      <c r="U248" s="193">
        <f t="shared" ref="U248:U274" si="420">S248</f>
        <v>15</v>
      </c>
      <c r="V248" s="194">
        <f t="shared" ref="V248:V274" si="421">T248</f>
        <v>55</v>
      </c>
      <c r="W248" s="195">
        <f t="shared" ref="W248:W274" si="422">TIME(K248,L248,0)</f>
        <v>0.29166666666666669</v>
      </c>
      <c r="X248" s="195">
        <f t="shared" ref="X248:X274" si="423">TIME(M248,N248,0)</f>
        <v>0.54166666666666663</v>
      </c>
      <c r="Y248" s="195">
        <f t="shared" ref="Y248:Y274" si="424">TIME(O248,P248,0)</f>
        <v>0.5625</v>
      </c>
      <c r="Z248" s="195">
        <f t="shared" ref="Z248:Z274" si="425">TIME(Q248,R248,0)</f>
        <v>0.66319444444444442</v>
      </c>
      <c r="AA248" s="195">
        <f t="shared" ref="AA248:AA274" si="426">TIME(S248,T248,0)</f>
        <v>0.66319444444444442</v>
      </c>
      <c r="AB248" s="195">
        <f t="shared" ref="AB248:AB274" si="427">TIME(U248,V248,0)</f>
        <v>0.66319444444444442</v>
      </c>
      <c r="AC248" s="667"/>
      <c r="AD248" s="196">
        <f t="shared" ref="AD248:AD275" si="428">IF(OR(E248="Sa",E248="So"),TIME($AD$4,$AF$4,0),TIME($AD$5,$AF$5,0))</f>
        <v>0.35069444444444442</v>
      </c>
      <c r="AE248" s="667"/>
      <c r="AF248" s="196">
        <f t="shared" ref="AF248:AF278" si="429">IF(OR(E248="Sa",E248="So"),TIME($AD$4,$AF$4,0),(Z248-W248-(Y248-X248)+(AB248-AA248)))</f>
        <v>0.35069444444444436</v>
      </c>
      <c r="AG248" s="196"/>
      <c r="AH248" s="196" t="s">
        <v>1685</v>
      </c>
      <c r="AI248" s="196"/>
      <c r="AJ248" s="709"/>
      <c r="AK248" s="709">
        <f>IF(AH248=$AH$3,1,0)</f>
        <v>0</v>
      </c>
      <c r="AL248" s="709">
        <f>IF(AH248=$AH$7,1,0)</f>
        <v>0</v>
      </c>
      <c r="AM248" s="709">
        <f>IF(AI248=$AH$4,1,0)</f>
        <v>0</v>
      </c>
      <c r="AN248" s="709"/>
      <c r="AO248" s="709">
        <f t="shared" ref="AO248:AO278" si="430">IF(OR(AH248=$AH$2,AH248=$AH$5),1,IF(AH248=$AH$6,0.5,0))</f>
        <v>0</v>
      </c>
      <c r="AP248" s="709">
        <f>IF(OR(E248="Sa",E248="So",E248="",AH248="FT"),0,1)</f>
        <v>0</v>
      </c>
    </row>
    <row r="249" spans="1:42" ht="12.75" hidden="1" customHeight="1" outlineLevel="1" x14ac:dyDescent="0.2">
      <c r="B249" s="851"/>
      <c r="C249" s="851"/>
      <c r="D249" s="27" t="str">
        <f t="shared" ref="D249:D278" si="431">IF(E249="Mo",WEEKNUM(I249),"")</f>
        <v/>
      </c>
      <c r="E249" s="191" t="str">
        <f t="shared" ref="E249:E278" si="432">TEXT(I249,"TTT")</f>
        <v>Mi</v>
      </c>
      <c r="F249" s="191">
        <f t="shared" ref="F249:F278" si="433">$F$5</f>
        <v>2023</v>
      </c>
      <c r="G249" s="191">
        <f t="shared" ref="G249:G278" si="434">$A$248</f>
        <v>8</v>
      </c>
      <c r="H249" s="191">
        <f>H248+1</f>
        <v>2</v>
      </c>
      <c r="I249" s="192">
        <f t="shared" ref="I249:I278" si="435">DATE(F249,G249,H249)</f>
        <v>43678</v>
      </c>
      <c r="J249" s="192"/>
      <c r="K249" s="193">
        <v>8</v>
      </c>
      <c r="L249" s="194">
        <v>27</v>
      </c>
      <c r="M249" s="193">
        <v>13</v>
      </c>
      <c r="N249" s="194">
        <v>13</v>
      </c>
      <c r="O249" s="193">
        <v>13</v>
      </c>
      <c r="P249" s="194">
        <v>30</v>
      </c>
      <c r="Q249" s="193">
        <v>16</v>
      </c>
      <c r="R249" s="194">
        <v>30</v>
      </c>
      <c r="S249" s="193">
        <f t="shared" si="418"/>
        <v>16</v>
      </c>
      <c r="T249" s="194">
        <f t="shared" si="419"/>
        <v>30</v>
      </c>
      <c r="U249" s="193">
        <f t="shared" si="420"/>
        <v>16</v>
      </c>
      <c r="V249" s="194">
        <f t="shared" si="421"/>
        <v>30</v>
      </c>
      <c r="W249" s="195">
        <f t="shared" si="422"/>
        <v>0.3520833333333333</v>
      </c>
      <c r="X249" s="195">
        <f t="shared" si="423"/>
        <v>0.55069444444444449</v>
      </c>
      <c r="Y249" s="195">
        <f t="shared" si="424"/>
        <v>0.5625</v>
      </c>
      <c r="Z249" s="195">
        <f t="shared" si="425"/>
        <v>0.6875</v>
      </c>
      <c r="AA249" s="195">
        <f t="shared" si="426"/>
        <v>0.6875</v>
      </c>
      <c r="AB249" s="195">
        <f t="shared" si="427"/>
        <v>0.6875</v>
      </c>
      <c r="AC249" s="667"/>
      <c r="AD249" s="196">
        <f t="shared" si="428"/>
        <v>0.35069444444444442</v>
      </c>
      <c r="AE249" s="667"/>
      <c r="AF249" s="196">
        <f t="shared" si="429"/>
        <v>0.32361111111111118</v>
      </c>
      <c r="AG249" s="196"/>
      <c r="AH249" s="196" t="s">
        <v>963</v>
      </c>
      <c r="AI249" s="196"/>
      <c r="AJ249" s="710"/>
      <c r="AK249" s="709">
        <f t="shared" ref="AK249:AK278" si="436">IF(AH249=$AH$3,1,0)</f>
        <v>0</v>
      </c>
      <c r="AL249" s="709">
        <f t="shared" ref="AL249:AL278" si="437">IF(AH249=$AH$7,1,0)</f>
        <v>0</v>
      </c>
      <c r="AM249" s="709">
        <f t="shared" ref="AM249:AM278" si="438">IF(AI249=$AH$4,1,0)</f>
        <v>0</v>
      </c>
      <c r="AN249" s="709"/>
      <c r="AO249" s="709">
        <f t="shared" si="430"/>
        <v>1</v>
      </c>
      <c r="AP249" s="709">
        <f t="shared" ref="AP249:AP278" si="439">IF(OR(E249="Sa",E249="So",E249="",AH249="FT"),0,1)</f>
        <v>1</v>
      </c>
    </row>
    <row r="250" spans="1:42" ht="12.75" hidden="1" customHeight="1" outlineLevel="1" x14ac:dyDescent="0.2">
      <c r="B250" s="851"/>
      <c r="C250" s="851"/>
      <c r="D250" s="27" t="str">
        <f t="shared" si="431"/>
        <v/>
      </c>
      <c r="E250" s="191" t="str">
        <f t="shared" si="432"/>
        <v>Do</v>
      </c>
      <c r="F250" s="191">
        <f t="shared" si="433"/>
        <v>2023</v>
      </c>
      <c r="G250" s="191">
        <f t="shared" si="434"/>
        <v>8</v>
      </c>
      <c r="H250" s="191">
        <f t="shared" ref="H250:H278" si="440">H249+1</f>
        <v>3</v>
      </c>
      <c r="I250" s="192">
        <f t="shared" si="435"/>
        <v>43679</v>
      </c>
      <c r="J250" s="192"/>
      <c r="K250" s="193">
        <v>8</v>
      </c>
      <c r="L250" s="194">
        <v>17</v>
      </c>
      <c r="M250" s="193">
        <v>13</v>
      </c>
      <c r="N250" s="194">
        <v>0</v>
      </c>
      <c r="O250" s="193">
        <v>13</v>
      </c>
      <c r="P250" s="194">
        <v>30</v>
      </c>
      <c r="Q250" s="193">
        <v>17</v>
      </c>
      <c r="R250" s="194">
        <v>15</v>
      </c>
      <c r="S250" s="193">
        <f t="shared" si="418"/>
        <v>17</v>
      </c>
      <c r="T250" s="194">
        <f t="shared" si="419"/>
        <v>15</v>
      </c>
      <c r="U250" s="193">
        <f t="shared" si="420"/>
        <v>17</v>
      </c>
      <c r="V250" s="194">
        <f t="shared" si="421"/>
        <v>15</v>
      </c>
      <c r="W250" s="195">
        <f t="shared" si="422"/>
        <v>0.34513888888888888</v>
      </c>
      <c r="X250" s="195">
        <f t="shared" si="423"/>
        <v>0.54166666666666663</v>
      </c>
      <c r="Y250" s="195">
        <f t="shared" si="424"/>
        <v>0.5625</v>
      </c>
      <c r="Z250" s="195">
        <f t="shared" si="425"/>
        <v>0.71875</v>
      </c>
      <c r="AA250" s="195">
        <f t="shared" si="426"/>
        <v>0.71875</v>
      </c>
      <c r="AB250" s="195">
        <f t="shared" si="427"/>
        <v>0.71875</v>
      </c>
      <c r="AC250" s="667"/>
      <c r="AD250" s="196">
        <f t="shared" si="428"/>
        <v>0.35069444444444442</v>
      </c>
      <c r="AE250" s="667"/>
      <c r="AF250" s="196">
        <f t="shared" si="429"/>
        <v>0.35277777777777775</v>
      </c>
      <c r="AG250" s="196"/>
      <c r="AH250" s="196" t="s">
        <v>963</v>
      </c>
      <c r="AI250" s="196"/>
      <c r="AJ250" s="710"/>
      <c r="AK250" s="709">
        <f t="shared" si="436"/>
        <v>0</v>
      </c>
      <c r="AL250" s="709">
        <f t="shared" si="437"/>
        <v>0</v>
      </c>
      <c r="AM250" s="709">
        <f t="shared" si="438"/>
        <v>0</v>
      </c>
      <c r="AN250" s="709"/>
      <c r="AO250" s="709">
        <f t="shared" si="430"/>
        <v>1</v>
      </c>
      <c r="AP250" s="709">
        <f t="shared" si="439"/>
        <v>1</v>
      </c>
    </row>
    <row r="251" spans="1:42" ht="12.75" hidden="1" customHeight="1" outlineLevel="1" x14ac:dyDescent="0.2">
      <c r="B251" s="851"/>
      <c r="C251" s="851"/>
      <c r="D251" s="27" t="str">
        <f t="shared" si="431"/>
        <v/>
      </c>
      <c r="E251" s="191" t="str">
        <f t="shared" si="432"/>
        <v>Fr</v>
      </c>
      <c r="F251" s="191">
        <f t="shared" si="433"/>
        <v>2023</v>
      </c>
      <c r="G251" s="191">
        <f t="shared" si="434"/>
        <v>8</v>
      </c>
      <c r="H251" s="191">
        <f t="shared" si="440"/>
        <v>4</v>
      </c>
      <c r="I251" s="192">
        <f t="shared" si="435"/>
        <v>43680</v>
      </c>
      <c r="J251" s="192"/>
      <c r="K251" s="193">
        <v>7</v>
      </c>
      <c r="L251" s="194">
        <v>0</v>
      </c>
      <c r="M251" s="193">
        <v>13</v>
      </c>
      <c r="N251" s="194">
        <v>0</v>
      </c>
      <c r="O251" s="193">
        <v>13</v>
      </c>
      <c r="P251" s="194">
        <v>30</v>
      </c>
      <c r="Q251" s="193">
        <v>16</v>
      </c>
      <c r="R251" s="194">
        <v>15</v>
      </c>
      <c r="S251" s="193">
        <f t="shared" si="418"/>
        <v>16</v>
      </c>
      <c r="T251" s="194">
        <f t="shared" si="419"/>
        <v>15</v>
      </c>
      <c r="U251" s="193">
        <f t="shared" si="420"/>
        <v>16</v>
      </c>
      <c r="V251" s="194">
        <f t="shared" si="421"/>
        <v>15</v>
      </c>
      <c r="W251" s="195">
        <f t="shared" si="422"/>
        <v>0.29166666666666669</v>
      </c>
      <c r="X251" s="195">
        <f t="shared" si="423"/>
        <v>0.54166666666666663</v>
      </c>
      <c r="Y251" s="195">
        <f t="shared" si="424"/>
        <v>0.5625</v>
      </c>
      <c r="Z251" s="195">
        <f t="shared" si="425"/>
        <v>0.67708333333333337</v>
      </c>
      <c r="AA251" s="195">
        <f t="shared" si="426"/>
        <v>0.67708333333333337</v>
      </c>
      <c r="AB251" s="195">
        <f t="shared" si="427"/>
        <v>0.67708333333333337</v>
      </c>
      <c r="AC251" s="667"/>
      <c r="AD251" s="196">
        <f t="shared" si="428"/>
        <v>0.35069444444444442</v>
      </c>
      <c r="AE251" s="667"/>
      <c r="AF251" s="196">
        <f t="shared" si="429"/>
        <v>0.36458333333333331</v>
      </c>
      <c r="AG251" s="196"/>
      <c r="AH251" s="196" t="s">
        <v>1684</v>
      </c>
      <c r="AI251" s="196"/>
      <c r="AJ251" s="710"/>
      <c r="AK251" s="709">
        <f t="shared" si="436"/>
        <v>0</v>
      </c>
      <c r="AL251" s="709">
        <f t="shared" si="437"/>
        <v>0</v>
      </c>
      <c r="AM251" s="709">
        <f t="shared" si="438"/>
        <v>0</v>
      </c>
      <c r="AN251" s="709"/>
      <c r="AO251" s="709">
        <f t="shared" si="430"/>
        <v>1</v>
      </c>
      <c r="AP251" s="709">
        <f t="shared" si="439"/>
        <v>1</v>
      </c>
    </row>
    <row r="252" spans="1:42" ht="12.75" hidden="1" customHeight="1" outlineLevel="1" x14ac:dyDescent="0.2">
      <c r="B252" s="851"/>
      <c r="C252" s="851"/>
      <c r="D252" s="27" t="str">
        <f t="shared" si="431"/>
        <v/>
      </c>
      <c r="E252" s="191" t="str">
        <f t="shared" si="432"/>
        <v>Sa</v>
      </c>
      <c r="F252" s="191">
        <f t="shared" si="433"/>
        <v>2023</v>
      </c>
      <c r="G252" s="191">
        <f t="shared" si="434"/>
        <v>8</v>
      </c>
      <c r="H252" s="191">
        <f t="shared" si="440"/>
        <v>5</v>
      </c>
      <c r="I252" s="192">
        <f t="shared" si="435"/>
        <v>43681</v>
      </c>
      <c r="J252" s="192"/>
      <c r="K252" s="193">
        <f t="shared" si="417"/>
        <v>0</v>
      </c>
      <c r="L252" s="194">
        <f t="shared" si="417"/>
        <v>0</v>
      </c>
      <c r="M252" s="193">
        <f t="shared" si="417"/>
        <v>0</v>
      </c>
      <c r="N252" s="194">
        <f t="shared" si="417"/>
        <v>0</v>
      </c>
      <c r="O252" s="193">
        <f t="shared" si="417"/>
        <v>0</v>
      </c>
      <c r="P252" s="194">
        <f t="shared" si="417"/>
        <v>0</v>
      </c>
      <c r="Q252" s="193">
        <f t="shared" si="417"/>
        <v>0</v>
      </c>
      <c r="R252" s="194">
        <f t="shared" si="417"/>
        <v>0</v>
      </c>
      <c r="S252" s="193">
        <f t="shared" si="418"/>
        <v>0</v>
      </c>
      <c r="T252" s="194">
        <f t="shared" si="419"/>
        <v>0</v>
      </c>
      <c r="U252" s="193">
        <f t="shared" si="420"/>
        <v>0</v>
      </c>
      <c r="V252" s="194">
        <f t="shared" si="421"/>
        <v>0</v>
      </c>
      <c r="W252" s="195">
        <f t="shared" si="422"/>
        <v>0</v>
      </c>
      <c r="X252" s="195">
        <f t="shared" si="423"/>
        <v>0</v>
      </c>
      <c r="Y252" s="195">
        <f t="shared" si="424"/>
        <v>0</v>
      </c>
      <c r="Z252" s="195">
        <f t="shared" si="425"/>
        <v>0</v>
      </c>
      <c r="AA252" s="195">
        <f t="shared" si="426"/>
        <v>0</v>
      </c>
      <c r="AB252" s="195">
        <f t="shared" si="427"/>
        <v>0</v>
      </c>
      <c r="AC252" s="667"/>
      <c r="AD252" s="196">
        <f t="shared" si="428"/>
        <v>0</v>
      </c>
      <c r="AE252" s="667"/>
      <c r="AF252" s="196">
        <f t="shared" si="429"/>
        <v>0</v>
      </c>
      <c r="AG252" s="196"/>
      <c r="AH252" s="196"/>
      <c r="AI252" s="196"/>
      <c r="AJ252" s="710"/>
      <c r="AK252" s="709">
        <f t="shared" si="436"/>
        <v>0</v>
      </c>
      <c r="AL252" s="709">
        <f t="shared" si="437"/>
        <v>0</v>
      </c>
      <c r="AM252" s="709">
        <f t="shared" si="438"/>
        <v>0</v>
      </c>
      <c r="AN252" s="709"/>
      <c r="AO252" s="709">
        <f t="shared" si="430"/>
        <v>0</v>
      </c>
      <c r="AP252" s="709">
        <f t="shared" si="439"/>
        <v>0</v>
      </c>
    </row>
    <row r="253" spans="1:42" ht="12.75" hidden="1" customHeight="1" outlineLevel="1" x14ac:dyDescent="0.2">
      <c r="B253" s="851"/>
      <c r="C253" s="851"/>
      <c r="D253" s="27" t="str">
        <f t="shared" si="431"/>
        <v/>
      </c>
      <c r="E253" s="191" t="str">
        <f t="shared" si="432"/>
        <v>So</v>
      </c>
      <c r="F253" s="191">
        <f t="shared" si="433"/>
        <v>2023</v>
      </c>
      <c r="G253" s="191">
        <f t="shared" si="434"/>
        <v>8</v>
      </c>
      <c r="H253" s="191">
        <f t="shared" si="440"/>
        <v>6</v>
      </c>
      <c r="I253" s="192">
        <f t="shared" si="435"/>
        <v>43682</v>
      </c>
      <c r="J253" s="192"/>
      <c r="K253" s="193">
        <f t="shared" si="417"/>
        <v>0</v>
      </c>
      <c r="L253" s="194">
        <f t="shared" si="417"/>
        <v>0</v>
      </c>
      <c r="M253" s="193">
        <f t="shared" si="417"/>
        <v>0</v>
      </c>
      <c r="N253" s="194">
        <f t="shared" si="417"/>
        <v>0</v>
      </c>
      <c r="O253" s="193">
        <f t="shared" si="417"/>
        <v>0</v>
      </c>
      <c r="P253" s="194">
        <f t="shared" si="417"/>
        <v>0</v>
      </c>
      <c r="Q253" s="193">
        <f t="shared" si="417"/>
        <v>0</v>
      </c>
      <c r="R253" s="194">
        <f t="shared" si="417"/>
        <v>0</v>
      </c>
      <c r="S253" s="193">
        <f t="shared" si="418"/>
        <v>0</v>
      </c>
      <c r="T253" s="194">
        <f t="shared" si="419"/>
        <v>0</v>
      </c>
      <c r="U253" s="193">
        <f t="shared" si="420"/>
        <v>0</v>
      </c>
      <c r="V253" s="194">
        <f t="shared" si="421"/>
        <v>0</v>
      </c>
      <c r="W253" s="195">
        <f t="shared" si="422"/>
        <v>0</v>
      </c>
      <c r="X253" s="195">
        <f t="shared" si="423"/>
        <v>0</v>
      </c>
      <c r="Y253" s="195">
        <f t="shared" si="424"/>
        <v>0</v>
      </c>
      <c r="Z253" s="195">
        <f t="shared" si="425"/>
        <v>0</v>
      </c>
      <c r="AA253" s="195">
        <f t="shared" si="426"/>
        <v>0</v>
      </c>
      <c r="AB253" s="195">
        <f t="shared" si="427"/>
        <v>0</v>
      </c>
      <c r="AC253" s="667"/>
      <c r="AD253" s="196">
        <f t="shared" si="428"/>
        <v>0</v>
      </c>
      <c r="AE253" s="667"/>
      <c r="AF253" s="196">
        <f t="shared" si="429"/>
        <v>0</v>
      </c>
      <c r="AG253" s="196"/>
      <c r="AH253" s="196"/>
      <c r="AI253" s="196"/>
      <c r="AJ253" s="710"/>
      <c r="AK253" s="709">
        <f t="shared" si="436"/>
        <v>0</v>
      </c>
      <c r="AL253" s="709">
        <f t="shared" si="437"/>
        <v>0</v>
      </c>
      <c r="AM253" s="709">
        <f t="shared" si="438"/>
        <v>0</v>
      </c>
      <c r="AN253" s="709"/>
      <c r="AO253" s="709">
        <f t="shared" si="430"/>
        <v>0</v>
      </c>
      <c r="AP253" s="709">
        <f t="shared" si="439"/>
        <v>0</v>
      </c>
    </row>
    <row r="254" spans="1:42" ht="12.75" hidden="1" customHeight="1" outlineLevel="1" x14ac:dyDescent="0.2">
      <c r="B254" s="851"/>
      <c r="C254" s="851"/>
      <c r="D254" s="27">
        <f t="shared" si="431"/>
        <v>32</v>
      </c>
      <c r="E254" s="191" t="str">
        <f t="shared" si="432"/>
        <v>Mo</v>
      </c>
      <c r="F254" s="191">
        <f t="shared" si="433"/>
        <v>2023</v>
      </c>
      <c r="G254" s="191">
        <f t="shared" si="434"/>
        <v>8</v>
      </c>
      <c r="H254" s="191">
        <f t="shared" si="440"/>
        <v>7</v>
      </c>
      <c r="I254" s="192">
        <f t="shared" si="435"/>
        <v>43683</v>
      </c>
      <c r="J254" s="192"/>
      <c r="K254" s="193">
        <f t="shared" si="417"/>
        <v>7</v>
      </c>
      <c r="L254" s="194">
        <f t="shared" si="417"/>
        <v>0</v>
      </c>
      <c r="M254" s="193">
        <f t="shared" si="417"/>
        <v>13</v>
      </c>
      <c r="N254" s="194">
        <f t="shared" si="417"/>
        <v>0</v>
      </c>
      <c r="O254" s="193">
        <f t="shared" si="417"/>
        <v>13</v>
      </c>
      <c r="P254" s="194">
        <f t="shared" si="417"/>
        <v>30</v>
      </c>
      <c r="Q254" s="193">
        <f t="shared" si="417"/>
        <v>15</v>
      </c>
      <c r="R254" s="194">
        <f t="shared" si="417"/>
        <v>55</v>
      </c>
      <c r="S254" s="193">
        <f t="shared" si="418"/>
        <v>15</v>
      </c>
      <c r="T254" s="194">
        <f t="shared" si="419"/>
        <v>55</v>
      </c>
      <c r="U254" s="193">
        <f t="shared" si="420"/>
        <v>15</v>
      </c>
      <c r="V254" s="194">
        <f t="shared" si="421"/>
        <v>55</v>
      </c>
      <c r="W254" s="195">
        <f t="shared" si="422"/>
        <v>0.29166666666666669</v>
      </c>
      <c r="X254" s="195">
        <f t="shared" si="423"/>
        <v>0.54166666666666663</v>
      </c>
      <c r="Y254" s="195">
        <f t="shared" si="424"/>
        <v>0.5625</v>
      </c>
      <c r="Z254" s="195">
        <f t="shared" si="425"/>
        <v>0.66319444444444442</v>
      </c>
      <c r="AA254" s="195">
        <f t="shared" si="426"/>
        <v>0.66319444444444442</v>
      </c>
      <c r="AB254" s="195">
        <f t="shared" si="427"/>
        <v>0.66319444444444442</v>
      </c>
      <c r="AC254" s="667"/>
      <c r="AD254" s="196">
        <f t="shared" si="428"/>
        <v>0.35069444444444442</v>
      </c>
      <c r="AE254" s="667"/>
      <c r="AF254" s="196">
        <f t="shared" si="429"/>
        <v>0.35069444444444436</v>
      </c>
      <c r="AG254" s="196"/>
      <c r="AH254" s="196" t="s">
        <v>1669</v>
      </c>
      <c r="AI254" s="196"/>
      <c r="AJ254" s="710"/>
      <c r="AK254" s="709">
        <f t="shared" si="436"/>
        <v>1</v>
      </c>
      <c r="AL254" s="709">
        <f t="shared" si="437"/>
        <v>0</v>
      </c>
      <c r="AM254" s="709">
        <f t="shared" si="438"/>
        <v>0</v>
      </c>
      <c r="AN254" s="709"/>
      <c r="AO254" s="709">
        <f t="shared" si="430"/>
        <v>0</v>
      </c>
      <c r="AP254" s="709">
        <f t="shared" si="439"/>
        <v>1</v>
      </c>
    </row>
    <row r="255" spans="1:42" ht="12.75" hidden="1" customHeight="1" outlineLevel="1" x14ac:dyDescent="0.2">
      <c r="B255" s="851"/>
      <c r="C255" s="851"/>
      <c r="D255" s="27" t="str">
        <f t="shared" si="431"/>
        <v/>
      </c>
      <c r="E255" s="191" t="str">
        <f t="shared" si="432"/>
        <v>Di</v>
      </c>
      <c r="F255" s="191">
        <f t="shared" si="433"/>
        <v>2023</v>
      </c>
      <c r="G255" s="191">
        <f t="shared" si="434"/>
        <v>8</v>
      </c>
      <c r="H255" s="191">
        <f t="shared" si="440"/>
        <v>8</v>
      </c>
      <c r="I255" s="192">
        <f t="shared" si="435"/>
        <v>43684</v>
      </c>
      <c r="J255" s="192"/>
      <c r="K255" s="193">
        <f t="shared" si="417"/>
        <v>7</v>
      </c>
      <c r="L255" s="194">
        <f t="shared" si="417"/>
        <v>0</v>
      </c>
      <c r="M255" s="193">
        <f t="shared" si="417"/>
        <v>13</v>
      </c>
      <c r="N255" s="194">
        <f t="shared" si="417"/>
        <v>0</v>
      </c>
      <c r="O255" s="193">
        <f t="shared" si="417"/>
        <v>13</v>
      </c>
      <c r="P255" s="194">
        <f t="shared" si="417"/>
        <v>30</v>
      </c>
      <c r="Q255" s="193">
        <f t="shared" si="417"/>
        <v>15</v>
      </c>
      <c r="R255" s="194">
        <f t="shared" si="417"/>
        <v>55</v>
      </c>
      <c r="S255" s="193">
        <f t="shared" si="418"/>
        <v>15</v>
      </c>
      <c r="T255" s="194">
        <f t="shared" si="419"/>
        <v>55</v>
      </c>
      <c r="U255" s="193">
        <f t="shared" si="420"/>
        <v>15</v>
      </c>
      <c r="V255" s="194">
        <f t="shared" si="421"/>
        <v>55</v>
      </c>
      <c r="W255" s="195">
        <f t="shared" si="422"/>
        <v>0.29166666666666669</v>
      </c>
      <c r="X255" s="195">
        <f t="shared" si="423"/>
        <v>0.54166666666666663</v>
      </c>
      <c r="Y255" s="195">
        <f t="shared" si="424"/>
        <v>0.5625</v>
      </c>
      <c r="Z255" s="195">
        <f t="shared" si="425"/>
        <v>0.66319444444444442</v>
      </c>
      <c r="AA255" s="195">
        <f t="shared" si="426"/>
        <v>0.66319444444444442</v>
      </c>
      <c r="AB255" s="195">
        <f t="shared" si="427"/>
        <v>0.66319444444444442</v>
      </c>
      <c r="AC255" s="667"/>
      <c r="AD255" s="196">
        <f t="shared" si="428"/>
        <v>0.35069444444444442</v>
      </c>
      <c r="AE255" s="667"/>
      <c r="AF255" s="196">
        <f t="shared" si="429"/>
        <v>0.35069444444444436</v>
      </c>
      <c r="AG255" s="196"/>
      <c r="AH255" s="196" t="s">
        <v>1669</v>
      </c>
      <c r="AI255" s="196"/>
      <c r="AJ255" s="710"/>
      <c r="AK255" s="709">
        <f t="shared" si="436"/>
        <v>1</v>
      </c>
      <c r="AL255" s="709">
        <f t="shared" si="437"/>
        <v>0</v>
      </c>
      <c r="AM255" s="709">
        <f t="shared" si="438"/>
        <v>0</v>
      </c>
      <c r="AN255" s="709"/>
      <c r="AO255" s="709">
        <f t="shared" si="430"/>
        <v>0</v>
      </c>
      <c r="AP255" s="709">
        <f t="shared" si="439"/>
        <v>1</v>
      </c>
    </row>
    <row r="256" spans="1:42" ht="12.75" hidden="1" customHeight="1" outlineLevel="1" x14ac:dyDescent="0.2">
      <c r="B256" s="851"/>
      <c r="C256" s="851"/>
      <c r="D256" s="27" t="str">
        <f t="shared" si="431"/>
        <v/>
      </c>
      <c r="E256" s="191" t="str">
        <f t="shared" si="432"/>
        <v>Mi</v>
      </c>
      <c r="F256" s="191">
        <f t="shared" si="433"/>
        <v>2023</v>
      </c>
      <c r="G256" s="191">
        <f t="shared" si="434"/>
        <v>8</v>
      </c>
      <c r="H256" s="191">
        <f t="shared" si="440"/>
        <v>9</v>
      </c>
      <c r="I256" s="192">
        <f t="shared" si="435"/>
        <v>43685</v>
      </c>
      <c r="J256" s="192"/>
      <c r="K256" s="193">
        <f t="shared" si="417"/>
        <v>7</v>
      </c>
      <c r="L256" s="194">
        <f t="shared" si="417"/>
        <v>0</v>
      </c>
      <c r="M256" s="193">
        <f t="shared" si="417"/>
        <v>13</v>
      </c>
      <c r="N256" s="194">
        <f t="shared" si="417"/>
        <v>0</v>
      </c>
      <c r="O256" s="193">
        <f t="shared" si="417"/>
        <v>13</v>
      </c>
      <c r="P256" s="194">
        <f t="shared" si="417"/>
        <v>30</v>
      </c>
      <c r="Q256" s="193">
        <f t="shared" si="417"/>
        <v>15</v>
      </c>
      <c r="R256" s="194">
        <f t="shared" si="417"/>
        <v>55</v>
      </c>
      <c r="S256" s="193">
        <f t="shared" si="418"/>
        <v>15</v>
      </c>
      <c r="T256" s="194">
        <f t="shared" si="419"/>
        <v>55</v>
      </c>
      <c r="U256" s="193">
        <f t="shared" si="420"/>
        <v>15</v>
      </c>
      <c r="V256" s="194">
        <f t="shared" si="421"/>
        <v>55</v>
      </c>
      <c r="W256" s="195">
        <f t="shared" si="422"/>
        <v>0.29166666666666669</v>
      </c>
      <c r="X256" s="195">
        <f t="shared" si="423"/>
        <v>0.54166666666666663</v>
      </c>
      <c r="Y256" s="195">
        <f t="shared" si="424"/>
        <v>0.5625</v>
      </c>
      <c r="Z256" s="195">
        <f t="shared" si="425"/>
        <v>0.66319444444444442</v>
      </c>
      <c r="AA256" s="195">
        <f t="shared" si="426"/>
        <v>0.66319444444444442</v>
      </c>
      <c r="AB256" s="195">
        <f t="shared" si="427"/>
        <v>0.66319444444444442</v>
      </c>
      <c r="AC256" s="667"/>
      <c r="AD256" s="196">
        <f t="shared" si="428"/>
        <v>0.35069444444444442</v>
      </c>
      <c r="AE256" s="667"/>
      <c r="AF256" s="196">
        <f t="shared" si="429"/>
        <v>0.35069444444444436</v>
      </c>
      <c r="AG256" s="196"/>
      <c r="AH256" s="196" t="s">
        <v>1669</v>
      </c>
      <c r="AI256" s="196"/>
      <c r="AJ256" s="710"/>
      <c r="AK256" s="709">
        <f t="shared" si="436"/>
        <v>1</v>
      </c>
      <c r="AL256" s="709">
        <f t="shared" si="437"/>
        <v>0</v>
      </c>
      <c r="AM256" s="709">
        <f t="shared" si="438"/>
        <v>0</v>
      </c>
      <c r="AN256" s="709"/>
      <c r="AO256" s="709">
        <f t="shared" si="430"/>
        <v>0</v>
      </c>
      <c r="AP256" s="709">
        <f t="shared" si="439"/>
        <v>1</v>
      </c>
    </row>
    <row r="257" spans="2:42" ht="12.75" hidden="1" customHeight="1" outlineLevel="1" x14ac:dyDescent="0.2">
      <c r="B257" s="851"/>
      <c r="C257" s="851"/>
      <c r="D257" s="27" t="str">
        <f t="shared" si="431"/>
        <v/>
      </c>
      <c r="E257" s="191" t="str">
        <f t="shared" si="432"/>
        <v>Do</v>
      </c>
      <c r="F257" s="191">
        <f t="shared" si="433"/>
        <v>2023</v>
      </c>
      <c r="G257" s="191">
        <f t="shared" si="434"/>
        <v>8</v>
      </c>
      <c r="H257" s="191">
        <f t="shared" si="440"/>
        <v>10</v>
      </c>
      <c r="I257" s="192">
        <f t="shared" si="435"/>
        <v>43686</v>
      </c>
      <c r="J257" s="192"/>
      <c r="K257" s="193">
        <f t="shared" si="417"/>
        <v>7</v>
      </c>
      <c r="L257" s="194">
        <f t="shared" si="417"/>
        <v>0</v>
      </c>
      <c r="M257" s="193">
        <f t="shared" si="417"/>
        <v>13</v>
      </c>
      <c r="N257" s="194">
        <f t="shared" si="417"/>
        <v>0</v>
      </c>
      <c r="O257" s="193">
        <f t="shared" si="417"/>
        <v>13</v>
      </c>
      <c r="P257" s="194">
        <f t="shared" si="417"/>
        <v>30</v>
      </c>
      <c r="Q257" s="193">
        <f t="shared" si="417"/>
        <v>15</v>
      </c>
      <c r="R257" s="194">
        <f t="shared" si="417"/>
        <v>55</v>
      </c>
      <c r="S257" s="193">
        <f t="shared" si="418"/>
        <v>15</v>
      </c>
      <c r="T257" s="194">
        <f t="shared" si="419"/>
        <v>55</v>
      </c>
      <c r="U257" s="193">
        <f t="shared" si="420"/>
        <v>15</v>
      </c>
      <c r="V257" s="194">
        <f t="shared" si="421"/>
        <v>55</v>
      </c>
      <c r="W257" s="195">
        <f t="shared" si="422"/>
        <v>0.29166666666666669</v>
      </c>
      <c r="X257" s="195">
        <f t="shared" si="423"/>
        <v>0.54166666666666663</v>
      </c>
      <c r="Y257" s="195">
        <f t="shared" si="424"/>
        <v>0.5625</v>
      </c>
      <c r="Z257" s="195">
        <f t="shared" si="425"/>
        <v>0.66319444444444442</v>
      </c>
      <c r="AA257" s="195">
        <f t="shared" si="426"/>
        <v>0.66319444444444442</v>
      </c>
      <c r="AB257" s="195">
        <f t="shared" si="427"/>
        <v>0.66319444444444442</v>
      </c>
      <c r="AC257" s="667"/>
      <c r="AD257" s="196">
        <f t="shared" si="428"/>
        <v>0.35069444444444442</v>
      </c>
      <c r="AE257" s="667"/>
      <c r="AF257" s="196">
        <f t="shared" si="429"/>
        <v>0.35069444444444436</v>
      </c>
      <c r="AG257" s="196"/>
      <c r="AH257" s="196" t="s">
        <v>1669</v>
      </c>
      <c r="AI257" s="196"/>
      <c r="AJ257" s="710"/>
      <c r="AK257" s="709">
        <f t="shared" si="436"/>
        <v>1</v>
      </c>
      <c r="AL257" s="709">
        <f t="shared" si="437"/>
        <v>0</v>
      </c>
      <c r="AM257" s="709">
        <f t="shared" si="438"/>
        <v>0</v>
      </c>
      <c r="AN257" s="709"/>
      <c r="AO257" s="709">
        <f t="shared" si="430"/>
        <v>0</v>
      </c>
      <c r="AP257" s="709">
        <f t="shared" si="439"/>
        <v>1</v>
      </c>
    </row>
    <row r="258" spans="2:42" ht="12.75" hidden="1" customHeight="1" outlineLevel="1" x14ac:dyDescent="0.2">
      <c r="B258" s="851"/>
      <c r="C258" s="851"/>
      <c r="D258" s="27" t="str">
        <f t="shared" si="431"/>
        <v/>
      </c>
      <c r="E258" s="191" t="str">
        <f t="shared" si="432"/>
        <v>Fr</v>
      </c>
      <c r="F258" s="191">
        <f t="shared" si="433"/>
        <v>2023</v>
      </c>
      <c r="G258" s="191">
        <f t="shared" si="434"/>
        <v>8</v>
      </c>
      <c r="H258" s="191">
        <f t="shared" si="440"/>
        <v>11</v>
      </c>
      <c r="I258" s="192">
        <f t="shared" si="435"/>
        <v>43687</v>
      </c>
      <c r="J258" s="192"/>
      <c r="K258" s="193">
        <f t="shared" si="417"/>
        <v>7</v>
      </c>
      <c r="L258" s="194">
        <f t="shared" si="417"/>
        <v>0</v>
      </c>
      <c r="M258" s="193">
        <f t="shared" si="417"/>
        <v>13</v>
      </c>
      <c r="N258" s="194">
        <f t="shared" si="417"/>
        <v>0</v>
      </c>
      <c r="O258" s="193">
        <f t="shared" si="417"/>
        <v>13</v>
      </c>
      <c r="P258" s="194">
        <f t="shared" si="417"/>
        <v>30</v>
      </c>
      <c r="Q258" s="193">
        <f t="shared" si="417"/>
        <v>15</v>
      </c>
      <c r="R258" s="194">
        <f t="shared" si="417"/>
        <v>55</v>
      </c>
      <c r="S258" s="193">
        <f t="shared" si="418"/>
        <v>15</v>
      </c>
      <c r="T258" s="194">
        <f t="shared" si="419"/>
        <v>55</v>
      </c>
      <c r="U258" s="193">
        <f t="shared" si="420"/>
        <v>15</v>
      </c>
      <c r="V258" s="194">
        <f t="shared" si="421"/>
        <v>55</v>
      </c>
      <c r="W258" s="195">
        <f t="shared" si="422"/>
        <v>0.29166666666666669</v>
      </c>
      <c r="X258" s="195">
        <f t="shared" si="423"/>
        <v>0.54166666666666663</v>
      </c>
      <c r="Y258" s="195">
        <f t="shared" si="424"/>
        <v>0.5625</v>
      </c>
      <c r="Z258" s="195">
        <f t="shared" si="425"/>
        <v>0.66319444444444442</v>
      </c>
      <c r="AA258" s="195">
        <f t="shared" si="426"/>
        <v>0.66319444444444442</v>
      </c>
      <c r="AB258" s="195">
        <f t="shared" si="427"/>
        <v>0.66319444444444442</v>
      </c>
      <c r="AC258" s="667"/>
      <c r="AD258" s="196">
        <f t="shared" si="428"/>
        <v>0.35069444444444442</v>
      </c>
      <c r="AE258" s="667"/>
      <c r="AF258" s="196">
        <f t="shared" si="429"/>
        <v>0.35069444444444436</v>
      </c>
      <c r="AG258" s="196"/>
      <c r="AH258" s="196" t="s">
        <v>1669</v>
      </c>
      <c r="AI258" s="196"/>
      <c r="AJ258" s="710"/>
      <c r="AK258" s="709">
        <f t="shared" si="436"/>
        <v>1</v>
      </c>
      <c r="AL258" s="709">
        <f t="shared" si="437"/>
        <v>0</v>
      </c>
      <c r="AM258" s="709">
        <f t="shared" si="438"/>
        <v>0</v>
      </c>
      <c r="AN258" s="709"/>
      <c r="AO258" s="709">
        <f t="shared" si="430"/>
        <v>0</v>
      </c>
      <c r="AP258" s="709">
        <f t="shared" si="439"/>
        <v>1</v>
      </c>
    </row>
    <row r="259" spans="2:42" ht="12.75" hidden="1" customHeight="1" outlineLevel="1" x14ac:dyDescent="0.2">
      <c r="B259" s="851"/>
      <c r="C259" s="851"/>
      <c r="D259" s="27" t="str">
        <f t="shared" si="431"/>
        <v/>
      </c>
      <c r="E259" s="191" t="str">
        <f t="shared" si="432"/>
        <v>Sa</v>
      </c>
      <c r="F259" s="191">
        <f t="shared" si="433"/>
        <v>2023</v>
      </c>
      <c r="G259" s="191">
        <f t="shared" si="434"/>
        <v>8</v>
      </c>
      <c r="H259" s="191">
        <f t="shared" si="440"/>
        <v>12</v>
      </c>
      <c r="I259" s="192">
        <f t="shared" si="435"/>
        <v>43688</v>
      </c>
      <c r="J259" s="192"/>
      <c r="K259" s="193">
        <f t="shared" si="417"/>
        <v>0</v>
      </c>
      <c r="L259" s="194">
        <f t="shared" si="417"/>
        <v>0</v>
      </c>
      <c r="M259" s="193">
        <f t="shared" si="417"/>
        <v>0</v>
      </c>
      <c r="N259" s="194">
        <f t="shared" si="417"/>
        <v>0</v>
      </c>
      <c r="O259" s="193">
        <f t="shared" si="417"/>
        <v>0</v>
      </c>
      <c r="P259" s="194">
        <f t="shared" si="417"/>
        <v>0</v>
      </c>
      <c r="Q259" s="193">
        <f t="shared" si="417"/>
        <v>0</v>
      </c>
      <c r="R259" s="194">
        <f t="shared" si="417"/>
        <v>0</v>
      </c>
      <c r="S259" s="193">
        <f t="shared" si="418"/>
        <v>0</v>
      </c>
      <c r="T259" s="194">
        <f t="shared" si="419"/>
        <v>0</v>
      </c>
      <c r="U259" s="193">
        <f t="shared" si="420"/>
        <v>0</v>
      </c>
      <c r="V259" s="194">
        <f t="shared" si="421"/>
        <v>0</v>
      </c>
      <c r="W259" s="195">
        <f t="shared" si="422"/>
        <v>0</v>
      </c>
      <c r="X259" s="195">
        <f t="shared" si="423"/>
        <v>0</v>
      </c>
      <c r="Y259" s="195">
        <f t="shared" si="424"/>
        <v>0</v>
      </c>
      <c r="Z259" s="195">
        <f t="shared" si="425"/>
        <v>0</v>
      </c>
      <c r="AA259" s="195">
        <f t="shared" si="426"/>
        <v>0</v>
      </c>
      <c r="AB259" s="195">
        <f t="shared" si="427"/>
        <v>0</v>
      </c>
      <c r="AC259" s="667"/>
      <c r="AD259" s="196">
        <f t="shared" si="428"/>
        <v>0</v>
      </c>
      <c r="AE259" s="667"/>
      <c r="AF259" s="196">
        <f t="shared" si="429"/>
        <v>0</v>
      </c>
      <c r="AG259" s="196"/>
      <c r="AH259" s="196"/>
      <c r="AI259" s="196"/>
      <c r="AJ259" s="710"/>
      <c r="AK259" s="709">
        <f t="shared" si="436"/>
        <v>0</v>
      </c>
      <c r="AL259" s="709">
        <f t="shared" si="437"/>
        <v>0</v>
      </c>
      <c r="AM259" s="709">
        <f t="shared" si="438"/>
        <v>0</v>
      </c>
      <c r="AN259" s="709"/>
      <c r="AO259" s="709">
        <f t="shared" si="430"/>
        <v>0</v>
      </c>
      <c r="AP259" s="709">
        <f t="shared" si="439"/>
        <v>0</v>
      </c>
    </row>
    <row r="260" spans="2:42" ht="12.75" hidden="1" customHeight="1" outlineLevel="1" x14ac:dyDescent="0.2">
      <c r="B260" s="851"/>
      <c r="C260" s="851"/>
      <c r="D260" s="27" t="str">
        <f t="shared" si="431"/>
        <v/>
      </c>
      <c r="E260" s="191" t="str">
        <f t="shared" si="432"/>
        <v>So</v>
      </c>
      <c r="F260" s="191">
        <f t="shared" si="433"/>
        <v>2023</v>
      </c>
      <c r="G260" s="191">
        <f t="shared" si="434"/>
        <v>8</v>
      </c>
      <c r="H260" s="191">
        <f t="shared" si="440"/>
        <v>13</v>
      </c>
      <c r="I260" s="192">
        <f t="shared" si="435"/>
        <v>43689</v>
      </c>
      <c r="J260" s="192"/>
      <c r="K260" s="193">
        <f t="shared" si="417"/>
        <v>0</v>
      </c>
      <c r="L260" s="194">
        <f t="shared" si="417"/>
        <v>0</v>
      </c>
      <c r="M260" s="193">
        <f t="shared" si="417"/>
        <v>0</v>
      </c>
      <c r="N260" s="194">
        <f t="shared" si="417"/>
        <v>0</v>
      </c>
      <c r="O260" s="193">
        <f t="shared" si="417"/>
        <v>0</v>
      </c>
      <c r="P260" s="194">
        <f t="shared" si="417"/>
        <v>0</v>
      </c>
      <c r="Q260" s="193">
        <f t="shared" si="417"/>
        <v>0</v>
      </c>
      <c r="R260" s="194">
        <f t="shared" si="417"/>
        <v>0</v>
      </c>
      <c r="S260" s="193">
        <f t="shared" si="418"/>
        <v>0</v>
      </c>
      <c r="T260" s="194">
        <f t="shared" si="419"/>
        <v>0</v>
      </c>
      <c r="U260" s="193">
        <f t="shared" si="420"/>
        <v>0</v>
      </c>
      <c r="V260" s="194">
        <f t="shared" si="421"/>
        <v>0</v>
      </c>
      <c r="W260" s="195">
        <f t="shared" si="422"/>
        <v>0</v>
      </c>
      <c r="X260" s="195">
        <f t="shared" si="423"/>
        <v>0</v>
      </c>
      <c r="Y260" s="195">
        <f t="shared" si="424"/>
        <v>0</v>
      </c>
      <c r="Z260" s="195">
        <f t="shared" si="425"/>
        <v>0</v>
      </c>
      <c r="AA260" s="195">
        <f t="shared" si="426"/>
        <v>0</v>
      </c>
      <c r="AB260" s="195">
        <f t="shared" si="427"/>
        <v>0</v>
      </c>
      <c r="AC260" s="667"/>
      <c r="AD260" s="196">
        <f t="shared" si="428"/>
        <v>0</v>
      </c>
      <c r="AE260" s="667"/>
      <c r="AF260" s="196">
        <f t="shared" si="429"/>
        <v>0</v>
      </c>
      <c r="AG260" s="196"/>
      <c r="AH260" s="196"/>
      <c r="AI260" s="196"/>
      <c r="AJ260" s="710"/>
      <c r="AK260" s="709">
        <f t="shared" si="436"/>
        <v>0</v>
      </c>
      <c r="AL260" s="709">
        <f t="shared" si="437"/>
        <v>0</v>
      </c>
      <c r="AM260" s="709">
        <f t="shared" si="438"/>
        <v>0</v>
      </c>
      <c r="AN260" s="709"/>
      <c r="AO260" s="709">
        <f t="shared" si="430"/>
        <v>0</v>
      </c>
      <c r="AP260" s="709">
        <f t="shared" si="439"/>
        <v>0</v>
      </c>
    </row>
    <row r="261" spans="2:42" ht="12.75" hidden="1" customHeight="1" outlineLevel="1" x14ac:dyDescent="0.2">
      <c r="B261" s="851"/>
      <c r="C261" s="851"/>
      <c r="D261" s="27">
        <f t="shared" si="431"/>
        <v>33</v>
      </c>
      <c r="E261" s="191" t="str">
        <f t="shared" si="432"/>
        <v>Mo</v>
      </c>
      <c r="F261" s="191">
        <f t="shared" si="433"/>
        <v>2023</v>
      </c>
      <c r="G261" s="191">
        <f t="shared" si="434"/>
        <v>8</v>
      </c>
      <c r="H261" s="191">
        <f t="shared" si="440"/>
        <v>14</v>
      </c>
      <c r="I261" s="192">
        <f t="shared" si="435"/>
        <v>43690</v>
      </c>
      <c r="J261" s="192"/>
      <c r="K261" s="193">
        <f t="shared" si="417"/>
        <v>7</v>
      </c>
      <c r="L261" s="194">
        <f t="shared" si="417"/>
        <v>0</v>
      </c>
      <c r="M261" s="193">
        <f t="shared" si="417"/>
        <v>13</v>
      </c>
      <c r="N261" s="194">
        <f t="shared" si="417"/>
        <v>0</v>
      </c>
      <c r="O261" s="193">
        <f t="shared" si="417"/>
        <v>13</v>
      </c>
      <c r="P261" s="194">
        <f t="shared" si="417"/>
        <v>30</v>
      </c>
      <c r="Q261" s="193">
        <f t="shared" si="417"/>
        <v>15</v>
      </c>
      <c r="R261" s="194">
        <f t="shared" si="417"/>
        <v>55</v>
      </c>
      <c r="S261" s="193">
        <f t="shared" si="418"/>
        <v>15</v>
      </c>
      <c r="T261" s="194">
        <f t="shared" si="419"/>
        <v>55</v>
      </c>
      <c r="U261" s="193">
        <f t="shared" si="420"/>
        <v>15</v>
      </c>
      <c r="V261" s="194">
        <f t="shared" si="421"/>
        <v>55</v>
      </c>
      <c r="W261" s="195">
        <f t="shared" si="422"/>
        <v>0.29166666666666669</v>
      </c>
      <c r="X261" s="195">
        <f t="shared" si="423"/>
        <v>0.54166666666666663</v>
      </c>
      <c r="Y261" s="195">
        <f t="shared" si="424"/>
        <v>0.5625</v>
      </c>
      <c r="Z261" s="195">
        <f t="shared" si="425"/>
        <v>0.66319444444444442</v>
      </c>
      <c r="AA261" s="195">
        <f t="shared" si="426"/>
        <v>0.66319444444444442</v>
      </c>
      <c r="AB261" s="195">
        <f t="shared" si="427"/>
        <v>0.66319444444444442</v>
      </c>
      <c r="AC261" s="667"/>
      <c r="AD261" s="196">
        <f t="shared" si="428"/>
        <v>0.35069444444444442</v>
      </c>
      <c r="AE261" s="667"/>
      <c r="AF261" s="196">
        <f t="shared" si="429"/>
        <v>0.35069444444444436</v>
      </c>
      <c r="AG261" s="196"/>
      <c r="AH261" s="196" t="s">
        <v>1669</v>
      </c>
      <c r="AI261" s="196"/>
      <c r="AJ261" s="710"/>
      <c r="AK261" s="709">
        <f t="shared" si="436"/>
        <v>1</v>
      </c>
      <c r="AL261" s="709">
        <f t="shared" si="437"/>
        <v>0</v>
      </c>
      <c r="AM261" s="709">
        <f t="shared" si="438"/>
        <v>0</v>
      </c>
      <c r="AN261" s="709"/>
      <c r="AO261" s="709">
        <f t="shared" si="430"/>
        <v>0</v>
      </c>
      <c r="AP261" s="709">
        <f t="shared" si="439"/>
        <v>1</v>
      </c>
    </row>
    <row r="262" spans="2:42" ht="12.75" hidden="1" customHeight="1" outlineLevel="1" x14ac:dyDescent="0.2">
      <c r="B262" s="851"/>
      <c r="C262" s="851"/>
      <c r="D262" s="27" t="str">
        <f t="shared" si="431"/>
        <v/>
      </c>
      <c r="E262" s="191" t="str">
        <f t="shared" si="432"/>
        <v>Di</v>
      </c>
      <c r="F262" s="191">
        <f t="shared" si="433"/>
        <v>2023</v>
      </c>
      <c r="G262" s="191">
        <f t="shared" si="434"/>
        <v>8</v>
      </c>
      <c r="H262" s="191">
        <f t="shared" si="440"/>
        <v>15</v>
      </c>
      <c r="I262" s="192">
        <f t="shared" si="435"/>
        <v>43691</v>
      </c>
      <c r="J262" s="192"/>
      <c r="K262" s="193">
        <f t="shared" si="417"/>
        <v>7</v>
      </c>
      <c r="L262" s="194">
        <f t="shared" si="417"/>
        <v>0</v>
      </c>
      <c r="M262" s="193">
        <f t="shared" si="417"/>
        <v>13</v>
      </c>
      <c r="N262" s="194">
        <f t="shared" si="417"/>
        <v>0</v>
      </c>
      <c r="O262" s="193">
        <f t="shared" si="417"/>
        <v>13</v>
      </c>
      <c r="P262" s="194">
        <f t="shared" si="417"/>
        <v>30</v>
      </c>
      <c r="Q262" s="193">
        <f t="shared" si="417"/>
        <v>15</v>
      </c>
      <c r="R262" s="194">
        <f t="shared" si="417"/>
        <v>55</v>
      </c>
      <c r="S262" s="193">
        <f t="shared" si="418"/>
        <v>15</v>
      </c>
      <c r="T262" s="194">
        <f t="shared" si="419"/>
        <v>55</v>
      </c>
      <c r="U262" s="193">
        <f t="shared" si="420"/>
        <v>15</v>
      </c>
      <c r="V262" s="194">
        <f t="shared" si="421"/>
        <v>55</v>
      </c>
      <c r="W262" s="195">
        <f t="shared" si="422"/>
        <v>0.29166666666666669</v>
      </c>
      <c r="X262" s="195">
        <f t="shared" si="423"/>
        <v>0.54166666666666663</v>
      </c>
      <c r="Y262" s="195">
        <f t="shared" si="424"/>
        <v>0.5625</v>
      </c>
      <c r="Z262" s="195">
        <f t="shared" si="425"/>
        <v>0.66319444444444442</v>
      </c>
      <c r="AA262" s="195">
        <f t="shared" si="426"/>
        <v>0.66319444444444442</v>
      </c>
      <c r="AB262" s="195">
        <f t="shared" si="427"/>
        <v>0.66319444444444442</v>
      </c>
      <c r="AC262" s="667"/>
      <c r="AD262" s="196">
        <f t="shared" si="428"/>
        <v>0.35069444444444442</v>
      </c>
      <c r="AE262" s="667"/>
      <c r="AF262" s="196">
        <f t="shared" si="429"/>
        <v>0.35069444444444436</v>
      </c>
      <c r="AG262" s="196"/>
      <c r="AH262" s="196" t="s">
        <v>1669</v>
      </c>
      <c r="AI262" s="196"/>
      <c r="AJ262" s="710"/>
      <c r="AK262" s="709">
        <f t="shared" si="436"/>
        <v>1</v>
      </c>
      <c r="AL262" s="709">
        <f t="shared" si="437"/>
        <v>0</v>
      </c>
      <c r="AM262" s="709">
        <f t="shared" si="438"/>
        <v>0</v>
      </c>
      <c r="AN262" s="709"/>
      <c r="AO262" s="709">
        <f t="shared" si="430"/>
        <v>0</v>
      </c>
      <c r="AP262" s="709">
        <f t="shared" si="439"/>
        <v>1</v>
      </c>
    </row>
    <row r="263" spans="2:42" ht="12.75" hidden="1" customHeight="1" outlineLevel="1" x14ac:dyDescent="0.2">
      <c r="B263" s="851"/>
      <c r="C263" s="851"/>
      <c r="D263" s="27" t="str">
        <f t="shared" si="431"/>
        <v/>
      </c>
      <c r="E263" s="191" t="str">
        <f t="shared" si="432"/>
        <v>Mi</v>
      </c>
      <c r="F263" s="191">
        <f t="shared" si="433"/>
        <v>2023</v>
      </c>
      <c r="G263" s="191">
        <f t="shared" si="434"/>
        <v>8</v>
      </c>
      <c r="H263" s="191">
        <f t="shared" si="440"/>
        <v>16</v>
      </c>
      <c r="I263" s="192">
        <f t="shared" si="435"/>
        <v>43692</v>
      </c>
      <c r="J263" s="192"/>
      <c r="K263" s="193">
        <f t="shared" si="417"/>
        <v>7</v>
      </c>
      <c r="L263" s="194">
        <f t="shared" si="417"/>
        <v>0</v>
      </c>
      <c r="M263" s="193">
        <f t="shared" si="417"/>
        <v>13</v>
      </c>
      <c r="N263" s="194">
        <f t="shared" si="417"/>
        <v>0</v>
      </c>
      <c r="O263" s="193">
        <f t="shared" si="417"/>
        <v>13</v>
      </c>
      <c r="P263" s="194">
        <f t="shared" si="417"/>
        <v>30</v>
      </c>
      <c r="Q263" s="193">
        <f t="shared" si="417"/>
        <v>15</v>
      </c>
      <c r="R263" s="194">
        <f t="shared" si="417"/>
        <v>55</v>
      </c>
      <c r="S263" s="193">
        <f t="shared" si="418"/>
        <v>15</v>
      </c>
      <c r="T263" s="194">
        <f t="shared" si="419"/>
        <v>55</v>
      </c>
      <c r="U263" s="193">
        <f t="shared" si="420"/>
        <v>15</v>
      </c>
      <c r="V263" s="194">
        <f t="shared" si="421"/>
        <v>55</v>
      </c>
      <c r="W263" s="195">
        <f t="shared" si="422"/>
        <v>0.29166666666666669</v>
      </c>
      <c r="X263" s="195">
        <f t="shared" si="423"/>
        <v>0.54166666666666663</v>
      </c>
      <c r="Y263" s="195">
        <f t="shared" si="424"/>
        <v>0.5625</v>
      </c>
      <c r="Z263" s="195">
        <f t="shared" si="425"/>
        <v>0.66319444444444442</v>
      </c>
      <c r="AA263" s="195">
        <f t="shared" si="426"/>
        <v>0.66319444444444442</v>
      </c>
      <c r="AB263" s="195">
        <f t="shared" si="427"/>
        <v>0.66319444444444442</v>
      </c>
      <c r="AC263" s="667"/>
      <c r="AD263" s="196">
        <f t="shared" si="428"/>
        <v>0.35069444444444442</v>
      </c>
      <c r="AE263" s="667"/>
      <c r="AF263" s="196">
        <f t="shared" si="429"/>
        <v>0.35069444444444436</v>
      </c>
      <c r="AG263" s="196"/>
      <c r="AH263" s="196" t="s">
        <v>1669</v>
      </c>
      <c r="AI263" s="196"/>
      <c r="AJ263" s="709"/>
      <c r="AK263" s="709">
        <f t="shared" si="436"/>
        <v>1</v>
      </c>
      <c r="AL263" s="709">
        <f t="shared" si="437"/>
        <v>0</v>
      </c>
      <c r="AM263" s="709">
        <f t="shared" si="438"/>
        <v>0</v>
      </c>
      <c r="AN263" s="709"/>
      <c r="AO263" s="709">
        <f t="shared" si="430"/>
        <v>0</v>
      </c>
      <c r="AP263" s="709">
        <f t="shared" si="439"/>
        <v>1</v>
      </c>
    </row>
    <row r="264" spans="2:42" ht="12.75" hidden="1" customHeight="1" outlineLevel="1" x14ac:dyDescent="0.2">
      <c r="B264" s="851"/>
      <c r="C264" s="851"/>
      <c r="D264" s="27" t="str">
        <f t="shared" si="431"/>
        <v/>
      </c>
      <c r="E264" s="191" t="str">
        <f t="shared" si="432"/>
        <v>Do</v>
      </c>
      <c r="F264" s="191">
        <f t="shared" si="433"/>
        <v>2023</v>
      </c>
      <c r="G264" s="191">
        <f t="shared" si="434"/>
        <v>8</v>
      </c>
      <c r="H264" s="191">
        <f t="shared" si="440"/>
        <v>17</v>
      </c>
      <c r="I264" s="192">
        <f t="shared" si="435"/>
        <v>43693</v>
      </c>
      <c r="J264" s="192"/>
      <c r="K264" s="193">
        <f t="shared" ref="K264:R274" si="441">IF(OR($E264="Sa",$E264="So"),K$4,K$5)</f>
        <v>7</v>
      </c>
      <c r="L264" s="194">
        <f t="shared" si="441"/>
        <v>0</v>
      </c>
      <c r="M264" s="193">
        <f t="shared" si="441"/>
        <v>13</v>
      </c>
      <c r="N264" s="194">
        <f t="shared" si="441"/>
        <v>0</v>
      </c>
      <c r="O264" s="193">
        <f t="shared" si="441"/>
        <v>13</v>
      </c>
      <c r="P264" s="194">
        <f t="shared" si="441"/>
        <v>30</v>
      </c>
      <c r="Q264" s="193">
        <f t="shared" si="441"/>
        <v>15</v>
      </c>
      <c r="R264" s="194">
        <f t="shared" si="441"/>
        <v>55</v>
      </c>
      <c r="S264" s="193">
        <f t="shared" si="418"/>
        <v>15</v>
      </c>
      <c r="T264" s="194">
        <f t="shared" si="419"/>
        <v>55</v>
      </c>
      <c r="U264" s="193">
        <f t="shared" si="420"/>
        <v>15</v>
      </c>
      <c r="V264" s="194">
        <f t="shared" si="421"/>
        <v>55</v>
      </c>
      <c r="W264" s="195">
        <f t="shared" si="422"/>
        <v>0.29166666666666669</v>
      </c>
      <c r="X264" s="195">
        <f t="shared" si="423"/>
        <v>0.54166666666666663</v>
      </c>
      <c r="Y264" s="195">
        <f t="shared" si="424"/>
        <v>0.5625</v>
      </c>
      <c r="Z264" s="195">
        <f t="shared" si="425"/>
        <v>0.66319444444444442</v>
      </c>
      <c r="AA264" s="195">
        <f t="shared" si="426"/>
        <v>0.66319444444444442</v>
      </c>
      <c r="AB264" s="195">
        <f t="shared" si="427"/>
        <v>0.66319444444444442</v>
      </c>
      <c r="AC264" s="667"/>
      <c r="AD264" s="196">
        <f t="shared" si="428"/>
        <v>0.35069444444444442</v>
      </c>
      <c r="AE264" s="667"/>
      <c r="AF264" s="196">
        <f t="shared" si="429"/>
        <v>0.35069444444444436</v>
      </c>
      <c r="AG264" s="196"/>
      <c r="AH264" s="196" t="s">
        <v>1669</v>
      </c>
      <c r="AI264" s="196"/>
      <c r="AJ264" s="709"/>
      <c r="AK264" s="709">
        <f t="shared" si="436"/>
        <v>1</v>
      </c>
      <c r="AL264" s="709">
        <f t="shared" si="437"/>
        <v>0</v>
      </c>
      <c r="AM264" s="709">
        <f t="shared" si="438"/>
        <v>0</v>
      </c>
      <c r="AN264" s="709"/>
      <c r="AO264" s="709">
        <f t="shared" si="430"/>
        <v>0</v>
      </c>
      <c r="AP264" s="709">
        <f t="shared" si="439"/>
        <v>1</v>
      </c>
    </row>
    <row r="265" spans="2:42" ht="12.75" hidden="1" customHeight="1" outlineLevel="1" x14ac:dyDescent="0.2">
      <c r="B265" s="851"/>
      <c r="C265" s="851"/>
      <c r="D265" s="27" t="str">
        <f t="shared" si="431"/>
        <v/>
      </c>
      <c r="E265" s="191" t="str">
        <f t="shared" si="432"/>
        <v>Fr</v>
      </c>
      <c r="F265" s="191">
        <f t="shared" si="433"/>
        <v>2023</v>
      </c>
      <c r="G265" s="191">
        <f t="shared" si="434"/>
        <v>8</v>
      </c>
      <c r="H265" s="191">
        <f t="shared" si="440"/>
        <v>18</v>
      </c>
      <c r="I265" s="192">
        <f t="shared" si="435"/>
        <v>43694</v>
      </c>
      <c r="J265" s="192"/>
      <c r="K265" s="193">
        <f t="shared" si="441"/>
        <v>7</v>
      </c>
      <c r="L265" s="194">
        <f t="shared" si="441"/>
        <v>0</v>
      </c>
      <c r="M265" s="193">
        <f t="shared" si="441"/>
        <v>13</v>
      </c>
      <c r="N265" s="194">
        <f t="shared" si="441"/>
        <v>0</v>
      </c>
      <c r="O265" s="193">
        <f t="shared" si="441"/>
        <v>13</v>
      </c>
      <c r="P265" s="194">
        <f t="shared" si="441"/>
        <v>30</v>
      </c>
      <c r="Q265" s="193">
        <f t="shared" si="441"/>
        <v>15</v>
      </c>
      <c r="R265" s="194">
        <f t="shared" si="441"/>
        <v>55</v>
      </c>
      <c r="S265" s="193">
        <f t="shared" si="418"/>
        <v>15</v>
      </c>
      <c r="T265" s="194">
        <f t="shared" si="419"/>
        <v>55</v>
      </c>
      <c r="U265" s="193">
        <f t="shared" si="420"/>
        <v>15</v>
      </c>
      <c r="V265" s="194">
        <f t="shared" si="421"/>
        <v>55</v>
      </c>
      <c r="W265" s="195">
        <f t="shared" si="422"/>
        <v>0.29166666666666669</v>
      </c>
      <c r="X265" s="195">
        <f t="shared" si="423"/>
        <v>0.54166666666666663</v>
      </c>
      <c r="Y265" s="195">
        <f t="shared" si="424"/>
        <v>0.5625</v>
      </c>
      <c r="Z265" s="195">
        <f t="shared" si="425"/>
        <v>0.66319444444444442</v>
      </c>
      <c r="AA265" s="195">
        <f t="shared" si="426"/>
        <v>0.66319444444444442</v>
      </c>
      <c r="AB265" s="195">
        <f t="shared" si="427"/>
        <v>0.66319444444444442</v>
      </c>
      <c r="AC265" s="667"/>
      <c r="AD265" s="196">
        <f t="shared" si="428"/>
        <v>0.35069444444444442</v>
      </c>
      <c r="AE265" s="667"/>
      <c r="AF265" s="196">
        <f t="shared" si="429"/>
        <v>0.35069444444444436</v>
      </c>
      <c r="AG265" s="196"/>
      <c r="AH265" s="196" t="s">
        <v>1669</v>
      </c>
      <c r="AI265" s="196"/>
      <c r="AJ265" s="709"/>
      <c r="AK265" s="709">
        <f t="shared" si="436"/>
        <v>1</v>
      </c>
      <c r="AL265" s="709">
        <f t="shared" si="437"/>
        <v>0</v>
      </c>
      <c r="AM265" s="709">
        <f t="shared" si="438"/>
        <v>0</v>
      </c>
      <c r="AN265" s="709"/>
      <c r="AO265" s="709">
        <f t="shared" si="430"/>
        <v>0</v>
      </c>
      <c r="AP265" s="709">
        <f t="shared" si="439"/>
        <v>1</v>
      </c>
    </row>
    <row r="266" spans="2:42" ht="12.75" hidden="1" customHeight="1" outlineLevel="1" x14ac:dyDescent="0.2">
      <c r="B266" s="851"/>
      <c r="C266" s="851"/>
      <c r="D266" s="27" t="str">
        <f t="shared" si="431"/>
        <v/>
      </c>
      <c r="E266" s="191" t="str">
        <f t="shared" si="432"/>
        <v>Sa</v>
      </c>
      <c r="F266" s="191">
        <f t="shared" si="433"/>
        <v>2023</v>
      </c>
      <c r="G266" s="191">
        <f t="shared" si="434"/>
        <v>8</v>
      </c>
      <c r="H266" s="191">
        <f t="shared" si="440"/>
        <v>19</v>
      </c>
      <c r="I266" s="192">
        <f t="shared" si="435"/>
        <v>43695</v>
      </c>
      <c r="J266" s="192"/>
      <c r="K266" s="193">
        <f t="shared" si="441"/>
        <v>0</v>
      </c>
      <c r="L266" s="194">
        <f t="shared" si="441"/>
        <v>0</v>
      </c>
      <c r="M266" s="193">
        <f t="shared" si="441"/>
        <v>0</v>
      </c>
      <c r="N266" s="194">
        <f t="shared" si="441"/>
        <v>0</v>
      </c>
      <c r="O266" s="193">
        <f t="shared" si="441"/>
        <v>0</v>
      </c>
      <c r="P266" s="194">
        <f t="shared" si="441"/>
        <v>0</v>
      </c>
      <c r="Q266" s="193">
        <f t="shared" si="441"/>
        <v>0</v>
      </c>
      <c r="R266" s="194">
        <f t="shared" si="441"/>
        <v>0</v>
      </c>
      <c r="S266" s="193">
        <f t="shared" si="418"/>
        <v>0</v>
      </c>
      <c r="T266" s="194">
        <f t="shared" si="419"/>
        <v>0</v>
      </c>
      <c r="U266" s="193">
        <f t="shared" si="420"/>
        <v>0</v>
      </c>
      <c r="V266" s="194">
        <f t="shared" si="421"/>
        <v>0</v>
      </c>
      <c r="W266" s="195">
        <f t="shared" si="422"/>
        <v>0</v>
      </c>
      <c r="X266" s="195">
        <f t="shared" si="423"/>
        <v>0</v>
      </c>
      <c r="Y266" s="195">
        <f t="shared" si="424"/>
        <v>0</v>
      </c>
      <c r="Z266" s="195">
        <f t="shared" si="425"/>
        <v>0</v>
      </c>
      <c r="AA266" s="195">
        <f t="shared" si="426"/>
        <v>0</v>
      </c>
      <c r="AB266" s="195">
        <f t="shared" si="427"/>
        <v>0</v>
      </c>
      <c r="AC266" s="667"/>
      <c r="AD266" s="196">
        <f t="shared" si="428"/>
        <v>0</v>
      </c>
      <c r="AE266" s="667"/>
      <c r="AF266" s="196">
        <f t="shared" si="429"/>
        <v>0</v>
      </c>
      <c r="AG266" s="196"/>
      <c r="AH266" s="196"/>
      <c r="AI266" s="196"/>
      <c r="AJ266" s="709"/>
      <c r="AK266" s="709">
        <f t="shared" si="436"/>
        <v>0</v>
      </c>
      <c r="AL266" s="709">
        <f t="shared" si="437"/>
        <v>0</v>
      </c>
      <c r="AM266" s="709">
        <f t="shared" si="438"/>
        <v>0</v>
      </c>
      <c r="AN266" s="709"/>
      <c r="AO266" s="709">
        <f t="shared" si="430"/>
        <v>0</v>
      </c>
      <c r="AP266" s="709">
        <f t="shared" si="439"/>
        <v>0</v>
      </c>
    </row>
    <row r="267" spans="2:42" ht="12.75" hidden="1" customHeight="1" outlineLevel="1" x14ac:dyDescent="0.2">
      <c r="B267" s="851"/>
      <c r="C267" s="851"/>
      <c r="D267" s="27" t="str">
        <f t="shared" si="431"/>
        <v/>
      </c>
      <c r="E267" s="191" t="str">
        <f t="shared" si="432"/>
        <v>So</v>
      </c>
      <c r="F267" s="191">
        <f t="shared" si="433"/>
        <v>2023</v>
      </c>
      <c r="G267" s="191">
        <f t="shared" si="434"/>
        <v>8</v>
      </c>
      <c r="H267" s="191">
        <f t="shared" si="440"/>
        <v>20</v>
      </c>
      <c r="I267" s="192">
        <f t="shared" si="435"/>
        <v>43696</v>
      </c>
      <c r="J267" s="192"/>
      <c r="K267" s="193">
        <f t="shared" si="441"/>
        <v>0</v>
      </c>
      <c r="L267" s="194">
        <f t="shared" si="441"/>
        <v>0</v>
      </c>
      <c r="M267" s="193">
        <f t="shared" si="441"/>
        <v>0</v>
      </c>
      <c r="N267" s="194">
        <f t="shared" si="441"/>
        <v>0</v>
      </c>
      <c r="O267" s="193">
        <f t="shared" si="441"/>
        <v>0</v>
      </c>
      <c r="P267" s="194">
        <f t="shared" si="441"/>
        <v>0</v>
      </c>
      <c r="Q267" s="193">
        <f t="shared" si="441"/>
        <v>0</v>
      </c>
      <c r="R267" s="194">
        <f t="shared" si="441"/>
        <v>0</v>
      </c>
      <c r="S267" s="193">
        <f t="shared" si="418"/>
        <v>0</v>
      </c>
      <c r="T267" s="194">
        <f t="shared" si="419"/>
        <v>0</v>
      </c>
      <c r="U267" s="193">
        <f t="shared" si="420"/>
        <v>0</v>
      </c>
      <c r="V267" s="194">
        <f t="shared" si="421"/>
        <v>0</v>
      </c>
      <c r="W267" s="195">
        <f t="shared" si="422"/>
        <v>0</v>
      </c>
      <c r="X267" s="195">
        <f t="shared" si="423"/>
        <v>0</v>
      </c>
      <c r="Y267" s="195">
        <f t="shared" si="424"/>
        <v>0</v>
      </c>
      <c r="Z267" s="195">
        <f t="shared" si="425"/>
        <v>0</v>
      </c>
      <c r="AA267" s="195">
        <f t="shared" si="426"/>
        <v>0</v>
      </c>
      <c r="AB267" s="195">
        <f t="shared" si="427"/>
        <v>0</v>
      </c>
      <c r="AC267" s="667"/>
      <c r="AD267" s="196">
        <f t="shared" si="428"/>
        <v>0</v>
      </c>
      <c r="AE267" s="667"/>
      <c r="AF267" s="196">
        <f t="shared" si="429"/>
        <v>0</v>
      </c>
      <c r="AG267" s="196"/>
      <c r="AH267" s="196"/>
      <c r="AI267" s="196"/>
      <c r="AJ267" s="709"/>
      <c r="AK267" s="709">
        <f t="shared" si="436"/>
        <v>0</v>
      </c>
      <c r="AL267" s="709">
        <f t="shared" si="437"/>
        <v>0</v>
      </c>
      <c r="AM267" s="709">
        <f t="shared" si="438"/>
        <v>0</v>
      </c>
      <c r="AN267" s="709"/>
      <c r="AO267" s="709">
        <f t="shared" si="430"/>
        <v>0</v>
      </c>
      <c r="AP267" s="709">
        <f t="shared" si="439"/>
        <v>0</v>
      </c>
    </row>
    <row r="268" spans="2:42" ht="12.75" hidden="1" customHeight="1" outlineLevel="1" x14ac:dyDescent="0.2">
      <c r="B268" s="851"/>
      <c r="C268" s="851"/>
      <c r="D268" s="27">
        <f t="shared" si="431"/>
        <v>34</v>
      </c>
      <c r="E268" s="191" t="str">
        <f t="shared" si="432"/>
        <v>Mo</v>
      </c>
      <c r="F268" s="191">
        <f t="shared" si="433"/>
        <v>2023</v>
      </c>
      <c r="G268" s="191">
        <f t="shared" si="434"/>
        <v>8</v>
      </c>
      <c r="H268" s="191">
        <f t="shared" si="440"/>
        <v>21</v>
      </c>
      <c r="I268" s="192">
        <f t="shared" si="435"/>
        <v>43697</v>
      </c>
      <c r="J268" s="192"/>
      <c r="K268" s="193">
        <v>8</v>
      </c>
      <c r="L268" s="194">
        <v>10</v>
      </c>
      <c r="M268" s="193">
        <v>13</v>
      </c>
      <c r="N268" s="194">
        <v>0</v>
      </c>
      <c r="O268" s="193">
        <v>13</v>
      </c>
      <c r="P268" s="194">
        <v>30</v>
      </c>
      <c r="Q268" s="193">
        <v>17</v>
      </c>
      <c r="R268" s="194">
        <v>5</v>
      </c>
      <c r="S268" s="193">
        <f t="shared" si="418"/>
        <v>17</v>
      </c>
      <c r="T268" s="194">
        <f t="shared" si="419"/>
        <v>5</v>
      </c>
      <c r="U268" s="193">
        <f t="shared" si="420"/>
        <v>17</v>
      </c>
      <c r="V268" s="194">
        <f t="shared" si="421"/>
        <v>5</v>
      </c>
      <c r="W268" s="195">
        <f t="shared" si="422"/>
        <v>0.34027777777777773</v>
      </c>
      <c r="X268" s="195">
        <f t="shared" si="423"/>
        <v>0.54166666666666663</v>
      </c>
      <c r="Y268" s="195">
        <f t="shared" si="424"/>
        <v>0.5625</v>
      </c>
      <c r="Z268" s="195">
        <f t="shared" si="425"/>
        <v>0.71180555555555547</v>
      </c>
      <c r="AA268" s="195">
        <f t="shared" si="426"/>
        <v>0.71180555555555547</v>
      </c>
      <c r="AB268" s="195">
        <f t="shared" si="427"/>
        <v>0.71180555555555547</v>
      </c>
      <c r="AC268" s="667"/>
      <c r="AD268" s="196">
        <f t="shared" si="428"/>
        <v>0.35069444444444442</v>
      </c>
      <c r="AE268" s="667"/>
      <c r="AF268" s="196">
        <f t="shared" si="429"/>
        <v>0.35069444444444436</v>
      </c>
      <c r="AG268" s="196"/>
      <c r="AH268" s="196" t="s">
        <v>963</v>
      </c>
      <c r="AI268" s="196"/>
      <c r="AJ268" s="709"/>
      <c r="AK268" s="709">
        <f t="shared" si="436"/>
        <v>0</v>
      </c>
      <c r="AL268" s="709">
        <f t="shared" si="437"/>
        <v>0</v>
      </c>
      <c r="AM268" s="709">
        <f t="shared" si="438"/>
        <v>0</v>
      </c>
      <c r="AN268" s="709"/>
      <c r="AO268" s="709">
        <f t="shared" si="430"/>
        <v>1</v>
      </c>
      <c r="AP268" s="709">
        <f t="shared" si="439"/>
        <v>1</v>
      </c>
    </row>
    <row r="269" spans="2:42" ht="12.75" hidden="1" customHeight="1" outlineLevel="1" x14ac:dyDescent="0.2">
      <c r="B269" s="851"/>
      <c r="C269" s="851"/>
      <c r="D269" s="27" t="str">
        <f t="shared" si="431"/>
        <v/>
      </c>
      <c r="E269" s="191" t="str">
        <f t="shared" si="432"/>
        <v>Di</v>
      </c>
      <c r="F269" s="191">
        <f t="shared" si="433"/>
        <v>2023</v>
      </c>
      <c r="G269" s="191">
        <f t="shared" si="434"/>
        <v>8</v>
      </c>
      <c r="H269" s="191">
        <f t="shared" si="440"/>
        <v>22</v>
      </c>
      <c r="I269" s="192">
        <f t="shared" si="435"/>
        <v>43698</v>
      </c>
      <c r="J269" s="192"/>
      <c r="K269" s="193">
        <v>8</v>
      </c>
      <c r="L269" s="194">
        <v>30</v>
      </c>
      <c r="M269" s="193">
        <v>12</v>
      </c>
      <c r="N269" s="194">
        <v>45</v>
      </c>
      <c r="O269" s="193">
        <v>13</v>
      </c>
      <c r="P269" s="194">
        <v>30</v>
      </c>
      <c r="Q269" s="193">
        <v>17</v>
      </c>
      <c r="R269" s="194">
        <v>30</v>
      </c>
      <c r="S269" s="193">
        <f t="shared" si="418"/>
        <v>17</v>
      </c>
      <c r="T269" s="194">
        <f t="shared" si="419"/>
        <v>30</v>
      </c>
      <c r="U269" s="193">
        <f t="shared" si="420"/>
        <v>17</v>
      </c>
      <c r="V269" s="194">
        <f t="shared" si="421"/>
        <v>30</v>
      </c>
      <c r="W269" s="195">
        <f t="shared" si="422"/>
        <v>0.35416666666666669</v>
      </c>
      <c r="X269" s="195">
        <f t="shared" si="423"/>
        <v>0.53125</v>
      </c>
      <c r="Y269" s="195">
        <f t="shared" si="424"/>
        <v>0.5625</v>
      </c>
      <c r="Z269" s="195">
        <f t="shared" si="425"/>
        <v>0.72916666666666663</v>
      </c>
      <c r="AA269" s="195">
        <f t="shared" si="426"/>
        <v>0.72916666666666663</v>
      </c>
      <c r="AB269" s="195">
        <f t="shared" si="427"/>
        <v>0.72916666666666663</v>
      </c>
      <c r="AC269" s="667"/>
      <c r="AD269" s="196">
        <f t="shared" si="428"/>
        <v>0.35069444444444442</v>
      </c>
      <c r="AE269" s="667"/>
      <c r="AF269" s="196">
        <f t="shared" si="429"/>
        <v>0.34374999999999994</v>
      </c>
      <c r="AG269" s="196"/>
      <c r="AH269" s="196" t="s">
        <v>963</v>
      </c>
      <c r="AI269" s="196"/>
      <c r="AJ269" s="709"/>
      <c r="AK269" s="709">
        <f t="shared" si="436"/>
        <v>0</v>
      </c>
      <c r="AL269" s="709">
        <f t="shared" si="437"/>
        <v>0</v>
      </c>
      <c r="AM269" s="709">
        <f t="shared" si="438"/>
        <v>0</v>
      </c>
      <c r="AN269" s="709"/>
      <c r="AO269" s="709">
        <f t="shared" si="430"/>
        <v>1</v>
      </c>
      <c r="AP269" s="709">
        <f t="shared" si="439"/>
        <v>1</v>
      </c>
    </row>
    <row r="270" spans="2:42" ht="12.75" hidden="1" customHeight="1" outlineLevel="1" x14ac:dyDescent="0.2">
      <c r="B270" s="851"/>
      <c r="C270" s="851"/>
      <c r="D270" s="27" t="str">
        <f t="shared" si="431"/>
        <v/>
      </c>
      <c r="E270" s="191" t="str">
        <f t="shared" si="432"/>
        <v>Mi</v>
      </c>
      <c r="F270" s="191">
        <f t="shared" si="433"/>
        <v>2023</v>
      </c>
      <c r="G270" s="191">
        <f t="shared" si="434"/>
        <v>8</v>
      </c>
      <c r="H270" s="191">
        <f t="shared" si="440"/>
        <v>23</v>
      </c>
      <c r="I270" s="192">
        <f t="shared" si="435"/>
        <v>43699</v>
      </c>
      <c r="J270" s="192"/>
      <c r="K270" s="193">
        <v>8</v>
      </c>
      <c r="L270" s="194">
        <v>20</v>
      </c>
      <c r="M270" s="193">
        <v>13</v>
      </c>
      <c r="N270" s="194">
        <v>0</v>
      </c>
      <c r="O270" s="193">
        <v>13</v>
      </c>
      <c r="P270" s="194">
        <v>30</v>
      </c>
      <c r="Q270" s="193">
        <v>17</v>
      </c>
      <c r="R270" s="194">
        <v>0</v>
      </c>
      <c r="S270" s="193">
        <f t="shared" si="418"/>
        <v>17</v>
      </c>
      <c r="T270" s="194">
        <f t="shared" si="419"/>
        <v>0</v>
      </c>
      <c r="U270" s="193">
        <f t="shared" si="420"/>
        <v>17</v>
      </c>
      <c r="V270" s="194">
        <f t="shared" si="421"/>
        <v>0</v>
      </c>
      <c r="W270" s="195">
        <f t="shared" si="422"/>
        <v>0.34722222222222227</v>
      </c>
      <c r="X270" s="195">
        <f t="shared" si="423"/>
        <v>0.54166666666666663</v>
      </c>
      <c r="Y270" s="195">
        <f t="shared" si="424"/>
        <v>0.5625</v>
      </c>
      <c r="Z270" s="195">
        <f t="shared" si="425"/>
        <v>0.70833333333333337</v>
      </c>
      <c r="AA270" s="195">
        <f t="shared" si="426"/>
        <v>0.70833333333333337</v>
      </c>
      <c r="AB270" s="195">
        <f t="shared" si="427"/>
        <v>0.70833333333333337</v>
      </c>
      <c r="AC270" s="667"/>
      <c r="AD270" s="196">
        <f t="shared" si="428"/>
        <v>0.35069444444444442</v>
      </c>
      <c r="AE270" s="667"/>
      <c r="AF270" s="196">
        <f t="shared" si="429"/>
        <v>0.34027777777777773</v>
      </c>
      <c r="AG270" s="196"/>
      <c r="AH270" s="196" t="s">
        <v>963</v>
      </c>
      <c r="AI270" s="196"/>
      <c r="AJ270" s="710"/>
      <c r="AK270" s="709">
        <f t="shared" si="436"/>
        <v>0</v>
      </c>
      <c r="AL270" s="709">
        <f t="shared" si="437"/>
        <v>0</v>
      </c>
      <c r="AM270" s="709">
        <f t="shared" si="438"/>
        <v>0</v>
      </c>
      <c r="AN270" s="709"/>
      <c r="AO270" s="709">
        <f t="shared" si="430"/>
        <v>1</v>
      </c>
      <c r="AP270" s="709">
        <f t="shared" si="439"/>
        <v>1</v>
      </c>
    </row>
    <row r="271" spans="2:42" ht="12.75" hidden="1" customHeight="1" outlineLevel="1" x14ac:dyDescent="0.2">
      <c r="B271" s="851"/>
      <c r="C271" s="851"/>
      <c r="D271" s="27" t="str">
        <f t="shared" si="431"/>
        <v/>
      </c>
      <c r="E271" s="191" t="str">
        <f t="shared" si="432"/>
        <v>Do</v>
      </c>
      <c r="F271" s="191">
        <f t="shared" si="433"/>
        <v>2023</v>
      </c>
      <c r="G271" s="191">
        <f t="shared" si="434"/>
        <v>8</v>
      </c>
      <c r="H271" s="191">
        <f t="shared" si="440"/>
        <v>24</v>
      </c>
      <c r="I271" s="192">
        <f t="shared" si="435"/>
        <v>43700</v>
      </c>
      <c r="J271" s="192"/>
      <c r="K271" s="193">
        <v>8</v>
      </c>
      <c r="L271" s="194">
        <v>25</v>
      </c>
      <c r="M271" s="193">
        <v>13</v>
      </c>
      <c r="N271" s="194">
        <v>0</v>
      </c>
      <c r="O271" s="193">
        <v>13</v>
      </c>
      <c r="P271" s="194">
        <v>30</v>
      </c>
      <c r="Q271" s="193">
        <v>18</v>
      </c>
      <c r="R271" s="194">
        <v>0</v>
      </c>
      <c r="S271" s="193">
        <f t="shared" si="418"/>
        <v>18</v>
      </c>
      <c r="T271" s="194">
        <f t="shared" si="419"/>
        <v>0</v>
      </c>
      <c r="U271" s="193">
        <f t="shared" si="420"/>
        <v>18</v>
      </c>
      <c r="V271" s="194">
        <f t="shared" si="421"/>
        <v>0</v>
      </c>
      <c r="W271" s="195">
        <f t="shared" si="422"/>
        <v>0.35069444444444442</v>
      </c>
      <c r="X271" s="195">
        <f t="shared" si="423"/>
        <v>0.54166666666666663</v>
      </c>
      <c r="Y271" s="195">
        <f t="shared" si="424"/>
        <v>0.5625</v>
      </c>
      <c r="Z271" s="195">
        <f t="shared" si="425"/>
        <v>0.75</v>
      </c>
      <c r="AA271" s="195">
        <f t="shared" si="426"/>
        <v>0.75</v>
      </c>
      <c r="AB271" s="195">
        <f t="shared" si="427"/>
        <v>0.75</v>
      </c>
      <c r="AC271" s="667"/>
      <c r="AD271" s="196">
        <f t="shared" si="428"/>
        <v>0.35069444444444442</v>
      </c>
      <c r="AE271" s="667"/>
      <c r="AF271" s="196">
        <f t="shared" si="429"/>
        <v>0.37847222222222221</v>
      </c>
      <c r="AG271" s="196"/>
      <c r="AH271" s="196" t="s">
        <v>963</v>
      </c>
      <c r="AI271" s="196"/>
      <c r="AJ271" s="710"/>
      <c r="AK271" s="709">
        <f t="shared" si="436"/>
        <v>0</v>
      </c>
      <c r="AL271" s="709">
        <f t="shared" si="437"/>
        <v>0</v>
      </c>
      <c r="AM271" s="709">
        <f t="shared" si="438"/>
        <v>0</v>
      </c>
      <c r="AN271" s="709"/>
      <c r="AO271" s="709">
        <f t="shared" si="430"/>
        <v>1</v>
      </c>
      <c r="AP271" s="709">
        <f t="shared" si="439"/>
        <v>1</v>
      </c>
    </row>
    <row r="272" spans="2:42" ht="12.75" hidden="1" customHeight="1" outlineLevel="1" x14ac:dyDescent="0.2">
      <c r="B272" s="851"/>
      <c r="C272" s="851"/>
      <c r="D272" s="27" t="str">
        <f t="shared" si="431"/>
        <v/>
      </c>
      <c r="E272" s="191" t="str">
        <f t="shared" si="432"/>
        <v>Fr</v>
      </c>
      <c r="F272" s="191">
        <f t="shared" si="433"/>
        <v>2023</v>
      </c>
      <c r="G272" s="191">
        <f t="shared" si="434"/>
        <v>8</v>
      </c>
      <c r="H272" s="191">
        <f t="shared" si="440"/>
        <v>25</v>
      </c>
      <c r="I272" s="192">
        <f t="shared" si="435"/>
        <v>43701</v>
      </c>
      <c r="J272" s="192"/>
      <c r="K272" s="193">
        <v>7</v>
      </c>
      <c r="L272" s="194">
        <v>25</v>
      </c>
      <c r="M272" s="193">
        <v>12</v>
      </c>
      <c r="N272" s="194">
        <v>0</v>
      </c>
      <c r="O272" s="193">
        <v>12</v>
      </c>
      <c r="P272" s="194">
        <v>30</v>
      </c>
      <c r="Q272" s="193">
        <v>16</v>
      </c>
      <c r="R272" s="194">
        <v>15</v>
      </c>
      <c r="S272" s="193">
        <f t="shared" si="418"/>
        <v>16</v>
      </c>
      <c r="T272" s="194">
        <f t="shared" si="419"/>
        <v>15</v>
      </c>
      <c r="U272" s="193">
        <f t="shared" si="420"/>
        <v>16</v>
      </c>
      <c r="V272" s="194">
        <f t="shared" si="421"/>
        <v>15</v>
      </c>
      <c r="W272" s="195">
        <f t="shared" si="422"/>
        <v>0.30902777777777779</v>
      </c>
      <c r="X272" s="195">
        <f t="shared" si="423"/>
        <v>0.5</v>
      </c>
      <c r="Y272" s="195">
        <f t="shared" si="424"/>
        <v>0.52083333333333337</v>
      </c>
      <c r="Z272" s="195">
        <f t="shared" si="425"/>
        <v>0.67708333333333337</v>
      </c>
      <c r="AA272" s="195">
        <f t="shared" si="426"/>
        <v>0.67708333333333337</v>
      </c>
      <c r="AB272" s="195">
        <f t="shared" si="427"/>
        <v>0.67708333333333337</v>
      </c>
      <c r="AC272" s="667"/>
      <c r="AD272" s="196">
        <f t="shared" si="428"/>
        <v>0.35069444444444442</v>
      </c>
      <c r="AE272" s="667"/>
      <c r="AF272" s="196">
        <f t="shared" si="429"/>
        <v>0.34722222222222221</v>
      </c>
      <c r="AG272" s="196"/>
      <c r="AH272" s="196" t="s">
        <v>1684</v>
      </c>
      <c r="AI272" s="196"/>
      <c r="AJ272" s="710"/>
      <c r="AK272" s="709">
        <f t="shared" si="436"/>
        <v>0</v>
      </c>
      <c r="AL272" s="709">
        <f t="shared" si="437"/>
        <v>0</v>
      </c>
      <c r="AM272" s="709">
        <f t="shared" si="438"/>
        <v>0</v>
      </c>
      <c r="AN272" s="709"/>
      <c r="AO272" s="709">
        <f t="shared" si="430"/>
        <v>1</v>
      </c>
      <c r="AP272" s="709">
        <f t="shared" si="439"/>
        <v>1</v>
      </c>
    </row>
    <row r="273" spans="1:42" ht="12.75" hidden="1" customHeight="1" outlineLevel="1" x14ac:dyDescent="0.2">
      <c r="B273" s="851"/>
      <c r="C273" s="851"/>
      <c r="D273" s="27" t="str">
        <f t="shared" si="431"/>
        <v/>
      </c>
      <c r="E273" s="191" t="str">
        <f t="shared" si="432"/>
        <v>Sa</v>
      </c>
      <c r="F273" s="191">
        <f t="shared" si="433"/>
        <v>2023</v>
      </c>
      <c r="G273" s="191">
        <f t="shared" si="434"/>
        <v>8</v>
      </c>
      <c r="H273" s="191">
        <f t="shared" si="440"/>
        <v>26</v>
      </c>
      <c r="I273" s="192">
        <f t="shared" si="435"/>
        <v>43702</v>
      </c>
      <c r="J273" s="192"/>
      <c r="K273" s="193">
        <f t="shared" si="441"/>
        <v>0</v>
      </c>
      <c r="L273" s="194">
        <f t="shared" si="441"/>
        <v>0</v>
      </c>
      <c r="M273" s="193">
        <f t="shared" si="441"/>
        <v>0</v>
      </c>
      <c r="N273" s="194">
        <f t="shared" si="441"/>
        <v>0</v>
      </c>
      <c r="O273" s="193">
        <f t="shared" si="441"/>
        <v>0</v>
      </c>
      <c r="P273" s="194">
        <f t="shared" si="441"/>
        <v>0</v>
      </c>
      <c r="Q273" s="193">
        <f t="shared" si="441"/>
        <v>0</v>
      </c>
      <c r="R273" s="194">
        <f t="shared" si="441"/>
        <v>0</v>
      </c>
      <c r="S273" s="193">
        <f t="shared" si="418"/>
        <v>0</v>
      </c>
      <c r="T273" s="194">
        <f t="shared" si="419"/>
        <v>0</v>
      </c>
      <c r="U273" s="193">
        <f t="shared" si="420"/>
        <v>0</v>
      </c>
      <c r="V273" s="194">
        <f t="shared" si="421"/>
        <v>0</v>
      </c>
      <c r="W273" s="195">
        <f t="shared" si="422"/>
        <v>0</v>
      </c>
      <c r="X273" s="195">
        <f t="shared" si="423"/>
        <v>0</v>
      </c>
      <c r="Y273" s="195">
        <f t="shared" si="424"/>
        <v>0</v>
      </c>
      <c r="Z273" s="195">
        <f t="shared" si="425"/>
        <v>0</v>
      </c>
      <c r="AA273" s="195">
        <f t="shared" si="426"/>
        <v>0</v>
      </c>
      <c r="AB273" s="195">
        <f t="shared" si="427"/>
        <v>0</v>
      </c>
      <c r="AC273" s="667"/>
      <c r="AD273" s="196">
        <f t="shared" si="428"/>
        <v>0</v>
      </c>
      <c r="AE273" s="667"/>
      <c r="AF273" s="196">
        <f t="shared" si="429"/>
        <v>0</v>
      </c>
      <c r="AG273" s="196"/>
      <c r="AH273" s="196"/>
      <c r="AI273" s="196"/>
      <c r="AJ273" s="710"/>
      <c r="AK273" s="709">
        <f t="shared" si="436"/>
        <v>0</v>
      </c>
      <c r="AL273" s="709">
        <f t="shared" si="437"/>
        <v>0</v>
      </c>
      <c r="AM273" s="709">
        <f t="shared" si="438"/>
        <v>0</v>
      </c>
      <c r="AN273" s="709"/>
      <c r="AO273" s="709">
        <f t="shared" si="430"/>
        <v>0</v>
      </c>
      <c r="AP273" s="709">
        <f t="shared" si="439"/>
        <v>0</v>
      </c>
    </row>
    <row r="274" spans="1:42" ht="12.75" hidden="1" customHeight="1" outlineLevel="1" x14ac:dyDescent="0.2">
      <c r="B274" s="851"/>
      <c r="C274" s="851"/>
      <c r="D274" s="27" t="str">
        <f t="shared" si="431"/>
        <v/>
      </c>
      <c r="E274" s="191" t="str">
        <f t="shared" si="432"/>
        <v>So</v>
      </c>
      <c r="F274" s="191">
        <f t="shared" si="433"/>
        <v>2023</v>
      </c>
      <c r="G274" s="191">
        <f t="shared" si="434"/>
        <v>8</v>
      </c>
      <c r="H274" s="191">
        <f t="shared" si="440"/>
        <v>27</v>
      </c>
      <c r="I274" s="192">
        <f t="shared" si="435"/>
        <v>43703</v>
      </c>
      <c r="J274" s="192"/>
      <c r="K274" s="193">
        <f t="shared" si="441"/>
        <v>0</v>
      </c>
      <c r="L274" s="194">
        <f t="shared" si="441"/>
        <v>0</v>
      </c>
      <c r="M274" s="193">
        <f t="shared" si="441"/>
        <v>0</v>
      </c>
      <c r="N274" s="194">
        <f t="shared" si="441"/>
        <v>0</v>
      </c>
      <c r="O274" s="193">
        <f t="shared" si="441"/>
        <v>0</v>
      </c>
      <c r="P274" s="194">
        <f t="shared" si="441"/>
        <v>0</v>
      </c>
      <c r="Q274" s="193">
        <f t="shared" si="441"/>
        <v>0</v>
      </c>
      <c r="R274" s="194">
        <f t="shared" si="441"/>
        <v>0</v>
      </c>
      <c r="S274" s="193">
        <f t="shared" si="418"/>
        <v>0</v>
      </c>
      <c r="T274" s="194">
        <f t="shared" si="419"/>
        <v>0</v>
      </c>
      <c r="U274" s="193">
        <f t="shared" si="420"/>
        <v>0</v>
      </c>
      <c r="V274" s="194">
        <f t="shared" si="421"/>
        <v>0</v>
      </c>
      <c r="W274" s="195">
        <f t="shared" si="422"/>
        <v>0</v>
      </c>
      <c r="X274" s="195">
        <f t="shared" si="423"/>
        <v>0</v>
      </c>
      <c r="Y274" s="195">
        <f t="shared" si="424"/>
        <v>0</v>
      </c>
      <c r="Z274" s="195">
        <f t="shared" si="425"/>
        <v>0</v>
      </c>
      <c r="AA274" s="195">
        <f t="shared" si="426"/>
        <v>0</v>
      </c>
      <c r="AB274" s="195">
        <f t="shared" si="427"/>
        <v>0</v>
      </c>
      <c r="AC274" s="667"/>
      <c r="AD274" s="196">
        <f t="shared" si="428"/>
        <v>0</v>
      </c>
      <c r="AE274" s="667"/>
      <c r="AF274" s="196">
        <f t="shared" si="429"/>
        <v>0</v>
      </c>
      <c r="AG274" s="196"/>
      <c r="AH274" s="196"/>
      <c r="AI274" s="196"/>
      <c r="AJ274" s="710"/>
      <c r="AK274" s="709">
        <f t="shared" si="436"/>
        <v>0</v>
      </c>
      <c r="AL274" s="709">
        <f t="shared" si="437"/>
        <v>0</v>
      </c>
      <c r="AM274" s="709">
        <f t="shared" si="438"/>
        <v>0</v>
      </c>
      <c r="AN274" s="709"/>
      <c r="AO274" s="709">
        <f t="shared" si="430"/>
        <v>0</v>
      </c>
      <c r="AP274" s="709">
        <f t="shared" si="439"/>
        <v>0</v>
      </c>
    </row>
    <row r="275" spans="1:42" ht="12.75" hidden="1" customHeight="1" outlineLevel="1" x14ac:dyDescent="0.2">
      <c r="B275" s="851"/>
      <c r="C275" s="851"/>
      <c r="D275" s="27">
        <f t="shared" si="431"/>
        <v>35</v>
      </c>
      <c r="E275" s="191" t="str">
        <f t="shared" si="432"/>
        <v>Mo</v>
      </c>
      <c r="F275" s="191">
        <f t="shared" si="433"/>
        <v>2023</v>
      </c>
      <c r="G275" s="191">
        <f t="shared" si="434"/>
        <v>8</v>
      </c>
      <c r="H275" s="191">
        <f t="shared" si="440"/>
        <v>28</v>
      </c>
      <c r="I275" s="192">
        <f t="shared" si="435"/>
        <v>43704</v>
      </c>
      <c r="J275" s="192"/>
      <c r="K275" s="193">
        <v>8</v>
      </c>
      <c r="L275" s="194">
        <v>45</v>
      </c>
      <c r="M275" s="193">
        <v>13</v>
      </c>
      <c r="N275" s="194">
        <v>0</v>
      </c>
      <c r="O275" s="193">
        <v>13</v>
      </c>
      <c r="P275" s="194">
        <v>30</v>
      </c>
      <c r="Q275" s="193">
        <v>17</v>
      </c>
      <c r="R275" s="194">
        <v>0</v>
      </c>
      <c r="S275" s="193">
        <f t="shared" ref="S275:S278" si="442">Q275</f>
        <v>17</v>
      </c>
      <c r="T275" s="194">
        <f t="shared" ref="T275:T278" si="443">R275</f>
        <v>0</v>
      </c>
      <c r="U275" s="193">
        <f t="shared" ref="U275:U278" si="444">S275</f>
        <v>17</v>
      </c>
      <c r="V275" s="194">
        <f t="shared" ref="V275:V278" si="445">T275</f>
        <v>0</v>
      </c>
      <c r="W275" s="195">
        <f t="shared" ref="W275:W278" si="446">TIME(K275,L275,0)</f>
        <v>0.36458333333333331</v>
      </c>
      <c r="X275" s="195">
        <f t="shared" ref="X275:X278" si="447">TIME(M275,N275,0)</f>
        <v>0.54166666666666663</v>
      </c>
      <c r="Y275" s="195">
        <f t="shared" ref="Y275:Y278" si="448">TIME(O275,P275,0)</f>
        <v>0.5625</v>
      </c>
      <c r="Z275" s="195">
        <f t="shared" ref="Z275:Z278" si="449">TIME(Q275,R275,0)</f>
        <v>0.70833333333333337</v>
      </c>
      <c r="AA275" s="195">
        <f t="shared" ref="AA275:AA278" si="450">TIME(S275,T275,0)</f>
        <v>0.70833333333333337</v>
      </c>
      <c r="AB275" s="195">
        <f t="shared" ref="AB275:AB278" si="451">TIME(U275,V275,0)</f>
        <v>0.70833333333333337</v>
      </c>
      <c r="AC275" s="667"/>
      <c r="AD275" s="196">
        <f t="shared" si="428"/>
        <v>0.35069444444444442</v>
      </c>
      <c r="AE275" s="667"/>
      <c r="AF275" s="196">
        <f t="shared" si="429"/>
        <v>0.32291666666666669</v>
      </c>
      <c r="AG275" s="196"/>
      <c r="AH275" s="196" t="s">
        <v>963</v>
      </c>
      <c r="AI275" s="196"/>
      <c r="AJ275" s="709"/>
      <c r="AK275" s="709">
        <f t="shared" si="436"/>
        <v>0</v>
      </c>
      <c r="AL275" s="709">
        <f t="shared" si="437"/>
        <v>0</v>
      </c>
      <c r="AM275" s="709">
        <f t="shared" si="438"/>
        <v>0</v>
      </c>
      <c r="AN275" s="709"/>
      <c r="AO275" s="709">
        <f t="shared" si="430"/>
        <v>1</v>
      </c>
      <c r="AP275" s="709">
        <f t="shared" si="439"/>
        <v>1</v>
      </c>
    </row>
    <row r="276" spans="1:42" ht="12.75" hidden="1" customHeight="1" outlineLevel="1" x14ac:dyDescent="0.2">
      <c r="B276" s="851"/>
      <c r="C276" s="851"/>
      <c r="D276" s="27" t="str">
        <f t="shared" si="431"/>
        <v/>
      </c>
      <c r="E276" s="191" t="str">
        <f t="shared" si="432"/>
        <v>Di</v>
      </c>
      <c r="F276" s="191">
        <f t="shared" si="433"/>
        <v>2023</v>
      </c>
      <c r="G276" s="191">
        <f t="shared" si="434"/>
        <v>8</v>
      </c>
      <c r="H276" s="191">
        <f t="shared" si="440"/>
        <v>29</v>
      </c>
      <c r="I276" s="192">
        <f t="shared" si="435"/>
        <v>43705</v>
      </c>
      <c r="J276" s="192"/>
      <c r="K276" s="193">
        <v>8</v>
      </c>
      <c r="L276" s="194">
        <v>42</v>
      </c>
      <c r="M276" s="193">
        <v>13</v>
      </c>
      <c r="N276" s="194">
        <v>0</v>
      </c>
      <c r="O276" s="193">
        <v>13</v>
      </c>
      <c r="P276" s="194">
        <v>30</v>
      </c>
      <c r="Q276" s="193">
        <v>16</v>
      </c>
      <c r="R276" s="194">
        <v>45</v>
      </c>
      <c r="S276" s="193">
        <f t="shared" si="442"/>
        <v>16</v>
      </c>
      <c r="T276" s="194">
        <f t="shared" si="443"/>
        <v>45</v>
      </c>
      <c r="U276" s="193">
        <f t="shared" si="444"/>
        <v>16</v>
      </c>
      <c r="V276" s="194">
        <f t="shared" si="445"/>
        <v>45</v>
      </c>
      <c r="W276" s="195">
        <f t="shared" si="446"/>
        <v>0.36249999999999999</v>
      </c>
      <c r="X276" s="195">
        <f t="shared" si="447"/>
        <v>0.54166666666666663</v>
      </c>
      <c r="Y276" s="195">
        <f t="shared" si="448"/>
        <v>0.5625</v>
      </c>
      <c r="Z276" s="195">
        <f t="shared" si="449"/>
        <v>0.69791666666666663</v>
      </c>
      <c r="AA276" s="195">
        <f t="shared" si="450"/>
        <v>0.69791666666666663</v>
      </c>
      <c r="AB276" s="195">
        <f t="shared" si="451"/>
        <v>0.69791666666666663</v>
      </c>
      <c r="AC276" s="667"/>
      <c r="AD276" s="196">
        <f t="shared" ref="AD276:AD278" si="452">IF(OR(E276="Sa",E276="So"),TIME($AD$4,$AF$4,0),TIME($AD$5,$AF$5,0))</f>
        <v>0.35069444444444442</v>
      </c>
      <c r="AE276" s="667"/>
      <c r="AF276" s="196">
        <f t="shared" si="429"/>
        <v>0.31458333333333327</v>
      </c>
      <c r="AG276" s="196"/>
      <c r="AH276" s="196" t="s">
        <v>963</v>
      </c>
      <c r="AI276" s="196"/>
      <c r="AJ276" s="709"/>
      <c r="AK276" s="709">
        <f t="shared" si="436"/>
        <v>0</v>
      </c>
      <c r="AL276" s="709">
        <f t="shared" si="437"/>
        <v>0</v>
      </c>
      <c r="AM276" s="709">
        <f t="shared" si="438"/>
        <v>0</v>
      </c>
      <c r="AN276" s="709"/>
      <c r="AO276" s="709">
        <f t="shared" si="430"/>
        <v>1</v>
      </c>
      <c r="AP276" s="709">
        <f t="shared" si="439"/>
        <v>1</v>
      </c>
    </row>
    <row r="277" spans="1:42" ht="12.75" hidden="1" customHeight="1" outlineLevel="1" x14ac:dyDescent="0.2">
      <c r="B277" s="851"/>
      <c r="C277" s="851"/>
      <c r="D277" s="27" t="str">
        <f t="shared" si="431"/>
        <v/>
      </c>
      <c r="E277" s="191" t="str">
        <f t="shared" si="432"/>
        <v>Mi</v>
      </c>
      <c r="F277" s="191">
        <f t="shared" si="433"/>
        <v>2023</v>
      </c>
      <c r="G277" s="191">
        <f t="shared" si="434"/>
        <v>8</v>
      </c>
      <c r="H277" s="191">
        <f t="shared" si="440"/>
        <v>30</v>
      </c>
      <c r="I277" s="192">
        <f t="shared" si="435"/>
        <v>43706</v>
      </c>
      <c r="J277" s="192"/>
      <c r="K277" s="193">
        <v>8</v>
      </c>
      <c r="L277" s="194">
        <v>30</v>
      </c>
      <c r="M277" s="193">
        <v>13</v>
      </c>
      <c r="N277" s="194">
        <v>0</v>
      </c>
      <c r="O277" s="193">
        <v>13</v>
      </c>
      <c r="P277" s="194">
        <v>30</v>
      </c>
      <c r="Q277" s="193">
        <v>17</v>
      </c>
      <c r="R277" s="194">
        <v>0</v>
      </c>
      <c r="S277" s="193">
        <f t="shared" si="442"/>
        <v>17</v>
      </c>
      <c r="T277" s="194">
        <f t="shared" si="443"/>
        <v>0</v>
      </c>
      <c r="U277" s="193">
        <f t="shared" si="444"/>
        <v>17</v>
      </c>
      <c r="V277" s="194">
        <f t="shared" si="445"/>
        <v>0</v>
      </c>
      <c r="W277" s="195">
        <f t="shared" si="446"/>
        <v>0.35416666666666669</v>
      </c>
      <c r="X277" s="195">
        <f t="shared" si="447"/>
        <v>0.54166666666666663</v>
      </c>
      <c r="Y277" s="195">
        <f t="shared" si="448"/>
        <v>0.5625</v>
      </c>
      <c r="Z277" s="195">
        <f t="shared" si="449"/>
        <v>0.70833333333333337</v>
      </c>
      <c r="AA277" s="195">
        <f t="shared" si="450"/>
        <v>0.70833333333333337</v>
      </c>
      <c r="AB277" s="195">
        <f t="shared" si="451"/>
        <v>0.70833333333333337</v>
      </c>
      <c r="AC277" s="667"/>
      <c r="AD277" s="196">
        <f t="shared" si="452"/>
        <v>0.35069444444444442</v>
      </c>
      <c r="AE277" s="667"/>
      <c r="AF277" s="196">
        <f t="shared" si="429"/>
        <v>0.33333333333333331</v>
      </c>
      <c r="AG277" s="196"/>
      <c r="AH277" s="196" t="s">
        <v>963</v>
      </c>
      <c r="AI277" s="196"/>
      <c r="AJ277" s="710"/>
      <c r="AK277" s="709">
        <f t="shared" si="436"/>
        <v>0</v>
      </c>
      <c r="AL277" s="709">
        <f t="shared" si="437"/>
        <v>0</v>
      </c>
      <c r="AM277" s="709">
        <f t="shared" si="438"/>
        <v>0</v>
      </c>
      <c r="AN277" s="709"/>
      <c r="AO277" s="709">
        <f t="shared" si="430"/>
        <v>1</v>
      </c>
      <c r="AP277" s="709">
        <f t="shared" si="439"/>
        <v>1</v>
      </c>
    </row>
    <row r="278" spans="1:42" ht="12.75" hidden="1" customHeight="1" outlineLevel="1" x14ac:dyDescent="0.2">
      <c r="B278" s="851"/>
      <c r="C278" s="851"/>
      <c r="D278" s="27" t="str">
        <f t="shared" si="431"/>
        <v/>
      </c>
      <c r="E278" s="191" t="str">
        <f t="shared" si="432"/>
        <v>Do</v>
      </c>
      <c r="F278" s="191">
        <f t="shared" si="433"/>
        <v>2023</v>
      </c>
      <c r="G278" s="191">
        <f t="shared" si="434"/>
        <v>8</v>
      </c>
      <c r="H278" s="191">
        <f t="shared" si="440"/>
        <v>31</v>
      </c>
      <c r="I278" s="192">
        <f t="shared" si="435"/>
        <v>43707</v>
      </c>
      <c r="J278" s="192"/>
      <c r="K278" s="193">
        <v>8</v>
      </c>
      <c r="L278" s="194">
        <v>30</v>
      </c>
      <c r="M278" s="193">
        <v>13</v>
      </c>
      <c r="N278" s="194">
        <v>0</v>
      </c>
      <c r="O278" s="193">
        <v>13</v>
      </c>
      <c r="P278" s="194">
        <v>30</v>
      </c>
      <c r="Q278" s="193">
        <v>17</v>
      </c>
      <c r="R278" s="194">
        <v>0</v>
      </c>
      <c r="S278" s="193">
        <f t="shared" si="442"/>
        <v>17</v>
      </c>
      <c r="T278" s="194">
        <f t="shared" si="443"/>
        <v>0</v>
      </c>
      <c r="U278" s="193">
        <f t="shared" si="444"/>
        <v>17</v>
      </c>
      <c r="V278" s="194">
        <f t="shared" si="445"/>
        <v>0</v>
      </c>
      <c r="W278" s="195">
        <f t="shared" si="446"/>
        <v>0.35416666666666669</v>
      </c>
      <c r="X278" s="195">
        <f t="shared" si="447"/>
        <v>0.54166666666666663</v>
      </c>
      <c r="Y278" s="195">
        <f t="shared" si="448"/>
        <v>0.5625</v>
      </c>
      <c r="Z278" s="195">
        <f t="shared" si="449"/>
        <v>0.70833333333333337</v>
      </c>
      <c r="AA278" s="195">
        <f t="shared" si="450"/>
        <v>0.70833333333333337</v>
      </c>
      <c r="AB278" s="195">
        <f t="shared" si="451"/>
        <v>0.70833333333333337</v>
      </c>
      <c r="AC278" s="667"/>
      <c r="AD278" s="196">
        <f t="shared" si="452"/>
        <v>0.35069444444444442</v>
      </c>
      <c r="AE278" s="667"/>
      <c r="AF278" s="196">
        <f t="shared" si="429"/>
        <v>0.33333333333333331</v>
      </c>
      <c r="AG278" s="196"/>
      <c r="AH278" s="196" t="s">
        <v>963</v>
      </c>
      <c r="AI278" s="196"/>
      <c r="AJ278" s="710"/>
      <c r="AK278" s="709">
        <f t="shared" si="436"/>
        <v>0</v>
      </c>
      <c r="AL278" s="709">
        <f t="shared" si="437"/>
        <v>0</v>
      </c>
      <c r="AM278" s="709">
        <f t="shared" si="438"/>
        <v>0</v>
      </c>
      <c r="AN278" s="709"/>
      <c r="AO278" s="709">
        <f t="shared" si="430"/>
        <v>1</v>
      </c>
      <c r="AP278" s="709">
        <f t="shared" si="439"/>
        <v>1</v>
      </c>
    </row>
    <row r="279" spans="1:42" ht="12.75" hidden="1" customHeight="1" outlineLevel="1" x14ac:dyDescent="0.2">
      <c r="B279" s="851"/>
      <c r="C279" s="851"/>
      <c r="D279" s="749" t="s">
        <v>1716</v>
      </c>
      <c r="E279" s="9"/>
      <c r="F279" s="9"/>
      <c r="G279" s="9"/>
      <c r="H279" s="191"/>
      <c r="I279" s="13"/>
      <c r="J279" s="13"/>
      <c r="Q279" s="4" t="s">
        <v>21</v>
      </c>
      <c r="R279" s="4"/>
      <c r="S279" s="4"/>
      <c r="T279" s="4"/>
      <c r="U279" s="4"/>
      <c r="V279" s="4"/>
      <c r="W279" s="4"/>
      <c r="X279" s="4"/>
      <c r="Y279" s="4"/>
      <c r="Z279" s="4"/>
      <c r="AA279" s="4"/>
      <c r="AB279" s="4"/>
      <c r="AC279" s="667"/>
      <c r="AD279" s="18">
        <f>SUM(AD248:AD278)</f>
        <v>8.065972222222225</v>
      </c>
      <c r="AE279" s="667"/>
      <c r="AF279" s="18">
        <f>SUM(AF248:AF278)</f>
        <v>7.9631944444444427</v>
      </c>
      <c r="AG279" s="18"/>
      <c r="AH279" s="18"/>
      <c r="AI279" s="20">
        <f>IF(AF279-AD279&lt;0,0,1)</f>
        <v>0</v>
      </c>
      <c r="AJ279" s="190">
        <f>IF(AF279-AD279&lt;0,AD279-AF279,AF279-AD279)</f>
        <v>0.1027777777777823</v>
      </c>
      <c r="AK279" s="190">
        <f>8.425*SUM(AK248:AK278)/24</f>
        <v>3.5104166666666665</v>
      </c>
      <c r="AL279" s="190">
        <f>8.425*SUM(AL248:AL278)/24</f>
        <v>0</v>
      </c>
      <c r="AM279" s="190">
        <f>8.425*SUM(AM248:AM278)/24</f>
        <v>0</v>
      </c>
      <c r="AO279" s="151">
        <f>SUM(AO248:AO278)</f>
        <v>12</v>
      </c>
      <c r="AP279" s="151">
        <f>SUM(AP248:AP278)</f>
        <v>22</v>
      </c>
    </row>
    <row r="280" spans="1:42" ht="12.75" customHeight="1" collapsed="1" x14ac:dyDescent="0.2">
      <c r="B280" s="852"/>
      <c r="C280" s="852"/>
      <c r="D280" s="49"/>
      <c r="E280" s="51"/>
      <c r="F280" s="51"/>
      <c r="G280" s="51"/>
      <c r="H280" s="51"/>
      <c r="I280" s="51"/>
      <c r="J280" s="51"/>
      <c r="K280" s="52"/>
      <c r="L280" s="52"/>
      <c r="M280" s="52"/>
      <c r="N280" s="52"/>
      <c r="O280" s="52"/>
      <c r="P280" s="52"/>
      <c r="Q280" s="52"/>
      <c r="R280" s="52"/>
      <c r="S280" s="52"/>
      <c r="T280" s="52"/>
      <c r="U280" s="52"/>
      <c r="V280" s="52"/>
      <c r="W280" s="52"/>
      <c r="X280" s="52"/>
      <c r="Y280" s="52"/>
      <c r="Z280" s="52"/>
      <c r="AA280" s="52"/>
      <c r="AB280" s="52"/>
      <c r="AC280" s="53"/>
      <c r="AD280" s="53"/>
      <c r="AE280" s="53"/>
      <c r="AF280" s="54"/>
      <c r="AG280" s="26"/>
      <c r="AH280" s="26"/>
      <c r="AI280" s="26"/>
      <c r="AJ280" s="203">
        <f>IF(AI279=1,AJ246+AJ279,IF(AI279=0,AJ246-AJ279,"Error"))</f>
        <v>-0.8465277777778013</v>
      </c>
      <c r="AK280" s="202">
        <f>AK246+SUM(AK247:AK278)</f>
        <v>20</v>
      </c>
      <c r="AL280" s="202">
        <f>AL246+SUM(AL247:AL278)</f>
        <v>1</v>
      </c>
      <c r="AM280" s="202">
        <f>AM246+SUM(AM247:AM278)</f>
        <v>0</v>
      </c>
      <c r="AN280" s="202"/>
      <c r="AO280" s="202">
        <f>AO279*8</f>
        <v>96</v>
      </c>
      <c r="AP280" s="202">
        <f>AP279*8</f>
        <v>176</v>
      </c>
    </row>
    <row r="281" spans="1:42" ht="12.75" hidden="1" customHeight="1" outlineLevel="1" x14ac:dyDescent="0.2">
      <c r="B281" s="850">
        <f>$F$5</f>
        <v>2023</v>
      </c>
      <c r="C281" s="850" t="str">
        <f>TEXT(I282,"MMM")</f>
        <v>Sep</v>
      </c>
      <c r="D281" s="41"/>
      <c r="E281" s="42"/>
      <c r="F281" s="42"/>
      <c r="G281" s="42"/>
      <c r="H281" s="42"/>
      <c r="I281" s="42"/>
      <c r="J281" s="42"/>
      <c r="K281" s="43"/>
      <c r="L281" s="43"/>
      <c r="M281" s="43"/>
      <c r="N281" s="43"/>
      <c r="O281" s="43"/>
      <c r="P281" s="43"/>
      <c r="Q281" s="43"/>
      <c r="R281" s="43"/>
      <c r="S281" s="43"/>
      <c r="T281" s="43"/>
      <c r="U281" s="43"/>
      <c r="V281" s="43"/>
      <c r="W281" s="43"/>
      <c r="X281" s="43"/>
      <c r="Y281" s="43"/>
      <c r="Z281" s="43"/>
      <c r="AA281" s="43"/>
      <c r="AB281" s="43"/>
      <c r="AC281" s="44"/>
      <c r="AD281" s="44"/>
      <c r="AE281" s="44"/>
      <c r="AF281" s="42"/>
      <c r="AG281" s="42"/>
      <c r="AH281" s="42"/>
      <c r="AI281" s="42"/>
      <c r="AJ281" s="148"/>
      <c r="AK281" s="148"/>
      <c r="AL281" s="148"/>
      <c r="AM281" s="148"/>
      <c r="AN281" s="148"/>
      <c r="AO281" s="148"/>
      <c r="AP281" s="148"/>
    </row>
    <row r="282" spans="1:42" ht="12.75" hidden="1" customHeight="1" outlineLevel="1" x14ac:dyDescent="0.2">
      <c r="A282" s="198">
        <f>A248+1</f>
        <v>9</v>
      </c>
      <c r="B282" s="851"/>
      <c r="C282" s="851"/>
      <c r="D282" s="27" t="str">
        <f>IF(E282="Mo",WEEKNUM(I282),"")</f>
        <v/>
      </c>
      <c r="E282" s="191" t="str">
        <f>TEXT(I282,"TTT")</f>
        <v>Fr</v>
      </c>
      <c r="F282" s="191">
        <f>$F$5</f>
        <v>2023</v>
      </c>
      <c r="G282" s="191">
        <f>$A$282</f>
        <v>9</v>
      </c>
      <c r="H282" s="191">
        <f>$H$5</f>
        <v>1</v>
      </c>
      <c r="I282" s="192">
        <f>DATE(F282,G282,H282)</f>
        <v>43708</v>
      </c>
      <c r="J282" s="192"/>
      <c r="K282" s="193">
        <v>7</v>
      </c>
      <c r="L282" s="194">
        <v>15</v>
      </c>
      <c r="M282" s="193">
        <v>12</v>
      </c>
      <c r="N282" s="194">
        <v>0</v>
      </c>
      <c r="O282" s="193">
        <v>12</v>
      </c>
      <c r="P282" s="194">
        <v>45</v>
      </c>
      <c r="Q282" s="193">
        <v>16</v>
      </c>
      <c r="R282" s="194">
        <v>30</v>
      </c>
      <c r="S282" s="193">
        <f t="shared" ref="S282:S305" si="453">Q282</f>
        <v>16</v>
      </c>
      <c r="T282" s="194">
        <f t="shared" ref="T282:T305" si="454">R282</f>
        <v>30</v>
      </c>
      <c r="U282" s="193">
        <f t="shared" ref="U282:U305" si="455">S282</f>
        <v>16</v>
      </c>
      <c r="V282" s="194">
        <f t="shared" ref="V282:V305" si="456">T282</f>
        <v>30</v>
      </c>
      <c r="W282" s="195">
        <f t="shared" ref="W282:W305" si="457">TIME(K282,L282,0)</f>
        <v>0.30208333333333331</v>
      </c>
      <c r="X282" s="195">
        <f t="shared" ref="X282:X305" si="458">TIME(M282,N282,0)</f>
        <v>0.5</v>
      </c>
      <c r="Y282" s="195">
        <f t="shared" ref="Y282:Y305" si="459">TIME(O282,P282,0)</f>
        <v>0.53125</v>
      </c>
      <c r="Z282" s="195">
        <f t="shared" ref="Z282:Z305" si="460">TIME(Q282,R282,0)</f>
        <v>0.6875</v>
      </c>
      <c r="AA282" s="195">
        <f t="shared" ref="AA282:AA305" si="461">TIME(S282,T282,0)</f>
        <v>0.6875</v>
      </c>
      <c r="AB282" s="195">
        <f t="shared" ref="AB282:AB305" si="462">TIME(U282,V282,0)</f>
        <v>0.6875</v>
      </c>
      <c r="AC282" s="667"/>
      <c r="AD282" s="196">
        <f t="shared" ref="AD282:AD305" si="463">IF(OR(E282="Sa",E282="So"),TIME($AD$4,$AF$4,0),TIME($AD$5,$AF$5,0))</f>
        <v>0.35069444444444442</v>
      </c>
      <c r="AE282" s="667"/>
      <c r="AF282" s="196">
        <f t="shared" ref="AF282:AF311" si="464">IF(OR(E282="Sa",E282="So"),TIME($AD$4,$AF$4,0),(Z282-W282-(Y282-X282)+(AB282-AA282)))</f>
        <v>0.35416666666666669</v>
      </c>
      <c r="AG282" s="196"/>
      <c r="AH282" s="196" t="s">
        <v>1684</v>
      </c>
      <c r="AI282" s="196"/>
      <c r="AK282" s="709">
        <f t="shared" ref="AK282:AK312" si="465">IF(AH282=$AH$3,1,0)</f>
        <v>0</v>
      </c>
      <c r="AL282" s="709">
        <f t="shared" ref="AL282:AL312" si="466">IF(AH282=$AH$7,1,0)</f>
        <v>0</v>
      </c>
      <c r="AM282" s="709">
        <f t="shared" ref="AM282:AM312" si="467">IF(AI282=$AH$4,1,0)</f>
        <v>0</v>
      </c>
      <c r="AN282" s="709"/>
      <c r="AO282" s="709">
        <f t="shared" ref="AO282:AO312" si="468">IF(OR(AH282=$AH$2,AH282=$AH$5),1,IF(AH282=$AH$6,0.5,0))</f>
        <v>1</v>
      </c>
      <c r="AP282" s="709">
        <f>IF(OR(E282="Sa",E282="So",E282="",AH282="FT"),0,1)</f>
        <v>1</v>
      </c>
    </row>
    <row r="283" spans="1:42" ht="12.75" hidden="1" customHeight="1" outlineLevel="1" x14ac:dyDescent="0.2">
      <c r="B283" s="851"/>
      <c r="C283" s="851"/>
      <c r="D283" s="27" t="str">
        <f t="shared" ref="D283:D312" si="469">IF(E283="Mo",WEEKNUM(I283),"")</f>
        <v/>
      </c>
      <c r="E283" s="191" t="str">
        <f t="shared" ref="E283:E311" si="470">TEXT(I283,"TTT")</f>
        <v>Sa</v>
      </c>
      <c r="F283" s="191">
        <f t="shared" ref="F283:F311" si="471">$F$5</f>
        <v>2023</v>
      </c>
      <c r="G283" s="191">
        <f t="shared" ref="G283:G311" si="472">$A$282</f>
        <v>9</v>
      </c>
      <c r="H283" s="191">
        <f>H282+1</f>
        <v>2</v>
      </c>
      <c r="I283" s="192">
        <f t="shared" ref="I283:I311" si="473">DATE(F283,G283,H283)</f>
        <v>43709</v>
      </c>
      <c r="J283" s="192"/>
      <c r="K283" s="193">
        <f t="shared" ref="K283:R297" si="474">IF(OR($E283="Sa",$E283="So"),K$4,K$5)</f>
        <v>0</v>
      </c>
      <c r="L283" s="194">
        <f t="shared" si="474"/>
        <v>0</v>
      </c>
      <c r="M283" s="193">
        <f t="shared" si="474"/>
        <v>0</v>
      </c>
      <c r="N283" s="194">
        <f t="shared" si="474"/>
        <v>0</v>
      </c>
      <c r="O283" s="193">
        <f t="shared" si="474"/>
        <v>0</v>
      </c>
      <c r="P283" s="194">
        <f t="shared" si="474"/>
        <v>0</v>
      </c>
      <c r="Q283" s="193">
        <f t="shared" si="474"/>
        <v>0</v>
      </c>
      <c r="R283" s="194">
        <f t="shared" si="474"/>
        <v>0</v>
      </c>
      <c r="S283" s="193">
        <f t="shared" si="453"/>
        <v>0</v>
      </c>
      <c r="T283" s="194">
        <f t="shared" si="454"/>
        <v>0</v>
      </c>
      <c r="U283" s="193">
        <f t="shared" si="455"/>
        <v>0</v>
      </c>
      <c r="V283" s="194">
        <f t="shared" si="456"/>
        <v>0</v>
      </c>
      <c r="W283" s="195">
        <f t="shared" si="457"/>
        <v>0</v>
      </c>
      <c r="X283" s="195">
        <f t="shared" si="458"/>
        <v>0</v>
      </c>
      <c r="Y283" s="195">
        <f t="shared" si="459"/>
        <v>0</v>
      </c>
      <c r="Z283" s="195">
        <f t="shared" si="460"/>
        <v>0</v>
      </c>
      <c r="AA283" s="195">
        <f t="shared" si="461"/>
        <v>0</v>
      </c>
      <c r="AB283" s="195">
        <f t="shared" si="462"/>
        <v>0</v>
      </c>
      <c r="AC283" s="667"/>
      <c r="AD283" s="196">
        <f t="shared" si="463"/>
        <v>0</v>
      </c>
      <c r="AE283" s="667"/>
      <c r="AF283" s="196">
        <f t="shared" si="464"/>
        <v>0</v>
      </c>
      <c r="AG283" s="196"/>
      <c r="AH283" s="196"/>
      <c r="AI283" s="196"/>
      <c r="AJ283" s="150"/>
      <c r="AK283" s="709">
        <f t="shared" si="465"/>
        <v>0</v>
      </c>
      <c r="AL283" s="709">
        <f t="shared" si="466"/>
        <v>0</v>
      </c>
      <c r="AM283" s="709">
        <f t="shared" si="467"/>
        <v>0</v>
      </c>
      <c r="AN283" s="709"/>
      <c r="AO283" s="709">
        <f t="shared" si="468"/>
        <v>0</v>
      </c>
      <c r="AP283" s="709">
        <f t="shared" ref="AP283:AP312" si="475">IF(OR(E283="Sa",E283="So",E283="",AH283="FT"),0,1)</f>
        <v>0</v>
      </c>
    </row>
    <row r="284" spans="1:42" ht="12.75" hidden="1" customHeight="1" outlineLevel="1" x14ac:dyDescent="0.2">
      <c r="B284" s="851"/>
      <c r="C284" s="851"/>
      <c r="D284" s="27" t="str">
        <f t="shared" si="469"/>
        <v/>
      </c>
      <c r="E284" s="191" t="str">
        <f t="shared" si="470"/>
        <v>So</v>
      </c>
      <c r="F284" s="191">
        <f t="shared" si="471"/>
        <v>2023</v>
      </c>
      <c r="G284" s="191">
        <f t="shared" si="472"/>
        <v>9</v>
      </c>
      <c r="H284" s="191">
        <f t="shared" ref="H284:H311" si="476">H283+1</f>
        <v>3</v>
      </c>
      <c r="I284" s="192">
        <f t="shared" si="473"/>
        <v>43710</v>
      </c>
      <c r="J284" s="192"/>
      <c r="K284" s="193">
        <f t="shared" si="474"/>
        <v>0</v>
      </c>
      <c r="L284" s="194">
        <f t="shared" si="474"/>
        <v>0</v>
      </c>
      <c r="M284" s="193">
        <f t="shared" si="474"/>
        <v>0</v>
      </c>
      <c r="N284" s="194">
        <f t="shared" si="474"/>
        <v>0</v>
      </c>
      <c r="O284" s="193">
        <f t="shared" si="474"/>
        <v>0</v>
      </c>
      <c r="P284" s="194">
        <f t="shared" si="474"/>
        <v>0</v>
      </c>
      <c r="Q284" s="193">
        <f t="shared" si="474"/>
        <v>0</v>
      </c>
      <c r="R284" s="194">
        <f t="shared" si="474"/>
        <v>0</v>
      </c>
      <c r="S284" s="193">
        <f t="shared" si="453"/>
        <v>0</v>
      </c>
      <c r="T284" s="194">
        <f t="shared" si="454"/>
        <v>0</v>
      </c>
      <c r="U284" s="193">
        <f t="shared" si="455"/>
        <v>0</v>
      </c>
      <c r="V284" s="194">
        <f t="shared" si="456"/>
        <v>0</v>
      </c>
      <c r="W284" s="195">
        <f t="shared" si="457"/>
        <v>0</v>
      </c>
      <c r="X284" s="195">
        <f t="shared" si="458"/>
        <v>0</v>
      </c>
      <c r="Y284" s="195">
        <f t="shared" si="459"/>
        <v>0</v>
      </c>
      <c r="Z284" s="195">
        <f t="shared" si="460"/>
        <v>0</v>
      </c>
      <c r="AA284" s="195">
        <f t="shared" si="461"/>
        <v>0</v>
      </c>
      <c r="AB284" s="195">
        <f t="shared" si="462"/>
        <v>0</v>
      </c>
      <c r="AC284" s="667"/>
      <c r="AD284" s="196">
        <f t="shared" si="463"/>
        <v>0</v>
      </c>
      <c r="AE284" s="667"/>
      <c r="AF284" s="196">
        <f t="shared" si="464"/>
        <v>0</v>
      </c>
      <c r="AG284" s="196"/>
      <c r="AH284" s="196"/>
      <c r="AI284" s="196"/>
      <c r="AJ284" s="150"/>
      <c r="AK284" s="709">
        <f t="shared" si="465"/>
        <v>0</v>
      </c>
      <c r="AL284" s="709">
        <f t="shared" si="466"/>
        <v>0</v>
      </c>
      <c r="AM284" s="709">
        <f t="shared" si="467"/>
        <v>0</v>
      </c>
      <c r="AN284" s="709"/>
      <c r="AO284" s="709">
        <f t="shared" si="468"/>
        <v>0</v>
      </c>
      <c r="AP284" s="709">
        <f t="shared" si="475"/>
        <v>0</v>
      </c>
    </row>
    <row r="285" spans="1:42" ht="12.75" hidden="1" customHeight="1" outlineLevel="1" x14ac:dyDescent="0.2">
      <c r="B285" s="851"/>
      <c r="C285" s="851"/>
      <c r="D285" s="27">
        <f t="shared" si="469"/>
        <v>36</v>
      </c>
      <c r="E285" s="191" t="str">
        <f t="shared" si="470"/>
        <v>Mo</v>
      </c>
      <c r="F285" s="191">
        <f t="shared" si="471"/>
        <v>2023</v>
      </c>
      <c r="G285" s="191">
        <f t="shared" si="472"/>
        <v>9</v>
      </c>
      <c r="H285" s="191">
        <f t="shared" si="476"/>
        <v>4</v>
      </c>
      <c r="I285" s="192">
        <f t="shared" si="473"/>
        <v>43711</v>
      </c>
      <c r="J285" s="192"/>
      <c r="K285" s="193">
        <f t="shared" si="474"/>
        <v>7</v>
      </c>
      <c r="L285" s="194">
        <f t="shared" si="474"/>
        <v>0</v>
      </c>
      <c r="M285" s="193">
        <f t="shared" si="474"/>
        <v>13</v>
      </c>
      <c r="N285" s="194">
        <f t="shared" si="474"/>
        <v>0</v>
      </c>
      <c r="O285" s="193">
        <f t="shared" si="474"/>
        <v>13</v>
      </c>
      <c r="P285" s="194">
        <f t="shared" si="474"/>
        <v>30</v>
      </c>
      <c r="Q285" s="193">
        <f t="shared" si="474"/>
        <v>15</v>
      </c>
      <c r="R285" s="194">
        <f t="shared" si="474"/>
        <v>55</v>
      </c>
      <c r="S285" s="193">
        <f t="shared" si="453"/>
        <v>15</v>
      </c>
      <c r="T285" s="194">
        <f t="shared" si="454"/>
        <v>55</v>
      </c>
      <c r="U285" s="193">
        <f t="shared" si="455"/>
        <v>15</v>
      </c>
      <c r="V285" s="194">
        <f t="shared" si="456"/>
        <v>55</v>
      </c>
      <c r="W285" s="195">
        <f t="shared" si="457"/>
        <v>0.29166666666666669</v>
      </c>
      <c r="X285" s="195">
        <f t="shared" si="458"/>
        <v>0.54166666666666663</v>
      </c>
      <c r="Y285" s="195">
        <f t="shared" si="459"/>
        <v>0.5625</v>
      </c>
      <c r="Z285" s="195">
        <f t="shared" si="460"/>
        <v>0.66319444444444442</v>
      </c>
      <c r="AA285" s="195">
        <f t="shared" si="461"/>
        <v>0.66319444444444442</v>
      </c>
      <c r="AB285" s="195">
        <f t="shared" si="462"/>
        <v>0.66319444444444442</v>
      </c>
      <c r="AC285" s="667"/>
      <c r="AD285" s="196">
        <f t="shared" si="463"/>
        <v>0.35069444444444442</v>
      </c>
      <c r="AE285" s="667"/>
      <c r="AF285" s="196">
        <f t="shared" si="464"/>
        <v>0.35069444444444436</v>
      </c>
      <c r="AG285" s="196"/>
      <c r="AH285" s="196" t="s">
        <v>1669</v>
      </c>
      <c r="AI285" s="196"/>
      <c r="AJ285" s="150"/>
      <c r="AK285" s="709">
        <f t="shared" si="465"/>
        <v>1</v>
      </c>
      <c r="AL285" s="709">
        <f t="shared" si="466"/>
        <v>0</v>
      </c>
      <c r="AM285" s="709">
        <f t="shared" si="467"/>
        <v>0</v>
      </c>
      <c r="AN285" s="709"/>
      <c r="AO285" s="709">
        <f t="shared" si="468"/>
        <v>0</v>
      </c>
      <c r="AP285" s="709">
        <f t="shared" si="475"/>
        <v>1</v>
      </c>
    </row>
    <row r="286" spans="1:42" ht="12.75" hidden="1" customHeight="1" outlineLevel="1" x14ac:dyDescent="0.2">
      <c r="B286" s="851"/>
      <c r="C286" s="851"/>
      <c r="D286" s="27" t="str">
        <f t="shared" si="469"/>
        <v/>
      </c>
      <c r="E286" s="191" t="str">
        <f t="shared" si="470"/>
        <v>Di</v>
      </c>
      <c r="F286" s="191">
        <f t="shared" si="471"/>
        <v>2023</v>
      </c>
      <c r="G286" s="191">
        <f t="shared" si="472"/>
        <v>9</v>
      </c>
      <c r="H286" s="191">
        <f t="shared" si="476"/>
        <v>5</v>
      </c>
      <c r="I286" s="192">
        <f t="shared" si="473"/>
        <v>43712</v>
      </c>
      <c r="J286" s="192"/>
      <c r="K286" s="193">
        <f t="shared" si="474"/>
        <v>7</v>
      </c>
      <c r="L286" s="194">
        <f t="shared" si="474"/>
        <v>0</v>
      </c>
      <c r="M286" s="193">
        <f t="shared" si="474"/>
        <v>13</v>
      </c>
      <c r="N286" s="194">
        <f t="shared" si="474"/>
        <v>0</v>
      </c>
      <c r="O286" s="193">
        <f t="shared" si="474"/>
        <v>13</v>
      </c>
      <c r="P286" s="194">
        <f t="shared" si="474"/>
        <v>30</v>
      </c>
      <c r="Q286" s="193">
        <f t="shared" si="474"/>
        <v>15</v>
      </c>
      <c r="R286" s="194">
        <f t="shared" si="474"/>
        <v>55</v>
      </c>
      <c r="S286" s="193">
        <f t="shared" si="453"/>
        <v>15</v>
      </c>
      <c r="T286" s="194">
        <f t="shared" si="454"/>
        <v>55</v>
      </c>
      <c r="U286" s="193">
        <f t="shared" si="455"/>
        <v>15</v>
      </c>
      <c r="V286" s="194">
        <f t="shared" si="456"/>
        <v>55</v>
      </c>
      <c r="W286" s="195">
        <f t="shared" si="457"/>
        <v>0.29166666666666669</v>
      </c>
      <c r="X286" s="195">
        <f t="shared" si="458"/>
        <v>0.54166666666666663</v>
      </c>
      <c r="Y286" s="195">
        <f t="shared" si="459"/>
        <v>0.5625</v>
      </c>
      <c r="Z286" s="195">
        <f t="shared" si="460"/>
        <v>0.66319444444444442</v>
      </c>
      <c r="AA286" s="195">
        <f t="shared" si="461"/>
        <v>0.66319444444444442</v>
      </c>
      <c r="AB286" s="195">
        <f t="shared" si="462"/>
        <v>0.66319444444444442</v>
      </c>
      <c r="AC286" s="667"/>
      <c r="AD286" s="196">
        <f t="shared" si="463"/>
        <v>0.35069444444444442</v>
      </c>
      <c r="AE286" s="667"/>
      <c r="AF286" s="196">
        <f t="shared" si="464"/>
        <v>0.35069444444444436</v>
      </c>
      <c r="AG286" s="196"/>
      <c r="AH286" s="196" t="s">
        <v>1669</v>
      </c>
      <c r="AI286" s="196"/>
      <c r="AJ286" s="150"/>
      <c r="AK286" s="709">
        <f t="shared" si="465"/>
        <v>1</v>
      </c>
      <c r="AL286" s="709">
        <f t="shared" si="466"/>
        <v>0</v>
      </c>
      <c r="AM286" s="709">
        <f t="shared" si="467"/>
        <v>0</v>
      </c>
      <c r="AN286" s="709"/>
      <c r="AO286" s="709">
        <f t="shared" si="468"/>
        <v>0</v>
      </c>
      <c r="AP286" s="709">
        <f t="shared" si="475"/>
        <v>1</v>
      </c>
    </row>
    <row r="287" spans="1:42" ht="12.75" hidden="1" customHeight="1" outlineLevel="1" x14ac:dyDescent="0.2">
      <c r="B287" s="851"/>
      <c r="C287" s="851"/>
      <c r="D287" s="27" t="str">
        <f t="shared" si="469"/>
        <v/>
      </c>
      <c r="E287" s="191" t="str">
        <f t="shared" si="470"/>
        <v>Mi</v>
      </c>
      <c r="F287" s="191">
        <f t="shared" si="471"/>
        <v>2023</v>
      </c>
      <c r="G287" s="191">
        <f t="shared" si="472"/>
        <v>9</v>
      </c>
      <c r="H287" s="191">
        <f t="shared" si="476"/>
        <v>6</v>
      </c>
      <c r="I287" s="192">
        <f t="shared" si="473"/>
        <v>43713</v>
      </c>
      <c r="J287" s="192"/>
      <c r="K287" s="193">
        <f t="shared" si="474"/>
        <v>7</v>
      </c>
      <c r="L287" s="194">
        <f t="shared" si="474"/>
        <v>0</v>
      </c>
      <c r="M287" s="193">
        <f t="shared" si="474"/>
        <v>13</v>
      </c>
      <c r="N287" s="194">
        <f t="shared" si="474"/>
        <v>0</v>
      </c>
      <c r="O287" s="193">
        <f t="shared" si="474"/>
        <v>13</v>
      </c>
      <c r="P287" s="194">
        <f t="shared" si="474"/>
        <v>30</v>
      </c>
      <c r="Q287" s="193">
        <f t="shared" si="474"/>
        <v>15</v>
      </c>
      <c r="R287" s="194">
        <f t="shared" si="474"/>
        <v>55</v>
      </c>
      <c r="S287" s="193">
        <f t="shared" si="453"/>
        <v>15</v>
      </c>
      <c r="T287" s="194">
        <f t="shared" si="454"/>
        <v>55</v>
      </c>
      <c r="U287" s="193">
        <f t="shared" si="455"/>
        <v>15</v>
      </c>
      <c r="V287" s="194">
        <f t="shared" si="456"/>
        <v>55</v>
      </c>
      <c r="W287" s="195">
        <f t="shared" si="457"/>
        <v>0.29166666666666669</v>
      </c>
      <c r="X287" s="195">
        <f t="shared" si="458"/>
        <v>0.54166666666666663</v>
      </c>
      <c r="Y287" s="195">
        <f t="shared" si="459"/>
        <v>0.5625</v>
      </c>
      <c r="Z287" s="195">
        <f t="shared" si="460"/>
        <v>0.66319444444444442</v>
      </c>
      <c r="AA287" s="195">
        <f t="shared" si="461"/>
        <v>0.66319444444444442</v>
      </c>
      <c r="AB287" s="195">
        <f t="shared" si="462"/>
        <v>0.66319444444444442</v>
      </c>
      <c r="AC287" s="667"/>
      <c r="AD287" s="196">
        <f t="shared" si="463"/>
        <v>0.35069444444444442</v>
      </c>
      <c r="AE287" s="667"/>
      <c r="AF287" s="196">
        <f t="shared" si="464"/>
        <v>0.35069444444444436</v>
      </c>
      <c r="AG287" s="196"/>
      <c r="AH287" s="196" t="s">
        <v>1669</v>
      </c>
      <c r="AI287" s="196"/>
      <c r="AJ287" s="150"/>
      <c r="AK287" s="709">
        <f t="shared" si="465"/>
        <v>1</v>
      </c>
      <c r="AL287" s="709">
        <f t="shared" si="466"/>
        <v>0</v>
      </c>
      <c r="AM287" s="709">
        <f t="shared" si="467"/>
        <v>0</v>
      </c>
      <c r="AN287" s="709"/>
      <c r="AO287" s="709">
        <f t="shared" si="468"/>
        <v>0</v>
      </c>
      <c r="AP287" s="709">
        <f t="shared" si="475"/>
        <v>1</v>
      </c>
    </row>
    <row r="288" spans="1:42" ht="12.75" hidden="1" customHeight="1" outlineLevel="1" x14ac:dyDescent="0.2">
      <c r="B288" s="851"/>
      <c r="C288" s="851"/>
      <c r="D288" s="27" t="str">
        <f t="shared" si="469"/>
        <v/>
      </c>
      <c r="E288" s="191" t="str">
        <f t="shared" si="470"/>
        <v>Do</v>
      </c>
      <c r="F288" s="191">
        <f t="shared" si="471"/>
        <v>2023</v>
      </c>
      <c r="G288" s="191">
        <f t="shared" si="472"/>
        <v>9</v>
      </c>
      <c r="H288" s="191">
        <f t="shared" si="476"/>
        <v>7</v>
      </c>
      <c r="I288" s="192">
        <f t="shared" si="473"/>
        <v>43714</v>
      </c>
      <c r="J288" s="192"/>
      <c r="K288" s="193">
        <f t="shared" si="474"/>
        <v>7</v>
      </c>
      <c r="L288" s="194">
        <f t="shared" si="474"/>
        <v>0</v>
      </c>
      <c r="M288" s="193">
        <f t="shared" si="474"/>
        <v>13</v>
      </c>
      <c r="N288" s="194">
        <f t="shared" si="474"/>
        <v>0</v>
      </c>
      <c r="O288" s="193">
        <f t="shared" si="474"/>
        <v>13</v>
      </c>
      <c r="P288" s="194">
        <f t="shared" si="474"/>
        <v>30</v>
      </c>
      <c r="Q288" s="193">
        <f t="shared" si="474"/>
        <v>15</v>
      </c>
      <c r="R288" s="194">
        <f t="shared" si="474"/>
        <v>55</v>
      </c>
      <c r="S288" s="193">
        <f t="shared" si="453"/>
        <v>15</v>
      </c>
      <c r="T288" s="194">
        <f t="shared" si="454"/>
        <v>55</v>
      </c>
      <c r="U288" s="193">
        <f t="shared" si="455"/>
        <v>15</v>
      </c>
      <c r="V288" s="194">
        <f t="shared" si="456"/>
        <v>55</v>
      </c>
      <c r="W288" s="195">
        <f t="shared" si="457"/>
        <v>0.29166666666666669</v>
      </c>
      <c r="X288" s="195">
        <f t="shared" si="458"/>
        <v>0.54166666666666663</v>
      </c>
      <c r="Y288" s="195">
        <f t="shared" si="459"/>
        <v>0.5625</v>
      </c>
      <c r="Z288" s="195">
        <f t="shared" si="460"/>
        <v>0.66319444444444442</v>
      </c>
      <c r="AA288" s="195">
        <f t="shared" si="461"/>
        <v>0.66319444444444442</v>
      </c>
      <c r="AB288" s="195">
        <f t="shared" si="462"/>
        <v>0.66319444444444442</v>
      </c>
      <c r="AC288" s="667"/>
      <c r="AD288" s="196">
        <f t="shared" si="463"/>
        <v>0.35069444444444442</v>
      </c>
      <c r="AE288" s="667"/>
      <c r="AF288" s="196">
        <f t="shared" si="464"/>
        <v>0.35069444444444436</v>
      </c>
      <c r="AG288" s="196"/>
      <c r="AH288" s="196" t="s">
        <v>1669</v>
      </c>
      <c r="AI288" s="196"/>
      <c r="AJ288" s="150"/>
      <c r="AK288" s="709">
        <f t="shared" si="465"/>
        <v>1</v>
      </c>
      <c r="AL288" s="709">
        <f t="shared" si="466"/>
        <v>0</v>
      </c>
      <c r="AM288" s="709">
        <f t="shared" si="467"/>
        <v>0</v>
      </c>
      <c r="AN288" s="709"/>
      <c r="AO288" s="709">
        <f t="shared" si="468"/>
        <v>0</v>
      </c>
      <c r="AP288" s="709">
        <f t="shared" si="475"/>
        <v>1</v>
      </c>
    </row>
    <row r="289" spans="2:42" ht="12.75" hidden="1" customHeight="1" outlineLevel="1" x14ac:dyDescent="0.2">
      <c r="B289" s="851"/>
      <c r="C289" s="851"/>
      <c r="D289" s="27" t="str">
        <f t="shared" si="469"/>
        <v/>
      </c>
      <c r="E289" s="191" t="str">
        <f t="shared" si="470"/>
        <v>Fr</v>
      </c>
      <c r="F289" s="191">
        <f t="shared" si="471"/>
        <v>2023</v>
      </c>
      <c r="G289" s="191">
        <f t="shared" si="472"/>
        <v>9</v>
      </c>
      <c r="H289" s="191">
        <f t="shared" si="476"/>
        <v>8</v>
      </c>
      <c r="I289" s="192">
        <f t="shared" si="473"/>
        <v>43715</v>
      </c>
      <c r="J289" s="192"/>
      <c r="K289" s="193">
        <f t="shared" si="474"/>
        <v>7</v>
      </c>
      <c r="L289" s="194">
        <f t="shared" si="474"/>
        <v>0</v>
      </c>
      <c r="M289" s="193">
        <f t="shared" si="474"/>
        <v>13</v>
      </c>
      <c r="N289" s="194">
        <f t="shared" si="474"/>
        <v>0</v>
      </c>
      <c r="O289" s="193">
        <f t="shared" si="474"/>
        <v>13</v>
      </c>
      <c r="P289" s="194">
        <f t="shared" si="474"/>
        <v>30</v>
      </c>
      <c r="Q289" s="193">
        <f t="shared" si="474"/>
        <v>15</v>
      </c>
      <c r="R289" s="194">
        <f t="shared" si="474"/>
        <v>55</v>
      </c>
      <c r="S289" s="193">
        <f t="shared" si="453"/>
        <v>15</v>
      </c>
      <c r="T289" s="194">
        <f t="shared" si="454"/>
        <v>55</v>
      </c>
      <c r="U289" s="193">
        <f t="shared" si="455"/>
        <v>15</v>
      </c>
      <c r="V289" s="194">
        <f t="shared" si="456"/>
        <v>55</v>
      </c>
      <c r="W289" s="195">
        <f t="shared" si="457"/>
        <v>0.29166666666666669</v>
      </c>
      <c r="X289" s="195">
        <f t="shared" si="458"/>
        <v>0.54166666666666663</v>
      </c>
      <c r="Y289" s="195">
        <f t="shared" si="459"/>
        <v>0.5625</v>
      </c>
      <c r="Z289" s="195">
        <f t="shared" si="460"/>
        <v>0.66319444444444442</v>
      </c>
      <c r="AA289" s="195">
        <f t="shared" si="461"/>
        <v>0.66319444444444442</v>
      </c>
      <c r="AB289" s="195">
        <f t="shared" si="462"/>
        <v>0.66319444444444442</v>
      </c>
      <c r="AC289" s="667"/>
      <c r="AD289" s="196">
        <f t="shared" si="463"/>
        <v>0.35069444444444442</v>
      </c>
      <c r="AE289" s="667"/>
      <c r="AF289" s="196">
        <f t="shared" si="464"/>
        <v>0.35069444444444436</v>
      </c>
      <c r="AG289" s="196"/>
      <c r="AH289" s="196" t="s">
        <v>1669</v>
      </c>
      <c r="AI289" s="196"/>
      <c r="AJ289" s="150"/>
      <c r="AK289" s="709">
        <f t="shared" si="465"/>
        <v>1</v>
      </c>
      <c r="AL289" s="709">
        <f t="shared" si="466"/>
        <v>0</v>
      </c>
      <c r="AM289" s="709">
        <f t="shared" si="467"/>
        <v>0</v>
      </c>
      <c r="AN289" s="709"/>
      <c r="AO289" s="709">
        <f t="shared" si="468"/>
        <v>0</v>
      </c>
      <c r="AP289" s="709">
        <f t="shared" si="475"/>
        <v>1</v>
      </c>
    </row>
    <row r="290" spans="2:42" ht="12.75" hidden="1" customHeight="1" outlineLevel="1" x14ac:dyDescent="0.2">
      <c r="B290" s="851"/>
      <c r="C290" s="851"/>
      <c r="D290" s="27" t="str">
        <f t="shared" si="469"/>
        <v/>
      </c>
      <c r="E290" s="191" t="str">
        <f t="shared" si="470"/>
        <v>Sa</v>
      </c>
      <c r="F290" s="191">
        <f t="shared" si="471"/>
        <v>2023</v>
      </c>
      <c r="G290" s="191">
        <f t="shared" si="472"/>
        <v>9</v>
      </c>
      <c r="H290" s="191">
        <f t="shared" si="476"/>
        <v>9</v>
      </c>
      <c r="I290" s="192">
        <f t="shared" si="473"/>
        <v>43716</v>
      </c>
      <c r="J290" s="192"/>
      <c r="K290" s="193">
        <f t="shared" si="474"/>
        <v>0</v>
      </c>
      <c r="L290" s="194">
        <f t="shared" si="474"/>
        <v>0</v>
      </c>
      <c r="M290" s="193">
        <f t="shared" si="474"/>
        <v>0</v>
      </c>
      <c r="N290" s="194">
        <f t="shared" si="474"/>
        <v>0</v>
      </c>
      <c r="O290" s="193">
        <f t="shared" si="474"/>
        <v>0</v>
      </c>
      <c r="P290" s="194">
        <f t="shared" si="474"/>
        <v>0</v>
      </c>
      <c r="Q290" s="193">
        <f t="shared" si="474"/>
        <v>0</v>
      </c>
      <c r="R290" s="194">
        <f t="shared" si="474"/>
        <v>0</v>
      </c>
      <c r="S290" s="193">
        <f t="shared" si="453"/>
        <v>0</v>
      </c>
      <c r="T290" s="194">
        <f t="shared" si="454"/>
        <v>0</v>
      </c>
      <c r="U290" s="193">
        <f t="shared" si="455"/>
        <v>0</v>
      </c>
      <c r="V290" s="194">
        <f t="shared" si="456"/>
        <v>0</v>
      </c>
      <c r="W290" s="195">
        <f t="shared" si="457"/>
        <v>0</v>
      </c>
      <c r="X290" s="195">
        <f t="shared" si="458"/>
        <v>0</v>
      </c>
      <c r="Y290" s="195">
        <f t="shared" si="459"/>
        <v>0</v>
      </c>
      <c r="Z290" s="195">
        <f t="shared" si="460"/>
        <v>0</v>
      </c>
      <c r="AA290" s="195">
        <f t="shared" si="461"/>
        <v>0</v>
      </c>
      <c r="AB290" s="195">
        <f t="shared" si="462"/>
        <v>0</v>
      </c>
      <c r="AC290" s="667"/>
      <c r="AD290" s="196">
        <f t="shared" si="463"/>
        <v>0</v>
      </c>
      <c r="AE290" s="667"/>
      <c r="AF290" s="196">
        <f t="shared" si="464"/>
        <v>0</v>
      </c>
      <c r="AG290" s="196"/>
      <c r="AH290" s="196"/>
      <c r="AI290" s="196"/>
      <c r="AJ290" s="150"/>
      <c r="AK290" s="709">
        <f t="shared" si="465"/>
        <v>0</v>
      </c>
      <c r="AL290" s="709">
        <f t="shared" si="466"/>
        <v>0</v>
      </c>
      <c r="AM290" s="709">
        <f t="shared" si="467"/>
        <v>0</v>
      </c>
      <c r="AN290" s="709"/>
      <c r="AO290" s="709">
        <f t="shared" si="468"/>
        <v>0</v>
      </c>
      <c r="AP290" s="709">
        <f t="shared" si="475"/>
        <v>0</v>
      </c>
    </row>
    <row r="291" spans="2:42" ht="12.75" hidden="1" customHeight="1" outlineLevel="1" x14ac:dyDescent="0.2">
      <c r="B291" s="851"/>
      <c r="C291" s="851"/>
      <c r="D291" s="27" t="str">
        <f t="shared" si="469"/>
        <v/>
      </c>
      <c r="E291" s="191" t="str">
        <f t="shared" si="470"/>
        <v>So</v>
      </c>
      <c r="F291" s="191">
        <f t="shared" si="471"/>
        <v>2023</v>
      </c>
      <c r="G291" s="191">
        <f t="shared" si="472"/>
        <v>9</v>
      </c>
      <c r="H291" s="191">
        <f t="shared" si="476"/>
        <v>10</v>
      </c>
      <c r="I291" s="192">
        <f t="shared" si="473"/>
        <v>43717</v>
      </c>
      <c r="J291" s="192"/>
      <c r="K291" s="193">
        <f t="shared" si="474"/>
        <v>0</v>
      </c>
      <c r="L291" s="194">
        <f t="shared" si="474"/>
        <v>0</v>
      </c>
      <c r="M291" s="193">
        <f t="shared" si="474"/>
        <v>0</v>
      </c>
      <c r="N291" s="194">
        <f t="shared" si="474"/>
        <v>0</v>
      </c>
      <c r="O291" s="193">
        <f t="shared" si="474"/>
        <v>0</v>
      </c>
      <c r="P291" s="194">
        <f t="shared" si="474"/>
        <v>0</v>
      </c>
      <c r="Q291" s="193">
        <f t="shared" si="474"/>
        <v>0</v>
      </c>
      <c r="R291" s="194">
        <f t="shared" si="474"/>
        <v>0</v>
      </c>
      <c r="S291" s="193">
        <f t="shared" si="453"/>
        <v>0</v>
      </c>
      <c r="T291" s="194">
        <f t="shared" si="454"/>
        <v>0</v>
      </c>
      <c r="U291" s="193">
        <f t="shared" si="455"/>
        <v>0</v>
      </c>
      <c r="V291" s="194">
        <f t="shared" si="456"/>
        <v>0</v>
      </c>
      <c r="W291" s="195">
        <f t="shared" si="457"/>
        <v>0</v>
      </c>
      <c r="X291" s="195">
        <f t="shared" si="458"/>
        <v>0</v>
      </c>
      <c r="Y291" s="195">
        <f t="shared" si="459"/>
        <v>0</v>
      </c>
      <c r="Z291" s="195">
        <f t="shared" si="460"/>
        <v>0</v>
      </c>
      <c r="AA291" s="195">
        <f t="shared" si="461"/>
        <v>0</v>
      </c>
      <c r="AB291" s="195">
        <f t="shared" si="462"/>
        <v>0</v>
      </c>
      <c r="AC291" s="667"/>
      <c r="AD291" s="196">
        <f t="shared" si="463"/>
        <v>0</v>
      </c>
      <c r="AE291" s="667"/>
      <c r="AF291" s="196">
        <f t="shared" si="464"/>
        <v>0</v>
      </c>
      <c r="AG291" s="196"/>
      <c r="AH291" s="196"/>
      <c r="AI291" s="196"/>
      <c r="AJ291" s="150"/>
      <c r="AK291" s="709">
        <f t="shared" si="465"/>
        <v>0</v>
      </c>
      <c r="AL291" s="709">
        <f t="shared" si="466"/>
        <v>0</v>
      </c>
      <c r="AM291" s="709">
        <f t="shared" si="467"/>
        <v>0</v>
      </c>
      <c r="AN291" s="709"/>
      <c r="AO291" s="709">
        <f t="shared" si="468"/>
        <v>0</v>
      </c>
      <c r="AP291" s="709">
        <f t="shared" si="475"/>
        <v>0</v>
      </c>
    </row>
    <row r="292" spans="2:42" ht="12.75" hidden="1" customHeight="1" outlineLevel="1" x14ac:dyDescent="0.2">
      <c r="B292" s="851"/>
      <c r="C292" s="851"/>
      <c r="D292" s="27">
        <f t="shared" si="469"/>
        <v>37</v>
      </c>
      <c r="E292" s="191" t="str">
        <f t="shared" si="470"/>
        <v>Mo</v>
      </c>
      <c r="F292" s="191">
        <f t="shared" si="471"/>
        <v>2023</v>
      </c>
      <c r="G292" s="191">
        <f t="shared" si="472"/>
        <v>9</v>
      </c>
      <c r="H292" s="191">
        <f t="shared" si="476"/>
        <v>11</v>
      </c>
      <c r="I292" s="192">
        <f t="shared" si="473"/>
        <v>43718</v>
      </c>
      <c r="J292" s="192"/>
      <c r="K292" s="193">
        <f t="shared" si="474"/>
        <v>7</v>
      </c>
      <c r="L292" s="194">
        <f t="shared" si="474"/>
        <v>0</v>
      </c>
      <c r="M292" s="193">
        <f t="shared" si="474"/>
        <v>13</v>
      </c>
      <c r="N292" s="194">
        <f t="shared" si="474"/>
        <v>0</v>
      </c>
      <c r="O292" s="193">
        <f t="shared" si="474"/>
        <v>13</v>
      </c>
      <c r="P292" s="194">
        <f t="shared" si="474"/>
        <v>30</v>
      </c>
      <c r="Q292" s="193">
        <f t="shared" si="474"/>
        <v>15</v>
      </c>
      <c r="R292" s="194">
        <f t="shared" si="474"/>
        <v>55</v>
      </c>
      <c r="S292" s="193">
        <f t="shared" si="453"/>
        <v>15</v>
      </c>
      <c r="T292" s="194">
        <f t="shared" si="454"/>
        <v>55</v>
      </c>
      <c r="U292" s="193">
        <f t="shared" si="455"/>
        <v>15</v>
      </c>
      <c r="V292" s="194">
        <f t="shared" si="456"/>
        <v>55</v>
      </c>
      <c r="W292" s="195">
        <f t="shared" si="457"/>
        <v>0.29166666666666669</v>
      </c>
      <c r="X292" s="195">
        <f t="shared" si="458"/>
        <v>0.54166666666666663</v>
      </c>
      <c r="Y292" s="195">
        <f t="shared" si="459"/>
        <v>0.5625</v>
      </c>
      <c r="Z292" s="195">
        <f t="shared" si="460"/>
        <v>0.66319444444444442</v>
      </c>
      <c r="AA292" s="195">
        <f t="shared" si="461"/>
        <v>0.66319444444444442</v>
      </c>
      <c r="AB292" s="195">
        <f t="shared" si="462"/>
        <v>0.66319444444444442</v>
      </c>
      <c r="AC292" s="667"/>
      <c r="AD292" s="196">
        <f t="shared" si="463"/>
        <v>0.35069444444444442</v>
      </c>
      <c r="AE292" s="667"/>
      <c r="AF292" s="196">
        <f t="shared" si="464"/>
        <v>0.35069444444444436</v>
      </c>
      <c r="AG292" s="196"/>
      <c r="AH292" s="196" t="s">
        <v>1669</v>
      </c>
      <c r="AI292" s="196"/>
      <c r="AJ292" s="150"/>
      <c r="AK292" s="709">
        <f t="shared" si="465"/>
        <v>1</v>
      </c>
      <c r="AL292" s="709">
        <f t="shared" si="466"/>
        <v>0</v>
      </c>
      <c r="AM292" s="709">
        <f t="shared" si="467"/>
        <v>0</v>
      </c>
      <c r="AN292" s="709"/>
      <c r="AO292" s="709">
        <f t="shared" si="468"/>
        <v>0</v>
      </c>
      <c r="AP292" s="709">
        <f t="shared" si="475"/>
        <v>1</v>
      </c>
    </row>
    <row r="293" spans="2:42" ht="12.75" hidden="1" customHeight="1" outlineLevel="1" x14ac:dyDescent="0.2">
      <c r="B293" s="851"/>
      <c r="C293" s="851"/>
      <c r="D293" s="27" t="str">
        <f t="shared" si="469"/>
        <v/>
      </c>
      <c r="E293" s="191" t="str">
        <f t="shared" si="470"/>
        <v>Di</v>
      </c>
      <c r="F293" s="191">
        <f t="shared" si="471"/>
        <v>2023</v>
      </c>
      <c r="G293" s="191">
        <f t="shared" si="472"/>
        <v>9</v>
      </c>
      <c r="H293" s="191">
        <f t="shared" si="476"/>
        <v>12</v>
      </c>
      <c r="I293" s="192">
        <f t="shared" si="473"/>
        <v>43719</v>
      </c>
      <c r="J293" s="192"/>
      <c r="K293" s="193">
        <f t="shared" si="474"/>
        <v>7</v>
      </c>
      <c r="L293" s="194">
        <f t="shared" si="474"/>
        <v>0</v>
      </c>
      <c r="M293" s="193">
        <f t="shared" si="474"/>
        <v>13</v>
      </c>
      <c r="N293" s="194">
        <f t="shared" si="474"/>
        <v>0</v>
      </c>
      <c r="O293" s="193">
        <f t="shared" si="474"/>
        <v>13</v>
      </c>
      <c r="P293" s="194">
        <f t="shared" si="474"/>
        <v>30</v>
      </c>
      <c r="Q293" s="193">
        <f t="shared" si="474"/>
        <v>15</v>
      </c>
      <c r="R293" s="194">
        <f t="shared" si="474"/>
        <v>55</v>
      </c>
      <c r="S293" s="193">
        <f t="shared" si="453"/>
        <v>15</v>
      </c>
      <c r="T293" s="194">
        <f t="shared" si="454"/>
        <v>55</v>
      </c>
      <c r="U293" s="193">
        <f t="shared" si="455"/>
        <v>15</v>
      </c>
      <c r="V293" s="194">
        <f t="shared" si="456"/>
        <v>55</v>
      </c>
      <c r="W293" s="195">
        <f t="shared" si="457"/>
        <v>0.29166666666666669</v>
      </c>
      <c r="X293" s="195">
        <f t="shared" si="458"/>
        <v>0.54166666666666663</v>
      </c>
      <c r="Y293" s="195">
        <f t="shared" si="459"/>
        <v>0.5625</v>
      </c>
      <c r="Z293" s="195">
        <f t="shared" si="460"/>
        <v>0.66319444444444442</v>
      </c>
      <c r="AA293" s="195">
        <f t="shared" si="461"/>
        <v>0.66319444444444442</v>
      </c>
      <c r="AB293" s="195">
        <f t="shared" si="462"/>
        <v>0.66319444444444442</v>
      </c>
      <c r="AC293" s="667"/>
      <c r="AD293" s="196">
        <f t="shared" si="463"/>
        <v>0.35069444444444442</v>
      </c>
      <c r="AE293" s="667"/>
      <c r="AF293" s="196">
        <f t="shared" si="464"/>
        <v>0.35069444444444436</v>
      </c>
      <c r="AG293" s="196"/>
      <c r="AH293" s="196" t="s">
        <v>1669</v>
      </c>
      <c r="AI293" s="196"/>
      <c r="AJ293" s="150"/>
      <c r="AK293" s="709">
        <f t="shared" si="465"/>
        <v>1</v>
      </c>
      <c r="AL293" s="709">
        <f t="shared" si="466"/>
        <v>0</v>
      </c>
      <c r="AM293" s="709">
        <f t="shared" si="467"/>
        <v>0</v>
      </c>
      <c r="AN293" s="709"/>
      <c r="AO293" s="709">
        <f t="shared" si="468"/>
        <v>0</v>
      </c>
      <c r="AP293" s="709">
        <f t="shared" si="475"/>
        <v>1</v>
      </c>
    </row>
    <row r="294" spans="2:42" ht="12.75" hidden="1" customHeight="1" outlineLevel="1" x14ac:dyDescent="0.2">
      <c r="B294" s="851"/>
      <c r="C294" s="851"/>
      <c r="D294" s="27" t="str">
        <f t="shared" si="469"/>
        <v/>
      </c>
      <c r="E294" s="191" t="str">
        <f t="shared" si="470"/>
        <v>Mi</v>
      </c>
      <c r="F294" s="191">
        <f t="shared" si="471"/>
        <v>2023</v>
      </c>
      <c r="G294" s="191">
        <f t="shared" si="472"/>
        <v>9</v>
      </c>
      <c r="H294" s="191">
        <f t="shared" si="476"/>
        <v>13</v>
      </c>
      <c r="I294" s="192">
        <f t="shared" si="473"/>
        <v>43720</v>
      </c>
      <c r="J294" s="192"/>
      <c r="K294" s="193">
        <f t="shared" si="474"/>
        <v>7</v>
      </c>
      <c r="L294" s="194">
        <f t="shared" si="474"/>
        <v>0</v>
      </c>
      <c r="M294" s="193">
        <f t="shared" si="474"/>
        <v>13</v>
      </c>
      <c r="N294" s="194">
        <f t="shared" si="474"/>
        <v>0</v>
      </c>
      <c r="O294" s="193">
        <f t="shared" si="474"/>
        <v>13</v>
      </c>
      <c r="P294" s="194">
        <f t="shared" si="474"/>
        <v>30</v>
      </c>
      <c r="Q294" s="193">
        <f t="shared" si="474"/>
        <v>15</v>
      </c>
      <c r="R294" s="194">
        <f t="shared" si="474"/>
        <v>55</v>
      </c>
      <c r="S294" s="193">
        <f t="shared" si="453"/>
        <v>15</v>
      </c>
      <c r="T294" s="194">
        <f t="shared" si="454"/>
        <v>55</v>
      </c>
      <c r="U294" s="193">
        <f t="shared" si="455"/>
        <v>15</v>
      </c>
      <c r="V294" s="194">
        <f t="shared" si="456"/>
        <v>55</v>
      </c>
      <c r="W294" s="195">
        <f t="shared" si="457"/>
        <v>0.29166666666666669</v>
      </c>
      <c r="X294" s="195">
        <f t="shared" si="458"/>
        <v>0.54166666666666663</v>
      </c>
      <c r="Y294" s="195">
        <f t="shared" si="459"/>
        <v>0.5625</v>
      </c>
      <c r="Z294" s="195">
        <f t="shared" si="460"/>
        <v>0.66319444444444442</v>
      </c>
      <c r="AA294" s="195">
        <f t="shared" si="461"/>
        <v>0.66319444444444442</v>
      </c>
      <c r="AB294" s="195">
        <f t="shared" si="462"/>
        <v>0.66319444444444442</v>
      </c>
      <c r="AC294" s="667"/>
      <c r="AD294" s="196">
        <f t="shared" si="463"/>
        <v>0.35069444444444442</v>
      </c>
      <c r="AE294" s="667"/>
      <c r="AF294" s="196">
        <f t="shared" si="464"/>
        <v>0.35069444444444436</v>
      </c>
      <c r="AG294" s="196"/>
      <c r="AH294" s="196" t="s">
        <v>1669</v>
      </c>
      <c r="AI294" s="196"/>
      <c r="AJ294" s="150"/>
      <c r="AK294" s="709">
        <f t="shared" si="465"/>
        <v>1</v>
      </c>
      <c r="AL294" s="709">
        <f t="shared" si="466"/>
        <v>0</v>
      </c>
      <c r="AM294" s="709">
        <f t="shared" si="467"/>
        <v>0</v>
      </c>
      <c r="AN294" s="709"/>
      <c r="AO294" s="709">
        <f t="shared" si="468"/>
        <v>0</v>
      </c>
      <c r="AP294" s="709">
        <f t="shared" si="475"/>
        <v>1</v>
      </c>
    </row>
    <row r="295" spans="2:42" ht="12.75" hidden="1" customHeight="1" outlineLevel="1" x14ac:dyDescent="0.2">
      <c r="B295" s="851"/>
      <c r="C295" s="851"/>
      <c r="D295" s="27" t="str">
        <f t="shared" si="469"/>
        <v/>
      </c>
      <c r="E295" s="191" t="str">
        <f t="shared" si="470"/>
        <v>Do</v>
      </c>
      <c r="F295" s="191">
        <f t="shared" si="471"/>
        <v>2023</v>
      </c>
      <c r="G295" s="191">
        <f t="shared" si="472"/>
        <v>9</v>
      </c>
      <c r="H295" s="191">
        <f t="shared" si="476"/>
        <v>14</v>
      </c>
      <c r="I295" s="192">
        <f t="shared" si="473"/>
        <v>43721</v>
      </c>
      <c r="J295" s="192"/>
      <c r="K295" s="193">
        <f t="shared" si="474"/>
        <v>7</v>
      </c>
      <c r="L295" s="194">
        <f t="shared" si="474"/>
        <v>0</v>
      </c>
      <c r="M295" s="193">
        <f t="shared" si="474"/>
        <v>13</v>
      </c>
      <c r="N295" s="194">
        <f t="shared" si="474"/>
        <v>0</v>
      </c>
      <c r="O295" s="193">
        <f t="shared" si="474"/>
        <v>13</v>
      </c>
      <c r="P295" s="194">
        <f t="shared" si="474"/>
        <v>30</v>
      </c>
      <c r="Q295" s="193">
        <f t="shared" si="474"/>
        <v>15</v>
      </c>
      <c r="R295" s="194">
        <f t="shared" si="474"/>
        <v>55</v>
      </c>
      <c r="S295" s="193">
        <f t="shared" si="453"/>
        <v>15</v>
      </c>
      <c r="T295" s="194">
        <f t="shared" si="454"/>
        <v>55</v>
      </c>
      <c r="U295" s="193">
        <f t="shared" si="455"/>
        <v>15</v>
      </c>
      <c r="V295" s="194">
        <f t="shared" si="456"/>
        <v>55</v>
      </c>
      <c r="W295" s="195">
        <f t="shared" si="457"/>
        <v>0.29166666666666669</v>
      </c>
      <c r="X295" s="195">
        <f t="shared" si="458"/>
        <v>0.54166666666666663</v>
      </c>
      <c r="Y295" s="195">
        <f t="shared" si="459"/>
        <v>0.5625</v>
      </c>
      <c r="Z295" s="195">
        <f t="shared" si="460"/>
        <v>0.66319444444444442</v>
      </c>
      <c r="AA295" s="195">
        <f t="shared" si="461"/>
        <v>0.66319444444444442</v>
      </c>
      <c r="AB295" s="195">
        <f t="shared" si="462"/>
        <v>0.66319444444444442</v>
      </c>
      <c r="AC295" s="667"/>
      <c r="AD295" s="196">
        <f t="shared" si="463"/>
        <v>0.35069444444444442</v>
      </c>
      <c r="AE295" s="667"/>
      <c r="AF295" s="196">
        <f t="shared" si="464"/>
        <v>0.35069444444444436</v>
      </c>
      <c r="AG295" s="196"/>
      <c r="AH295" s="196" t="s">
        <v>1669</v>
      </c>
      <c r="AI295" s="196"/>
      <c r="AJ295" s="150"/>
      <c r="AK295" s="709">
        <f t="shared" si="465"/>
        <v>1</v>
      </c>
      <c r="AL295" s="709">
        <f t="shared" si="466"/>
        <v>0</v>
      </c>
      <c r="AM295" s="709">
        <f t="shared" si="467"/>
        <v>0</v>
      </c>
      <c r="AN295" s="709"/>
      <c r="AO295" s="709">
        <f t="shared" si="468"/>
        <v>0</v>
      </c>
      <c r="AP295" s="709">
        <f t="shared" si="475"/>
        <v>1</v>
      </c>
    </row>
    <row r="296" spans="2:42" ht="12.75" hidden="1" customHeight="1" outlineLevel="1" x14ac:dyDescent="0.2">
      <c r="B296" s="851"/>
      <c r="C296" s="851"/>
      <c r="D296" s="27" t="str">
        <f t="shared" si="469"/>
        <v/>
      </c>
      <c r="E296" s="191" t="str">
        <f t="shared" si="470"/>
        <v>Fr</v>
      </c>
      <c r="F296" s="191">
        <f t="shared" si="471"/>
        <v>2023</v>
      </c>
      <c r="G296" s="191">
        <f t="shared" si="472"/>
        <v>9</v>
      </c>
      <c r="H296" s="191">
        <f t="shared" si="476"/>
        <v>15</v>
      </c>
      <c r="I296" s="192">
        <f t="shared" si="473"/>
        <v>43722</v>
      </c>
      <c r="J296" s="192"/>
      <c r="K296" s="193">
        <f t="shared" si="474"/>
        <v>7</v>
      </c>
      <c r="L296" s="194">
        <f t="shared" si="474"/>
        <v>0</v>
      </c>
      <c r="M296" s="193">
        <f t="shared" si="474"/>
        <v>13</v>
      </c>
      <c r="N296" s="194">
        <f t="shared" si="474"/>
        <v>0</v>
      </c>
      <c r="O296" s="193">
        <f t="shared" si="474"/>
        <v>13</v>
      </c>
      <c r="P296" s="194">
        <f t="shared" si="474"/>
        <v>30</v>
      </c>
      <c r="Q296" s="193">
        <f t="shared" si="474"/>
        <v>15</v>
      </c>
      <c r="R296" s="194">
        <f t="shared" si="474"/>
        <v>55</v>
      </c>
      <c r="S296" s="193">
        <f t="shared" si="453"/>
        <v>15</v>
      </c>
      <c r="T296" s="194">
        <f t="shared" si="454"/>
        <v>55</v>
      </c>
      <c r="U296" s="193">
        <f t="shared" si="455"/>
        <v>15</v>
      </c>
      <c r="V296" s="194">
        <f t="shared" si="456"/>
        <v>55</v>
      </c>
      <c r="W296" s="195">
        <f t="shared" si="457"/>
        <v>0.29166666666666669</v>
      </c>
      <c r="X296" s="195">
        <f t="shared" si="458"/>
        <v>0.54166666666666663</v>
      </c>
      <c r="Y296" s="195">
        <f t="shared" si="459"/>
        <v>0.5625</v>
      </c>
      <c r="Z296" s="195">
        <f t="shared" si="460"/>
        <v>0.66319444444444442</v>
      </c>
      <c r="AA296" s="195">
        <f t="shared" si="461"/>
        <v>0.66319444444444442</v>
      </c>
      <c r="AB296" s="195">
        <f t="shared" si="462"/>
        <v>0.66319444444444442</v>
      </c>
      <c r="AC296" s="667"/>
      <c r="AD296" s="196">
        <f t="shared" si="463"/>
        <v>0.35069444444444442</v>
      </c>
      <c r="AE296" s="667"/>
      <c r="AF296" s="196">
        <f t="shared" si="464"/>
        <v>0.35069444444444436</v>
      </c>
      <c r="AG296" s="196"/>
      <c r="AH296" s="196" t="s">
        <v>1669</v>
      </c>
      <c r="AI296" s="196"/>
      <c r="AJ296" s="150"/>
      <c r="AK296" s="709">
        <f t="shared" si="465"/>
        <v>1</v>
      </c>
      <c r="AL296" s="709">
        <f t="shared" si="466"/>
        <v>0</v>
      </c>
      <c r="AM296" s="709">
        <f t="shared" si="467"/>
        <v>0</v>
      </c>
      <c r="AN296" s="709"/>
      <c r="AO296" s="709">
        <f t="shared" si="468"/>
        <v>0</v>
      </c>
      <c r="AP296" s="709">
        <f t="shared" si="475"/>
        <v>1</v>
      </c>
    </row>
    <row r="297" spans="2:42" ht="12.75" hidden="1" customHeight="1" outlineLevel="1" x14ac:dyDescent="0.2">
      <c r="B297" s="851"/>
      <c r="C297" s="851"/>
      <c r="D297" s="27" t="str">
        <f t="shared" si="469"/>
        <v/>
      </c>
      <c r="E297" s="191" t="str">
        <f t="shared" si="470"/>
        <v>Sa</v>
      </c>
      <c r="F297" s="191">
        <f t="shared" si="471"/>
        <v>2023</v>
      </c>
      <c r="G297" s="191">
        <f t="shared" si="472"/>
        <v>9</v>
      </c>
      <c r="H297" s="191">
        <f t="shared" si="476"/>
        <v>16</v>
      </c>
      <c r="I297" s="192">
        <f t="shared" si="473"/>
        <v>43723</v>
      </c>
      <c r="J297" s="192"/>
      <c r="K297" s="193">
        <f t="shared" si="474"/>
        <v>0</v>
      </c>
      <c r="L297" s="194">
        <f t="shared" si="474"/>
        <v>0</v>
      </c>
      <c r="M297" s="193">
        <f t="shared" si="474"/>
        <v>0</v>
      </c>
      <c r="N297" s="194">
        <f t="shared" si="474"/>
        <v>0</v>
      </c>
      <c r="O297" s="193">
        <f t="shared" si="474"/>
        <v>0</v>
      </c>
      <c r="P297" s="194">
        <f t="shared" si="474"/>
        <v>0</v>
      </c>
      <c r="Q297" s="193">
        <f t="shared" si="474"/>
        <v>0</v>
      </c>
      <c r="R297" s="194">
        <f t="shared" si="474"/>
        <v>0</v>
      </c>
      <c r="S297" s="193">
        <f t="shared" si="453"/>
        <v>0</v>
      </c>
      <c r="T297" s="194">
        <f t="shared" si="454"/>
        <v>0</v>
      </c>
      <c r="U297" s="193">
        <f t="shared" si="455"/>
        <v>0</v>
      </c>
      <c r="V297" s="194">
        <f t="shared" si="456"/>
        <v>0</v>
      </c>
      <c r="W297" s="195">
        <f t="shared" si="457"/>
        <v>0</v>
      </c>
      <c r="X297" s="195">
        <f t="shared" si="458"/>
        <v>0</v>
      </c>
      <c r="Y297" s="195">
        <f t="shared" si="459"/>
        <v>0</v>
      </c>
      <c r="Z297" s="195">
        <f t="shared" si="460"/>
        <v>0</v>
      </c>
      <c r="AA297" s="195">
        <f t="shared" si="461"/>
        <v>0</v>
      </c>
      <c r="AB297" s="195">
        <f t="shared" si="462"/>
        <v>0</v>
      </c>
      <c r="AC297" s="667"/>
      <c r="AD297" s="196">
        <f t="shared" si="463"/>
        <v>0</v>
      </c>
      <c r="AE297" s="667"/>
      <c r="AF297" s="196">
        <f t="shared" si="464"/>
        <v>0</v>
      </c>
      <c r="AG297" s="196"/>
      <c r="AH297" s="196"/>
      <c r="AI297" s="196"/>
      <c r="AK297" s="709">
        <f t="shared" si="465"/>
        <v>0</v>
      </c>
      <c r="AL297" s="709">
        <f t="shared" si="466"/>
        <v>0</v>
      </c>
      <c r="AM297" s="709">
        <f t="shared" si="467"/>
        <v>0</v>
      </c>
      <c r="AN297" s="709"/>
      <c r="AO297" s="709">
        <f t="shared" si="468"/>
        <v>0</v>
      </c>
      <c r="AP297" s="709">
        <f t="shared" si="475"/>
        <v>0</v>
      </c>
    </row>
    <row r="298" spans="2:42" ht="12.75" hidden="1" customHeight="1" outlineLevel="1" x14ac:dyDescent="0.2">
      <c r="B298" s="851"/>
      <c r="C298" s="851"/>
      <c r="D298" s="27" t="str">
        <f t="shared" si="469"/>
        <v/>
      </c>
      <c r="E298" s="191" t="str">
        <f t="shared" si="470"/>
        <v>So</v>
      </c>
      <c r="F298" s="191">
        <f t="shared" si="471"/>
        <v>2023</v>
      </c>
      <c r="G298" s="191">
        <f t="shared" si="472"/>
        <v>9</v>
      </c>
      <c r="H298" s="191">
        <f t="shared" si="476"/>
        <v>17</v>
      </c>
      <c r="I298" s="192">
        <f t="shared" si="473"/>
        <v>43724</v>
      </c>
      <c r="J298" s="192"/>
      <c r="K298" s="193">
        <f t="shared" ref="K298:R311" si="477">IF(OR($E298="Sa",$E298="So"),K$4,K$5)</f>
        <v>0</v>
      </c>
      <c r="L298" s="194">
        <f t="shared" si="477"/>
        <v>0</v>
      </c>
      <c r="M298" s="193">
        <f t="shared" si="477"/>
        <v>0</v>
      </c>
      <c r="N298" s="194">
        <f t="shared" si="477"/>
        <v>0</v>
      </c>
      <c r="O298" s="193">
        <f t="shared" si="477"/>
        <v>0</v>
      </c>
      <c r="P298" s="194">
        <f t="shared" si="477"/>
        <v>0</v>
      </c>
      <c r="Q298" s="193">
        <f t="shared" si="477"/>
        <v>0</v>
      </c>
      <c r="R298" s="194">
        <f t="shared" si="477"/>
        <v>0</v>
      </c>
      <c r="S298" s="193">
        <f t="shared" si="453"/>
        <v>0</v>
      </c>
      <c r="T298" s="194">
        <f t="shared" si="454"/>
        <v>0</v>
      </c>
      <c r="U298" s="193">
        <f t="shared" si="455"/>
        <v>0</v>
      </c>
      <c r="V298" s="194">
        <f t="shared" si="456"/>
        <v>0</v>
      </c>
      <c r="W298" s="195">
        <f t="shared" si="457"/>
        <v>0</v>
      </c>
      <c r="X298" s="195">
        <f t="shared" si="458"/>
        <v>0</v>
      </c>
      <c r="Y298" s="195">
        <f t="shared" si="459"/>
        <v>0</v>
      </c>
      <c r="Z298" s="195">
        <f t="shared" si="460"/>
        <v>0</v>
      </c>
      <c r="AA298" s="195">
        <f t="shared" si="461"/>
        <v>0</v>
      </c>
      <c r="AB298" s="195">
        <f t="shared" si="462"/>
        <v>0</v>
      </c>
      <c r="AC298" s="667"/>
      <c r="AD298" s="196">
        <f t="shared" si="463"/>
        <v>0</v>
      </c>
      <c r="AE298" s="667"/>
      <c r="AF298" s="196">
        <f t="shared" si="464"/>
        <v>0</v>
      </c>
      <c r="AG298" s="196"/>
      <c r="AH298" s="196"/>
      <c r="AI298" s="196"/>
      <c r="AK298" s="709">
        <f t="shared" si="465"/>
        <v>0</v>
      </c>
      <c r="AL298" s="709">
        <f t="shared" si="466"/>
        <v>0</v>
      </c>
      <c r="AM298" s="709">
        <f t="shared" si="467"/>
        <v>0</v>
      </c>
      <c r="AN298" s="709"/>
      <c r="AO298" s="709">
        <f t="shared" si="468"/>
        <v>0</v>
      </c>
      <c r="AP298" s="709">
        <f t="shared" si="475"/>
        <v>0</v>
      </c>
    </row>
    <row r="299" spans="2:42" ht="12.75" hidden="1" customHeight="1" outlineLevel="1" x14ac:dyDescent="0.2">
      <c r="B299" s="851"/>
      <c r="C299" s="851"/>
      <c r="D299" s="27">
        <f t="shared" si="469"/>
        <v>38</v>
      </c>
      <c r="E299" s="191" t="str">
        <f t="shared" si="470"/>
        <v>Mo</v>
      </c>
      <c r="F299" s="191">
        <f t="shared" si="471"/>
        <v>2023</v>
      </c>
      <c r="G299" s="191">
        <f t="shared" si="472"/>
        <v>9</v>
      </c>
      <c r="H299" s="191">
        <f t="shared" si="476"/>
        <v>18</v>
      </c>
      <c r="I299" s="192">
        <f t="shared" si="473"/>
        <v>43725</v>
      </c>
      <c r="J299" s="192"/>
      <c r="K299" s="193">
        <v>7</v>
      </c>
      <c r="L299" s="194">
        <v>30</v>
      </c>
      <c r="M299" s="193">
        <v>9</v>
      </c>
      <c r="N299" s="194">
        <v>0</v>
      </c>
      <c r="O299" s="193">
        <v>11</v>
      </c>
      <c r="P299" s="194">
        <v>30</v>
      </c>
      <c r="Q299" s="193">
        <v>18</v>
      </c>
      <c r="R299" s="194">
        <v>0</v>
      </c>
      <c r="S299" s="193">
        <f t="shared" si="453"/>
        <v>18</v>
      </c>
      <c r="T299" s="194">
        <f t="shared" si="454"/>
        <v>0</v>
      </c>
      <c r="U299" s="193">
        <f t="shared" si="455"/>
        <v>18</v>
      </c>
      <c r="V299" s="194">
        <f t="shared" si="456"/>
        <v>0</v>
      </c>
      <c r="W299" s="195">
        <f t="shared" si="457"/>
        <v>0.3125</v>
      </c>
      <c r="X299" s="195">
        <f t="shared" si="458"/>
        <v>0.375</v>
      </c>
      <c r="Y299" s="195">
        <f t="shared" si="459"/>
        <v>0.47916666666666669</v>
      </c>
      <c r="Z299" s="195">
        <f t="shared" si="460"/>
        <v>0.75</v>
      </c>
      <c r="AA299" s="195">
        <f t="shared" si="461"/>
        <v>0.75</v>
      </c>
      <c r="AB299" s="195">
        <f t="shared" si="462"/>
        <v>0.75</v>
      </c>
      <c r="AC299" s="667"/>
      <c r="AD299" s="196">
        <f t="shared" si="463"/>
        <v>0.35069444444444442</v>
      </c>
      <c r="AE299" s="667"/>
      <c r="AF299" s="196">
        <f t="shared" si="464"/>
        <v>0.33333333333333331</v>
      </c>
      <c r="AG299" s="196"/>
      <c r="AH299" s="196" t="s">
        <v>1684</v>
      </c>
      <c r="AI299" s="196"/>
      <c r="AK299" s="709">
        <f t="shared" si="465"/>
        <v>0</v>
      </c>
      <c r="AL299" s="709">
        <f t="shared" si="466"/>
        <v>0</v>
      </c>
      <c r="AM299" s="709">
        <f t="shared" si="467"/>
        <v>0</v>
      </c>
      <c r="AN299" s="709"/>
      <c r="AO299" s="709">
        <f t="shared" si="468"/>
        <v>1</v>
      </c>
      <c r="AP299" s="709">
        <f t="shared" si="475"/>
        <v>1</v>
      </c>
    </row>
    <row r="300" spans="2:42" ht="12.75" hidden="1" customHeight="1" outlineLevel="1" x14ac:dyDescent="0.2">
      <c r="B300" s="851"/>
      <c r="C300" s="851"/>
      <c r="D300" s="27" t="str">
        <f t="shared" si="469"/>
        <v/>
      </c>
      <c r="E300" s="191" t="str">
        <f t="shared" si="470"/>
        <v>Di</v>
      </c>
      <c r="F300" s="191">
        <f t="shared" si="471"/>
        <v>2023</v>
      </c>
      <c r="G300" s="191">
        <f t="shared" si="472"/>
        <v>9</v>
      </c>
      <c r="H300" s="191">
        <f t="shared" si="476"/>
        <v>19</v>
      </c>
      <c r="I300" s="192">
        <f t="shared" si="473"/>
        <v>43726</v>
      </c>
      <c r="J300" s="192"/>
      <c r="K300" s="193">
        <v>8</v>
      </c>
      <c r="L300" s="194">
        <v>18</v>
      </c>
      <c r="M300" s="193">
        <v>13</v>
      </c>
      <c r="N300" s="194">
        <v>0</v>
      </c>
      <c r="O300" s="193">
        <v>13</v>
      </c>
      <c r="P300" s="194">
        <v>30</v>
      </c>
      <c r="Q300" s="193">
        <v>17</v>
      </c>
      <c r="R300" s="194">
        <v>30</v>
      </c>
      <c r="S300" s="193">
        <f t="shared" si="453"/>
        <v>17</v>
      </c>
      <c r="T300" s="194">
        <f t="shared" si="454"/>
        <v>30</v>
      </c>
      <c r="U300" s="193">
        <f t="shared" si="455"/>
        <v>17</v>
      </c>
      <c r="V300" s="194">
        <f t="shared" si="456"/>
        <v>30</v>
      </c>
      <c r="W300" s="195">
        <f t="shared" si="457"/>
        <v>0.34583333333333338</v>
      </c>
      <c r="X300" s="195">
        <f t="shared" si="458"/>
        <v>0.54166666666666663</v>
      </c>
      <c r="Y300" s="195">
        <f t="shared" si="459"/>
        <v>0.5625</v>
      </c>
      <c r="Z300" s="195">
        <f t="shared" si="460"/>
        <v>0.72916666666666663</v>
      </c>
      <c r="AA300" s="195">
        <f t="shared" si="461"/>
        <v>0.72916666666666663</v>
      </c>
      <c r="AB300" s="195">
        <f t="shared" si="462"/>
        <v>0.72916666666666663</v>
      </c>
      <c r="AC300" s="667"/>
      <c r="AD300" s="196">
        <f t="shared" si="463"/>
        <v>0.35069444444444442</v>
      </c>
      <c r="AE300" s="667"/>
      <c r="AF300" s="196">
        <f t="shared" si="464"/>
        <v>0.36249999999999988</v>
      </c>
      <c r="AG300" s="196"/>
      <c r="AH300" s="196" t="s">
        <v>963</v>
      </c>
      <c r="AI300" s="196"/>
      <c r="AK300" s="709">
        <f t="shared" si="465"/>
        <v>0</v>
      </c>
      <c r="AL300" s="709">
        <f t="shared" si="466"/>
        <v>0</v>
      </c>
      <c r="AM300" s="709">
        <f t="shared" si="467"/>
        <v>0</v>
      </c>
      <c r="AN300" s="709"/>
      <c r="AO300" s="709">
        <f t="shared" si="468"/>
        <v>1</v>
      </c>
      <c r="AP300" s="709">
        <f t="shared" si="475"/>
        <v>1</v>
      </c>
    </row>
    <row r="301" spans="2:42" ht="12.75" hidden="1" customHeight="1" outlineLevel="1" x14ac:dyDescent="0.2">
      <c r="B301" s="851"/>
      <c r="C301" s="851"/>
      <c r="D301" s="27" t="str">
        <f t="shared" si="469"/>
        <v/>
      </c>
      <c r="E301" s="191" t="str">
        <f t="shared" si="470"/>
        <v>Mi</v>
      </c>
      <c r="F301" s="191">
        <f t="shared" si="471"/>
        <v>2023</v>
      </c>
      <c r="G301" s="191">
        <f t="shared" si="472"/>
        <v>9</v>
      </c>
      <c r="H301" s="191">
        <f t="shared" si="476"/>
        <v>20</v>
      </c>
      <c r="I301" s="192">
        <f t="shared" si="473"/>
        <v>43727</v>
      </c>
      <c r="J301" s="192"/>
      <c r="K301" s="193">
        <v>8</v>
      </c>
      <c r="L301" s="194">
        <v>15</v>
      </c>
      <c r="M301" s="193">
        <v>12</v>
      </c>
      <c r="N301" s="194">
        <v>20</v>
      </c>
      <c r="O301" s="193">
        <v>12</v>
      </c>
      <c r="P301" s="194">
        <v>50</v>
      </c>
      <c r="Q301" s="193">
        <v>16</v>
      </c>
      <c r="R301" s="194">
        <v>45</v>
      </c>
      <c r="S301" s="193">
        <f t="shared" si="453"/>
        <v>16</v>
      </c>
      <c r="T301" s="194">
        <f t="shared" si="454"/>
        <v>45</v>
      </c>
      <c r="U301" s="193">
        <f t="shared" si="455"/>
        <v>16</v>
      </c>
      <c r="V301" s="194">
        <f t="shared" si="456"/>
        <v>45</v>
      </c>
      <c r="W301" s="195">
        <f t="shared" si="457"/>
        <v>0.34375</v>
      </c>
      <c r="X301" s="195">
        <f t="shared" si="458"/>
        <v>0.51388888888888895</v>
      </c>
      <c r="Y301" s="195">
        <f t="shared" si="459"/>
        <v>0.53472222222222221</v>
      </c>
      <c r="Z301" s="195">
        <f t="shared" si="460"/>
        <v>0.69791666666666663</v>
      </c>
      <c r="AA301" s="195">
        <f t="shared" si="461"/>
        <v>0.69791666666666663</v>
      </c>
      <c r="AB301" s="195">
        <f t="shared" si="462"/>
        <v>0.69791666666666663</v>
      </c>
      <c r="AC301" s="667"/>
      <c r="AD301" s="196">
        <f t="shared" si="463"/>
        <v>0.35069444444444442</v>
      </c>
      <c r="AE301" s="667"/>
      <c r="AF301" s="196">
        <f t="shared" si="464"/>
        <v>0.33333333333333337</v>
      </c>
      <c r="AG301" s="196"/>
      <c r="AH301" s="196" t="s">
        <v>963</v>
      </c>
      <c r="AI301" s="196"/>
      <c r="AK301" s="709">
        <f t="shared" si="465"/>
        <v>0</v>
      </c>
      <c r="AL301" s="709">
        <f t="shared" si="466"/>
        <v>0</v>
      </c>
      <c r="AM301" s="709">
        <f t="shared" si="467"/>
        <v>0</v>
      </c>
      <c r="AN301" s="709"/>
      <c r="AO301" s="709">
        <f t="shared" si="468"/>
        <v>1</v>
      </c>
      <c r="AP301" s="709">
        <f t="shared" si="475"/>
        <v>1</v>
      </c>
    </row>
    <row r="302" spans="2:42" ht="12.75" hidden="1" customHeight="1" outlineLevel="1" x14ac:dyDescent="0.2">
      <c r="B302" s="851"/>
      <c r="C302" s="851"/>
      <c r="D302" s="27" t="str">
        <f t="shared" si="469"/>
        <v/>
      </c>
      <c r="E302" s="191" t="str">
        <f t="shared" si="470"/>
        <v>Do</v>
      </c>
      <c r="F302" s="191">
        <f t="shared" si="471"/>
        <v>2023</v>
      </c>
      <c r="G302" s="191">
        <f t="shared" si="472"/>
        <v>9</v>
      </c>
      <c r="H302" s="191">
        <f t="shared" si="476"/>
        <v>21</v>
      </c>
      <c r="I302" s="192">
        <f t="shared" si="473"/>
        <v>43728</v>
      </c>
      <c r="J302" s="192"/>
      <c r="K302" s="193">
        <v>8</v>
      </c>
      <c r="L302" s="194">
        <v>31</v>
      </c>
      <c r="M302" s="193">
        <v>13</v>
      </c>
      <c r="N302" s="194">
        <v>0</v>
      </c>
      <c r="O302" s="193">
        <v>13</v>
      </c>
      <c r="P302" s="194">
        <v>30</v>
      </c>
      <c r="Q302" s="193">
        <v>16</v>
      </c>
      <c r="R302" s="194">
        <v>45</v>
      </c>
      <c r="S302" s="193">
        <f t="shared" si="453"/>
        <v>16</v>
      </c>
      <c r="T302" s="194">
        <f t="shared" si="454"/>
        <v>45</v>
      </c>
      <c r="U302" s="193">
        <f t="shared" si="455"/>
        <v>16</v>
      </c>
      <c r="V302" s="194">
        <f t="shared" si="456"/>
        <v>45</v>
      </c>
      <c r="W302" s="195">
        <f t="shared" si="457"/>
        <v>0.35486111111111113</v>
      </c>
      <c r="X302" s="195">
        <f t="shared" si="458"/>
        <v>0.54166666666666663</v>
      </c>
      <c r="Y302" s="195">
        <f t="shared" si="459"/>
        <v>0.5625</v>
      </c>
      <c r="Z302" s="195">
        <f t="shared" si="460"/>
        <v>0.69791666666666663</v>
      </c>
      <c r="AA302" s="195">
        <f t="shared" si="461"/>
        <v>0.69791666666666663</v>
      </c>
      <c r="AB302" s="195">
        <f t="shared" si="462"/>
        <v>0.69791666666666663</v>
      </c>
      <c r="AC302" s="667"/>
      <c r="AD302" s="196">
        <f t="shared" si="463"/>
        <v>0.35069444444444442</v>
      </c>
      <c r="AE302" s="667"/>
      <c r="AF302" s="196">
        <f t="shared" si="464"/>
        <v>0.32222222222222213</v>
      </c>
      <c r="AG302" s="196"/>
      <c r="AH302" s="196" t="s">
        <v>963</v>
      </c>
      <c r="AI302" s="196"/>
      <c r="AK302" s="709">
        <f t="shared" si="465"/>
        <v>0</v>
      </c>
      <c r="AL302" s="709">
        <f t="shared" si="466"/>
        <v>0</v>
      </c>
      <c r="AM302" s="709">
        <f t="shared" si="467"/>
        <v>0</v>
      </c>
      <c r="AN302" s="709"/>
      <c r="AO302" s="709">
        <f t="shared" si="468"/>
        <v>1</v>
      </c>
      <c r="AP302" s="709">
        <f t="shared" si="475"/>
        <v>1</v>
      </c>
    </row>
    <row r="303" spans="2:42" ht="12.75" hidden="1" customHeight="1" outlineLevel="1" x14ac:dyDescent="0.2">
      <c r="B303" s="851"/>
      <c r="C303" s="851"/>
      <c r="D303" s="27" t="str">
        <f t="shared" si="469"/>
        <v/>
      </c>
      <c r="E303" s="191" t="str">
        <f t="shared" si="470"/>
        <v>Fr</v>
      </c>
      <c r="F303" s="191">
        <f t="shared" si="471"/>
        <v>2023</v>
      </c>
      <c r="G303" s="191">
        <f t="shared" si="472"/>
        <v>9</v>
      </c>
      <c r="H303" s="191">
        <f t="shared" si="476"/>
        <v>22</v>
      </c>
      <c r="I303" s="192">
        <f t="shared" si="473"/>
        <v>43729</v>
      </c>
      <c r="J303" s="192"/>
      <c r="K303" s="193">
        <f t="shared" si="477"/>
        <v>7</v>
      </c>
      <c r="L303" s="194">
        <v>30</v>
      </c>
      <c r="M303" s="193">
        <v>12</v>
      </c>
      <c r="N303" s="194">
        <f t="shared" si="477"/>
        <v>0</v>
      </c>
      <c r="O303" s="193">
        <v>12</v>
      </c>
      <c r="P303" s="194">
        <v>30</v>
      </c>
      <c r="Q303" s="193">
        <v>14</v>
      </c>
      <c r="R303" s="194">
        <v>45</v>
      </c>
      <c r="S303" s="193">
        <v>16</v>
      </c>
      <c r="T303" s="194">
        <v>30</v>
      </c>
      <c r="U303" s="193">
        <v>18</v>
      </c>
      <c r="V303" s="194">
        <v>15</v>
      </c>
      <c r="W303" s="195">
        <f t="shared" si="457"/>
        <v>0.3125</v>
      </c>
      <c r="X303" s="195">
        <f t="shared" si="458"/>
        <v>0.5</v>
      </c>
      <c r="Y303" s="195">
        <f t="shared" si="459"/>
        <v>0.52083333333333337</v>
      </c>
      <c r="Z303" s="195">
        <f t="shared" si="460"/>
        <v>0.61458333333333337</v>
      </c>
      <c r="AA303" s="195">
        <f t="shared" si="461"/>
        <v>0.6875</v>
      </c>
      <c r="AB303" s="195">
        <f t="shared" si="462"/>
        <v>0.76041666666666663</v>
      </c>
      <c r="AC303" s="667"/>
      <c r="AD303" s="196">
        <f t="shared" si="463"/>
        <v>0.35069444444444442</v>
      </c>
      <c r="AE303" s="667"/>
      <c r="AF303" s="196">
        <f t="shared" si="464"/>
        <v>0.35416666666666663</v>
      </c>
      <c r="AG303" s="196"/>
      <c r="AH303" s="196" t="s">
        <v>1684</v>
      </c>
      <c r="AI303" s="196"/>
      <c r="AK303" s="709">
        <f t="shared" si="465"/>
        <v>0</v>
      </c>
      <c r="AL303" s="709">
        <f t="shared" si="466"/>
        <v>0</v>
      </c>
      <c r="AM303" s="709">
        <f t="shared" si="467"/>
        <v>0</v>
      </c>
      <c r="AN303" s="709"/>
      <c r="AO303" s="709">
        <f t="shared" si="468"/>
        <v>1</v>
      </c>
      <c r="AP303" s="709">
        <f t="shared" si="475"/>
        <v>1</v>
      </c>
    </row>
    <row r="304" spans="2:42" ht="12.75" hidden="1" customHeight="1" outlineLevel="1" x14ac:dyDescent="0.2">
      <c r="B304" s="851"/>
      <c r="C304" s="851"/>
      <c r="D304" s="27" t="str">
        <f t="shared" si="469"/>
        <v/>
      </c>
      <c r="E304" s="191" t="str">
        <f t="shared" si="470"/>
        <v>Sa</v>
      </c>
      <c r="F304" s="191">
        <f t="shared" si="471"/>
        <v>2023</v>
      </c>
      <c r="G304" s="191">
        <f t="shared" si="472"/>
        <v>9</v>
      </c>
      <c r="H304" s="191">
        <f t="shared" si="476"/>
        <v>23</v>
      </c>
      <c r="I304" s="192">
        <f t="shared" si="473"/>
        <v>43730</v>
      </c>
      <c r="J304" s="192"/>
      <c r="K304" s="193">
        <f t="shared" si="477"/>
        <v>0</v>
      </c>
      <c r="L304" s="194">
        <f t="shared" si="477"/>
        <v>0</v>
      </c>
      <c r="M304" s="193">
        <f t="shared" si="477"/>
        <v>0</v>
      </c>
      <c r="N304" s="194">
        <f t="shared" si="477"/>
        <v>0</v>
      </c>
      <c r="O304" s="193">
        <f t="shared" si="477"/>
        <v>0</v>
      </c>
      <c r="P304" s="194">
        <f t="shared" si="477"/>
        <v>0</v>
      </c>
      <c r="Q304" s="193">
        <f t="shared" si="477"/>
        <v>0</v>
      </c>
      <c r="R304" s="194">
        <f t="shared" si="477"/>
        <v>0</v>
      </c>
      <c r="S304" s="193">
        <f t="shared" si="453"/>
        <v>0</v>
      </c>
      <c r="T304" s="194">
        <f t="shared" si="454"/>
        <v>0</v>
      </c>
      <c r="U304" s="193">
        <f t="shared" si="455"/>
        <v>0</v>
      </c>
      <c r="V304" s="194">
        <f t="shared" si="456"/>
        <v>0</v>
      </c>
      <c r="W304" s="195">
        <f t="shared" si="457"/>
        <v>0</v>
      </c>
      <c r="X304" s="195">
        <f t="shared" si="458"/>
        <v>0</v>
      </c>
      <c r="Y304" s="195">
        <f t="shared" si="459"/>
        <v>0</v>
      </c>
      <c r="Z304" s="195">
        <f t="shared" si="460"/>
        <v>0</v>
      </c>
      <c r="AA304" s="195">
        <f t="shared" si="461"/>
        <v>0</v>
      </c>
      <c r="AB304" s="195">
        <f t="shared" si="462"/>
        <v>0</v>
      </c>
      <c r="AC304" s="667"/>
      <c r="AD304" s="196">
        <f t="shared" si="463"/>
        <v>0</v>
      </c>
      <c r="AE304" s="667"/>
      <c r="AF304" s="196">
        <f t="shared" si="464"/>
        <v>0</v>
      </c>
      <c r="AG304" s="196"/>
      <c r="AH304" s="196"/>
      <c r="AI304" s="196"/>
      <c r="AJ304" s="150"/>
      <c r="AK304" s="709">
        <f t="shared" si="465"/>
        <v>0</v>
      </c>
      <c r="AL304" s="709">
        <f t="shared" si="466"/>
        <v>0</v>
      </c>
      <c r="AM304" s="709">
        <f t="shared" si="467"/>
        <v>0</v>
      </c>
      <c r="AN304" s="709"/>
      <c r="AO304" s="709">
        <f t="shared" si="468"/>
        <v>0</v>
      </c>
      <c r="AP304" s="709">
        <f t="shared" si="475"/>
        <v>0</v>
      </c>
    </row>
    <row r="305" spans="1:42" ht="12.75" hidden="1" customHeight="1" outlineLevel="1" x14ac:dyDescent="0.2">
      <c r="B305" s="851"/>
      <c r="C305" s="851"/>
      <c r="D305" s="27" t="str">
        <f t="shared" si="469"/>
        <v/>
      </c>
      <c r="E305" s="191" t="str">
        <f t="shared" si="470"/>
        <v>So</v>
      </c>
      <c r="F305" s="191">
        <f t="shared" si="471"/>
        <v>2023</v>
      </c>
      <c r="G305" s="191">
        <f t="shared" si="472"/>
        <v>9</v>
      </c>
      <c r="H305" s="191">
        <f t="shared" si="476"/>
        <v>24</v>
      </c>
      <c r="I305" s="192">
        <f t="shared" si="473"/>
        <v>43731</v>
      </c>
      <c r="J305" s="192"/>
      <c r="K305" s="193">
        <f t="shared" si="477"/>
        <v>0</v>
      </c>
      <c r="L305" s="194">
        <f t="shared" si="477"/>
        <v>0</v>
      </c>
      <c r="M305" s="193">
        <f t="shared" si="477"/>
        <v>0</v>
      </c>
      <c r="N305" s="194">
        <f t="shared" si="477"/>
        <v>0</v>
      </c>
      <c r="O305" s="193">
        <f t="shared" si="477"/>
        <v>0</v>
      </c>
      <c r="P305" s="194">
        <f t="shared" si="477"/>
        <v>0</v>
      </c>
      <c r="Q305" s="193">
        <f t="shared" si="477"/>
        <v>0</v>
      </c>
      <c r="R305" s="194">
        <f t="shared" si="477"/>
        <v>0</v>
      </c>
      <c r="S305" s="193">
        <f t="shared" si="453"/>
        <v>0</v>
      </c>
      <c r="T305" s="194">
        <f t="shared" si="454"/>
        <v>0</v>
      </c>
      <c r="U305" s="193">
        <f t="shared" si="455"/>
        <v>0</v>
      </c>
      <c r="V305" s="194">
        <f t="shared" si="456"/>
        <v>0</v>
      </c>
      <c r="W305" s="195">
        <f t="shared" si="457"/>
        <v>0</v>
      </c>
      <c r="X305" s="195">
        <f t="shared" si="458"/>
        <v>0</v>
      </c>
      <c r="Y305" s="195">
        <f t="shared" si="459"/>
        <v>0</v>
      </c>
      <c r="Z305" s="195">
        <f t="shared" si="460"/>
        <v>0</v>
      </c>
      <c r="AA305" s="195">
        <f t="shared" si="461"/>
        <v>0</v>
      </c>
      <c r="AB305" s="195">
        <f t="shared" si="462"/>
        <v>0</v>
      </c>
      <c r="AC305" s="667"/>
      <c r="AD305" s="196">
        <f t="shared" si="463"/>
        <v>0</v>
      </c>
      <c r="AE305" s="667"/>
      <c r="AF305" s="196">
        <f t="shared" si="464"/>
        <v>0</v>
      </c>
      <c r="AG305" s="196"/>
      <c r="AH305" s="196"/>
      <c r="AI305" s="196"/>
      <c r="AJ305" s="150"/>
      <c r="AK305" s="709">
        <f t="shared" si="465"/>
        <v>0</v>
      </c>
      <c r="AL305" s="709">
        <f t="shared" si="466"/>
        <v>0</v>
      </c>
      <c r="AM305" s="709">
        <f t="shared" si="467"/>
        <v>0</v>
      </c>
      <c r="AN305" s="709"/>
      <c r="AO305" s="709">
        <f t="shared" si="468"/>
        <v>0</v>
      </c>
      <c r="AP305" s="709">
        <f t="shared" si="475"/>
        <v>0</v>
      </c>
    </row>
    <row r="306" spans="1:42" ht="12.75" hidden="1" customHeight="1" outlineLevel="1" x14ac:dyDescent="0.2">
      <c r="B306" s="851"/>
      <c r="C306" s="851"/>
      <c r="D306" s="27">
        <f t="shared" si="469"/>
        <v>39</v>
      </c>
      <c r="E306" s="191" t="str">
        <f t="shared" si="470"/>
        <v>Mo</v>
      </c>
      <c r="F306" s="191">
        <f t="shared" si="471"/>
        <v>2023</v>
      </c>
      <c r="G306" s="191">
        <f t="shared" si="472"/>
        <v>9</v>
      </c>
      <c r="H306" s="191">
        <f t="shared" si="476"/>
        <v>25</v>
      </c>
      <c r="I306" s="192">
        <f t="shared" si="473"/>
        <v>43732</v>
      </c>
      <c r="J306" s="192"/>
      <c r="K306" s="193">
        <v>8</v>
      </c>
      <c r="L306" s="194">
        <v>35</v>
      </c>
      <c r="M306" s="193">
        <v>13</v>
      </c>
      <c r="N306" s="194">
        <v>0</v>
      </c>
      <c r="O306" s="193">
        <v>13</v>
      </c>
      <c r="P306" s="194">
        <v>30</v>
      </c>
      <c r="Q306" s="193">
        <v>17</v>
      </c>
      <c r="R306" s="194">
        <v>30</v>
      </c>
      <c r="S306" s="193">
        <f t="shared" ref="S306:S311" si="478">Q306</f>
        <v>17</v>
      </c>
      <c r="T306" s="194">
        <f t="shared" ref="T306:T311" si="479">R306</f>
        <v>30</v>
      </c>
      <c r="U306" s="193">
        <f t="shared" ref="U306:U311" si="480">S306</f>
        <v>17</v>
      </c>
      <c r="V306" s="194">
        <f t="shared" ref="V306:V311" si="481">T306</f>
        <v>30</v>
      </c>
      <c r="W306" s="195">
        <f t="shared" ref="W306:W311" si="482">TIME(K306,L306,0)</f>
        <v>0.3576388888888889</v>
      </c>
      <c r="X306" s="195">
        <f t="shared" ref="X306:X311" si="483">TIME(M306,N306,0)</f>
        <v>0.54166666666666663</v>
      </c>
      <c r="Y306" s="195">
        <f t="shared" ref="Y306:Y311" si="484">TIME(O306,P306,0)</f>
        <v>0.5625</v>
      </c>
      <c r="Z306" s="195">
        <f t="shared" ref="Z306:Z311" si="485">TIME(Q306,R306,0)</f>
        <v>0.72916666666666663</v>
      </c>
      <c r="AA306" s="195">
        <f t="shared" ref="AA306:AA311" si="486">TIME(S306,T306,0)</f>
        <v>0.72916666666666663</v>
      </c>
      <c r="AB306" s="195">
        <f t="shared" ref="AB306:AB311" si="487">TIME(U306,V306,0)</f>
        <v>0.72916666666666663</v>
      </c>
      <c r="AC306" s="667"/>
      <c r="AD306" s="196">
        <f t="shared" ref="AD306:AD311" si="488">IF(OR(E306="Sa",E306="So"),TIME($AD$4,$AF$4,0),TIME($AD$5,$AF$5,0))</f>
        <v>0.35069444444444442</v>
      </c>
      <c r="AE306" s="667"/>
      <c r="AF306" s="196">
        <f t="shared" si="464"/>
        <v>0.35069444444444436</v>
      </c>
      <c r="AG306" s="196"/>
      <c r="AH306" s="196" t="s">
        <v>963</v>
      </c>
      <c r="AI306" s="196"/>
      <c r="AJ306" s="150"/>
      <c r="AK306" s="709">
        <f t="shared" si="465"/>
        <v>0</v>
      </c>
      <c r="AL306" s="709">
        <f t="shared" si="466"/>
        <v>0</v>
      </c>
      <c r="AM306" s="709">
        <f t="shared" si="467"/>
        <v>0</v>
      </c>
      <c r="AN306" s="709"/>
      <c r="AO306" s="709">
        <f t="shared" si="468"/>
        <v>1</v>
      </c>
      <c r="AP306" s="709">
        <f t="shared" si="475"/>
        <v>1</v>
      </c>
    </row>
    <row r="307" spans="1:42" ht="12.75" hidden="1" customHeight="1" outlineLevel="1" x14ac:dyDescent="0.2">
      <c r="B307" s="851"/>
      <c r="C307" s="851"/>
      <c r="D307" s="27" t="str">
        <f t="shared" si="469"/>
        <v/>
      </c>
      <c r="E307" s="191" t="str">
        <f t="shared" si="470"/>
        <v>Di</v>
      </c>
      <c r="F307" s="191">
        <f t="shared" si="471"/>
        <v>2023</v>
      </c>
      <c r="G307" s="191">
        <f t="shared" si="472"/>
        <v>9</v>
      </c>
      <c r="H307" s="191">
        <f t="shared" si="476"/>
        <v>26</v>
      </c>
      <c r="I307" s="192">
        <f t="shared" si="473"/>
        <v>43733</v>
      </c>
      <c r="J307" s="192"/>
      <c r="K307" s="193">
        <v>8</v>
      </c>
      <c r="L307" s="194">
        <v>35</v>
      </c>
      <c r="M307" s="193">
        <v>13</v>
      </c>
      <c r="N307" s="194">
        <v>0</v>
      </c>
      <c r="O307" s="193">
        <v>13</v>
      </c>
      <c r="P307" s="194">
        <v>30</v>
      </c>
      <c r="Q307" s="193">
        <v>17</v>
      </c>
      <c r="R307" s="194">
        <v>30</v>
      </c>
      <c r="S307" s="193">
        <f t="shared" si="478"/>
        <v>17</v>
      </c>
      <c r="T307" s="194">
        <f t="shared" si="479"/>
        <v>30</v>
      </c>
      <c r="U307" s="193">
        <f t="shared" si="480"/>
        <v>17</v>
      </c>
      <c r="V307" s="194">
        <f t="shared" si="481"/>
        <v>30</v>
      </c>
      <c r="W307" s="195">
        <f t="shared" si="482"/>
        <v>0.3576388888888889</v>
      </c>
      <c r="X307" s="195">
        <f t="shared" si="483"/>
        <v>0.54166666666666663</v>
      </c>
      <c r="Y307" s="195">
        <f t="shared" si="484"/>
        <v>0.5625</v>
      </c>
      <c r="Z307" s="195">
        <f t="shared" si="485"/>
        <v>0.72916666666666663</v>
      </c>
      <c r="AA307" s="195">
        <f t="shared" si="486"/>
        <v>0.72916666666666663</v>
      </c>
      <c r="AB307" s="195">
        <f t="shared" si="487"/>
        <v>0.72916666666666663</v>
      </c>
      <c r="AC307" s="667"/>
      <c r="AD307" s="196">
        <f t="shared" si="488"/>
        <v>0.35069444444444442</v>
      </c>
      <c r="AE307" s="667"/>
      <c r="AF307" s="196">
        <f t="shared" si="464"/>
        <v>0.35069444444444436</v>
      </c>
      <c r="AG307" s="196"/>
      <c r="AH307" s="196" t="s">
        <v>963</v>
      </c>
      <c r="AI307" s="196"/>
      <c r="AJ307" s="150"/>
      <c r="AK307" s="709">
        <f t="shared" si="465"/>
        <v>0</v>
      </c>
      <c r="AL307" s="709">
        <f t="shared" si="466"/>
        <v>0</v>
      </c>
      <c r="AM307" s="709">
        <f t="shared" si="467"/>
        <v>0</v>
      </c>
      <c r="AN307" s="709"/>
      <c r="AO307" s="709">
        <f t="shared" si="468"/>
        <v>1</v>
      </c>
      <c r="AP307" s="709">
        <f t="shared" si="475"/>
        <v>1</v>
      </c>
    </row>
    <row r="308" spans="1:42" ht="12.75" hidden="1" customHeight="1" outlineLevel="1" x14ac:dyDescent="0.2">
      <c r="B308" s="851"/>
      <c r="C308" s="851"/>
      <c r="D308" s="27" t="str">
        <f t="shared" si="469"/>
        <v/>
      </c>
      <c r="E308" s="191" t="str">
        <f t="shared" si="470"/>
        <v>Mi</v>
      </c>
      <c r="F308" s="191">
        <f t="shared" si="471"/>
        <v>2023</v>
      </c>
      <c r="G308" s="191">
        <f t="shared" si="472"/>
        <v>9</v>
      </c>
      <c r="H308" s="191">
        <f t="shared" si="476"/>
        <v>27</v>
      </c>
      <c r="I308" s="192">
        <f t="shared" si="473"/>
        <v>43734</v>
      </c>
      <c r="J308" s="192"/>
      <c r="K308" s="193">
        <v>8</v>
      </c>
      <c r="L308" s="194">
        <v>30</v>
      </c>
      <c r="M308" s="193">
        <v>13</v>
      </c>
      <c r="N308" s="194">
        <v>0</v>
      </c>
      <c r="O308" s="193">
        <v>13</v>
      </c>
      <c r="P308" s="194">
        <v>30</v>
      </c>
      <c r="Q308" s="193">
        <v>17</v>
      </c>
      <c r="R308" s="194">
        <v>0</v>
      </c>
      <c r="S308" s="193">
        <f t="shared" si="478"/>
        <v>17</v>
      </c>
      <c r="T308" s="194">
        <f t="shared" si="479"/>
        <v>0</v>
      </c>
      <c r="U308" s="193">
        <f t="shared" si="480"/>
        <v>17</v>
      </c>
      <c r="V308" s="194">
        <f t="shared" si="481"/>
        <v>0</v>
      </c>
      <c r="W308" s="195">
        <f t="shared" si="482"/>
        <v>0.35416666666666669</v>
      </c>
      <c r="X308" s="195">
        <f t="shared" si="483"/>
        <v>0.54166666666666663</v>
      </c>
      <c r="Y308" s="195">
        <f t="shared" si="484"/>
        <v>0.5625</v>
      </c>
      <c r="Z308" s="195">
        <f t="shared" si="485"/>
        <v>0.70833333333333337</v>
      </c>
      <c r="AA308" s="195">
        <f t="shared" si="486"/>
        <v>0.70833333333333337</v>
      </c>
      <c r="AB308" s="195">
        <f t="shared" si="487"/>
        <v>0.70833333333333337</v>
      </c>
      <c r="AC308" s="667"/>
      <c r="AD308" s="196">
        <f t="shared" si="488"/>
        <v>0.35069444444444442</v>
      </c>
      <c r="AE308" s="667"/>
      <c r="AF308" s="196">
        <f t="shared" si="464"/>
        <v>0.33333333333333331</v>
      </c>
      <c r="AG308" s="196"/>
      <c r="AH308" s="196" t="s">
        <v>963</v>
      </c>
      <c r="AI308" s="196"/>
      <c r="AJ308" s="150"/>
      <c r="AK308" s="709">
        <f t="shared" si="465"/>
        <v>0</v>
      </c>
      <c r="AL308" s="709">
        <f t="shared" si="466"/>
        <v>0</v>
      </c>
      <c r="AM308" s="709">
        <f t="shared" si="467"/>
        <v>0</v>
      </c>
      <c r="AN308" s="709"/>
      <c r="AO308" s="709">
        <f t="shared" si="468"/>
        <v>1</v>
      </c>
      <c r="AP308" s="709">
        <f t="shared" si="475"/>
        <v>1</v>
      </c>
    </row>
    <row r="309" spans="1:42" ht="12.75" hidden="1" customHeight="1" outlineLevel="1" x14ac:dyDescent="0.2">
      <c r="B309" s="851"/>
      <c r="C309" s="851"/>
      <c r="D309" s="27" t="str">
        <f t="shared" si="469"/>
        <v/>
      </c>
      <c r="E309" s="191" t="str">
        <f t="shared" si="470"/>
        <v>Do</v>
      </c>
      <c r="F309" s="191">
        <f t="shared" si="471"/>
        <v>2023</v>
      </c>
      <c r="G309" s="191">
        <f t="shared" si="472"/>
        <v>9</v>
      </c>
      <c r="H309" s="191">
        <f t="shared" si="476"/>
        <v>28</v>
      </c>
      <c r="I309" s="192">
        <f t="shared" si="473"/>
        <v>43735</v>
      </c>
      <c r="J309" s="192"/>
      <c r="K309" s="193">
        <v>8</v>
      </c>
      <c r="L309" s="194">
        <v>45</v>
      </c>
      <c r="M309" s="193">
        <f t="shared" si="477"/>
        <v>13</v>
      </c>
      <c r="N309" s="194">
        <f t="shared" si="477"/>
        <v>0</v>
      </c>
      <c r="O309" s="193">
        <f t="shared" si="477"/>
        <v>13</v>
      </c>
      <c r="P309" s="194">
        <f t="shared" si="477"/>
        <v>30</v>
      </c>
      <c r="Q309" s="193">
        <f t="shared" si="477"/>
        <v>15</v>
      </c>
      <c r="R309" s="194">
        <f t="shared" si="477"/>
        <v>55</v>
      </c>
      <c r="S309" s="193">
        <f t="shared" si="478"/>
        <v>15</v>
      </c>
      <c r="T309" s="194">
        <f t="shared" si="479"/>
        <v>55</v>
      </c>
      <c r="U309" s="193">
        <f t="shared" si="480"/>
        <v>15</v>
      </c>
      <c r="V309" s="194">
        <f t="shared" si="481"/>
        <v>55</v>
      </c>
      <c r="W309" s="195">
        <f t="shared" si="482"/>
        <v>0.36458333333333331</v>
      </c>
      <c r="X309" s="195">
        <f t="shared" si="483"/>
        <v>0.54166666666666663</v>
      </c>
      <c r="Y309" s="195">
        <f t="shared" si="484"/>
        <v>0.5625</v>
      </c>
      <c r="Z309" s="195">
        <f t="shared" si="485"/>
        <v>0.66319444444444442</v>
      </c>
      <c r="AA309" s="195">
        <f t="shared" si="486"/>
        <v>0.66319444444444442</v>
      </c>
      <c r="AB309" s="195">
        <f t="shared" si="487"/>
        <v>0.66319444444444442</v>
      </c>
      <c r="AC309" s="667"/>
      <c r="AD309" s="196">
        <f t="shared" si="488"/>
        <v>0.35069444444444442</v>
      </c>
      <c r="AE309" s="667"/>
      <c r="AF309" s="196">
        <f t="shared" si="464"/>
        <v>0.27777777777777773</v>
      </c>
      <c r="AG309" s="196"/>
      <c r="AH309" s="196" t="s">
        <v>963</v>
      </c>
      <c r="AI309" s="196"/>
      <c r="AK309" s="709">
        <f t="shared" si="465"/>
        <v>0</v>
      </c>
      <c r="AL309" s="709">
        <f t="shared" si="466"/>
        <v>0</v>
      </c>
      <c r="AM309" s="709">
        <f t="shared" si="467"/>
        <v>0</v>
      </c>
      <c r="AN309" s="709"/>
      <c r="AO309" s="709">
        <f t="shared" si="468"/>
        <v>1</v>
      </c>
      <c r="AP309" s="709">
        <f t="shared" si="475"/>
        <v>1</v>
      </c>
    </row>
    <row r="310" spans="1:42" ht="12.75" hidden="1" customHeight="1" outlineLevel="1" x14ac:dyDescent="0.2">
      <c r="B310" s="851"/>
      <c r="C310" s="851"/>
      <c r="D310" s="27" t="str">
        <f t="shared" si="469"/>
        <v/>
      </c>
      <c r="E310" s="191" t="str">
        <f t="shared" si="470"/>
        <v>Fr</v>
      </c>
      <c r="F310" s="191">
        <f t="shared" si="471"/>
        <v>2023</v>
      </c>
      <c r="G310" s="191">
        <f t="shared" si="472"/>
        <v>9</v>
      </c>
      <c r="H310" s="191">
        <f t="shared" si="476"/>
        <v>29</v>
      </c>
      <c r="I310" s="192">
        <f t="shared" si="473"/>
        <v>43736</v>
      </c>
      <c r="J310" s="192"/>
      <c r="K310" s="193">
        <v>7</v>
      </c>
      <c r="L310" s="194">
        <v>0</v>
      </c>
      <c r="M310" s="193">
        <v>13</v>
      </c>
      <c r="N310" s="194">
        <v>30</v>
      </c>
      <c r="O310" s="193">
        <v>14</v>
      </c>
      <c r="P310" s="194">
        <v>30</v>
      </c>
      <c r="Q310" s="193">
        <v>17</v>
      </c>
      <c r="R310" s="194">
        <v>0</v>
      </c>
      <c r="S310" s="193">
        <f t="shared" si="478"/>
        <v>17</v>
      </c>
      <c r="T310" s="194">
        <f t="shared" si="479"/>
        <v>0</v>
      </c>
      <c r="U310" s="193">
        <f t="shared" si="480"/>
        <v>17</v>
      </c>
      <c r="V310" s="194">
        <f t="shared" si="481"/>
        <v>0</v>
      </c>
      <c r="W310" s="195">
        <f t="shared" si="482"/>
        <v>0.29166666666666669</v>
      </c>
      <c r="X310" s="195">
        <f t="shared" si="483"/>
        <v>0.5625</v>
      </c>
      <c r="Y310" s="195">
        <f t="shared" si="484"/>
        <v>0.60416666666666663</v>
      </c>
      <c r="Z310" s="195">
        <f t="shared" si="485"/>
        <v>0.70833333333333337</v>
      </c>
      <c r="AA310" s="195">
        <f t="shared" si="486"/>
        <v>0.70833333333333337</v>
      </c>
      <c r="AB310" s="195">
        <f t="shared" si="487"/>
        <v>0.70833333333333337</v>
      </c>
      <c r="AC310" s="667"/>
      <c r="AD310" s="196">
        <f t="shared" si="488"/>
        <v>0.35069444444444442</v>
      </c>
      <c r="AE310" s="667"/>
      <c r="AF310" s="196">
        <f t="shared" si="464"/>
        <v>0.37500000000000006</v>
      </c>
      <c r="AG310" s="196"/>
      <c r="AH310" s="196" t="s">
        <v>1684</v>
      </c>
      <c r="AI310" s="196"/>
      <c r="AK310" s="709">
        <f t="shared" si="465"/>
        <v>0</v>
      </c>
      <c r="AL310" s="709">
        <f t="shared" si="466"/>
        <v>0</v>
      </c>
      <c r="AM310" s="709">
        <f t="shared" si="467"/>
        <v>0</v>
      </c>
      <c r="AN310" s="709"/>
      <c r="AO310" s="709">
        <f t="shared" si="468"/>
        <v>1</v>
      </c>
      <c r="AP310" s="709">
        <f t="shared" si="475"/>
        <v>1</v>
      </c>
    </row>
    <row r="311" spans="1:42" ht="12.75" hidden="1" customHeight="1" outlineLevel="1" x14ac:dyDescent="0.2">
      <c r="B311" s="851"/>
      <c r="C311" s="851"/>
      <c r="D311" s="27" t="str">
        <f t="shared" si="469"/>
        <v/>
      </c>
      <c r="E311" s="191" t="str">
        <f t="shared" si="470"/>
        <v>Sa</v>
      </c>
      <c r="F311" s="191">
        <f t="shared" si="471"/>
        <v>2023</v>
      </c>
      <c r="G311" s="191">
        <f t="shared" si="472"/>
        <v>9</v>
      </c>
      <c r="H311" s="191">
        <f t="shared" si="476"/>
        <v>30</v>
      </c>
      <c r="I311" s="192">
        <f t="shared" si="473"/>
        <v>43737</v>
      </c>
      <c r="J311" s="192"/>
      <c r="K311" s="193">
        <f t="shared" si="477"/>
        <v>0</v>
      </c>
      <c r="L311" s="194">
        <f t="shared" si="477"/>
        <v>0</v>
      </c>
      <c r="M311" s="193">
        <f t="shared" si="477"/>
        <v>0</v>
      </c>
      <c r="N311" s="194">
        <f t="shared" si="477"/>
        <v>0</v>
      </c>
      <c r="O311" s="193">
        <f t="shared" si="477"/>
        <v>0</v>
      </c>
      <c r="P311" s="194">
        <f t="shared" si="477"/>
        <v>0</v>
      </c>
      <c r="Q311" s="193">
        <f t="shared" si="477"/>
        <v>0</v>
      </c>
      <c r="R311" s="194">
        <f t="shared" si="477"/>
        <v>0</v>
      </c>
      <c r="S311" s="193">
        <f t="shared" si="478"/>
        <v>0</v>
      </c>
      <c r="T311" s="194">
        <f t="shared" si="479"/>
        <v>0</v>
      </c>
      <c r="U311" s="193">
        <f t="shared" si="480"/>
        <v>0</v>
      </c>
      <c r="V311" s="194">
        <f t="shared" si="481"/>
        <v>0</v>
      </c>
      <c r="W311" s="195">
        <f t="shared" si="482"/>
        <v>0</v>
      </c>
      <c r="X311" s="195">
        <f t="shared" si="483"/>
        <v>0</v>
      </c>
      <c r="Y311" s="195">
        <f t="shared" si="484"/>
        <v>0</v>
      </c>
      <c r="Z311" s="195">
        <f t="shared" si="485"/>
        <v>0</v>
      </c>
      <c r="AA311" s="195">
        <f t="shared" si="486"/>
        <v>0</v>
      </c>
      <c r="AB311" s="195">
        <f t="shared" si="487"/>
        <v>0</v>
      </c>
      <c r="AC311" s="667"/>
      <c r="AD311" s="196">
        <f t="shared" si="488"/>
        <v>0</v>
      </c>
      <c r="AE311" s="667"/>
      <c r="AF311" s="196">
        <f t="shared" si="464"/>
        <v>0</v>
      </c>
      <c r="AG311" s="196"/>
      <c r="AH311" s="196"/>
      <c r="AI311" s="196"/>
      <c r="AJ311" s="150"/>
      <c r="AK311" s="709">
        <f t="shared" si="465"/>
        <v>0</v>
      </c>
      <c r="AL311" s="709">
        <f t="shared" si="466"/>
        <v>0</v>
      </c>
      <c r="AM311" s="709">
        <f t="shared" si="467"/>
        <v>0</v>
      </c>
      <c r="AN311" s="709"/>
      <c r="AO311" s="709">
        <f t="shared" si="468"/>
        <v>0</v>
      </c>
      <c r="AP311" s="709">
        <f t="shared" si="475"/>
        <v>0</v>
      </c>
    </row>
    <row r="312" spans="1:42" ht="12.75" hidden="1" customHeight="1" outlineLevel="1" x14ac:dyDescent="0.2">
      <c r="B312" s="851"/>
      <c r="C312" s="851"/>
      <c r="D312" s="27" t="str">
        <f t="shared" si="469"/>
        <v/>
      </c>
      <c r="E312" s="27" t="str">
        <f t="shared" ref="E312" si="489">IF(F312="Mo",WEEKNUM(K312),"")</f>
        <v/>
      </c>
      <c r="F312" s="27" t="str">
        <f t="shared" ref="F312" si="490">IF(G312="Mo",WEEKNUM(L312),"")</f>
        <v/>
      </c>
      <c r="G312" s="27" t="str">
        <f t="shared" ref="G312" si="491">IF(H312="Mo",WEEKNUM(M312),"")</f>
        <v/>
      </c>
      <c r="H312" s="27" t="str">
        <f t="shared" ref="H312" si="492">IF(I312="Mo",WEEKNUM(N312),"")</f>
        <v/>
      </c>
      <c r="I312" s="27" t="str">
        <f t="shared" ref="I312" si="493">IF(K312="Mo",WEEKNUM(O312),"")</f>
        <v/>
      </c>
      <c r="J312" s="27"/>
      <c r="K312" s="27" t="str">
        <f t="shared" ref="K312" si="494">IF(L312="Mo",WEEKNUM(P312),"")</f>
        <v/>
      </c>
      <c r="L312" s="27" t="str">
        <f t="shared" ref="L312" si="495">IF(M312="Mo",WEEKNUM(Q312),"")</f>
        <v/>
      </c>
      <c r="M312" s="27" t="str">
        <f t="shared" ref="M312" si="496">IF(N312="Mo",WEEKNUM(R312),"")</f>
        <v/>
      </c>
      <c r="N312" s="27" t="str">
        <f t="shared" ref="N312" si="497">IF(O312="Mo",WEEKNUM(S312),"")</f>
        <v/>
      </c>
      <c r="O312" s="27" t="str">
        <f t="shared" ref="O312" si="498">IF(P312="Mo",WEEKNUM(T312),"")</f>
        <v/>
      </c>
      <c r="P312" s="27" t="str">
        <f t="shared" ref="P312" si="499">IF(Q312="Mo",WEEKNUM(U312),"")</f>
        <v/>
      </c>
      <c r="Q312" s="27" t="str">
        <f t="shared" ref="Q312" si="500">IF(R312="Mo",WEEKNUM(V312),"")</f>
        <v/>
      </c>
      <c r="R312" s="27" t="str">
        <f t="shared" ref="R312" si="501">IF(S312="Mo",WEEKNUM(W312),"")</f>
        <v/>
      </c>
      <c r="S312" s="27" t="str">
        <f t="shared" ref="S312" si="502">IF(T312="Mo",WEEKNUM(X312),"")</f>
        <v/>
      </c>
      <c r="T312" s="27" t="str">
        <f t="shared" ref="T312" si="503">IF(U312="Mo",WEEKNUM(Y312),"")</f>
        <v/>
      </c>
      <c r="U312" s="27" t="str">
        <f t="shared" ref="U312" si="504">IF(V312="Mo",WEEKNUM(Z312),"")</f>
        <v/>
      </c>
      <c r="V312" s="27" t="str">
        <f t="shared" ref="V312" si="505">IF(W312="Mo",WEEKNUM(AA312),"")</f>
        <v/>
      </c>
      <c r="W312" s="27" t="str">
        <f t="shared" ref="W312" si="506">IF(X312="Mo",WEEKNUM(AB312),"")</f>
        <v/>
      </c>
      <c r="X312" s="27" t="str">
        <f t="shared" ref="X312" si="507">IF(Y312="Mo",WEEKNUM(AC312),"")</f>
        <v/>
      </c>
      <c r="Y312" s="27" t="str">
        <f t="shared" ref="Y312" si="508">IF(Z312="Mo",WEEKNUM(AD312),"")</f>
        <v/>
      </c>
      <c r="Z312" s="27" t="str">
        <f t="shared" ref="Z312" si="509">IF(AA312="Mo",WEEKNUM(AE312),"")</f>
        <v/>
      </c>
      <c r="AA312" s="27" t="str">
        <f t="shared" ref="AA312" si="510">IF(AB312="Mo",WEEKNUM(AF312),"")</f>
        <v/>
      </c>
      <c r="AB312" s="27" t="str">
        <f t="shared" ref="AB312" si="511">IF(AC312="Mo",WEEKNUM(AG312),"")</f>
        <v/>
      </c>
      <c r="AC312" s="27" t="str">
        <f t="shared" ref="AC312" si="512">IF(AD312="Mo",WEEKNUM(AH312),"")</f>
        <v/>
      </c>
      <c r="AD312" s="27" t="str">
        <f t="shared" ref="AD312" si="513">IF(AE312="Mo",WEEKNUM(AI312),"")</f>
        <v/>
      </c>
      <c r="AE312" s="27" t="str">
        <f t="shared" ref="AE312" si="514">IF(AF312="Mo",WEEKNUM(AJ312),"")</f>
        <v/>
      </c>
      <c r="AF312" s="27" t="str">
        <f t="shared" ref="AF312" si="515">IF(AG312="Mo",WEEKNUM(AK312),"")</f>
        <v/>
      </c>
      <c r="AG312" s="27" t="str">
        <f t="shared" ref="AG312" si="516">IF(AH312="Mo",WEEKNUM(AL312),"")</f>
        <v/>
      </c>
      <c r="AH312" s="196"/>
      <c r="AI312" s="196"/>
      <c r="AJ312" s="150"/>
      <c r="AK312" s="709">
        <f t="shared" si="465"/>
        <v>0</v>
      </c>
      <c r="AL312" s="709">
        <f t="shared" si="466"/>
        <v>0</v>
      </c>
      <c r="AM312" s="709">
        <f t="shared" si="467"/>
        <v>0</v>
      </c>
      <c r="AN312" s="709"/>
      <c r="AO312" s="709">
        <f t="shared" si="468"/>
        <v>0</v>
      </c>
      <c r="AP312" s="709">
        <f t="shared" si="475"/>
        <v>0</v>
      </c>
    </row>
    <row r="313" spans="1:42" ht="12.75" hidden="1" customHeight="1" outlineLevel="1" x14ac:dyDescent="0.2">
      <c r="B313" s="851"/>
      <c r="C313" s="851"/>
      <c r="D313" s="749" t="s">
        <v>1716</v>
      </c>
      <c r="E313" s="9"/>
      <c r="F313" s="9"/>
      <c r="G313" s="9"/>
      <c r="H313" s="191"/>
      <c r="I313" s="13"/>
      <c r="J313" s="13"/>
      <c r="Q313" s="4" t="s">
        <v>21</v>
      </c>
      <c r="R313" s="4"/>
      <c r="S313" s="4"/>
      <c r="T313" s="4"/>
      <c r="U313" s="4"/>
      <c r="V313" s="4"/>
      <c r="W313" s="4"/>
      <c r="X313" s="4"/>
      <c r="Y313" s="4"/>
      <c r="Z313" s="4"/>
      <c r="AA313" s="4"/>
      <c r="AB313" s="4"/>
      <c r="AC313" s="667"/>
      <c r="AD313" s="18">
        <f>SUM(AD282:AD312)</f>
        <v>7.3645833333333357</v>
      </c>
      <c r="AE313" s="667"/>
      <c r="AF313" s="18">
        <f>SUM(AF282:AF312)</f>
        <v>7.2541666666666647</v>
      </c>
      <c r="AG313" s="18"/>
      <c r="AH313" s="18"/>
      <c r="AI313" s="20">
        <f>IF(AF313-AD313&lt;0,0,1)</f>
        <v>0</v>
      </c>
      <c r="AJ313" s="190">
        <f>IF(AF313-AD313&lt;0,AD313-AF313,AF313-AD313)</f>
        <v>0.11041666666667105</v>
      </c>
      <c r="AK313" s="190">
        <f>8.425*SUM(AK282:AK312)/24</f>
        <v>3.5104166666666665</v>
      </c>
      <c r="AL313" s="190">
        <f>8.425*SUM(AL282:AL312)/24</f>
        <v>0</v>
      </c>
      <c r="AM313" s="190">
        <f>8.425*SUM(AM282:AM312)/24</f>
        <v>0</v>
      </c>
      <c r="AO313" s="151">
        <f>SUM(AO282:AO312)</f>
        <v>11</v>
      </c>
      <c r="AP313" s="151">
        <f>SUM(AP282:AP312)</f>
        <v>21</v>
      </c>
    </row>
    <row r="314" spans="1:42" ht="12.75" customHeight="1" collapsed="1" x14ac:dyDescent="0.2">
      <c r="B314" s="852"/>
      <c r="C314" s="852"/>
      <c r="D314" s="49"/>
      <c r="E314" s="51"/>
      <c r="F314" s="51"/>
      <c r="G314" s="51"/>
      <c r="H314" s="51"/>
      <c r="I314" s="51"/>
      <c r="J314" s="51"/>
      <c r="K314" s="52"/>
      <c r="L314" s="52"/>
      <c r="M314" s="52"/>
      <c r="N314" s="52"/>
      <c r="O314" s="52"/>
      <c r="P314" s="52"/>
      <c r="Q314" s="52"/>
      <c r="R314" s="52"/>
      <c r="S314" s="52"/>
      <c r="T314" s="52"/>
      <c r="U314" s="52"/>
      <c r="V314" s="52"/>
      <c r="W314" s="52"/>
      <c r="X314" s="52"/>
      <c r="Y314" s="52"/>
      <c r="Z314" s="52"/>
      <c r="AA314" s="52"/>
      <c r="AB314" s="52"/>
      <c r="AC314" s="53"/>
      <c r="AD314" s="53"/>
      <c r="AE314" s="53"/>
      <c r="AF314" s="54"/>
      <c r="AG314" s="26"/>
      <c r="AH314" s="26"/>
      <c r="AI314" s="26"/>
      <c r="AJ314" s="203">
        <f>IF(AI313=1,AJ280+AJ313,IF(AI313=0,AJ280-AJ313,"Error"))</f>
        <v>-0.95694444444447235</v>
      </c>
      <c r="AK314" s="202">
        <f>AK280+SUM(AK281:AK312)</f>
        <v>30</v>
      </c>
      <c r="AL314" s="202">
        <f>AL280+SUM(AL281:AL312)</f>
        <v>1</v>
      </c>
      <c r="AM314" s="202">
        <f>AM280+SUM(AM281:AM312)</f>
        <v>0</v>
      </c>
      <c r="AN314" s="202"/>
      <c r="AO314" s="202">
        <f>AO313*8</f>
        <v>88</v>
      </c>
      <c r="AP314" s="202">
        <f>AP313*8</f>
        <v>168</v>
      </c>
    </row>
    <row r="315" spans="1:42" ht="12.75" hidden="1" customHeight="1" outlineLevel="1" x14ac:dyDescent="0.2">
      <c r="B315" s="850">
        <f>$F$5</f>
        <v>2023</v>
      </c>
      <c r="C315" s="850" t="str">
        <f>TEXT(I316,"MMM")</f>
        <v>Okt</v>
      </c>
      <c r="D315" s="41"/>
      <c r="E315" s="42"/>
      <c r="F315" s="42"/>
      <c r="G315" s="42"/>
      <c r="H315" s="42"/>
      <c r="I315" s="42"/>
      <c r="J315" s="42"/>
      <c r="K315" s="43"/>
      <c r="L315" s="43"/>
      <c r="M315" s="43"/>
      <c r="N315" s="43"/>
      <c r="O315" s="43"/>
      <c r="P315" s="43"/>
      <c r="Q315" s="43"/>
      <c r="R315" s="43"/>
      <c r="S315" s="43"/>
      <c r="T315" s="43"/>
      <c r="U315" s="43"/>
      <c r="V315" s="43"/>
      <c r="W315" s="43"/>
      <c r="X315" s="43"/>
      <c r="Y315" s="43"/>
      <c r="Z315" s="43"/>
      <c r="AA315" s="43"/>
      <c r="AB315" s="43"/>
      <c r="AC315" s="44"/>
      <c r="AD315" s="44"/>
      <c r="AE315" s="44"/>
      <c r="AF315" s="42"/>
      <c r="AG315" s="42"/>
      <c r="AH315" s="42"/>
      <c r="AI315" s="42"/>
      <c r="AJ315" s="148"/>
      <c r="AK315" s="148"/>
      <c r="AL315" s="148"/>
      <c r="AM315" s="148"/>
      <c r="AN315" s="148"/>
      <c r="AO315" s="148"/>
      <c r="AP315" s="148"/>
    </row>
    <row r="316" spans="1:42" ht="12.75" hidden="1" customHeight="1" outlineLevel="1" x14ac:dyDescent="0.2">
      <c r="A316" s="198">
        <f>A282+1</f>
        <v>10</v>
      </c>
      <c r="B316" s="851"/>
      <c r="C316" s="851"/>
      <c r="D316" s="27" t="str">
        <f>IF(E316="Mo",WEEKNUM(I316),"")</f>
        <v/>
      </c>
      <c r="E316" s="191" t="str">
        <f>TEXT(I316,"TTT")</f>
        <v>So</v>
      </c>
      <c r="F316" s="191">
        <f>$F$5</f>
        <v>2023</v>
      </c>
      <c r="G316" s="191">
        <f>$A$316</f>
        <v>10</v>
      </c>
      <c r="H316" s="191">
        <f>$H$5</f>
        <v>1</v>
      </c>
      <c r="I316" s="192">
        <f>DATE(F316,G316,H316)</f>
        <v>43738</v>
      </c>
      <c r="J316" s="192"/>
      <c r="K316" s="193">
        <f t="shared" ref="K316:R330" si="517">IF(OR($E316="Sa",$E316="So"),K$4,K$5)</f>
        <v>0</v>
      </c>
      <c r="L316" s="194">
        <f t="shared" si="517"/>
        <v>0</v>
      </c>
      <c r="M316" s="193">
        <f t="shared" si="517"/>
        <v>0</v>
      </c>
      <c r="N316" s="194">
        <f t="shared" si="517"/>
        <v>0</v>
      </c>
      <c r="O316" s="193">
        <f t="shared" si="517"/>
        <v>0</v>
      </c>
      <c r="P316" s="194">
        <f t="shared" si="517"/>
        <v>0</v>
      </c>
      <c r="Q316" s="193">
        <f t="shared" si="517"/>
        <v>0</v>
      </c>
      <c r="R316" s="194">
        <f t="shared" si="517"/>
        <v>0</v>
      </c>
      <c r="S316" s="193">
        <f t="shared" ref="S316:S344" si="518">Q316</f>
        <v>0</v>
      </c>
      <c r="T316" s="194">
        <f t="shared" ref="T316:T344" si="519">R316</f>
        <v>0</v>
      </c>
      <c r="U316" s="193">
        <f t="shared" ref="U316:U344" si="520">S316</f>
        <v>0</v>
      </c>
      <c r="V316" s="194">
        <f t="shared" ref="V316:V344" si="521">T316</f>
        <v>0</v>
      </c>
      <c r="W316" s="195">
        <f t="shared" ref="W316:W344" si="522">TIME(K316,L316,0)</f>
        <v>0</v>
      </c>
      <c r="X316" s="195">
        <f t="shared" ref="X316:X344" si="523">TIME(M316,N316,0)</f>
        <v>0</v>
      </c>
      <c r="Y316" s="195">
        <f t="shared" ref="Y316:Y344" si="524">TIME(O316,P316,0)</f>
        <v>0</v>
      </c>
      <c r="Z316" s="195">
        <f t="shared" ref="Z316:Z344" si="525">TIME(Q316,R316,0)</f>
        <v>0</v>
      </c>
      <c r="AA316" s="195">
        <f t="shared" ref="AA316:AA344" si="526">TIME(S316,T316,0)</f>
        <v>0</v>
      </c>
      <c r="AB316" s="195">
        <f t="shared" ref="AB316:AB344" si="527">TIME(U316,V316,0)</f>
        <v>0</v>
      </c>
      <c r="AC316" s="667"/>
      <c r="AD316" s="196">
        <f t="shared" ref="AD316:AD344" si="528">IF(OR(E316="Sa",E316="So"),TIME($AD$4,$AF$4,0),TIME($AD$5,$AF$5,0))</f>
        <v>0</v>
      </c>
      <c r="AE316" s="667"/>
      <c r="AF316" s="196">
        <f t="shared" ref="AF316:AF344" si="529">IF(OR(E316="Sa",E316="So"),TIME($AD$4,$AF$4,0),(Z316-W316-(Y316-X316)+(AB316-AA316)))</f>
        <v>0</v>
      </c>
      <c r="AG316" s="196"/>
      <c r="AH316" s="196"/>
      <c r="AI316" s="196"/>
      <c r="AK316" s="709">
        <f t="shared" ref="AK316:AK346" si="530">IF(AH316=$AH$3,1,0)</f>
        <v>0</v>
      </c>
      <c r="AL316" s="709">
        <f t="shared" ref="AL316:AL346" si="531">IF(AH316=$AH$7,1,0)</f>
        <v>0</v>
      </c>
      <c r="AM316" s="709">
        <f t="shared" ref="AM316:AM346" si="532">IF(AI316=$AH$4,1,0)</f>
        <v>0</v>
      </c>
      <c r="AN316" s="709"/>
      <c r="AO316" s="709">
        <f t="shared" ref="AO316:AO346" si="533">IF(OR(AH316=$AH$2,AH316=$AH$5),1,IF(AH316=$AH$6,0.5,0))</f>
        <v>0</v>
      </c>
      <c r="AP316" s="709">
        <f>IF(OR(E316="Sa",E316="So",E316="",AH316="FT"),0,1)</f>
        <v>0</v>
      </c>
    </row>
    <row r="317" spans="1:42" ht="12.75" hidden="1" customHeight="1" outlineLevel="1" x14ac:dyDescent="0.2">
      <c r="B317" s="851"/>
      <c r="C317" s="851"/>
      <c r="D317" s="27">
        <f t="shared" ref="D317:D346" si="534">IF(E317="Mo",WEEKNUM(I317),"")</f>
        <v>40</v>
      </c>
      <c r="E317" s="191" t="str">
        <f t="shared" ref="E317:E346" si="535">TEXT(I317,"TTT")</f>
        <v>Mo</v>
      </c>
      <c r="F317" s="191">
        <f t="shared" ref="F317:F346" si="536">$F$5</f>
        <v>2023</v>
      </c>
      <c r="G317" s="191">
        <f t="shared" ref="G317:G346" si="537">$A$316</f>
        <v>10</v>
      </c>
      <c r="H317" s="191">
        <f>H316+1</f>
        <v>2</v>
      </c>
      <c r="I317" s="192">
        <f t="shared" ref="I317:I346" si="538">DATE(F317,G317,H317)</f>
        <v>43739</v>
      </c>
      <c r="J317" s="192"/>
      <c r="K317" s="193">
        <v>8</v>
      </c>
      <c r="L317" s="194">
        <v>30</v>
      </c>
      <c r="M317" s="193">
        <v>13</v>
      </c>
      <c r="N317" s="194">
        <v>0</v>
      </c>
      <c r="O317" s="193">
        <v>13</v>
      </c>
      <c r="P317" s="194">
        <v>30</v>
      </c>
      <c r="Q317" s="193">
        <v>16</v>
      </c>
      <c r="R317" s="194">
        <v>45</v>
      </c>
      <c r="S317" s="193">
        <f t="shared" si="518"/>
        <v>16</v>
      </c>
      <c r="T317" s="194">
        <f t="shared" si="519"/>
        <v>45</v>
      </c>
      <c r="U317" s="193">
        <f t="shared" si="520"/>
        <v>16</v>
      </c>
      <c r="V317" s="194">
        <f t="shared" si="521"/>
        <v>45</v>
      </c>
      <c r="W317" s="195">
        <f t="shared" si="522"/>
        <v>0.35416666666666669</v>
      </c>
      <c r="X317" s="195">
        <f t="shared" si="523"/>
        <v>0.54166666666666663</v>
      </c>
      <c r="Y317" s="195">
        <f t="shared" si="524"/>
        <v>0.5625</v>
      </c>
      <c r="Z317" s="195">
        <f t="shared" si="525"/>
        <v>0.69791666666666663</v>
      </c>
      <c r="AA317" s="195">
        <f t="shared" si="526"/>
        <v>0.69791666666666663</v>
      </c>
      <c r="AB317" s="195">
        <f t="shared" si="527"/>
        <v>0.69791666666666663</v>
      </c>
      <c r="AC317" s="667"/>
      <c r="AD317" s="196">
        <f t="shared" si="528"/>
        <v>0.35069444444444442</v>
      </c>
      <c r="AE317" s="667"/>
      <c r="AF317" s="196">
        <f t="shared" si="529"/>
        <v>0.32291666666666657</v>
      </c>
      <c r="AG317" s="196"/>
      <c r="AH317" s="196" t="s">
        <v>963</v>
      </c>
      <c r="AI317" s="196"/>
      <c r="AJ317" s="150"/>
      <c r="AK317" s="709">
        <f t="shared" si="530"/>
        <v>0</v>
      </c>
      <c r="AL317" s="709">
        <f t="shared" si="531"/>
        <v>0</v>
      </c>
      <c r="AM317" s="709">
        <f t="shared" si="532"/>
        <v>0</v>
      </c>
      <c r="AN317" s="709"/>
      <c r="AO317" s="709">
        <f t="shared" si="533"/>
        <v>1</v>
      </c>
      <c r="AP317" s="709">
        <f t="shared" ref="AP317:AP346" si="539">IF(OR(E317="Sa",E317="So",E317="",AH317="FT"),0,1)</f>
        <v>1</v>
      </c>
    </row>
    <row r="318" spans="1:42" ht="12.75" hidden="1" customHeight="1" outlineLevel="1" x14ac:dyDescent="0.2">
      <c r="B318" s="851"/>
      <c r="C318" s="851"/>
      <c r="D318" s="27" t="str">
        <f t="shared" si="534"/>
        <v/>
      </c>
      <c r="E318" s="191" t="str">
        <f t="shared" si="535"/>
        <v>Di</v>
      </c>
      <c r="F318" s="191">
        <f t="shared" si="536"/>
        <v>2023</v>
      </c>
      <c r="G318" s="191">
        <f t="shared" si="537"/>
        <v>10</v>
      </c>
      <c r="H318" s="191">
        <f t="shared" ref="H318:H346" si="540">H317+1</f>
        <v>3</v>
      </c>
      <c r="I318" s="192">
        <f t="shared" si="538"/>
        <v>43740</v>
      </c>
      <c r="J318" s="192"/>
      <c r="K318" s="193">
        <v>8</v>
      </c>
      <c r="L318" s="194">
        <v>10</v>
      </c>
      <c r="M318" s="193">
        <v>13</v>
      </c>
      <c r="N318" s="194">
        <v>0</v>
      </c>
      <c r="O318" s="193">
        <v>13</v>
      </c>
      <c r="P318" s="194">
        <v>30</v>
      </c>
      <c r="Q318" s="193">
        <v>16</v>
      </c>
      <c r="R318" s="194">
        <v>30</v>
      </c>
      <c r="S318" s="193">
        <f t="shared" si="518"/>
        <v>16</v>
      </c>
      <c r="T318" s="194">
        <f t="shared" si="519"/>
        <v>30</v>
      </c>
      <c r="U318" s="193">
        <f t="shared" si="520"/>
        <v>16</v>
      </c>
      <c r="V318" s="194">
        <f t="shared" si="521"/>
        <v>30</v>
      </c>
      <c r="W318" s="195">
        <f t="shared" si="522"/>
        <v>0.34027777777777773</v>
      </c>
      <c r="X318" s="195">
        <f t="shared" si="523"/>
        <v>0.54166666666666663</v>
      </c>
      <c r="Y318" s="195">
        <f t="shared" si="524"/>
        <v>0.5625</v>
      </c>
      <c r="Z318" s="195">
        <f t="shared" si="525"/>
        <v>0.6875</v>
      </c>
      <c r="AA318" s="195">
        <f t="shared" si="526"/>
        <v>0.6875</v>
      </c>
      <c r="AB318" s="195">
        <f t="shared" si="527"/>
        <v>0.6875</v>
      </c>
      <c r="AC318" s="667"/>
      <c r="AD318" s="196">
        <f t="shared" si="528"/>
        <v>0.35069444444444442</v>
      </c>
      <c r="AE318" s="667"/>
      <c r="AF318" s="196">
        <f t="shared" si="529"/>
        <v>0.3263888888888889</v>
      </c>
      <c r="AG318" s="196"/>
      <c r="AH318" s="196" t="s">
        <v>963</v>
      </c>
      <c r="AI318" s="196"/>
      <c r="AJ318" s="150"/>
      <c r="AK318" s="709">
        <f t="shared" si="530"/>
        <v>0</v>
      </c>
      <c r="AL318" s="709">
        <f t="shared" si="531"/>
        <v>0</v>
      </c>
      <c r="AM318" s="709">
        <f t="shared" si="532"/>
        <v>0</v>
      </c>
      <c r="AN318" s="709"/>
      <c r="AO318" s="709">
        <f t="shared" si="533"/>
        <v>1</v>
      </c>
      <c r="AP318" s="709">
        <f t="shared" si="539"/>
        <v>1</v>
      </c>
    </row>
    <row r="319" spans="1:42" ht="12.75" hidden="1" customHeight="1" outlineLevel="1" x14ac:dyDescent="0.2">
      <c r="B319" s="851"/>
      <c r="C319" s="851"/>
      <c r="D319" s="27" t="str">
        <f t="shared" si="534"/>
        <v/>
      </c>
      <c r="E319" s="191" t="str">
        <f t="shared" si="535"/>
        <v>Mi</v>
      </c>
      <c r="F319" s="191">
        <f t="shared" si="536"/>
        <v>2023</v>
      </c>
      <c r="G319" s="191">
        <f t="shared" si="537"/>
        <v>10</v>
      </c>
      <c r="H319" s="191">
        <f t="shared" si="540"/>
        <v>4</v>
      </c>
      <c r="I319" s="192">
        <f t="shared" si="538"/>
        <v>43741</v>
      </c>
      <c r="J319" s="192"/>
      <c r="K319" s="193">
        <v>8</v>
      </c>
      <c r="L319" s="194">
        <v>0</v>
      </c>
      <c r="M319" s="193">
        <v>13</v>
      </c>
      <c r="N319" s="194">
        <v>0</v>
      </c>
      <c r="O319" s="193">
        <v>13</v>
      </c>
      <c r="P319" s="194">
        <v>30</v>
      </c>
      <c r="Q319" s="193">
        <v>16</v>
      </c>
      <c r="R319" s="194">
        <v>55</v>
      </c>
      <c r="S319" s="193">
        <f t="shared" si="518"/>
        <v>16</v>
      </c>
      <c r="T319" s="194">
        <f t="shared" si="519"/>
        <v>55</v>
      </c>
      <c r="U319" s="193">
        <f t="shared" si="520"/>
        <v>16</v>
      </c>
      <c r="V319" s="194">
        <f t="shared" si="521"/>
        <v>55</v>
      </c>
      <c r="W319" s="195">
        <f t="shared" si="522"/>
        <v>0.33333333333333331</v>
      </c>
      <c r="X319" s="195">
        <f t="shared" si="523"/>
        <v>0.54166666666666663</v>
      </c>
      <c r="Y319" s="195">
        <f t="shared" si="524"/>
        <v>0.5625</v>
      </c>
      <c r="Z319" s="195">
        <f t="shared" si="525"/>
        <v>0.70486111111111116</v>
      </c>
      <c r="AA319" s="195">
        <f t="shared" si="526"/>
        <v>0.70486111111111116</v>
      </c>
      <c r="AB319" s="195">
        <f t="shared" si="527"/>
        <v>0.70486111111111116</v>
      </c>
      <c r="AC319" s="667"/>
      <c r="AD319" s="196">
        <f t="shared" si="528"/>
        <v>0.35069444444444442</v>
      </c>
      <c r="AE319" s="667"/>
      <c r="AF319" s="196">
        <f t="shared" si="529"/>
        <v>0.35069444444444448</v>
      </c>
      <c r="AG319" s="196"/>
      <c r="AH319" s="196" t="s">
        <v>963</v>
      </c>
      <c r="AI319" s="196"/>
      <c r="AJ319" s="150"/>
      <c r="AK319" s="709">
        <f t="shared" si="530"/>
        <v>0</v>
      </c>
      <c r="AL319" s="709">
        <f t="shared" si="531"/>
        <v>0</v>
      </c>
      <c r="AM319" s="709">
        <f t="shared" si="532"/>
        <v>0</v>
      </c>
      <c r="AN319" s="709"/>
      <c r="AO319" s="709">
        <f t="shared" si="533"/>
        <v>1</v>
      </c>
      <c r="AP319" s="709">
        <f t="shared" si="539"/>
        <v>1</v>
      </c>
    </row>
    <row r="320" spans="1:42" ht="12.75" hidden="1" customHeight="1" outlineLevel="1" x14ac:dyDescent="0.2">
      <c r="B320" s="851"/>
      <c r="C320" s="851"/>
      <c r="D320" s="27" t="str">
        <f t="shared" si="534"/>
        <v/>
      </c>
      <c r="E320" s="191" t="str">
        <f t="shared" si="535"/>
        <v>Do</v>
      </c>
      <c r="F320" s="191">
        <f t="shared" si="536"/>
        <v>2023</v>
      </c>
      <c r="G320" s="191">
        <f t="shared" si="537"/>
        <v>10</v>
      </c>
      <c r="H320" s="191">
        <f t="shared" si="540"/>
        <v>5</v>
      </c>
      <c r="I320" s="192">
        <f t="shared" si="538"/>
        <v>43742</v>
      </c>
      <c r="J320" s="192"/>
      <c r="K320" s="193">
        <v>8</v>
      </c>
      <c r="L320" s="194">
        <v>5</v>
      </c>
      <c r="M320" s="193">
        <v>13</v>
      </c>
      <c r="N320" s="194">
        <v>0</v>
      </c>
      <c r="O320" s="193">
        <v>13</v>
      </c>
      <c r="P320" s="194">
        <v>30</v>
      </c>
      <c r="Q320" s="193">
        <v>16</v>
      </c>
      <c r="R320" s="194">
        <v>30</v>
      </c>
      <c r="S320" s="193">
        <f t="shared" si="518"/>
        <v>16</v>
      </c>
      <c r="T320" s="194">
        <f t="shared" si="519"/>
        <v>30</v>
      </c>
      <c r="U320" s="193">
        <f t="shared" si="520"/>
        <v>16</v>
      </c>
      <c r="V320" s="194">
        <f t="shared" si="521"/>
        <v>30</v>
      </c>
      <c r="W320" s="195">
        <f t="shared" si="522"/>
        <v>0.33680555555555558</v>
      </c>
      <c r="X320" s="195">
        <f t="shared" si="523"/>
        <v>0.54166666666666663</v>
      </c>
      <c r="Y320" s="195">
        <f t="shared" si="524"/>
        <v>0.5625</v>
      </c>
      <c r="Z320" s="195">
        <f t="shared" si="525"/>
        <v>0.6875</v>
      </c>
      <c r="AA320" s="195">
        <f t="shared" si="526"/>
        <v>0.6875</v>
      </c>
      <c r="AB320" s="195">
        <f t="shared" si="527"/>
        <v>0.6875</v>
      </c>
      <c r="AC320" s="667"/>
      <c r="AD320" s="196">
        <f t="shared" si="528"/>
        <v>0.35069444444444442</v>
      </c>
      <c r="AE320" s="667"/>
      <c r="AF320" s="196">
        <f t="shared" si="529"/>
        <v>0.32986111111111105</v>
      </c>
      <c r="AG320" s="196"/>
      <c r="AH320" s="196" t="s">
        <v>963</v>
      </c>
      <c r="AI320" s="196"/>
      <c r="AJ320" s="150"/>
      <c r="AK320" s="709">
        <f t="shared" si="530"/>
        <v>0</v>
      </c>
      <c r="AL320" s="709">
        <f t="shared" si="531"/>
        <v>0</v>
      </c>
      <c r="AM320" s="709">
        <f t="shared" si="532"/>
        <v>0</v>
      </c>
      <c r="AN320" s="709"/>
      <c r="AO320" s="709">
        <f t="shared" si="533"/>
        <v>1</v>
      </c>
      <c r="AP320" s="709">
        <f t="shared" si="539"/>
        <v>1</v>
      </c>
    </row>
    <row r="321" spans="2:59" ht="12.75" hidden="1" customHeight="1" outlineLevel="1" x14ac:dyDescent="0.2">
      <c r="B321" s="851"/>
      <c r="C321" s="851"/>
      <c r="D321" s="27" t="str">
        <f t="shared" si="534"/>
        <v/>
      </c>
      <c r="E321" s="191" t="str">
        <f t="shared" si="535"/>
        <v>Fr</v>
      </c>
      <c r="F321" s="191">
        <f t="shared" si="536"/>
        <v>2023</v>
      </c>
      <c r="G321" s="191">
        <f t="shared" si="537"/>
        <v>10</v>
      </c>
      <c r="H321" s="191">
        <f t="shared" si="540"/>
        <v>6</v>
      </c>
      <c r="I321" s="192">
        <f t="shared" si="538"/>
        <v>43743</v>
      </c>
      <c r="J321" s="192"/>
      <c r="K321" s="193">
        <v>8</v>
      </c>
      <c r="L321" s="194">
        <v>5</v>
      </c>
      <c r="M321" s="193">
        <v>13</v>
      </c>
      <c r="N321" s="194">
        <v>0</v>
      </c>
      <c r="O321" s="193">
        <v>13</v>
      </c>
      <c r="P321" s="194">
        <v>30</v>
      </c>
      <c r="Q321" s="193">
        <v>16</v>
      </c>
      <c r="R321" s="194">
        <v>0</v>
      </c>
      <c r="S321" s="193">
        <f t="shared" si="518"/>
        <v>16</v>
      </c>
      <c r="T321" s="194">
        <f t="shared" si="519"/>
        <v>0</v>
      </c>
      <c r="U321" s="193">
        <f t="shared" si="520"/>
        <v>16</v>
      </c>
      <c r="V321" s="194">
        <f t="shared" si="521"/>
        <v>0</v>
      </c>
      <c r="W321" s="195">
        <f t="shared" si="522"/>
        <v>0.33680555555555558</v>
      </c>
      <c r="X321" s="195">
        <f t="shared" si="523"/>
        <v>0.54166666666666663</v>
      </c>
      <c r="Y321" s="195">
        <f t="shared" si="524"/>
        <v>0.5625</v>
      </c>
      <c r="Z321" s="195">
        <f t="shared" si="525"/>
        <v>0.66666666666666663</v>
      </c>
      <c r="AA321" s="195">
        <f t="shared" si="526"/>
        <v>0.66666666666666663</v>
      </c>
      <c r="AB321" s="195">
        <f t="shared" si="527"/>
        <v>0.66666666666666663</v>
      </c>
      <c r="AC321" s="667"/>
      <c r="AD321" s="196">
        <f t="shared" si="528"/>
        <v>0.35069444444444442</v>
      </c>
      <c r="AE321" s="667"/>
      <c r="AF321" s="196">
        <f t="shared" si="529"/>
        <v>0.30902777777777768</v>
      </c>
      <c r="AG321" s="196"/>
      <c r="AH321" s="196" t="s">
        <v>963</v>
      </c>
      <c r="AI321" s="196"/>
      <c r="AJ321" s="150"/>
      <c r="AK321" s="709">
        <f t="shared" si="530"/>
        <v>0</v>
      </c>
      <c r="AL321" s="709">
        <f t="shared" si="531"/>
        <v>0</v>
      </c>
      <c r="AM321" s="709">
        <f t="shared" si="532"/>
        <v>0</v>
      </c>
      <c r="AN321" s="709"/>
      <c r="AO321" s="709">
        <f t="shared" si="533"/>
        <v>1</v>
      </c>
      <c r="AP321" s="709">
        <f t="shared" si="539"/>
        <v>1</v>
      </c>
      <c r="AS321" s="184"/>
      <c r="AW321" s="225"/>
      <c r="AX321" s="79"/>
      <c r="AZ321" s="176"/>
      <c r="BC321" s="29"/>
      <c r="BD321" s="225"/>
      <c r="BG321" s="755" t="s">
        <v>1765</v>
      </c>
    </row>
    <row r="322" spans="2:59" ht="12.75" hidden="1" customHeight="1" outlineLevel="1" x14ac:dyDescent="0.2">
      <c r="B322" s="851"/>
      <c r="C322" s="851"/>
      <c r="D322" s="27" t="str">
        <f t="shared" si="534"/>
        <v/>
      </c>
      <c r="E322" s="191" t="str">
        <f t="shared" si="535"/>
        <v>Sa</v>
      </c>
      <c r="F322" s="191">
        <f t="shared" si="536"/>
        <v>2023</v>
      </c>
      <c r="G322" s="191">
        <f t="shared" si="537"/>
        <v>10</v>
      </c>
      <c r="H322" s="191">
        <f t="shared" si="540"/>
        <v>7</v>
      </c>
      <c r="I322" s="192">
        <f t="shared" si="538"/>
        <v>43744</v>
      </c>
      <c r="J322" s="192"/>
      <c r="K322" s="193">
        <f t="shared" si="517"/>
        <v>0</v>
      </c>
      <c r="L322" s="194">
        <f t="shared" si="517"/>
        <v>0</v>
      </c>
      <c r="M322" s="193">
        <f t="shared" si="517"/>
        <v>0</v>
      </c>
      <c r="N322" s="194">
        <f t="shared" si="517"/>
        <v>0</v>
      </c>
      <c r="O322" s="193">
        <f t="shared" si="517"/>
        <v>0</v>
      </c>
      <c r="P322" s="194">
        <f t="shared" si="517"/>
        <v>0</v>
      </c>
      <c r="Q322" s="193">
        <f t="shared" si="517"/>
        <v>0</v>
      </c>
      <c r="R322" s="194">
        <f t="shared" si="517"/>
        <v>0</v>
      </c>
      <c r="S322" s="193">
        <f t="shared" si="518"/>
        <v>0</v>
      </c>
      <c r="T322" s="194">
        <f t="shared" si="519"/>
        <v>0</v>
      </c>
      <c r="U322" s="193">
        <f t="shared" si="520"/>
        <v>0</v>
      </c>
      <c r="V322" s="194">
        <f t="shared" si="521"/>
        <v>0</v>
      </c>
      <c r="W322" s="195">
        <f t="shared" si="522"/>
        <v>0</v>
      </c>
      <c r="X322" s="195">
        <f t="shared" si="523"/>
        <v>0</v>
      </c>
      <c r="Y322" s="195">
        <f t="shared" si="524"/>
        <v>0</v>
      </c>
      <c r="Z322" s="195">
        <f t="shared" si="525"/>
        <v>0</v>
      </c>
      <c r="AA322" s="195">
        <f t="shared" si="526"/>
        <v>0</v>
      </c>
      <c r="AB322" s="195">
        <f t="shared" si="527"/>
        <v>0</v>
      </c>
      <c r="AC322" s="667"/>
      <c r="AD322" s="196">
        <f t="shared" si="528"/>
        <v>0</v>
      </c>
      <c r="AE322" s="667"/>
      <c r="AF322" s="196">
        <f t="shared" si="529"/>
        <v>0</v>
      </c>
      <c r="AG322" s="196"/>
      <c r="AH322" s="196"/>
      <c r="AI322" s="196"/>
      <c r="AJ322" s="150"/>
      <c r="AK322" s="709">
        <f t="shared" si="530"/>
        <v>0</v>
      </c>
      <c r="AL322" s="709">
        <f t="shared" si="531"/>
        <v>0</v>
      </c>
      <c r="AM322" s="709">
        <f t="shared" si="532"/>
        <v>0</v>
      </c>
      <c r="AN322" s="709"/>
      <c r="AO322" s="709">
        <f t="shared" si="533"/>
        <v>0</v>
      </c>
      <c r="AP322" s="709">
        <f t="shared" si="539"/>
        <v>0</v>
      </c>
      <c r="AS322" s="184"/>
      <c r="AW322" s="225"/>
      <c r="AX322" s="79"/>
      <c r="AZ322" s="176"/>
      <c r="BD322" s="225"/>
    </row>
    <row r="323" spans="2:59" ht="12.75" hidden="1" customHeight="1" outlineLevel="1" x14ac:dyDescent="0.2">
      <c r="B323" s="851"/>
      <c r="C323" s="851"/>
      <c r="D323" s="27" t="str">
        <f t="shared" si="534"/>
        <v/>
      </c>
      <c r="E323" s="191" t="str">
        <f t="shared" si="535"/>
        <v>So</v>
      </c>
      <c r="F323" s="191">
        <f t="shared" si="536"/>
        <v>2023</v>
      </c>
      <c r="G323" s="191">
        <f t="shared" si="537"/>
        <v>10</v>
      </c>
      <c r="H323" s="191">
        <f t="shared" si="540"/>
        <v>8</v>
      </c>
      <c r="I323" s="192">
        <f t="shared" si="538"/>
        <v>43745</v>
      </c>
      <c r="J323" s="192"/>
      <c r="K323" s="193">
        <f t="shared" si="517"/>
        <v>0</v>
      </c>
      <c r="L323" s="194">
        <f t="shared" si="517"/>
        <v>0</v>
      </c>
      <c r="M323" s="193">
        <f t="shared" si="517"/>
        <v>0</v>
      </c>
      <c r="N323" s="194">
        <f t="shared" si="517"/>
        <v>0</v>
      </c>
      <c r="O323" s="193">
        <f t="shared" si="517"/>
        <v>0</v>
      </c>
      <c r="P323" s="194">
        <f t="shared" si="517"/>
        <v>0</v>
      </c>
      <c r="Q323" s="193">
        <f t="shared" si="517"/>
        <v>0</v>
      </c>
      <c r="R323" s="194">
        <f t="shared" si="517"/>
        <v>0</v>
      </c>
      <c r="S323" s="193">
        <f t="shared" si="518"/>
        <v>0</v>
      </c>
      <c r="T323" s="194">
        <f t="shared" si="519"/>
        <v>0</v>
      </c>
      <c r="U323" s="193">
        <f t="shared" si="520"/>
        <v>0</v>
      </c>
      <c r="V323" s="194">
        <f t="shared" si="521"/>
        <v>0</v>
      </c>
      <c r="W323" s="195">
        <f t="shared" si="522"/>
        <v>0</v>
      </c>
      <c r="X323" s="195">
        <f t="shared" si="523"/>
        <v>0</v>
      </c>
      <c r="Y323" s="195">
        <f t="shared" si="524"/>
        <v>0</v>
      </c>
      <c r="Z323" s="195">
        <f t="shared" si="525"/>
        <v>0</v>
      </c>
      <c r="AA323" s="195">
        <f t="shared" si="526"/>
        <v>0</v>
      </c>
      <c r="AB323" s="195">
        <f t="shared" si="527"/>
        <v>0</v>
      </c>
      <c r="AC323" s="667"/>
      <c r="AD323" s="196">
        <f t="shared" si="528"/>
        <v>0</v>
      </c>
      <c r="AE323" s="667"/>
      <c r="AF323" s="196">
        <f t="shared" si="529"/>
        <v>0</v>
      </c>
      <c r="AG323" s="196"/>
      <c r="AH323" s="196"/>
      <c r="AI323" s="196"/>
      <c r="AJ323" s="150"/>
      <c r="AK323" s="709">
        <f t="shared" si="530"/>
        <v>0</v>
      </c>
      <c r="AL323" s="709">
        <f t="shared" si="531"/>
        <v>0</v>
      </c>
      <c r="AM323" s="709">
        <f t="shared" si="532"/>
        <v>0</v>
      </c>
      <c r="AN323" s="709"/>
      <c r="AO323" s="709">
        <f t="shared" si="533"/>
        <v>0</v>
      </c>
      <c r="AP323" s="709">
        <f t="shared" si="539"/>
        <v>0</v>
      </c>
      <c r="AS323" s="184"/>
      <c r="AW323" s="225"/>
      <c r="AX323" s="79"/>
      <c r="AZ323" s="176"/>
      <c r="BC323" s="29"/>
      <c r="BD323" s="225"/>
    </row>
    <row r="324" spans="2:59" ht="12.75" hidden="1" customHeight="1" outlineLevel="1" x14ac:dyDescent="0.2">
      <c r="B324" s="851"/>
      <c r="C324" s="851"/>
      <c r="D324" s="27">
        <f t="shared" si="534"/>
        <v>41</v>
      </c>
      <c r="E324" s="191" t="str">
        <f t="shared" si="535"/>
        <v>Mo</v>
      </c>
      <c r="F324" s="191">
        <f t="shared" si="536"/>
        <v>2023</v>
      </c>
      <c r="G324" s="191">
        <f t="shared" si="537"/>
        <v>10</v>
      </c>
      <c r="H324" s="191">
        <f t="shared" si="540"/>
        <v>9</v>
      </c>
      <c r="I324" s="192">
        <f t="shared" si="538"/>
        <v>43746</v>
      </c>
      <c r="J324" s="192"/>
      <c r="K324" s="193">
        <v>8</v>
      </c>
      <c r="L324" s="194">
        <v>15</v>
      </c>
      <c r="M324" s="193">
        <v>13</v>
      </c>
      <c r="N324" s="194">
        <v>0</v>
      </c>
      <c r="O324" s="193">
        <v>13</v>
      </c>
      <c r="P324" s="194">
        <v>30</v>
      </c>
      <c r="Q324" s="193">
        <v>16</v>
      </c>
      <c r="R324" s="194">
        <v>45</v>
      </c>
      <c r="S324" s="193">
        <f t="shared" si="518"/>
        <v>16</v>
      </c>
      <c r="T324" s="194">
        <f t="shared" si="519"/>
        <v>45</v>
      </c>
      <c r="U324" s="193">
        <f t="shared" si="520"/>
        <v>16</v>
      </c>
      <c r="V324" s="194">
        <f t="shared" si="521"/>
        <v>45</v>
      </c>
      <c r="W324" s="195">
        <f t="shared" si="522"/>
        <v>0.34375</v>
      </c>
      <c r="X324" s="195">
        <f t="shared" si="523"/>
        <v>0.54166666666666663</v>
      </c>
      <c r="Y324" s="195">
        <f t="shared" si="524"/>
        <v>0.5625</v>
      </c>
      <c r="Z324" s="195">
        <f t="shared" si="525"/>
        <v>0.69791666666666663</v>
      </c>
      <c r="AA324" s="195">
        <f t="shared" si="526"/>
        <v>0.69791666666666663</v>
      </c>
      <c r="AB324" s="195">
        <f t="shared" si="527"/>
        <v>0.69791666666666663</v>
      </c>
      <c r="AC324" s="667"/>
      <c r="AD324" s="196">
        <f t="shared" si="528"/>
        <v>0.35069444444444442</v>
      </c>
      <c r="AE324" s="667"/>
      <c r="AF324" s="196">
        <f t="shared" si="529"/>
        <v>0.33333333333333326</v>
      </c>
      <c r="AG324" s="196"/>
      <c r="AH324" s="196" t="s">
        <v>963</v>
      </c>
      <c r="AI324" s="196"/>
      <c r="AJ324" s="150"/>
      <c r="AK324" s="709">
        <f t="shared" si="530"/>
        <v>0</v>
      </c>
      <c r="AL324" s="709">
        <f t="shared" si="531"/>
        <v>0</v>
      </c>
      <c r="AM324" s="709">
        <f t="shared" si="532"/>
        <v>0</v>
      </c>
      <c r="AN324" s="709"/>
      <c r="AO324" s="709">
        <f t="shared" si="533"/>
        <v>1</v>
      </c>
      <c r="AP324" s="709">
        <f t="shared" si="539"/>
        <v>1</v>
      </c>
      <c r="AS324" s="184"/>
      <c r="AW324" s="225"/>
      <c r="AX324" s="79"/>
      <c r="AZ324" s="176"/>
      <c r="BD324" s="225"/>
    </row>
    <row r="325" spans="2:59" ht="12.75" hidden="1" customHeight="1" outlineLevel="1" x14ac:dyDescent="0.2">
      <c r="B325" s="851"/>
      <c r="C325" s="851"/>
      <c r="D325" s="27" t="str">
        <f t="shared" si="534"/>
        <v/>
      </c>
      <c r="E325" s="191" t="str">
        <f t="shared" si="535"/>
        <v>Di</v>
      </c>
      <c r="F325" s="191">
        <f t="shared" si="536"/>
        <v>2023</v>
      </c>
      <c r="G325" s="191">
        <f t="shared" si="537"/>
        <v>10</v>
      </c>
      <c r="H325" s="191">
        <f t="shared" si="540"/>
        <v>10</v>
      </c>
      <c r="I325" s="192">
        <f t="shared" si="538"/>
        <v>43747</v>
      </c>
      <c r="J325" s="192"/>
      <c r="K325" s="193">
        <v>8</v>
      </c>
      <c r="L325" s="194">
        <v>15</v>
      </c>
      <c r="M325" s="193">
        <v>13</v>
      </c>
      <c r="N325" s="194">
        <v>0</v>
      </c>
      <c r="O325" s="193">
        <v>13</v>
      </c>
      <c r="P325" s="194">
        <v>30</v>
      </c>
      <c r="Q325" s="193">
        <v>17</v>
      </c>
      <c r="R325" s="194">
        <v>45</v>
      </c>
      <c r="S325" s="193">
        <f t="shared" si="518"/>
        <v>17</v>
      </c>
      <c r="T325" s="194">
        <f t="shared" si="519"/>
        <v>45</v>
      </c>
      <c r="U325" s="193">
        <f t="shared" si="520"/>
        <v>17</v>
      </c>
      <c r="V325" s="194">
        <f t="shared" si="521"/>
        <v>45</v>
      </c>
      <c r="W325" s="195">
        <f t="shared" si="522"/>
        <v>0.34375</v>
      </c>
      <c r="X325" s="195">
        <f t="shared" si="523"/>
        <v>0.54166666666666663</v>
      </c>
      <c r="Y325" s="195">
        <f t="shared" si="524"/>
        <v>0.5625</v>
      </c>
      <c r="Z325" s="195">
        <f t="shared" si="525"/>
        <v>0.73958333333333337</v>
      </c>
      <c r="AA325" s="195">
        <f t="shared" si="526"/>
        <v>0.73958333333333337</v>
      </c>
      <c r="AB325" s="195">
        <f t="shared" si="527"/>
        <v>0.73958333333333337</v>
      </c>
      <c r="AC325" s="667"/>
      <c r="AD325" s="196">
        <f t="shared" si="528"/>
        <v>0.35069444444444442</v>
      </c>
      <c r="AE325" s="667"/>
      <c r="AF325" s="196">
        <f t="shared" si="529"/>
        <v>0.375</v>
      </c>
      <c r="AG325" s="196"/>
      <c r="AH325" s="196" t="s">
        <v>963</v>
      </c>
      <c r="AI325" s="196"/>
      <c r="AJ325" s="150"/>
      <c r="AK325" s="709">
        <f t="shared" si="530"/>
        <v>0</v>
      </c>
      <c r="AL325" s="709">
        <f t="shared" si="531"/>
        <v>0</v>
      </c>
      <c r="AM325" s="709">
        <f t="shared" si="532"/>
        <v>0</v>
      </c>
      <c r="AN325" s="709"/>
      <c r="AO325" s="709">
        <f t="shared" si="533"/>
        <v>1</v>
      </c>
      <c r="AP325" s="709">
        <f t="shared" si="539"/>
        <v>1</v>
      </c>
      <c r="AS325" s="184"/>
      <c r="AW325" s="225"/>
      <c r="AX325" s="79"/>
      <c r="AZ325" s="176"/>
      <c r="BD325" s="225"/>
    </row>
    <row r="326" spans="2:59" ht="12.75" hidden="1" customHeight="1" outlineLevel="1" x14ac:dyDescent="0.2">
      <c r="B326" s="851"/>
      <c r="C326" s="851"/>
      <c r="D326" s="27" t="str">
        <f t="shared" si="534"/>
        <v/>
      </c>
      <c r="E326" s="191" t="str">
        <f t="shared" si="535"/>
        <v>Mi</v>
      </c>
      <c r="F326" s="191">
        <f t="shared" si="536"/>
        <v>2023</v>
      </c>
      <c r="G326" s="191">
        <f t="shared" si="537"/>
        <v>10</v>
      </c>
      <c r="H326" s="191">
        <f t="shared" si="540"/>
        <v>11</v>
      </c>
      <c r="I326" s="192">
        <f t="shared" si="538"/>
        <v>43748</v>
      </c>
      <c r="J326" s="192"/>
      <c r="K326" s="193">
        <v>8</v>
      </c>
      <c r="L326" s="194">
        <v>45</v>
      </c>
      <c r="M326" s="193">
        <v>13</v>
      </c>
      <c r="N326" s="194">
        <v>0</v>
      </c>
      <c r="O326" s="193">
        <v>13</v>
      </c>
      <c r="P326" s="194">
        <v>30</v>
      </c>
      <c r="Q326" s="193">
        <v>16</v>
      </c>
      <c r="R326" s="194">
        <v>30</v>
      </c>
      <c r="S326" s="193">
        <f t="shared" si="518"/>
        <v>16</v>
      </c>
      <c r="T326" s="194">
        <f t="shared" si="519"/>
        <v>30</v>
      </c>
      <c r="U326" s="193">
        <f t="shared" si="520"/>
        <v>16</v>
      </c>
      <c r="V326" s="194">
        <f t="shared" si="521"/>
        <v>30</v>
      </c>
      <c r="W326" s="195">
        <f t="shared" si="522"/>
        <v>0.36458333333333331</v>
      </c>
      <c r="X326" s="195">
        <f t="shared" si="523"/>
        <v>0.54166666666666663</v>
      </c>
      <c r="Y326" s="195">
        <f t="shared" si="524"/>
        <v>0.5625</v>
      </c>
      <c r="Z326" s="195">
        <f t="shared" si="525"/>
        <v>0.6875</v>
      </c>
      <c r="AA326" s="195">
        <f t="shared" si="526"/>
        <v>0.6875</v>
      </c>
      <c r="AB326" s="195">
        <f t="shared" si="527"/>
        <v>0.6875</v>
      </c>
      <c r="AC326" s="667"/>
      <c r="AD326" s="196">
        <f t="shared" si="528"/>
        <v>0.35069444444444442</v>
      </c>
      <c r="AE326" s="667"/>
      <c r="AF326" s="196">
        <f t="shared" si="529"/>
        <v>0.30208333333333331</v>
      </c>
      <c r="AG326" s="196"/>
      <c r="AH326" s="196" t="s">
        <v>963</v>
      </c>
      <c r="AI326" s="196"/>
      <c r="AJ326" s="150"/>
      <c r="AK326" s="709">
        <f t="shared" si="530"/>
        <v>0</v>
      </c>
      <c r="AL326" s="709">
        <f t="shared" si="531"/>
        <v>0</v>
      </c>
      <c r="AM326" s="709">
        <f t="shared" si="532"/>
        <v>0</v>
      </c>
      <c r="AN326" s="709"/>
      <c r="AO326" s="709">
        <f t="shared" si="533"/>
        <v>1</v>
      </c>
      <c r="AP326" s="709">
        <f t="shared" si="539"/>
        <v>1</v>
      </c>
      <c r="AS326" s="184"/>
      <c r="AW326" s="225"/>
      <c r="AX326" s="79"/>
      <c r="AZ326" s="176"/>
      <c r="BD326" s="225"/>
    </row>
    <row r="327" spans="2:59" ht="12.75" hidden="1" customHeight="1" outlineLevel="1" x14ac:dyDescent="0.2">
      <c r="B327" s="851"/>
      <c r="C327" s="851"/>
      <c r="D327" s="27" t="str">
        <f t="shared" si="534"/>
        <v/>
      </c>
      <c r="E327" s="191" t="str">
        <f t="shared" si="535"/>
        <v>Do</v>
      </c>
      <c r="F327" s="191">
        <f t="shared" si="536"/>
        <v>2023</v>
      </c>
      <c r="G327" s="191">
        <f t="shared" si="537"/>
        <v>10</v>
      </c>
      <c r="H327" s="191">
        <f t="shared" si="540"/>
        <v>12</v>
      </c>
      <c r="I327" s="192">
        <f t="shared" si="538"/>
        <v>43749</v>
      </c>
      <c r="J327" s="192"/>
      <c r="K327" s="193">
        <v>8</v>
      </c>
      <c r="L327" s="194">
        <v>45</v>
      </c>
      <c r="M327" s="193">
        <v>13</v>
      </c>
      <c r="N327" s="194">
        <v>0</v>
      </c>
      <c r="O327" s="193">
        <v>13</v>
      </c>
      <c r="P327" s="194">
        <v>30</v>
      </c>
      <c r="Q327" s="193">
        <v>16</v>
      </c>
      <c r="R327" s="194">
        <v>30</v>
      </c>
      <c r="S327" s="193">
        <f t="shared" si="518"/>
        <v>16</v>
      </c>
      <c r="T327" s="194">
        <f t="shared" si="519"/>
        <v>30</v>
      </c>
      <c r="U327" s="193">
        <f t="shared" si="520"/>
        <v>16</v>
      </c>
      <c r="V327" s="194">
        <f t="shared" si="521"/>
        <v>30</v>
      </c>
      <c r="W327" s="195">
        <f t="shared" si="522"/>
        <v>0.36458333333333331</v>
      </c>
      <c r="X327" s="195">
        <f t="shared" si="523"/>
        <v>0.54166666666666663</v>
      </c>
      <c r="Y327" s="195">
        <f t="shared" si="524"/>
        <v>0.5625</v>
      </c>
      <c r="Z327" s="195">
        <f t="shared" si="525"/>
        <v>0.6875</v>
      </c>
      <c r="AA327" s="195">
        <f t="shared" si="526"/>
        <v>0.6875</v>
      </c>
      <c r="AB327" s="195">
        <f t="shared" si="527"/>
        <v>0.6875</v>
      </c>
      <c r="AC327" s="667"/>
      <c r="AD327" s="196">
        <f t="shared" si="528"/>
        <v>0.35069444444444442</v>
      </c>
      <c r="AE327" s="667"/>
      <c r="AF327" s="196">
        <f t="shared" si="529"/>
        <v>0.30208333333333331</v>
      </c>
      <c r="AG327" s="196"/>
      <c r="AH327" s="196" t="s">
        <v>963</v>
      </c>
      <c r="AI327" s="196"/>
      <c r="AJ327" s="150"/>
      <c r="AK327" s="709">
        <f t="shared" si="530"/>
        <v>0</v>
      </c>
      <c r="AL327" s="709">
        <f t="shared" si="531"/>
        <v>0</v>
      </c>
      <c r="AM327" s="709">
        <f t="shared" si="532"/>
        <v>0</v>
      </c>
      <c r="AN327" s="709"/>
      <c r="AO327" s="709">
        <f t="shared" si="533"/>
        <v>1</v>
      </c>
      <c r="AP327" s="709">
        <f t="shared" si="539"/>
        <v>1</v>
      </c>
      <c r="AS327" s="184"/>
      <c r="AW327" s="225"/>
      <c r="AX327" s="79"/>
      <c r="AZ327" s="176"/>
      <c r="BD327" s="225"/>
    </row>
    <row r="328" spans="2:59" ht="12.75" hidden="1" customHeight="1" outlineLevel="1" x14ac:dyDescent="0.2">
      <c r="B328" s="851"/>
      <c r="C328" s="851"/>
      <c r="D328" s="27" t="str">
        <f t="shared" si="534"/>
        <v/>
      </c>
      <c r="E328" s="191" t="str">
        <f t="shared" si="535"/>
        <v>Fr</v>
      </c>
      <c r="F328" s="191">
        <f t="shared" si="536"/>
        <v>2023</v>
      </c>
      <c r="G328" s="191">
        <f t="shared" si="537"/>
        <v>10</v>
      </c>
      <c r="H328" s="191">
        <f t="shared" si="540"/>
        <v>13</v>
      </c>
      <c r="I328" s="192">
        <f t="shared" si="538"/>
        <v>43750</v>
      </c>
      <c r="J328" s="192"/>
      <c r="K328" s="193">
        <v>7</v>
      </c>
      <c r="L328" s="194">
        <v>15</v>
      </c>
      <c r="M328" s="193">
        <v>12</v>
      </c>
      <c r="N328" s="194">
        <v>0</v>
      </c>
      <c r="O328" s="193">
        <v>12</v>
      </c>
      <c r="P328" s="194">
        <v>45</v>
      </c>
      <c r="Q328" s="193">
        <v>16</v>
      </c>
      <c r="R328" s="194">
        <v>45</v>
      </c>
      <c r="S328" s="193">
        <f t="shared" si="518"/>
        <v>16</v>
      </c>
      <c r="T328" s="194">
        <f t="shared" si="519"/>
        <v>45</v>
      </c>
      <c r="U328" s="193">
        <f t="shared" si="520"/>
        <v>16</v>
      </c>
      <c r="V328" s="194">
        <f t="shared" si="521"/>
        <v>45</v>
      </c>
      <c r="W328" s="195">
        <f t="shared" si="522"/>
        <v>0.30208333333333331</v>
      </c>
      <c r="X328" s="195">
        <f t="shared" si="523"/>
        <v>0.5</v>
      </c>
      <c r="Y328" s="195">
        <f t="shared" si="524"/>
        <v>0.53125</v>
      </c>
      <c r="Z328" s="195">
        <f t="shared" si="525"/>
        <v>0.69791666666666663</v>
      </c>
      <c r="AA328" s="195">
        <f t="shared" si="526"/>
        <v>0.69791666666666663</v>
      </c>
      <c r="AB328" s="195">
        <f t="shared" si="527"/>
        <v>0.69791666666666663</v>
      </c>
      <c r="AC328" s="667"/>
      <c r="AD328" s="196">
        <f t="shared" si="528"/>
        <v>0.35069444444444442</v>
      </c>
      <c r="AE328" s="667"/>
      <c r="AF328" s="196">
        <f t="shared" si="529"/>
        <v>0.36458333333333331</v>
      </c>
      <c r="AG328" s="196"/>
      <c r="AH328" s="196" t="s">
        <v>1684</v>
      </c>
      <c r="AI328" s="196"/>
      <c r="AJ328" s="150"/>
      <c r="AK328" s="709">
        <f t="shared" si="530"/>
        <v>0</v>
      </c>
      <c r="AL328" s="709">
        <f t="shared" si="531"/>
        <v>0</v>
      </c>
      <c r="AM328" s="709">
        <f t="shared" si="532"/>
        <v>0</v>
      </c>
      <c r="AN328" s="709"/>
      <c r="AO328" s="709">
        <f t="shared" si="533"/>
        <v>1</v>
      </c>
      <c r="AP328" s="709">
        <f t="shared" si="539"/>
        <v>1</v>
      </c>
      <c r="AS328" s="184"/>
      <c r="AW328" s="225"/>
      <c r="AX328" s="79"/>
      <c r="AZ328" s="176"/>
      <c r="BD328" s="225"/>
    </row>
    <row r="329" spans="2:59" ht="12.75" hidden="1" customHeight="1" outlineLevel="1" x14ac:dyDescent="0.2">
      <c r="B329" s="851"/>
      <c r="C329" s="851"/>
      <c r="D329" s="27" t="str">
        <f t="shared" si="534"/>
        <v/>
      </c>
      <c r="E329" s="191" t="str">
        <f t="shared" si="535"/>
        <v>Sa</v>
      </c>
      <c r="F329" s="191">
        <f t="shared" si="536"/>
        <v>2023</v>
      </c>
      <c r="G329" s="191">
        <f t="shared" si="537"/>
        <v>10</v>
      </c>
      <c r="H329" s="191">
        <f t="shared" si="540"/>
        <v>14</v>
      </c>
      <c r="I329" s="192">
        <f t="shared" si="538"/>
        <v>43751</v>
      </c>
      <c r="J329" s="192"/>
      <c r="K329" s="193">
        <f t="shared" si="517"/>
        <v>0</v>
      </c>
      <c r="L329" s="194">
        <f t="shared" si="517"/>
        <v>0</v>
      </c>
      <c r="M329" s="193">
        <f t="shared" si="517"/>
        <v>0</v>
      </c>
      <c r="N329" s="194">
        <f t="shared" si="517"/>
        <v>0</v>
      </c>
      <c r="O329" s="193">
        <f t="shared" si="517"/>
        <v>0</v>
      </c>
      <c r="P329" s="194">
        <f t="shared" si="517"/>
        <v>0</v>
      </c>
      <c r="Q329" s="193">
        <f t="shared" si="517"/>
        <v>0</v>
      </c>
      <c r="R329" s="194">
        <f t="shared" si="517"/>
        <v>0</v>
      </c>
      <c r="S329" s="193">
        <f t="shared" si="518"/>
        <v>0</v>
      </c>
      <c r="T329" s="194">
        <f t="shared" si="519"/>
        <v>0</v>
      </c>
      <c r="U329" s="193">
        <f t="shared" si="520"/>
        <v>0</v>
      </c>
      <c r="V329" s="194">
        <f t="shared" si="521"/>
        <v>0</v>
      </c>
      <c r="W329" s="195">
        <f t="shared" si="522"/>
        <v>0</v>
      </c>
      <c r="X329" s="195">
        <f t="shared" si="523"/>
        <v>0</v>
      </c>
      <c r="Y329" s="195">
        <f t="shared" si="524"/>
        <v>0</v>
      </c>
      <c r="Z329" s="195">
        <f t="shared" si="525"/>
        <v>0</v>
      </c>
      <c r="AA329" s="195">
        <f t="shared" si="526"/>
        <v>0</v>
      </c>
      <c r="AB329" s="195">
        <f t="shared" si="527"/>
        <v>0</v>
      </c>
      <c r="AC329" s="667"/>
      <c r="AD329" s="196">
        <f t="shared" si="528"/>
        <v>0</v>
      </c>
      <c r="AE329" s="667"/>
      <c r="AF329" s="196">
        <f t="shared" si="529"/>
        <v>0</v>
      </c>
      <c r="AG329" s="196"/>
      <c r="AH329" s="196"/>
      <c r="AI329" s="196"/>
      <c r="AJ329" s="150"/>
      <c r="AK329" s="709">
        <f t="shared" si="530"/>
        <v>0</v>
      </c>
      <c r="AL329" s="709">
        <f t="shared" si="531"/>
        <v>0</v>
      </c>
      <c r="AM329" s="709">
        <f t="shared" si="532"/>
        <v>0</v>
      </c>
      <c r="AN329" s="709"/>
      <c r="AO329" s="709">
        <f t="shared" si="533"/>
        <v>0</v>
      </c>
      <c r="AP329" s="709">
        <f t="shared" si="539"/>
        <v>0</v>
      </c>
      <c r="AS329" s="184"/>
      <c r="AW329" s="225"/>
      <c r="AX329" s="79"/>
      <c r="AZ329" s="176"/>
      <c r="BD329" s="225"/>
    </row>
    <row r="330" spans="2:59" ht="12.75" hidden="1" customHeight="1" outlineLevel="1" x14ac:dyDescent="0.2">
      <c r="B330" s="851"/>
      <c r="C330" s="851"/>
      <c r="D330" s="27" t="str">
        <f t="shared" si="534"/>
        <v/>
      </c>
      <c r="E330" s="191" t="str">
        <f t="shared" si="535"/>
        <v>So</v>
      </c>
      <c r="F330" s="191">
        <f t="shared" si="536"/>
        <v>2023</v>
      </c>
      <c r="G330" s="191">
        <f t="shared" si="537"/>
        <v>10</v>
      </c>
      <c r="H330" s="191">
        <f t="shared" si="540"/>
        <v>15</v>
      </c>
      <c r="I330" s="192">
        <f t="shared" si="538"/>
        <v>43752</v>
      </c>
      <c r="J330" s="192"/>
      <c r="K330" s="193">
        <f t="shared" si="517"/>
        <v>0</v>
      </c>
      <c r="L330" s="194">
        <f t="shared" si="517"/>
        <v>0</v>
      </c>
      <c r="M330" s="193">
        <f t="shared" si="517"/>
        <v>0</v>
      </c>
      <c r="N330" s="194">
        <f t="shared" si="517"/>
        <v>0</v>
      </c>
      <c r="O330" s="193">
        <f t="shared" si="517"/>
        <v>0</v>
      </c>
      <c r="P330" s="194">
        <f t="shared" si="517"/>
        <v>0</v>
      </c>
      <c r="Q330" s="193">
        <f t="shared" si="517"/>
        <v>0</v>
      </c>
      <c r="R330" s="194">
        <f t="shared" si="517"/>
        <v>0</v>
      </c>
      <c r="S330" s="193">
        <f t="shared" si="518"/>
        <v>0</v>
      </c>
      <c r="T330" s="194">
        <f t="shared" si="519"/>
        <v>0</v>
      </c>
      <c r="U330" s="193">
        <f t="shared" si="520"/>
        <v>0</v>
      </c>
      <c r="V330" s="194">
        <f t="shared" si="521"/>
        <v>0</v>
      </c>
      <c r="W330" s="195">
        <f t="shared" si="522"/>
        <v>0</v>
      </c>
      <c r="X330" s="195">
        <f t="shared" si="523"/>
        <v>0</v>
      </c>
      <c r="Y330" s="195">
        <f t="shared" si="524"/>
        <v>0</v>
      </c>
      <c r="Z330" s="195">
        <f t="shared" si="525"/>
        <v>0</v>
      </c>
      <c r="AA330" s="195">
        <f t="shared" si="526"/>
        <v>0</v>
      </c>
      <c r="AB330" s="195">
        <f t="shared" si="527"/>
        <v>0</v>
      </c>
      <c r="AC330" s="667"/>
      <c r="AD330" s="196">
        <f t="shared" si="528"/>
        <v>0</v>
      </c>
      <c r="AE330" s="667"/>
      <c r="AF330" s="196">
        <f t="shared" si="529"/>
        <v>0</v>
      </c>
      <c r="AG330" s="196"/>
      <c r="AH330" s="196"/>
      <c r="AI330" s="196"/>
      <c r="AJ330" s="150"/>
      <c r="AK330" s="709">
        <f t="shared" si="530"/>
        <v>0</v>
      </c>
      <c r="AL330" s="709">
        <f t="shared" si="531"/>
        <v>0</v>
      </c>
      <c r="AM330" s="709">
        <f t="shared" si="532"/>
        <v>0</v>
      </c>
      <c r="AN330" s="709"/>
      <c r="AO330" s="709">
        <f t="shared" si="533"/>
        <v>0</v>
      </c>
      <c r="AP330" s="709">
        <f t="shared" si="539"/>
        <v>0</v>
      </c>
      <c r="AS330" s="184"/>
      <c r="AW330" s="225"/>
      <c r="AX330" s="79"/>
      <c r="AZ330" s="176"/>
      <c r="BD330" s="225"/>
    </row>
    <row r="331" spans="2:59" ht="12.75" hidden="1" customHeight="1" outlineLevel="1" x14ac:dyDescent="0.2">
      <c r="B331" s="851"/>
      <c r="C331" s="851"/>
      <c r="D331" s="27">
        <f t="shared" si="534"/>
        <v>42</v>
      </c>
      <c r="E331" s="191" t="str">
        <f t="shared" si="535"/>
        <v>Mo</v>
      </c>
      <c r="F331" s="191">
        <f t="shared" si="536"/>
        <v>2023</v>
      </c>
      <c r="G331" s="191">
        <f t="shared" si="537"/>
        <v>10</v>
      </c>
      <c r="H331" s="191">
        <f t="shared" si="540"/>
        <v>16</v>
      </c>
      <c r="I331" s="192">
        <f t="shared" si="538"/>
        <v>43753</v>
      </c>
      <c r="J331" s="192"/>
      <c r="K331" s="193">
        <v>8</v>
      </c>
      <c r="L331" s="194">
        <v>35</v>
      </c>
      <c r="M331" s="193">
        <v>13</v>
      </c>
      <c r="N331" s="194">
        <v>0</v>
      </c>
      <c r="O331" s="193">
        <v>13</v>
      </c>
      <c r="P331" s="194">
        <v>30</v>
      </c>
      <c r="Q331" s="193">
        <v>16</v>
      </c>
      <c r="R331" s="194">
        <v>30</v>
      </c>
      <c r="S331" s="193">
        <f t="shared" si="518"/>
        <v>16</v>
      </c>
      <c r="T331" s="194">
        <f t="shared" si="519"/>
        <v>30</v>
      </c>
      <c r="U331" s="193">
        <f t="shared" si="520"/>
        <v>16</v>
      </c>
      <c r="V331" s="194">
        <f t="shared" si="521"/>
        <v>30</v>
      </c>
      <c r="W331" s="195">
        <f t="shared" si="522"/>
        <v>0.3576388888888889</v>
      </c>
      <c r="X331" s="195">
        <f t="shared" si="523"/>
        <v>0.54166666666666663</v>
      </c>
      <c r="Y331" s="195">
        <f t="shared" si="524"/>
        <v>0.5625</v>
      </c>
      <c r="Z331" s="195">
        <f t="shared" si="525"/>
        <v>0.6875</v>
      </c>
      <c r="AA331" s="195">
        <f t="shared" si="526"/>
        <v>0.6875</v>
      </c>
      <c r="AB331" s="195">
        <f t="shared" si="527"/>
        <v>0.6875</v>
      </c>
      <c r="AC331" s="667"/>
      <c r="AD331" s="196">
        <f t="shared" si="528"/>
        <v>0.35069444444444442</v>
      </c>
      <c r="AE331" s="667"/>
      <c r="AF331" s="196">
        <f t="shared" si="529"/>
        <v>0.30902777777777773</v>
      </c>
      <c r="AG331" s="196"/>
      <c r="AH331" s="196" t="s">
        <v>963</v>
      </c>
      <c r="AI331" s="196"/>
      <c r="AK331" s="709">
        <f t="shared" si="530"/>
        <v>0</v>
      </c>
      <c r="AL331" s="709">
        <f t="shared" si="531"/>
        <v>0</v>
      </c>
      <c r="AM331" s="709">
        <f t="shared" si="532"/>
        <v>0</v>
      </c>
      <c r="AN331" s="709"/>
      <c r="AO331" s="709">
        <f t="shared" si="533"/>
        <v>1</v>
      </c>
      <c r="AP331" s="709">
        <f t="shared" si="539"/>
        <v>1</v>
      </c>
      <c r="AS331" s="184"/>
      <c r="AW331" s="225"/>
      <c r="AX331" s="79"/>
      <c r="AZ331" s="176"/>
      <c r="BD331" s="225"/>
    </row>
    <row r="332" spans="2:59" ht="12.75" hidden="1" customHeight="1" outlineLevel="1" x14ac:dyDescent="0.2">
      <c r="B332" s="851"/>
      <c r="C332" s="851"/>
      <c r="D332" s="27" t="str">
        <f t="shared" si="534"/>
        <v/>
      </c>
      <c r="E332" s="191" t="str">
        <f t="shared" si="535"/>
        <v>Di</v>
      </c>
      <c r="F332" s="191">
        <f t="shared" si="536"/>
        <v>2023</v>
      </c>
      <c r="G332" s="191">
        <f t="shared" si="537"/>
        <v>10</v>
      </c>
      <c r="H332" s="191">
        <f t="shared" si="540"/>
        <v>17</v>
      </c>
      <c r="I332" s="192">
        <f t="shared" si="538"/>
        <v>43754</v>
      </c>
      <c r="J332" s="192"/>
      <c r="K332" s="193">
        <v>8</v>
      </c>
      <c r="L332" s="194">
        <v>35</v>
      </c>
      <c r="M332" s="193">
        <v>13</v>
      </c>
      <c r="N332" s="194">
        <v>0</v>
      </c>
      <c r="O332" s="193">
        <v>13</v>
      </c>
      <c r="P332" s="194">
        <v>30</v>
      </c>
      <c r="Q332" s="193">
        <v>16</v>
      </c>
      <c r="R332" s="194">
        <v>50</v>
      </c>
      <c r="S332" s="193">
        <f t="shared" si="518"/>
        <v>16</v>
      </c>
      <c r="T332" s="194">
        <f t="shared" si="519"/>
        <v>50</v>
      </c>
      <c r="U332" s="193">
        <f t="shared" si="520"/>
        <v>16</v>
      </c>
      <c r="V332" s="194">
        <f t="shared" si="521"/>
        <v>50</v>
      </c>
      <c r="W332" s="195">
        <f t="shared" si="522"/>
        <v>0.3576388888888889</v>
      </c>
      <c r="X332" s="195">
        <f t="shared" si="523"/>
        <v>0.54166666666666663</v>
      </c>
      <c r="Y332" s="195">
        <f t="shared" si="524"/>
        <v>0.5625</v>
      </c>
      <c r="Z332" s="195">
        <f t="shared" si="525"/>
        <v>0.70138888888888884</v>
      </c>
      <c r="AA332" s="195">
        <f t="shared" si="526"/>
        <v>0.70138888888888884</v>
      </c>
      <c r="AB332" s="195">
        <f t="shared" si="527"/>
        <v>0.70138888888888884</v>
      </c>
      <c r="AC332" s="667"/>
      <c r="AD332" s="196">
        <f t="shared" si="528"/>
        <v>0.35069444444444442</v>
      </c>
      <c r="AE332" s="667"/>
      <c r="AF332" s="196">
        <f t="shared" si="529"/>
        <v>0.32291666666666657</v>
      </c>
      <c r="AG332" s="196"/>
      <c r="AH332" s="196" t="s">
        <v>963</v>
      </c>
      <c r="AI332" s="196"/>
      <c r="AK332" s="709">
        <f t="shared" si="530"/>
        <v>0</v>
      </c>
      <c r="AL332" s="709">
        <f t="shared" si="531"/>
        <v>0</v>
      </c>
      <c r="AM332" s="709">
        <f t="shared" si="532"/>
        <v>0</v>
      </c>
      <c r="AN332" s="709"/>
      <c r="AO332" s="709">
        <f t="shared" si="533"/>
        <v>1</v>
      </c>
      <c r="AP332" s="709">
        <f t="shared" si="539"/>
        <v>1</v>
      </c>
      <c r="AS332" s="184"/>
      <c r="AW332" s="225"/>
      <c r="AX332" s="79"/>
      <c r="AZ332" s="176"/>
      <c r="BD332" s="225"/>
    </row>
    <row r="333" spans="2:59" ht="12.75" hidden="1" customHeight="1" outlineLevel="1" x14ac:dyDescent="0.2">
      <c r="B333" s="851"/>
      <c r="C333" s="851"/>
      <c r="D333" s="27" t="str">
        <f t="shared" si="534"/>
        <v/>
      </c>
      <c r="E333" s="191" t="str">
        <f t="shared" si="535"/>
        <v>Mi</v>
      </c>
      <c r="F333" s="191">
        <f t="shared" si="536"/>
        <v>2023</v>
      </c>
      <c r="G333" s="191">
        <f t="shared" si="537"/>
        <v>10</v>
      </c>
      <c r="H333" s="191">
        <f t="shared" si="540"/>
        <v>18</v>
      </c>
      <c r="I333" s="192">
        <f t="shared" si="538"/>
        <v>43755</v>
      </c>
      <c r="J333" s="192"/>
      <c r="K333" s="193">
        <v>8</v>
      </c>
      <c r="L333" s="194">
        <v>55</v>
      </c>
      <c r="M333" s="193">
        <v>13</v>
      </c>
      <c r="N333" s="194">
        <v>0</v>
      </c>
      <c r="O333" s="193">
        <v>13</v>
      </c>
      <c r="P333" s="194">
        <v>30</v>
      </c>
      <c r="Q333" s="193">
        <v>16</v>
      </c>
      <c r="R333" s="194">
        <v>30</v>
      </c>
      <c r="S333" s="193">
        <f t="shared" si="518"/>
        <v>16</v>
      </c>
      <c r="T333" s="194">
        <f t="shared" si="519"/>
        <v>30</v>
      </c>
      <c r="U333" s="193">
        <f t="shared" si="520"/>
        <v>16</v>
      </c>
      <c r="V333" s="194">
        <f t="shared" si="521"/>
        <v>30</v>
      </c>
      <c r="W333" s="195">
        <f t="shared" si="522"/>
        <v>0.37152777777777773</v>
      </c>
      <c r="X333" s="195">
        <f t="shared" si="523"/>
        <v>0.54166666666666663</v>
      </c>
      <c r="Y333" s="195">
        <f t="shared" si="524"/>
        <v>0.5625</v>
      </c>
      <c r="Z333" s="195">
        <f t="shared" si="525"/>
        <v>0.6875</v>
      </c>
      <c r="AA333" s="195">
        <f t="shared" si="526"/>
        <v>0.6875</v>
      </c>
      <c r="AB333" s="195">
        <f t="shared" si="527"/>
        <v>0.6875</v>
      </c>
      <c r="AC333" s="667"/>
      <c r="AD333" s="196">
        <f t="shared" si="528"/>
        <v>0.35069444444444442</v>
      </c>
      <c r="AE333" s="667"/>
      <c r="AF333" s="196">
        <f t="shared" si="529"/>
        <v>0.2951388888888889</v>
      </c>
      <c r="AG333" s="196"/>
      <c r="AH333" s="196" t="s">
        <v>963</v>
      </c>
      <c r="AI333" s="196"/>
      <c r="AK333" s="709">
        <f t="shared" si="530"/>
        <v>0</v>
      </c>
      <c r="AL333" s="709">
        <f t="shared" si="531"/>
        <v>0</v>
      </c>
      <c r="AM333" s="709">
        <f t="shared" si="532"/>
        <v>0</v>
      </c>
      <c r="AN333" s="709"/>
      <c r="AO333" s="709">
        <f t="shared" si="533"/>
        <v>1</v>
      </c>
      <c r="AP333" s="709">
        <f t="shared" si="539"/>
        <v>1</v>
      </c>
      <c r="AS333" s="184"/>
      <c r="AW333" s="225"/>
      <c r="AX333" s="79"/>
      <c r="AZ333" s="176"/>
      <c r="BD333" s="225"/>
    </row>
    <row r="334" spans="2:59" ht="12.75" hidden="1" customHeight="1" outlineLevel="1" x14ac:dyDescent="0.2">
      <c r="B334" s="851"/>
      <c r="C334" s="851"/>
      <c r="D334" s="27" t="str">
        <f t="shared" si="534"/>
        <v/>
      </c>
      <c r="E334" s="191" t="str">
        <f t="shared" si="535"/>
        <v>Do</v>
      </c>
      <c r="F334" s="191">
        <f t="shared" si="536"/>
        <v>2023</v>
      </c>
      <c r="G334" s="191">
        <f t="shared" si="537"/>
        <v>10</v>
      </c>
      <c r="H334" s="191">
        <f t="shared" si="540"/>
        <v>19</v>
      </c>
      <c r="I334" s="192">
        <f t="shared" si="538"/>
        <v>43756</v>
      </c>
      <c r="J334" s="192"/>
      <c r="K334" s="193">
        <v>8</v>
      </c>
      <c r="L334" s="194">
        <v>15</v>
      </c>
      <c r="M334" s="193">
        <v>13</v>
      </c>
      <c r="N334" s="194">
        <v>0</v>
      </c>
      <c r="O334" s="193">
        <v>13</v>
      </c>
      <c r="P334" s="194">
        <v>30</v>
      </c>
      <c r="Q334" s="193">
        <v>16</v>
      </c>
      <c r="R334" s="194">
        <v>30</v>
      </c>
      <c r="S334" s="193">
        <f t="shared" si="518"/>
        <v>16</v>
      </c>
      <c r="T334" s="194">
        <f t="shared" si="519"/>
        <v>30</v>
      </c>
      <c r="U334" s="193">
        <f t="shared" si="520"/>
        <v>16</v>
      </c>
      <c r="V334" s="194">
        <f t="shared" si="521"/>
        <v>30</v>
      </c>
      <c r="W334" s="195">
        <f t="shared" si="522"/>
        <v>0.34375</v>
      </c>
      <c r="X334" s="195">
        <f t="shared" si="523"/>
        <v>0.54166666666666663</v>
      </c>
      <c r="Y334" s="195">
        <f t="shared" si="524"/>
        <v>0.5625</v>
      </c>
      <c r="Z334" s="195">
        <f t="shared" si="525"/>
        <v>0.6875</v>
      </c>
      <c r="AA334" s="195">
        <f t="shared" si="526"/>
        <v>0.6875</v>
      </c>
      <c r="AB334" s="195">
        <f t="shared" si="527"/>
        <v>0.6875</v>
      </c>
      <c r="AC334" s="667"/>
      <c r="AD334" s="196">
        <f t="shared" si="528"/>
        <v>0.35069444444444442</v>
      </c>
      <c r="AE334" s="667"/>
      <c r="AF334" s="196">
        <f t="shared" si="529"/>
        <v>0.32291666666666663</v>
      </c>
      <c r="AG334" s="196"/>
      <c r="AH334" s="196" t="s">
        <v>963</v>
      </c>
      <c r="AI334" s="196"/>
      <c r="AK334" s="709">
        <f t="shared" si="530"/>
        <v>0</v>
      </c>
      <c r="AL334" s="709">
        <f t="shared" si="531"/>
        <v>0</v>
      </c>
      <c r="AM334" s="709">
        <f t="shared" si="532"/>
        <v>0</v>
      </c>
      <c r="AN334" s="709"/>
      <c r="AO334" s="709">
        <f t="shared" si="533"/>
        <v>1</v>
      </c>
      <c r="AP334" s="709">
        <f t="shared" si="539"/>
        <v>1</v>
      </c>
      <c r="AS334" s="184"/>
      <c r="AW334" s="225"/>
      <c r="AX334" s="79"/>
      <c r="AZ334" s="176"/>
      <c r="BD334" s="225"/>
    </row>
    <row r="335" spans="2:59" ht="12.75" hidden="1" customHeight="1" outlineLevel="1" x14ac:dyDescent="0.2">
      <c r="B335" s="851"/>
      <c r="C335" s="851"/>
      <c r="D335" s="27" t="str">
        <f t="shared" si="534"/>
        <v/>
      </c>
      <c r="E335" s="191" t="str">
        <f t="shared" si="535"/>
        <v>Fr</v>
      </c>
      <c r="F335" s="191">
        <f t="shared" si="536"/>
        <v>2023</v>
      </c>
      <c r="G335" s="191">
        <f t="shared" si="537"/>
        <v>10</v>
      </c>
      <c r="H335" s="191">
        <f t="shared" si="540"/>
        <v>20</v>
      </c>
      <c r="I335" s="192">
        <f t="shared" si="538"/>
        <v>43757</v>
      </c>
      <c r="J335" s="192"/>
      <c r="K335" s="193">
        <v>7</v>
      </c>
      <c r="L335" s="194">
        <v>0</v>
      </c>
      <c r="M335" s="193">
        <v>12</v>
      </c>
      <c r="N335" s="194">
        <v>0</v>
      </c>
      <c r="O335" s="193">
        <v>13</v>
      </c>
      <c r="P335" s="194">
        <v>0</v>
      </c>
      <c r="Q335" s="193">
        <v>17</v>
      </c>
      <c r="R335" s="194">
        <v>45</v>
      </c>
      <c r="S335" s="193">
        <f t="shared" si="518"/>
        <v>17</v>
      </c>
      <c r="T335" s="194">
        <f t="shared" si="519"/>
        <v>45</v>
      </c>
      <c r="U335" s="193">
        <f t="shared" si="520"/>
        <v>17</v>
      </c>
      <c r="V335" s="194">
        <f t="shared" si="521"/>
        <v>45</v>
      </c>
      <c r="W335" s="195">
        <f t="shared" si="522"/>
        <v>0.29166666666666669</v>
      </c>
      <c r="X335" s="195">
        <f t="shared" si="523"/>
        <v>0.5</v>
      </c>
      <c r="Y335" s="195">
        <f t="shared" si="524"/>
        <v>0.54166666666666663</v>
      </c>
      <c r="Z335" s="195">
        <f t="shared" si="525"/>
        <v>0.73958333333333337</v>
      </c>
      <c r="AA335" s="195">
        <f t="shared" si="526"/>
        <v>0.73958333333333337</v>
      </c>
      <c r="AB335" s="195">
        <f t="shared" si="527"/>
        <v>0.73958333333333337</v>
      </c>
      <c r="AC335" s="667"/>
      <c r="AD335" s="196">
        <f t="shared" si="528"/>
        <v>0.35069444444444442</v>
      </c>
      <c r="AE335" s="667"/>
      <c r="AF335" s="196">
        <f t="shared" si="529"/>
        <v>0.40625000000000006</v>
      </c>
      <c r="AG335" s="196"/>
      <c r="AH335" s="196" t="s">
        <v>1684</v>
      </c>
      <c r="AI335" s="196"/>
      <c r="AK335" s="709">
        <f t="shared" si="530"/>
        <v>0</v>
      </c>
      <c r="AL335" s="709">
        <f t="shared" si="531"/>
        <v>0</v>
      </c>
      <c r="AM335" s="709">
        <f t="shared" si="532"/>
        <v>0</v>
      </c>
      <c r="AN335" s="709"/>
      <c r="AO335" s="709">
        <f t="shared" si="533"/>
        <v>1</v>
      </c>
      <c r="AP335" s="709">
        <f t="shared" si="539"/>
        <v>1</v>
      </c>
      <c r="AS335" s="184"/>
      <c r="AW335" s="225"/>
      <c r="AX335" s="79"/>
      <c r="AZ335" s="176"/>
      <c r="BD335" s="225"/>
    </row>
    <row r="336" spans="2:59" ht="12.75" hidden="1" customHeight="1" outlineLevel="1" x14ac:dyDescent="0.2">
      <c r="B336" s="851"/>
      <c r="C336" s="851"/>
      <c r="D336" s="27" t="str">
        <f t="shared" si="534"/>
        <v/>
      </c>
      <c r="E336" s="191" t="str">
        <f t="shared" si="535"/>
        <v>Sa</v>
      </c>
      <c r="F336" s="191">
        <f t="shared" si="536"/>
        <v>2023</v>
      </c>
      <c r="G336" s="191">
        <f t="shared" si="537"/>
        <v>10</v>
      </c>
      <c r="H336" s="191">
        <f t="shared" si="540"/>
        <v>21</v>
      </c>
      <c r="I336" s="192">
        <f t="shared" si="538"/>
        <v>43758</v>
      </c>
      <c r="J336" s="192"/>
      <c r="K336" s="193">
        <f t="shared" ref="K336:R344" si="541">IF(OR($E336="Sa",$E336="So"),K$4,K$5)</f>
        <v>0</v>
      </c>
      <c r="L336" s="194">
        <f t="shared" si="541"/>
        <v>0</v>
      </c>
      <c r="M336" s="193">
        <f t="shared" si="541"/>
        <v>0</v>
      </c>
      <c r="N336" s="194">
        <f t="shared" si="541"/>
        <v>0</v>
      </c>
      <c r="O336" s="193">
        <f t="shared" si="541"/>
        <v>0</v>
      </c>
      <c r="P336" s="194">
        <f t="shared" si="541"/>
        <v>0</v>
      </c>
      <c r="Q336" s="193">
        <f t="shared" si="541"/>
        <v>0</v>
      </c>
      <c r="R336" s="194">
        <f t="shared" si="541"/>
        <v>0</v>
      </c>
      <c r="S336" s="193">
        <f t="shared" si="518"/>
        <v>0</v>
      </c>
      <c r="T336" s="194">
        <f t="shared" si="519"/>
        <v>0</v>
      </c>
      <c r="U336" s="193">
        <f t="shared" si="520"/>
        <v>0</v>
      </c>
      <c r="V336" s="194">
        <f t="shared" si="521"/>
        <v>0</v>
      </c>
      <c r="W336" s="195">
        <f t="shared" si="522"/>
        <v>0</v>
      </c>
      <c r="X336" s="195">
        <f t="shared" si="523"/>
        <v>0</v>
      </c>
      <c r="Y336" s="195">
        <f t="shared" si="524"/>
        <v>0</v>
      </c>
      <c r="Z336" s="195">
        <f t="shared" si="525"/>
        <v>0</v>
      </c>
      <c r="AA336" s="195">
        <f t="shared" si="526"/>
        <v>0</v>
      </c>
      <c r="AB336" s="195">
        <f t="shared" si="527"/>
        <v>0</v>
      </c>
      <c r="AC336" s="667"/>
      <c r="AD336" s="196">
        <f t="shared" si="528"/>
        <v>0</v>
      </c>
      <c r="AE336" s="667"/>
      <c r="AF336" s="196">
        <f t="shared" si="529"/>
        <v>0</v>
      </c>
      <c r="AG336" s="196"/>
      <c r="AH336" s="196"/>
      <c r="AI336" s="196"/>
      <c r="AK336" s="709">
        <f t="shared" si="530"/>
        <v>0</v>
      </c>
      <c r="AL336" s="709">
        <f t="shared" si="531"/>
        <v>0</v>
      </c>
      <c r="AM336" s="709">
        <f t="shared" si="532"/>
        <v>0</v>
      </c>
      <c r="AN336" s="709"/>
      <c r="AO336" s="709">
        <f t="shared" si="533"/>
        <v>0</v>
      </c>
      <c r="AP336" s="709">
        <f t="shared" si="539"/>
        <v>0</v>
      </c>
      <c r="AS336" s="184"/>
      <c r="AW336" s="225"/>
      <c r="AX336" s="79"/>
      <c r="AZ336" s="176"/>
      <c r="BC336" s="29"/>
      <c r="BD336" s="225"/>
    </row>
    <row r="337" spans="1:42" ht="12.75" hidden="1" customHeight="1" outlineLevel="1" x14ac:dyDescent="0.2">
      <c r="B337" s="851"/>
      <c r="C337" s="851"/>
      <c r="D337" s="27" t="str">
        <f t="shared" si="534"/>
        <v/>
      </c>
      <c r="E337" s="191" t="str">
        <f t="shared" si="535"/>
        <v>So</v>
      </c>
      <c r="F337" s="191">
        <f t="shared" si="536"/>
        <v>2023</v>
      </c>
      <c r="G337" s="191">
        <f t="shared" si="537"/>
        <v>10</v>
      </c>
      <c r="H337" s="191">
        <f t="shared" si="540"/>
        <v>22</v>
      </c>
      <c r="I337" s="192">
        <f t="shared" si="538"/>
        <v>43759</v>
      </c>
      <c r="J337" s="192"/>
      <c r="K337" s="193">
        <f t="shared" si="541"/>
        <v>0</v>
      </c>
      <c r="L337" s="194">
        <f t="shared" si="541"/>
        <v>0</v>
      </c>
      <c r="M337" s="193">
        <f t="shared" si="541"/>
        <v>0</v>
      </c>
      <c r="N337" s="194">
        <f t="shared" si="541"/>
        <v>0</v>
      </c>
      <c r="O337" s="193">
        <f t="shared" si="541"/>
        <v>0</v>
      </c>
      <c r="P337" s="194">
        <f t="shared" si="541"/>
        <v>0</v>
      </c>
      <c r="Q337" s="193">
        <f t="shared" si="541"/>
        <v>0</v>
      </c>
      <c r="R337" s="194">
        <f t="shared" si="541"/>
        <v>0</v>
      </c>
      <c r="S337" s="193">
        <f t="shared" si="518"/>
        <v>0</v>
      </c>
      <c r="T337" s="194">
        <f t="shared" si="519"/>
        <v>0</v>
      </c>
      <c r="U337" s="193">
        <f t="shared" si="520"/>
        <v>0</v>
      </c>
      <c r="V337" s="194">
        <f t="shared" si="521"/>
        <v>0</v>
      </c>
      <c r="W337" s="195">
        <f t="shared" si="522"/>
        <v>0</v>
      </c>
      <c r="X337" s="195">
        <f t="shared" si="523"/>
        <v>0</v>
      </c>
      <c r="Y337" s="195">
        <f t="shared" si="524"/>
        <v>0</v>
      </c>
      <c r="Z337" s="195">
        <f t="shared" si="525"/>
        <v>0</v>
      </c>
      <c r="AA337" s="195">
        <f t="shared" si="526"/>
        <v>0</v>
      </c>
      <c r="AB337" s="195">
        <f t="shared" si="527"/>
        <v>0</v>
      </c>
      <c r="AC337" s="667"/>
      <c r="AD337" s="196">
        <f t="shared" si="528"/>
        <v>0</v>
      </c>
      <c r="AE337" s="667"/>
      <c r="AF337" s="196">
        <f t="shared" si="529"/>
        <v>0</v>
      </c>
      <c r="AG337" s="196"/>
      <c r="AH337" s="196"/>
      <c r="AI337" s="196"/>
      <c r="AK337" s="709">
        <f t="shared" si="530"/>
        <v>0</v>
      </c>
      <c r="AL337" s="709">
        <f t="shared" si="531"/>
        <v>0</v>
      </c>
      <c r="AM337" s="709">
        <f t="shared" si="532"/>
        <v>0</v>
      </c>
      <c r="AN337" s="709"/>
      <c r="AO337" s="709">
        <f t="shared" si="533"/>
        <v>0</v>
      </c>
      <c r="AP337" s="709">
        <f t="shared" si="539"/>
        <v>0</v>
      </c>
    </row>
    <row r="338" spans="1:42" ht="12.75" hidden="1" customHeight="1" outlineLevel="1" x14ac:dyDescent="0.2">
      <c r="B338" s="851"/>
      <c r="C338" s="851"/>
      <c r="D338" s="27">
        <f t="shared" si="534"/>
        <v>43</v>
      </c>
      <c r="E338" s="191" t="str">
        <f t="shared" si="535"/>
        <v>Mo</v>
      </c>
      <c r="F338" s="191">
        <f t="shared" si="536"/>
        <v>2023</v>
      </c>
      <c r="G338" s="191">
        <f t="shared" si="537"/>
        <v>10</v>
      </c>
      <c r="H338" s="191">
        <f t="shared" si="540"/>
        <v>23</v>
      </c>
      <c r="I338" s="192">
        <f t="shared" si="538"/>
        <v>43760</v>
      </c>
      <c r="J338" s="192"/>
      <c r="K338" s="193">
        <v>8</v>
      </c>
      <c r="L338" s="194">
        <v>50</v>
      </c>
      <c r="M338" s="193">
        <v>13</v>
      </c>
      <c r="N338" s="194">
        <v>0</v>
      </c>
      <c r="O338" s="193">
        <v>13</v>
      </c>
      <c r="P338" s="194">
        <v>30</v>
      </c>
      <c r="Q338" s="193">
        <v>17</v>
      </c>
      <c r="R338" s="194">
        <v>45</v>
      </c>
      <c r="S338" s="193">
        <f t="shared" si="518"/>
        <v>17</v>
      </c>
      <c r="T338" s="194">
        <f t="shared" si="519"/>
        <v>45</v>
      </c>
      <c r="U338" s="193">
        <f t="shared" si="520"/>
        <v>17</v>
      </c>
      <c r="V338" s="194">
        <f t="shared" si="521"/>
        <v>45</v>
      </c>
      <c r="W338" s="195">
        <f t="shared" si="522"/>
        <v>0.36805555555555558</v>
      </c>
      <c r="X338" s="195">
        <f t="shared" si="523"/>
        <v>0.54166666666666663</v>
      </c>
      <c r="Y338" s="195">
        <f t="shared" si="524"/>
        <v>0.5625</v>
      </c>
      <c r="Z338" s="195">
        <f t="shared" si="525"/>
        <v>0.73958333333333337</v>
      </c>
      <c r="AA338" s="195">
        <f t="shared" si="526"/>
        <v>0.73958333333333337</v>
      </c>
      <c r="AB338" s="195">
        <f t="shared" si="527"/>
        <v>0.73958333333333337</v>
      </c>
      <c r="AC338" s="667"/>
      <c r="AD338" s="196">
        <f t="shared" si="528"/>
        <v>0.35069444444444442</v>
      </c>
      <c r="AE338" s="667"/>
      <c r="AF338" s="196">
        <f t="shared" si="529"/>
        <v>0.35069444444444442</v>
      </c>
      <c r="AG338" s="196"/>
      <c r="AH338" s="196" t="s">
        <v>963</v>
      </c>
      <c r="AI338" s="196"/>
      <c r="AJ338" s="150"/>
      <c r="AK338" s="709">
        <f t="shared" si="530"/>
        <v>0</v>
      </c>
      <c r="AL338" s="709">
        <f t="shared" si="531"/>
        <v>0</v>
      </c>
      <c r="AM338" s="709">
        <f t="shared" si="532"/>
        <v>0</v>
      </c>
      <c r="AN338" s="709"/>
      <c r="AO338" s="709">
        <f t="shared" si="533"/>
        <v>1</v>
      </c>
      <c r="AP338" s="709">
        <f t="shared" si="539"/>
        <v>1</v>
      </c>
    </row>
    <row r="339" spans="1:42" ht="12.75" hidden="1" customHeight="1" outlineLevel="1" x14ac:dyDescent="0.2">
      <c r="B339" s="851"/>
      <c r="C339" s="851"/>
      <c r="D339" s="27" t="str">
        <f t="shared" si="534"/>
        <v/>
      </c>
      <c r="E339" s="191" t="str">
        <f t="shared" si="535"/>
        <v>Di</v>
      </c>
      <c r="F339" s="191">
        <f t="shared" si="536"/>
        <v>2023</v>
      </c>
      <c r="G339" s="191">
        <f t="shared" si="537"/>
        <v>10</v>
      </c>
      <c r="H339" s="191">
        <f t="shared" si="540"/>
        <v>24</v>
      </c>
      <c r="I339" s="192">
        <f t="shared" si="538"/>
        <v>43761</v>
      </c>
      <c r="J339" s="192"/>
      <c r="K339" s="193">
        <v>7</v>
      </c>
      <c r="L339" s="194">
        <v>30</v>
      </c>
      <c r="M339" s="193">
        <v>12</v>
      </c>
      <c r="N339" s="194">
        <v>0</v>
      </c>
      <c r="O339" s="193">
        <v>12</v>
      </c>
      <c r="P339" s="194">
        <v>0</v>
      </c>
      <c r="Q339" s="193">
        <v>12</v>
      </c>
      <c r="R339" s="194">
        <v>0</v>
      </c>
      <c r="S339" s="193">
        <f t="shared" si="518"/>
        <v>12</v>
      </c>
      <c r="T339" s="194">
        <f t="shared" si="519"/>
        <v>0</v>
      </c>
      <c r="U339" s="193">
        <f t="shared" si="520"/>
        <v>12</v>
      </c>
      <c r="V339" s="194">
        <f t="shared" si="521"/>
        <v>0</v>
      </c>
      <c r="W339" s="195">
        <f t="shared" si="522"/>
        <v>0.3125</v>
      </c>
      <c r="X339" s="195">
        <f t="shared" si="523"/>
        <v>0.5</v>
      </c>
      <c r="Y339" s="195">
        <f t="shared" si="524"/>
        <v>0.5</v>
      </c>
      <c r="Z339" s="195">
        <f t="shared" si="525"/>
        <v>0.5</v>
      </c>
      <c r="AA339" s="195">
        <f t="shared" si="526"/>
        <v>0.5</v>
      </c>
      <c r="AB339" s="195">
        <f t="shared" si="527"/>
        <v>0.5</v>
      </c>
      <c r="AC339" s="667"/>
      <c r="AD339" s="196">
        <f t="shared" si="528"/>
        <v>0.35069444444444442</v>
      </c>
      <c r="AE339" s="667"/>
      <c r="AF339" s="196">
        <f t="shared" si="529"/>
        <v>0.1875</v>
      </c>
      <c r="AG339" s="196"/>
      <c r="AH339" s="196" t="s">
        <v>1715</v>
      </c>
      <c r="AI339" s="196"/>
      <c r="AJ339" s="150"/>
      <c r="AK339" s="709">
        <f t="shared" si="530"/>
        <v>0</v>
      </c>
      <c r="AL339" s="709">
        <f t="shared" si="531"/>
        <v>0</v>
      </c>
      <c r="AM339" s="709">
        <f t="shared" si="532"/>
        <v>0</v>
      </c>
      <c r="AN339" s="709"/>
      <c r="AO339" s="709">
        <f t="shared" si="533"/>
        <v>0.5</v>
      </c>
      <c r="AP339" s="709">
        <f t="shared" si="539"/>
        <v>1</v>
      </c>
    </row>
    <row r="340" spans="1:42" ht="12.75" hidden="1" customHeight="1" outlineLevel="1" x14ac:dyDescent="0.2">
      <c r="B340" s="851"/>
      <c r="C340" s="851"/>
      <c r="D340" s="27" t="str">
        <f t="shared" si="534"/>
        <v/>
      </c>
      <c r="E340" s="191" t="str">
        <f t="shared" si="535"/>
        <v>Mi</v>
      </c>
      <c r="F340" s="191">
        <f t="shared" si="536"/>
        <v>2023</v>
      </c>
      <c r="G340" s="191">
        <f t="shared" si="537"/>
        <v>10</v>
      </c>
      <c r="H340" s="191">
        <f t="shared" si="540"/>
        <v>25</v>
      </c>
      <c r="I340" s="192">
        <f t="shared" si="538"/>
        <v>43762</v>
      </c>
      <c r="J340" s="192"/>
      <c r="K340" s="193">
        <v>8</v>
      </c>
      <c r="L340" s="194">
        <v>15</v>
      </c>
      <c r="M340" s="193">
        <v>13</v>
      </c>
      <c r="N340" s="194">
        <v>0</v>
      </c>
      <c r="O340" s="193">
        <v>13</v>
      </c>
      <c r="P340" s="194">
        <v>30</v>
      </c>
      <c r="Q340" s="193">
        <v>16</v>
      </c>
      <c r="R340" s="194">
        <v>30</v>
      </c>
      <c r="S340" s="193">
        <f t="shared" si="518"/>
        <v>16</v>
      </c>
      <c r="T340" s="194">
        <f t="shared" si="519"/>
        <v>30</v>
      </c>
      <c r="U340" s="193">
        <f t="shared" si="520"/>
        <v>16</v>
      </c>
      <c r="V340" s="194">
        <f t="shared" si="521"/>
        <v>30</v>
      </c>
      <c r="W340" s="195">
        <f t="shared" si="522"/>
        <v>0.34375</v>
      </c>
      <c r="X340" s="195">
        <f t="shared" si="523"/>
        <v>0.54166666666666663</v>
      </c>
      <c r="Y340" s="195">
        <f t="shared" si="524"/>
        <v>0.5625</v>
      </c>
      <c r="Z340" s="195">
        <f t="shared" si="525"/>
        <v>0.6875</v>
      </c>
      <c r="AA340" s="195">
        <f t="shared" si="526"/>
        <v>0.6875</v>
      </c>
      <c r="AB340" s="195">
        <f t="shared" si="527"/>
        <v>0.6875</v>
      </c>
      <c r="AC340" s="667"/>
      <c r="AD340" s="196">
        <f t="shared" si="528"/>
        <v>0.35069444444444442</v>
      </c>
      <c r="AE340" s="667"/>
      <c r="AF340" s="196">
        <f t="shared" si="529"/>
        <v>0.32291666666666663</v>
      </c>
      <c r="AG340" s="196"/>
      <c r="AH340" s="196" t="s">
        <v>963</v>
      </c>
      <c r="AI340" s="196"/>
      <c r="AJ340" s="150"/>
      <c r="AK340" s="709">
        <f t="shared" si="530"/>
        <v>0</v>
      </c>
      <c r="AL340" s="709">
        <f t="shared" si="531"/>
        <v>0</v>
      </c>
      <c r="AM340" s="709">
        <f t="shared" si="532"/>
        <v>0</v>
      </c>
      <c r="AN340" s="709"/>
      <c r="AO340" s="709">
        <f t="shared" si="533"/>
        <v>1</v>
      </c>
      <c r="AP340" s="709">
        <f t="shared" si="539"/>
        <v>1</v>
      </c>
    </row>
    <row r="341" spans="1:42" ht="12.75" hidden="1" customHeight="1" outlineLevel="1" x14ac:dyDescent="0.2">
      <c r="B341" s="851"/>
      <c r="C341" s="851"/>
      <c r="D341" s="27" t="str">
        <f t="shared" si="534"/>
        <v/>
      </c>
      <c r="E341" s="191" t="str">
        <f t="shared" si="535"/>
        <v>Do</v>
      </c>
      <c r="F341" s="191">
        <f t="shared" si="536"/>
        <v>2023</v>
      </c>
      <c r="G341" s="191">
        <f t="shared" si="537"/>
        <v>10</v>
      </c>
      <c r="H341" s="191">
        <f t="shared" si="540"/>
        <v>26</v>
      </c>
      <c r="I341" s="192">
        <f t="shared" si="538"/>
        <v>43763</v>
      </c>
      <c r="J341" s="192"/>
      <c r="K341" s="193">
        <v>9</v>
      </c>
      <c r="L341" s="194">
        <v>5</v>
      </c>
      <c r="M341" s="193">
        <v>13</v>
      </c>
      <c r="N341" s="194">
        <v>0</v>
      </c>
      <c r="O341" s="193">
        <v>13</v>
      </c>
      <c r="P341" s="194">
        <v>30</v>
      </c>
      <c r="Q341" s="193">
        <v>16</v>
      </c>
      <c r="R341" s="194">
        <v>30</v>
      </c>
      <c r="S341" s="193">
        <f t="shared" si="518"/>
        <v>16</v>
      </c>
      <c r="T341" s="194">
        <f t="shared" si="519"/>
        <v>30</v>
      </c>
      <c r="U341" s="193">
        <f t="shared" si="520"/>
        <v>16</v>
      </c>
      <c r="V341" s="194">
        <f t="shared" si="521"/>
        <v>30</v>
      </c>
      <c r="W341" s="195">
        <f t="shared" si="522"/>
        <v>0.37847222222222227</v>
      </c>
      <c r="X341" s="195">
        <f t="shared" si="523"/>
        <v>0.54166666666666663</v>
      </c>
      <c r="Y341" s="195">
        <f t="shared" si="524"/>
        <v>0.5625</v>
      </c>
      <c r="Z341" s="195">
        <f t="shared" si="525"/>
        <v>0.6875</v>
      </c>
      <c r="AA341" s="195">
        <f t="shared" si="526"/>
        <v>0.6875</v>
      </c>
      <c r="AB341" s="195">
        <f t="shared" si="527"/>
        <v>0.6875</v>
      </c>
      <c r="AC341" s="667"/>
      <c r="AD341" s="196">
        <f t="shared" si="528"/>
        <v>0.35069444444444442</v>
      </c>
      <c r="AE341" s="667"/>
      <c r="AF341" s="196">
        <f t="shared" si="529"/>
        <v>0.28819444444444436</v>
      </c>
      <c r="AG341" s="196"/>
      <c r="AH341" s="196" t="s">
        <v>963</v>
      </c>
      <c r="AI341" s="196"/>
      <c r="AJ341" s="150"/>
      <c r="AK341" s="709">
        <f t="shared" si="530"/>
        <v>0</v>
      </c>
      <c r="AL341" s="709">
        <f t="shared" si="531"/>
        <v>0</v>
      </c>
      <c r="AM341" s="709">
        <f t="shared" si="532"/>
        <v>0</v>
      </c>
      <c r="AN341" s="709"/>
      <c r="AO341" s="709">
        <f t="shared" si="533"/>
        <v>1</v>
      </c>
      <c r="AP341" s="709">
        <f t="shared" si="539"/>
        <v>1</v>
      </c>
    </row>
    <row r="342" spans="1:42" ht="12.75" hidden="1" customHeight="1" outlineLevel="1" x14ac:dyDescent="0.2">
      <c r="B342" s="851"/>
      <c r="C342" s="851"/>
      <c r="D342" s="27" t="str">
        <f t="shared" si="534"/>
        <v/>
      </c>
      <c r="E342" s="191" t="str">
        <f t="shared" si="535"/>
        <v>Fr</v>
      </c>
      <c r="F342" s="191">
        <f t="shared" si="536"/>
        <v>2023</v>
      </c>
      <c r="G342" s="191">
        <f t="shared" si="537"/>
        <v>10</v>
      </c>
      <c r="H342" s="191">
        <f t="shared" si="540"/>
        <v>27</v>
      </c>
      <c r="I342" s="192">
        <f t="shared" si="538"/>
        <v>43764</v>
      </c>
      <c r="J342" s="192"/>
      <c r="K342" s="193">
        <v>7</v>
      </c>
      <c r="L342" s="194">
        <v>0</v>
      </c>
      <c r="M342" s="193">
        <v>12</v>
      </c>
      <c r="N342" s="194">
        <v>0</v>
      </c>
      <c r="O342" s="193">
        <v>13</v>
      </c>
      <c r="P342" s="194">
        <v>0</v>
      </c>
      <c r="Q342" s="193">
        <v>17</v>
      </c>
      <c r="R342" s="194">
        <v>15</v>
      </c>
      <c r="S342" s="193">
        <f t="shared" si="518"/>
        <v>17</v>
      </c>
      <c r="T342" s="194">
        <f t="shared" si="519"/>
        <v>15</v>
      </c>
      <c r="U342" s="193">
        <f t="shared" si="520"/>
        <v>17</v>
      </c>
      <c r="V342" s="194">
        <f t="shared" si="521"/>
        <v>15</v>
      </c>
      <c r="W342" s="195">
        <f t="shared" si="522"/>
        <v>0.29166666666666669</v>
      </c>
      <c r="X342" s="195">
        <f t="shared" si="523"/>
        <v>0.5</v>
      </c>
      <c r="Y342" s="195">
        <f t="shared" si="524"/>
        <v>0.54166666666666663</v>
      </c>
      <c r="Z342" s="195">
        <f t="shared" si="525"/>
        <v>0.71875</v>
      </c>
      <c r="AA342" s="195">
        <f t="shared" si="526"/>
        <v>0.71875</v>
      </c>
      <c r="AB342" s="195">
        <f t="shared" si="527"/>
        <v>0.71875</v>
      </c>
      <c r="AC342" s="667"/>
      <c r="AD342" s="196">
        <f t="shared" si="528"/>
        <v>0.35069444444444442</v>
      </c>
      <c r="AE342" s="667"/>
      <c r="AF342" s="196">
        <f t="shared" si="529"/>
        <v>0.38541666666666669</v>
      </c>
      <c r="AG342" s="196"/>
      <c r="AH342" s="196" t="s">
        <v>1684</v>
      </c>
      <c r="AI342" s="196"/>
      <c r="AJ342" s="150"/>
      <c r="AK342" s="709">
        <f t="shared" si="530"/>
        <v>0</v>
      </c>
      <c r="AL342" s="709">
        <f t="shared" si="531"/>
        <v>0</v>
      </c>
      <c r="AM342" s="709">
        <f t="shared" si="532"/>
        <v>0</v>
      </c>
      <c r="AN342" s="709"/>
      <c r="AO342" s="709">
        <f t="shared" si="533"/>
        <v>1</v>
      </c>
      <c r="AP342" s="709">
        <f t="shared" si="539"/>
        <v>1</v>
      </c>
    </row>
    <row r="343" spans="1:42" ht="12.75" hidden="1" customHeight="1" outlineLevel="1" x14ac:dyDescent="0.2">
      <c r="B343" s="851"/>
      <c r="C343" s="851"/>
      <c r="D343" s="27" t="str">
        <f t="shared" si="534"/>
        <v/>
      </c>
      <c r="E343" s="191" t="str">
        <f t="shared" si="535"/>
        <v>Sa</v>
      </c>
      <c r="F343" s="191">
        <f t="shared" si="536"/>
        <v>2023</v>
      </c>
      <c r="G343" s="191">
        <f t="shared" si="537"/>
        <v>10</v>
      </c>
      <c r="H343" s="191">
        <f t="shared" si="540"/>
        <v>28</v>
      </c>
      <c r="I343" s="192">
        <f t="shared" si="538"/>
        <v>43765</v>
      </c>
      <c r="J343" s="192"/>
      <c r="K343" s="193">
        <f t="shared" si="541"/>
        <v>0</v>
      </c>
      <c r="L343" s="194">
        <f t="shared" si="541"/>
        <v>0</v>
      </c>
      <c r="M343" s="193">
        <f t="shared" si="541"/>
        <v>0</v>
      </c>
      <c r="N343" s="194">
        <f t="shared" si="541"/>
        <v>0</v>
      </c>
      <c r="O343" s="193">
        <f t="shared" si="541"/>
        <v>0</v>
      </c>
      <c r="P343" s="194">
        <f t="shared" si="541"/>
        <v>0</v>
      </c>
      <c r="Q343" s="193">
        <f t="shared" si="541"/>
        <v>0</v>
      </c>
      <c r="R343" s="194">
        <f t="shared" si="541"/>
        <v>0</v>
      </c>
      <c r="S343" s="193">
        <f t="shared" si="518"/>
        <v>0</v>
      </c>
      <c r="T343" s="194">
        <f t="shared" si="519"/>
        <v>0</v>
      </c>
      <c r="U343" s="193">
        <f t="shared" si="520"/>
        <v>0</v>
      </c>
      <c r="V343" s="194">
        <f t="shared" si="521"/>
        <v>0</v>
      </c>
      <c r="W343" s="195">
        <f t="shared" si="522"/>
        <v>0</v>
      </c>
      <c r="X343" s="195">
        <f t="shared" si="523"/>
        <v>0</v>
      </c>
      <c r="Y343" s="195">
        <f t="shared" si="524"/>
        <v>0</v>
      </c>
      <c r="Z343" s="195">
        <f t="shared" si="525"/>
        <v>0</v>
      </c>
      <c r="AA343" s="195">
        <f t="shared" si="526"/>
        <v>0</v>
      </c>
      <c r="AB343" s="195">
        <f t="shared" si="527"/>
        <v>0</v>
      </c>
      <c r="AC343" s="667"/>
      <c r="AD343" s="196">
        <f t="shared" si="528"/>
        <v>0</v>
      </c>
      <c r="AE343" s="667"/>
      <c r="AF343" s="196">
        <f t="shared" si="529"/>
        <v>0</v>
      </c>
      <c r="AG343" s="196"/>
      <c r="AH343" s="196"/>
      <c r="AI343" s="196"/>
      <c r="AK343" s="709">
        <f t="shared" si="530"/>
        <v>0</v>
      </c>
      <c r="AL343" s="709">
        <f t="shared" si="531"/>
        <v>0</v>
      </c>
      <c r="AM343" s="709">
        <f t="shared" si="532"/>
        <v>0</v>
      </c>
      <c r="AN343" s="709"/>
      <c r="AO343" s="709">
        <f t="shared" si="533"/>
        <v>0</v>
      </c>
      <c r="AP343" s="709">
        <f t="shared" si="539"/>
        <v>0</v>
      </c>
    </row>
    <row r="344" spans="1:42" ht="12.75" hidden="1" customHeight="1" outlineLevel="1" x14ac:dyDescent="0.2">
      <c r="B344" s="851"/>
      <c r="C344" s="851"/>
      <c r="D344" s="27" t="str">
        <f t="shared" si="534"/>
        <v/>
      </c>
      <c r="E344" s="191" t="str">
        <f t="shared" si="535"/>
        <v>So</v>
      </c>
      <c r="F344" s="191">
        <f t="shared" si="536"/>
        <v>2023</v>
      </c>
      <c r="G344" s="191">
        <f t="shared" si="537"/>
        <v>10</v>
      </c>
      <c r="H344" s="191">
        <f t="shared" si="540"/>
        <v>29</v>
      </c>
      <c r="I344" s="192">
        <f t="shared" si="538"/>
        <v>43766</v>
      </c>
      <c r="J344" s="192"/>
      <c r="K344" s="193">
        <f t="shared" si="541"/>
        <v>0</v>
      </c>
      <c r="L344" s="194">
        <f t="shared" si="541"/>
        <v>0</v>
      </c>
      <c r="M344" s="193">
        <f t="shared" si="541"/>
        <v>0</v>
      </c>
      <c r="N344" s="194">
        <f t="shared" si="541"/>
        <v>0</v>
      </c>
      <c r="O344" s="193">
        <f t="shared" si="541"/>
        <v>0</v>
      </c>
      <c r="P344" s="194">
        <f t="shared" si="541"/>
        <v>0</v>
      </c>
      <c r="Q344" s="193">
        <f t="shared" si="541"/>
        <v>0</v>
      </c>
      <c r="R344" s="194">
        <f t="shared" si="541"/>
        <v>0</v>
      </c>
      <c r="S344" s="193">
        <f t="shared" si="518"/>
        <v>0</v>
      </c>
      <c r="T344" s="194">
        <f t="shared" si="519"/>
        <v>0</v>
      </c>
      <c r="U344" s="193">
        <f t="shared" si="520"/>
        <v>0</v>
      </c>
      <c r="V344" s="194">
        <f t="shared" si="521"/>
        <v>0</v>
      </c>
      <c r="W344" s="195">
        <f t="shared" si="522"/>
        <v>0</v>
      </c>
      <c r="X344" s="195">
        <f t="shared" si="523"/>
        <v>0</v>
      </c>
      <c r="Y344" s="195">
        <f t="shared" si="524"/>
        <v>0</v>
      </c>
      <c r="Z344" s="195">
        <f t="shared" si="525"/>
        <v>0</v>
      </c>
      <c r="AA344" s="195">
        <f t="shared" si="526"/>
        <v>0</v>
      </c>
      <c r="AB344" s="195">
        <f t="shared" si="527"/>
        <v>0</v>
      </c>
      <c r="AC344" s="667"/>
      <c r="AD344" s="196">
        <f t="shared" si="528"/>
        <v>0</v>
      </c>
      <c r="AE344" s="667"/>
      <c r="AF344" s="196">
        <f t="shared" si="529"/>
        <v>0</v>
      </c>
      <c r="AG344" s="196"/>
      <c r="AH344" s="196"/>
      <c r="AI344" s="196"/>
      <c r="AK344" s="709">
        <f t="shared" si="530"/>
        <v>0</v>
      </c>
      <c r="AL344" s="709">
        <f t="shared" si="531"/>
        <v>0</v>
      </c>
      <c r="AM344" s="709">
        <f t="shared" si="532"/>
        <v>0</v>
      </c>
      <c r="AN344" s="709"/>
      <c r="AO344" s="709">
        <f t="shared" si="533"/>
        <v>0</v>
      </c>
      <c r="AP344" s="709">
        <f t="shared" si="539"/>
        <v>0</v>
      </c>
    </row>
    <row r="345" spans="1:42" ht="12.75" hidden="1" customHeight="1" outlineLevel="1" x14ac:dyDescent="0.2">
      <c r="B345" s="851"/>
      <c r="C345" s="851"/>
      <c r="D345" s="27">
        <f t="shared" si="534"/>
        <v>44</v>
      </c>
      <c r="E345" s="191" t="str">
        <f t="shared" si="535"/>
        <v>Mo</v>
      </c>
      <c r="F345" s="191">
        <f t="shared" si="536"/>
        <v>2023</v>
      </c>
      <c r="G345" s="191">
        <f t="shared" si="537"/>
        <v>10</v>
      </c>
      <c r="H345" s="191">
        <f t="shared" si="540"/>
        <v>30</v>
      </c>
      <c r="I345" s="192">
        <f t="shared" si="538"/>
        <v>43767</v>
      </c>
      <c r="J345" s="192"/>
      <c r="K345" s="193">
        <v>8</v>
      </c>
      <c r="L345" s="194">
        <v>5</v>
      </c>
      <c r="M345" s="193">
        <v>13</v>
      </c>
      <c r="N345" s="194">
        <v>0</v>
      </c>
      <c r="O345" s="193">
        <v>13</v>
      </c>
      <c r="P345" s="194">
        <v>30</v>
      </c>
      <c r="Q345" s="193">
        <v>17</v>
      </c>
      <c r="R345" s="194">
        <v>40</v>
      </c>
      <c r="S345" s="193">
        <f t="shared" ref="S345:S346" si="542">Q345</f>
        <v>17</v>
      </c>
      <c r="T345" s="194">
        <f t="shared" ref="T345:T346" si="543">R345</f>
        <v>40</v>
      </c>
      <c r="U345" s="193">
        <f t="shared" ref="U345:U346" si="544">S345</f>
        <v>17</v>
      </c>
      <c r="V345" s="194">
        <f t="shared" ref="V345:V346" si="545">T345</f>
        <v>40</v>
      </c>
      <c r="W345" s="195">
        <f t="shared" ref="W345:W346" si="546">TIME(K345,L345,0)</f>
        <v>0.33680555555555558</v>
      </c>
      <c r="X345" s="195">
        <f t="shared" ref="X345:X346" si="547">TIME(M345,N345,0)</f>
        <v>0.54166666666666663</v>
      </c>
      <c r="Y345" s="195">
        <f t="shared" ref="Y345:Y346" si="548">TIME(O345,P345,0)</f>
        <v>0.5625</v>
      </c>
      <c r="Z345" s="195">
        <f t="shared" ref="Z345:Z346" si="549">TIME(Q345,R345,0)</f>
        <v>0.73611111111111116</v>
      </c>
      <c r="AA345" s="195">
        <f t="shared" ref="AA345:AA346" si="550">TIME(S345,T345,0)</f>
        <v>0.73611111111111116</v>
      </c>
      <c r="AB345" s="195">
        <f t="shared" ref="AB345:AB346" si="551">TIME(U345,V345,0)</f>
        <v>0.73611111111111116</v>
      </c>
      <c r="AC345" s="667"/>
      <c r="AD345" s="196">
        <f t="shared" ref="AD345:AD346" si="552">TIME($AD$5,$AF$5,0)</f>
        <v>0.35069444444444442</v>
      </c>
      <c r="AE345" s="667"/>
      <c r="AF345" s="196">
        <f t="shared" ref="AF345:AF346" si="553">Z345-W345-(Y345-X345)+(AB345-AA345)</f>
        <v>0.37847222222222221</v>
      </c>
      <c r="AG345" s="196"/>
      <c r="AH345" s="196" t="s">
        <v>963</v>
      </c>
      <c r="AI345" s="196"/>
      <c r="AJ345" s="150"/>
      <c r="AK345" s="709">
        <f t="shared" si="530"/>
        <v>0</v>
      </c>
      <c r="AL345" s="709">
        <f t="shared" si="531"/>
        <v>0</v>
      </c>
      <c r="AM345" s="709">
        <f t="shared" si="532"/>
        <v>0</v>
      </c>
      <c r="AN345" s="709"/>
      <c r="AO345" s="709">
        <f t="shared" si="533"/>
        <v>1</v>
      </c>
      <c r="AP345" s="709">
        <f t="shared" si="539"/>
        <v>1</v>
      </c>
    </row>
    <row r="346" spans="1:42" ht="12.75" hidden="1" customHeight="1" outlineLevel="1" x14ac:dyDescent="0.2">
      <c r="B346" s="851"/>
      <c r="C346" s="851"/>
      <c r="D346" s="27" t="str">
        <f t="shared" si="534"/>
        <v/>
      </c>
      <c r="E346" s="191" t="str">
        <f t="shared" si="535"/>
        <v>Di</v>
      </c>
      <c r="F346" s="191">
        <f t="shared" si="536"/>
        <v>2023</v>
      </c>
      <c r="G346" s="191">
        <f t="shared" si="537"/>
        <v>10</v>
      </c>
      <c r="H346" s="191">
        <f t="shared" si="540"/>
        <v>31</v>
      </c>
      <c r="I346" s="192">
        <f t="shared" si="538"/>
        <v>43768</v>
      </c>
      <c r="J346" s="192"/>
      <c r="K346" s="193">
        <v>8</v>
      </c>
      <c r="L346" s="194">
        <v>15</v>
      </c>
      <c r="M346" s="193">
        <v>13</v>
      </c>
      <c r="N346" s="194">
        <v>0</v>
      </c>
      <c r="O346" s="193">
        <v>13</v>
      </c>
      <c r="P346" s="194">
        <v>30</v>
      </c>
      <c r="Q346" s="193">
        <v>16</v>
      </c>
      <c r="R346" s="194">
        <v>30</v>
      </c>
      <c r="S346" s="193">
        <f t="shared" si="542"/>
        <v>16</v>
      </c>
      <c r="T346" s="194">
        <f t="shared" si="543"/>
        <v>30</v>
      </c>
      <c r="U346" s="193">
        <f t="shared" si="544"/>
        <v>16</v>
      </c>
      <c r="V346" s="194">
        <f t="shared" si="545"/>
        <v>30</v>
      </c>
      <c r="W346" s="195">
        <f t="shared" si="546"/>
        <v>0.34375</v>
      </c>
      <c r="X346" s="195">
        <f t="shared" si="547"/>
        <v>0.54166666666666663</v>
      </c>
      <c r="Y346" s="195">
        <f t="shared" si="548"/>
        <v>0.5625</v>
      </c>
      <c r="Z346" s="195">
        <f t="shared" si="549"/>
        <v>0.6875</v>
      </c>
      <c r="AA346" s="195">
        <f t="shared" si="550"/>
        <v>0.6875</v>
      </c>
      <c r="AB346" s="195">
        <f t="shared" si="551"/>
        <v>0.6875</v>
      </c>
      <c r="AC346" s="667"/>
      <c r="AD346" s="196">
        <f t="shared" si="552"/>
        <v>0.35069444444444442</v>
      </c>
      <c r="AE346" s="667"/>
      <c r="AF346" s="196">
        <f t="shared" si="553"/>
        <v>0.32291666666666663</v>
      </c>
      <c r="AG346" s="196"/>
      <c r="AH346" s="196" t="s">
        <v>963</v>
      </c>
      <c r="AI346" s="196"/>
      <c r="AJ346" s="150"/>
      <c r="AK346" s="709">
        <f t="shared" si="530"/>
        <v>0</v>
      </c>
      <c r="AL346" s="709">
        <f t="shared" si="531"/>
        <v>0</v>
      </c>
      <c r="AM346" s="709">
        <f t="shared" si="532"/>
        <v>0</v>
      </c>
      <c r="AN346" s="709"/>
      <c r="AO346" s="709">
        <f t="shared" si="533"/>
        <v>1</v>
      </c>
      <c r="AP346" s="709">
        <f t="shared" si="539"/>
        <v>1</v>
      </c>
    </row>
    <row r="347" spans="1:42" ht="12.75" hidden="1" customHeight="1" outlineLevel="1" x14ac:dyDescent="0.2">
      <c r="B347" s="851"/>
      <c r="C347" s="851"/>
      <c r="D347" s="749" t="s">
        <v>1716</v>
      </c>
      <c r="E347" s="9"/>
      <c r="F347" s="9"/>
      <c r="G347" s="9"/>
      <c r="H347" s="191"/>
      <c r="I347" s="13"/>
      <c r="J347" s="13"/>
      <c r="Q347" s="4" t="s">
        <v>21</v>
      </c>
      <c r="R347" s="4"/>
      <c r="S347" s="4"/>
      <c r="T347" s="4"/>
      <c r="U347" s="4"/>
      <c r="V347" s="4"/>
      <c r="W347" s="4"/>
      <c r="X347" s="4"/>
      <c r="Y347" s="4"/>
      <c r="Z347" s="4"/>
      <c r="AA347" s="4"/>
      <c r="AB347" s="4"/>
      <c r="AC347" s="667"/>
      <c r="AD347" s="18">
        <f>SUM(AD316:AD346)</f>
        <v>7.7152777777777803</v>
      </c>
      <c r="AE347" s="667"/>
      <c r="AF347" s="18">
        <f>SUM(AF316:AF346)</f>
        <v>7.2083333333333357</v>
      </c>
      <c r="AG347" s="18"/>
      <c r="AH347" s="18"/>
      <c r="AI347" s="20">
        <f>IF(AF347-AD347&lt;0,0,1)</f>
        <v>0</v>
      </c>
      <c r="AJ347" s="190">
        <f>IF(AF347-AD347&lt;0,AD347-AF347,AF347-AD347)</f>
        <v>0.50694444444444464</v>
      </c>
      <c r="AK347" s="190">
        <f>8.425*SUM(AK316:AK346)/24</f>
        <v>0</v>
      </c>
      <c r="AL347" s="190">
        <f>8.425*SUM(AL316:AL346)/24</f>
        <v>0</v>
      </c>
      <c r="AM347" s="190">
        <f>8.425*SUM(AM316:AM346)/24</f>
        <v>0</v>
      </c>
      <c r="AO347" s="151">
        <f>SUM(AO316:AO346)</f>
        <v>21.5</v>
      </c>
      <c r="AP347" s="151">
        <f>SUM(AP316:AP346)</f>
        <v>22</v>
      </c>
    </row>
    <row r="348" spans="1:42" ht="12.75" customHeight="1" collapsed="1" x14ac:dyDescent="0.2">
      <c r="B348" s="852"/>
      <c r="C348" s="852"/>
      <c r="D348" s="49"/>
      <c r="E348" s="51"/>
      <c r="F348" s="51"/>
      <c r="G348" s="51"/>
      <c r="H348" s="51"/>
      <c r="I348" s="51"/>
      <c r="J348" s="51"/>
      <c r="K348" s="52"/>
      <c r="L348" s="52"/>
      <c r="M348" s="52"/>
      <c r="N348" s="52"/>
      <c r="O348" s="52"/>
      <c r="P348" s="52"/>
      <c r="Q348" s="52"/>
      <c r="R348" s="52"/>
      <c r="S348" s="52"/>
      <c r="T348" s="52"/>
      <c r="U348" s="52"/>
      <c r="V348" s="52"/>
      <c r="W348" s="52"/>
      <c r="X348" s="52"/>
      <c r="Y348" s="52"/>
      <c r="Z348" s="52"/>
      <c r="AA348" s="52"/>
      <c r="AB348" s="52"/>
      <c r="AC348" s="53"/>
      <c r="AD348" s="53"/>
      <c r="AE348" s="53"/>
      <c r="AF348" s="54"/>
      <c r="AG348" s="26"/>
      <c r="AH348" s="26"/>
      <c r="AI348" s="26"/>
      <c r="AJ348" s="203">
        <f>IF(AI347=1,AJ314+AJ347,IF(AI347=0,AJ314-AJ347,"Error"))</f>
        <v>-1.463888888888917</v>
      </c>
      <c r="AK348" s="202">
        <f>AK314+SUM(AK315:AK346)</f>
        <v>30</v>
      </c>
      <c r="AL348" s="202">
        <f>AL314+SUM(AL315:AL346)</f>
        <v>1</v>
      </c>
      <c r="AM348" s="202">
        <f>AM314+SUM(AM315:AM346)</f>
        <v>0</v>
      </c>
      <c r="AN348" s="202"/>
      <c r="AO348" s="202">
        <f>AO347*8</f>
        <v>172</v>
      </c>
      <c r="AP348" s="202">
        <f>AP347*8</f>
        <v>176</v>
      </c>
    </row>
    <row r="349" spans="1:42" ht="12.75" customHeight="1" outlineLevel="1" x14ac:dyDescent="0.2">
      <c r="B349" s="850">
        <f>$F$5</f>
        <v>2023</v>
      </c>
      <c r="C349" s="850" t="str">
        <f>TEXT(I350,"MMM")</f>
        <v>Nov</v>
      </c>
      <c r="D349" s="41"/>
      <c r="E349" s="42"/>
      <c r="F349" s="42"/>
      <c r="G349" s="42"/>
      <c r="H349" s="42"/>
      <c r="I349" s="42"/>
      <c r="J349" s="42"/>
      <c r="K349" s="43"/>
      <c r="L349" s="43"/>
      <c r="M349" s="43"/>
      <c r="N349" s="43"/>
      <c r="O349" s="43"/>
      <c r="P349" s="43"/>
      <c r="Q349" s="43"/>
      <c r="R349" s="43"/>
      <c r="S349" s="43"/>
      <c r="T349" s="43"/>
      <c r="U349" s="43"/>
      <c r="V349" s="43"/>
      <c r="W349" s="43"/>
      <c r="X349" s="43"/>
      <c r="Y349" s="43"/>
      <c r="Z349" s="43"/>
      <c r="AA349" s="43"/>
      <c r="AB349" s="43"/>
      <c r="AC349" s="44"/>
      <c r="AD349" s="44"/>
      <c r="AE349" s="44"/>
      <c r="AF349" s="42"/>
      <c r="AG349" s="42"/>
      <c r="AH349" s="42"/>
      <c r="AI349" s="42"/>
      <c r="AJ349" s="148"/>
      <c r="AK349" s="148"/>
      <c r="AL349" s="148"/>
      <c r="AM349" s="148"/>
      <c r="AN349" s="148"/>
      <c r="AO349" s="148"/>
      <c r="AP349" s="148"/>
    </row>
    <row r="350" spans="1:42" ht="12.75" customHeight="1" outlineLevel="1" x14ac:dyDescent="0.2">
      <c r="A350" s="198">
        <f>A316+1</f>
        <v>11</v>
      </c>
      <c r="B350" s="851"/>
      <c r="C350" s="851"/>
      <c r="D350" s="27" t="str">
        <f>IF(E350="Mo",WEEKNUM(I350),"")</f>
        <v/>
      </c>
      <c r="E350" s="191" t="str">
        <f>TEXT(I350,"TTT")</f>
        <v>Mi</v>
      </c>
      <c r="F350" s="191">
        <f>$F$5</f>
        <v>2023</v>
      </c>
      <c r="G350" s="191">
        <f>$A$350</f>
        <v>11</v>
      </c>
      <c r="H350" s="191">
        <f>$H$5</f>
        <v>1</v>
      </c>
      <c r="I350" s="192">
        <f>DATE(F350,G350,H350)</f>
        <v>43769</v>
      </c>
      <c r="J350" s="192"/>
      <c r="K350" s="193">
        <f t="shared" ref="K350:R361" si="554">IF(OR($E350="Sa",$E350="So"),K$4,K$5)</f>
        <v>7</v>
      </c>
      <c r="L350" s="194">
        <f t="shared" si="554"/>
        <v>0</v>
      </c>
      <c r="M350" s="193">
        <f t="shared" si="554"/>
        <v>13</v>
      </c>
      <c r="N350" s="194">
        <f t="shared" si="554"/>
        <v>0</v>
      </c>
      <c r="O350" s="193">
        <f t="shared" si="554"/>
        <v>13</v>
      </c>
      <c r="P350" s="194">
        <f t="shared" si="554"/>
        <v>30</v>
      </c>
      <c r="Q350" s="193">
        <f t="shared" si="554"/>
        <v>15</v>
      </c>
      <c r="R350" s="194">
        <f t="shared" si="554"/>
        <v>55</v>
      </c>
      <c r="S350" s="193">
        <f t="shared" ref="S350:S375" si="555">Q350</f>
        <v>15</v>
      </c>
      <c r="T350" s="194">
        <f t="shared" ref="T350:T375" si="556">R350</f>
        <v>55</v>
      </c>
      <c r="U350" s="193">
        <f t="shared" ref="U350:U375" si="557">S350</f>
        <v>15</v>
      </c>
      <c r="V350" s="194">
        <f t="shared" ref="V350:V375" si="558">T350</f>
        <v>55</v>
      </c>
      <c r="W350" s="195">
        <f t="shared" ref="W350:W375" si="559">TIME(K350,L350,0)</f>
        <v>0.29166666666666669</v>
      </c>
      <c r="X350" s="195">
        <f t="shared" ref="X350:X375" si="560">TIME(M350,N350,0)</f>
        <v>0.54166666666666663</v>
      </c>
      <c r="Y350" s="195">
        <f t="shared" ref="Y350:Y375" si="561">TIME(O350,P350,0)</f>
        <v>0.5625</v>
      </c>
      <c r="Z350" s="195">
        <f t="shared" ref="Z350:Z375" si="562">TIME(Q350,R350,0)</f>
        <v>0.66319444444444442</v>
      </c>
      <c r="AA350" s="195">
        <f t="shared" ref="AA350:AA375" si="563">TIME(S350,T350,0)</f>
        <v>0.66319444444444442</v>
      </c>
      <c r="AB350" s="195">
        <f t="shared" ref="AB350:AB375" si="564">TIME(U350,V350,0)</f>
        <v>0.66319444444444442</v>
      </c>
      <c r="AC350" s="667"/>
      <c r="AD350" s="196">
        <f t="shared" ref="AD350:AD375" si="565">IF(OR(E350="Sa",E350="So"),TIME($AD$4,$AF$4,0),TIME($AD$5,$AF$5,0))</f>
        <v>0.35069444444444442</v>
      </c>
      <c r="AE350" s="667"/>
      <c r="AF350" s="196">
        <f t="shared" ref="AF350:AF379" si="566">IF(OR(E350="Sa",E350="So"),TIME($AD$4,$AF$4,0),(Z350-W350-(Y350-X350)+(AB350-AA350)))</f>
        <v>0.35069444444444436</v>
      </c>
      <c r="AG350" s="196"/>
      <c r="AH350" s="196" t="s">
        <v>1685</v>
      </c>
      <c r="AI350" s="196"/>
      <c r="AK350" s="709">
        <f t="shared" ref="AK350:AK380" si="567">IF(AH350=$AH$3,1,0)</f>
        <v>0</v>
      </c>
      <c r="AL350" s="709">
        <f t="shared" ref="AL350:AL380" si="568">IF(AH350=$AH$7,1,0)</f>
        <v>0</v>
      </c>
      <c r="AM350" s="709">
        <f t="shared" ref="AM350:AM380" si="569">IF(AI350=$AH$4,1,0)</f>
        <v>0</v>
      </c>
      <c r="AN350" s="709"/>
      <c r="AO350" s="709">
        <f t="shared" ref="AO350:AO380" si="570">IF(OR(AH350=$AH$2,AH350=$AH$5),1,IF(AH350=$AH$6,0.5,0))</f>
        <v>0</v>
      </c>
      <c r="AP350" s="709">
        <f t="shared" ref="AP350:AP379" si="571">IF(OR(E350="Sa",E350="So",E350="",AH350="FT"),0,1)</f>
        <v>0</v>
      </c>
    </row>
    <row r="351" spans="1:42" ht="12.75" customHeight="1" outlineLevel="1" x14ac:dyDescent="0.2">
      <c r="B351" s="851"/>
      <c r="C351" s="851"/>
      <c r="D351" s="27" t="str">
        <f t="shared" ref="D351:D380" si="572">IF(E351="Mo",WEEKNUM(I351),"")</f>
        <v/>
      </c>
      <c r="E351" s="191" t="str">
        <f t="shared" ref="E351:E379" si="573">TEXT(I351,"TTT")</f>
        <v>Do</v>
      </c>
      <c r="F351" s="191">
        <f t="shared" ref="F351:F379" si="574">$F$5</f>
        <v>2023</v>
      </c>
      <c r="G351" s="191">
        <f t="shared" ref="G351:G379" si="575">$A$350</f>
        <v>11</v>
      </c>
      <c r="H351" s="191">
        <f>H350+1</f>
        <v>2</v>
      </c>
      <c r="I351" s="192">
        <f t="shared" ref="I351:I379" si="576">DATE(F351,G351,H351)</f>
        <v>43770</v>
      </c>
      <c r="J351" s="192"/>
      <c r="K351" s="193">
        <v>8</v>
      </c>
      <c r="L351" s="194">
        <v>20</v>
      </c>
      <c r="M351" s="193">
        <v>13</v>
      </c>
      <c r="N351" s="194">
        <v>0</v>
      </c>
      <c r="O351" s="193">
        <v>13</v>
      </c>
      <c r="P351" s="194">
        <v>30</v>
      </c>
      <c r="Q351" s="193">
        <v>17</v>
      </c>
      <c r="R351" s="194">
        <v>0</v>
      </c>
      <c r="S351" s="193">
        <f t="shared" si="555"/>
        <v>17</v>
      </c>
      <c r="T351" s="194">
        <f t="shared" si="556"/>
        <v>0</v>
      </c>
      <c r="U351" s="193">
        <f t="shared" si="557"/>
        <v>17</v>
      </c>
      <c r="V351" s="194">
        <f t="shared" si="558"/>
        <v>0</v>
      </c>
      <c r="W351" s="195">
        <f t="shared" si="559"/>
        <v>0.34722222222222227</v>
      </c>
      <c r="X351" s="195">
        <f t="shared" si="560"/>
        <v>0.54166666666666663</v>
      </c>
      <c r="Y351" s="195">
        <f t="shared" si="561"/>
        <v>0.5625</v>
      </c>
      <c r="Z351" s="195">
        <f t="shared" si="562"/>
        <v>0.70833333333333337</v>
      </c>
      <c r="AA351" s="195">
        <f t="shared" si="563"/>
        <v>0.70833333333333337</v>
      </c>
      <c r="AB351" s="195">
        <f t="shared" si="564"/>
        <v>0.70833333333333337</v>
      </c>
      <c r="AC351" s="667"/>
      <c r="AD351" s="196">
        <f t="shared" si="565"/>
        <v>0.35069444444444442</v>
      </c>
      <c r="AE351" s="667"/>
      <c r="AF351" s="196">
        <f t="shared" si="566"/>
        <v>0.34027777777777773</v>
      </c>
      <c r="AG351" s="196"/>
      <c r="AH351" s="196" t="s">
        <v>963</v>
      </c>
      <c r="AI351" s="196"/>
      <c r="AJ351" s="150"/>
      <c r="AK351" s="709">
        <f t="shared" si="567"/>
        <v>0</v>
      </c>
      <c r="AL351" s="709">
        <f t="shared" si="568"/>
        <v>0</v>
      </c>
      <c r="AM351" s="709">
        <f t="shared" si="569"/>
        <v>0</v>
      </c>
      <c r="AN351" s="709"/>
      <c r="AO351" s="709">
        <f t="shared" si="570"/>
        <v>1</v>
      </c>
      <c r="AP351" s="709">
        <f t="shared" si="571"/>
        <v>1</v>
      </c>
    </row>
    <row r="352" spans="1:42" ht="12.75" customHeight="1" outlineLevel="1" x14ac:dyDescent="0.2">
      <c r="B352" s="851"/>
      <c r="C352" s="851"/>
      <c r="D352" s="27" t="str">
        <f t="shared" si="572"/>
        <v/>
      </c>
      <c r="E352" s="191" t="str">
        <f t="shared" si="573"/>
        <v>Fr</v>
      </c>
      <c r="F352" s="191">
        <f t="shared" si="574"/>
        <v>2023</v>
      </c>
      <c r="G352" s="191">
        <f t="shared" si="575"/>
        <v>11</v>
      </c>
      <c r="H352" s="191">
        <f t="shared" ref="H352:H379" si="577">H351+1</f>
        <v>3</v>
      </c>
      <c r="I352" s="192">
        <f t="shared" si="576"/>
        <v>43771</v>
      </c>
      <c r="J352" s="192"/>
      <c r="K352" s="193">
        <v>7</v>
      </c>
      <c r="L352" s="194">
        <v>0</v>
      </c>
      <c r="M352" s="193">
        <v>12</v>
      </c>
      <c r="N352" s="194">
        <v>0</v>
      </c>
      <c r="O352" s="193">
        <v>13</v>
      </c>
      <c r="P352" s="194">
        <v>0</v>
      </c>
      <c r="Q352" s="193">
        <v>17</v>
      </c>
      <c r="R352" s="194">
        <v>0</v>
      </c>
      <c r="S352" s="193">
        <f t="shared" si="555"/>
        <v>17</v>
      </c>
      <c r="T352" s="194">
        <f t="shared" si="556"/>
        <v>0</v>
      </c>
      <c r="U352" s="193">
        <f t="shared" si="557"/>
        <v>17</v>
      </c>
      <c r="V352" s="194">
        <f t="shared" si="558"/>
        <v>0</v>
      </c>
      <c r="W352" s="195">
        <f t="shared" si="559"/>
        <v>0.29166666666666669</v>
      </c>
      <c r="X352" s="195">
        <f t="shared" si="560"/>
        <v>0.5</v>
      </c>
      <c r="Y352" s="195">
        <f t="shared" si="561"/>
        <v>0.54166666666666663</v>
      </c>
      <c r="Z352" s="195">
        <f t="shared" si="562"/>
        <v>0.70833333333333337</v>
      </c>
      <c r="AA352" s="195">
        <f t="shared" si="563"/>
        <v>0.70833333333333337</v>
      </c>
      <c r="AB352" s="195">
        <f t="shared" si="564"/>
        <v>0.70833333333333337</v>
      </c>
      <c r="AC352" s="667"/>
      <c r="AD352" s="196">
        <f t="shared" si="565"/>
        <v>0.35069444444444442</v>
      </c>
      <c r="AE352" s="667"/>
      <c r="AF352" s="196">
        <f t="shared" si="566"/>
        <v>0.37500000000000006</v>
      </c>
      <c r="AG352" s="196"/>
      <c r="AH352" s="196" t="s">
        <v>1684</v>
      </c>
      <c r="AI352" s="196"/>
      <c r="AJ352" s="150"/>
      <c r="AK352" s="709">
        <f t="shared" si="567"/>
        <v>0</v>
      </c>
      <c r="AL352" s="709">
        <f t="shared" si="568"/>
        <v>0</v>
      </c>
      <c r="AM352" s="709">
        <f t="shared" si="569"/>
        <v>0</v>
      </c>
      <c r="AN352" s="709"/>
      <c r="AO352" s="709">
        <f t="shared" si="570"/>
        <v>1</v>
      </c>
      <c r="AP352" s="709">
        <f t="shared" si="571"/>
        <v>1</v>
      </c>
    </row>
    <row r="353" spans="2:64" ht="12.75" customHeight="1" outlineLevel="1" x14ac:dyDescent="0.2">
      <c r="B353" s="851"/>
      <c r="C353" s="851"/>
      <c r="D353" s="27" t="str">
        <f t="shared" si="572"/>
        <v/>
      </c>
      <c r="E353" s="191" t="str">
        <f t="shared" si="573"/>
        <v>Sa</v>
      </c>
      <c r="F353" s="191">
        <f t="shared" si="574"/>
        <v>2023</v>
      </c>
      <c r="G353" s="191">
        <f t="shared" si="575"/>
        <v>11</v>
      </c>
      <c r="H353" s="191">
        <f t="shared" si="577"/>
        <v>4</v>
      </c>
      <c r="I353" s="192">
        <f t="shared" si="576"/>
        <v>43772</v>
      </c>
      <c r="J353" s="192"/>
      <c r="K353" s="193">
        <f t="shared" si="554"/>
        <v>0</v>
      </c>
      <c r="L353" s="194">
        <f t="shared" si="554"/>
        <v>0</v>
      </c>
      <c r="M353" s="193">
        <f t="shared" si="554"/>
        <v>0</v>
      </c>
      <c r="N353" s="194">
        <f t="shared" si="554"/>
        <v>0</v>
      </c>
      <c r="O353" s="193">
        <f t="shared" si="554"/>
        <v>0</v>
      </c>
      <c r="P353" s="194">
        <f t="shared" si="554"/>
        <v>0</v>
      </c>
      <c r="Q353" s="193">
        <f t="shared" si="554"/>
        <v>0</v>
      </c>
      <c r="R353" s="194">
        <f t="shared" si="554"/>
        <v>0</v>
      </c>
      <c r="S353" s="193">
        <f t="shared" si="555"/>
        <v>0</v>
      </c>
      <c r="T353" s="194">
        <f t="shared" si="556"/>
        <v>0</v>
      </c>
      <c r="U353" s="193">
        <f t="shared" si="557"/>
        <v>0</v>
      </c>
      <c r="V353" s="194">
        <f t="shared" si="558"/>
        <v>0</v>
      </c>
      <c r="W353" s="195">
        <f t="shared" si="559"/>
        <v>0</v>
      </c>
      <c r="X353" s="195">
        <f t="shared" si="560"/>
        <v>0</v>
      </c>
      <c r="Y353" s="195">
        <f t="shared" si="561"/>
        <v>0</v>
      </c>
      <c r="Z353" s="195">
        <f t="shared" si="562"/>
        <v>0</v>
      </c>
      <c r="AA353" s="195">
        <f t="shared" si="563"/>
        <v>0</v>
      </c>
      <c r="AB353" s="195">
        <f t="shared" si="564"/>
        <v>0</v>
      </c>
      <c r="AC353" s="667"/>
      <c r="AD353" s="196">
        <f t="shared" si="565"/>
        <v>0</v>
      </c>
      <c r="AE353" s="667"/>
      <c r="AF353" s="196">
        <f t="shared" si="566"/>
        <v>0</v>
      </c>
      <c r="AG353" s="196"/>
      <c r="AH353" s="196"/>
      <c r="AI353" s="196"/>
      <c r="AJ353" s="150"/>
      <c r="AK353" s="709">
        <f t="shared" si="567"/>
        <v>0</v>
      </c>
      <c r="AL353" s="709">
        <f t="shared" si="568"/>
        <v>0</v>
      </c>
      <c r="AM353" s="709">
        <f t="shared" si="569"/>
        <v>0</v>
      </c>
      <c r="AN353" s="709"/>
      <c r="AO353" s="709">
        <f t="shared" si="570"/>
        <v>0</v>
      </c>
      <c r="AP353" s="709">
        <f t="shared" si="571"/>
        <v>0</v>
      </c>
      <c r="AS353" s="184"/>
      <c r="AW353" s="225"/>
      <c r="AX353" s="79"/>
      <c r="AZ353" s="176"/>
      <c r="BD353" s="225"/>
    </row>
    <row r="354" spans="2:64" ht="12.75" customHeight="1" outlineLevel="1" x14ac:dyDescent="0.2">
      <c r="B354" s="851"/>
      <c r="C354" s="851"/>
      <c r="D354" s="27" t="str">
        <f t="shared" si="572"/>
        <v/>
      </c>
      <c r="E354" s="191" t="str">
        <f t="shared" si="573"/>
        <v>So</v>
      </c>
      <c r="F354" s="191">
        <f t="shared" si="574"/>
        <v>2023</v>
      </c>
      <c r="G354" s="191">
        <f t="shared" si="575"/>
        <v>11</v>
      </c>
      <c r="H354" s="191">
        <f t="shared" si="577"/>
        <v>5</v>
      </c>
      <c r="I354" s="192">
        <f t="shared" si="576"/>
        <v>43773</v>
      </c>
      <c r="J354" s="192"/>
      <c r="K354" s="193">
        <f t="shared" si="554"/>
        <v>0</v>
      </c>
      <c r="L354" s="194">
        <f t="shared" si="554"/>
        <v>0</v>
      </c>
      <c r="M354" s="193">
        <f t="shared" si="554"/>
        <v>0</v>
      </c>
      <c r="N354" s="194">
        <f t="shared" si="554"/>
        <v>0</v>
      </c>
      <c r="O354" s="193">
        <f t="shared" si="554"/>
        <v>0</v>
      </c>
      <c r="P354" s="194">
        <f t="shared" si="554"/>
        <v>0</v>
      </c>
      <c r="Q354" s="193">
        <f t="shared" si="554"/>
        <v>0</v>
      </c>
      <c r="R354" s="194">
        <f t="shared" si="554"/>
        <v>0</v>
      </c>
      <c r="S354" s="193">
        <f t="shared" si="555"/>
        <v>0</v>
      </c>
      <c r="T354" s="194">
        <f t="shared" si="556"/>
        <v>0</v>
      </c>
      <c r="U354" s="193">
        <f t="shared" si="557"/>
        <v>0</v>
      </c>
      <c r="V354" s="194">
        <f t="shared" si="558"/>
        <v>0</v>
      </c>
      <c r="W354" s="195">
        <f t="shared" si="559"/>
        <v>0</v>
      </c>
      <c r="X354" s="195">
        <f t="shared" si="560"/>
        <v>0</v>
      </c>
      <c r="Y354" s="195">
        <f t="shared" si="561"/>
        <v>0</v>
      </c>
      <c r="Z354" s="195">
        <f t="shared" si="562"/>
        <v>0</v>
      </c>
      <c r="AA354" s="195">
        <f t="shared" si="563"/>
        <v>0</v>
      </c>
      <c r="AB354" s="195">
        <f t="shared" si="564"/>
        <v>0</v>
      </c>
      <c r="AC354" s="667"/>
      <c r="AD354" s="196">
        <f t="shared" si="565"/>
        <v>0</v>
      </c>
      <c r="AE354" s="667"/>
      <c r="AF354" s="196">
        <f t="shared" si="566"/>
        <v>0</v>
      </c>
      <c r="AG354" s="196"/>
      <c r="AH354" s="196"/>
      <c r="AI354" s="196"/>
      <c r="AJ354" s="150"/>
      <c r="AK354" s="709">
        <f t="shared" si="567"/>
        <v>0</v>
      </c>
      <c r="AL354" s="709">
        <f t="shared" si="568"/>
        <v>0</v>
      </c>
      <c r="AM354" s="709">
        <f t="shared" si="569"/>
        <v>0</v>
      </c>
      <c r="AN354" s="709"/>
      <c r="AO354" s="709">
        <f t="shared" si="570"/>
        <v>0</v>
      </c>
      <c r="AP354" s="709">
        <f t="shared" si="571"/>
        <v>0</v>
      </c>
      <c r="AS354" s="184"/>
      <c r="AW354" s="225"/>
      <c r="AX354" s="79"/>
      <c r="AZ354" s="176"/>
      <c r="BD354" s="225"/>
    </row>
    <row r="355" spans="2:64" ht="12.75" customHeight="1" outlineLevel="1" x14ac:dyDescent="0.2">
      <c r="B355" s="851"/>
      <c r="C355" s="851"/>
      <c r="D355" s="27">
        <f t="shared" si="572"/>
        <v>45</v>
      </c>
      <c r="E355" s="191" t="str">
        <f t="shared" si="573"/>
        <v>Mo</v>
      </c>
      <c r="F355" s="191">
        <f t="shared" si="574"/>
        <v>2023</v>
      </c>
      <c r="G355" s="191">
        <f t="shared" si="575"/>
        <v>11</v>
      </c>
      <c r="H355" s="191">
        <f t="shared" si="577"/>
        <v>6</v>
      </c>
      <c r="I355" s="192">
        <f t="shared" si="576"/>
        <v>43774</v>
      </c>
      <c r="J355" s="192"/>
      <c r="K355" s="193">
        <v>8</v>
      </c>
      <c r="L355" s="194">
        <v>5</v>
      </c>
      <c r="M355" s="193">
        <v>13</v>
      </c>
      <c r="N355" s="194">
        <v>0</v>
      </c>
      <c r="O355" s="193">
        <v>13</v>
      </c>
      <c r="P355" s="194">
        <v>30</v>
      </c>
      <c r="Q355" s="193">
        <v>16</v>
      </c>
      <c r="R355" s="194">
        <v>45</v>
      </c>
      <c r="S355" s="193">
        <f t="shared" si="555"/>
        <v>16</v>
      </c>
      <c r="T355" s="194">
        <f t="shared" si="556"/>
        <v>45</v>
      </c>
      <c r="U355" s="193">
        <f t="shared" si="557"/>
        <v>16</v>
      </c>
      <c r="V355" s="194">
        <f t="shared" si="558"/>
        <v>45</v>
      </c>
      <c r="W355" s="195">
        <f t="shared" si="559"/>
        <v>0.33680555555555558</v>
      </c>
      <c r="X355" s="195">
        <f t="shared" si="560"/>
        <v>0.54166666666666663</v>
      </c>
      <c r="Y355" s="195">
        <f t="shared" si="561"/>
        <v>0.5625</v>
      </c>
      <c r="Z355" s="195">
        <f t="shared" si="562"/>
        <v>0.69791666666666663</v>
      </c>
      <c r="AA355" s="195">
        <f t="shared" si="563"/>
        <v>0.69791666666666663</v>
      </c>
      <c r="AB355" s="195">
        <f t="shared" si="564"/>
        <v>0.69791666666666663</v>
      </c>
      <c r="AC355" s="667"/>
      <c r="AD355" s="196">
        <f t="shared" si="565"/>
        <v>0.35069444444444442</v>
      </c>
      <c r="AE355" s="667"/>
      <c r="AF355" s="196">
        <f t="shared" si="566"/>
        <v>0.34027777777777768</v>
      </c>
      <c r="AG355" s="196"/>
      <c r="AH355" s="196" t="s">
        <v>963</v>
      </c>
      <c r="AI355" s="196"/>
      <c r="AJ355" s="150"/>
      <c r="AK355" s="709">
        <f t="shared" si="567"/>
        <v>0</v>
      </c>
      <c r="AL355" s="709">
        <f t="shared" si="568"/>
        <v>0</v>
      </c>
      <c r="AM355" s="709">
        <f t="shared" si="569"/>
        <v>0</v>
      </c>
      <c r="AN355" s="709"/>
      <c r="AO355" s="709">
        <f t="shared" si="570"/>
        <v>1</v>
      </c>
      <c r="AP355" s="709">
        <f t="shared" si="571"/>
        <v>1</v>
      </c>
      <c r="AS355" s="184"/>
      <c r="AW355" s="225"/>
      <c r="AX355" s="79"/>
      <c r="AZ355" s="176"/>
      <c r="BC355" s="29"/>
      <c r="BD355" s="225"/>
    </row>
    <row r="356" spans="2:64" ht="12.75" customHeight="1" outlineLevel="1" x14ac:dyDescent="0.2">
      <c r="B356" s="851"/>
      <c r="C356" s="851"/>
      <c r="D356" s="27" t="str">
        <f t="shared" si="572"/>
        <v/>
      </c>
      <c r="E356" s="191" t="str">
        <f t="shared" si="573"/>
        <v>Di</v>
      </c>
      <c r="F356" s="191">
        <f t="shared" si="574"/>
        <v>2023</v>
      </c>
      <c r="G356" s="191">
        <f t="shared" si="575"/>
        <v>11</v>
      </c>
      <c r="H356" s="191">
        <f t="shared" si="577"/>
        <v>7</v>
      </c>
      <c r="I356" s="192">
        <f t="shared" si="576"/>
        <v>43775</v>
      </c>
      <c r="J356" s="192"/>
      <c r="K356" s="193">
        <v>8</v>
      </c>
      <c r="L356" s="194">
        <v>30</v>
      </c>
      <c r="M356" s="193">
        <v>13</v>
      </c>
      <c r="N356" s="194">
        <v>0</v>
      </c>
      <c r="O356" s="193">
        <v>13</v>
      </c>
      <c r="P356" s="194">
        <v>30</v>
      </c>
      <c r="Q356" s="193">
        <v>16</v>
      </c>
      <c r="R356" s="194">
        <v>30</v>
      </c>
      <c r="S356" s="193">
        <f t="shared" si="555"/>
        <v>16</v>
      </c>
      <c r="T356" s="194">
        <f t="shared" si="556"/>
        <v>30</v>
      </c>
      <c r="U356" s="193">
        <f t="shared" si="557"/>
        <v>16</v>
      </c>
      <c r="V356" s="194">
        <f t="shared" si="558"/>
        <v>30</v>
      </c>
      <c r="W356" s="195">
        <f t="shared" si="559"/>
        <v>0.35416666666666669</v>
      </c>
      <c r="X356" s="195">
        <f t="shared" si="560"/>
        <v>0.54166666666666663</v>
      </c>
      <c r="Y356" s="195">
        <f t="shared" si="561"/>
        <v>0.5625</v>
      </c>
      <c r="Z356" s="195">
        <f t="shared" si="562"/>
        <v>0.6875</v>
      </c>
      <c r="AA356" s="195">
        <f t="shared" si="563"/>
        <v>0.6875</v>
      </c>
      <c r="AB356" s="195">
        <f t="shared" si="564"/>
        <v>0.6875</v>
      </c>
      <c r="AC356" s="667"/>
      <c r="AD356" s="196">
        <f t="shared" si="565"/>
        <v>0.35069444444444442</v>
      </c>
      <c r="AE356" s="667"/>
      <c r="AF356" s="196">
        <f t="shared" si="566"/>
        <v>0.31249999999999994</v>
      </c>
      <c r="AG356" s="196"/>
      <c r="AH356" s="196" t="s">
        <v>963</v>
      </c>
      <c r="AI356" s="196"/>
      <c r="AJ356" s="150"/>
      <c r="AK356" s="709">
        <f t="shared" si="567"/>
        <v>0</v>
      </c>
      <c r="AL356" s="709">
        <f t="shared" si="568"/>
        <v>0</v>
      </c>
      <c r="AM356" s="709">
        <f t="shared" si="569"/>
        <v>0</v>
      </c>
      <c r="AN356" s="709"/>
      <c r="AO356" s="709">
        <f t="shared" si="570"/>
        <v>1</v>
      </c>
      <c r="AP356" s="709">
        <f t="shared" si="571"/>
        <v>1</v>
      </c>
      <c r="AS356" s="184"/>
      <c r="AW356" s="225"/>
      <c r="AX356" s="79"/>
      <c r="AZ356" s="176"/>
      <c r="BD356" s="225"/>
    </row>
    <row r="357" spans="2:64" ht="12.75" customHeight="1" outlineLevel="1" x14ac:dyDescent="0.2">
      <c r="B357" s="851"/>
      <c r="C357" s="851"/>
      <c r="D357" s="27" t="str">
        <f t="shared" si="572"/>
        <v/>
      </c>
      <c r="E357" s="191" t="str">
        <f t="shared" si="573"/>
        <v>Mi</v>
      </c>
      <c r="F357" s="191">
        <f t="shared" si="574"/>
        <v>2023</v>
      </c>
      <c r="G357" s="191">
        <f t="shared" si="575"/>
        <v>11</v>
      </c>
      <c r="H357" s="191">
        <f t="shared" si="577"/>
        <v>8</v>
      </c>
      <c r="I357" s="192">
        <f t="shared" si="576"/>
        <v>43776</v>
      </c>
      <c r="J357" s="192"/>
      <c r="K357" s="193">
        <v>8</v>
      </c>
      <c r="L357" s="194">
        <v>30</v>
      </c>
      <c r="M357" s="193">
        <v>13</v>
      </c>
      <c r="N357" s="194">
        <v>0</v>
      </c>
      <c r="O357" s="193">
        <v>13</v>
      </c>
      <c r="P357" s="194">
        <v>30</v>
      </c>
      <c r="Q357" s="193">
        <v>16</v>
      </c>
      <c r="R357" s="194">
        <v>30</v>
      </c>
      <c r="S357" s="193">
        <f t="shared" si="555"/>
        <v>16</v>
      </c>
      <c r="T357" s="194">
        <f t="shared" si="556"/>
        <v>30</v>
      </c>
      <c r="U357" s="193">
        <f t="shared" si="557"/>
        <v>16</v>
      </c>
      <c r="V357" s="194">
        <f t="shared" si="558"/>
        <v>30</v>
      </c>
      <c r="W357" s="195">
        <f t="shared" si="559"/>
        <v>0.35416666666666669</v>
      </c>
      <c r="X357" s="195">
        <f t="shared" si="560"/>
        <v>0.54166666666666663</v>
      </c>
      <c r="Y357" s="195">
        <f t="shared" si="561"/>
        <v>0.5625</v>
      </c>
      <c r="Z357" s="195">
        <f t="shared" si="562"/>
        <v>0.6875</v>
      </c>
      <c r="AA357" s="195">
        <f t="shared" si="563"/>
        <v>0.6875</v>
      </c>
      <c r="AB357" s="195">
        <f t="shared" si="564"/>
        <v>0.6875</v>
      </c>
      <c r="AC357" s="667"/>
      <c r="AD357" s="196">
        <f t="shared" si="565"/>
        <v>0.35069444444444442</v>
      </c>
      <c r="AE357" s="667"/>
      <c r="AF357" s="196">
        <f t="shared" si="566"/>
        <v>0.31249999999999994</v>
      </c>
      <c r="AG357" s="196"/>
      <c r="AH357" s="196" t="s">
        <v>963</v>
      </c>
      <c r="AI357" s="196"/>
      <c r="AJ357" s="150"/>
      <c r="AK357" s="709">
        <f t="shared" si="567"/>
        <v>0</v>
      </c>
      <c r="AL357" s="709">
        <f t="shared" si="568"/>
        <v>0</v>
      </c>
      <c r="AM357" s="709">
        <f t="shared" si="569"/>
        <v>0</v>
      </c>
      <c r="AN357" s="709"/>
      <c r="AO357" s="709">
        <f t="shared" si="570"/>
        <v>1</v>
      </c>
      <c r="AP357" s="709">
        <f t="shared" si="571"/>
        <v>1</v>
      </c>
      <c r="AS357" s="184"/>
      <c r="AW357" s="225"/>
      <c r="AX357" s="79"/>
      <c r="AZ357" s="176"/>
      <c r="BC357" s="29"/>
      <c r="BD357" s="225"/>
    </row>
    <row r="358" spans="2:64" ht="12.75" customHeight="1" outlineLevel="1" x14ac:dyDescent="0.2">
      <c r="B358" s="851"/>
      <c r="C358" s="851"/>
      <c r="D358" s="27" t="str">
        <f t="shared" si="572"/>
        <v/>
      </c>
      <c r="E358" s="191" t="str">
        <f t="shared" si="573"/>
        <v>Do</v>
      </c>
      <c r="F358" s="191">
        <f t="shared" si="574"/>
        <v>2023</v>
      </c>
      <c r="G358" s="191">
        <f t="shared" si="575"/>
        <v>11</v>
      </c>
      <c r="H358" s="191">
        <f t="shared" si="577"/>
        <v>9</v>
      </c>
      <c r="I358" s="192">
        <f t="shared" si="576"/>
        <v>43777</v>
      </c>
      <c r="J358" s="192"/>
      <c r="K358" s="193">
        <v>8</v>
      </c>
      <c r="L358" s="194">
        <v>25</v>
      </c>
      <c r="M358" s="193">
        <v>13</v>
      </c>
      <c r="N358" s="194">
        <v>0</v>
      </c>
      <c r="O358" s="193">
        <v>13</v>
      </c>
      <c r="P358" s="194">
        <v>30</v>
      </c>
      <c r="Q358" s="193">
        <v>16</v>
      </c>
      <c r="R358" s="194">
        <v>30</v>
      </c>
      <c r="S358" s="193">
        <f t="shared" si="555"/>
        <v>16</v>
      </c>
      <c r="T358" s="194">
        <f t="shared" si="556"/>
        <v>30</v>
      </c>
      <c r="U358" s="193">
        <f t="shared" si="557"/>
        <v>16</v>
      </c>
      <c r="V358" s="194">
        <f t="shared" si="558"/>
        <v>30</v>
      </c>
      <c r="W358" s="195">
        <f t="shared" si="559"/>
        <v>0.35069444444444442</v>
      </c>
      <c r="X358" s="195">
        <f t="shared" si="560"/>
        <v>0.54166666666666663</v>
      </c>
      <c r="Y358" s="195">
        <f t="shared" si="561"/>
        <v>0.5625</v>
      </c>
      <c r="Z358" s="195">
        <f t="shared" si="562"/>
        <v>0.6875</v>
      </c>
      <c r="AA358" s="195">
        <f t="shared" si="563"/>
        <v>0.6875</v>
      </c>
      <c r="AB358" s="195">
        <f t="shared" si="564"/>
        <v>0.6875</v>
      </c>
      <c r="AC358" s="667"/>
      <c r="AD358" s="196">
        <f t="shared" si="565"/>
        <v>0.35069444444444442</v>
      </c>
      <c r="AE358" s="667"/>
      <c r="AF358" s="196">
        <f t="shared" si="566"/>
        <v>0.31597222222222221</v>
      </c>
      <c r="AG358" s="196"/>
      <c r="AH358" s="196" t="s">
        <v>963</v>
      </c>
      <c r="AI358" s="196"/>
      <c r="AJ358" s="150"/>
      <c r="AK358" s="709">
        <f t="shared" si="567"/>
        <v>0</v>
      </c>
      <c r="AL358" s="709">
        <f t="shared" si="568"/>
        <v>0</v>
      </c>
      <c r="AM358" s="709">
        <f t="shared" si="569"/>
        <v>0</v>
      </c>
      <c r="AN358" s="709"/>
      <c r="AO358" s="709">
        <f t="shared" si="570"/>
        <v>1</v>
      </c>
      <c r="AP358" s="709">
        <f t="shared" si="571"/>
        <v>1</v>
      </c>
      <c r="AS358" s="184"/>
      <c r="AW358" s="225"/>
      <c r="AX358" s="79"/>
      <c r="AZ358" s="176"/>
      <c r="BD358" s="225"/>
    </row>
    <row r="359" spans="2:64" ht="12.75" customHeight="1" outlineLevel="1" x14ac:dyDescent="0.2">
      <c r="B359" s="851"/>
      <c r="C359" s="851"/>
      <c r="D359" s="27" t="str">
        <f t="shared" si="572"/>
        <v/>
      </c>
      <c r="E359" s="191" t="str">
        <f t="shared" si="573"/>
        <v>Fr</v>
      </c>
      <c r="F359" s="191">
        <f t="shared" si="574"/>
        <v>2023</v>
      </c>
      <c r="G359" s="191">
        <f t="shared" si="575"/>
        <v>11</v>
      </c>
      <c r="H359" s="191">
        <f t="shared" si="577"/>
        <v>10</v>
      </c>
      <c r="I359" s="192">
        <f t="shared" si="576"/>
        <v>43778</v>
      </c>
      <c r="J359" s="192"/>
      <c r="K359" s="193">
        <v>7</v>
      </c>
      <c r="L359" s="194">
        <v>0</v>
      </c>
      <c r="M359" s="193">
        <v>12</v>
      </c>
      <c r="N359" s="194">
        <v>0</v>
      </c>
      <c r="O359" s="193">
        <v>12</v>
      </c>
      <c r="P359" s="194">
        <v>30</v>
      </c>
      <c r="Q359" s="193">
        <v>15</v>
      </c>
      <c r="R359" s="194">
        <v>45</v>
      </c>
      <c r="S359" s="193">
        <f t="shared" si="555"/>
        <v>15</v>
      </c>
      <c r="T359" s="194">
        <f t="shared" si="556"/>
        <v>45</v>
      </c>
      <c r="U359" s="193">
        <f t="shared" si="557"/>
        <v>15</v>
      </c>
      <c r="V359" s="194">
        <f t="shared" si="558"/>
        <v>45</v>
      </c>
      <c r="W359" s="195">
        <f t="shared" si="559"/>
        <v>0.29166666666666669</v>
      </c>
      <c r="X359" s="195">
        <f t="shared" si="560"/>
        <v>0.5</v>
      </c>
      <c r="Y359" s="195">
        <f t="shared" si="561"/>
        <v>0.52083333333333337</v>
      </c>
      <c r="Z359" s="195">
        <f t="shared" si="562"/>
        <v>0.65625</v>
      </c>
      <c r="AA359" s="195">
        <f t="shared" si="563"/>
        <v>0.65625</v>
      </c>
      <c r="AB359" s="195">
        <f t="shared" si="564"/>
        <v>0.65625</v>
      </c>
      <c r="AC359" s="667"/>
      <c r="AD359" s="196">
        <f t="shared" si="565"/>
        <v>0.35069444444444442</v>
      </c>
      <c r="AE359" s="667"/>
      <c r="AF359" s="196">
        <f t="shared" si="566"/>
        <v>0.34374999999999994</v>
      </c>
      <c r="AG359" s="196"/>
      <c r="AH359" s="196" t="s">
        <v>1684</v>
      </c>
      <c r="AI359" s="196"/>
      <c r="AJ359" s="150"/>
      <c r="AK359" s="709">
        <f t="shared" si="567"/>
        <v>0</v>
      </c>
      <c r="AL359" s="709">
        <f t="shared" si="568"/>
        <v>0</v>
      </c>
      <c r="AM359" s="709">
        <f t="shared" si="569"/>
        <v>0</v>
      </c>
      <c r="AN359" s="709"/>
      <c r="AO359" s="709">
        <f t="shared" si="570"/>
        <v>1</v>
      </c>
      <c r="AP359" s="709">
        <f t="shared" si="571"/>
        <v>1</v>
      </c>
      <c r="AS359" s="184"/>
      <c r="AW359" s="225"/>
      <c r="AX359" s="79"/>
      <c r="AZ359" s="176"/>
      <c r="BD359" s="225"/>
    </row>
    <row r="360" spans="2:64" ht="12.75" customHeight="1" outlineLevel="1" x14ac:dyDescent="0.2">
      <c r="B360" s="851"/>
      <c r="C360" s="851"/>
      <c r="D360" s="27" t="str">
        <f t="shared" si="572"/>
        <v/>
      </c>
      <c r="E360" s="191" t="str">
        <f t="shared" si="573"/>
        <v>Sa</v>
      </c>
      <c r="F360" s="191">
        <f t="shared" si="574"/>
        <v>2023</v>
      </c>
      <c r="G360" s="191">
        <f t="shared" si="575"/>
        <v>11</v>
      </c>
      <c r="H360" s="191">
        <f t="shared" si="577"/>
        <v>11</v>
      </c>
      <c r="I360" s="192">
        <f t="shared" si="576"/>
        <v>43779</v>
      </c>
      <c r="J360" s="192"/>
      <c r="K360" s="193">
        <f t="shared" si="554"/>
        <v>0</v>
      </c>
      <c r="L360" s="194">
        <f t="shared" si="554"/>
        <v>0</v>
      </c>
      <c r="M360" s="193">
        <f t="shared" si="554"/>
        <v>0</v>
      </c>
      <c r="N360" s="194">
        <f t="shared" si="554"/>
        <v>0</v>
      </c>
      <c r="O360" s="193">
        <f t="shared" si="554"/>
        <v>0</v>
      </c>
      <c r="P360" s="194">
        <f t="shared" si="554"/>
        <v>0</v>
      </c>
      <c r="Q360" s="193">
        <f t="shared" si="554"/>
        <v>0</v>
      </c>
      <c r="R360" s="194">
        <f t="shared" si="554"/>
        <v>0</v>
      </c>
      <c r="S360" s="193">
        <f t="shared" si="555"/>
        <v>0</v>
      </c>
      <c r="T360" s="194">
        <f t="shared" si="556"/>
        <v>0</v>
      </c>
      <c r="U360" s="193">
        <f t="shared" si="557"/>
        <v>0</v>
      </c>
      <c r="V360" s="194">
        <f t="shared" si="558"/>
        <v>0</v>
      </c>
      <c r="W360" s="195">
        <f t="shared" si="559"/>
        <v>0</v>
      </c>
      <c r="X360" s="195">
        <f t="shared" si="560"/>
        <v>0</v>
      </c>
      <c r="Y360" s="195">
        <f t="shared" si="561"/>
        <v>0</v>
      </c>
      <c r="Z360" s="195">
        <f t="shared" si="562"/>
        <v>0</v>
      </c>
      <c r="AA360" s="195">
        <f t="shared" si="563"/>
        <v>0</v>
      </c>
      <c r="AB360" s="195">
        <f t="shared" si="564"/>
        <v>0</v>
      </c>
      <c r="AC360" s="667"/>
      <c r="AD360" s="196">
        <f t="shared" si="565"/>
        <v>0</v>
      </c>
      <c r="AE360" s="667"/>
      <c r="AF360" s="196">
        <f t="shared" si="566"/>
        <v>0</v>
      </c>
      <c r="AG360" s="196"/>
      <c r="AH360" s="196"/>
      <c r="AI360" s="196"/>
      <c r="AJ360" s="150"/>
      <c r="AK360" s="709">
        <f t="shared" si="567"/>
        <v>0</v>
      </c>
      <c r="AL360" s="709">
        <f t="shared" si="568"/>
        <v>0</v>
      </c>
      <c r="AM360" s="709">
        <f t="shared" si="569"/>
        <v>0</v>
      </c>
      <c r="AN360" s="709"/>
      <c r="AO360" s="709">
        <f t="shared" si="570"/>
        <v>0</v>
      </c>
      <c r="AP360" s="709">
        <f t="shared" si="571"/>
        <v>0</v>
      </c>
      <c r="AS360" s="184"/>
      <c r="AW360" s="225"/>
      <c r="AX360" s="79"/>
      <c r="AZ360" s="176"/>
      <c r="BD360" s="225"/>
    </row>
    <row r="361" spans="2:64" ht="12.75" customHeight="1" outlineLevel="1" x14ac:dyDescent="0.2">
      <c r="B361" s="851"/>
      <c r="C361" s="851"/>
      <c r="D361" s="27" t="str">
        <f t="shared" si="572"/>
        <v/>
      </c>
      <c r="E361" s="191" t="str">
        <f t="shared" si="573"/>
        <v>So</v>
      </c>
      <c r="F361" s="191">
        <f t="shared" si="574"/>
        <v>2023</v>
      </c>
      <c r="G361" s="191">
        <f t="shared" si="575"/>
        <v>11</v>
      </c>
      <c r="H361" s="191">
        <f t="shared" si="577"/>
        <v>12</v>
      </c>
      <c r="I361" s="192">
        <f t="shared" si="576"/>
        <v>43780</v>
      </c>
      <c r="J361" s="192"/>
      <c r="K361" s="193">
        <f t="shared" si="554"/>
        <v>0</v>
      </c>
      <c r="L361" s="194">
        <f t="shared" si="554"/>
        <v>0</v>
      </c>
      <c r="M361" s="193">
        <f t="shared" si="554"/>
        <v>0</v>
      </c>
      <c r="N361" s="194">
        <f t="shared" si="554"/>
        <v>0</v>
      </c>
      <c r="O361" s="193">
        <f t="shared" si="554"/>
        <v>0</v>
      </c>
      <c r="P361" s="194">
        <f t="shared" si="554"/>
        <v>0</v>
      </c>
      <c r="Q361" s="193">
        <f t="shared" si="554"/>
        <v>0</v>
      </c>
      <c r="R361" s="194">
        <f t="shared" si="554"/>
        <v>0</v>
      </c>
      <c r="S361" s="193">
        <f t="shared" si="555"/>
        <v>0</v>
      </c>
      <c r="T361" s="194">
        <f t="shared" si="556"/>
        <v>0</v>
      </c>
      <c r="U361" s="193">
        <f t="shared" si="557"/>
        <v>0</v>
      </c>
      <c r="V361" s="194">
        <f t="shared" si="558"/>
        <v>0</v>
      </c>
      <c r="W361" s="195">
        <f t="shared" si="559"/>
        <v>0</v>
      </c>
      <c r="X361" s="195">
        <f t="shared" si="560"/>
        <v>0</v>
      </c>
      <c r="Y361" s="195">
        <f t="shared" si="561"/>
        <v>0</v>
      </c>
      <c r="Z361" s="195">
        <f t="shared" si="562"/>
        <v>0</v>
      </c>
      <c r="AA361" s="195">
        <f t="shared" si="563"/>
        <v>0</v>
      </c>
      <c r="AB361" s="195">
        <f t="shared" si="564"/>
        <v>0</v>
      </c>
      <c r="AC361" s="667"/>
      <c r="AD361" s="196">
        <f t="shared" si="565"/>
        <v>0</v>
      </c>
      <c r="AE361" s="667"/>
      <c r="AF361" s="196">
        <f t="shared" si="566"/>
        <v>0</v>
      </c>
      <c r="AG361" s="196"/>
      <c r="AH361" s="196"/>
      <c r="AI361" s="196"/>
      <c r="AJ361" s="150"/>
      <c r="AK361" s="709">
        <f t="shared" si="567"/>
        <v>0</v>
      </c>
      <c r="AL361" s="709">
        <f t="shared" si="568"/>
        <v>0</v>
      </c>
      <c r="AM361" s="709">
        <f t="shared" si="569"/>
        <v>0</v>
      </c>
      <c r="AN361" s="709"/>
      <c r="AO361" s="709">
        <f t="shared" si="570"/>
        <v>0</v>
      </c>
      <c r="AP361" s="709">
        <f t="shared" si="571"/>
        <v>0</v>
      </c>
      <c r="AS361" s="184"/>
      <c r="AW361" s="225"/>
      <c r="AX361" s="79"/>
      <c r="AZ361" s="176"/>
      <c r="BD361" s="225"/>
    </row>
    <row r="362" spans="2:64" ht="12.75" customHeight="1" outlineLevel="1" x14ac:dyDescent="0.2">
      <c r="B362" s="851"/>
      <c r="C362" s="851"/>
      <c r="D362" s="27">
        <f t="shared" si="572"/>
        <v>46</v>
      </c>
      <c r="E362" s="191" t="str">
        <f t="shared" si="573"/>
        <v>Mo</v>
      </c>
      <c r="F362" s="191">
        <f t="shared" si="574"/>
        <v>2023</v>
      </c>
      <c r="G362" s="191">
        <f t="shared" si="575"/>
        <v>11</v>
      </c>
      <c r="H362" s="191">
        <f t="shared" si="577"/>
        <v>13</v>
      </c>
      <c r="I362" s="192">
        <f t="shared" si="576"/>
        <v>43781</v>
      </c>
      <c r="J362" s="192"/>
      <c r="K362" s="193">
        <v>8</v>
      </c>
      <c r="L362" s="194">
        <v>30</v>
      </c>
      <c r="M362" s="193">
        <v>13</v>
      </c>
      <c r="N362" s="194">
        <v>0</v>
      </c>
      <c r="O362" s="193">
        <v>13</v>
      </c>
      <c r="P362" s="194">
        <v>30</v>
      </c>
      <c r="Q362" s="193">
        <v>16</v>
      </c>
      <c r="R362" s="194">
        <v>30</v>
      </c>
      <c r="S362" s="193">
        <f t="shared" si="555"/>
        <v>16</v>
      </c>
      <c r="T362" s="194">
        <f t="shared" si="556"/>
        <v>30</v>
      </c>
      <c r="U362" s="193">
        <f t="shared" si="557"/>
        <v>16</v>
      </c>
      <c r="V362" s="194">
        <f t="shared" si="558"/>
        <v>30</v>
      </c>
      <c r="W362" s="195">
        <f t="shared" si="559"/>
        <v>0.35416666666666669</v>
      </c>
      <c r="X362" s="195">
        <f t="shared" si="560"/>
        <v>0.54166666666666663</v>
      </c>
      <c r="Y362" s="195">
        <f t="shared" si="561"/>
        <v>0.5625</v>
      </c>
      <c r="Z362" s="195">
        <f t="shared" si="562"/>
        <v>0.6875</v>
      </c>
      <c r="AA362" s="195">
        <f t="shared" si="563"/>
        <v>0.6875</v>
      </c>
      <c r="AB362" s="195">
        <f t="shared" si="564"/>
        <v>0.6875</v>
      </c>
      <c r="AC362" s="667"/>
      <c r="AD362" s="196">
        <f t="shared" si="565"/>
        <v>0.35069444444444442</v>
      </c>
      <c r="AE362" s="667"/>
      <c r="AF362" s="196">
        <f t="shared" si="566"/>
        <v>0.31249999999999994</v>
      </c>
      <c r="AG362" s="196"/>
      <c r="AH362" s="196" t="s">
        <v>963</v>
      </c>
      <c r="AI362" s="196"/>
      <c r="AJ362" s="150"/>
      <c r="AK362" s="709">
        <f t="shared" si="567"/>
        <v>0</v>
      </c>
      <c r="AL362" s="709">
        <f t="shared" si="568"/>
        <v>0</v>
      </c>
      <c r="AM362" s="709">
        <f t="shared" si="569"/>
        <v>0</v>
      </c>
      <c r="AN362" s="709"/>
      <c r="AO362" s="709">
        <f t="shared" si="570"/>
        <v>1</v>
      </c>
      <c r="AP362" s="709">
        <f t="shared" si="571"/>
        <v>1</v>
      </c>
      <c r="AS362" s="184"/>
      <c r="AW362" s="225"/>
      <c r="AX362" s="79"/>
      <c r="AZ362" s="176"/>
      <c r="BD362" s="225"/>
    </row>
    <row r="363" spans="2:64" ht="12.75" customHeight="1" outlineLevel="1" x14ac:dyDescent="0.2">
      <c r="B363" s="851"/>
      <c r="C363" s="851"/>
      <c r="D363" s="27" t="str">
        <f t="shared" si="572"/>
        <v/>
      </c>
      <c r="E363" s="191" t="str">
        <f t="shared" si="573"/>
        <v>Di</v>
      </c>
      <c r="F363" s="191">
        <f t="shared" si="574"/>
        <v>2023</v>
      </c>
      <c r="G363" s="191">
        <f t="shared" si="575"/>
        <v>11</v>
      </c>
      <c r="H363" s="191">
        <f t="shared" si="577"/>
        <v>14</v>
      </c>
      <c r="I363" s="192">
        <f t="shared" si="576"/>
        <v>43782</v>
      </c>
      <c r="J363" s="192"/>
      <c r="K363" s="193">
        <v>8</v>
      </c>
      <c r="L363" s="194">
        <v>30</v>
      </c>
      <c r="M363" s="193">
        <v>13</v>
      </c>
      <c r="N363" s="194">
        <v>0</v>
      </c>
      <c r="O363" s="193">
        <v>13</v>
      </c>
      <c r="P363" s="194">
        <v>30</v>
      </c>
      <c r="Q363" s="193">
        <v>16</v>
      </c>
      <c r="R363" s="194">
        <v>30</v>
      </c>
      <c r="S363" s="193">
        <f t="shared" si="555"/>
        <v>16</v>
      </c>
      <c r="T363" s="194">
        <f t="shared" si="556"/>
        <v>30</v>
      </c>
      <c r="U363" s="193">
        <f t="shared" si="557"/>
        <v>16</v>
      </c>
      <c r="V363" s="194">
        <f t="shared" si="558"/>
        <v>30</v>
      </c>
      <c r="W363" s="195">
        <f t="shared" si="559"/>
        <v>0.35416666666666669</v>
      </c>
      <c r="X363" s="195">
        <f t="shared" si="560"/>
        <v>0.54166666666666663</v>
      </c>
      <c r="Y363" s="195">
        <f t="shared" si="561"/>
        <v>0.5625</v>
      </c>
      <c r="Z363" s="195">
        <f t="shared" si="562"/>
        <v>0.6875</v>
      </c>
      <c r="AA363" s="195">
        <f t="shared" si="563"/>
        <v>0.6875</v>
      </c>
      <c r="AB363" s="195">
        <f t="shared" si="564"/>
        <v>0.6875</v>
      </c>
      <c r="AC363" s="667"/>
      <c r="AD363" s="196">
        <f t="shared" si="565"/>
        <v>0.35069444444444442</v>
      </c>
      <c r="AE363" s="667"/>
      <c r="AF363" s="196">
        <f t="shared" si="566"/>
        <v>0.31249999999999994</v>
      </c>
      <c r="AG363" s="196"/>
      <c r="AH363" s="196" t="s">
        <v>963</v>
      </c>
      <c r="AI363" s="196"/>
      <c r="AJ363" s="150"/>
      <c r="AK363" s="709">
        <f t="shared" si="567"/>
        <v>0</v>
      </c>
      <c r="AL363" s="709">
        <f t="shared" si="568"/>
        <v>0</v>
      </c>
      <c r="AM363" s="709">
        <f t="shared" si="569"/>
        <v>0</v>
      </c>
      <c r="AN363" s="709"/>
      <c r="AO363" s="709">
        <f t="shared" si="570"/>
        <v>1</v>
      </c>
      <c r="AP363" s="709">
        <f t="shared" si="571"/>
        <v>1</v>
      </c>
      <c r="AS363" s="184"/>
      <c r="AW363" s="225"/>
      <c r="AX363" s="79"/>
      <c r="AZ363" s="176"/>
      <c r="BD363" s="225"/>
    </row>
    <row r="364" spans="2:64" ht="12.75" customHeight="1" outlineLevel="1" x14ac:dyDescent="0.2">
      <c r="B364" s="851"/>
      <c r="C364" s="851"/>
      <c r="D364" s="27" t="str">
        <f t="shared" si="572"/>
        <v/>
      </c>
      <c r="E364" s="191" t="str">
        <f t="shared" si="573"/>
        <v>Mi</v>
      </c>
      <c r="F364" s="191">
        <f t="shared" si="574"/>
        <v>2023</v>
      </c>
      <c r="G364" s="191">
        <f t="shared" si="575"/>
        <v>11</v>
      </c>
      <c r="H364" s="191">
        <f t="shared" si="577"/>
        <v>15</v>
      </c>
      <c r="I364" s="192">
        <f t="shared" si="576"/>
        <v>43783</v>
      </c>
      <c r="J364" s="192"/>
      <c r="K364" s="193">
        <v>8</v>
      </c>
      <c r="L364" s="194">
        <v>30</v>
      </c>
      <c r="M364" s="193">
        <v>13</v>
      </c>
      <c r="N364" s="194">
        <v>0</v>
      </c>
      <c r="O364" s="193">
        <v>13</v>
      </c>
      <c r="P364" s="194">
        <v>30</v>
      </c>
      <c r="Q364" s="193">
        <v>16</v>
      </c>
      <c r="R364" s="194">
        <v>50</v>
      </c>
      <c r="S364" s="193">
        <f t="shared" si="555"/>
        <v>16</v>
      </c>
      <c r="T364" s="194">
        <f t="shared" si="556"/>
        <v>50</v>
      </c>
      <c r="U364" s="193">
        <f t="shared" si="557"/>
        <v>16</v>
      </c>
      <c r="V364" s="194">
        <f t="shared" si="558"/>
        <v>50</v>
      </c>
      <c r="W364" s="195">
        <f t="shared" si="559"/>
        <v>0.35416666666666669</v>
      </c>
      <c r="X364" s="195">
        <f t="shared" si="560"/>
        <v>0.54166666666666663</v>
      </c>
      <c r="Y364" s="195">
        <f t="shared" si="561"/>
        <v>0.5625</v>
      </c>
      <c r="Z364" s="195">
        <f t="shared" si="562"/>
        <v>0.70138888888888884</v>
      </c>
      <c r="AA364" s="195">
        <f t="shared" si="563"/>
        <v>0.70138888888888884</v>
      </c>
      <c r="AB364" s="195">
        <f t="shared" si="564"/>
        <v>0.70138888888888884</v>
      </c>
      <c r="AC364" s="667"/>
      <c r="AD364" s="196">
        <f t="shared" si="565"/>
        <v>0.35069444444444442</v>
      </c>
      <c r="AE364" s="667"/>
      <c r="AF364" s="196">
        <f t="shared" si="566"/>
        <v>0.32638888888888878</v>
      </c>
      <c r="AG364" s="196"/>
      <c r="AH364" s="196" t="s">
        <v>963</v>
      </c>
      <c r="AI364" s="196"/>
      <c r="AJ364" s="150"/>
      <c r="AK364" s="709">
        <f t="shared" si="567"/>
        <v>0</v>
      </c>
      <c r="AL364" s="709">
        <f t="shared" si="568"/>
        <v>0</v>
      </c>
      <c r="AM364" s="709">
        <f t="shared" si="569"/>
        <v>0</v>
      </c>
      <c r="AN364" s="709"/>
      <c r="AO364" s="709">
        <f t="shared" si="570"/>
        <v>1</v>
      </c>
      <c r="AP364" s="709">
        <f t="shared" si="571"/>
        <v>1</v>
      </c>
      <c r="AS364" s="184"/>
      <c r="AW364" s="225"/>
      <c r="AX364" s="79"/>
      <c r="AZ364" s="176"/>
      <c r="BD364" s="225"/>
    </row>
    <row r="365" spans="2:64" ht="12.75" customHeight="1" outlineLevel="1" x14ac:dyDescent="0.2">
      <c r="B365" s="851"/>
      <c r="C365" s="851"/>
      <c r="D365" s="27" t="str">
        <f t="shared" si="572"/>
        <v/>
      </c>
      <c r="E365" s="191" t="str">
        <f t="shared" si="573"/>
        <v>Do</v>
      </c>
      <c r="F365" s="191">
        <f t="shared" si="574"/>
        <v>2023</v>
      </c>
      <c r="G365" s="191">
        <f t="shared" si="575"/>
        <v>11</v>
      </c>
      <c r="H365" s="191">
        <f t="shared" si="577"/>
        <v>16</v>
      </c>
      <c r="I365" s="192">
        <f t="shared" si="576"/>
        <v>43784</v>
      </c>
      <c r="J365" s="192"/>
      <c r="K365" s="193">
        <v>8</v>
      </c>
      <c r="L365" s="194">
        <v>10</v>
      </c>
      <c r="M365" s="193">
        <v>13</v>
      </c>
      <c r="N365" s="194">
        <v>0</v>
      </c>
      <c r="O365" s="193">
        <v>13</v>
      </c>
      <c r="P365" s="194">
        <v>30</v>
      </c>
      <c r="Q365" s="193">
        <v>16</v>
      </c>
      <c r="R365" s="194">
        <v>30</v>
      </c>
      <c r="S365" s="193">
        <f t="shared" si="555"/>
        <v>16</v>
      </c>
      <c r="T365" s="194">
        <f t="shared" si="556"/>
        <v>30</v>
      </c>
      <c r="U365" s="193">
        <f t="shared" si="557"/>
        <v>16</v>
      </c>
      <c r="V365" s="194">
        <f t="shared" si="558"/>
        <v>30</v>
      </c>
      <c r="W365" s="195">
        <f t="shared" si="559"/>
        <v>0.34027777777777773</v>
      </c>
      <c r="X365" s="195">
        <f t="shared" si="560"/>
        <v>0.54166666666666663</v>
      </c>
      <c r="Y365" s="195">
        <f t="shared" si="561"/>
        <v>0.5625</v>
      </c>
      <c r="Z365" s="195">
        <f t="shared" si="562"/>
        <v>0.6875</v>
      </c>
      <c r="AA365" s="195">
        <f t="shared" si="563"/>
        <v>0.6875</v>
      </c>
      <c r="AB365" s="195">
        <f t="shared" si="564"/>
        <v>0.6875</v>
      </c>
      <c r="AC365" s="667"/>
      <c r="AD365" s="196">
        <f t="shared" si="565"/>
        <v>0.35069444444444442</v>
      </c>
      <c r="AE365" s="667"/>
      <c r="AF365" s="196">
        <f t="shared" si="566"/>
        <v>0.3263888888888889</v>
      </c>
      <c r="AG365" s="196"/>
      <c r="AH365" s="196" t="s">
        <v>963</v>
      </c>
      <c r="AI365" s="196"/>
      <c r="AK365" s="709">
        <f t="shared" si="567"/>
        <v>0</v>
      </c>
      <c r="AL365" s="709">
        <f t="shared" si="568"/>
        <v>0</v>
      </c>
      <c r="AM365" s="709">
        <f t="shared" si="569"/>
        <v>0</v>
      </c>
      <c r="AN365" s="709"/>
      <c r="AO365" s="709">
        <f t="shared" si="570"/>
        <v>1</v>
      </c>
      <c r="AP365" s="709">
        <f t="shared" si="571"/>
        <v>1</v>
      </c>
      <c r="AS365" s="184"/>
      <c r="AW365" s="225"/>
      <c r="AX365" s="79"/>
      <c r="AZ365" s="176"/>
      <c r="BD365" s="225"/>
    </row>
    <row r="366" spans="2:64" ht="12.75" customHeight="1" outlineLevel="1" x14ac:dyDescent="0.2">
      <c r="B366" s="851"/>
      <c r="C366" s="851"/>
      <c r="D366" s="27" t="str">
        <f t="shared" si="572"/>
        <v/>
      </c>
      <c r="E366" s="191" t="str">
        <f t="shared" si="573"/>
        <v>Fr</v>
      </c>
      <c r="F366" s="191">
        <f t="shared" si="574"/>
        <v>2023</v>
      </c>
      <c r="G366" s="191">
        <f t="shared" si="575"/>
        <v>11</v>
      </c>
      <c r="H366" s="191">
        <f t="shared" si="577"/>
        <v>17</v>
      </c>
      <c r="I366" s="192">
        <f t="shared" si="576"/>
        <v>43785</v>
      </c>
      <c r="J366" s="192"/>
      <c r="K366" s="193">
        <v>7</v>
      </c>
      <c r="L366" s="194">
        <v>0</v>
      </c>
      <c r="M366" s="193">
        <v>12</v>
      </c>
      <c r="N366" s="194">
        <v>0</v>
      </c>
      <c r="O366" s="193">
        <v>12</v>
      </c>
      <c r="P366" s="194">
        <v>30</v>
      </c>
      <c r="Q366" s="193">
        <v>16</v>
      </c>
      <c r="R366" s="194">
        <v>0</v>
      </c>
      <c r="S366" s="193">
        <f t="shared" si="555"/>
        <v>16</v>
      </c>
      <c r="T366" s="194">
        <f t="shared" si="556"/>
        <v>0</v>
      </c>
      <c r="U366" s="193">
        <f t="shared" si="557"/>
        <v>16</v>
      </c>
      <c r="V366" s="194">
        <f t="shared" si="558"/>
        <v>0</v>
      </c>
      <c r="W366" s="195">
        <f t="shared" si="559"/>
        <v>0.29166666666666669</v>
      </c>
      <c r="X366" s="195">
        <f t="shared" si="560"/>
        <v>0.5</v>
      </c>
      <c r="Y366" s="195">
        <f t="shared" si="561"/>
        <v>0.52083333333333337</v>
      </c>
      <c r="Z366" s="195">
        <f t="shared" si="562"/>
        <v>0.66666666666666663</v>
      </c>
      <c r="AA366" s="195">
        <f t="shared" si="563"/>
        <v>0.66666666666666663</v>
      </c>
      <c r="AB366" s="195">
        <f t="shared" si="564"/>
        <v>0.66666666666666663</v>
      </c>
      <c r="AC366" s="667"/>
      <c r="AD366" s="196">
        <f t="shared" si="565"/>
        <v>0.35069444444444442</v>
      </c>
      <c r="AE366" s="667"/>
      <c r="AF366" s="196">
        <f t="shared" si="566"/>
        <v>0.35416666666666657</v>
      </c>
      <c r="AG366" s="196"/>
      <c r="AH366" s="196" t="s">
        <v>1684</v>
      </c>
      <c r="AI366" s="196"/>
      <c r="AK366" s="709">
        <f t="shared" si="567"/>
        <v>0</v>
      </c>
      <c r="AL366" s="709">
        <f t="shared" si="568"/>
        <v>0</v>
      </c>
      <c r="AM366" s="709">
        <f t="shared" si="569"/>
        <v>0</v>
      </c>
      <c r="AN366" s="709"/>
      <c r="AO366" s="709">
        <f t="shared" si="570"/>
        <v>1</v>
      </c>
      <c r="AP366" s="709">
        <f t="shared" si="571"/>
        <v>1</v>
      </c>
      <c r="AS366" s="184"/>
      <c r="AW366" s="225"/>
      <c r="AX366" s="79"/>
      <c r="AZ366" s="176"/>
      <c r="BD366" s="225"/>
    </row>
    <row r="367" spans="2:64" ht="12.75" customHeight="1" outlineLevel="1" x14ac:dyDescent="0.2">
      <c r="B367" s="851"/>
      <c r="C367" s="851"/>
      <c r="D367" s="27" t="str">
        <f t="shared" si="572"/>
        <v/>
      </c>
      <c r="E367" s="191" t="str">
        <f t="shared" si="573"/>
        <v>Sa</v>
      </c>
      <c r="F367" s="191">
        <f t="shared" si="574"/>
        <v>2023</v>
      </c>
      <c r="G367" s="191">
        <f t="shared" si="575"/>
        <v>11</v>
      </c>
      <c r="H367" s="191">
        <f t="shared" si="577"/>
        <v>18</v>
      </c>
      <c r="I367" s="192">
        <f t="shared" si="576"/>
        <v>43786</v>
      </c>
      <c r="J367" s="192"/>
      <c r="K367" s="193">
        <f t="shared" ref="K367:R375" si="578">IF(OR($E367="Sa",$E367="So"),K$4,K$5)</f>
        <v>0</v>
      </c>
      <c r="L367" s="194">
        <f t="shared" si="578"/>
        <v>0</v>
      </c>
      <c r="M367" s="193">
        <f t="shared" si="578"/>
        <v>0</v>
      </c>
      <c r="N367" s="194">
        <f t="shared" si="578"/>
        <v>0</v>
      </c>
      <c r="O367" s="193">
        <f t="shared" si="578"/>
        <v>0</v>
      </c>
      <c r="P367" s="194">
        <f t="shared" si="578"/>
        <v>0</v>
      </c>
      <c r="Q367" s="193">
        <f t="shared" si="578"/>
        <v>0</v>
      </c>
      <c r="R367" s="194">
        <f t="shared" si="578"/>
        <v>0</v>
      </c>
      <c r="S367" s="193">
        <f t="shared" si="555"/>
        <v>0</v>
      </c>
      <c r="T367" s="194">
        <f t="shared" si="556"/>
        <v>0</v>
      </c>
      <c r="U367" s="193">
        <f t="shared" si="557"/>
        <v>0</v>
      </c>
      <c r="V367" s="194">
        <f t="shared" si="558"/>
        <v>0</v>
      </c>
      <c r="W367" s="195">
        <f t="shared" si="559"/>
        <v>0</v>
      </c>
      <c r="X367" s="195">
        <f t="shared" si="560"/>
        <v>0</v>
      </c>
      <c r="Y367" s="195">
        <f t="shared" si="561"/>
        <v>0</v>
      </c>
      <c r="Z367" s="195">
        <f t="shared" si="562"/>
        <v>0</v>
      </c>
      <c r="AA367" s="195">
        <f t="shared" si="563"/>
        <v>0</v>
      </c>
      <c r="AB367" s="195">
        <f t="shared" si="564"/>
        <v>0</v>
      </c>
      <c r="AC367" s="667"/>
      <c r="AD367" s="196">
        <f t="shared" si="565"/>
        <v>0</v>
      </c>
      <c r="AE367" s="667"/>
      <c r="AF367" s="196">
        <f t="shared" si="566"/>
        <v>0</v>
      </c>
      <c r="AG367" s="196"/>
      <c r="AH367" s="196"/>
      <c r="AI367" s="196"/>
      <c r="AK367" s="709">
        <f t="shared" si="567"/>
        <v>0</v>
      </c>
      <c r="AL367" s="709">
        <f t="shared" si="568"/>
        <v>0</v>
      </c>
      <c r="AM367" s="709">
        <f t="shared" si="569"/>
        <v>0</v>
      </c>
      <c r="AN367" s="709"/>
      <c r="AO367" s="709">
        <f t="shared" si="570"/>
        <v>0</v>
      </c>
      <c r="AP367" s="709">
        <f t="shared" si="571"/>
        <v>0</v>
      </c>
      <c r="AS367" s="184"/>
      <c r="AW367" s="225"/>
      <c r="AX367" s="79"/>
      <c r="AZ367" s="176"/>
      <c r="BD367" s="225"/>
    </row>
    <row r="368" spans="2:64" ht="12.75" customHeight="1" outlineLevel="1" x14ac:dyDescent="0.2">
      <c r="B368" s="851"/>
      <c r="C368" s="851"/>
      <c r="D368" s="27" t="str">
        <f t="shared" si="572"/>
        <v/>
      </c>
      <c r="E368" s="191" t="str">
        <f t="shared" si="573"/>
        <v>So</v>
      </c>
      <c r="F368" s="191">
        <f t="shared" si="574"/>
        <v>2023</v>
      </c>
      <c r="G368" s="191">
        <f t="shared" si="575"/>
        <v>11</v>
      </c>
      <c r="H368" s="191">
        <f t="shared" si="577"/>
        <v>19</v>
      </c>
      <c r="I368" s="192">
        <f t="shared" si="576"/>
        <v>43787</v>
      </c>
      <c r="J368" s="192"/>
      <c r="K368" s="193">
        <f t="shared" si="578"/>
        <v>0</v>
      </c>
      <c r="L368" s="194">
        <f t="shared" si="578"/>
        <v>0</v>
      </c>
      <c r="M368" s="193">
        <f t="shared" si="578"/>
        <v>0</v>
      </c>
      <c r="N368" s="194">
        <f t="shared" si="578"/>
        <v>0</v>
      </c>
      <c r="O368" s="193">
        <f t="shared" si="578"/>
        <v>0</v>
      </c>
      <c r="P368" s="194">
        <f t="shared" si="578"/>
        <v>0</v>
      </c>
      <c r="Q368" s="193">
        <f t="shared" si="578"/>
        <v>0</v>
      </c>
      <c r="R368" s="194">
        <f t="shared" si="578"/>
        <v>0</v>
      </c>
      <c r="S368" s="193">
        <f t="shared" si="555"/>
        <v>0</v>
      </c>
      <c r="T368" s="194">
        <f t="shared" si="556"/>
        <v>0</v>
      </c>
      <c r="U368" s="193">
        <f t="shared" si="557"/>
        <v>0</v>
      </c>
      <c r="V368" s="194">
        <f t="shared" si="558"/>
        <v>0</v>
      </c>
      <c r="W368" s="195">
        <f t="shared" si="559"/>
        <v>0</v>
      </c>
      <c r="X368" s="195">
        <f t="shared" si="560"/>
        <v>0</v>
      </c>
      <c r="Y368" s="195">
        <f t="shared" si="561"/>
        <v>0</v>
      </c>
      <c r="Z368" s="195">
        <f t="shared" si="562"/>
        <v>0</v>
      </c>
      <c r="AA368" s="195">
        <f t="shared" si="563"/>
        <v>0</v>
      </c>
      <c r="AB368" s="195">
        <f t="shared" si="564"/>
        <v>0</v>
      </c>
      <c r="AC368" s="667"/>
      <c r="AD368" s="196">
        <f t="shared" si="565"/>
        <v>0</v>
      </c>
      <c r="AE368" s="667"/>
      <c r="AF368" s="196">
        <f t="shared" si="566"/>
        <v>0</v>
      </c>
      <c r="AG368" s="196"/>
      <c r="AH368" s="196"/>
      <c r="AI368" s="196"/>
      <c r="AK368" s="709">
        <f t="shared" si="567"/>
        <v>0</v>
      </c>
      <c r="AL368" s="709">
        <f t="shared" si="568"/>
        <v>0</v>
      </c>
      <c r="AM368" s="709">
        <f t="shared" si="569"/>
        <v>0</v>
      </c>
      <c r="AN368" s="709"/>
      <c r="AO368" s="709">
        <f t="shared" si="570"/>
        <v>0</v>
      </c>
      <c r="AP368" s="709">
        <f t="shared" si="571"/>
        <v>0</v>
      </c>
      <c r="AS368" s="184"/>
      <c r="AW368" s="225"/>
      <c r="AX368" s="79"/>
      <c r="AZ368" s="176"/>
      <c r="BD368" s="225"/>
      <c r="BK368" s="767">
        <v>68.5</v>
      </c>
      <c r="BL368" s="767">
        <v>68.5</v>
      </c>
    </row>
    <row r="369" spans="1:64" ht="12.75" customHeight="1" outlineLevel="1" x14ac:dyDescent="0.2">
      <c r="B369" s="851"/>
      <c r="C369" s="851"/>
      <c r="D369" s="27">
        <f t="shared" si="572"/>
        <v>47</v>
      </c>
      <c r="E369" s="191" t="str">
        <f t="shared" si="573"/>
        <v>Mo</v>
      </c>
      <c r="F369" s="191">
        <f t="shared" si="574"/>
        <v>2023</v>
      </c>
      <c r="G369" s="191">
        <f t="shared" si="575"/>
        <v>11</v>
      </c>
      <c r="H369" s="191">
        <f t="shared" si="577"/>
        <v>20</v>
      </c>
      <c r="I369" s="192">
        <f t="shared" si="576"/>
        <v>43788</v>
      </c>
      <c r="J369" s="192"/>
      <c r="K369" s="193">
        <v>8</v>
      </c>
      <c r="L369" s="194">
        <v>20</v>
      </c>
      <c r="M369" s="193">
        <v>13</v>
      </c>
      <c r="N369" s="194">
        <v>0</v>
      </c>
      <c r="O369" s="193">
        <v>13</v>
      </c>
      <c r="P369" s="194">
        <v>30</v>
      </c>
      <c r="Q369" s="193">
        <v>16</v>
      </c>
      <c r="R369" s="194">
        <v>30</v>
      </c>
      <c r="S369" s="193">
        <f t="shared" si="555"/>
        <v>16</v>
      </c>
      <c r="T369" s="194">
        <f t="shared" si="556"/>
        <v>30</v>
      </c>
      <c r="U369" s="193">
        <f t="shared" si="557"/>
        <v>16</v>
      </c>
      <c r="V369" s="194">
        <f t="shared" si="558"/>
        <v>30</v>
      </c>
      <c r="W369" s="195">
        <f t="shared" si="559"/>
        <v>0.34722222222222227</v>
      </c>
      <c r="X369" s="195">
        <f t="shared" si="560"/>
        <v>0.54166666666666663</v>
      </c>
      <c r="Y369" s="195">
        <f t="shared" si="561"/>
        <v>0.5625</v>
      </c>
      <c r="Z369" s="195">
        <f t="shared" si="562"/>
        <v>0.6875</v>
      </c>
      <c r="AA369" s="195">
        <f t="shared" si="563"/>
        <v>0.6875</v>
      </c>
      <c r="AB369" s="195">
        <f t="shared" si="564"/>
        <v>0.6875</v>
      </c>
      <c r="AC369" s="667"/>
      <c r="AD369" s="196">
        <f t="shared" si="565"/>
        <v>0.35069444444444442</v>
      </c>
      <c r="AE369" s="667"/>
      <c r="AF369" s="196">
        <f t="shared" si="566"/>
        <v>0.31944444444444436</v>
      </c>
      <c r="AG369" s="196"/>
      <c r="AH369" s="196" t="s">
        <v>963</v>
      </c>
      <c r="AI369" s="196"/>
      <c r="AK369" s="709">
        <f t="shared" si="567"/>
        <v>0</v>
      </c>
      <c r="AL369" s="709">
        <f t="shared" si="568"/>
        <v>0</v>
      </c>
      <c r="AM369" s="709">
        <f t="shared" si="569"/>
        <v>0</v>
      </c>
      <c r="AN369" s="709"/>
      <c r="AO369" s="709">
        <f t="shared" si="570"/>
        <v>1</v>
      </c>
      <c r="AP369" s="709">
        <f t="shared" si="571"/>
        <v>1</v>
      </c>
      <c r="AS369" s="184"/>
      <c r="AW369" s="225"/>
      <c r="AX369" s="79"/>
      <c r="AZ369" s="176"/>
      <c r="BD369" s="225"/>
      <c r="BK369" s="761">
        <f>BK$368</f>
        <v>68.5</v>
      </c>
      <c r="BL369" s="761">
        <f>BL$368</f>
        <v>68.5</v>
      </c>
    </row>
    <row r="370" spans="1:64" ht="12.75" customHeight="1" outlineLevel="1" x14ac:dyDescent="0.2">
      <c r="B370" s="851"/>
      <c r="C370" s="851"/>
      <c r="D370" s="27" t="str">
        <f t="shared" si="572"/>
        <v/>
      </c>
      <c r="E370" s="191" t="str">
        <f t="shared" si="573"/>
        <v>Di</v>
      </c>
      <c r="F370" s="191">
        <f t="shared" si="574"/>
        <v>2023</v>
      </c>
      <c r="G370" s="191">
        <f t="shared" si="575"/>
        <v>11</v>
      </c>
      <c r="H370" s="191">
        <f t="shared" si="577"/>
        <v>21</v>
      </c>
      <c r="I370" s="192">
        <f t="shared" si="576"/>
        <v>43789</v>
      </c>
      <c r="J370" s="192"/>
      <c r="K370" s="193">
        <v>8</v>
      </c>
      <c r="L370" s="194">
        <v>20</v>
      </c>
      <c r="M370" s="193">
        <v>13</v>
      </c>
      <c r="N370" s="194">
        <v>0</v>
      </c>
      <c r="O370" s="193">
        <v>13</v>
      </c>
      <c r="P370" s="194">
        <v>30</v>
      </c>
      <c r="Q370" s="193">
        <v>16</v>
      </c>
      <c r="R370" s="194">
        <v>30</v>
      </c>
      <c r="S370" s="193">
        <f t="shared" si="555"/>
        <v>16</v>
      </c>
      <c r="T370" s="194">
        <f t="shared" si="556"/>
        <v>30</v>
      </c>
      <c r="U370" s="193">
        <f t="shared" si="557"/>
        <v>16</v>
      </c>
      <c r="V370" s="194">
        <f t="shared" si="558"/>
        <v>30</v>
      </c>
      <c r="W370" s="195">
        <f t="shared" si="559"/>
        <v>0.34722222222222227</v>
      </c>
      <c r="X370" s="195">
        <f t="shared" si="560"/>
        <v>0.54166666666666663</v>
      </c>
      <c r="Y370" s="195">
        <f t="shared" si="561"/>
        <v>0.5625</v>
      </c>
      <c r="Z370" s="195">
        <f t="shared" si="562"/>
        <v>0.6875</v>
      </c>
      <c r="AA370" s="195">
        <f t="shared" si="563"/>
        <v>0.6875</v>
      </c>
      <c r="AB370" s="195">
        <f t="shared" si="564"/>
        <v>0.6875</v>
      </c>
      <c r="AC370" s="667"/>
      <c r="AD370" s="196">
        <f t="shared" si="565"/>
        <v>0.35069444444444442</v>
      </c>
      <c r="AE370" s="667"/>
      <c r="AF370" s="196">
        <f t="shared" si="566"/>
        <v>0.31944444444444436</v>
      </c>
      <c r="AG370" s="196"/>
      <c r="AH370" s="196" t="s">
        <v>963</v>
      </c>
      <c r="AI370" s="196"/>
      <c r="AK370" s="709">
        <f t="shared" si="567"/>
        <v>0</v>
      </c>
      <c r="AL370" s="709">
        <f t="shared" si="568"/>
        <v>0</v>
      </c>
      <c r="AM370" s="709">
        <f t="shared" si="569"/>
        <v>0</v>
      </c>
      <c r="AN370" s="709"/>
      <c r="AO370" s="709">
        <f t="shared" si="570"/>
        <v>1</v>
      </c>
      <c r="AP370" s="709">
        <f t="shared" si="571"/>
        <v>1</v>
      </c>
      <c r="AS370" s="184"/>
      <c r="AW370" s="225"/>
      <c r="AX370" s="79"/>
      <c r="AZ370" s="176"/>
      <c r="BC370" s="29"/>
      <c r="BD370" s="225"/>
      <c r="BK370" s="761">
        <f t="shared" ref="BK370:BL372" si="579">BK$368</f>
        <v>68.5</v>
      </c>
      <c r="BL370" s="761">
        <f t="shared" si="579"/>
        <v>68.5</v>
      </c>
    </row>
    <row r="371" spans="1:64" ht="12.75" customHeight="1" outlineLevel="1" x14ac:dyDescent="0.2">
      <c r="B371" s="851"/>
      <c r="C371" s="851"/>
      <c r="D371" s="27" t="str">
        <f t="shared" si="572"/>
        <v/>
      </c>
      <c r="E371" s="191" t="str">
        <f t="shared" si="573"/>
        <v>Mi</v>
      </c>
      <c r="F371" s="191">
        <f t="shared" si="574"/>
        <v>2023</v>
      </c>
      <c r="G371" s="191">
        <f t="shared" si="575"/>
        <v>11</v>
      </c>
      <c r="H371" s="191">
        <f t="shared" si="577"/>
        <v>22</v>
      </c>
      <c r="I371" s="192">
        <f t="shared" si="576"/>
        <v>43790</v>
      </c>
      <c r="J371" s="192"/>
      <c r="K371" s="193">
        <v>8</v>
      </c>
      <c r="L371" s="194">
        <v>30</v>
      </c>
      <c r="M371" s="193">
        <v>13</v>
      </c>
      <c r="N371" s="194">
        <v>0</v>
      </c>
      <c r="O371" s="193">
        <v>13</v>
      </c>
      <c r="P371" s="194">
        <v>30</v>
      </c>
      <c r="Q371" s="193">
        <v>16</v>
      </c>
      <c r="R371" s="194">
        <v>30</v>
      </c>
      <c r="S371" s="193">
        <f t="shared" si="555"/>
        <v>16</v>
      </c>
      <c r="T371" s="194">
        <f t="shared" si="556"/>
        <v>30</v>
      </c>
      <c r="U371" s="193">
        <f t="shared" si="557"/>
        <v>16</v>
      </c>
      <c r="V371" s="194">
        <f t="shared" si="558"/>
        <v>30</v>
      </c>
      <c r="W371" s="195">
        <f t="shared" si="559"/>
        <v>0.35416666666666669</v>
      </c>
      <c r="X371" s="195">
        <f t="shared" si="560"/>
        <v>0.54166666666666663</v>
      </c>
      <c r="Y371" s="195">
        <f t="shared" si="561"/>
        <v>0.5625</v>
      </c>
      <c r="Z371" s="195">
        <f t="shared" si="562"/>
        <v>0.6875</v>
      </c>
      <c r="AA371" s="195">
        <f t="shared" si="563"/>
        <v>0.6875</v>
      </c>
      <c r="AB371" s="195">
        <f t="shared" si="564"/>
        <v>0.6875</v>
      </c>
      <c r="AC371" s="667"/>
      <c r="AD371" s="196">
        <f t="shared" si="565"/>
        <v>0.35069444444444442</v>
      </c>
      <c r="AE371" s="667"/>
      <c r="AF371" s="196">
        <f t="shared" si="566"/>
        <v>0.31249999999999994</v>
      </c>
      <c r="AG371" s="196"/>
      <c r="AH371" s="196" t="s">
        <v>963</v>
      </c>
      <c r="AI371" s="196"/>
      <c r="AK371" s="709">
        <f t="shared" si="567"/>
        <v>0</v>
      </c>
      <c r="AL371" s="709">
        <f t="shared" si="568"/>
        <v>0</v>
      </c>
      <c r="AM371" s="709">
        <f t="shared" si="569"/>
        <v>0</v>
      </c>
      <c r="AN371" s="709"/>
      <c r="AO371" s="709">
        <f t="shared" si="570"/>
        <v>1</v>
      </c>
      <c r="AP371" s="709">
        <f t="shared" si="571"/>
        <v>1</v>
      </c>
      <c r="AS371" s="184"/>
      <c r="AW371" s="225"/>
      <c r="AX371" s="79"/>
      <c r="AZ371" s="176"/>
      <c r="BD371" s="225"/>
      <c r="BK371" s="761">
        <f t="shared" si="579"/>
        <v>68.5</v>
      </c>
      <c r="BL371" s="761">
        <f t="shared" si="579"/>
        <v>68.5</v>
      </c>
    </row>
    <row r="372" spans="1:64" ht="12.75" customHeight="1" outlineLevel="1" x14ac:dyDescent="0.2">
      <c r="B372" s="851"/>
      <c r="C372" s="851"/>
      <c r="D372" s="27" t="str">
        <f t="shared" si="572"/>
        <v/>
      </c>
      <c r="E372" s="191" t="str">
        <f t="shared" si="573"/>
        <v>Do</v>
      </c>
      <c r="F372" s="191">
        <f t="shared" si="574"/>
        <v>2023</v>
      </c>
      <c r="G372" s="191">
        <f t="shared" si="575"/>
        <v>11</v>
      </c>
      <c r="H372" s="191">
        <f t="shared" si="577"/>
        <v>23</v>
      </c>
      <c r="I372" s="192">
        <f t="shared" si="576"/>
        <v>43791</v>
      </c>
      <c r="J372" s="192"/>
      <c r="K372" s="193">
        <v>8</v>
      </c>
      <c r="L372" s="194">
        <v>30</v>
      </c>
      <c r="M372" s="193">
        <v>13</v>
      </c>
      <c r="N372" s="194">
        <v>0</v>
      </c>
      <c r="O372" s="193">
        <v>13</v>
      </c>
      <c r="P372" s="194">
        <v>30</v>
      </c>
      <c r="Q372" s="193">
        <v>16</v>
      </c>
      <c r="R372" s="194">
        <v>30</v>
      </c>
      <c r="S372" s="193">
        <f t="shared" si="555"/>
        <v>16</v>
      </c>
      <c r="T372" s="194">
        <f t="shared" si="556"/>
        <v>30</v>
      </c>
      <c r="U372" s="193">
        <f t="shared" si="557"/>
        <v>16</v>
      </c>
      <c r="V372" s="194">
        <f t="shared" si="558"/>
        <v>30</v>
      </c>
      <c r="W372" s="195">
        <f t="shared" si="559"/>
        <v>0.35416666666666669</v>
      </c>
      <c r="X372" s="195">
        <f t="shared" si="560"/>
        <v>0.54166666666666663</v>
      </c>
      <c r="Y372" s="195">
        <f t="shared" si="561"/>
        <v>0.5625</v>
      </c>
      <c r="Z372" s="195">
        <f t="shared" si="562"/>
        <v>0.6875</v>
      </c>
      <c r="AA372" s="195">
        <f t="shared" si="563"/>
        <v>0.6875</v>
      </c>
      <c r="AB372" s="195">
        <f t="shared" si="564"/>
        <v>0.6875</v>
      </c>
      <c r="AC372" s="667"/>
      <c r="AD372" s="196">
        <f t="shared" si="565"/>
        <v>0.35069444444444442</v>
      </c>
      <c r="AE372" s="667"/>
      <c r="AF372" s="196">
        <f t="shared" si="566"/>
        <v>0.31249999999999994</v>
      </c>
      <c r="AG372" s="196"/>
      <c r="AH372" s="196" t="s">
        <v>963</v>
      </c>
      <c r="AI372" s="196"/>
      <c r="AJ372" s="150"/>
      <c r="AK372" s="709">
        <f t="shared" si="567"/>
        <v>0</v>
      </c>
      <c r="AL372" s="709">
        <f t="shared" si="568"/>
        <v>0</v>
      </c>
      <c r="AM372" s="709">
        <f t="shared" si="569"/>
        <v>0</v>
      </c>
      <c r="AN372" s="709"/>
      <c r="AO372" s="709">
        <f t="shared" si="570"/>
        <v>1</v>
      </c>
      <c r="AP372" s="709">
        <f t="shared" si="571"/>
        <v>1</v>
      </c>
      <c r="AS372" s="184"/>
      <c r="AW372" s="225"/>
      <c r="AX372" s="79"/>
      <c r="AZ372" s="176"/>
      <c r="BD372" s="225"/>
      <c r="BK372" s="761">
        <f t="shared" si="579"/>
        <v>68.5</v>
      </c>
      <c r="BL372" s="761">
        <f t="shared" si="579"/>
        <v>68.5</v>
      </c>
    </row>
    <row r="373" spans="1:64" ht="12.75" customHeight="1" outlineLevel="1" x14ac:dyDescent="0.2">
      <c r="B373" s="851"/>
      <c r="C373" s="851"/>
      <c r="D373" s="27" t="str">
        <f t="shared" si="572"/>
        <v/>
      </c>
      <c r="E373" s="191" t="str">
        <f t="shared" si="573"/>
        <v>Fr</v>
      </c>
      <c r="F373" s="191">
        <f t="shared" si="574"/>
        <v>2023</v>
      </c>
      <c r="G373" s="191">
        <f t="shared" si="575"/>
        <v>11</v>
      </c>
      <c r="H373" s="191">
        <f t="shared" si="577"/>
        <v>24</v>
      </c>
      <c r="I373" s="192">
        <f t="shared" si="576"/>
        <v>43792</v>
      </c>
      <c r="J373" s="192"/>
      <c r="K373" s="193">
        <v>7</v>
      </c>
      <c r="L373" s="194">
        <v>0</v>
      </c>
      <c r="M373" s="193">
        <v>12</v>
      </c>
      <c r="N373" s="194">
        <v>0</v>
      </c>
      <c r="O373" s="193">
        <v>12</v>
      </c>
      <c r="P373" s="194">
        <v>30</v>
      </c>
      <c r="Q373" s="193">
        <v>16</v>
      </c>
      <c r="R373" s="194">
        <v>15</v>
      </c>
      <c r="S373" s="193">
        <f t="shared" si="555"/>
        <v>16</v>
      </c>
      <c r="T373" s="194">
        <f t="shared" si="556"/>
        <v>15</v>
      </c>
      <c r="U373" s="193">
        <f t="shared" si="557"/>
        <v>16</v>
      </c>
      <c r="V373" s="194">
        <f t="shared" si="558"/>
        <v>15</v>
      </c>
      <c r="W373" s="195">
        <f t="shared" si="559"/>
        <v>0.29166666666666669</v>
      </c>
      <c r="X373" s="195">
        <f t="shared" si="560"/>
        <v>0.5</v>
      </c>
      <c r="Y373" s="195">
        <f t="shared" si="561"/>
        <v>0.52083333333333337</v>
      </c>
      <c r="Z373" s="195">
        <f t="shared" si="562"/>
        <v>0.67708333333333337</v>
      </c>
      <c r="AA373" s="195">
        <f t="shared" si="563"/>
        <v>0.67708333333333337</v>
      </c>
      <c r="AB373" s="195">
        <f t="shared" si="564"/>
        <v>0.67708333333333337</v>
      </c>
      <c r="AC373" s="667"/>
      <c r="AD373" s="196">
        <f t="shared" si="565"/>
        <v>0.35069444444444442</v>
      </c>
      <c r="AE373" s="667"/>
      <c r="AF373" s="196">
        <f t="shared" si="566"/>
        <v>0.36458333333333331</v>
      </c>
      <c r="AG373" s="196"/>
      <c r="AH373" s="196" t="s">
        <v>1684</v>
      </c>
      <c r="AI373" s="196"/>
      <c r="AJ373" s="150"/>
      <c r="AK373" s="709">
        <f t="shared" si="567"/>
        <v>0</v>
      </c>
      <c r="AL373" s="709">
        <f t="shared" si="568"/>
        <v>0</v>
      </c>
      <c r="AM373" s="709">
        <f t="shared" si="569"/>
        <v>0</v>
      </c>
      <c r="AN373" s="709"/>
      <c r="AO373" s="709">
        <f t="shared" si="570"/>
        <v>1</v>
      </c>
      <c r="AP373" s="709">
        <f t="shared" si="571"/>
        <v>1</v>
      </c>
      <c r="AS373" s="184"/>
      <c r="AW373" s="225"/>
      <c r="AX373" s="79"/>
      <c r="AZ373" s="176"/>
      <c r="BD373" s="225"/>
      <c r="BK373" s="761">
        <v>0</v>
      </c>
      <c r="BL373" s="761">
        <v>0</v>
      </c>
    </row>
    <row r="374" spans="1:64" ht="12.75" customHeight="1" outlineLevel="1" x14ac:dyDescent="0.2">
      <c r="B374" s="851"/>
      <c r="C374" s="851"/>
      <c r="D374" s="27" t="str">
        <f t="shared" si="572"/>
        <v/>
      </c>
      <c r="E374" s="191" t="str">
        <f t="shared" si="573"/>
        <v>Sa</v>
      </c>
      <c r="F374" s="191">
        <f t="shared" si="574"/>
        <v>2023</v>
      </c>
      <c r="G374" s="191">
        <f t="shared" si="575"/>
        <v>11</v>
      </c>
      <c r="H374" s="191">
        <f t="shared" si="577"/>
        <v>25</v>
      </c>
      <c r="I374" s="192">
        <f t="shared" si="576"/>
        <v>43793</v>
      </c>
      <c r="J374" s="192"/>
      <c r="K374" s="193">
        <f t="shared" si="578"/>
        <v>0</v>
      </c>
      <c r="L374" s="194">
        <f t="shared" si="578"/>
        <v>0</v>
      </c>
      <c r="M374" s="193">
        <f t="shared" si="578"/>
        <v>0</v>
      </c>
      <c r="N374" s="194">
        <f t="shared" si="578"/>
        <v>0</v>
      </c>
      <c r="O374" s="193">
        <f t="shared" si="578"/>
        <v>0</v>
      </c>
      <c r="P374" s="194">
        <f t="shared" si="578"/>
        <v>0</v>
      </c>
      <c r="Q374" s="193">
        <f t="shared" si="578"/>
        <v>0</v>
      </c>
      <c r="R374" s="194">
        <f t="shared" si="578"/>
        <v>0</v>
      </c>
      <c r="S374" s="193">
        <f t="shared" si="555"/>
        <v>0</v>
      </c>
      <c r="T374" s="194">
        <f t="shared" si="556"/>
        <v>0</v>
      </c>
      <c r="U374" s="193">
        <f t="shared" si="557"/>
        <v>0</v>
      </c>
      <c r="V374" s="194">
        <f t="shared" si="558"/>
        <v>0</v>
      </c>
      <c r="W374" s="195">
        <f t="shared" si="559"/>
        <v>0</v>
      </c>
      <c r="X374" s="195">
        <f t="shared" si="560"/>
        <v>0</v>
      </c>
      <c r="Y374" s="195">
        <f t="shared" si="561"/>
        <v>0</v>
      </c>
      <c r="Z374" s="195">
        <f t="shared" si="562"/>
        <v>0</v>
      </c>
      <c r="AA374" s="195">
        <f t="shared" si="563"/>
        <v>0</v>
      </c>
      <c r="AB374" s="195">
        <f t="shared" si="564"/>
        <v>0</v>
      </c>
      <c r="AC374" s="667"/>
      <c r="AD374" s="196">
        <f t="shared" si="565"/>
        <v>0</v>
      </c>
      <c r="AE374" s="667"/>
      <c r="AF374" s="196">
        <f t="shared" si="566"/>
        <v>0</v>
      </c>
      <c r="AG374" s="196"/>
      <c r="AH374" s="196"/>
      <c r="AI374" s="196"/>
      <c r="AJ374" s="150"/>
      <c r="AK374" s="709">
        <f t="shared" si="567"/>
        <v>0</v>
      </c>
      <c r="AL374" s="709">
        <f t="shared" si="568"/>
        <v>0</v>
      </c>
      <c r="AM374" s="709">
        <f t="shared" si="569"/>
        <v>0</v>
      </c>
      <c r="AN374" s="709"/>
      <c r="AO374" s="709">
        <f t="shared" si="570"/>
        <v>0</v>
      </c>
      <c r="AP374" s="709">
        <f t="shared" si="571"/>
        <v>0</v>
      </c>
      <c r="AS374" s="184"/>
      <c r="AW374" s="225"/>
      <c r="AX374" s="79"/>
      <c r="AZ374" s="176"/>
      <c r="BD374" s="225"/>
      <c r="BK374" s="756">
        <f>SUM(BK369:BK373)+SUM(BL369:BL373)</f>
        <v>548</v>
      </c>
      <c r="BL374" s="198"/>
    </row>
    <row r="375" spans="1:64" ht="12.75" customHeight="1" outlineLevel="1" x14ac:dyDescent="0.2">
      <c r="B375" s="851"/>
      <c r="C375" s="851"/>
      <c r="D375" s="27" t="str">
        <f t="shared" si="572"/>
        <v/>
      </c>
      <c r="E375" s="191" t="str">
        <f t="shared" si="573"/>
        <v>So</v>
      </c>
      <c r="F375" s="191">
        <f t="shared" si="574"/>
        <v>2023</v>
      </c>
      <c r="G375" s="191">
        <f t="shared" si="575"/>
        <v>11</v>
      </c>
      <c r="H375" s="191">
        <f t="shared" si="577"/>
        <v>26</v>
      </c>
      <c r="I375" s="192">
        <f t="shared" si="576"/>
        <v>43794</v>
      </c>
      <c r="J375" s="192"/>
      <c r="K375" s="193">
        <f t="shared" si="578"/>
        <v>0</v>
      </c>
      <c r="L375" s="194">
        <f t="shared" si="578"/>
        <v>0</v>
      </c>
      <c r="M375" s="193">
        <f t="shared" si="578"/>
        <v>0</v>
      </c>
      <c r="N375" s="194">
        <f t="shared" si="578"/>
        <v>0</v>
      </c>
      <c r="O375" s="193">
        <f t="shared" si="578"/>
        <v>0</v>
      </c>
      <c r="P375" s="194">
        <f t="shared" si="578"/>
        <v>0</v>
      </c>
      <c r="Q375" s="193">
        <f t="shared" si="578"/>
        <v>0</v>
      </c>
      <c r="R375" s="194">
        <f t="shared" si="578"/>
        <v>0</v>
      </c>
      <c r="S375" s="193">
        <f t="shared" si="555"/>
        <v>0</v>
      </c>
      <c r="T375" s="194">
        <f t="shared" si="556"/>
        <v>0</v>
      </c>
      <c r="U375" s="193">
        <f t="shared" si="557"/>
        <v>0</v>
      </c>
      <c r="V375" s="194">
        <f t="shared" si="558"/>
        <v>0</v>
      </c>
      <c r="W375" s="195">
        <f t="shared" si="559"/>
        <v>0</v>
      </c>
      <c r="X375" s="195">
        <f t="shared" si="560"/>
        <v>0</v>
      </c>
      <c r="Y375" s="195">
        <f t="shared" si="561"/>
        <v>0</v>
      </c>
      <c r="Z375" s="195">
        <f t="shared" si="562"/>
        <v>0</v>
      </c>
      <c r="AA375" s="195">
        <f t="shared" si="563"/>
        <v>0</v>
      </c>
      <c r="AB375" s="195">
        <f t="shared" si="564"/>
        <v>0</v>
      </c>
      <c r="AC375" s="667"/>
      <c r="AD375" s="196">
        <f t="shared" si="565"/>
        <v>0</v>
      </c>
      <c r="AE375" s="667"/>
      <c r="AF375" s="196">
        <f t="shared" si="566"/>
        <v>0</v>
      </c>
      <c r="AG375" s="196"/>
      <c r="AH375" s="196"/>
      <c r="AI375" s="196"/>
      <c r="AJ375" s="150"/>
      <c r="AK375" s="709">
        <f t="shared" si="567"/>
        <v>0</v>
      </c>
      <c r="AL375" s="709">
        <f t="shared" si="568"/>
        <v>0</v>
      </c>
      <c r="AM375" s="709">
        <f t="shared" si="569"/>
        <v>0</v>
      </c>
      <c r="AN375" s="709"/>
      <c r="AO375" s="709">
        <f t="shared" si="570"/>
        <v>0</v>
      </c>
      <c r="AP375" s="709">
        <f t="shared" si="571"/>
        <v>0</v>
      </c>
      <c r="AS375" s="184"/>
      <c r="AW375" s="225"/>
      <c r="AX375" s="79"/>
      <c r="AZ375" s="176"/>
      <c r="BD375" s="225"/>
      <c r="BK375" s="767">
        <v>68.5</v>
      </c>
      <c r="BL375" s="767">
        <v>68.5</v>
      </c>
    </row>
    <row r="376" spans="1:64" ht="12.75" customHeight="1" outlineLevel="1" x14ac:dyDescent="0.2">
      <c r="B376" s="851"/>
      <c r="C376" s="851"/>
      <c r="D376" s="27">
        <f t="shared" si="572"/>
        <v>48</v>
      </c>
      <c r="E376" s="191" t="str">
        <f t="shared" si="573"/>
        <v>Mo</v>
      </c>
      <c r="F376" s="191">
        <f t="shared" si="574"/>
        <v>2023</v>
      </c>
      <c r="G376" s="191">
        <f t="shared" si="575"/>
        <v>11</v>
      </c>
      <c r="H376" s="191">
        <f t="shared" si="577"/>
        <v>27</v>
      </c>
      <c r="I376" s="192">
        <f t="shared" si="576"/>
        <v>43795</v>
      </c>
      <c r="J376" s="192"/>
      <c r="K376" s="193">
        <v>8</v>
      </c>
      <c r="L376" s="194">
        <v>40</v>
      </c>
      <c r="M376" s="193">
        <v>13</v>
      </c>
      <c r="N376" s="194">
        <v>0</v>
      </c>
      <c r="O376" s="193">
        <v>13</v>
      </c>
      <c r="P376" s="194">
        <v>30</v>
      </c>
      <c r="Q376" s="193">
        <v>16</v>
      </c>
      <c r="R376" s="194">
        <v>30</v>
      </c>
      <c r="S376" s="193">
        <f t="shared" ref="S376:S379" si="580">Q376</f>
        <v>16</v>
      </c>
      <c r="T376" s="194">
        <f t="shared" ref="T376:T379" si="581">R376</f>
        <v>30</v>
      </c>
      <c r="U376" s="193">
        <f t="shared" ref="U376:U379" si="582">S376</f>
        <v>16</v>
      </c>
      <c r="V376" s="194">
        <f t="shared" ref="V376:V379" si="583">T376</f>
        <v>30</v>
      </c>
      <c r="W376" s="195">
        <f t="shared" ref="W376:W379" si="584">TIME(K376,L376,0)</f>
        <v>0.3611111111111111</v>
      </c>
      <c r="X376" s="195">
        <f t="shared" ref="X376:X379" si="585">TIME(M376,N376,0)</f>
        <v>0.54166666666666663</v>
      </c>
      <c r="Y376" s="195">
        <f t="shared" ref="Y376:Y379" si="586">TIME(O376,P376,0)</f>
        <v>0.5625</v>
      </c>
      <c r="Z376" s="195">
        <f t="shared" ref="Z376:Z379" si="587">TIME(Q376,R376,0)</f>
        <v>0.6875</v>
      </c>
      <c r="AA376" s="195">
        <f t="shared" ref="AA376:AA379" si="588">TIME(S376,T376,0)</f>
        <v>0.6875</v>
      </c>
      <c r="AB376" s="195">
        <f t="shared" ref="AB376:AB379" si="589">TIME(U376,V376,0)</f>
        <v>0.6875</v>
      </c>
      <c r="AC376" s="667"/>
      <c r="AD376" s="196">
        <f t="shared" ref="AD376:AD379" si="590">IF(OR(E376="Sa",E376="So"),TIME($AD$4,$AF$4,0),TIME($AD$5,$AF$5,0))</f>
        <v>0.35069444444444442</v>
      </c>
      <c r="AE376" s="667"/>
      <c r="AF376" s="196">
        <f t="shared" si="566"/>
        <v>0.30555555555555552</v>
      </c>
      <c r="AG376" s="196"/>
      <c r="AH376" s="196" t="s">
        <v>963</v>
      </c>
      <c r="AI376" s="196"/>
      <c r="AJ376" s="150"/>
      <c r="AK376" s="709">
        <f t="shared" si="567"/>
        <v>0</v>
      </c>
      <c r="AL376" s="709">
        <f t="shared" si="568"/>
        <v>0</v>
      </c>
      <c r="AM376" s="709">
        <f t="shared" si="569"/>
        <v>0</v>
      </c>
      <c r="AN376" s="709"/>
      <c r="AO376" s="709">
        <f t="shared" si="570"/>
        <v>1</v>
      </c>
      <c r="AP376" s="709">
        <f t="shared" si="571"/>
        <v>1</v>
      </c>
      <c r="AS376" s="184"/>
      <c r="AW376" s="225"/>
      <c r="AX376" s="79"/>
      <c r="AZ376" s="176"/>
      <c r="BD376" s="225"/>
      <c r="BK376" s="761">
        <f>BK$375</f>
        <v>68.5</v>
      </c>
      <c r="BL376" s="761">
        <v>5</v>
      </c>
    </row>
    <row r="377" spans="1:64" ht="12.75" customHeight="1" outlineLevel="1" x14ac:dyDescent="0.2">
      <c r="B377" s="851"/>
      <c r="C377" s="851"/>
      <c r="D377" s="27" t="str">
        <f t="shared" si="572"/>
        <v/>
      </c>
      <c r="E377" s="191" t="str">
        <f t="shared" si="573"/>
        <v>Di</v>
      </c>
      <c r="F377" s="191">
        <f t="shared" si="574"/>
        <v>2023</v>
      </c>
      <c r="G377" s="191">
        <f t="shared" si="575"/>
        <v>11</v>
      </c>
      <c r="H377" s="191">
        <f t="shared" si="577"/>
        <v>28</v>
      </c>
      <c r="I377" s="192">
        <f t="shared" si="576"/>
        <v>43796</v>
      </c>
      <c r="J377" s="192"/>
      <c r="K377" s="193">
        <v>8</v>
      </c>
      <c r="L377" s="194">
        <v>35</v>
      </c>
      <c r="M377" s="193">
        <v>13</v>
      </c>
      <c r="N377" s="194">
        <v>0</v>
      </c>
      <c r="O377" s="193">
        <v>13</v>
      </c>
      <c r="P377" s="194">
        <v>30</v>
      </c>
      <c r="Q377" s="193">
        <v>16</v>
      </c>
      <c r="R377" s="194">
        <v>30</v>
      </c>
      <c r="S377" s="193">
        <f t="shared" si="580"/>
        <v>16</v>
      </c>
      <c r="T377" s="194">
        <f t="shared" si="581"/>
        <v>30</v>
      </c>
      <c r="U377" s="193">
        <f t="shared" si="582"/>
        <v>16</v>
      </c>
      <c r="V377" s="194">
        <f t="shared" si="583"/>
        <v>30</v>
      </c>
      <c r="W377" s="195">
        <f t="shared" si="584"/>
        <v>0.3576388888888889</v>
      </c>
      <c r="X377" s="195">
        <f t="shared" si="585"/>
        <v>0.54166666666666663</v>
      </c>
      <c r="Y377" s="195">
        <f t="shared" si="586"/>
        <v>0.5625</v>
      </c>
      <c r="Z377" s="195">
        <f t="shared" si="587"/>
        <v>0.6875</v>
      </c>
      <c r="AA377" s="195">
        <f t="shared" si="588"/>
        <v>0.6875</v>
      </c>
      <c r="AB377" s="195">
        <f t="shared" si="589"/>
        <v>0.6875</v>
      </c>
      <c r="AC377" s="667"/>
      <c r="AD377" s="196">
        <f t="shared" si="590"/>
        <v>0.35069444444444442</v>
      </c>
      <c r="AE377" s="667"/>
      <c r="AF377" s="196">
        <f t="shared" si="566"/>
        <v>0.30902777777777773</v>
      </c>
      <c r="AG377" s="196"/>
      <c r="AH377" s="196" t="s">
        <v>963</v>
      </c>
      <c r="AI377" s="196"/>
      <c r="AK377" s="709">
        <f t="shared" si="567"/>
        <v>0</v>
      </c>
      <c r="AL377" s="709">
        <f t="shared" si="568"/>
        <v>0</v>
      </c>
      <c r="AM377" s="709">
        <f t="shared" si="569"/>
        <v>0</v>
      </c>
      <c r="AN377" s="709"/>
      <c r="AO377" s="709">
        <f t="shared" si="570"/>
        <v>1</v>
      </c>
      <c r="AP377" s="709">
        <f t="shared" si="571"/>
        <v>1</v>
      </c>
      <c r="AS377" s="184"/>
      <c r="AW377" s="225"/>
      <c r="AX377" s="79"/>
      <c r="AZ377" s="176"/>
      <c r="BD377" s="225"/>
      <c r="BK377" s="761">
        <v>0</v>
      </c>
      <c r="BL377" s="761">
        <v>0</v>
      </c>
    </row>
    <row r="378" spans="1:64" ht="12.75" customHeight="1" outlineLevel="1" x14ac:dyDescent="0.2">
      <c r="B378" s="851"/>
      <c r="C378" s="851"/>
      <c r="D378" s="27" t="str">
        <f t="shared" si="572"/>
        <v/>
      </c>
      <c r="E378" s="191" t="str">
        <f t="shared" si="573"/>
        <v>Mi</v>
      </c>
      <c r="F378" s="191">
        <f t="shared" si="574"/>
        <v>2023</v>
      </c>
      <c r="G378" s="191">
        <f t="shared" si="575"/>
        <v>11</v>
      </c>
      <c r="H378" s="191">
        <f t="shared" si="577"/>
        <v>29</v>
      </c>
      <c r="I378" s="192">
        <f t="shared" si="576"/>
        <v>43797</v>
      </c>
      <c r="J378" s="192"/>
      <c r="K378" s="193">
        <v>8</v>
      </c>
      <c r="L378" s="194">
        <v>35</v>
      </c>
      <c r="M378" s="193">
        <v>13</v>
      </c>
      <c r="N378" s="194">
        <v>0</v>
      </c>
      <c r="O378" s="193">
        <v>13</v>
      </c>
      <c r="P378" s="194">
        <v>30</v>
      </c>
      <c r="Q378" s="193">
        <v>16</v>
      </c>
      <c r="R378" s="194">
        <v>30</v>
      </c>
      <c r="S378" s="193">
        <f t="shared" si="580"/>
        <v>16</v>
      </c>
      <c r="T378" s="194">
        <f t="shared" si="581"/>
        <v>30</v>
      </c>
      <c r="U378" s="193">
        <f t="shared" si="582"/>
        <v>16</v>
      </c>
      <c r="V378" s="194">
        <f t="shared" si="583"/>
        <v>30</v>
      </c>
      <c r="W378" s="195">
        <f t="shared" si="584"/>
        <v>0.3576388888888889</v>
      </c>
      <c r="X378" s="195">
        <f t="shared" si="585"/>
        <v>0.54166666666666663</v>
      </c>
      <c r="Y378" s="195">
        <f t="shared" si="586"/>
        <v>0.5625</v>
      </c>
      <c r="Z378" s="195">
        <f t="shared" si="587"/>
        <v>0.6875</v>
      </c>
      <c r="AA378" s="195">
        <f t="shared" si="588"/>
        <v>0.6875</v>
      </c>
      <c r="AB378" s="195">
        <f t="shared" si="589"/>
        <v>0.6875</v>
      </c>
      <c r="AC378" s="667"/>
      <c r="AD378" s="196">
        <f t="shared" si="590"/>
        <v>0.35069444444444442</v>
      </c>
      <c r="AE378" s="667"/>
      <c r="AF378" s="196">
        <f t="shared" si="566"/>
        <v>0.30902777777777773</v>
      </c>
      <c r="AG378" s="196"/>
      <c r="AH378" s="196" t="s">
        <v>963</v>
      </c>
      <c r="AI378" s="196"/>
      <c r="AK378" s="709">
        <f t="shared" si="567"/>
        <v>0</v>
      </c>
      <c r="AL378" s="709">
        <f t="shared" si="568"/>
        <v>0</v>
      </c>
      <c r="AM378" s="709">
        <f t="shared" si="569"/>
        <v>0</v>
      </c>
      <c r="AN378" s="709"/>
      <c r="AO378" s="709">
        <f t="shared" si="570"/>
        <v>1</v>
      </c>
      <c r="AP378" s="709">
        <f t="shared" si="571"/>
        <v>1</v>
      </c>
      <c r="AS378" s="184"/>
      <c r="AW378" s="225"/>
      <c r="AX378" s="79"/>
      <c r="AZ378" s="176"/>
      <c r="BD378" s="225"/>
      <c r="BK378" s="761">
        <v>0</v>
      </c>
      <c r="BL378" s="761">
        <v>0</v>
      </c>
    </row>
    <row r="379" spans="1:64" ht="12.75" customHeight="1" outlineLevel="1" x14ac:dyDescent="0.2">
      <c r="B379" s="851"/>
      <c r="C379" s="851"/>
      <c r="D379" s="27" t="str">
        <f t="shared" si="572"/>
        <v/>
      </c>
      <c r="E379" s="191" t="str">
        <f t="shared" si="573"/>
        <v>Do</v>
      </c>
      <c r="F379" s="191">
        <f t="shared" si="574"/>
        <v>2023</v>
      </c>
      <c r="G379" s="191">
        <f t="shared" si="575"/>
        <v>11</v>
      </c>
      <c r="H379" s="191">
        <f t="shared" si="577"/>
        <v>30</v>
      </c>
      <c r="I379" s="192">
        <f t="shared" si="576"/>
        <v>43798</v>
      </c>
      <c r="J379" s="192"/>
      <c r="K379" s="193">
        <v>8</v>
      </c>
      <c r="L379" s="194">
        <v>35</v>
      </c>
      <c r="M379" s="193">
        <v>13</v>
      </c>
      <c r="N379" s="194">
        <v>0</v>
      </c>
      <c r="O379" s="193">
        <v>13</v>
      </c>
      <c r="P379" s="194">
        <v>30</v>
      </c>
      <c r="Q379" s="193">
        <v>16</v>
      </c>
      <c r="R379" s="194">
        <v>0</v>
      </c>
      <c r="S379" s="193">
        <f t="shared" si="580"/>
        <v>16</v>
      </c>
      <c r="T379" s="194">
        <f t="shared" si="581"/>
        <v>0</v>
      </c>
      <c r="U379" s="193">
        <f t="shared" si="582"/>
        <v>16</v>
      </c>
      <c r="V379" s="194">
        <f t="shared" si="583"/>
        <v>0</v>
      </c>
      <c r="W379" s="195">
        <f t="shared" si="584"/>
        <v>0.3576388888888889</v>
      </c>
      <c r="X379" s="195">
        <f t="shared" si="585"/>
        <v>0.54166666666666663</v>
      </c>
      <c r="Y379" s="195">
        <f t="shared" si="586"/>
        <v>0.5625</v>
      </c>
      <c r="Z379" s="195">
        <f t="shared" si="587"/>
        <v>0.66666666666666663</v>
      </c>
      <c r="AA379" s="195">
        <f t="shared" si="588"/>
        <v>0.66666666666666663</v>
      </c>
      <c r="AB379" s="195">
        <f t="shared" si="589"/>
        <v>0.66666666666666663</v>
      </c>
      <c r="AC379" s="667"/>
      <c r="AD379" s="196">
        <f t="shared" si="590"/>
        <v>0.35069444444444442</v>
      </c>
      <c r="AE379" s="667"/>
      <c r="AF379" s="196">
        <f t="shared" si="566"/>
        <v>0.28819444444444436</v>
      </c>
      <c r="AG379" s="196"/>
      <c r="AH379" s="196" t="s">
        <v>963</v>
      </c>
      <c r="AI379" s="196"/>
      <c r="AJ379" s="150"/>
      <c r="AK379" s="709">
        <f t="shared" si="567"/>
        <v>0</v>
      </c>
      <c r="AL379" s="709">
        <f t="shared" si="568"/>
        <v>0</v>
      </c>
      <c r="AM379" s="709">
        <f t="shared" si="569"/>
        <v>0</v>
      </c>
      <c r="AN379" s="709"/>
      <c r="AO379" s="709">
        <f t="shared" si="570"/>
        <v>1</v>
      </c>
      <c r="AP379" s="709">
        <f t="shared" si="571"/>
        <v>1</v>
      </c>
      <c r="AS379" s="184"/>
      <c r="AW379" s="225"/>
      <c r="AX379" s="79"/>
      <c r="AZ379" s="176"/>
      <c r="BD379" s="225"/>
      <c r="BK379" s="761">
        <v>0</v>
      </c>
      <c r="BL379" s="761">
        <v>0</v>
      </c>
    </row>
    <row r="380" spans="1:64" ht="12.75" customHeight="1" outlineLevel="1" x14ac:dyDescent="0.2">
      <c r="B380" s="851"/>
      <c r="C380" s="851"/>
      <c r="D380" s="27" t="str">
        <f t="shared" si="572"/>
        <v/>
      </c>
      <c r="E380" s="191"/>
      <c r="F380" s="191"/>
      <c r="G380" s="191"/>
      <c r="H380" s="191"/>
      <c r="I380" s="192"/>
      <c r="J380" s="192"/>
      <c r="K380" s="193"/>
      <c r="L380" s="194"/>
      <c r="M380" s="193"/>
      <c r="N380" s="194"/>
      <c r="O380" s="193"/>
      <c r="P380" s="194"/>
      <c r="Q380" s="193"/>
      <c r="R380" s="194"/>
      <c r="S380" s="193"/>
      <c r="T380" s="194"/>
      <c r="U380" s="193"/>
      <c r="V380" s="194"/>
      <c r="W380" s="195"/>
      <c r="X380" s="195"/>
      <c r="Y380" s="195"/>
      <c r="Z380" s="195"/>
      <c r="AA380" s="195"/>
      <c r="AB380" s="195"/>
      <c r="AC380" s="667"/>
      <c r="AD380" s="196"/>
      <c r="AE380" s="667"/>
      <c r="AF380" s="196"/>
      <c r="AG380" s="196"/>
      <c r="AH380" s="196"/>
      <c r="AI380" s="196"/>
      <c r="AJ380" s="150"/>
      <c r="AK380" s="709">
        <f t="shared" si="567"/>
        <v>0</v>
      </c>
      <c r="AL380" s="709">
        <f t="shared" si="568"/>
        <v>0</v>
      </c>
      <c r="AM380" s="709">
        <f t="shared" si="569"/>
        <v>0</v>
      </c>
      <c r="AN380" s="709"/>
      <c r="AO380" s="709">
        <f t="shared" si="570"/>
        <v>0</v>
      </c>
      <c r="AP380" s="709">
        <f>IF(OR(E380="Sa",E380="So",E380="",AH380="FT"),0,1)</f>
        <v>0</v>
      </c>
      <c r="AS380" s="184"/>
      <c r="AW380" s="225"/>
      <c r="AX380" s="79"/>
      <c r="AZ380" s="176"/>
      <c r="BD380" s="225"/>
      <c r="BK380" s="761">
        <v>0</v>
      </c>
      <c r="BL380" s="762">
        <v>0</v>
      </c>
    </row>
    <row r="381" spans="1:64" ht="12.75" customHeight="1" outlineLevel="1" x14ac:dyDescent="0.2">
      <c r="B381" s="851"/>
      <c r="C381" s="851"/>
      <c r="D381" s="749" t="s">
        <v>1716</v>
      </c>
      <c r="E381" s="9"/>
      <c r="F381" s="9"/>
      <c r="G381" s="9"/>
      <c r="H381" s="191"/>
      <c r="I381" s="13"/>
      <c r="J381" s="13"/>
      <c r="Q381" s="4" t="s">
        <v>21</v>
      </c>
      <c r="R381" s="4"/>
      <c r="S381" s="4"/>
      <c r="T381" s="4"/>
      <c r="U381" s="4"/>
      <c r="V381" s="4"/>
      <c r="W381" s="4"/>
      <c r="X381" s="4"/>
      <c r="Y381" s="4"/>
      <c r="Z381" s="4"/>
      <c r="AA381" s="4"/>
      <c r="AB381" s="4"/>
      <c r="AC381" s="667"/>
      <c r="AD381" s="18">
        <f>SUM(AD350:AD380)</f>
        <v>7.7152777777777803</v>
      </c>
      <c r="AE381" s="667"/>
      <c r="AF381" s="18">
        <f>SUM(AF350:AF380)</f>
        <v>7.1631944444444438</v>
      </c>
      <c r="AG381" s="18"/>
      <c r="AH381" s="18"/>
      <c r="AI381" s="20">
        <f>IF(AF381-AD381&lt;0,0,1)</f>
        <v>0</v>
      </c>
      <c r="AJ381" s="190">
        <f>IF(AF381-AD381&lt;0,AD381-AF381,AF381-AD381)</f>
        <v>0.55208333333333659</v>
      </c>
      <c r="AK381" s="190">
        <f>8.425*SUM(AK350:AK380)/24</f>
        <v>0</v>
      </c>
      <c r="AL381" s="190">
        <f>8.425*SUM(AL350:AL380)/24</f>
        <v>0</v>
      </c>
      <c r="AM381" s="190">
        <f>8.425*SUM(AM350:AM380)/24</f>
        <v>0</v>
      </c>
      <c r="AO381" s="151">
        <f>SUM(AO350:AO380)</f>
        <v>21</v>
      </c>
      <c r="AP381" s="151">
        <f>SUM(AP350:AP380)</f>
        <v>21</v>
      </c>
      <c r="AS381" s="184"/>
      <c r="AW381" s="225"/>
      <c r="AX381" s="79"/>
      <c r="AZ381" s="176"/>
      <c r="BD381" s="225"/>
      <c r="BK381" s="756">
        <f>SUM(BK376:BK380)+SUM(BL376:BL380)</f>
        <v>73.5</v>
      </c>
      <c r="BL381" s="760">
        <v>38.5</v>
      </c>
    </row>
    <row r="382" spans="1:64" ht="12.75" customHeight="1" x14ac:dyDescent="0.2">
      <c r="B382" s="852"/>
      <c r="C382" s="852"/>
      <c r="D382" s="49"/>
      <c r="E382" s="51"/>
      <c r="F382" s="51"/>
      <c r="G382" s="51"/>
      <c r="H382" s="51"/>
      <c r="I382" s="51"/>
      <c r="J382" s="51"/>
      <c r="K382" s="52"/>
      <c r="L382" s="52"/>
      <c r="M382" s="52"/>
      <c r="N382" s="52"/>
      <c r="O382" s="52"/>
      <c r="P382" s="52"/>
      <c r="Q382" s="52"/>
      <c r="R382" s="52"/>
      <c r="S382" s="52"/>
      <c r="T382" s="52"/>
      <c r="U382" s="52"/>
      <c r="V382" s="52"/>
      <c r="W382" s="52"/>
      <c r="X382" s="52"/>
      <c r="Y382" s="52"/>
      <c r="Z382" s="52"/>
      <c r="AA382" s="52"/>
      <c r="AB382" s="52"/>
      <c r="AC382" s="53"/>
      <c r="AD382" s="53"/>
      <c r="AE382" s="53"/>
      <c r="AF382" s="54"/>
      <c r="AG382" s="26"/>
      <c r="AH382" s="26"/>
      <c r="AI382" s="26"/>
      <c r="AJ382" s="203">
        <f>IF(AI381=1,AJ348+AJ381,IF(AI381=0,AJ348-AJ381,"Error"))</f>
        <v>-2.0159722222222536</v>
      </c>
      <c r="AK382" s="202">
        <f>AK348+SUM(AK349:AK380)</f>
        <v>30</v>
      </c>
      <c r="AL382" s="202">
        <f>AL348+SUM(AL349:AL380)</f>
        <v>1</v>
      </c>
      <c r="AM382" s="202">
        <f>AM348+SUM(AM349:AM380)</f>
        <v>0</v>
      </c>
      <c r="AN382" s="202"/>
      <c r="AO382" s="202">
        <f>AO381*8</f>
        <v>168</v>
      </c>
      <c r="AP382" s="202">
        <f>AP381*8</f>
        <v>168</v>
      </c>
      <c r="AQ382" s="152"/>
      <c r="AR382" s="173"/>
      <c r="AS382" s="185"/>
      <c r="AT382" s="152"/>
      <c r="AU382" s="152"/>
      <c r="AV382" s="173"/>
      <c r="AW382" s="226"/>
      <c r="AX382" s="80"/>
      <c r="AY382" s="55"/>
      <c r="AZ382" s="178"/>
      <c r="BA382" s="55"/>
      <c r="BB382" s="49"/>
      <c r="BC382" s="55"/>
      <c r="BD382" s="226"/>
      <c r="BK382" s="757">
        <f>SUM(BK374,BK381)</f>
        <v>621.5</v>
      </c>
      <c r="BL382" s="758">
        <f>BK382/BL381</f>
        <v>16.142857142857142</v>
      </c>
    </row>
    <row r="383" spans="1:64" ht="12.75" customHeight="1" outlineLevel="1" x14ac:dyDescent="0.2">
      <c r="B383" s="850">
        <f>$F$5</f>
        <v>2023</v>
      </c>
      <c r="C383" s="850" t="str">
        <f>TEXT(I384,"MMM")</f>
        <v>Dez</v>
      </c>
      <c r="D383" s="41"/>
      <c r="E383" s="59"/>
      <c r="F383" s="59"/>
      <c r="G383" s="59"/>
      <c r="H383" s="59"/>
      <c r="I383" s="65"/>
      <c r="J383" s="65"/>
      <c r="K383" s="66"/>
      <c r="L383" s="66"/>
      <c r="M383" s="66"/>
      <c r="N383" s="66"/>
      <c r="O383" s="66"/>
      <c r="P383" s="66"/>
      <c r="Q383" s="66"/>
      <c r="R383" s="66"/>
      <c r="S383" s="66"/>
      <c r="T383" s="66"/>
      <c r="U383" s="66"/>
      <c r="V383" s="66"/>
      <c r="W383" s="66"/>
      <c r="X383" s="66"/>
      <c r="Y383" s="66"/>
      <c r="Z383" s="66"/>
      <c r="AA383" s="66"/>
      <c r="AB383" s="66"/>
      <c r="AC383" s="67"/>
      <c r="AD383" s="67"/>
      <c r="AE383" s="67"/>
      <c r="AF383" s="68"/>
      <c r="AG383" s="68"/>
      <c r="AH383" s="68"/>
      <c r="AI383" s="68"/>
      <c r="AJ383" s="148"/>
      <c r="AK383" s="148"/>
      <c r="AL383" s="148"/>
      <c r="AM383" s="148"/>
      <c r="AN383" s="148"/>
      <c r="AO383" s="148"/>
      <c r="AP383" s="148"/>
      <c r="AQ383" s="148"/>
      <c r="AR383" s="170"/>
      <c r="AS383" s="182"/>
      <c r="AT383" s="148"/>
      <c r="AU383" s="148"/>
      <c r="AV383" s="170"/>
      <c r="AW383" s="224"/>
      <c r="AX383" s="78"/>
      <c r="AY383" s="45"/>
      <c r="AZ383" s="177"/>
      <c r="BA383" s="45"/>
      <c r="BB383" s="41"/>
      <c r="BC383" s="45"/>
      <c r="BD383" s="224"/>
      <c r="BK383" s="198"/>
      <c r="BL383" s="759">
        <f>100*BL381/BK382</f>
        <v>6.1946902654867255</v>
      </c>
    </row>
    <row r="384" spans="1:64" ht="12.75" customHeight="1" outlineLevel="1" x14ac:dyDescent="0.2">
      <c r="A384" s="198">
        <f>A350+1</f>
        <v>12</v>
      </c>
      <c r="B384" s="851"/>
      <c r="C384" s="851"/>
      <c r="D384" s="27" t="str">
        <f>IF(E384="Mo",WEEKNUM(I384),"")</f>
        <v/>
      </c>
      <c r="E384" s="191" t="str">
        <f>TEXT(I384,"TTT")</f>
        <v>Fr</v>
      </c>
      <c r="F384" s="191">
        <f>$F$5</f>
        <v>2023</v>
      </c>
      <c r="G384" s="191">
        <f>$A$384</f>
        <v>12</v>
      </c>
      <c r="H384" s="191">
        <f>$H$5</f>
        <v>1</v>
      </c>
      <c r="I384" s="192">
        <f>DATE(F384,G384,H384)</f>
        <v>43799</v>
      </c>
      <c r="J384" s="192"/>
      <c r="K384" s="193">
        <v>7</v>
      </c>
      <c r="L384" s="194">
        <v>0</v>
      </c>
      <c r="M384" s="193">
        <v>12</v>
      </c>
      <c r="N384" s="194">
        <v>0</v>
      </c>
      <c r="O384" s="193">
        <v>12</v>
      </c>
      <c r="P384" s="194">
        <v>30</v>
      </c>
      <c r="Q384" s="193">
        <v>17</v>
      </c>
      <c r="R384" s="194">
        <v>0</v>
      </c>
      <c r="S384" s="193">
        <f t="shared" ref="S384:S414" si="591">Q384</f>
        <v>17</v>
      </c>
      <c r="T384" s="194">
        <f t="shared" ref="T384:T414" si="592">R384</f>
        <v>0</v>
      </c>
      <c r="U384" s="193">
        <f t="shared" ref="U384:U414" si="593">S384</f>
        <v>17</v>
      </c>
      <c r="V384" s="194">
        <f t="shared" ref="V384:V414" si="594">T384</f>
        <v>0</v>
      </c>
      <c r="W384" s="195">
        <f t="shared" ref="W384:W414" si="595">TIME(K384,L384,0)</f>
        <v>0.29166666666666669</v>
      </c>
      <c r="X384" s="195">
        <f t="shared" ref="X384:X414" si="596">TIME(M384,N384,0)</f>
        <v>0.5</v>
      </c>
      <c r="Y384" s="195">
        <f t="shared" ref="Y384:Y414" si="597">TIME(O384,P384,0)</f>
        <v>0.52083333333333337</v>
      </c>
      <c r="Z384" s="195">
        <f t="shared" ref="Z384:Z414" si="598">TIME(Q384,R384,0)</f>
        <v>0.70833333333333337</v>
      </c>
      <c r="AA384" s="195">
        <f t="shared" ref="AA384:AA414" si="599">TIME(S384,T384,0)</f>
        <v>0.70833333333333337</v>
      </c>
      <c r="AB384" s="195">
        <f t="shared" ref="AB384:AB414" si="600">TIME(U384,V384,0)</f>
        <v>0.70833333333333337</v>
      </c>
      <c r="AC384" s="667"/>
      <c r="AD384" s="196">
        <f t="shared" ref="AD384:AD414" si="601">IF(OR(E384="Sa",E384="So"),TIME($AD$4,$AF$4,0),TIME($AD$5,$AF$5,0))</f>
        <v>0.35069444444444442</v>
      </c>
      <c r="AE384" s="667"/>
      <c r="AF384" s="196">
        <f t="shared" ref="AF384:AF414" si="602">IF(OR(E384="Sa",E384="So"),TIME($AD$4,$AF$4,0),(Z384-W384-(Y384-X384)+(AB384-AA384)))</f>
        <v>0.39583333333333331</v>
      </c>
      <c r="AG384" s="196"/>
      <c r="AH384" s="196" t="s">
        <v>1684</v>
      </c>
      <c r="AI384" s="196"/>
      <c r="AK384" s="709">
        <f t="shared" ref="AK384:AK414" si="603">IF(AH384=$AH$3,1,0)</f>
        <v>0</v>
      </c>
      <c r="AL384" s="709">
        <f t="shared" ref="AL384:AL414" si="604">IF(AH384=$AH$7,1,0)</f>
        <v>0</v>
      </c>
      <c r="AM384" s="709">
        <f t="shared" ref="AM384:AM414" si="605">IF(AI384=$AH$4,1,0)</f>
        <v>0</v>
      </c>
      <c r="AN384" s="709"/>
      <c r="AO384" s="709">
        <f t="shared" ref="AO384:AO414" si="606">IF(OR(AH384=$AH$2,AH384=$AH$5),1,IF(AH384=$AH$6,0.5,0))</f>
        <v>1</v>
      </c>
      <c r="AP384" s="709">
        <f>IF(OR(E384="Sa",E384="So",E384="",AH384="FT"),0,1)</f>
        <v>1</v>
      </c>
      <c r="AS384" s="184"/>
      <c r="AW384" s="225"/>
      <c r="AX384" s="79"/>
      <c r="AZ384" s="176"/>
      <c r="BD384" s="225"/>
    </row>
    <row r="385" spans="2:66" ht="12.75" customHeight="1" outlineLevel="1" x14ac:dyDescent="0.2">
      <c r="B385" s="851"/>
      <c r="C385" s="851"/>
      <c r="D385" s="27" t="str">
        <f t="shared" ref="D385:D414" si="607">IF(E385="Mo",WEEKNUM(I385),"")</f>
        <v/>
      </c>
      <c r="E385" s="191" t="str">
        <f t="shared" ref="E385:E414" si="608">TEXT(I385,"TTT")</f>
        <v>Sa</v>
      </c>
      <c r="F385" s="191">
        <f t="shared" ref="F385:F414" si="609">$F$5</f>
        <v>2023</v>
      </c>
      <c r="G385" s="191">
        <f t="shared" ref="G385:G414" si="610">$A$384</f>
        <v>12</v>
      </c>
      <c r="H385" s="191">
        <f>H384+1</f>
        <v>2</v>
      </c>
      <c r="I385" s="192">
        <f t="shared" ref="I385:I414" si="611">DATE(F385,G385,H385)</f>
        <v>43800</v>
      </c>
      <c r="J385" s="192"/>
      <c r="K385" s="193">
        <f t="shared" ref="K385:R399" si="612">IF(OR($E385="Sa",$E385="So"),K$4,K$5)</f>
        <v>0</v>
      </c>
      <c r="L385" s="194">
        <f t="shared" si="612"/>
        <v>0</v>
      </c>
      <c r="M385" s="193">
        <f t="shared" si="612"/>
        <v>0</v>
      </c>
      <c r="N385" s="194">
        <f t="shared" si="612"/>
        <v>0</v>
      </c>
      <c r="O385" s="193">
        <f t="shared" si="612"/>
        <v>0</v>
      </c>
      <c r="P385" s="194">
        <f t="shared" si="612"/>
        <v>0</v>
      </c>
      <c r="Q385" s="193">
        <f t="shared" si="612"/>
        <v>0</v>
      </c>
      <c r="R385" s="194">
        <f t="shared" si="612"/>
        <v>0</v>
      </c>
      <c r="S385" s="193">
        <f t="shared" si="591"/>
        <v>0</v>
      </c>
      <c r="T385" s="194">
        <f t="shared" si="592"/>
        <v>0</v>
      </c>
      <c r="U385" s="193">
        <f t="shared" si="593"/>
        <v>0</v>
      </c>
      <c r="V385" s="194">
        <f t="shared" si="594"/>
        <v>0</v>
      </c>
      <c r="W385" s="195">
        <f t="shared" si="595"/>
        <v>0</v>
      </c>
      <c r="X385" s="195">
        <f t="shared" si="596"/>
        <v>0</v>
      </c>
      <c r="Y385" s="195">
        <f t="shared" si="597"/>
        <v>0</v>
      </c>
      <c r="Z385" s="195">
        <f t="shared" si="598"/>
        <v>0</v>
      </c>
      <c r="AA385" s="195">
        <f t="shared" si="599"/>
        <v>0</v>
      </c>
      <c r="AB385" s="195">
        <f t="shared" si="600"/>
        <v>0</v>
      </c>
      <c r="AC385" s="667"/>
      <c r="AD385" s="196">
        <f t="shared" si="601"/>
        <v>0</v>
      </c>
      <c r="AE385" s="667"/>
      <c r="AF385" s="196">
        <f t="shared" si="602"/>
        <v>0</v>
      </c>
      <c r="AG385" s="196"/>
      <c r="AH385" s="196"/>
      <c r="AI385" s="196"/>
      <c r="AJ385" s="150"/>
      <c r="AK385" s="709">
        <f t="shared" si="603"/>
        <v>0</v>
      </c>
      <c r="AL385" s="709">
        <f t="shared" si="604"/>
        <v>0</v>
      </c>
      <c r="AM385" s="709">
        <f t="shared" si="605"/>
        <v>0</v>
      </c>
      <c r="AN385" s="709"/>
      <c r="AO385" s="709">
        <f t="shared" si="606"/>
        <v>0</v>
      </c>
      <c r="AP385" s="709">
        <f t="shared" ref="AP385:AP414" si="613">IF(OR(E385="Sa",E385="So",E385="",AH385="FT"),0,1)</f>
        <v>0</v>
      </c>
      <c r="AS385" s="184"/>
      <c r="AW385" s="225"/>
      <c r="AX385" s="79"/>
      <c r="AZ385" s="176"/>
      <c r="BD385" s="225"/>
    </row>
    <row r="386" spans="2:66" ht="12.75" customHeight="1" outlineLevel="1" x14ac:dyDescent="0.2">
      <c r="B386" s="851"/>
      <c r="C386" s="851"/>
      <c r="D386" s="27" t="str">
        <f t="shared" si="607"/>
        <v/>
      </c>
      <c r="E386" s="191" t="str">
        <f t="shared" si="608"/>
        <v>So</v>
      </c>
      <c r="F386" s="191">
        <f t="shared" si="609"/>
        <v>2023</v>
      </c>
      <c r="G386" s="191">
        <f t="shared" si="610"/>
        <v>12</v>
      </c>
      <c r="H386" s="191">
        <f t="shared" ref="H386:H414" si="614">H385+1</f>
        <v>3</v>
      </c>
      <c r="I386" s="192">
        <f t="shared" si="611"/>
        <v>43801</v>
      </c>
      <c r="J386" s="192"/>
      <c r="K386" s="193">
        <f t="shared" si="612"/>
        <v>0</v>
      </c>
      <c r="L386" s="194">
        <f t="shared" si="612"/>
        <v>0</v>
      </c>
      <c r="M386" s="193">
        <f t="shared" si="612"/>
        <v>0</v>
      </c>
      <c r="N386" s="194">
        <f t="shared" si="612"/>
        <v>0</v>
      </c>
      <c r="O386" s="193">
        <f t="shared" si="612"/>
        <v>0</v>
      </c>
      <c r="P386" s="194">
        <f t="shared" si="612"/>
        <v>0</v>
      </c>
      <c r="Q386" s="193">
        <f t="shared" si="612"/>
        <v>0</v>
      </c>
      <c r="R386" s="194">
        <f t="shared" si="612"/>
        <v>0</v>
      </c>
      <c r="S386" s="193">
        <f t="shared" si="591"/>
        <v>0</v>
      </c>
      <c r="T386" s="194">
        <f t="shared" si="592"/>
        <v>0</v>
      </c>
      <c r="U386" s="193">
        <f t="shared" si="593"/>
        <v>0</v>
      </c>
      <c r="V386" s="194">
        <f t="shared" si="594"/>
        <v>0</v>
      </c>
      <c r="W386" s="195">
        <f t="shared" si="595"/>
        <v>0</v>
      </c>
      <c r="X386" s="195">
        <f t="shared" si="596"/>
        <v>0</v>
      </c>
      <c r="Y386" s="195">
        <f t="shared" si="597"/>
        <v>0</v>
      </c>
      <c r="Z386" s="195">
        <f t="shared" si="598"/>
        <v>0</v>
      </c>
      <c r="AA386" s="195">
        <f t="shared" si="599"/>
        <v>0</v>
      </c>
      <c r="AB386" s="195">
        <f t="shared" si="600"/>
        <v>0</v>
      </c>
      <c r="AC386" s="667"/>
      <c r="AD386" s="196">
        <f t="shared" si="601"/>
        <v>0</v>
      </c>
      <c r="AE386" s="667"/>
      <c r="AF386" s="196">
        <f t="shared" si="602"/>
        <v>0</v>
      </c>
      <c r="AG386" s="196"/>
      <c r="AH386" s="196"/>
      <c r="AI386" s="196"/>
      <c r="AJ386" s="150"/>
      <c r="AK386" s="709">
        <f t="shared" si="603"/>
        <v>0</v>
      </c>
      <c r="AL386" s="709">
        <f t="shared" si="604"/>
        <v>0</v>
      </c>
      <c r="AM386" s="709">
        <f t="shared" si="605"/>
        <v>0</v>
      </c>
      <c r="AN386" s="709"/>
      <c r="AO386" s="709">
        <f t="shared" si="606"/>
        <v>0</v>
      </c>
      <c r="AP386" s="709">
        <f t="shared" si="613"/>
        <v>0</v>
      </c>
      <c r="AS386" s="184"/>
      <c r="AW386" s="225"/>
      <c r="AX386" s="79"/>
      <c r="AZ386" s="176"/>
      <c r="BD386" s="225"/>
      <c r="BG386" s="766">
        <v>80.900000000000006</v>
      </c>
      <c r="BH386" s="766">
        <v>80.900000000000006</v>
      </c>
      <c r="BI386" s="764"/>
      <c r="BJ386" s="764"/>
    </row>
    <row r="387" spans="2:66" ht="12.75" customHeight="1" outlineLevel="1" x14ac:dyDescent="0.2">
      <c r="B387" s="851"/>
      <c r="C387" s="851"/>
      <c r="D387" s="27">
        <f t="shared" si="607"/>
        <v>49</v>
      </c>
      <c r="E387" s="191" t="str">
        <f t="shared" si="608"/>
        <v>Mo</v>
      </c>
      <c r="F387" s="191">
        <f t="shared" si="609"/>
        <v>2023</v>
      </c>
      <c r="G387" s="191">
        <f t="shared" si="610"/>
        <v>12</v>
      </c>
      <c r="H387" s="191">
        <f t="shared" si="614"/>
        <v>4</v>
      </c>
      <c r="I387" s="192">
        <f t="shared" si="611"/>
        <v>43802</v>
      </c>
      <c r="J387" s="192"/>
      <c r="K387" s="193">
        <v>8</v>
      </c>
      <c r="L387" s="194">
        <v>40</v>
      </c>
      <c r="M387" s="193">
        <v>13</v>
      </c>
      <c r="N387" s="194">
        <v>0</v>
      </c>
      <c r="O387" s="193">
        <v>13</v>
      </c>
      <c r="P387" s="194">
        <v>30</v>
      </c>
      <c r="Q387" s="193">
        <v>16</v>
      </c>
      <c r="R387" s="194">
        <v>30</v>
      </c>
      <c r="S387" s="193">
        <f t="shared" si="591"/>
        <v>16</v>
      </c>
      <c r="T387" s="194">
        <f t="shared" si="592"/>
        <v>30</v>
      </c>
      <c r="U387" s="193">
        <f t="shared" si="593"/>
        <v>16</v>
      </c>
      <c r="V387" s="194">
        <f t="shared" si="594"/>
        <v>30</v>
      </c>
      <c r="W387" s="195">
        <f t="shared" si="595"/>
        <v>0.3611111111111111</v>
      </c>
      <c r="X387" s="195">
        <f t="shared" si="596"/>
        <v>0.54166666666666663</v>
      </c>
      <c r="Y387" s="195">
        <f t="shared" si="597"/>
        <v>0.5625</v>
      </c>
      <c r="Z387" s="195">
        <f t="shared" si="598"/>
        <v>0.6875</v>
      </c>
      <c r="AA387" s="195">
        <f t="shared" si="599"/>
        <v>0.6875</v>
      </c>
      <c r="AB387" s="195">
        <f t="shared" si="600"/>
        <v>0.6875</v>
      </c>
      <c r="AC387" s="667"/>
      <c r="AD387" s="196">
        <f t="shared" si="601"/>
        <v>0.35069444444444442</v>
      </c>
      <c r="AE387" s="667"/>
      <c r="AF387" s="196">
        <f t="shared" si="602"/>
        <v>0.30555555555555552</v>
      </c>
      <c r="AG387" s="196"/>
      <c r="AH387" s="196" t="s">
        <v>963</v>
      </c>
      <c r="AI387" s="196"/>
      <c r="AJ387" s="150"/>
      <c r="AK387" s="709">
        <f t="shared" si="603"/>
        <v>0</v>
      </c>
      <c r="AL387" s="709">
        <f t="shared" si="604"/>
        <v>0</v>
      </c>
      <c r="AM387" s="709">
        <f t="shared" si="605"/>
        <v>0</v>
      </c>
      <c r="AN387" s="709"/>
      <c r="AO387" s="709">
        <f t="shared" si="606"/>
        <v>1</v>
      </c>
      <c r="AP387" s="709">
        <f t="shared" si="613"/>
        <v>1</v>
      </c>
      <c r="AS387" s="184"/>
      <c r="AW387" s="225"/>
      <c r="AX387" s="79"/>
      <c r="AZ387" s="176"/>
      <c r="BD387" s="225"/>
      <c r="BG387" s="763">
        <f>BG$386</f>
        <v>80.900000000000006</v>
      </c>
      <c r="BH387" s="761">
        <f>BH$386</f>
        <v>80.900000000000006</v>
      </c>
      <c r="BM387" s="198"/>
      <c r="BN387" s="198"/>
    </row>
    <row r="388" spans="2:66" ht="12.75" customHeight="1" outlineLevel="1" x14ac:dyDescent="0.2">
      <c r="B388" s="851"/>
      <c r="C388" s="851"/>
      <c r="D388" s="27" t="str">
        <f t="shared" si="607"/>
        <v/>
      </c>
      <c r="E388" s="191" t="str">
        <f t="shared" si="608"/>
        <v>Di</v>
      </c>
      <c r="F388" s="191">
        <f t="shared" si="609"/>
        <v>2023</v>
      </c>
      <c r="G388" s="191">
        <f t="shared" si="610"/>
        <v>12</v>
      </c>
      <c r="H388" s="191">
        <f t="shared" si="614"/>
        <v>5</v>
      </c>
      <c r="I388" s="192">
        <f t="shared" si="611"/>
        <v>43803</v>
      </c>
      <c r="J388" s="192"/>
      <c r="K388" s="193">
        <v>8</v>
      </c>
      <c r="L388" s="194">
        <v>40</v>
      </c>
      <c r="M388" s="193">
        <v>13</v>
      </c>
      <c r="N388" s="194">
        <v>0</v>
      </c>
      <c r="O388" s="193">
        <v>13</v>
      </c>
      <c r="P388" s="194">
        <v>30</v>
      </c>
      <c r="Q388" s="193">
        <v>16</v>
      </c>
      <c r="R388" s="194">
        <v>30</v>
      </c>
      <c r="S388" s="193">
        <f t="shared" si="591"/>
        <v>16</v>
      </c>
      <c r="T388" s="194">
        <f t="shared" si="592"/>
        <v>30</v>
      </c>
      <c r="U388" s="193">
        <f t="shared" si="593"/>
        <v>16</v>
      </c>
      <c r="V388" s="194">
        <f t="shared" si="594"/>
        <v>30</v>
      </c>
      <c r="W388" s="195">
        <f t="shared" si="595"/>
        <v>0.3611111111111111</v>
      </c>
      <c r="X388" s="195">
        <f t="shared" si="596"/>
        <v>0.54166666666666663</v>
      </c>
      <c r="Y388" s="195">
        <f t="shared" si="597"/>
        <v>0.5625</v>
      </c>
      <c r="Z388" s="195">
        <f t="shared" si="598"/>
        <v>0.6875</v>
      </c>
      <c r="AA388" s="195">
        <f t="shared" si="599"/>
        <v>0.6875</v>
      </c>
      <c r="AB388" s="195">
        <f t="shared" si="600"/>
        <v>0.6875</v>
      </c>
      <c r="AC388" s="667"/>
      <c r="AD388" s="196">
        <f t="shared" si="601"/>
        <v>0.35069444444444442</v>
      </c>
      <c r="AE388" s="667"/>
      <c r="AF388" s="196">
        <f t="shared" si="602"/>
        <v>0.30555555555555552</v>
      </c>
      <c r="AG388" s="196"/>
      <c r="AH388" s="196" t="s">
        <v>963</v>
      </c>
      <c r="AI388" s="196"/>
      <c r="AJ388" s="150"/>
      <c r="AK388" s="709">
        <f t="shared" si="603"/>
        <v>0</v>
      </c>
      <c r="AL388" s="709">
        <f t="shared" si="604"/>
        <v>0</v>
      </c>
      <c r="AM388" s="709">
        <f t="shared" si="605"/>
        <v>0</v>
      </c>
      <c r="AN388" s="709"/>
      <c r="AO388" s="709">
        <f t="shared" si="606"/>
        <v>1</v>
      </c>
      <c r="AP388" s="709">
        <f t="shared" si="613"/>
        <v>1</v>
      </c>
      <c r="AS388" s="184"/>
      <c r="AW388" s="225"/>
      <c r="AX388" s="79"/>
      <c r="AZ388" s="176"/>
      <c r="BD388" s="225"/>
      <c r="BG388" s="763">
        <f t="shared" ref="BG388:BH390" si="615">BG$386</f>
        <v>80.900000000000006</v>
      </c>
      <c r="BH388" s="761">
        <f t="shared" si="615"/>
        <v>80.900000000000006</v>
      </c>
      <c r="BM388" s="198"/>
      <c r="BN388" s="198"/>
    </row>
    <row r="389" spans="2:66" ht="12.75" customHeight="1" outlineLevel="1" x14ac:dyDescent="0.2">
      <c r="B389" s="851"/>
      <c r="C389" s="851"/>
      <c r="D389" s="27" t="str">
        <f t="shared" si="607"/>
        <v/>
      </c>
      <c r="E389" s="191" t="str">
        <f t="shared" si="608"/>
        <v>Mi</v>
      </c>
      <c r="F389" s="191">
        <f t="shared" si="609"/>
        <v>2023</v>
      </c>
      <c r="G389" s="191">
        <f t="shared" si="610"/>
        <v>12</v>
      </c>
      <c r="H389" s="191">
        <f t="shared" si="614"/>
        <v>6</v>
      </c>
      <c r="I389" s="192">
        <f t="shared" si="611"/>
        <v>43804</v>
      </c>
      <c r="J389" s="192"/>
      <c r="K389" s="193">
        <v>8</v>
      </c>
      <c r="L389" s="194">
        <v>45</v>
      </c>
      <c r="M389" s="193">
        <v>13</v>
      </c>
      <c r="N389" s="194">
        <v>0</v>
      </c>
      <c r="O389" s="193">
        <v>13</v>
      </c>
      <c r="P389" s="194">
        <v>30</v>
      </c>
      <c r="Q389" s="193">
        <v>16</v>
      </c>
      <c r="R389" s="194">
        <v>30</v>
      </c>
      <c r="S389" s="193">
        <f t="shared" si="591"/>
        <v>16</v>
      </c>
      <c r="T389" s="194">
        <f t="shared" si="592"/>
        <v>30</v>
      </c>
      <c r="U389" s="193">
        <f t="shared" si="593"/>
        <v>16</v>
      </c>
      <c r="V389" s="194">
        <f t="shared" si="594"/>
        <v>30</v>
      </c>
      <c r="W389" s="195">
        <f t="shared" si="595"/>
        <v>0.36458333333333331</v>
      </c>
      <c r="X389" s="195">
        <f t="shared" si="596"/>
        <v>0.54166666666666663</v>
      </c>
      <c r="Y389" s="195">
        <f t="shared" si="597"/>
        <v>0.5625</v>
      </c>
      <c r="Z389" s="195">
        <f t="shared" si="598"/>
        <v>0.6875</v>
      </c>
      <c r="AA389" s="195">
        <f t="shared" si="599"/>
        <v>0.6875</v>
      </c>
      <c r="AB389" s="195">
        <f t="shared" si="600"/>
        <v>0.6875</v>
      </c>
      <c r="AC389" s="667"/>
      <c r="AD389" s="196">
        <f t="shared" si="601"/>
        <v>0.35069444444444442</v>
      </c>
      <c r="AE389" s="667"/>
      <c r="AF389" s="196">
        <f t="shared" si="602"/>
        <v>0.30208333333333331</v>
      </c>
      <c r="AG389" s="196"/>
      <c r="AH389" s="196" t="s">
        <v>963</v>
      </c>
      <c r="AI389" s="196"/>
      <c r="AJ389" s="150"/>
      <c r="AK389" s="709">
        <f t="shared" si="603"/>
        <v>0</v>
      </c>
      <c r="AL389" s="709">
        <f t="shared" si="604"/>
        <v>0</v>
      </c>
      <c r="AM389" s="709">
        <f t="shared" si="605"/>
        <v>0</v>
      </c>
      <c r="AN389" s="709"/>
      <c r="AO389" s="709">
        <f t="shared" si="606"/>
        <v>1</v>
      </c>
      <c r="AP389" s="709">
        <f t="shared" si="613"/>
        <v>1</v>
      </c>
      <c r="AS389" s="184"/>
      <c r="AW389" s="225"/>
      <c r="AX389" s="79"/>
      <c r="AZ389" s="176"/>
      <c r="BC389" s="29"/>
      <c r="BD389" s="225"/>
      <c r="BG389" s="763">
        <f t="shared" si="615"/>
        <v>80.900000000000006</v>
      </c>
      <c r="BH389" s="761">
        <f t="shared" si="615"/>
        <v>80.900000000000006</v>
      </c>
      <c r="BM389" s="198"/>
      <c r="BN389" s="198"/>
    </row>
    <row r="390" spans="2:66" ht="12.75" customHeight="1" outlineLevel="1" x14ac:dyDescent="0.2">
      <c r="B390" s="851"/>
      <c r="C390" s="851"/>
      <c r="D390" s="27" t="str">
        <f t="shared" si="607"/>
        <v/>
      </c>
      <c r="E390" s="191" t="str">
        <f t="shared" si="608"/>
        <v>Do</v>
      </c>
      <c r="F390" s="191">
        <f t="shared" si="609"/>
        <v>2023</v>
      </c>
      <c r="G390" s="191">
        <f t="shared" si="610"/>
        <v>12</v>
      </c>
      <c r="H390" s="191">
        <f t="shared" si="614"/>
        <v>7</v>
      </c>
      <c r="I390" s="192">
        <f t="shared" si="611"/>
        <v>43805</v>
      </c>
      <c r="J390" s="192"/>
      <c r="K390" s="193">
        <v>8</v>
      </c>
      <c r="L390" s="194">
        <v>25</v>
      </c>
      <c r="M390" s="193">
        <v>13</v>
      </c>
      <c r="N390" s="194">
        <v>0</v>
      </c>
      <c r="O390" s="193">
        <v>13</v>
      </c>
      <c r="P390" s="194">
        <v>30</v>
      </c>
      <c r="Q390" s="193">
        <v>16</v>
      </c>
      <c r="R390" s="194">
        <v>30</v>
      </c>
      <c r="S390" s="193">
        <f t="shared" si="591"/>
        <v>16</v>
      </c>
      <c r="T390" s="194">
        <f t="shared" si="592"/>
        <v>30</v>
      </c>
      <c r="U390" s="193">
        <f t="shared" si="593"/>
        <v>16</v>
      </c>
      <c r="V390" s="194">
        <f t="shared" si="594"/>
        <v>30</v>
      </c>
      <c r="W390" s="195">
        <f t="shared" si="595"/>
        <v>0.35069444444444442</v>
      </c>
      <c r="X390" s="195">
        <f t="shared" si="596"/>
        <v>0.54166666666666663</v>
      </c>
      <c r="Y390" s="195">
        <f t="shared" si="597"/>
        <v>0.5625</v>
      </c>
      <c r="Z390" s="195">
        <f t="shared" si="598"/>
        <v>0.6875</v>
      </c>
      <c r="AA390" s="195">
        <f t="shared" si="599"/>
        <v>0.6875</v>
      </c>
      <c r="AB390" s="195">
        <f t="shared" si="600"/>
        <v>0.6875</v>
      </c>
      <c r="AC390" s="667"/>
      <c r="AD390" s="196">
        <f t="shared" si="601"/>
        <v>0.35069444444444442</v>
      </c>
      <c r="AE390" s="667"/>
      <c r="AF390" s="196">
        <f t="shared" si="602"/>
        <v>0.31597222222222221</v>
      </c>
      <c r="AG390" s="196"/>
      <c r="AH390" s="196" t="s">
        <v>963</v>
      </c>
      <c r="AI390" s="196"/>
      <c r="AJ390" s="150"/>
      <c r="AK390" s="709">
        <f t="shared" si="603"/>
        <v>0</v>
      </c>
      <c r="AL390" s="709">
        <f t="shared" si="604"/>
        <v>0</v>
      </c>
      <c r="AM390" s="709">
        <f t="shared" si="605"/>
        <v>0</v>
      </c>
      <c r="AN390" s="709"/>
      <c r="AO390" s="709">
        <f t="shared" si="606"/>
        <v>1</v>
      </c>
      <c r="AP390" s="709">
        <f t="shared" si="613"/>
        <v>1</v>
      </c>
      <c r="AS390" s="184"/>
      <c r="AW390" s="225"/>
      <c r="AX390" s="79"/>
      <c r="AZ390" s="176"/>
      <c r="BD390" s="225"/>
      <c r="BG390" s="763">
        <f t="shared" si="615"/>
        <v>80.900000000000006</v>
      </c>
      <c r="BH390" s="761">
        <f t="shared" si="615"/>
        <v>80.900000000000006</v>
      </c>
      <c r="BM390" s="198"/>
      <c r="BN390" s="198"/>
    </row>
    <row r="391" spans="2:66" ht="12.75" customHeight="1" outlineLevel="1" x14ac:dyDescent="0.2">
      <c r="B391" s="851"/>
      <c r="C391" s="851"/>
      <c r="D391" s="27" t="str">
        <f t="shared" si="607"/>
        <v/>
      </c>
      <c r="E391" s="191" t="str">
        <f t="shared" si="608"/>
        <v>Fr</v>
      </c>
      <c r="F391" s="191">
        <f t="shared" si="609"/>
        <v>2023</v>
      </c>
      <c r="G391" s="191">
        <f t="shared" si="610"/>
        <v>12</v>
      </c>
      <c r="H391" s="191">
        <f t="shared" si="614"/>
        <v>8</v>
      </c>
      <c r="I391" s="192">
        <f t="shared" si="611"/>
        <v>43806</v>
      </c>
      <c r="J391" s="192"/>
      <c r="K391" s="193">
        <v>7</v>
      </c>
      <c r="L391" s="194">
        <v>0</v>
      </c>
      <c r="M391" s="193">
        <v>9</v>
      </c>
      <c r="N391" s="194">
        <v>0</v>
      </c>
      <c r="O391" s="193">
        <v>9</v>
      </c>
      <c r="P391" s="194">
        <v>30</v>
      </c>
      <c r="Q391" s="193">
        <v>13</v>
      </c>
      <c r="R391" s="194">
        <v>0</v>
      </c>
      <c r="S391" s="193">
        <v>13</v>
      </c>
      <c r="T391" s="194">
        <v>30</v>
      </c>
      <c r="U391" s="193">
        <v>17</v>
      </c>
      <c r="V391" s="194">
        <v>15</v>
      </c>
      <c r="W391" s="195">
        <f t="shared" si="595"/>
        <v>0.29166666666666669</v>
      </c>
      <c r="X391" s="195">
        <f t="shared" si="596"/>
        <v>0.375</v>
      </c>
      <c r="Y391" s="195">
        <f t="shared" si="597"/>
        <v>0.39583333333333331</v>
      </c>
      <c r="Z391" s="195">
        <f t="shared" si="598"/>
        <v>0.54166666666666663</v>
      </c>
      <c r="AA391" s="195">
        <f t="shared" si="599"/>
        <v>0.5625</v>
      </c>
      <c r="AB391" s="195">
        <f t="shared" si="600"/>
        <v>0.71875</v>
      </c>
      <c r="AC391" s="667"/>
      <c r="AD391" s="196">
        <f t="shared" si="601"/>
        <v>0.35069444444444442</v>
      </c>
      <c r="AE391" s="667"/>
      <c r="AF391" s="196">
        <f t="shared" si="602"/>
        <v>0.38541666666666663</v>
      </c>
      <c r="AG391" s="196"/>
      <c r="AH391" s="196" t="s">
        <v>1684</v>
      </c>
      <c r="AI391" s="196"/>
      <c r="AJ391" s="150"/>
      <c r="AK391" s="709">
        <f t="shared" si="603"/>
        <v>0</v>
      </c>
      <c r="AL391" s="709">
        <f t="shared" si="604"/>
        <v>0</v>
      </c>
      <c r="AM391" s="709">
        <f t="shared" si="605"/>
        <v>0</v>
      </c>
      <c r="AN391" s="709"/>
      <c r="AO391" s="709">
        <f t="shared" si="606"/>
        <v>1</v>
      </c>
      <c r="AP391" s="709">
        <f t="shared" si="613"/>
        <v>1</v>
      </c>
      <c r="AS391" s="184"/>
      <c r="AW391" s="225"/>
      <c r="AX391" s="79"/>
      <c r="AZ391" s="176"/>
      <c r="BC391" s="29"/>
      <c r="BD391" s="225"/>
      <c r="BG391" s="763">
        <v>0</v>
      </c>
      <c r="BH391" s="761">
        <v>0</v>
      </c>
      <c r="BM391" s="198"/>
      <c r="BN391" s="198"/>
    </row>
    <row r="392" spans="2:66" ht="12.75" customHeight="1" outlineLevel="1" x14ac:dyDescent="0.2">
      <c r="B392" s="851"/>
      <c r="C392" s="851"/>
      <c r="D392" s="27" t="str">
        <f t="shared" si="607"/>
        <v/>
      </c>
      <c r="E392" s="191" t="str">
        <f t="shared" si="608"/>
        <v>Sa</v>
      </c>
      <c r="F392" s="191">
        <f t="shared" si="609"/>
        <v>2023</v>
      </c>
      <c r="G392" s="191">
        <f t="shared" si="610"/>
        <v>12</v>
      </c>
      <c r="H392" s="191">
        <f t="shared" si="614"/>
        <v>9</v>
      </c>
      <c r="I392" s="192">
        <f t="shared" si="611"/>
        <v>43807</v>
      </c>
      <c r="J392" s="192"/>
      <c r="K392" s="193">
        <f t="shared" si="612"/>
        <v>0</v>
      </c>
      <c r="L392" s="194">
        <f t="shared" si="612"/>
        <v>0</v>
      </c>
      <c r="M392" s="193">
        <f t="shared" si="612"/>
        <v>0</v>
      </c>
      <c r="N392" s="194">
        <f t="shared" si="612"/>
        <v>0</v>
      </c>
      <c r="O392" s="193">
        <f t="shared" si="612"/>
        <v>0</v>
      </c>
      <c r="P392" s="194">
        <f t="shared" si="612"/>
        <v>0</v>
      </c>
      <c r="Q392" s="193">
        <f t="shared" si="612"/>
        <v>0</v>
      </c>
      <c r="R392" s="194">
        <f t="shared" si="612"/>
        <v>0</v>
      </c>
      <c r="S392" s="193">
        <f t="shared" si="591"/>
        <v>0</v>
      </c>
      <c r="T392" s="194">
        <f t="shared" si="592"/>
        <v>0</v>
      </c>
      <c r="U392" s="193">
        <f t="shared" si="593"/>
        <v>0</v>
      </c>
      <c r="V392" s="194">
        <f t="shared" si="594"/>
        <v>0</v>
      </c>
      <c r="W392" s="195">
        <f t="shared" si="595"/>
        <v>0</v>
      </c>
      <c r="X392" s="195">
        <f t="shared" si="596"/>
        <v>0</v>
      </c>
      <c r="Y392" s="195">
        <f t="shared" si="597"/>
        <v>0</v>
      </c>
      <c r="Z392" s="195">
        <f t="shared" si="598"/>
        <v>0</v>
      </c>
      <c r="AA392" s="195">
        <f t="shared" si="599"/>
        <v>0</v>
      </c>
      <c r="AB392" s="195">
        <f t="shared" si="600"/>
        <v>0</v>
      </c>
      <c r="AC392" s="667"/>
      <c r="AD392" s="196">
        <f t="shared" si="601"/>
        <v>0</v>
      </c>
      <c r="AE392" s="667"/>
      <c r="AF392" s="196">
        <f t="shared" si="602"/>
        <v>0</v>
      </c>
      <c r="AG392" s="196"/>
      <c r="AH392" s="196"/>
      <c r="AI392" s="196"/>
      <c r="AJ392" s="150"/>
      <c r="AK392" s="709">
        <f t="shared" si="603"/>
        <v>0</v>
      </c>
      <c r="AL392" s="709">
        <f t="shared" si="604"/>
        <v>0</v>
      </c>
      <c r="AM392" s="709">
        <f t="shared" si="605"/>
        <v>0</v>
      </c>
      <c r="AN392" s="709"/>
      <c r="AO392" s="709">
        <f t="shared" si="606"/>
        <v>0</v>
      </c>
      <c r="AP392" s="709">
        <f t="shared" si="613"/>
        <v>0</v>
      </c>
      <c r="AS392" s="184"/>
      <c r="AW392" s="225"/>
      <c r="AX392" s="79"/>
      <c r="AZ392" s="176"/>
      <c r="BD392" s="225"/>
      <c r="BG392" s="756">
        <f>SUM(BG387:BG391)+SUM(BH387:BH391)</f>
        <v>647.20000000000005</v>
      </c>
      <c r="BM392" s="198"/>
      <c r="BN392" s="198"/>
    </row>
    <row r="393" spans="2:66" ht="12.75" customHeight="1" outlineLevel="1" x14ac:dyDescent="0.2">
      <c r="B393" s="851"/>
      <c r="C393" s="851"/>
      <c r="D393" s="27" t="str">
        <f t="shared" si="607"/>
        <v/>
      </c>
      <c r="E393" s="191" t="str">
        <f t="shared" si="608"/>
        <v>So</v>
      </c>
      <c r="F393" s="191">
        <f t="shared" si="609"/>
        <v>2023</v>
      </c>
      <c r="G393" s="191">
        <f t="shared" si="610"/>
        <v>12</v>
      </c>
      <c r="H393" s="191">
        <f t="shared" si="614"/>
        <v>10</v>
      </c>
      <c r="I393" s="192">
        <f t="shared" si="611"/>
        <v>43808</v>
      </c>
      <c r="J393" s="192"/>
      <c r="K393" s="193">
        <f t="shared" si="612"/>
        <v>0</v>
      </c>
      <c r="L393" s="194">
        <f t="shared" si="612"/>
        <v>0</v>
      </c>
      <c r="M393" s="193">
        <f t="shared" si="612"/>
        <v>0</v>
      </c>
      <c r="N393" s="194">
        <f t="shared" si="612"/>
        <v>0</v>
      </c>
      <c r="O393" s="193">
        <f t="shared" si="612"/>
        <v>0</v>
      </c>
      <c r="P393" s="194">
        <f t="shared" si="612"/>
        <v>0</v>
      </c>
      <c r="Q393" s="193">
        <f t="shared" si="612"/>
        <v>0</v>
      </c>
      <c r="R393" s="194">
        <f t="shared" si="612"/>
        <v>0</v>
      </c>
      <c r="S393" s="193">
        <f t="shared" si="591"/>
        <v>0</v>
      </c>
      <c r="T393" s="194">
        <f t="shared" si="592"/>
        <v>0</v>
      </c>
      <c r="U393" s="193">
        <f t="shared" si="593"/>
        <v>0</v>
      </c>
      <c r="V393" s="194">
        <f t="shared" si="594"/>
        <v>0</v>
      </c>
      <c r="W393" s="195">
        <f t="shared" si="595"/>
        <v>0</v>
      </c>
      <c r="X393" s="195">
        <f t="shared" si="596"/>
        <v>0</v>
      </c>
      <c r="Y393" s="195">
        <f t="shared" si="597"/>
        <v>0</v>
      </c>
      <c r="Z393" s="195">
        <f t="shared" si="598"/>
        <v>0</v>
      </c>
      <c r="AA393" s="195">
        <f t="shared" si="599"/>
        <v>0</v>
      </c>
      <c r="AB393" s="195">
        <f t="shared" si="600"/>
        <v>0</v>
      </c>
      <c r="AC393" s="667"/>
      <c r="AD393" s="196">
        <f t="shared" si="601"/>
        <v>0</v>
      </c>
      <c r="AE393" s="667"/>
      <c r="AF393" s="196">
        <f t="shared" si="602"/>
        <v>0</v>
      </c>
      <c r="AG393" s="196"/>
      <c r="AH393" s="196"/>
      <c r="AI393" s="196"/>
      <c r="AJ393" s="150"/>
      <c r="AK393" s="709">
        <f t="shared" si="603"/>
        <v>0</v>
      </c>
      <c r="AL393" s="709">
        <f t="shared" si="604"/>
        <v>0</v>
      </c>
      <c r="AM393" s="709">
        <f t="shared" si="605"/>
        <v>0</v>
      </c>
      <c r="AN393" s="709"/>
      <c r="AO393" s="709">
        <f t="shared" si="606"/>
        <v>0</v>
      </c>
      <c r="AP393" s="709">
        <f t="shared" si="613"/>
        <v>0</v>
      </c>
      <c r="AS393" s="184"/>
      <c r="AW393" s="225"/>
      <c r="AX393" s="79"/>
      <c r="AZ393" s="176"/>
      <c r="BD393" s="225"/>
      <c r="BG393" s="766">
        <v>80.900000000000006</v>
      </c>
      <c r="BH393" s="766">
        <v>80.900000000000006</v>
      </c>
      <c r="BK393" s="766">
        <v>80.900000000000006</v>
      </c>
      <c r="BL393" s="766">
        <v>80.900000000000006</v>
      </c>
      <c r="BM393" s="198"/>
      <c r="BN393" s="198"/>
    </row>
    <row r="394" spans="2:66" ht="12.75" customHeight="1" outlineLevel="1" x14ac:dyDescent="0.2">
      <c r="B394" s="851"/>
      <c r="C394" s="851"/>
      <c r="D394" s="27">
        <f t="shared" si="607"/>
        <v>50</v>
      </c>
      <c r="E394" s="191" t="str">
        <f t="shared" si="608"/>
        <v>Mo</v>
      </c>
      <c r="F394" s="191">
        <f t="shared" si="609"/>
        <v>2023</v>
      </c>
      <c r="G394" s="191">
        <f t="shared" si="610"/>
        <v>12</v>
      </c>
      <c r="H394" s="191">
        <f t="shared" si="614"/>
        <v>11</v>
      </c>
      <c r="I394" s="192">
        <f t="shared" si="611"/>
        <v>43809</v>
      </c>
      <c r="J394" s="192"/>
      <c r="K394" s="193">
        <v>8</v>
      </c>
      <c r="L394" s="194">
        <v>30</v>
      </c>
      <c r="M394" s="193">
        <v>13</v>
      </c>
      <c r="N394" s="194">
        <v>0</v>
      </c>
      <c r="O394" s="193">
        <v>13</v>
      </c>
      <c r="P394" s="194">
        <v>30</v>
      </c>
      <c r="Q394" s="193">
        <v>16</v>
      </c>
      <c r="R394" s="194">
        <v>30</v>
      </c>
      <c r="S394" s="193">
        <f t="shared" si="591"/>
        <v>16</v>
      </c>
      <c r="T394" s="194">
        <f t="shared" si="592"/>
        <v>30</v>
      </c>
      <c r="U394" s="193">
        <f t="shared" si="593"/>
        <v>16</v>
      </c>
      <c r="V394" s="194">
        <f t="shared" si="594"/>
        <v>30</v>
      </c>
      <c r="W394" s="195">
        <f t="shared" si="595"/>
        <v>0.35416666666666669</v>
      </c>
      <c r="X394" s="195">
        <f t="shared" si="596"/>
        <v>0.54166666666666663</v>
      </c>
      <c r="Y394" s="195">
        <f t="shared" si="597"/>
        <v>0.5625</v>
      </c>
      <c r="Z394" s="195">
        <f t="shared" si="598"/>
        <v>0.6875</v>
      </c>
      <c r="AA394" s="195">
        <f t="shared" si="599"/>
        <v>0.6875</v>
      </c>
      <c r="AB394" s="195">
        <f t="shared" si="600"/>
        <v>0.6875</v>
      </c>
      <c r="AC394" s="667"/>
      <c r="AD394" s="196">
        <f t="shared" si="601"/>
        <v>0.35069444444444442</v>
      </c>
      <c r="AE394" s="667"/>
      <c r="AF394" s="196">
        <f t="shared" si="602"/>
        <v>0.31249999999999994</v>
      </c>
      <c r="AG394" s="196"/>
      <c r="AH394" s="196" t="s">
        <v>963</v>
      </c>
      <c r="AI394" s="196"/>
      <c r="AJ394" s="150"/>
      <c r="AK394" s="709">
        <f t="shared" si="603"/>
        <v>0</v>
      </c>
      <c r="AL394" s="709">
        <f t="shared" si="604"/>
        <v>0</v>
      </c>
      <c r="AM394" s="709">
        <f t="shared" si="605"/>
        <v>0</v>
      </c>
      <c r="AN394" s="709"/>
      <c r="AO394" s="709">
        <f t="shared" si="606"/>
        <v>1</v>
      </c>
      <c r="AP394" s="709">
        <f t="shared" si="613"/>
        <v>1</v>
      </c>
      <c r="AS394" s="184"/>
      <c r="AW394" s="225"/>
      <c r="AX394" s="79"/>
      <c r="AZ394" s="176"/>
      <c r="BD394" s="225"/>
      <c r="BG394" s="761">
        <f>BG$393</f>
        <v>80.900000000000006</v>
      </c>
      <c r="BH394" s="761">
        <f>BH$393</f>
        <v>80.900000000000006</v>
      </c>
      <c r="BK394" s="761">
        <v>0</v>
      </c>
      <c r="BL394" s="761">
        <v>0</v>
      </c>
      <c r="BM394" s="198"/>
      <c r="BN394" s="198"/>
    </row>
    <row r="395" spans="2:66" ht="12.75" customHeight="1" outlineLevel="1" x14ac:dyDescent="0.2">
      <c r="B395" s="851"/>
      <c r="C395" s="851"/>
      <c r="D395" s="27" t="str">
        <f t="shared" si="607"/>
        <v/>
      </c>
      <c r="E395" s="191" t="str">
        <f t="shared" si="608"/>
        <v>Di</v>
      </c>
      <c r="F395" s="191">
        <f t="shared" si="609"/>
        <v>2023</v>
      </c>
      <c r="G395" s="191">
        <f t="shared" si="610"/>
        <v>12</v>
      </c>
      <c r="H395" s="191">
        <f t="shared" si="614"/>
        <v>12</v>
      </c>
      <c r="I395" s="192">
        <f t="shared" si="611"/>
        <v>43810</v>
      </c>
      <c r="J395" s="192"/>
      <c r="K395" s="193">
        <v>8</v>
      </c>
      <c r="L395" s="194">
        <v>30</v>
      </c>
      <c r="M395" s="193">
        <v>13</v>
      </c>
      <c r="N395" s="194">
        <v>0</v>
      </c>
      <c r="O395" s="193">
        <v>13</v>
      </c>
      <c r="P395" s="194">
        <v>30</v>
      </c>
      <c r="Q395" s="193">
        <v>16</v>
      </c>
      <c r="R395" s="194">
        <v>30</v>
      </c>
      <c r="S395" s="193">
        <f t="shared" si="591"/>
        <v>16</v>
      </c>
      <c r="T395" s="194">
        <f t="shared" si="592"/>
        <v>30</v>
      </c>
      <c r="U395" s="193">
        <f t="shared" si="593"/>
        <v>16</v>
      </c>
      <c r="V395" s="194">
        <f t="shared" si="594"/>
        <v>30</v>
      </c>
      <c r="W395" s="195">
        <f t="shared" si="595"/>
        <v>0.35416666666666669</v>
      </c>
      <c r="X395" s="195">
        <f t="shared" si="596"/>
        <v>0.54166666666666663</v>
      </c>
      <c r="Y395" s="195">
        <f t="shared" si="597"/>
        <v>0.5625</v>
      </c>
      <c r="Z395" s="195">
        <f t="shared" si="598"/>
        <v>0.6875</v>
      </c>
      <c r="AA395" s="195">
        <f t="shared" si="599"/>
        <v>0.6875</v>
      </c>
      <c r="AB395" s="195">
        <f t="shared" si="600"/>
        <v>0.6875</v>
      </c>
      <c r="AC395" s="667"/>
      <c r="AD395" s="196">
        <f t="shared" si="601"/>
        <v>0.35069444444444442</v>
      </c>
      <c r="AE395" s="667"/>
      <c r="AF395" s="196">
        <f t="shared" si="602"/>
        <v>0.31249999999999994</v>
      </c>
      <c r="AG395" s="196"/>
      <c r="AH395" s="196" t="s">
        <v>963</v>
      </c>
      <c r="AI395" s="196"/>
      <c r="AJ395" s="150"/>
      <c r="AK395" s="709">
        <f t="shared" si="603"/>
        <v>0</v>
      </c>
      <c r="AL395" s="709">
        <f t="shared" si="604"/>
        <v>0</v>
      </c>
      <c r="AM395" s="709">
        <f t="shared" si="605"/>
        <v>0</v>
      </c>
      <c r="AN395" s="709"/>
      <c r="AO395" s="709">
        <f t="shared" si="606"/>
        <v>1</v>
      </c>
      <c r="AP395" s="709">
        <f t="shared" si="613"/>
        <v>1</v>
      </c>
      <c r="AS395" s="184"/>
      <c r="AW395" s="225"/>
      <c r="AX395" s="79"/>
      <c r="AZ395" s="176"/>
      <c r="BD395" s="225"/>
      <c r="BG395" s="761">
        <f>BG$393</f>
        <v>80.900000000000006</v>
      </c>
      <c r="BH395" s="761">
        <f>BH$393</f>
        <v>80.900000000000006</v>
      </c>
      <c r="BK395" s="761">
        <v>0</v>
      </c>
      <c r="BL395" s="761">
        <v>0</v>
      </c>
      <c r="BM395" s="198"/>
      <c r="BN395" s="198"/>
    </row>
    <row r="396" spans="2:66" ht="12.75" customHeight="1" outlineLevel="1" x14ac:dyDescent="0.2">
      <c r="B396" s="851"/>
      <c r="C396" s="851"/>
      <c r="D396" s="27" t="str">
        <f t="shared" si="607"/>
        <v/>
      </c>
      <c r="E396" s="191" t="str">
        <f t="shared" si="608"/>
        <v>Mi</v>
      </c>
      <c r="F396" s="191">
        <f t="shared" si="609"/>
        <v>2023</v>
      </c>
      <c r="G396" s="191">
        <f t="shared" si="610"/>
        <v>12</v>
      </c>
      <c r="H396" s="191">
        <f t="shared" si="614"/>
        <v>13</v>
      </c>
      <c r="I396" s="192">
        <f t="shared" si="611"/>
        <v>43811</v>
      </c>
      <c r="J396" s="192"/>
      <c r="K396" s="193">
        <v>9</v>
      </c>
      <c r="L396" s="194">
        <v>5</v>
      </c>
      <c r="M396" s="193">
        <v>12</v>
      </c>
      <c r="N396" s="194">
        <v>30</v>
      </c>
      <c r="O396" s="193">
        <v>13</v>
      </c>
      <c r="P396" s="194">
        <v>0</v>
      </c>
      <c r="Q396" s="193">
        <v>16</v>
      </c>
      <c r="R396" s="194">
        <v>30</v>
      </c>
      <c r="S396" s="193">
        <f t="shared" si="591"/>
        <v>16</v>
      </c>
      <c r="T396" s="194">
        <f t="shared" si="592"/>
        <v>30</v>
      </c>
      <c r="U396" s="193">
        <f t="shared" si="593"/>
        <v>16</v>
      </c>
      <c r="V396" s="194">
        <f t="shared" si="594"/>
        <v>30</v>
      </c>
      <c r="W396" s="195">
        <f t="shared" si="595"/>
        <v>0.37847222222222227</v>
      </c>
      <c r="X396" s="195">
        <f t="shared" si="596"/>
        <v>0.52083333333333337</v>
      </c>
      <c r="Y396" s="195">
        <f t="shared" si="597"/>
        <v>0.54166666666666663</v>
      </c>
      <c r="Z396" s="195">
        <f t="shared" si="598"/>
        <v>0.6875</v>
      </c>
      <c r="AA396" s="195">
        <f t="shared" si="599"/>
        <v>0.6875</v>
      </c>
      <c r="AB396" s="195">
        <f t="shared" si="600"/>
        <v>0.6875</v>
      </c>
      <c r="AC396" s="667"/>
      <c r="AD396" s="196">
        <f t="shared" si="601"/>
        <v>0.35069444444444442</v>
      </c>
      <c r="AE396" s="667"/>
      <c r="AF396" s="196">
        <f t="shared" si="602"/>
        <v>0.28819444444444448</v>
      </c>
      <c r="AG396" s="196"/>
      <c r="AH396" s="196" t="s">
        <v>963</v>
      </c>
      <c r="AI396" s="196"/>
      <c r="AJ396" s="150"/>
      <c r="AK396" s="709">
        <f t="shared" si="603"/>
        <v>0</v>
      </c>
      <c r="AL396" s="709">
        <f t="shared" si="604"/>
        <v>0</v>
      </c>
      <c r="AM396" s="709">
        <f t="shared" si="605"/>
        <v>0</v>
      </c>
      <c r="AN396" s="709"/>
      <c r="AO396" s="709">
        <f t="shared" si="606"/>
        <v>1</v>
      </c>
      <c r="AP396" s="709">
        <f t="shared" si="613"/>
        <v>1</v>
      </c>
      <c r="AS396" s="184"/>
      <c r="AW396" s="225"/>
      <c r="AX396" s="79"/>
      <c r="AZ396" s="176"/>
      <c r="BD396" s="225"/>
      <c r="BG396" s="761">
        <v>20</v>
      </c>
      <c r="BH396" s="761">
        <v>0</v>
      </c>
      <c r="BK396" s="761">
        <f>BK$393-BG396</f>
        <v>60.900000000000006</v>
      </c>
      <c r="BL396" s="761">
        <f>BL$393</f>
        <v>80.900000000000006</v>
      </c>
      <c r="BM396" s="198">
        <v>20.100000000000001</v>
      </c>
      <c r="BN396" s="198">
        <v>38.9</v>
      </c>
    </row>
    <row r="397" spans="2:66" ht="12.75" customHeight="1" outlineLevel="1" x14ac:dyDescent="0.2">
      <c r="B397" s="851"/>
      <c r="C397" s="851"/>
      <c r="D397" s="27" t="str">
        <f t="shared" si="607"/>
        <v/>
      </c>
      <c r="E397" s="191" t="str">
        <f t="shared" si="608"/>
        <v>Do</v>
      </c>
      <c r="F397" s="191">
        <f t="shared" si="609"/>
        <v>2023</v>
      </c>
      <c r="G397" s="191">
        <f t="shared" si="610"/>
        <v>12</v>
      </c>
      <c r="H397" s="191">
        <f t="shared" si="614"/>
        <v>14</v>
      </c>
      <c r="I397" s="192">
        <f t="shared" si="611"/>
        <v>43812</v>
      </c>
      <c r="J397" s="192"/>
      <c r="K397" s="193">
        <v>8</v>
      </c>
      <c r="L397" s="194">
        <v>45</v>
      </c>
      <c r="M397" s="193">
        <v>13</v>
      </c>
      <c r="N397" s="194">
        <v>0</v>
      </c>
      <c r="O397" s="193">
        <v>13</v>
      </c>
      <c r="P397" s="194">
        <v>30</v>
      </c>
      <c r="Q397" s="193">
        <v>17</v>
      </c>
      <c r="R397" s="194">
        <v>40</v>
      </c>
      <c r="S397" s="193">
        <f t="shared" si="591"/>
        <v>17</v>
      </c>
      <c r="T397" s="194">
        <f t="shared" si="592"/>
        <v>40</v>
      </c>
      <c r="U397" s="193">
        <f t="shared" si="593"/>
        <v>17</v>
      </c>
      <c r="V397" s="194">
        <f t="shared" si="594"/>
        <v>40</v>
      </c>
      <c r="W397" s="195">
        <f t="shared" si="595"/>
        <v>0.36458333333333331</v>
      </c>
      <c r="X397" s="195">
        <f t="shared" si="596"/>
        <v>0.54166666666666663</v>
      </c>
      <c r="Y397" s="195">
        <f t="shared" si="597"/>
        <v>0.5625</v>
      </c>
      <c r="Z397" s="195">
        <f t="shared" si="598"/>
        <v>0.73611111111111116</v>
      </c>
      <c r="AA397" s="195">
        <f t="shared" si="599"/>
        <v>0.73611111111111116</v>
      </c>
      <c r="AB397" s="195">
        <f t="shared" si="600"/>
        <v>0.73611111111111116</v>
      </c>
      <c r="AC397" s="667"/>
      <c r="AD397" s="196">
        <f t="shared" si="601"/>
        <v>0.35069444444444442</v>
      </c>
      <c r="AE397" s="667"/>
      <c r="AF397" s="196">
        <f t="shared" si="602"/>
        <v>0.35069444444444448</v>
      </c>
      <c r="AG397" s="196"/>
      <c r="AH397" s="196" t="s">
        <v>963</v>
      </c>
      <c r="AI397" s="196"/>
      <c r="AJ397" s="150"/>
      <c r="AK397" s="709">
        <f t="shared" si="603"/>
        <v>0</v>
      </c>
      <c r="AL397" s="709">
        <f t="shared" si="604"/>
        <v>0</v>
      </c>
      <c r="AM397" s="709">
        <f t="shared" si="605"/>
        <v>0</v>
      </c>
      <c r="AN397" s="709"/>
      <c r="AO397" s="709">
        <f t="shared" si="606"/>
        <v>1</v>
      </c>
      <c r="AP397" s="709">
        <f t="shared" si="613"/>
        <v>1</v>
      </c>
      <c r="AS397" s="184"/>
      <c r="AW397" s="225"/>
      <c r="AX397" s="79"/>
      <c r="AZ397" s="176"/>
      <c r="BD397" s="225"/>
      <c r="BG397" s="761">
        <v>0</v>
      </c>
      <c r="BH397" s="761">
        <v>0</v>
      </c>
      <c r="BK397" s="761">
        <f>BK$393</f>
        <v>80.900000000000006</v>
      </c>
      <c r="BL397" s="761">
        <f t="shared" ref="BL397" si="616">BL$393</f>
        <v>80.900000000000006</v>
      </c>
      <c r="BM397" s="198">
        <v>55.1</v>
      </c>
      <c r="BN397" s="198">
        <v>71.599999999999994</v>
      </c>
    </row>
    <row r="398" spans="2:66" ht="12.75" customHeight="1" outlineLevel="1" x14ac:dyDescent="0.2">
      <c r="B398" s="851"/>
      <c r="C398" s="851"/>
      <c r="D398" s="27" t="str">
        <f t="shared" si="607"/>
        <v/>
      </c>
      <c r="E398" s="191" t="str">
        <f t="shared" si="608"/>
        <v>Fr</v>
      </c>
      <c r="F398" s="191">
        <f t="shared" si="609"/>
        <v>2023</v>
      </c>
      <c r="G398" s="191">
        <f t="shared" si="610"/>
        <v>12</v>
      </c>
      <c r="H398" s="191">
        <f t="shared" si="614"/>
        <v>15</v>
      </c>
      <c r="I398" s="192">
        <f t="shared" si="611"/>
        <v>43813</v>
      </c>
      <c r="J398" s="192"/>
      <c r="K398" s="193">
        <v>7</v>
      </c>
      <c r="L398" s="194">
        <v>0</v>
      </c>
      <c r="M398" s="193">
        <v>12</v>
      </c>
      <c r="N398" s="194">
        <v>0</v>
      </c>
      <c r="O398" s="193">
        <v>12</v>
      </c>
      <c r="P398" s="194">
        <v>30</v>
      </c>
      <c r="Q398" s="193">
        <v>16</v>
      </c>
      <c r="R398" s="194">
        <v>45</v>
      </c>
      <c r="S398" s="193">
        <f t="shared" si="591"/>
        <v>16</v>
      </c>
      <c r="T398" s="194">
        <f t="shared" si="592"/>
        <v>45</v>
      </c>
      <c r="U398" s="193">
        <f t="shared" si="593"/>
        <v>16</v>
      </c>
      <c r="V398" s="194">
        <f t="shared" si="594"/>
        <v>45</v>
      </c>
      <c r="W398" s="195">
        <f t="shared" si="595"/>
        <v>0.29166666666666669</v>
      </c>
      <c r="X398" s="195">
        <f t="shared" si="596"/>
        <v>0.5</v>
      </c>
      <c r="Y398" s="195">
        <f t="shared" si="597"/>
        <v>0.52083333333333337</v>
      </c>
      <c r="Z398" s="195">
        <f t="shared" si="598"/>
        <v>0.69791666666666663</v>
      </c>
      <c r="AA398" s="195">
        <f t="shared" si="599"/>
        <v>0.69791666666666663</v>
      </c>
      <c r="AB398" s="195">
        <f t="shared" si="600"/>
        <v>0.69791666666666663</v>
      </c>
      <c r="AC398" s="667"/>
      <c r="AD398" s="196">
        <f t="shared" si="601"/>
        <v>0.35069444444444442</v>
      </c>
      <c r="AE398" s="667"/>
      <c r="AF398" s="196">
        <f t="shared" si="602"/>
        <v>0.38541666666666657</v>
      </c>
      <c r="AG398" s="196"/>
      <c r="AH398" s="196" t="s">
        <v>1684</v>
      </c>
      <c r="AI398" s="196"/>
      <c r="AJ398" s="150"/>
      <c r="AK398" s="709">
        <f t="shared" si="603"/>
        <v>0</v>
      </c>
      <c r="AL398" s="709">
        <f t="shared" si="604"/>
        <v>0</v>
      </c>
      <c r="AM398" s="709">
        <f t="shared" si="605"/>
        <v>0</v>
      </c>
      <c r="AN398" s="709"/>
      <c r="AO398" s="709">
        <f t="shared" si="606"/>
        <v>1</v>
      </c>
      <c r="AP398" s="709">
        <f t="shared" si="613"/>
        <v>1</v>
      </c>
      <c r="AS398" s="184"/>
      <c r="AW398" s="225"/>
      <c r="AX398" s="79"/>
      <c r="AZ398" s="176"/>
      <c r="BD398" s="225"/>
      <c r="BG398" s="761">
        <v>0</v>
      </c>
      <c r="BH398" s="761">
        <v>0</v>
      </c>
      <c r="BK398" s="761">
        <v>0</v>
      </c>
      <c r="BL398" s="761">
        <v>0</v>
      </c>
      <c r="BM398" s="198"/>
      <c r="BN398" s="198"/>
    </row>
    <row r="399" spans="2:66" ht="12.75" customHeight="1" outlineLevel="1" x14ac:dyDescent="0.2">
      <c r="B399" s="851"/>
      <c r="C399" s="851"/>
      <c r="D399" s="27" t="str">
        <f t="shared" si="607"/>
        <v/>
      </c>
      <c r="E399" s="191" t="str">
        <f t="shared" si="608"/>
        <v>Sa</v>
      </c>
      <c r="F399" s="191">
        <f t="shared" si="609"/>
        <v>2023</v>
      </c>
      <c r="G399" s="191">
        <f t="shared" si="610"/>
        <v>12</v>
      </c>
      <c r="H399" s="191">
        <f t="shared" si="614"/>
        <v>16</v>
      </c>
      <c r="I399" s="192">
        <f t="shared" si="611"/>
        <v>43814</v>
      </c>
      <c r="J399" s="192"/>
      <c r="K399" s="193">
        <f t="shared" si="612"/>
        <v>0</v>
      </c>
      <c r="L399" s="194">
        <f t="shared" si="612"/>
        <v>0</v>
      </c>
      <c r="M399" s="193">
        <f t="shared" si="612"/>
        <v>0</v>
      </c>
      <c r="N399" s="194">
        <f t="shared" si="612"/>
        <v>0</v>
      </c>
      <c r="O399" s="193">
        <f t="shared" si="612"/>
        <v>0</v>
      </c>
      <c r="P399" s="194">
        <f t="shared" si="612"/>
        <v>0</v>
      </c>
      <c r="Q399" s="193">
        <f t="shared" si="612"/>
        <v>0</v>
      </c>
      <c r="R399" s="194">
        <f t="shared" si="612"/>
        <v>0</v>
      </c>
      <c r="S399" s="193">
        <f t="shared" si="591"/>
        <v>0</v>
      </c>
      <c r="T399" s="194">
        <f t="shared" si="592"/>
        <v>0</v>
      </c>
      <c r="U399" s="193">
        <f t="shared" si="593"/>
        <v>0</v>
      </c>
      <c r="V399" s="194">
        <f t="shared" si="594"/>
        <v>0</v>
      </c>
      <c r="W399" s="195">
        <f t="shared" si="595"/>
        <v>0</v>
      </c>
      <c r="X399" s="195">
        <f t="shared" si="596"/>
        <v>0</v>
      </c>
      <c r="Y399" s="195">
        <f t="shared" si="597"/>
        <v>0</v>
      </c>
      <c r="Z399" s="195">
        <f t="shared" si="598"/>
        <v>0</v>
      </c>
      <c r="AA399" s="195">
        <f t="shared" si="599"/>
        <v>0</v>
      </c>
      <c r="AB399" s="195">
        <f t="shared" si="600"/>
        <v>0</v>
      </c>
      <c r="AC399" s="667"/>
      <c r="AD399" s="196">
        <f t="shared" si="601"/>
        <v>0</v>
      </c>
      <c r="AE399" s="667"/>
      <c r="AF399" s="196">
        <f t="shared" si="602"/>
        <v>0</v>
      </c>
      <c r="AG399" s="196"/>
      <c r="AH399" s="196"/>
      <c r="AI399" s="196"/>
      <c r="AK399" s="709">
        <f t="shared" si="603"/>
        <v>0</v>
      </c>
      <c r="AL399" s="709">
        <f t="shared" si="604"/>
        <v>0</v>
      </c>
      <c r="AM399" s="709">
        <f t="shared" si="605"/>
        <v>0</v>
      </c>
      <c r="AN399" s="709"/>
      <c r="AO399" s="709">
        <f t="shared" si="606"/>
        <v>0</v>
      </c>
      <c r="AP399" s="709">
        <f t="shared" si="613"/>
        <v>0</v>
      </c>
      <c r="AS399" s="184"/>
      <c r="AW399" s="225"/>
      <c r="AX399" s="79"/>
      <c r="AZ399" s="176"/>
      <c r="BD399" s="225"/>
      <c r="BG399" s="756">
        <f>SUM(BG394:BG398)+SUM(BH394:BH398)</f>
        <v>343.6</v>
      </c>
      <c r="BH399" s="760">
        <v>38.5</v>
      </c>
      <c r="BI399" s="765"/>
      <c r="BJ399" s="765"/>
      <c r="BK399" s="756">
        <f>SUM(BK394:BK398)+SUM(BL394:BL398)</f>
        <v>303.60000000000002</v>
      </c>
      <c r="BL399" s="198"/>
      <c r="BM399" s="198"/>
      <c r="BN399" s="198"/>
    </row>
    <row r="400" spans="2:66" ht="12.75" customHeight="1" outlineLevel="1" x14ac:dyDescent="0.2">
      <c r="B400" s="851"/>
      <c r="C400" s="851"/>
      <c r="D400" s="27" t="str">
        <f t="shared" si="607"/>
        <v/>
      </c>
      <c r="E400" s="191" t="str">
        <f t="shared" si="608"/>
        <v>So</v>
      </c>
      <c r="F400" s="191">
        <f t="shared" si="609"/>
        <v>2023</v>
      </c>
      <c r="G400" s="191">
        <f t="shared" si="610"/>
        <v>12</v>
      </c>
      <c r="H400" s="191">
        <f t="shared" si="614"/>
        <v>17</v>
      </c>
      <c r="I400" s="192">
        <f t="shared" si="611"/>
        <v>43815</v>
      </c>
      <c r="J400" s="192"/>
      <c r="K400" s="193">
        <f t="shared" ref="K400:R414" si="617">IF(OR($E400="Sa",$E400="So"),K$4,K$5)</f>
        <v>0</v>
      </c>
      <c r="L400" s="194">
        <f t="shared" si="617"/>
        <v>0</v>
      </c>
      <c r="M400" s="193">
        <f t="shared" si="617"/>
        <v>0</v>
      </c>
      <c r="N400" s="194">
        <f t="shared" si="617"/>
        <v>0</v>
      </c>
      <c r="O400" s="193">
        <f t="shared" si="617"/>
        <v>0</v>
      </c>
      <c r="P400" s="194">
        <f t="shared" si="617"/>
        <v>0</v>
      </c>
      <c r="Q400" s="193">
        <f t="shared" si="617"/>
        <v>0</v>
      </c>
      <c r="R400" s="194">
        <f t="shared" si="617"/>
        <v>0</v>
      </c>
      <c r="S400" s="193">
        <f t="shared" si="591"/>
        <v>0</v>
      </c>
      <c r="T400" s="194">
        <f t="shared" si="592"/>
        <v>0</v>
      </c>
      <c r="U400" s="193">
        <f t="shared" si="593"/>
        <v>0</v>
      </c>
      <c r="V400" s="194">
        <f t="shared" si="594"/>
        <v>0</v>
      </c>
      <c r="W400" s="195">
        <f t="shared" si="595"/>
        <v>0</v>
      </c>
      <c r="X400" s="195">
        <f t="shared" si="596"/>
        <v>0</v>
      </c>
      <c r="Y400" s="195">
        <f t="shared" si="597"/>
        <v>0</v>
      </c>
      <c r="Z400" s="195">
        <f t="shared" si="598"/>
        <v>0</v>
      </c>
      <c r="AA400" s="195">
        <f t="shared" si="599"/>
        <v>0</v>
      </c>
      <c r="AB400" s="195">
        <f t="shared" si="600"/>
        <v>0</v>
      </c>
      <c r="AC400" s="667"/>
      <c r="AD400" s="196">
        <f t="shared" si="601"/>
        <v>0</v>
      </c>
      <c r="AE400" s="667"/>
      <c r="AF400" s="196">
        <f t="shared" si="602"/>
        <v>0</v>
      </c>
      <c r="AG400" s="196"/>
      <c r="AH400" s="196"/>
      <c r="AI400" s="196"/>
      <c r="AK400" s="709">
        <f t="shared" si="603"/>
        <v>0</v>
      </c>
      <c r="AL400" s="709">
        <f t="shared" si="604"/>
        <v>0</v>
      </c>
      <c r="AM400" s="709">
        <f t="shared" si="605"/>
        <v>0</v>
      </c>
      <c r="AN400" s="709"/>
      <c r="AO400" s="709">
        <f t="shared" si="606"/>
        <v>0</v>
      </c>
      <c r="AP400" s="709">
        <f t="shared" si="613"/>
        <v>0</v>
      </c>
      <c r="AS400" s="184"/>
      <c r="AW400" s="225"/>
      <c r="AX400" s="79"/>
      <c r="AZ400" s="176"/>
      <c r="BD400" s="225"/>
      <c r="BG400" s="757">
        <f>SUM(BG392,BG399)</f>
        <v>990.80000000000007</v>
      </c>
      <c r="BH400" s="758">
        <f>BG400/BH399</f>
        <v>25.735064935064937</v>
      </c>
      <c r="BI400" s="758"/>
      <c r="BJ400" s="758"/>
      <c r="BK400" s="766">
        <v>80.900000000000006</v>
      </c>
      <c r="BL400" s="766">
        <v>80.900000000000006</v>
      </c>
      <c r="BM400" s="198"/>
      <c r="BN400" s="198"/>
    </row>
    <row r="401" spans="2:66" ht="12.75" customHeight="1" outlineLevel="1" x14ac:dyDescent="0.2">
      <c r="B401" s="851"/>
      <c r="C401" s="851"/>
      <c r="D401" s="27">
        <f t="shared" si="607"/>
        <v>51</v>
      </c>
      <c r="E401" s="191" t="str">
        <f t="shared" si="608"/>
        <v>Mo</v>
      </c>
      <c r="F401" s="191">
        <f t="shared" si="609"/>
        <v>2023</v>
      </c>
      <c r="G401" s="191">
        <f t="shared" si="610"/>
        <v>12</v>
      </c>
      <c r="H401" s="191">
        <f t="shared" si="614"/>
        <v>18</v>
      </c>
      <c r="I401" s="192">
        <f t="shared" si="611"/>
        <v>43816</v>
      </c>
      <c r="J401" s="192"/>
      <c r="K401" s="193">
        <v>8</v>
      </c>
      <c r="L401" s="194">
        <v>45</v>
      </c>
      <c r="M401" s="193">
        <v>13</v>
      </c>
      <c r="N401" s="194">
        <v>0</v>
      </c>
      <c r="O401" s="193">
        <v>13</v>
      </c>
      <c r="P401" s="194">
        <v>30</v>
      </c>
      <c r="Q401" s="193">
        <v>16</v>
      </c>
      <c r="R401" s="194">
        <v>30</v>
      </c>
      <c r="S401" s="193">
        <f t="shared" si="591"/>
        <v>16</v>
      </c>
      <c r="T401" s="194">
        <f t="shared" si="592"/>
        <v>30</v>
      </c>
      <c r="U401" s="193">
        <f t="shared" si="593"/>
        <v>16</v>
      </c>
      <c r="V401" s="194">
        <f t="shared" si="594"/>
        <v>30</v>
      </c>
      <c r="W401" s="195">
        <f t="shared" si="595"/>
        <v>0.36458333333333331</v>
      </c>
      <c r="X401" s="195">
        <f t="shared" si="596"/>
        <v>0.54166666666666663</v>
      </c>
      <c r="Y401" s="195">
        <f t="shared" si="597"/>
        <v>0.5625</v>
      </c>
      <c r="Z401" s="195">
        <f t="shared" si="598"/>
        <v>0.6875</v>
      </c>
      <c r="AA401" s="195">
        <f t="shared" si="599"/>
        <v>0.6875</v>
      </c>
      <c r="AB401" s="195">
        <f t="shared" si="600"/>
        <v>0.6875</v>
      </c>
      <c r="AC401" s="667"/>
      <c r="AD401" s="196">
        <f t="shared" si="601"/>
        <v>0.35069444444444442</v>
      </c>
      <c r="AE401" s="667"/>
      <c r="AF401" s="196">
        <f t="shared" si="602"/>
        <v>0.30208333333333331</v>
      </c>
      <c r="AG401" s="196"/>
      <c r="AH401" s="196" t="s">
        <v>963</v>
      </c>
      <c r="AI401" s="196"/>
      <c r="AK401" s="709">
        <f t="shared" si="603"/>
        <v>0</v>
      </c>
      <c r="AL401" s="709">
        <f t="shared" si="604"/>
        <v>0</v>
      </c>
      <c r="AM401" s="709">
        <f t="shared" si="605"/>
        <v>0</v>
      </c>
      <c r="AN401" s="709"/>
      <c r="AO401" s="709">
        <f t="shared" si="606"/>
        <v>1</v>
      </c>
      <c r="AP401" s="709">
        <f t="shared" si="613"/>
        <v>1</v>
      </c>
      <c r="AS401" s="184"/>
      <c r="AW401" s="225"/>
      <c r="AX401" s="79"/>
      <c r="AZ401" s="176"/>
      <c r="BD401" s="225"/>
      <c r="BH401" s="759">
        <f>100*BH399/BG400</f>
        <v>3.8857488897860311</v>
      </c>
      <c r="BI401" s="759"/>
      <c r="BJ401" s="759"/>
      <c r="BK401" s="761">
        <f>BK$400</f>
        <v>80.900000000000006</v>
      </c>
      <c r="BL401" s="761">
        <f>BL$400</f>
        <v>80.900000000000006</v>
      </c>
      <c r="BM401" s="198">
        <v>84.7</v>
      </c>
      <c r="BN401" s="198">
        <v>101</v>
      </c>
    </row>
    <row r="402" spans="2:66" ht="12.75" customHeight="1" outlineLevel="1" x14ac:dyDescent="0.2">
      <c r="B402" s="851"/>
      <c r="C402" s="851"/>
      <c r="D402" s="27" t="str">
        <f t="shared" si="607"/>
        <v/>
      </c>
      <c r="E402" s="191" t="str">
        <f t="shared" si="608"/>
        <v>Di</v>
      </c>
      <c r="F402" s="191">
        <f t="shared" si="609"/>
        <v>2023</v>
      </c>
      <c r="G402" s="191">
        <f t="shared" si="610"/>
        <v>12</v>
      </c>
      <c r="H402" s="191">
        <f t="shared" si="614"/>
        <v>19</v>
      </c>
      <c r="I402" s="192">
        <f t="shared" si="611"/>
        <v>43817</v>
      </c>
      <c r="J402" s="192"/>
      <c r="K402" s="193">
        <v>8</v>
      </c>
      <c r="L402" s="194">
        <v>50</v>
      </c>
      <c r="M402" s="193">
        <v>13</v>
      </c>
      <c r="N402" s="194">
        <v>0</v>
      </c>
      <c r="O402" s="193">
        <v>13</v>
      </c>
      <c r="P402" s="194">
        <v>30</v>
      </c>
      <c r="Q402" s="193">
        <v>16</v>
      </c>
      <c r="R402" s="194">
        <v>30</v>
      </c>
      <c r="S402" s="193">
        <f t="shared" si="591"/>
        <v>16</v>
      </c>
      <c r="T402" s="194">
        <f t="shared" si="592"/>
        <v>30</v>
      </c>
      <c r="U402" s="193">
        <f t="shared" si="593"/>
        <v>16</v>
      </c>
      <c r="V402" s="194">
        <f t="shared" si="594"/>
        <v>30</v>
      </c>
      <c r="W402" s="195">
        <f t="shared" si="595"/>
        <v>0.36805555555555558</v>
      </c>
      <c r="X402" s="195">
        <f t="shared" si="596"/>
        <v>0.54166666666666663</v>
      </c>
      <c r="Y402" s="195">
        <f t="shared" si="597"/>
        <v>0.5625</v>
      </c>
      <c r="Z402" s="195">
        <f t="shared" si="598"/>
        <v>0.6875</v>
      </c>
      <c r="AA402" s="195">
        <f t="shared" si="599"/>
        <v>0.6875</v>
      </c>
      <c r="AB402" s="195">
        <f t="shared" si="600"/>
        <v>0.6875</v>
      </c>
      <c r="AC402" s="667"/>
      <c r="AD402" s="196">
        <f t="shared" si="601"/>
        <v>0.35069444444444442</v>
      </c>
      <c r="AE402" s="667"/>
      <c r="AF402" s="196">
        <f t="shared" si="602"/>
        <v>0.29861111111111105</v>
      </c>
      <c r="AG402" s="196"/>
      <c r="AH402" s="196" t="s">
        <v>963</v>
      </c>
      <c r="AI402" s="196"/>
      <c r="AK402" s="709">
        <f t="shared" si="603"/>
        <v>0</v>
      </c>
      <c r="AL402" s="709">
        <f t="shared" si="604"/>
        <v>0</v>
      </c>
      <c r="AM402" s="709">
        <f t="shared" si="605"/>
        <v>0</v>
      </c>
      <c r="AN402" s="709"/>
      <c r="AO402" s="709">
        <f t="shared" si="606"/>
        <v>1</v>
      </c>
      <c r="AP402" s="709">
        <f t="shared" si="613"/>
        <v>1</v>
      </c>
      <c r="AS402" s="184"/>
      <c r="AW402" s="225"/>
      <c r="AX402" s="79"/>
      <c r="AZ402" s="176"/>
      <c r="BD402" s="225"/>
      <c r="BK402" s="761">
        <f t="shared" ref="BK402:BL404" si="618">BK$400</f>
        <v>80.900000000000006</v>
      </c>
      <c r="BL402" s="761">
        <f t="shared" si="618"/>
        <v>80.900000000000006</v>
      </c>
      <c r="BM402" s="198">
        <v>121</v>
      </c>
      <c r="BN402" s="198">
        <v>138</v>
      </c>
    </row>
    <row r="403" spans="2:66" ht="12.75" customHeight="1" outlineLevel="1" x14ac:dyDescent="0.2">
      <c r="B403" s="851"/>
      <c r="C403" s="851"/>
      <c r="D403" s="27" t="str">
        <f t="shared" si="607"/>
        <v/>
      </c>
      <c r="E403" s="191" t="str">
        <f t="shared" si="608"/>
        <v>Mi</v>
      </c>
      <c r="F403" s="191">
        <f t="shared" si="609"/>
        <v>2023</v>
      </c>
      <c r="G403" s="191">
        <f t="shared" si="610"/>
        <v>12</v>
      </c>
      <c r="H403" s="191">
        <f t="shared" si="614"/>
        <v>20</v>
      </c>
      <c r="I403" s="192">
        <f t="shared" si="611"/>
        <v>43818</v>
      </c>
      <c r="J403" s="192"/>
      <c r="K403" s="193">
        <v>9</v>
      </c>
      <c r="L403" s="194">
        <v>10</v>
      </c>
      <c r="M403" s="193">
        <v>13</v>
      </c>
      <c r="N403" s="194">
        <v>0</v>
      </c>
      <c r="O403" s="193">
        <v>13</v>
      </c>
      <c r="P403" s="194">
        <v>30</v>
      </c>
      <c r="Q403" s="193">
        <v>16</v>
      </c>
      <c r="R403" s="194">
        <v>5</v>
      </c>
      <c r="S403" s="193">
        <f t="shared" si="591"/>
        <v>16</v>
      </c>
      <c r="T403" s="194">
        <f t="shared" si="592"/>
        <v>5</v>
      </c>
      <c r="U403" s="193">
        <f t="shared" si="593"/>
        <v>16</v>
      </c>
      <c r="V403" s="194">
        <f t="shared" si="594"/>
        <v>5</v>
      </c>
      <c r="W403" s="195">
        <f t="shared" si="595"/>
        <v>0.38194444444444442</v>
      </c>
      <c r="X403" s="195">
        <f t="shared" si="596"/>
        <v>0.54166666666666663</v>
      </c>
      <c r="Y403" s="195">
        <f t="shared" si="597"/>
        <v>0.5625</v>
      </c>
      <c r="Z403" s="195">
        <f t="shared" si="598"/>
        <v>0.67013888888888884</v>
      </c>
      <c r="AA403" s="195">
        <f t="shared" si="599"/>
        <v>0.67013888888888884</v>
      </c>
      <c r="AB403" s="195">
        <f t="shared" si="600"/>
        <v>0.67013888888888884</v>
      </c>
      <c r="AC403" s="667"/>
      <c r="AD403" s="196">
        <f t="shared" si="601"/>
        <v>0.35069444444444442</v>
      </c>
      <c r="AE403" s="667"/>
      <c r="AF403" s="196">
        <f t="shared" si="602"/>
        <v>0.26736111111111105</v>
      </c>
      <c r="AG403" s="196"/>
      <c r="AH403" s="196" t="s">
        <v>963</v>
      </c>
      <c r="AI403" s="196"/>
      <c r="AK403" s="709">
        <f t="shared" si="603"/>
        <v>0</v>
      </c>
      <c r="AL403" s="709">
        <f t="shared" si="604"/>
        <v>0</v>
      </c>
      <c r="AM403" s="709">
        <f t="shared" si="605"/>
        <v>0</v>
      </c>
      <c r="AN403" s="709"/>
      <c r="AO403" s="709">
        <f t="shared" si="606"/>
        <v>1</v>
      </c>
      <c r="AP403" s="709">
        <f t="shared" si="613"/>
        <v>1</v>
      </c>
      <c r="AS403" s="184"/>
      <c r="AW403" s="225"/>
      <c r="AX403" s="79"/>
      <c r="AZ403" s="176"/>
      <c r="BD403" s="225"/>
      <c r="BK403" s="761">
        <f t="shared" si="618"/>
        <v>80.900000000000006</v>
      </c>
      <c r="BL403" s="761">
        <f t="shared" si="618"/>
        <v>80.900000000000006</v>
      </c>
      <c r="BM403" s="198">
        <v>154</v>
      </c>
      <c r="BN403" s="198">
        <v>168</v>
      </c>
    </row>
    <row r="404" spans="2:66" ht="12.75" customHeight="1" outlineLevel="1" x14ac:dyDescent="0.2">
      <c r="B404" s="851"/>
      <c r="C404" s="851"/>
      <c r="D404" s="27" t="str">
        <f t="shared" si="607"/>
        <v/>
      </c>
      <c r="E404" s="191" t="str">
        <f t="shared" si="608"/>
        <v>Do</v>
      </c>
      <c r="F404" s="191">
        <f t="shared" si="609"/>
        <v>2023</v>
      </c>
      <c r="G404" s="191">
        <f t="shared" si="610"/>
        <v>12</v>
      </c>
      <c r="H404" s="191">
        <f t="shared" si="614"/>
        <v>21</v>
      </c>
      <c r="I404" s="192">
        <f t="shared" si="611"/>
        <v>43819</v>
      </c>
      <c r="J404" s="192"/>
      <c r="K404" s="193">
        <v>6</v>
      </c>
      <c r="L404" s="194">
        <v>10</v>
      </c>
      <c r="M404" s="193">
        <v>12</v>
      </c>
      <c r="N404" s="194">
        <v>0</v>
      </c>
      <c r="O404" s="193">
        <v>12</v>
      </c>
      <c r="P404" s="194">
        <v>30</v>
      </c>
      <c r="Q404" s="193">
        <v>18</v>
      </c>
      <c r="R404" s="194">
        <v>15</v>
      </c>
      <c r="S404" s="193">
        <f t="shared" si="591"/>
        <v>18</v>
      </c>
      <c r="T404" s="194">
        <f t="shared" si="592"/>
        <v>15</v>
      </c>
      <c r="U404" s="193">
        <f t="shared" si="593"/>
        <v>18</v>
      </c>
      <c r="V404" s="194">
        <f t="shared" si="594"/>
        <v>15</v>
      </c>
      <c r="W404" s="195">
        <f t="shared" si="595"/>
        <v>0.25694444444444448</v>
      </c>
      <c r="X404" s="195">
        <f t="shared" si="596"/>
        <v>0.5</v>
      </c>
      <c r="Y404" s="195">
        <f t="shared" si="597"/>
        <v>0.52083333333333337</v>
      </c>
      <c r="Z404" s="195">
        <f t="shared" si="598"/>
        <v>0.76041666666666663</v>
      </c>
      <c r="AA404" s="195">
        <f t="shared" si="599"/>
        <v>0.76041666666666663</v>
      </c>
      <c r="AB404" s="195">
        <f t="shared" si="600"/>
        <v>0.76041666666666663</v>
      </c>
      <c r="AC404" s="667"/>
      <c r="AD404" s="196">
        <f t="shared" si="601"/>
        <v>0.35069444444444442</v>
      </c>
      <c r="AE404" s="667"/>
      <c r="AF404" s="196">
        <f t="shared" si="602"/>
        <v>0.48263888888888873</v>
      </c>
      <c r="AG404" s="196"/>
      <c r="AH404" s="196" t="s">
        <v>963</v>
      </c>
      <c r="AI404" s="196"/>
      <c r="AK404" s="709">
        <f t="shared" si="603"/>
        <v>0</v>
      </c>
      <c r="AL404" s="709">
        <f t="shared" si="604"/>
        <v>0</v>
      </c>
      <c r="AM404" s="709">
        <f t="shared" si="605"/>
        <v>0</v>
      </c>
      <c r="AN404" s="709"/>
      <c r="AO404" s="709">
        <f t="shared" si="606"/>
        <v>1</v>
      </c>
      <c r="AP404" s="709">
        <f t="shared" si="613"/>
        <v>1</v>
      </c>
      <c r="AS404" s="184"/>
      <c r="AW404" s="225"/>
      <c r="AX404" s="79"/>
      <c r="AZ404" s="176"/>
      <c r="BC404" s="29"/>
      <c r="BD404" s="225"/>
      <c r="BF404" s="722" t="s">
        <v>1783</v>
      </c>
      <c r="BK404" s="761">
        <f t="shared" si="618"/>
        <v>80.900000000000006</v>
      </c>
      <c r="BL404" s="761">
        <f t="shared" si="618"/>
        <v>80.900000000000006</v>
      </c>
      <c r="BM404" s="198">
        <v>182</v>
      </c>
      <c r="BN404" s="198">
        <v>84</v>
      </c>
    </row>
    <row r="405" spans="2:66" ht="12.75" customHeight="1" outlineLevel="1" x14ac:dyDescent="0.2">
      <c r="B405" s="851"/>
      <c r="C405" s="851"/>
      <c r="D405" s="27" t="str">
        <f t="shared" si="607"/>
        <v/>
      </c>
      <c r="E405" s="191" t="str">
        <f t="shared" si="608"/>
        <v>Fr</v>
      </c>
      <c r="F405" s="191">
        <f t="shared" si="609"/>
        <v>2023</v>
      </c>
      <c r="G405" s="191">
        <f t="shared" si="610"/>
        <v>12</v>
      </c>
      <c r="H405" s="191">
        <f t="shared" si="614"/>
        <v>22</v>
      </c>
      <c r="I405" s="192">
        <f t="shared" si="611"/>
        <v>43820</v>
      </c>
      <c r="J405" s="192"/>
      <c r="K405" s="193">
        <v>7</v>
      </c>
      <c r="L405" s="194">
        <v>0</v>
      </c>
      <c r="M405" s="193">
        <v>12</v>
      </c>
      <c r="N405" s="194">
        <v>0</v>
      </c>
      <c r="O405" s="193">
        <v>12</v>
      </c>
      <c r="P405" s="194">
        <v>0</v>
      </c>
      <c r="Q405" s="193">
        <v>13</v>
      </c>
      <c r="R405" s="194">
        <v>0</v>
      </c>
      <c r="S405" s="193">
        <f t="shared" si="591"/>
        <v>13</v>
      </c>
      <c r="T405" s="194">
        <f t="shared" si="592"/>
        <v>0</v>
      </c>
      <c r="U405" s="193">
        <f t="shared" si="593"/>
        <v>13</v>
      </c>
      <c r="V405" s="194">
        <f t="shared" si="594"/>
        <v>0</v>
      </c>
      <c r="W405" s="195">
        <f t="shared" si="595"/>
        <v>0.29166666666666669</v>
      </c>
      <c r="X405" s="195">
        <f t="shared" si="596"/>
        <v>0.5</v>
      </c>
      <c r="Y405" s="195">
        <f t="shared" si="597"/>
        <v>0.5</v>
      </c>
      <c r="Z405" s="195">
        <f t="shared" si="598"/>
        <v>0.54166666666666663</v>
      </c>
      <c r="AA405" s="195">
        <f t="shared" si="599"/>
        <v>0.54166666666666663</v>
      </c>
      <c r="AB405" s="195">
        <f t="shared" si="600"/>
        <v>0.54166666666666663</v>
      </c>
      <c r="AC405" s="667"/>
      <c r="AD405" s="196">
        <f t="shared" si="601"/>
        <v>0.35069444444444442</v>
      </c>
      <c r="AE405" s="667"/>
      <c r="AF405" s="196">
        <f t="shared" si="602"/>
        <v>0.24999999999999994</v>
      </c>
      <c r="AG405" s="196"/>
      <c r="AH405" s="196" t="s">
        <v>1684</v>
      </c>
      <c r="AI405" s="196"/>
      <c r="AK405" s="709">
        <f t="shared" si="603"/>
        <v>0</v>
      </c>
      <c r="AL405" s="709">
        <f t="shared" si="604"/>
        <v>0</v>
      </c>
      <c r="AM405" s="709">
        <f t="shared" si="605"/>
        <v>0</v>
      </c>
      <c r="AN405" s="709"/>
      <c r="AO405" s="709">
        <f t="shared" si="606"/>
        <v>1</v>
      </c>
      <c r="AP405" s="709">
        <f t="shared" si="613"/>
        <v>1</v>
      </c>
      <c r="AS405" s="184"/>
      <c r="AW405" s="225"/>
      <c r="AX405" s="79"/>
      <c r="AZ405" s="176"/>
      <c r="BD405" s="225"/>
      <c r="BF405" s="722" t="s">
        <v>1812</v>
      </c>
      <c r="BK405" s="761">
        <v>26</v>
      </c>
      <c r="BL405" s="761">
        <v>0</v>
      </c>
      <c r="BM405" s="198"/>
      <c r="BN405" s="198"/>
    </row>
    <row r="406" spans="2:66" ht="12.75" customHeight="1" outlineLevel="1" x14ac:dyDescent="0.2">
      <c r="B406" s="851"/>
      <c r="C406" s="851"/>
      <c r="D406" s="27" t="str">
        <f t="shared" si="607"/>
        <v/>
      </c>
      <c r="E406" s="191" t="str">
        <f t="shared" si="608"/>
        <v>Sa</v>
      </c>
      <c r="F406" s="191">
        <f t="shared" si="609"/>
        <v>2023</v>
      </c>
      <c r="G406" s="191">
        <f t="shared" si="610"/>
        <v>12</v>
      </c>
      <c r="H406" s="191">
        <f t="shared" si="614"/>
        <v>23</v>
      </c>
      <c r="I406" s="192">
        <f t="shared" si="611"/>
        <v>43821</v>
      </c>
      <c r="J406" s="192"/>
      <c r="K406" s="193">
        <f t="shared" si="617"/>
        <v>0</v>
      </c>
      <c r="L406" s="194">
        <f t="shared" si="617"/>
        <v>0</v>
      </c>
      <c r="M406" s="193">
        <f t="shared" si="617"/>
        <v>0</v>
      </c>
      <c r="N406" s="194">
        <f t="shared" si="617"/>
        <v>0</v>
      </c>
      <c r="O406" s="193">
        <f t="shared" si="617"/>
        <v>0</v>
      </c>
      <c r="P406" s="194">
        <f t="shared" si="617"/>
        <v>0</v>
      </c>
      <c r="Q406" s="193">
        <f t="shared" si="617"/>
        <v>0</v>
      </c>
      <c r="R406" s="194">
        <f t="shared" si="617"/>
        <v>0</v>
      </c>
      <c r="S406" s="193">
        <f t="shared" si="591"/>
        <v>0</v>
      </c>
      <c r="T406" s="194">
        <f t="shared" si="592"/>
        <v>0</v>
      </c>
      <c r="U406" s="193">
        <f t="shared" si="593"/>
        <v>0</v>
      </c>
      <c r="V406" s="194">
        <f t="shared" si="594"/>
        <v>0</v>
      </c>
      <c r="W406" s="195">
        <f t="shared" si="595"/>
        <v>0</v>
      </c>
      <c r="X406" s="195">
        <f t="shared" si="596"/>
        <v>0</v>
      </c>
      <c r="Y406" s="195">
        <f t="shared" si="597"/>
        <v>0</v>
      </c>
      <c r="Z406" s="195">
        <f t="shared" si="598"/>
        <v>0</v>
      </c>
      <c r="AA406" s="195">
        <f t="shared" si="599"/>
        <v>0</v>
      </c>
      <c r="AB406" s="195">
        <f t="shared" si="600"/>
        <v>0</v>
      </c>
      <c r="AC406" s="667"/>
      <c r="AD406" s="196">
        <f t="shared" si="601"/>
        <v>0</v>
      </c>
      <c r="AE406" s="667"/>
      <c r="AF406" s="196">
        <f t="shared" si="602"/>
        <v>0</v>
      </c>
      <c r="AG406" s="196"/>
      <c r="AH406" s="196"/>
      <c r="AI406" s="196"/>
      <c r="AJ406" s="150"/>
      <c r="AK406" s="709">
        <f t="shared" si="603"/>
        <v>0</v>
      </c>
      <c r="AL406" s="709">
        <f t="shared" si="604"/>
        <v>0</v>
      </c>
      <c r="AM406" s="709">
        <f t="shared" si="605"/>
        <v>0</v>
      </c>
      <c r="AN406" s="709"/>
      <c r="AO406" s="709">
        <f t="shared" si="606"/>
        <v>0</v>
      </c>
      <c r="AP406" s="709">
        <f t="shared" si="613"/>
        <v>0</v>
      </c>
      <c r="AS406" s="184"/>
      <c r="AW406" s="225"/>
      <c r="AX406" s="79"/>
      <c r="AZ406" s="176"/>
      <c r="BD406" s="225"/>
      <c r="BF406" s="722" t="s">
        <v>1813</v>
      </c>
      <c r="BK406" s="756">
        <f>SUM(BK401:BK405)+SUM(BL401:BL405)</f>
        <v>673.2</v>
      </c>
      <c r="BL406" s="760">
        <v>38.659999999999997</v>
      </c>
      <c r="BM406" s="198"/>
      <c r="BN406" s="198"/>
    </row>
    <row r="407" spans="2:66" ht="12.75" customHeight="1" outlineLevel="1" x14ac:dyDescent="0.2">
      <c r="B407" s="851"/>
      <c r="C407" s="851"/>
      <c r="D407" s="27" t="str">
        <f t="shared" si="607"/>
        <v/>
      </c>
      <c r="E407" s="191" t="str">
        <f t="shared" si="608"/>
        <v>So</v>
      </c>
      <c r="F407" s="191">
        <f t="shared" si="609"/>
        <v>2023</v>
      </c>
      <c r="G407" s="191">
        <f t="shared" si="610"/>
        <v>12</v>
      </c>
      <c r="H407" s="191">
        <f t="shared" si="614"/>
        <v>24</v>
      </c>
      <c r="I407" s="192">
        <f t="shared" si="611"/>
        <v>43822</v>
      </c>
      <c r="J407" s="192"/>
      <c r="K407" s="193">
        <f t="shared" si="617"/>
        <v>0</v>
      </c>
      <c r="L407" s="194">
        <f t="shared" si="617"/>
        <v>0</v>
      </c>
      <c r="M407" s="193">
        <f t="shared" si="617"/>
        <v>0</v>
      </c>
      <c r="N407" s="194">
        <f t="shared" si="617"/>
        <v>0</v>
      </c>
      <c r="O407" s="193">
        <f t="shared" si="617"/>
        <v>0</v>
      </c>
      <c r="P407" s="194">
        <f t="shared" si="617"/>
        <v>0</v>
      </c>
      <c r="Q407" s="193">
        <f t="shared" si="617"/>
        <v>0</v>
      </c>
      <c r="R407" s="194">
        <f t="shared" si="617"/>
        <v>0</v>
      </c>
      <c r="S407" s="193">
        <f t="shared" si="591"/>
        <v>0</v>
      </c>
      <c r="T407" s="194">
        <f t="shared" si="592"/>
        <v>0</v>
      </c>
      <c r="U407" s="193">
        <f t="shared" si="593"/>
        <v>0</v>
      </c>
      <c r="V407" s="194">
        <f t="shared" si="594"/>
        <v>0</v>
      </c>
      <c r="W407" s="195">
        <f t="shared" si="595"/>
        <v>0</v>
      </c>
      <c r="X407" s="195">
        <f t="shared" si="596"/>
        <v>0</v>
      </c>
      <c r="Y407" s="195">
        <f t="shared" si="597"/>
        <v>0</v>
      </c>
      <c r="Z407" s="195">
        <f t="shared" si="598"/>
        <v>0</v>
      </c>
      <c r="AA407" s="195">
        <f t="shared" si="599"/>
        <v>0</v>
      </c>
      <c r="AB407" s="195">
        <f t="shared" si="600"/>
        <v>0</v>
      </c>
      <c r="AC407" s="667"/>
      <c r="AD407" s="196">
        <f t="shared" si="601"/>
        <v>0</v>
      </c>
      <c r="AE407" s="667"/>
      <c r="AF407" s="196">
        <f t="shared" si="602"/>
        <v>0</v>
      </c>
      <c r="AG407" s="196"/>
      <c r="AH407" s="196"/>
      <c r="AI407" s="196"/>
      <c r="AJ407" s="150"/>
      <c r="AK407" s="709">
        <f t="shared" si="603"/>
        <v>0</v>
      </c>
      <c r="AL407" s="709">
        <f t="shared" si="604"/>
        <v>0</v>
      </c>
      <c r="AM407" s="709">
        <f t="shared" si="605"/>
        <v>0</v>
      </c>
      <c r="AN407" s="709"/>
      <c r="AO407" s="709">
        <f t="shared" si="606"/>
        <v>0</v>
      </c>
      <c r="AP407" s="709">
        <f t="shared" si="613"/>
        <v>0</v>
      </c>
      <c r="AS407" s="184"/>
      <c r="AW407" s="225"/>
      <c r="AX407" s="79"/>
      <c r="AZ407" s="176"/>
      <c r="BD407" s="225"/>
      <c r="BK407" s="757">
        <f>SUM(BK399,BK406)</f>
        <v>976.80000000000007</v>
      </c>
      <c r="BL407" s="758">
        <f>BK407/BL406</f>
        <v>25.266425245732027</v>
      </c>
      <c r="BM407" s="198"/>
      <c r="BN407" s="198"/>
    </row>
    <row r="408" spans="2:66" ht="12.75" customHeight="1" outlineLevel="1" x14ac:dyDescent="0.2">
      <c r="B408" s="851"/>
      <c r="C408" s="851"/>
      <c r="D408" s="27">
        <f t="shared" si="607"/>
        <v>52</v>
      </c>
      <c r="E408" s="191" t="str">
        <f t="shared" si="608"/>
        <v>Mo</v>
      </c>
      <c r="F408" s="191">
        <f t="shared" si="609"/>
        <v>2023</v>
      </c>
      <c r="G408" s="191">
        <f t="shared" si="610"/>
        <v>12</v>
      </c>
      <c r="H408" s="191">
        <f t="shared" si="614"/>
        <v>25</v>
      </c>
      <c r="I408" s="192">
        <f t="shared" si="611"/>
        <v>43823</v>
      </c>
      <c r="J408" s="192"/>
      <c r="K408" s="193">
        <f t="shared" si="617"/>
        <v>7</v>
      </c>
      <c r="L408" s="194">
        <f t="shared" si="617"/>
        <v>0</v>
      </c>
      <c r="M408" s="193">
        <f t="shared" si="617"/>
        <v>13</v>
      </c>
      <c r="N408" s="194">
        <f t="shared" si="617"/>
        <v>0</v>
      </c>
      <c r="O408" s="193">
        <f t="shared" si="617"/>
        <v>13</v>
      </c>
      <c r="P408" s="194">
        <f t="shared" si="617"/>
        <v>30</v>
      </c>
      <c r="Q408" s="193">
        <f t="shared" si="617"/>
        <v>15</v>
      </c>
      <c r="R408" s="194">
        <f t="shared" si="617"/>
        <v>55</v>
      </c>
      <c r="S408" s="193">
        <f t="shared" si="591"/>
        <v>15</v>
      </c>
      <c r="T408" s="194">
        <f t="shared" si="592"/>
        <v>55</v>
      </c>
      <c r="U408" s="193">
        <f t="shared" si="593"/>
        <v>15</v>
      </c>
      <c r="V408" s="194">
        <f t="shared" si="594"/>
        <v>55</v>
      </c>
      <c r="W408" s="195">
        <f t="shared" si="595"/>
        <v>0.29166666666666669</v>
      </c>
      <c r="X408" s="195">
        <f t="shared" si="596"/>
        <v>0.54166666666666663</v>
      </c>
      <c r="Y408" s="195">
        <f t="shared" si="597"/>
        <v>0.5625</v>
      </c>
      <c r="Z408" s="195">
        <f t="shared" si="598"/>
        <v>0.66319444444444442</v>
      </c>
      <c r="AA408" s="195">
        <f t="shared" si="599"/>
        <v>0.66319444444444442</v>
      </c>
      <c r="AB408" s="195">
        <f t="shared" si="600"/>
        <v>0.66319444444444442</v>
      </c>
      <c r="AC408" s="667"/>
      <c r="AD408" s="196">
        <f t="shared" si="601"/>
        <v>0.35069444444444442</v>
      </c>
      <c r="AE408" s="667"/>
      <c r="AF408" s="196">
        <f t="shared" si="602"/>
        <v>0.35069444444444436</v>
      </c>
      <c r="AG408" s="196"/>
      <c r="AH408" s="196"/>
      <c r="AI408" s="196"/>
      <c r="AJ408" s="150"/>
      <c r="AK408" s="709">
        <f t="shared" si="603"/>
        <v>0</v>
      </c>
      <c r="AL408" s="709">
        <f t="shared" si="604"/>
        <v>0</v>
      </c>
      <c r="AM408" s="709">
        <f t="shared" si="605"/>
        <v>0</v>
      </c>
      <c r="AN408" s="709"/>
      <c r="AO408" s="709">
        <f t="shared" si="606"/>
        <v>0</v>
      </c>
      <c r="AP408" s="709">
        <f t="shared" si="613"/>
        <v>1</v>
      </c>
      <c r="AS408" s="184"/>
      <c r="AW408" s="225"/>
      <c r="AX408" s="79"/>
      <c r="AZ408" s="176"/>
      <c r="BD408" s="225"/>
      <c r="BK408" s="198"/>
      <c r="BL408" s="759">
        <f>100*BL406/BK407</f>
        <v>3.9578214578214572</v>
      </c>
      <c r="BM408" s="198"/>
      <c r="BN408" s="198"/>
    </row>
    <row r="409" spans="2:66" ht="12.75" customHeight="1" outlineLevel="1" x14ac:dyDescent="0.2">
      <c r="B409" s="851"/>
      <c r="C409" s="851"/>
      <c r="D409" s="27" t="str">
        <f t="shared" si="607"/>
        <v/>
      </c>
      <c r="E409" s="191" t="str">
        <f t="shared" si="608"/>
        <v>Di</v>
      </c>
      <c r="F409" s="191">
        <f t="shared" si="609"/>
        <v>2023</v>
      </c>
      <c r="G409" s="191">
        <f t="shared" si="610"/>
        <v>12</v>
      </c>
      <c r="H409" s="191">
        <f t="shared" si="614"/>
        <v>26</v>
      </c>
      <c r="I409" s="192">
        <f t="shared" si="611"/>
        <v>43824</v>
      </c>
      <c r="J409" s="192"/>
      <c r="K409" s="193">
        <f t="shared" si="617"/>
        <v>7</v>
      </c>
      <c r="L409" s="194">
        <f t="shared" si="617"/>
        <v>0</v>
      </c>
      <c r="M409" s="193">
        <f t="shared" si="617"/>
        <v>13</v>
      </c>
      <c r="N409" s="194">
        <f t="shared" si="617"/>
        <v>0</v>
      </c>
      <c r="O409" s="193">
        <f t="shared" si="617"/>
        <v>13</v>
      </c>
      <c r="P409" s="194">
        <f t="shared" si="617"/>
        <v>30</v>
      </c>
      <c r="Q409" s="193">
        <f t="shared" si="617"/>
        <v>15</v>
      </c>
      <c r="R409" s="194">
        <f t="shared" si="617"/>
        <v>55</v>
      </c>
      <c r="S409" s="193">
        <f t="shared" si="591"/>
        <v>15</v>
      </c>
      <c r="T409" s="194">
        <f t="shared" si="592"/>
        <v>55</v>
      </c>
      <c r="U409" s="193">
        <f t="shared" si="593"/>
        <v>15</v>
      </c>
      <c r="V409" s="194">
        <f t="shared" si="594"/>
        <v>55</v>
      </c>
      <c r="W409" s="195">
        <f t="shared" si="595"/>
        <v>0.29166666666666669</v>
      </c>
      <c r="X409" s="195">
        <f t="shared" si="596"/>
        <v>0.54166666666666663</v>
      </c>
      <c r="Y409" s="195">
        <f t="shared" si="597"/>
        <v>0.5625</v>
      </c>
      <c r="Z409" s="195">
        <f t="shared" si="598"/>
        <v>0.66319444444444442</v>
      </c>
      <c r="AA409" s="195">
        <f t="shared" si="599"/>
        <v>0.66319444444444442</v>
      </c>
      <c r="AB409" s="195">
        <f t="shared" si="600"/>
        <v>0.66319444444444442</v>
      </c>
      <c r="AC409" s="667"/>
      <c r="AD409" s="196">
        <f t="shared" si="601"/>
        <v>0.35069444444444442</v>
      </c>
      <c r="AE409" s="667"/>
      <c r="AF409" s="196">
        <f t="shared" si="602"/>
        <v>0.35069444444444436</v>
      </c>
      <c r="AG409" s="196"/>
      <c r="AH409" s="196"/>
      <c r="AI409" s="196"/>
      <c r="AJ409" s="150"/>
      <c r="AK409" s="709">
        <f t="shared" si="603"/>
        <v>0</v>
      </c>
      <c r="AL409" s="709">
        <f t="shared" si="604"/>
        <v>0</v>
      </c>
      <c r="AM409" s="709">
        <f t="shared" si="605"/>
        <v>0</v>
      </c>
      <c r="AN409" s="709"/>
      <c r="AO409" s="709">
        <f t="shared" si="606"/>
        <v>0</v>
      </c>
      <c r="AP409" s="709">
        <f t="shared" si="613"/>
        <v>1</v>
      </c>
      <c r="AS409" s="184"/>
      <c r="AW409" s="225"/>
      <c r="AX409" s="79"/>
      <c r="AZ409" s="176"/>
      <c r="BD409" s="225"/>
    </row>
    <row r="410" spans="2:66" ht="12.75" customHeight="1" outlineLevel="1" x14ac:dyDescent="0.2">
      <c r="B410" s="851"/>
      <c r="C410" s="851"/>
      <c r="D410" s="27" t="str">
        <f t="shared" si="607"/>
        <v/>
      </c>
      <c r="E410" s="191" t="str">
        <f t="shared" si="608"/>
        <v>Mi</v>
      </c>
      <c r="F410" s="191">
        <f t="shared" si="609"/>
        <v>2023</v>
      </c>
      <c r="G410" s="191">
        <f t="shared" si="610"/>
        <v>12</v>
      </c>
      <c r="H410" s="191">
        <f t="shared" si="614"/>
        <v>27</v>
      </c>
      <c r="I410" s="192">
        <f t="shared" si="611"/>
        <v>43825</v>
      </c>
      <c r="J410" s="192"/>
      <c r="K410" s="193">
        <f t="shared" si="617"/>
        <v>7</v>
      </c>
      <c r="L410" s="194">
        <f t="shared" si="617"/>
        <v>0</v>
      </c>
      <c r="M410" s="193">
        <f t="shared" si="617"/>
        <v>13</v>
      </c>
      <c r="N410" s="194">
        <f t="shared" si="617"/>
        <v>0</v>
      </c>
      <c r="O410" s="193">
        <f t="shared" si="617"/>
        <v>13</v>
      </c>
      <c r="P410" s="194">
        <f t="shared" si="617"/>
        <v>30</v>
      </c>
      <c r="Q410" s="193">
        <f t="shared" si="617"/>
        <v>15</v>
      </c>
      <c r="R410" s="194">
        <f t="shared" si="617"/>
        <v>55</v>
      </c>
      <c r="S410" s="193">
        <f t="shared" si="591"/>
        <v>15</v>
      </c>
      <c r="T410" s="194">
        <f t="shared" si="592"/>
        <v>55</v>
      </c>
      <c r="U410" s="193">
        <f t="shared" si="593"/>
        <v>15</v>
      </c>
      <c r="V410" s="194">
        <f t="shared" si="594"/>
        <v>55</v>
      </c>
      <c r="W410" s="195">
        <f t="shared" si="595"/>
        <v>0.29166666666666669</v>
      </c>
      <c r="X410" s="195">
        <f t="shared" si="596"/>
        <v>0.54166666666666663</v>
      </c>
      <c r="Y410" s="195">
        <f t="shared" si="597"/>
        <v>0.5625</v>
      </c>
      <c r="Z410" s="195">
        <f t="shared" si="598"/>
        <v>0.66319444444444442</v>
      </c>
      <c r="AA410" s="195">
        <f t="shared" si="599"/>
        <v>0.66319444444444442</v>
      </c>
      <c r="AB410" s="195">
        <f t="shared" si="600"/>
        <v>0.66319444444444442</v>
      </c>
      <c r="AC410" s="667"/>
      <c r="AD410" s="196">
        <f t="shared" si="601"/>
        <v>0.35069444444444442</v>
      </c>
      <c r="AE410" s="667"/>
      <c r="AF410" s="196">
        <f t="shared" si="602"/>
        <v>0.35069444444444436</v>
      </c>
      <c r="AG410" s="196"/>
      <c r="AH410" s="196"/>
      <c r="AI410" s="196"/>
      <c r="AJ410" s="150"/>
      <c r="AK410" s="709">
        <f t="shared" si="603"/>
        <v>0</v>
      </c>
      <c r="AL410" s="709">
        <f t="shared" si="604"/>
        <v>0</v>
      </c>
      <c r="AM410" s="709">
        <f t="shared" si="605"/>
        <v>0</v>
      </c>
      <c r="AN410" s="709"/>
      <c r="AO410" s="709">
        <f t="shared" si="606"/>
        <v>0</v>
      </c>
      <c r="AP410" s="709">
        <f t="shared" si="613"/>
        <v>1</v>
      </c>
      <c r="AS410" s="184"/>
      <c r="AW410" s="225"/>
      <c r="AX410" s="79"/>
      <c r="AZ410" s="176"/>
      <c r="BD410" s="225"/>
    </row>
    <row r="411" spans="2:66" ht="12.75" customHeight="1" outlineLevel="1" x14ac:dyDescent="0.2">
      <c r="B411" s="851"/>
      <c r="C411" s="851"/>
      <c r="D411" s="27" t="str">
        <f t="shared" si="607"/>
        <v/>
      </c>
      <c r="E411" s="191" t="str">
        <f t="shared" si="608"/>
        <v>Do</v>
      </c>
      <c r="F411" s="191">
        <f t="shared" si="609"/>
        <v>2023</v>
      </c>
      <c r="G411" s="191">
        <f t="shared" si="610"/>
        <v>12</v>
      </c>
      <c r="H411" s="191">
        <f t="shared" si="614"/>
        <v>28</v>
      </c>
      <c r="I411" s="192">
        <f t="shared" si="611"/>
        <v>43826</v>
      </c>
      <c r="J411" s="192"/>
      <c r="K411" s="193">
        <f t="shared" si="617"/>
        <v>7</v>
      </c>
      <c r="L411" s="194">
        <f t="shared" si="617"/>
        <v>0</v>
      </c>
      <c r="M411" s="193">
        <f t="shared" si="617"/>
        <v>13</v>
      </c>
      <c r="N411" s="194">
        <f t="shared" si="617"/>
        <v>0</v>
      </c>
      <c r="O411" s="193">
        <f t="shared" si="617"/>
        <v>13</v>
      </c>
      <c r="P411" s="194">
        <f t="shared" si="617"/>
        <v>30</v>
      </c>
      <c r="Q411" s="193">
        <f t="shared" si="617"/>
        <v>15</v>
      </c>
      <c r="R411" s="194">
        <f t="shared" si="617"/>
        <v>55</v>
      </c>
      <c r="S411" s="193">
        <f t="shared" si="591"/>
        <v>15</v>
      </c>
      <c r="T411" s="194">
        <f t="shared" si="592"/>
        <v>55</v>
      </c>
      <c r="U411" s="193">
        <f t="shared" si="593"/>
        <v>15</v>
      </c>
      <c r="V411" s="194">
        <f t="shared" si="594"/>
        <v>55</v>
      </c>
      <c r="W411" s="195">
        <f t="shared" si="595"/>
        <v>0.29166666666666669</v>
      </c>
      <c r="X411" s="195">
        <f t="shared" si="596"/>
        <v>0.54166666666666663</v>
      </c>
      <c r="Y411" s="195">
        <f t="shared" si="597"/>
        <v>0.5625</v>
      </c>
      <c r="Z411" s="195">
        <f t="shared" si="598"/>
        <v>0.66319444444444442</v>
      </c>
      <c r="AA411" s="195">
        <f t="shared" si="599"/>
        <v>0.66319444444444442</v>
      </c>
      <c r="AB411" s="195">
        <f t="shared" si="600"/>
        <v>0.66319444444444442</v>
      </c>
      <c r="AC411" s="667"/>
      <c r="AD411" s="196">
        <f t="shared" si="601"/>
        <v>0.35069444444444442</v>
      </c>
      <c r="AE411" s="667"/>
      <c r="AF411" s="196">
        <f t="shared" si="602"/>
        <v>0.35069444444444436</v>
      </c>
      <c r="AG411" s="196"/>
      <c r="AH411" s="196"/>
      <c r="AI411" s="196"/>
      <c r="AK411" s="709">
        <f t="shared" si="603"/>
        <v>0</v>
      </c>
      <c r="AL411" s="709">
        <f t="shared" si="604"/>
        <v>0</v>
      </c>
      <c r="AM411" s="709">
        <f t="shared" si="605"/>
        <v>0</v>
      </c>
      <c r="AN411" s="709"/>
      <c r="AO411" s="709">
        <f t="shared" si="606"/>
        <v>0</v>
      </c>
      <c r="AP411" s="709">
        <f t="shared" si="613"/>
        <v>1</v>
      </c>
      <c r="AS411" s="184"/>
      <c r="AW411" s="225"/>
      <c r="AX411" s="79"/>
      <c r="AZ411" s="176"/>
      <c r="BD411" s="225"/>
    </row>
    <row r="412" spans="2:66" ht="12.75" customHeight="1" outlineLevel="1" x14ac:dyDescent="0.2">
      <c r="B412" s="851"/>
      <c r="C412" s="851"/>
      <c r="D412" s="27" t="str">
        <f t="shared" si="607"/>
        <v/>
      </c>
      <c r="E412" s="191" t="str">
        <f t="shared" si="608"/>
        <v>Fr</v>
      </c>
      <c r="F412" s="191">
        <f t="shared" si="609"/>
        <v>2023</v>
      </c>
      <c r="G412" s="191">
        <f t="shared" si="610"/>
        <v>12</v>
      </c>
      <c r="H412" s="191">
        <f t="shared" si="614"/>
        <v>29</v>
      </c>
      <c r="I412" s="192">
        <f t="shared" si="611"/>
        <v>43827</v>
      </c>
      <c r="J412" s="192"/>
      <c r="K412" s="193">
        <f t="shared" si="617"/>
        <v>7</v>
      </c>
      <c r="L412" s="194">
        <f t="shared" si="617"/>
        <v>0</v>
      </c>
      <c r="M412" s="193">
        <f t="shared" si="617"/>
        <v>13</v>
      </c>
      <c r="N412" s="194">
        <f t="shared" si="617"/>
        <v>0</v>
      </c>
      <c r="O412" s="193">
        <f t="shared" si="617"/>
        <v>13</v>
      </c>
      <c r="P412" s="194">
        <f t="shared" si="617"/>
        <v>30</v>
      </c>
      <c r="Q412" s="193">
        <f t="shared" si="617"/>
        <v>15</v>
      </c>
      <c r="R412" s="194">
        <f t="shared" si="617"/>
        <v>55</v>
      </c>
      <c r="S412" s="193">
        <f t="shared" si="591"/>
        <v>15</v>
      </c>
      <c r="T412" s="194">
        <f t="shared" si="592"/>
        <v>55</v>
      </c>
      <c r="U412" s="193">
        <f t="shared" si="593"/>
        <v>15</v>
      </c>
      <c r="V412" s="194">
        <f t="shared" si="594"/>
        <v>55</v>
      </c>
      <c r="W412" s="195">
        <f t="shared" si="595"/>
        <v>0.29166666666666669</v>
      </c>
      <c r="X412" s="195">
        <f t="shared" si="596"/>
        <v>0.54166666666666663</v>
      </c>
      <c r="Y412" s="195">
        <f t="shared" si="597"/>
        <v>0.5625</v>
      </c>
      <c r="Z412" s="195">
        <f t="shared" si="598"/>
        <v>0.66319444444444442</v>
      </c>
      <c r="AA412" s="195">
        <f t="shared" si="599"/>
        <v>0.66319444444444442</v>
      </c>
      <c r="AB412" s="195">
        <f t="shared" si="600"/>
        <v>0.66319444444444442</v>
      </c>
      <c r="AC412" s="667"/>
      <c r="AD412" s="196">
        <f t="shared" si="601"/>
        <v>0.35069444444444442</v>
      </c>
      <c r="AE412" s="667"/>
      <c r="AF412" s="196">
        <f t="shared" si="602"/>
        <v>0.35069444444444436</v>
      </c>
      <c r="AG412" s="196"/>
      <c r="AH412" s="196"/>
      <c r="AI412" s="196"/>
      <c r="AK412" s="709">
        <f t="shared" si="603"/>
        <v>0</v>
      </c>
      <c r="AL412" s="709">
        <f t="shared" si="604"/>
        <v>0</v>
      </c>
      <c r="AM412" s="709">
        <f t="shared" si="605"/>
        <v>0</v>
      </c>
      <c r="AN412" s="709"/>
      <c r="AO412" s="709">
        <f t="shared" si="606"/>
        <v>0</v>
      </c>
      <c r="AP412" s="709">
        <f t="shared" si="613"/>
        <v>1</v>
      </c>
      <c r="AS412" s="184"/>
      <c r="AW412" s="225"/>
      <c r="AX412" s="79"/>
      <c r="AZ412" s="176"/>
      <c r="BD412" s="225"/>
    </row>
    <row r="413" spans="2:66" ht="12.75" customHeight="1" outlineLevel="1" x14ac:dyDescent="0.2">
      <c r="B413" s="851"/>
      <c r="C413" s="851"/>
      <c r="D413" s="27" t="str">
        <f t="shared" si="607"/>
        <v/>
      </c>
      <c r="E413" s="191" t="str">
        <f t="shared" si="608"/>
        <v>Sa</v>
      </c>
      <c r="F413" s="191">
        <f t="shared" si="609"/>
        <v>2023</v>
      </c>
      <c r="G413" s="191">
        <f t="shared" si="610"/>
        <v>12</v>
      </c>
      <c r="H413" s="191">
        <f t="shared" si="614"/>
        <v>30</v>
      </c>
      <c r="I413" s="192">
        <f t="shared" si="611"/>
        <v>43828</v>
      </c>
      <c r="J413" s="192"/>
      <c r="K413" s="193">
        <f t="shared" si="617"/>
        <v>0</v>
      </c>
      <c r="L413" s="194">
        <f t="shared" si="617"/>
        <v>0</v>
      </c>
      <c r="M413" s="193">
        <f t="shared" si="617"/>
        <v>0</v>
      </c>
      <c r="N413" s="194">
        <f t="shared" si="617"/>
        <v>0</v>
      </c>
      <c r="O413" s="193">
        <f t="shared" si="617"/>
        <v>0</v>
      </c>
      <c r="P413" s="194">
        <f t="shared" si="617"/>
        <v>0</v>
      </c>
      <c r="Q413" s="193">
        <f t="shared" si="617"/>
        <v>0</v>
      </c>
      <c r="R413" s="194">
        <f t="shared" si="617"/>
        <v>0</v>
      </c>
      <c r="S413" s="193">
        <f t="shared" si="591"/>
        <v>0</v>
      </c>
      <c r="T413" s="194">
        <f t="shared" si="592"/>
        <v>0</v>
      </c>
      <c r="U413" s="193">
        <f t="shared" si="593"/>
        <v>0</v>
      </c>
      <c r="V413" s="194">
        <f t="shared" si="594"/>
        <v>0</v>
      </c>
      <c r="W413" s="195">
        <f t="shared" si="595"/>
        <v>0</v>
      </c>
      <c r="X413" s="195">
        <f t="shared" si="596"/>
        <v>0</v>
      </c>
      <c r="Y413" s="195">
        <f t="shared" si="597"/>
        <v>0</v>
      </c>
      <c r="Z413" s="195">
        <f t="shared" si="598"/>
        <v>0</v>
      </c>
      <c r="AA413" s="195">
        <f t="shared" si="599"/>
        <v>0</v>
      </c>
      <c r="AB413" s="195">
        <f t="shared" si="600"/>
        <v>0</v>
      </c>
      <c r="AC413" s="667"/>
      <c r="AD413" s="196">
        <f t="shared" si="601"/>
        <v>0</v>
      </c>
      <c r="AE413" s="667"/>
      <c r="AF413" s="196">
        <f t="shared" si="602"/>
        <v>0</v>
      </c>
      <c r="AG413" s="196"/>
      <c r="AH413" s="196"/>
      <c r="AI413" s="196"/>
      <c r="AJ413" s="150"/>
      <c r="AK413" s="709">
        <f t="shared" si="603"/>
        <v>0</v>
      </c>
      <c r="AL413" s="709">
        <f t="shared" si="604"/>
        <v>0</v>
      </c>
      <c r="AM413" s="709">
        <f t="shared" si="605"/>
        <v>0</v>
      </c>
      <c r="AN413" s="709"/>
      <c r="AO413" s="709">
        <f t="shared" si="606"/>
        <v>0</v>
      </c>
      <c r="AP413" s="709">
        <f t="shared" si="613"/>
        <v>0</v>
      </c>
      <c r="AS413" s="184"/>
      <c r="AW413" s="225"/>
      <c r="AX413" s="79"/>
      <c r="AZ413" s="176"/>
      <c r="BD413" s="225"/>
    </row>
    <row r="414" spans="2:66" ht="12.75" customHeight="1" outlineLevel="1" x14ac:dyDescent="0.2">
      <c r="B414" s="851"/>
      <c r="C414" s="851"/>
      <c r="D414" s="27" t="str">
        <f t="shared" si="607"/>
        <v/>
      </c>
      <c r="E414" s="191" t="str">
        <f t="shared" si="608"/>
        <v>So</v>
      </c>
      <c r="F414" s="191">
        <f t="shared" si="609"/>
        <v>2023</v>
      </c>
      <c r="G414" s="191">
        <f t="shared" si="610"/>
        <v>12</v>
      </c>
      <c r="H414" s="191">
        <f t="shared" si="614"/>
        <v>31</v>
      </c>
      <c r="I414" s="192">
        <f t="shared" si="611"/>
        <v>43829</v>
      </c>
      <c r="J414" s="192"/>
      <c r="K414" s="193">
        <f t="shared" si="617"/>
        <v>0</v>
      </c>
      <c r="L414" s="194">
        <f t="shared" si="617"/>
        <v>0</v>
      </c>
      <c r="M414" s="193">
        <f t="shared" si="617"/>
        <v>0</v>
      </c>
      <c r="N414" s="194">
        <f t="shared" si="617"/>
        <v>0</v>
      </c>
      <c r="O414" s="193">
        <f t="shared" si="617"/>
        <v>0</v>
      </c>
      <c r="P414" s="194">
        <f t="shared" si="617"/>
        <v>0</v>
      </c>
      <c r="Q414" s="193">
        <f t="shared" si="617"/>
        <v>0</v>
      </c>
      <c r="R414" s="194">
        <f t="shared" si="617"/>
        <v>0</v>
      </c>
      <c r="S414" s="193">
        <f t="shared" si="591"/>
        <v>0</v>
      </c>
      <c r="T414" s="194">
        <f t="shared" si="592"/>
        <v>0</v>
      </c>
      <c r="U414" s="193">
        <f t="shared" si="593"/>
        <v>0</v>
      </c>
      <c r="V414" s="194">
        <f t="shared" si="594"/>
        <v>0</v>
      </c>
      <c r="W414" s="195">
        <f t="shared" si="595"/>
        <v>0</v>
      </c>
      <c r="X414" s="195">
        <f t="shared" si="596"/>
        <v>0</v>
      </c>
      <c r="Y414" s="195">
        <f t="shared" si="597"/>
        <v>0</v>
      </c>
      <c r="Z414" s="195">
        <f t="shared" si="598"/>
        <v>0</v>
      </c>
      <c r="AA414" s="195">
        <f t="shared" si="599"/>
        <v>0</v>
      </c>
      <c r="AB414" s="195">
        <f t="shared" si="600"/>
        <v>0</v>
      </c>
      <c r="AC414" s="667"/>
      <c r="AD414" s="196">
        <f t="shared" si="601"/>
        <v>0</v>
      </c>
      <c r="AE414" s="667"/>
      <c r="AF414" s="196">
        <f t="shared" si="602"/>
        <v>0</v>
      </c>
      <c r="AG414" s="196"/>
      <c r="AH414" s="196"/>
      <c r="AI414" s="196"/>
      <c r="AJ414" s="150"/>
      <c r="AK414" s="709">
        <f t="shared" si="603"/>
        <v>0</v>
      </c>
      <c r="AL414" s="709">
        <f t="shared" si="604"/>
        <v>0</v>
      </c>
      <c r="AM414" s="709">
        <f t="shared" si="605"/>
        <v>0</v>
      </c>
      <c r="AN414" s="709"/>
      <c r="AO414" s="709">
        <f t="shared" si="606"/>
        <v>0</v>
      </c>
      <c r="AP414" s="709">
        <f t="shared" si="613"/>
        <v>0</v>
      </c>
      <c r="AS414" s="184"/>
      <c r="AW414" s="225"/>
      <c r="AX414" s="79"/>
      <c r="AZ414" s="176"/>
      <c r="BD414" s="225"/>
    </row>
    <row r="415" spans="2:66" ht="12.75" customHeight="1" outlineLevel="1" x14ac:dyDescent="0.2">
      <c r="B415" s="851"/>
      <c r="C415" s="851"/>
      <c r="D415" s="749" t="s">
        <v>1716</v>
      </c>
      <c r="E415" s="9"/>
      <c r="F415" s="9"/>
      <c r="G415" s="9"/>
      <c r="H415" s="191"/>
      <c r="I415" s="13"/>
      <c r="J415" s="13"/>
      <c r="Q415" s="4" t="s">
        <v>21</v>
      </c>
      <c r="R415" s="4"/>
      <c r="S415" s="4"/>
      <c r="T415" s="4"/>
      <c r="U415" s="4"/>
      <c r="V415" s="4"/>
      <c r="W415" s="4"/>
      <c r="X415" s="4"/>
      <c r="Y415" s="4"/>
      <c r="Z415" s="4"/>
      <c r="AA415" s="4"/>
      <c r="AB415" s="4"/>
      <c r="AC415" s="667"/>
      <c r="AD415" s="18">
        <f>SUM(AD384:AD414)</f>
        <v>7.3645833333333357</v>
      </c>
      <c r="AE415" s="667"/>
      <c r="AF415" s="18">
        <f>SUM(AF384:AF414)</f>
        <v>7.0138888888888893</v>
      </c>
      <c r="AG415" s="18"/>
      <c r="AH415" s="18"/>
      <c r="AI415" s="20">
        <f>IF(AF415-AD415&lt;0,0,1)</f>
        <v>0</v>
      </c>
      <c r="AJ415" s="190">
        <f>IF(AF415-AD415&lt;0,AD415-AF415,AF415-AD415)</f>
        <v>0.35069444444444642</v>
      </c>
      <c r="AK415" s="190">
        <f>8.425*SUM(AK384:AK414)/24</f>
        <v>0</v>
      </c>
      <c r="AL415" s="190">
        <f>8.425*SUM(AL384:AL414)/24</f>
        <v>0</v>
      </c>
      <c r="AM415" s="190">
        <f>8.425*SUM(AM384:AM414)/24</f>
        <v>0</v>
      </c>
      <c r="AO415" s="151">
        <f>SUM(AO384:AO414)</f>
        <v>16</v>
      </c>
      <c r="AP415" s="151">
        <f>SUM(AP384:AP414)</f>
        <v>21</v>
      </c>
      <c r="AS415" s="184"/>
      <c r="AW415" s="225"/>
      <c r="AX415" s="79"/>
      <c r="AZ415" s="176"/>
      <c r="BD415" s="225"/>
    </row>
    <row r="416" spans="2:66" ht="12.75" customHeight="1" x14ac:dyDescent="0.2">
      <c r="B416" s="852"/>
      <c r="C416" s="852"/>
      <c r="D416" s="49"/>
      <c r="E416" s="51"/>
      <c r="F416" s="51"/>
      <c r="G416" s="51"/>
      <c r="H416" s="51"/>
      <c r="I416" s="51"/>
      <c r="J416" s="51"/>
      <c r="K416" s="52"/>
      <c r="L416" s="52"/>
      <c r="M416" s="52"/>
      <c r="N416" s="52"/>
      <c r="O416" s="52"/>
      <c r="P416" s="52"/>
      <c r="Q416" s="52"/>
      <c r="R416" s="52"/>
      <c r="S416" s="52"/>
      <c r="T416" s="52"/>
      <c r="U416" s="52"/>
      <c r="V416" s="52"/>
      <c r="W416" s="52"/>
      <c r="X416" s="52"/>
      <c r="Y416" s="52"/>
      <c r="Z416" s="52"/>
      <c r="AA416" s="52"/>
      <c r="AB416" s="52"/>
      <c r="AC416" s="53"/>
      <c r="AD416" s="53"/>
      <c r="AE416" s="53"/>
      <c r="AF416" s="54"/>
      <c r="AG416" s="54"/>
      <c r="AH416" s="54"/>
      <c r="AI416" s="54"/>
      <c r="AJ416" s="204">
        <f>IF(AI415=1,AJ382+AJ415,IF(AI415=0,AJ382-AJ415,"Error"))</f>
        <v>-2.3666666666667</v>
      </c>
      <c r="AK416" s="205">
        <f>AK382+SUM(AK383:AK414)</f>
        <v>30</v>
      </c>
      <c r="AL416" s="205">
        <f>AL382+SUM(AL383:AL414)</f>
        <v>1</v>
      </c>
      <c r="AM416" s="205">
        <f>AM382+SUM(AM383:AM414)</f>
        <v>0</v>
      </c>
      <c r="AN416" s="205"/>
      <c r="AO416" s="205">
        <f>AO415*8</f>
        <v>128</v>
      </c>
      <c r="AP416" s="205">
        <f>AP415*8</f>
        <v>168</v>
      </c>
      <c r="AQ416" s="152"/>
      <c r="AR416" s="173"/>
      <c r="AS416" s="185"/>
      <c r="AT416" s="152"/>
      <c r="AU416" s="152"/>
      <c r="AV416" s="173"/>
      <c r="AW416" s="226"/>
      <c r="AX416" s="80"/>
      <c r="AY416" s="55"/>
      <c r="AZ416" s="178"/>
      <c r="BA416" s="55"/>
      <c r="BB416" s="49"/>
      <c r="BC416" s="55"/>
      <c r="BD416" s="226"/>
    </row>
  </sheetData>
  <mergeCells count="31">
    <mergeCell ref="B77:B110"/>
    <mergeCell ref="C77:C110"/>
    <mergeCell ref="B2:B7"/>
    <mergeCell ref="C2:C7"/>
    <mergeCell ref="K2:R2"/>
    <mergeCell ref="AM2:AM7"/>
    <mergeCell ref="B9:B42"/>
    <mergeCell ref="C9:C42"/>
    <mergeCell ref="B43:B76"/>
    <mergeCell ref="C43:C76"/>
    <mergeCell ref="AJ2:AJ7"/>
    <mergeCell ref="AK2:AK7"/>
    <mergeCell ref="AL2:AL7"/>
    <mergeCell ref="B111:B144"/>
    <mergeCell ref="C111:C144"/>
    <mergeCell ref="B145:B178"/>
    <mergeCell ref="C145:C178"/>
    <mergeCell ref="B179:B212"/>
    <mergeCell ref="C179:C212"/>
    <mergeCell ref="B213:B246"/>
    <mergeCell ref="C213:C246"/>
    <mergeCell ref="B247:B280"/>
    <mergeCell ref="C247:C280"/>
    <mergeCell ref="B281:B314"/>
    <mergeCell ref="C281:C314"/>
    <mergeCell ref="B315:B348"/>
    <mergeCell ref="C315:C348"/>
    <mergeCell ref="B349:B382"/>
    <mergeCell ref="C349:C382"/>
    <mergeCell ref="B383:B416"/>
    <mergeCell ref="C383:C416"/>
  </mergeCells>
  <conditionalFormatting sqref="E8:AF416">
    <cfRule type="expression" dxfId="55" priority="5361">
      <formula>OR($AO8=0.5,$AO8=1)</formula>
    </cfRule>
    <cfRule type="expression" dxfId="54" priority="5362">
      <formula>OR($E8="Sa",$E8="So")</formula>
    </cfRule>
  </conditionalFormatting>
  <conditionalFormatting sqref="AJ8:AJ416">
    <cfRule type="expression" dxfId="53" priority="5365">
      <formula>AND($D8="EM",($AF8-$AD8)&gt;0)</formula>
    </cfRule>
    <cfRule type="expression" dxfId="52" priority="5366">
      <formula>AND($D8="EM",($AF8-$AD8)&lt;0)</formula>
    </cfRule>
  </conditionalFormatting>
  <dataValidations count="13">
    <dataValidation type="list" allowBlank="1" showInputMessage="1" showErrorMessage="1" sqref="AH282:AH312 AH180:AH210 AH146:AH176 AH112:AH142 AH78:AH108 AH44:AH74 AH384:AH414 AH214:AH244 AH248:AH278 AH350:AH380 AH316:AH346 AH10:AH40" xr:uid="{70B0A6C4-251C-4DC4-9114-F7934E30E57D}">
      <formula1>$AH$1:$AH$7</formula1>
    </dataValidation>
    <dataValidation allowBlank="1" showInputMessage="1" showErrorMessage="1" promptTitle="TAG" prompt=" _x000a_A - Arbeit_x000a_F - Ferien_x000a_FT - Frei Tag_x000a_HO - Home Office_x000a_HT - Halb-Tag_x000a_K - Kompensation" sqref="AH2" xr:uid="{359E038B-7463-4D18-BDD6-D108B345D7DF}"/>
    <dataValidation allowBlank="1" showInputMessage="1" showErrorMessage="1" promptTitle="WTT" prompt="Wald - Turbenthal - Tübach _x000a_80.9 km" sqref="BI386:BJ386" xr:uid="{27C709BE-C115-4176-9BFC-FF308A5B2870}"/>
    <dataValidation allowBlank="1" showInputMessage="1" showErrorMessage="1" promptTitle="WKWT" prompt="Wald - Kirchberg - Wil - Tübach _x000a_(Tankstelle) _x000a_68.5 km" sqref="BK375:BL375 BK368:BL368" xr:uid="{4C3270EA-E407-47EC-B41A-8A746C7AA92E}"/>
    <dataValidation allowBlank="1" showInputMessage="1" showErrorMessage="1" promptTitle="WGMWT" prompt="Wald - Gibswil - Mosnang - Wil - Tübach _x000a_(Tankstelle) _x000a_72.2 km" sqref="BG5" xr:uid="{22A341B4-C1E1-4372-8ABE-3F230FC9529A}"/>
    <dataValidation allowBlank="1" showInputMessage="1" showErrorMessage="1" promptTitle="WMLGT" prompt="Wald - Mosnang - Lutisburg - Flawil - Tübach _x000a_(Tankstelle) _x000a_67.8 km" sqref="BG4" xr:uid="{0881E888-91F7-4DE1-A12C-F9FF2981AF23}"/>
    <dataValidation allowBlank="1" showInputMessage="1" showErrorMessage="1" promptTitle="WHA" prompt="Weg Haus - Arbeit" sqref="BG1 BK1" xr:uid="{84F48749-A4CE-49B6-AE3A-3908597621B7}"/>
    <dataValidation allowBlank="1" showInputMessage="1" showErrorMessage="1" promptTitle="WAH" prompt="Weg Arbeit - Haus" sqref="BH1 BL1" xr:uid="{FC73E6F3-2DB2-4D6C-BF7B-CEFA858898AB}"/>
    <dataValidation allowBlank="1" showInputMessage="1" showErrorMessage="1" promptTitle="WLSWT" prompt="Wald - Laupen - SanktGallenKappel - Wil - Tübach _x000a_(Tankstelle) _x000a_77.4 km" sqref="BG8" xr:uid="{B7EE0EAF-E17A-487B-9D5E-A2937084409C}"/>
    <dataValidation allowBlank="1" showInputMessage="1" showErrorMessage="1" promptTitle="WLSWT" prompt="Wald - Laupen - SanktGallenKappel - Lichtensteig - Waldstatt  - SG - Tübach _x000a_(Tankstelle) _x000a_67.3 km" sqref="BG6" xr:uid="{A1A69F18-F123-4495-9826-2DAA5C5F653C}"/>
    <dataValidation allowBlank="1" showInputMessage="1" showErrorMessage="1" promptTitle="WGTST" prompt="Wald - Gibswil - Turbenthal - Sirnach - Tübach (Tankstelle)_x000a_80.9 km" sqref="BG2 BG386:BH386 BG393:BH393 BK393:BL393 BK400:BL400" xr:uid="{3FFBAD3A-CDB6-41DB-B4D8-F7D29DA49478}"/>
    <dataValidation allowBlank="1" showInputMessage="1" showErrorMessage="1" promptTitle="WGKWT" prompt="Wald - Gibswil - Kirchberg - Wil - Tübach _x000a_(Tankstelle) _x000a_68.5 km" sqref="BG3" xr:uid="{925E6BC2-7C53-4609-81C4-0E21EC4D6C04}"/>
    <dataValidation allowBlank="1" showInputMessage="1" showErrorMessage="1" promptTitle="WLSFT" prompt="Wald - Laupen - SanktGallenKappel - Flawil  - Gossau - Tübach _x000a_(Tankstelle) _x000a_67.3 km" sqref="BG7" xr:uid="{0B6B8BE2-A461-4E56-AF03-D122B81DF02E}"/>
  </dataValidations>
  <pageMargins left="0.70866141732283472" right="0.70866141732283472" top="0.74803149606299213" bottom="0.74803149606299213" header="0.31496062992125984" footer="0.31496062992125984"/>
  <pageSetup paperSize="9" scale="90" orientation="landscape" r:id="rId1"/>
  <rowBreaks count="12" manualBreakCount="12">
    <brk id="7" max="16383" man="1"/>
    <brk id="41" max="16383" man="1"/>
    <brk id="75" max="16383" man="1"/>
    <brk id="109" min="1" max="16" man="1"/>
    <brk id="143" min="1" max="16" man="1"/>
    <brk id="177" min="1" max="16" man="1"/>
    <brk id="211" min="1" max="16" man="1"/>
    <brk id="245" min="1" max="16" man="1"/>
    <brk id="279" min="1" max="16" man="1"/>
    <brk id="313" min="1" max="16" man="1"/>
    <brk id="347" min="1" max="16" man="1"/>
    <brk id="381" min="1" max="16"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12FA-B6F3-4B97-8C4D-690A8023A81F}">
  <sheetPr codeName="Tabelle24"/>
  <dimension ref="B2:AX40"/>
  <sheetViews>
    <sheetView zoomScaleNormal="100" workbookViewId="0"/>
  </sheetViews>
  <sheetFormatPr baseColWidth="10" defaultColWidth="9.1640625" defaultRowHeight="11" outlineLevelRow="1" outlineLevelCol="1" x14ac:dyDescent="0.15"/>
  <cols>
    <col min="1" max="1" width="3.6640625" style="298" customWidth="1"/>
    <col min="2" max="9" width="3.6640625" style="298" customWidth="1" outlineLevel="1"/>
    <col min="10" max="10" width="3.6640625" style="298" customWidth="1"/>
    <col min="11" max="18" width="3.6640625" style="298" customWidth="1" outlineLevel="1"/>
    <col min="19" max="19" width="3.6640625" style="298" customWidth="1"/>
    <col min="20" max="27" width="3.6640625" style="298" customWidth="1" outlineLevel="1"/>
    <col min="28" max="28" width="3.6640625" style="298" customWidth="1"/>
    <col min="29" max="30" width="3.6640625" style="298" customWidth="1" outlineLevel="1"/>
    <col min="31" max="32" width="8.6640625" style="298" customWidth="1" outlineLevel="1"/>
    <col min="33" max="33" width="3.6640625" style="298" customWidth="1" outlineLevel="1"/>
    <col min="34" max="35" width="3.6640625" style="302" customWidth="1" outlineLevel="1"/>
    <col min="36" max="36" width="3.6640625" style="302" customWidth="1"/>
    <col min="37" max="37" width="5.6640625" style="302" hidden="1" customWidth="1" outlineLevel="1"/>
    <col min="38" max="44" width="3.6640625" style="302" hidden="1" customWidth="1" outlineLevel="1"/>
    <col min="45" max="46" width="3.6640625" style="298" hidden="1" customWidth="1" outlineLevel="1"/>
    <col min="47" max="47" width="3.6640625" style="298" customWidth="1" collapsed="1"/>
    <col min="48" max="50" width="3.6640625" style="302" customWidth="1"/>
    <col min="51" max="53" width="3.6640625" style="298" customWidth="1"/>
    <col min="54" max="16384" width="9.1640625" style="298"/>
  </cols>
  <sheetData>
    <row r="2" spans="2:46" outlineLevel="1" x14ac:dyDescent="0.15">
      <c r="B2" s="299">
        <v>0</v>
      </c>
      <c r="C2" s="296"/>
      <c r="D2" s="296"/>
      <c r="E2" s="296"/>
      <c r="F2" s="296"/>
      <c r="G2" s="296"/>
      <c r="H2" s="296"/>
      <c r="I2" s="296"/>
      <c r="J2" s="297"/>
      <c r="K2" s="299">
        <v>1</v>
      </c>
      <c r="L2" s="296"/>
      <c r="M2" s="296"/>
      <c r="T2" s="299">
        <v>2</v>
      </c>
    </row>
    <row r="3" spans="2:46" outlineLevel="1" x14ac:dyDescent="0.15">
      <c r="B3" s="845" t="str">
        <f>AF20</f>
        <v>KW</v>
      </c>
      <c r="C3" s="847">
        <f ca="1">IF(AF6&lt;&gt;0,AF6,IF(AF10&lt;&gt;0,AF10,DATE(YEAR(TODAY()),MONTH(TODAY()),1)))</f>
        <v>43465</v>
      </c>
      <c r="D3" s="848"/>
      <c r="E3" s="848"/>
      <c r="F3" s="848"/>
      <c r="G3" s="848"/>
      <c r="H3" s="848"/>
      <c r="I3" s="849"/>
      <c r="J3" s="297"/>
      <c r="K3" s="845" t="str">
        <f>B3</f>
        <v>KW</v>
      </c>
      <c r="L3" s="847">
        <f ca="1">DATE(YEAR($AF$29),MONTH($AF$29)+K2,1)</f>
        <v>43496</v>
      </c>
      <c r="M3" s="848"/>
      <c r="N3" s="848"/>
      <c r="O3" s="848"/>
      <c r="P3" s="848"/>
      <c r="Q3" s="848"/>
      <c r="R3" s="849"/>
      <c r="T3" s="845" t="str">
        <f>B3</f>
        <v>KW</v>
      </c>
      <c r="U3" s="847">
        <f ca="1">DATE(YEAR($AF$29),MONTH($AF$29)+T2,1)</f>
        <v>43524</v>
      </c>
      <c r="V3" s="848"/>
      <c r="W3" s="848"/>
      <c r="X3" s="848"/>
      <c r="Y3" s="848"/>
      <c r="Z3" s="848"/>
      <c r="AA3" s="849"/>
      <c r="AE3" s="713" t="s">
        <v>756</v>
      </c>
      <c r="AF3" s="661" t="s">
        <v>1671</v>
      </c>
      <c r="AK3" s="717" t="s">
        <v>39</v>
      </c>
      <c r="AL3" s="713" t="s">
        <v>1629</v>
      </c>
      <c r="AM3" s="713" t="s">
        <v>1696</v>
      </c>
      <c r="AN3" s="713" t="s">
        <v>1697</v>
      </c>
      <c r="AO3" s="713" t="s">
        <v>1697</v>
      </c>
      <c r="AP3" s="713" t="s">
        <v>1698</v>
      </c>
      <c r="AQ3" s="713" t="s">
        <v>1674</v>
      </c>
      <c r="AR3" s="713" t="s">
        <v>1675</v>
      </c>
      <c r="AS3" s="713" t="s">
        <v>1676</v>
      </c>
      <c r="AT3" s="713" t="s">
        <v>1677</v>
      </c>
    </row>
    <row r="4" spans="2:46" outlineLevel="1" x14ac:dyDescent="0.15">
      <c r="B4" s="846"/>
      <c r="C4" s="303">
        <f ca="1">C5</f>
        <v>43459</v>
      </c>
      <c r="D4" s="304">
        <f t="shared" ref="D4:I4" ca="1" si="0">D5</f>
        <v>43460</v>
      </c>
      <c r="E4" s="304">
        <f t="shared" ca="1" si="0"/>
        <v>43461</v>
      </c>
      <c r="F4" s="304">
        <f t="shared" ca="1" si="0"/>
        <v>43462</v>
      </c>
      <c r="G4" s="304">
        <f t="shared" ca="1" si="0"/>
        <v>43463</v>
      </c>
      <c r="H4" s="304">
        <f t="shared" ca="1" si="0"/>
        <v>43464</v>
      </c>
      <c r="I4" s="305">
        <f t="shared" ca="1" si="0"/>
        <v>43465</v>
      </c>
      <c r="J4" s="297"/>
      <c r="K4" s="846"/>
      <c r="L4" s="303">
        <f ca="1">L5</f>
        <v>43494</v>
      </c>
      <c r="M4" s="304">
        <f t="shared" ref="M4:R4" ca="1" si="1">M5</f>
        <v>43495</v>
      </c>
      <c r="N4" s="304">
        <f t="shared" ca="1" si="1"/>
        <v>43496</v>
      </c>
      <c r="O4" s="304">
        <f t="shared" ca="1" si="1"/>
        <v>43497</v>
      </c>
      <c r="P4" s="304">
        <f t="shared" ca="1" si="1"/>
        <v>43498</v>
      </c>
      <c r="Q4" s="304">
        <f t="shared" ca="1" si="1"/>
        <v>43499</v>
      </c>
      <c r="R4" s="305">
        <f t="shared" ca="1" si="1"/>
        <v>43500</v>
      </c>
      <c r="T4" s="846"/>
      <c r="U4" s="303">
        <f ca="1">U5</f>
        <v>43522</v>
      </c>
      <c r="V4" s="304">
        <f t="shared" ref="V4:AA4" ca="1" si="2">V5</f>
        <v>43523</v>
      </c>
      <c r="W4" s="304">
        <f t="shared" ca="1" si="2"/>
        <v>43524</v>
      </c>
      <c r="X4" s="304">
        <f t="shared" ca="1" si="2"/>
        <v>43525</v>
      </c>
      <c r="Y4" s="304">
        <f t="shared" ca="1" si="2"/>
        <v>43526</v>
      </c>
      <c r="Z4" s="304">
        <f t="shared" ca="1" si="2"/>
        <v>43527</v>
      </c>
      <c r="AA4" s="305">
        <f t="shared" ca="1" si="2"/>
        <v>43528</v>
      </c>
      <c r="AE4" s="713" t="s">
        <v>1692</v>
      </c>
      <c r="AF4" s="662" t="s">
        <v>422</v>
      </c>
    </row>
    <row r="5" spans="2:46" outlineLevel="1" x14ac:dyDescent="0.15">
      <c r="B5" s="310">
        <f t="shared" ref="B5:B10" ca="1" si="3">IF($AF$3="ISO",_xlfn.ISOWEEKNUM(C5),IF($AF$3="Excel",WEEKNUM(C5,$AF$23),"Error"))</f>
        <v>52</v>
      </c>
      <c r="C5" s="311">
        <f ca="1">DATE(YEAR($AF$29),MONTH($AF$29)+B2,1)-(WEEKDAY(DATE(YEAR($AF$29),MONTH($AF$29)+B2,1),1)-($AF$23-1))-IF((WEEKDAY(DATE(YEAR($AF$29),MONTH($AF$29)+B2,1),1)-($AF$23-1))&lt;=0,7,0)+1</f>
        <v>43459</v>
      </c>
      <c r="D5" s="311">
        <f t="shared" ref="D5:I10" ca="1" si="4">C5+1</f>
        <v>43460</v>
      </c>
      <c r="E5" s="311">
        <f t="shared" ca="1" si="4"/>
        <v>43461</v>
      </c>
      <c r="F5" s="311">
        <f t="shared" ca="1" si="4"/>
        <v>43462</v>
      </c>
      <c r="G5" s="311">
        <f t="shared" ca="1" si="4"/>
        <v>43463</v>
      </c>
      <c r="H5" s="311">
        <f t="shared" ca="1" si="4"/>
        <v>43464</v>
      </c>
      <c r="I5" s="311">
        <f t="shared" ca="1" si="4"/>
        <v>43465</v>
      </c>
      <c r="J5" s="297"/>
      <c r="K5" s="310">
        <f t="shared" ref="K5:K10" ca="1" si="5">IF($AF$3="ISO",_xlfn.ISOWEEKNUM(L5),IF($AF$3="Excel",WEEKNUM(L5,$AF$23),"Error"))</f>
        <v>5</v>
      </c>
      <c r="L5" s="311">
        <f ca="1">DATE(YEAR($AF$29),MONTH($AF$29)+K2,1)-(WEEKDAY(DATE(YEAR($AF$29),MONTH($AF$29)+K2,1),1)-($AF$23-1))-IF((WEEKDAY(DATE(YEAR($AF$29),MONTH($AF$29)+K2,1),1)-($AF$23-1))&lt;=0,7,0)+1</f>
        <v>43494</v>
      </c>
      <c r="M5" s="311">
        <f t="shared" ref="M5:R10" ca="1" si="6">L5+1</f>
        <v>43495</v>
      </c>
      <c r="N5" s="311">
        <f t="shared" ca="1" si="6"/>
        <v>43496</v>
      </c>
      <c r="O5" s="311">
        <f t="shared" ca="1" si="6"/>
        <v>43497</v>
      </c>
      <c r="P5" s="311">
        <f t="shared" ca="1" si="6"/>
        <v>43498</v>
      </c>
      <c r="Q5" s="311">
        <f t="shared" ca="1" si="6"/>
        <v>43499</v>
      </c>
      <c r="R5" s="311">
        <f t="shared" ca="1" si="6"/>
        <v>43500</v>
      </c>
      <c r="T5" s="310">
        <f t="shared" ref="T5:T10" ca="1" si="7">IF($AF$3="ISO",_xlfn.ISOWEEKNUM(U5),IF($AF$3="Excel",WEEKNUM(U5,$AF$23),"Error"))</f>
        <v>9</v>
      </c>
      <c r="U5" s="311">
        <f ca="1">DATE(YEAR($AF$29),MONTH($AF$29)+T2,1)-(WEEKDAY(DATE(YEAR($AF$29),MONTH($AF$29)+T2,1),1)-($AF$23-1))-IF((WEEKDAY(DATE(YEAR($AF$29),MONTH($AF$29)+T2,1),1)-($AF$23-1))&lt;=0,7,0)+1</f>
        <v>43522</v>
      </c>
      <c r="V5" s="311">
        <f t="shared" ref="V5:AA10" ca="1" si="8">U5+1</f>
        <v>43523</v>
      </c>
      <c r="W5" s="311">
        <f t="shared" ca="1" si="8"/>
        <v>43524</v>
      </c>
      <c r="X5" s="311">
        <f t="shared" ca="1" si="8"/>
        <v>43525</v>
      </c>
      <c r="Y5" s="311">
        <f t="shared" ca="1" si="8"/>
        <v>43526</v>
      </c>
      <c r="Z5" s="311">
        <f t="shared" ca="1" si="8"/>
        <v>43527</v>
      </c>
      <c r="AA5" s="311">
        <f t="shared" ca="1" si="8"/>
        <v>43528</v>
      </c>
      <c r="AK5" s="717">
        <v>2020</v>
      </c>
      <c r="AL5" s="302">
        <v>36</v>
      </c>
      <c r="AM5" s="302">
        <v>32</v>
      </c>
      <c r="AN5" s="302">
        <v>250</v>
      </c>
      <c r="AO5" s="302">
        <v>8.5</v>
      </c>
      <c r="AP5" s="664">
        <f>AN5/AO5</f>
        <v>29.411764705882351</v>
      </c>
      <c r="AQ5" s="665">
        <f>(CFK!N42)</f>
        <v>20</v>
      </c>
      <c r="AR5" s="665">
        <f>(CFK!O42)</f>
        <v>0</v>
      </c>
      <c r="AS5" s="302">
        <f>AM5-AQ5</f>
        <v>12</v>
      </c>
      <c r="AT5" s="302">
        <f>AP5-AR5</f>
        <v>29.411764705882351</v>
      </c>
    </row>
    <row r="6" spans="2:46" outlineLevel="1" x14ac:dyDescent="0.15">
      <c r="B6" s="310">
        <f t="shared" ca="1" si="3"/>
        <v>1</v>
      </c>
      <c r="C6" s="311">
        <f ca="1">I5+1</f>
        <v>43466</v>
      </c>
      <c r="D6" s="311">
        <f ca="1">C6+1</f>
        <v>43467</v>
      </c>
      <c r="E6" s="311">
        <f t="shared" ca="1" si="4"/>
        <v>43468</v>
      </c>
      <c r="F6" s="311">
        <f t="shared" ca="1" si="4"/>
        <v>43469</v>
      </c>
      <c r="G6" s="311">
        <f t="shared" ca="1" si="4"/>
        <v>43470</v>
      </c>
      <c r="H6" s="311">
        <f t="shared" ca="1" si="4"/>
        <v>43471</v>
      </c>
      <c r="I6" s="311">
        <f t="shared" ca="1" si="4"/>
        <v>43472</v>
      </c>
      <c r="J6" s="297"/>
      <c r="K6" s="310">
        <f t="shared" ca="1" si="5"/>
        <v>6</v>
      </c>
      <c r="L6" s="311">
        <f ca="1">R5+1</f>
        <v>43501</v>
      </c>
      <c r="M6" s="311">
        <f ca="1">L6+1</f>
        <v>43502</v>
      </c>
      <c r="N6" s="311">
        <f t="shared" ca="1" si="6"/>
        <v>43503</v>
      </c>
      <c r="O6" s="311">
        <f t="shared" ca="1" si="6"/>
        <v>43504</v>
      </c>
      <c r="P6" s="311">
        <f t="shared" ca="1" si="6"/>
        <v>43505</v>
      </c>
      <c r="Q6" s="311">
        <f t="shared" ca="1" si="6"/>
        <v>43506</v>
      </c>
      <c r="R6" s="311">
        <f t="shared" ca="1" si="6"/>
        <v>43507</v>
      </c>
      <c r="T6" s="310">
        <f t="shared" ca="1" si="7"/>
        <v>10</v>
      </c>
      <c r="U6" s="311">
        <f ca="1">AA5+1</f>
        <v>43529</v>
      </c>
      <c r="V6" s="311">
        <f ca="1">U6+1</f>
        <v>43530</v>
      </c>
      <c r="W6" s="311">
        <f t="shared" ca="1" si="8"/>
        <v>43531</v>
      </c>
      <c r="X6" s="311">
        <f t="shared" ca="1" si="8"/>
        <v>43532</v>
      </c>
      <c r="Y6" s="311">
        <f t="shared" ca="1" si="8"/>
        <v>43533</v>
      </c>
      <c r="Z6" s="311">
        <f t="shared" ca="1" si="8"/>
        <v>43534</v>
      </c>
      <c r="AA6" s="311">
        <f t="shared" ca="1" si="8"/>
        <v>43535</v>
      </c>
      <c r="AE6" s="713" t="s">
        <v>430</v>
      </c>
      <c r="AF6" s="301">
        <v>0</v>
      </c>
      <c r="AK6" s="717">
        <v>2021</v>
      </c>
      <c r="AL6" s="302">
        <v>36</v>
      </c>
      <c r="AM6" s="302">
        <v>2.5</v>
      </c>
      <c r="AN6" s="302">
        <v>0</v>
      </c>
      <c r="AO6" s="302">
        <v>8.5</v>
      </c>
      <c r="AP6" s="664">
        <f>AN6/AO6</f>
        <v>0</v>
      </c>
      <c r="AQ6" s="665">
        <f>(CFK!N40)</f>
        <v>17</v>
      </c>
      <c r="AR6" s="665">
        <f>(CFK!O40)</f>
        <v>0</v>
      </c>
      <c r="AS6" s="302">
        <f>AM6-AQ6</f>
        <v>-14.5</v>
      </c>
      <c r="AT6" s="302">
        <f>AP6-AR6</f>
        <v>0</v>
      </c>
    </row>
    <row r="7" spans="2:46" outlineLevel="1" x14ac:dyDescent="0.15">
      <c r="B7" s="310">
        <f t="shared" ca="1" si="3"/>
        <v>2</v>
      </c>
      <c r="C7" s="311">
        <f ca="1">I6+1</f>
        <v>43473</v>
      </c>
      <c r="D7" s="311">
        <f ca="1">C7+1</f>
        <v>43474</v>
      </c>
      <c r="E7" s="311">
        <f t="shared" ca="1" si="4"/>
        <v>43475</v>
      </c>
      <c r="F7" s="311">
        <f t="shared" ca="1" si="4"/>
        <v>43476</v>
      </c>
      <c r="G7" s="311">
        <f t="shared" ca="1" si="4"/>
        <v>43477</v>
      </c>
      <c r="H7" s="311">
        <f t="shared" ca="1" si="4"/>
        <v>43478</v>
      </c>
      <c r="I7" s="311">
        <f t="shared" ca="1" si="4"/>
        <v>43479</v>
      </c>
      <c r="J7" s="297"/>
      <c r="K7" s="310">
        <f t="shared" ca="1" si="5"/>
        <v>7</v>
      </c>
      <c r="L7" s="311">
        <f ca="1">R6+1</f>
        <v>43508</v>
      </c>
      <c r="M7" s="311">
        <f ca="1">L7+1</f>
        <v>43509</v>
      </c>
      <c r="N7" s="311">
        <f t="shared" ca="1" si="6"/>
        <v>43510</v>
      </c>
      <c r="O7" s="311">
        <f t="shared" ca="1" si="6"/>
        <v>43511</v>
      </c>
      <c r="P7" s="311">
        <f t="shared" ca="1" si="6"/>
        <v>43512</v>
      </c>
      <c r="Q7" s="311">
        <f t="shared" ca="1" si="6"/>
        <v>43513</v>
      </c>
      <c r="R7" s="311">
        <f t="shared" ca="1" si="6"/>
        <v>43514</v>
      </c>
      <c r="T7" s="310">
        <f t="shared" ca="1" si="7"/>
        <v>11</v>
      </c>
      <c r="U7" s="311">
        <f ca="1">AA6+1</f>
        <v>43536</v>
      </c>
      <c r="V7" s="311">
        <f ca="1">U7+1</f>
        <v>43537</v>
      </c>
      <c r="W7" s="311">
        <f t="shared" ca="1" si="8"/>
        <v>43538</v>
      </c>
      <c r="X7" s="311">
        <f t="shared" ca="1" si="8"/>
        <v>43539</v>
      </c>
      <c r="Y7" s="311">
        <f t="shared" ca="1" si="8"/>
        <v>43540</v>
      </c>
      <c r="Z7" s="311">
        <f t="shared" ca="1" si="8"/>
        <v>43541</v>
      </c>
      <c r="AA7" s="311">
        <f t="shared" ca="1" si="8"/>
        <v>43542</v>
      </c>
      <c r="AE7" s="713" t="s">
        <v>432</v>
      </c>
      <c r="AF7" s="666">
        <v>2023</v>
      </c>
      <c r="AK7" s="717">
        <v>2022</v>
      </c>
      <c r="AL7" s="302">
        <v>17</v>
      </c>
      <c r="AM7" s="302">
        <f>AL7+AM6</f>
        <v>19.5</v>
      </c>
      <c r="AN7" s="302">
        <v>94</v>
      </c>
      <c r="AO7" s="302">
        <v>8.5</v>
      </c>
      <c r="AP7" s="664">
        <f>AN7/AO7</f>
        <v>11.058823529411764</v>
      </c>
      <c r="AQ7" s="665">
        <f>(CFK!J38)</f>
        <v>19</v>
      </c>
      <c r="AR7" s="665">
        <f>(CFK!K38)</f>
        <v>2</v>
      </c>
      <c r="AS7" s="654">
        <f>AM7-AQ7</f>
        <v>0.5</v>
      </c>
      <c r="AT7" s="654">
        <f>AP7-AR7</f>
        <v>9.0588235294117645</v>
      </c>
    </row>
    <row r="8" spans="2:46" outlineLevel="1" x14ac:dyDescent="0.15">
      <c r="B8" s="310">
        <f t="shared" ca="1" si="3"/>
        <v>3</v>
      </c>
      <c r="C8" s="311">
        <f ca="1">I7+1</f>
        <v>43480</v>
      </c>
      <c r="D8" s="311">
        <f ca="1">C8+1</f>
        <v>43481</v>
      </c>
      <c r="E8" s="311">
        <f t="shared" ca="1" si="4"/>
        <v>43482</v>
      </c>
      <c r="F8" s="311">
        <f t="shared" ca="1" si="4"/>
        <v>43483</v>
      </c>
      <c r="G8" s="311">
        <f t="shared" ca="1" si="4"/>
        <v>43484</v>
      </c>
      <c r="H8" s="311">
        <f t="shared" ca="1" si="4"/>
        <v>43485</v>
      </c>
      <c r="I8" s="311">
        <f t="shared" ca="1" si="4"/>
        <v>43486</v>
      </c>
      <c r="J8" s="297"/>
      <c r="K8" s="310">
        <f t="shared" ca="1" si="5"/>
        <v>8</v>
      </c>
      <c r="L8" s="311">
        <f ca="1">R7+1</f>
        <v>43515</v>
      </c>
      <c r="M8" s="311">
        <f ca="1">L8+1</f>
        <v>43516</v>
      </c>
      <c r="N8" s="311">
        <f t="shared" ca="1" si="6"/>
        <v>43517</v>
      </c>
      <c r="O8" s="311">
        <f t="shared" ca="1" si="6"/>
        <v>43518</v>
      </c>
      <c r="P8" s="311">
        <f t="shared" ca="1" si="6"/>
        <v>43519</v>
      </c>
      <c r="Q8" s="311">
        <f t="shared" ca="1" si="6"/>
        <v>43520</v>
      </c>
      <c r="R8" s="311">
        <f t="shared" ca="1" si="6"/>
        <v>43521</v>
      </c>
      <c r="T8" s="310">
        <f t="shared" ca="1" si="7"/>
        <v>12</v>
      </c>
      <c r="U8" s="311">
        <f ca="1">AA7+1</f>
        <v>43543</v>
      </c>
      <c r="V8" s="311">
        <f ca="1">U8+1</f>
        <v>43544</v>
      </c>
      <c r="W8" s="311">
        <f t="shared" ca="1" si="8"/>
        <v>43545</v>
      </c>
      <c r="X8" s="311">
        <f t="shared" ca="1" si="8"/>
        <v>43546</v>
      </c>
      <c r="Y8" s="311">
        <f t="shared" ca="1" si="8"/>
        <v>43547</v>
      </c>
      <c r="Z8" s="311">
        <f t="shared" ca="1" si="8"/>
        <v>43548</v>
      </c>
      <c r="AA8" s="311">
        <f t="shared" ca="1" si="8"/>
        <v>43549</v>
      </c>
      <c r="AE8" s="713" t="s">
        <v>434</v>
      </c>
      <c r="AF8" s="666">
        <v>1</v>
      </c>
      <c r="AK8" s="717">
        <v>2023</v>
      </c>
    </row>
    <row r="9" spans="2:46" outlineLevel="1" x14ac:dyDescent="0.15">
      <c r="B9" s="310">
        <f t="shared" ca="1" si="3"/>
        <v>4</v>
      </c>
      <c r="C9" s="311">
        <f ca="1">I8+1</f>
        <v>43487</v>
      </c>
      <c r="D9" s="311">
        <f ca="1">C9+1</f>
        <v>43488</v>
      </c>
      <c r="E9" s="311">
        <f t="shared" ca="1" si="4"/>
        <v>43489</v>
      </c>
      <c r="F9" s="311">
        <f t="shared" ca="1" si="4"/>
        <v>43490</v>
      </c>
      <c r="G9" s="311">
        <f t="shared" ca="1" si="4"/>
        <v>43491</v>
      </c>
      <c r="H9" s="311">
        <f t="shared" ca="1" si="4"/>
        <v>43492</v>
      </c>
      <c r="I9" s="311">
        <f t="shared" ca="1" si="4"/>
        <v>43493</v>
      </c>
      <c r="J9" s="297"/>
      <c r="K9" s="310">
        <f t="shared" ca="1" si="5"/>
        <v>9</v>
      </c>
      <c r="L9" s="311">
        <f ca="1">R8+1</f>
        <v>43522</v>
      </c>
      <c r="M9" s="311">
        <f ca="1">L9+1</f>
        <v>43523</v>
      </c>
      <c r="N9" s="311">
        <f t="shared" ca="1" si="6"/>
        <v>43524</v>
      </c>
      <c r="O9" s="311">
        <f t="shared" ca="1" si="6"/>
        <v>43525</v>
      </c>
      <c r="P9" s="311">
        <f t="shared" ca="1" si="6"/>
        <v>43526</v>
      </c>
      <c r="Q9" s="311">
        <f t="shared" ca="1" si="6"/>
        <v>43527</v>
      </c>
      <c r="R9" s="311">
        <f t="shared" ca="1" si="6"/>
        <v>43528</v>
      </c>
      <c r="T9" s="310">
        <f t="shared" ca="1" si="7"/>
        <v>13</v>
      </c>
      <c r="U9" s="311">
        <f ca="1">AA8+1</f>
        <v>43550</v>
      </c>
      <c r="V9" s="311">
        <f ca="1">U9+1</f>
        <v>43551</v>
      </c>
      <c r="W9" s="311">
        <f t="shared" ca="1" si="8"/>
        <v>43552</v>
      </c>
      <c r="X9" s="311">
        <f t="shared" ca="1" si="8"/>
        <v>43553</v>
      </c>
      <c r="Y9" s="311">
        <f t="shared" ca="1" si="8"/>
        <v>43554</v>
      </c>
      <c r="Z9" s="311">
        <f t="shared" ca="1" si="8"/>
        <v>43555</v>
      </c>
      <c r="AA9" s="311">
        <f t="shared" ca="1" si="8"/>
        <v>43556</v>
      </c>
      <c r="AE9" s="713" t="s">
        <v>436</v>
      </c>
      <c r="AF9" s="666">
        <v>1</v>
      </c>
    </row>
    <row r="10" spans="2:46" outlineLevel="1" x14ac:dyDescent="0.15">
      <c r="B10" s="310">
        <f t="shared" ca="1" si="3"/>
        <v>5</v>
      </c>
      <c r="C10" s="311">
        <f ca="1">I9+1</f>
        <v>43494</v>
      </c>
      <c r="D10" s="311">
        <f ca="1">C10+1</f>
        <v>43495</v>
      </c>
      <c r="E10" s="311">
        <f t="shared" ca="1" si="4"/>
        <v>43496</v>
      </c>
      <c r="F10" s="311">
        <f t="shared" ca="1" si="4"/>
        <v>43497</v>
      </c>
      <c r="G10" s="311">
        <f t="shared" ca="1" si="4"/>
        <v>43498</v>
      </c>
      <c r="H10" s="311">
        <f t="shared" ca="1" si="4"/>
        <v>43499</v>
      </c>
      <c r="I10" s="311">
        <f t="shared" ca="1" si="4"/>
        <v>43500</v>
      </c>
      <c r="J10" s="314"/>
      <c r="K10" s="310">
        <f t="shared" ca="1" si="5"/>
        <v>10</v>
      </c>
      <c r="L10" s="311">
        <f ca="1">R9+1</f>
        <v>43529</v>
      </c>
      <c r="M10" s="311">
        <f ca="1">L10+1</f>
        <v>43530</v>
      </c>
      <c r="N10" s="311">
        <f t="shared" ca="1" si="6"/>
        <v>43531</v>
      </c>
      <c r="O10" s="311">
        <f t="shared" ca="1" si="6"/>
        <v>43532</v>
      </c>
      <c r="P10" s="311">
        <f t="shared" ca="1" si="6"/>
        <v>43533</v>
      </c>
      <c r="Q10" s="311">
        <f t="shared" ca="1" si="6"/>
        <v>43534</v>
      </c>
      <c r="R10" s="311">
        <f t="shared" ca="1" si="6"/>
        <v>43535</v>
      </c>
      <c r="T10" s="310">
        <f t="shared" ca="1" si="7"/>
        <v>14</v>
      </c>
      <c r="U10" s="311">
        <f ca="1">AA9+1</f>
        <v>43557</v>
      </c>
      <c r="V10" s="311">
        <f ca="1">U10+1</f>
        <v>43558</v>
      </c>
      <c r="W10" s="311">
        <f t="shared" ca="1" si="8"/>
        <v>43559</v>
      </c>
      <c r="X10" s="311">
        <f t="shared" ca="1" si="8"/>
        <v>43560</v>
      </c>
      <c r="Y10" s="311">
        <f t="shared" ca="1" si="8"/>
        <v>43561</v>
      </c>
      <c r="Z10" s="311">
        <f t="shared" ca="1" si="8"/>
        <v>43562</v>
      </c>
      <c r="AA10" s="311">
        <f t="shared" ca="1" si="8"/>
        <v>43563</v>
      </c>
      <c r="AE10" s="713" t="s">
        <v>1699</v>
      </c>
      <c r="AF10" s="312">
        <f>IF(AND(AF7=0,AF8=0),0,DATE(AF7,AF8,AF9))</f>
        <v>43465</v>
      </c>
    </row>
    <row r="11" spans="2:46" x14ac:dyDescent="0.15">
      <c r="B11" s="317"/>
      <c r="C11" s="314"/>
      <c r="D11" s="314"/>
      <c r="E11" s="314"/>
      <c r="F11" s="314"/>
      <c r="G11" s="314"/>
      <c r="H11" s="314"/>
      <c r="I11" s="314"/>
      <c r="J11" s="314"/>
      <c r="K11" s="314"/>
      <c r="T11" s="318"/>
    </row>
    <row r="12" spans="2:46" outlineLevel="1" x14ac:dyDescent="0.15">
      <c r="B12" s="299">
        <v>3</v>
      </c>
      <c r="C12" s="296"/>
      <c r="D12" s="296"/>
      <c r="E12" s="296"/>
      <c r="F12" s="296"/>
      <c r="G12" s="296"/>
      <c r="H12" s="296"/>
      <c r="I12" s="296"/>
      <c r="J12" s="297"/>
      <c r="K12" s="299">
        <v>4</v>
      </c>
      <c r="L12" s="296"/>
      <c r="M12" s="296"/>
      <c r="T12" s="299">
        <v>5</v>
      </c>
      <c r="AK12" s="716" t="s">
        <v>1694</v>
      </c>
    </row>
    <row r="13" spans="2:46" outlineLevel="1" x14ac:dyDescent="0.15">
      <c r="B13" s="845" t="str">
        <f>B3</f>
        <v>KW</v>
      </c>
      <c r="C13" s="847">
        <f ca="1">DATE(YEAR($AF$29),MONTH($AF$29)+B12,1)</f>
        <v>43555</v>
      </c>
      <c r="D13" s="848"/>
      <c r="E13" s="848"/>
      <c r="F13" s="848"/>
      <c r="G13" s="848"/>
      <c r="H13" s="848"/>
      <c r="I13" s="849"/>
      <c r="J13" s="297"/>
      <c r="K13" s="845" t="str">
        <f>B3</f>
        <v>KW</v>
      </c>
      <c r="L13" s="847">
        <f ca="1">DATE(YEAR($AF$29),MONTH($AF$29)+K12,1)</f>
        <v>43585</v>
      </c>
      <c r="M13" s="848"/>
      <c r="N13" s="848"/>
      <c r="O13" s="848"/>
      <c r="P13" s="848"/>
      <c r="Q13" s="848"/>
      <c r="R13" s="849"/>
      <c r="T13" s="845" t="str">
        <f>B3</f>
        <v>KW</v>
      </c>
      <c r="U13" s="847">
        <f ca="1">DATE(YEAR($AF$29),MONTH($AF$29)+T12,1)</f>
        <v>43616</v>
      </c>
      <c r="V13" s="848"/>
      <c r="W13" s="848"/>
      <c r="X13" s="848"/>
      <c r="Y13" s="848"/>
      <c r="Z13" s="848"/>
      <c r="AA13" s="849"/>
      <c r="AF13" s="719" t="s">
        <v>1693</v>
      </c>
      <c r="AK13" s="298" t="s">
        <v>731</v>
      </c>
    </row>
    <row r="14" spans="2:46" outlineLevel="1" x14ac:dyDescent="0.15">
      <c r="B14" s="846"/>
      <c r="C14" s="303">
        <f ca="1">C15</f>
        <v>43550</v>
      </c>
      <c r="D14" s="304">
        <f t="shared" ref="D14:I14" ca="1" si="9">D15</f>
        <v>43551</v>
      </c>
      <c r="E14" s="304">
        <f t="shared" ca="1" si="9"/>
        <v>43552</v>
      </c>
      <c r="F14" s="304">
        <f t="shared" ca="1" si="9"/>
        <v>43553</v>
      </c>
      <c r="G14" s="304">
        <f t="shared" ca="1" si="9"/>
        <v>43554</v>
      </c>
      <c r="H14" s="304">
        <f t="shared" ca="1" si="9"/>
        <v>43555</v>
      </c>
      <c r="I14" s="305">
        <f t="shared" ca="1" si="9"/>
        <v>43556</v>
      </c>
      <c r="J14" s="297"/>
      <c r="K14" s="846"/>
      <c r="L14" s="303">
        <f ca="1">L15</f>
        <v>43585</v>
      </c>
      <c r="M14" s="304">
        <f t="shared" ref="M14:R14" ca="1" si="10">M15</f>
        <v>43586</v>
      </c>
      <c r="N14" s="304">
        <f t="shared" ca="1" si="10"/>
        <v>43587</v>
      </c>
      <c r="O14" s="304">
        <f t="shared" ca="1" si="10"/>
        <v>43588</v>
      </c>
      <c r="P14" s="304">
        <f t="shared" ca="1" si="10"/>
        <v>43589</v>
      </c>
      <c r="Q14" s="304">
        <f t="shared" ca="1" si="10"/>
        <v>43590</v>
      </c>
      <c r="R14" s="305">
        <f t="shared" ca="1" si="10"/>
        <v>43591</v>
      </c>
      <c r="T14" s="846"/>
      <c r="U14" s="303">
        <f ca="1">U15</f>
        <v>43613</v>
      </c>
      <c r="V14" s="304">
        <f t="shared" ref="V14:AA14" ca="1" si="11">V15</f>
        <v>43614</v>
      </c>
      <c r="W14" s="304">
        <f t="shared" ca="1" si="11"/>
        <v>43615</v>
      </c>
      <c r="X14" s="304">
        <f t="shared" ca="1" si="11"/>
        <v>43616</v>
      </c>
      <c r="Y14" s="304">
        <f t="shared" ca="1" si="11"/>
        <v>43617</v>
      </c>
      <c r="Z14" s="304">
        <f t="shared" ca="1" si="11"/>
        <v>43618</v>
      </c>
      <c r="AA14" s="305">
        <f t="shared" ca="1" si="11"/>
        <v>43619</v>
      </c>
      <c r="AE14" s="652" t="s">
        <v>1667</v>
      </c>
      <c r="AF14" s="647">
        <v>1</v>
      </c>
    </row>
    <row r="15" spans="2:46" outlineLevel="1" x14ac:dyDescent="0.15">
      <c r="B15" s="310">
        <f t="shared" ref="B15:B20" ca="1" si="12">IF($AF$3="ISO",_xlfn.ISOWEEKNUM(C15),IF($AF$3="Excel",WEEKNUM(C15,$AF$23),"Error"))</f>
        <v>13</v>
      </c>
      <c r="C15" s="311">
        <f ca="1">DATE(YEAR($AF$29),MONTH($AF$29)+B12,1)-(WEEKDAY(DATE(YEAR($AF$29),MONTH($AF$29)+B12,1),1)-($AF$23-1))-IF((WEEKDAY(DATE(YEAR($AF$29),MONTH($AF$29)+B12,1),1)-($AF$23-1))&lt;=0,7,0)+1</f>
        <v>43550</v>
      </c>
      <c r="D15" s="311">
        <f t="shared" ref="D15:I20" ca="1" si="13">C15+1</f>
        <v>43551</v>
      </c>
      <c r="E15" s="311">
        <f t="shared" ca="1" si="13"/>
        <v>43552</v>
      </c>
      <c r="F15" s="311">
        <f t="shared" ca="1" si="13"/>
        <v>43553</v>
      </c>
      <c r="G15" s="311">
        <f t="shared" ca="1" si="13"/>
        <v>43554</v>
      </c>
      <c r="H15" s="311">
        <f t="shared" ca="1" si="13"/>
        <v>43555</v>
      </c>
      <c r="I15" s="311">
        <f t="shared" ca="1" si="13"/>
        <v>43556</v>
      </c>
      <c r="J15" s="297"/>
      <c r="K15" s="310">
        <f t="shared" ref="K15:K20" ca="1" si="14">IF($AF$3="ISO",_xlfn.ISOWEEKNUM(L15),IF($AF$3="Excel",WEEKNUM(L15,$AF$23),"Error"))</f>
        <v>18</v>
      </c>
      <c r="L15" s="311">
        <f ca="1">DATE(YEAR($AF$29),MONTH($AF$29)+K12,1)-(WEEKDAY(DATE(YEAR($AF$29),MONTH($AF$29)+K12,1),1)-($AF$23-1))-IF((WEEKDAY(DATE(YEAR($AF$29),MONTH($AF$29)+K12,1),1)-($AF$23-1))&lt;=0,7,0)+1</f>
        <v>43585</v>
      </c>
      <c r="M15" s="311">
        <f t="shared" ref="M15:R20" ca="1" si="15">L15+1</f>
        <v>43586</v>
      </c>
      <c r="N15" s="311">
        <f t="shared" ca="1" si="15"/>
        <v>43587</v>
      </c>
      <c r="O15" s="311">
        <f t="shared" ca="1" si="15"/>
        <v>43588</v>
      </c>
      <c r="P15" s="311">
        <f t="shared" ca="1" si="15"/>
        <v>43589</v>
      </c>
      <c r="Q15" s="311">
        <f t="shared" ca="1" si="15"/>
        <v>43590</v>
      </c>
      <c r="R15" s="311">
        <f t="shared" ca="1" si="15"/>
        <v>43591</v>
      </c>
      <c r="T15" s="310">
        <f t="shared" ref="T15:T20" ca="1" si="16">IF($AF$3="ISO",_xlfn.ISOWEEKNUM(U15),IF($AF$3="Excel",WEEKNUM(U15,$AF$23),"Error"))</f>
        <v>22</v>
      </c>
      <c r="U15" s="311">
        <f ca="1">DATE(YEAR($AF$29),MONTH($AF$29)+T12,1)-(WEEKDAY(DATE(YEAR($AF$29),MONTH($AF$29)+T12,1),1)-($AF$23-1))-IF((WEEKDAY(DATE(YEAR($AF$29),MONTH($AF$29)+T12,1),1)-($AF$23-1))&lt;=0,7,0)+1</f>
        <v>43613</v>
      </c>
      <c r="V15" s="311">
        <f t="shared" ref="V15:AA20" ca="1" si="17">U15+1</f>
        <v>43614</v>
      </c>
      <c r="W15" s="311">
        <f t="shared" ca="1" si="17"/>
        <v>43615</v>
      </c>
      <c r="X15" s="311">
        <f t="shared" ca="1" si="17"/>
        <v>43616</v>
      </c>
      <c r="Y15" s="311">
        <f t="shared" ca="1" si="17"/>
        <v>43617</v>
      </c>
      <c r="Z15" s="311">
        <f t="shared" ca="1" si="17"/>
        <v>43618</v>
      </c>
      <c r="AA15" s="311">
        <f t="shared" ca="1" si="17"/>
        <v>43619</v>
      </c>
      <c r="AD15" s="298" t="s">
        <v>781</v>
      </c>
      <c r="AE15" s="652" t="s">
        <v>1668</v>
      </c>
      <c r="AF15" s="387">
        <v>1</v>
      </c>
    </row>
    <row r="16" spans="2:46" outlineLevel="1" x14ac:dyDescent="0.15">
      <c r="B16" s="310">
        <f t="shared" ca="1" si="12"/>
        <v>14</v>
      </c>
      <c r="C16" s="311">
        <f ca="1">I15+1</f>
        <v>43557</v>
      </c>
      <c r="D16" s="311">
        <f ca="1">C16+1</f>
        <v>43558</v>
      </c>
      <c r="E16" s="311">
        <f t="shared" ca="1" si="13"/>
        <v>43559</v>
      </c>
      <c r="F16" s="311">
        <f t="shared" ca="1" si="13"/>
        <v>43560</v>
      </c>
      <c r="G16" s="311">
        <f t="shared" ca="1" si="13"/>
        <v>43561</v>
      </c>
      <c r="H16" s="311">
        <f t="shared" ca="1" si="13"/>
        <v>43562</v>
      </c>
      <c r="I16" s="311">
        <f t="shared" ca="1" si="13"/>
        <v>43563</v>
      </c>
      <c r="J16" s="297"/>
      <c r="K16" s="310">
        <f t="shared" ca="1" si="14"/>
        <v>19</v>
      </c>
      <c r="L16" s="311">
        <f ca="1">R15+1</f>
        <v>43592</v>
      </c>
      <c r="M16" s="311">
        <f ca="1">L16+1</f>
        <v>43593</v>
      </c>
      <c r="N16" s="311">
        <f t="shared" ca="1" si="15"/>
        <v>43594</v>
      </c>
      <c r="O16" s="311">
        <f t="shared" ca="1" si="15"/>
        <v>43595</v>
      </c>
      <c r="P16" s="311">
        <f t="shared" ca="1" si="15"/>
        <v>43596</v>
      </c>
      <c r="Q16" s="311">
        <f t="shared" ca="1" si="15"/>
        <v>43597</v>
      </c>
      <c r="R16" s="311">
        <f t="shared" ca="1" si="15"/>
        <v>43598</v>
      </c>
      <c r="T16" s="310">
        <f t="shared" ca="1" si="16"/>
        <v>23</v>
      </c>
      <c r="U16" s="311">
        <f ca="1">AA15+1</f>
        <v>43620</v>
      </c>
      <c r="V16" s="311">
        <f ca="1">U16+1</f>
        <v>43621</v>
      </c>
      <c r="W16" s="311">
        <f t="shared" ca="1" si="17"/>
        <v>43622</v>
      </c>
      <c r="X16" s="311">
        <f t="shared" ca="1" si="17"/>
        <v>43623</v>
      </c>
      <c r="Y16" s="311">
        <f t="shared" ca="1" si="17"/>
        <v>43624</v>
      </c>
      <c r="Z16" s="311">
        <f t="shared" ca="1" si="17"/>
        <v>43625</v>
      </c>
      <c r="AA16" s="311">
        <f t="shared" ca="1" si="17"/>
        <v>43626</v>
      </c>
      <c r="AD16" s="298" t="s">
        <v>781</v>
      </c>
      <c r="AE16" s="652" t="s">
        <v>648</v>
      </c>
      <c r="AF16" s="388">
        <v>1</v>
      </c>
    </row>
    <row r="17" spans="2:35" outlineLevel="1" x14ac:dyDescent="0.15">
      <c r="B17" s="310">
        <f t="shared" ca="1" si="12"/>
        <v>15</v>
      </c>
      <c r="C17" s="311">
        <f ca="1">I16+1</f>
        <v>43564</v>
      </c>
      <c r="D17" s="311">
        <f ca="1">C17+1</f>
        <v>43565</v>
      </c>
      <c r="E17" s="311">
        <f t="shared" ca="1" si="13"/>
        <v>43566</v>
      </c>
      <c r="F17" s="311">
        <f t="shared" ca="1" si="13"/>
        <v>43567</v>
      </c>
      <c r="G17" s="311">
        <f t="shared" ca="1" si="13"/>
        <v>43568</v>
      </c>
      <c r="H17" s="311">
        <f t="shared" ca="1" si="13"/>
        <v>43569</v>
      </c>
      <c r="I17" s="311">
        <f t="shared" ca="1" si="13"/>
        <v>43570</v>
      </c>
      <c r="J17" s="297"/>
      <c r="K17" s="310">
        <f t="shared" ca="1" si="14"/>
        <v>20</v>
      </c>
      <c r="L17" s="311">
        <f ca="1">R16+1</f>
        <v>43599</v>
      </c>
      <c r="M17" s="311">
        <f ca="1">L17+1</f>
        <v>43600</v>
      </c>
      <c r="N17" s="311">
        <f t="shared" ca="1" si="15"/>
        <v>43601</v>
      </c>
      <c r="O17" s="311">
        <f t="shared" ca="1" si="15"/>
        <v>43602</v>
      </c>
      <c r="P17" s="311">
        <f t="shared" ca="1" si="15"/>
        <v>43603</v>
      </c>
      <c r="Q17" s="311">
        <f t="shared" ca="1" si="15"/>
        <v>43604</v>
      </c>
      <c r="R17" s="311">
        <f t="shared" ca="1" si="15"/>
        <v>43605</v>
      </c>
      <c r="T17" s="310">
        <f t="shared" ca="1" si="16"/>
        <v>24</v>
      </c>
      <c r="U17" s="311">
        <f ca="1">AA16+1</f>
        <v>43627</v>
      </c>
      <c r="V17" s="311">
        <f ca="1">U17+1</f>
        <v>43628</v>
      </c>
      <c r="W17" s="311">
        <f t="shared" ca="1" si="17"/>
        <v>43629</v>
      </c>
      <c r="X17" s="311">
        <f t="shared" ca="1" si="17"/>
        <v>43630</v>
      </c>
      <c r="Y17" s="311">
        <f t="shared" ca="1" si="17"/>
        <v>43631</v>
      </c>
      <c r="Z17" s="311">
        <f t="shared" ca="1" si="17"/>
        <v>43632</v>
      </c>
      <c r="AA17" s="311">
        <f t="shared" ca="1" si="17"/>
        <v>43633</v>
      </c>
      <c r="AD17" s="298" t="s">
        <v>781</v>
      </c>
      <c r="AE17" s="652" t="s">
        <v>649</v>
      </c>
      <c r="AF17" s="389">
        <v>1</v>
      </c>
    </row>
    <row r="18" spans="2:35" outlineLevel="1" x14ac:dyDescent="0.15">
      <c r="B18" s="310">
        <f t="shared" ca="1" si="12"/>
        <v>16</v>
      </c>
      <c r="C18" s="311">
        <f ca="1">I17+1</f>
        <v>43571</v>
      </c>
      <c r="D18" s="311">
        <f ca="1">C18+1</f>
        <v>43572</v>
      </c>
      <c r="E18" s="311">
        <f t="shared" ca="1" si="13"/>
        <v>43573</v>
      </c>
      <c r="F18" s="311">
        <f t="shared" ca="1" si="13"/>
        <v>43574</v>
      </c>
      <c r="G18" s="311">
        <f t="shared" ca="1" si="13"/>
        <v>43575</v>
      </c>
      <c r="H18" s="311">
        <f t="shared" ca="1" si="13"/>
        <v>43576</v>
      </c>
      <c r="I18" s="311">
        <f t="shared" ca="1" si="13"/>
        <v>43577</v>
      </c>
      <c r="J18" s="297"/>
      <c r="K18" s="310">
        <f t="shared" ca="1" si="14"/>
        <v>21</v>
      </c>
      <c r="L18" s="311">
        <f ca="1">R17+1</f>
        <v>43606</v>
      </c>
      <c r="M18" s="311">
        <f ca="1">L18+1</f>
        <v>43607</v>
      </c>
      <c r="N18" s="311">
        <f t="shared" ca="1" si="15"/>
        <v>43608</v>
      </c>
      <c r="O18" s="311">
        <f t="shared" ca="1" si="15"/>
        <v>43609</v>
      </c>
      <c r="P18" s="311">
        <f t="shared" ca="1" si="15"/>
        <v>43610</v>
      </c>
      <c r="Q18" s="311">
        <f t="shared" ca="1" si="15"/>
        <v>43611</v>
      </c>
      <c r="R18" s="311">
        <f t="shared" ca="1" si="15"/>
        <v>43612</v>
      </c>
      <c r="T18" s="310">
        <f t="shared" ca="1" si="16"/>
        <v>25</v>
      </c>
      <c r="U18" s="311">
        <f ca="1">AA17+1</f>
        <v>43634</v>
      </c>
      <c r="V18" s="311">
        <f ca="1">U18+1</f>
        <v>43635</v>
      </c>
      <c r="W18" s="311">
        <f t="shared" ca="1" si="17"/>
        <v>43636</v>
      </c>
      <c r="X18" s="311">
        <f t="shared" ca="1" si="17"/>
        <v>43637</v>
      </c>
      <c r="Y18" s="311">
        <f t="shared" ca="1" si="17"/>
        <v>43638</v>
      </c>
      <c r="Z18" s="311">
        <f t="shared" ca="1" si="17"/>
        <v>43639</v>
      </c>
      <c r="AA18" s="311">
        <f t="shared" ca="1" si="17"/>
        <v>43640</v>
      </c>
      <c r="AE18" s="652" t="s">
        <v>650</v>
      </c>
      <c r="AF18" s="390">
        <v>1</v>
      </c>
    </row>
    <row r="19" spans="2:35" outlineLevel="1" x14ac:dyDescent="0.15">
      <c r="B19" s="310">
        <f t="shared" ca="1" si="12"/>
        <v>17</v>
      </c>
      <c r="C19" s="311">
        <f ca="1">I18+1</f>
        <v>43578</v>
      </c>
      <c r="D19" s="311">
        <f ca="1">C19+1</f>
        <v>43579</v>
      </c>
      <c r="E19" s="311">
        <f t="shared" ca="1" si="13"/>
        <v>43580</v>
      </c>
      <c r="F19" s="311">
        <f t="shared" ca="1" si="13"/>
        <v>43581</v>
      </c>
      <c r="G19" s="311">
        <f t="shared" ca="1" si="13"/>
        <v>43582</v>
      </c>
      <c r="H19" s="311">
        <f t="shared" ca="1" si="13"/>
        <v>43583</v>
      </c>
      <c r="I19" s="311">
        <f t="shared" ca="1" si="13"/>
        <v>43584</v>
      </c>
      <c r="J19" s="297"/>
      <c r="K19" s="310">
        <f t="shared" ca="1" si="14"/>
        <v>22</v>
      </c>
      <c r="L19" s="311">
        <f ca="1">R18+1</f>
        <v>43613</v>
      </c>
      <c r="M19" s="311">
        <f ca="1">L19+1</f>
        <v>43614</v>
      </c>
      <c r="N19" s="311">
        <f t="shared" ca="1" si="15"/>
        <v>43615</v>
      </c>
      <c r="O19" s="311">
        <f t="shared" ca="1" si="15"/>
        <v>43616</v>
      </c>
      <c r="P19" s="311">
        <f t="shared" ca="1" si="15"/>
        <v>43617</v>
      </c>
      <c r="Q19" s="311">
        <f t="shared" ca="1" si="15"/>
        <v>43618</v>
      </c>
      <c r="R19" s="311">
        <f t="shared" ca="1" si="15"/>
        <v>43619</v>
      </c>
      <c r="T19" s="310">
        <f t="shared" ca="1" si="16"/>
        <v>26</v>
      </c>
      <c r="U19" s="311">
        <f ca="1">AA18+1</f>
        <v>43641</v>
      </c>
      <c r="V19" s="311">
        <f ca="1">U19+1</f>
        <v>43642</v>
      </c>
      <c r="W19" s="311">
        <f t="shared" ca="1" si="17"/>
        <v>43643</v>
      </c>
      <c r="X19" s="311">
        <f t="shared" ca="1" si="17"/>
        <v>43644</v>
      </c>
      <c r="Y19" s="311">
        <f t="shared" ca="1" si="17"/>
        <v>43645</v>
      </c>
      <c r="Z19" s="311">
        <f t="shared" ca="1" si="17"/>
        <v>43646</v>
      </c>
      <c r="AA19" s="311">
        <f t="shared" ca="1" si="17"/>
        <v>43647</v>
      </c>
      <c r="AE19" s="652" t="s">
        <v>652</v>
      </c>
      <c r="AF19" s="660">
        <v>1</v>
      </c>
    </row>
    <row r="20" spans="2:35" outlineLevel="1" x14ac:dyDescent="0.15">
      <c r="B20" s="310">
        <f t="shared" ca="1" si="12"/>
        <v>18</v>
      </c>
      <c r="C20" s="311">
        <f ca="1">I19+1</f>
        <v>43585</v>
      </c>
      <c r="D20" s="311">
        <f ca="1">C20+1</f>
        <v>43586</v>
      </c>
      <c r="E20" s="311">
        <f t="shared" ca="1" si="13"/>
        <v>43587</v>
      </c>
      <c r="F20" s="311">
        <f t="shared" ca="1" si="13"/>
        <v>43588</v>
      </c>
      <c r="G20" s="311">
        <f t="shared" ca="1" si="13"/>
        <v>43589</v>
      </c>
      <c r="H20" s="311">
        <f t="shared" ca="1" si="13"/>
        <v>43590</v>
      </c>
      <c r="I20" s="311">
        <f t="shared" ca="1" si="13"/>
        <v>43591</v>
      </c>
      <c r="J20" s="314"/>
      <c r="K20" s="310">
        <f t="shared" ca="1" si="14"/>
        <v>23</v>
      </c>
      <c r="L20" s="311">
        <f ca="1">R19+1</f>
        <v>43620</v>
      </c>
      <c r="M20" s="311">
        <f ca="1">L20+1</f>
        <v>43621</v>
      </c>
      <c r="N20" s="311">
        <f t="shared" ca="1" si="15"/>
        <v>43622</v>
      </c>
      <c r="O20" s="311">
        <f t="shared" ca="1" si="15"/>
        <v>43623</v>
      </c>
      <c r="P20" s="311">
        <f t="shared" ca="1" si="15"/>
        <v>43624</v>
      </c>
      <c r="Q20" s="311">
        <f t="shared" ca="1" si="15"/>
        <v>43625</v>
      </c>
      <c r="R20" s="311">
        <f t="shared" ca="1" si="15"/>
        <v>43626</v>
      </c>
      <c r="T20" s="310">
        <f t="shared" ca="1" si="16"/>
        <v>27</v>
      </c>
      <c r="U20" s="311">
        <f ca="1">AA19+1</f>
        <v>43648</v>
      </c>
      <c r="V20" s="311">
        <f ca="1">U20+1</f>
        <v>43649</v>
      </c>
      <c r="W20" s="311">
        <f t="shared" ca="1" si="17"/>
        <v>43650</v>
      </c>
      <c r="X20" s="311">
        <f t="shared" ca="1" si="17"/>
        <v>43651</v>
      </c>
      <c r="Y20" s="311">
        <f t="shared" ca="1" si="17"/>
        <v>43652</v>
      </c>
      <c r="Z20" s="311">
        <f t="shared" ca="1" si="17"/>
        <v>43653</v>
      </c>
      <c r="AA20" s="311">
        <f t="shared" ca="1" si="17"/>
        <v>43654</v>
      </c>
      <c r="AE20" s="713" t="s">
        <v>1700</v>
      </c>
      <c r="AF20" s="718" t="s">
        <v>0</v>
      </c>
    </row>
    <row r="21" spans="2:35" x14ac:dyDescent="0.15">
      <c r="AI21" s="298"/>
    </row>
    <row r="22" spans="2:35" outlineLevel="1" x14ac:dyDescent="0.15">
      <c r="B22" s="299">
        <v>6</v>
      </c>
      <c r="C22" s="296"/>
      <c r="D22" s="296"/>
      <c r="E22" s="296"/>
      <c r="F22" s="296"/>
      <c r="G22" s="296"/>
      <c r="H22" s="296"/>
      <c r="I22" s="296"/>
      <c r="J22" s="297"/>
      <c r="K22" s="299">
        <v>7</v>
      </c>
      <c r="L22" s="296"/>
      <c r="M22" s="296"/>
      <c r="T22" s="299">
        <v>8</v>
      </c>
      <c r="AG22" s="652"/>
    </row>
    <row r="23" spans="2:35" outlineLevel="1" x14ac:dyDescent="0.15">
      <c r="B23" s="845" t="str">
        <f>B3</f>
        <v>KW</v>
      </c>
      <c r="C23" s="847">
        <f ca="1">DATE(YEAR($AF$29),MONTH($AF$29)+B22,1)</f>
        <v>43646</v>
      </c>
      <c r="D23" s="848"/>
      <c r="E23" s="848"/>
      <c r="F23" s="848"/>
      <c r="G23" s="848"/>
      <c r="H23" s="848"/>
      <c r="I23" s="849"/>
      <c r="J23" s="297"/>
      <c r="K23" s="845" t="str">
        <f>B3</f>
        <v>KW</v>
      </c>
      <c r="L23" s="847">
        <f ca="1">DATE(YEAR($AF$29),MONTH($AF$29)+K22,1)</f>
        <v>43677</v>
      </c>
      <c r="M23" s="848"/>
      <c r="N23" s="848"/>
      <c r="O23" s="848"/>
      <c r="P23" s="848"/>
      <c r="Q23" s="848"/>
      <c r="R23" s="849"/>
      <c r="T23" s="845" t="str">
        <f>B3</f>
        <v>KW</v>
      </c>
      <c r="U23" s="847">
        <f ca="1">DATE(YEAR($AF$29),MONTH($AF$29)+T22,1)</f>
        <v>43708</v>
      </c>
      <c r="V23" s="848"/>
      <c r="W23" s="848"/>
      <c r="X23" s="848"/>
      <c r="Y23" s="848"/>
      <c r="Z23" s="848"/>
      <c r="AA23" s="849"/>
      <c r="AE23" s="315" t="s">
        <v>423</v>
      </c>
      <c r="AF23" s="314">
        <f>IF(AF4="S",1,IF(AF4="M",2,IF(AF4="-",AG23,"Error")))</f>
        <v>2</v>
      </c>
      <c r="AG23" s="654">
        <v>11</v>
      </c>
      <c r="AH23" s="302" t="s">
        <v>1671</v>
      </c>
      <c r="AI23" s="302" t="s">
        <v>1672</v>
      </c>
    </row>
    <row r="24" spans="2:35" outlineLevel="1" x14ac:dyDescent="0.15">
      <c r="B24" s="846"/>
      <c r="C24" s="303">
        <f ca="1">C25</f>
        <v>43641</v>
      </c>
      <c r="D24" s="304">
        <f t="shared" ref="D24:I24" ca="1" si="18">D25</f>
        <v>43642</v>
      </c>
      <c r="E24" s="304">
        <f t="shared" ca="1" si="18"/>
        <v>43643</v>
      </c>
      <c r="F24" s="304">
        <f t="shared" ca="1" si="18"/>
        <v>43644</v>
      </c>
      <c r="G24" s="304">
        <f t="shared" ca="1" si="18"/>
        <v>43645</v>
      </c>
      <c r="H24" s="304">
        <f t="shared" ca="1" si="18"/>
        <v>43646</v>
      </c>
      <c r="I24" s="305">
        <f t="shared" ca="1" si="18"/>
        <v>43647</v>
      </c>
      <c r="J24" s="297"/>
      <c r="K24" s="846"/>
      <c r="L24" s="303">
        <f ca="1">L25</f>
        <v>43676</v>
      </c>
      <c r="M24" s="304">
        <f t="shared" ref="M24:R24" ca="1" si="19">M25</f>
        <v>43677</v>
      </c>
      <c r="N24" s="304">
        <f t="shared" ca="1" si="19"/>
        <v>43678</v>
      </c>
      <c r="O24" s="304">
        <f t="shared" ca="1" si="19"/>
        <v>43679</v>
      </c>
      <c r="P24" s="304">
        <f t="shared" ca="1" si="19"/>
        <v>43680</v>
      </c>
      <c r="Q24" s="304">
        <f t="shared" ca="1" si="19"/>
        <v>43681</v>
      </c>
      <c r="R24" s="305">
        <f t="shared" ca="1" si="19"/>
        <v>43682</v>
      </c>
      <c r="T24" s="846"/>
      <c r="U24" s="303">
        <f ca="1">U25</f>
        <v>43704</v>
      </c>
      <c r="V24" s="304">
        <f t="shared" ref="V24:AA24" ca="1" si="20">V25</f>
        <v>43705</v>
      </c>
      <c r="W24" s="304">
        <f t="shared" ca="1" si="20"/>
        <v>43706</v>
      </c>
      <c r="X24" s="304">
        <f t="shared" ca="1" si="20"/>
        <v>43707</v>
      </c>
      <c r="Y24" s="304">
        <f t="shared" ca="1" si="20"/>
        <v>43708</v>
      </c>
      <c r="Z24" s="304">
        <f t="shared" ca="1" si="20"/>
        <v>43709</v>
      </c>
      <c r="AA24" s="305">
        <f t="shared" ca="1" si="20"/>
        <v>43710</v>
      </c>
      <c r="AE24" s="306" t="s">
        <v>445</v>
      </c>
      <c r="AF24" s="301">
        <v>0</v>
      </c>
      <c r="AH24" s="302" t="s">
        <v>0</v>
      </c>
      <c r="AI24" s="302" t="s">
        <v>0</v>
      </c>
    </row>
    <row r="25" spans="2:35" outlineLevel="1" x14ac:dyDescent="0.15">
      <c r="B25" s="310">
        <f t="shared" ref="B25:B30" ca="1" si="21">IF($AF$3="ISO",_xlfn.ISOWEEKNUM(C25),IF($AF$3="Excel",WEEKNUM(C25,$AF$23),"Error"))</f>
        <v>26</v>
      </c>
      <c r="C25" s="311">
        <f ca="1">DATE(YEAR($AF$29),MONTH($AF$29)+B22,1)-(WEEKDAY(DATE(YEAR($AF$29),MONTH($AF$29)+B22,1),1)-($AF$23-1))-IF((WEEKDAY(DATE(YEAR($AF$29),MONTH($AF$29)+B22,1),1)-($AF$23-1))&lt;=0,7,0)+1</f>
        <v>43641</v>
      </c>
      <c r="D25" s="311">
        <f t="shared" ref="D25:I30" ca="1" si="22">C25+1</f>
        <v>43642</v>
      </c>
      <c r="E25" s="311">
        <f t="shared" ca="1" si="22"/>
        <v>43643</v>
      </c>
      <c r="F25" s="311">
        <f t="shared" ca="1" si="22"/>
        <v>43644</v>
      </c>
      <c r="G25" s="311">
        <f t="shared" ca="1" si="22"/>
        <v>43645</v>
      </c>
      <c r="H25" s="311">
        <f t="shared" ca="1" si="22"/>
        <v>43646</v>
      </c>
      <c r="I25" s="311">
        <f t="shared" ca="1" si="22"/>
        <v>43647</v>
      </c>
      <c r="J25" s="297"/>
      <c r="K25" s="310">
        <f t="shared" ref="K25:K30" ca="1" si="23">IF($AF$3="ISO",_xlfn.ISOWEEKNUM(L25),IF($AF$3="Excel",WEEKNUM(L25,$AF$23),"Error"))</f>
        <v>31</v>
      </c>
      <c r="L25" s="311">
        <f ca="1">DATE(YEAR($AF$29),MONTH($AF$29)+K22,1)-(WEEKDAY(DATE(YEAR($AF$29),MONTH($AF$29)+K22,1),1)-($AF$23-1))-IF((WEEKDAY(DATE(YEAR($AF$29),MONTH($AF$29)+K22,1),1)-($AF$23-1))&lt;=0,7,0)+1</f>
        <v>43676</v>
      </c>
      <c r="M25" s="311">
        <f t="shared" ref="M25:R30" ca="1" si="24">L25+1</f>
        <v>43677</v>
      </c>
      <c r="N25" s="311">
        <f t="shared" ca="1" si="24"/>
        <v>43678</v>
      </c>
      <c r="O25" s="311">
        <f t="shared" ca="1" si="24"/>
        <v>43679</v>
      </c>
      <c r="P25" s="311">
        <f t="shared" ca="1" si="24"/>
        <v>43680</v>
      </c>
      <c r="Q25" s="311">
        <f t="shared" ca="1" si="24"/>
        <v>43681</v>
      </c>
      <c r="R25" s="311">
        <f t="shared" ca="1" si="24"/>
        <v>43682</v>
      </c>
      <c r="T25" s="310">
        <f t="shared" ref="T25:T30" ca="1" si="25">IF($AF$3="ISO",_xlfn.ISOWEEKNUM(U25),IF($AF$3="Excel",WEEKNUM(U25,$AF$23),"Error"))</f>
        <v>35</v>
      </c>
      <c r="U25" s="311">
        <f ca="1">DATE(YEAR($AF$29),MONTH($AF$29)+T22,1)-(WEEKDAY(DATE(YEAR($AF$29),MONTH($AF$29)+T22,1),1)-($AF$23-1))-IF((WEEKDAY(DATE(YEAR($AF$29),MONTH($AF$29)+T22,1),1)-($AF$23-1))&lt;=0,7,0)+1</f>
        <v>43704</v>
      </c>
      <c r="V25" s="311">
        <f t="shared" ref="V25:AA30" ca="1" si="26">U25+1</f>
        <v>43705</v>
      </c>
      <c r="W25" s="311">
        <f t="shared" ca="1" si="26"/>
        <v>43706</v>
      </c>
      <c r="X25" s="311">
        <f t="shared" ca="1" si="26"/>
        <v>43707</v>
      </c>
      <c r="Y25" s="311">
        <f t="shared" ca="1" si="26"/>
        <v>43708</v>
      </c>
      <c r="Z25" s="311">
        <f t="shared" ca="1" si="26"/>
        <v>43709</v>
      </c>
      <c r="AA25" s="311">
        <f t="shared" ca="1" si="26"/>
        <v>43710</v>
      </c>
      <c r="AE25" s="306" t="s">
        <v>424</v>
      </c>
      <c r="AF25" s="655">
        <f ca="1">IF(AF24=0,TODAY(),AF24)</f>
        <v>44776</v>
      </c>
      <c r="AH25" s="302">
        <f ca="1">_xlfn.ISOWEEKNUM(AF25)</f>
        <v>32</v>
      </c>
      <c r="AI25" s="302">
        <f ca="1">WEEKNUM(AF25)</f>
        <v>32</v>
      </c>
    </row>
    <row r="26" spans="2:35" outlineLevel="1" x14ac:dyDescent="0.15">
      <c r="B26" s="310">
        <f t="shared" ca="1" si="21"/>
        <v>27</v>
      </c>
      <c r="C26" s="311">
        <f ca="1">I25+1</f>
        <v>43648</v>
      </c>
      <c r="D26" s="311">
        <f ca="1">C26+1</f>
        <v>43649</v>
      </c>
      <c r="E26" s="311">
        <f t="shared" ca="1" si="22"/>
        <v>43650</v>
      </c>
      <c r="F26" s="311">
        <f t="shared" ca="1" si="22"/>
        <v>43651</v>
      </c>
      <c r="G26" s="311">
        <f t="shared" ca="1" si="22"/>
        <v>43652</v>
      </c>
      <c r="H26" s="311">
        <f t="shared" ca="1" si="22"/>
        <v>43653</v>
      </c>
      <c r="I26" s="311">
        <f t="shared" ca="1" si="22"/>
        <v>43654</v>
      </c>
      <c r="J26" s="297"/>
      <c r="K26" s="310">
        <f t="shared" ca="1" si="23"/>
        <v>32</v>
      </c>
      <c r="L26" s="311">
        <f ca="1">R25+1</f>
        <v>43683</v>
      </c>
      <c r="M26" s="311">
        <f ca="1">L26+1</f>
        <v>43684</v>
      </c>
      <c r="N26" s="311">
        <f t="shared" ca="1" si="24"/>
        <v>43685</v>
      </c>
      <c r="O26" s="311">
        <f t="shared" ca="1" si="24"/>
        <v>43686</v>
      </c>
      <c r="P26" s="311">
        <f t="shared" ca="1" si="24"/>
        <v>43687</v>
      </c>
      <c r="Q26" s="311">
        <f t="shared" ca="1" si="24"/>
        <v>43688</v>
      </c>
      <c r="R26" s="311">
        <f t="shared" ca="1" si="24"/>
        <v>43689</v>
      </c>
      <c r="T26" s="310">
        <f t="shared" ca="1" si="25"/>
        <v>36</v>
      </c>
      <c r="U26" s="311">
        <f ca="1">AA25+1</f>
        <v>43711</v>
      </c>
      <c r="V26" s="311">
        <f ca="1">U26+1</f>
        <v>43712</v>
      </c>
      <c r="W26" s="311">
        <f t="shared" ca="1" si="26"/>
        <v>43713</v>
      </c>
      <c r="X26" s="311">
        <f t="shared" ca="1" si="26"/>
        <v>43714</v>
      </c>
      <c r="Y26" s="311">
        <f t="shared" ca="1" si="26"/>
        <v>43715</v>
      </c>
      <c r="Z26" s="311">
        <f t="shared" ca="1" si="26"/>
        <v>43716</v>
      </c>
      <c r="AA26" s="311">
        <f t="shared" ca="1" si="26"/>
        <v>43717</v>
      </c>
      <c r="AE26" s="315" t="s">
        <v>427</v>
      </c>
      <c r="AF26" s="321">
        <v>1</v>
      </c>
      <c r="AG26" s="298" t="s">
        <v>423</v>
      </c>
    </row>
    <row r="27" spans="2:35" outlineLevel="1" x14ac:dyDescent="0.15">
      <c r="B27" s="310">
        <f t="shared" ca="1" si="21"/>
        <v>28</v>
      </c>
      <c r="C27" s="311">
        <f ca="1">I26+1</f>
        <v>43655</v>
      </c>
      <c r="D27" s="311">
        <f ca="1">C27+1</f>
        <v>43656</v>
      </c>
      <c r="E27" s="311">
        <f t="shared" ca="1" si="22"/>
        <v>43657</v>
      </c>
      <c r="F27" s="311">
        <f t="shared" ca="1" si="22"/>
        <v>43658</v>
      </c>
      <c r="G27" s="311">
        <f t="shared" ca="1" si="22"/>
        <v>43659</v>
      </c>
      <c r="H27" s="311">
        <f t="shared" ca="1" si="22"/>
        <v>43660</v>
      </c>
      <c r="I27" s="311">
        <f t="shared" ca="1" si="22"/>
        <v>43661</v>
      </c>
      <c r="J27" s="297"/>
      <c r="K27" s="310">
        <f t="shared" ca="1" si="23"/>
        <v>33</v>
      </c>
      <c r="L27" s="311">
        <f ca="1">R26+1</f>
        <v>43690</v>
      </c>
      <c r="M27" s="311">
        <f ca="1">L27+1</f>
        <v>43691</v>
      </c>
      <c r="N27" s="311">
        <f t="shared" ca="1" si="24"/>
        <v>43692</v>
      </c>
      <c r="O27" s="311">
        <f t="shared" ca="1" si="24"/>
        <v>43693</v>
      </c>
      <c r="P27" s="311">
        <f t="shared" ca="1" si="24"/>
        <v>43694</v>
      </c>
      <c r="Q27" s="311">
        <f t="shared" ca="1" si="24"/>
        <v>43695</v>
      </c>
      <c r="R27" s="311">
        <f t="shared" ca="1" si="24"/>
        <v>43696</v>
      </c>
      <c r="T27" s="310">
        <f t="shared" ca="1" si="25"/>
        <v>37</v>
      </c>
      <c r="U27" s="311">
        <f ca="1">AA26+1</f>
        <v>43718</v>
      </c>
      <c r="V27" s="311">
        <f ca="1">U27+1</f>
        <v>43719</v>
      </c>
      <c r="W27" s="311">
        <f t="shared" ca="1" si="26"/>
        <v>43720</v>
      </c>
      <c r="X27" s="311">
        <f t="shared" ca="1" si="26"/>
        <v>43721</v>
      </c>
      <c r="Y27" s="311">
        <f t="shared" ca="1" si="26"/>
        <v>43722</v>
      </c>
      <c r="Z27" s="311">
        <f t="shared" ca="1" si="26"/>
        <v>43723</v>
      </c>
      <c r="AA27" s="311">
        <f t="shared" ca="1" si="26"/>
        <v>43724</v>
      </c>
      <c r="AE27" s="313" t="s">
        <v>437</v>
      </c>
      <c r="AF27" s="302" t="str">
        <f ca="1">CHOOSE(MONTH(AF29), "Jan","Feb","Mar","Apr","May","Jun","Jul","Aug","Sep","Oct","Nov","Dec")</f>
        <v>Jan</v>
      </c>
      <c r="AG27" s="298" t="s">
        <v>438</v>
      </c>
    </row>
    <row r="28" spans="2:35" outlineLevel="1" x14ac:dyDescent="0.15">
      <c r="B28" s="310">
        <f t="shared" ca="1" si="21"/>
        <v>29</v>
      </c>
      <c r="C28" s="311">
        <f ca="1">I27+1</f>
        <v>43662</v>
      </c>
      <c r="D28" s="311">
        <f ca="1">C28+1</f>
        <v>43663</v>
      </c>
      <c r="E28" s="311">
        <f t="shared" ca="1" si="22"/>
        <v>43664</v>
      </c>
      <c r="F28" s="311">
        <f t="shared" ca="1" si="22"/>
        <v>43665</v>
      </c>
      <c r="G28" s="311">
        <f t="shared" ca="1" si="22"/>
        <v>43666</v>
      </c>
      <c r="H28" s="311">
        <f t="shared" ca="1" si="22"/>
        <v>43667</v>
      </c>
      <c r="I28" s="311">
        <f t="shared" ca="1" si="22"/>
        <v>43668</v>
      </c>
      <c r="J28" s="297"/>
      <c r="K28" s="310">
        <f t="shared" ca="1" si="23"/>
        <v>34</v>
      </c>
      <c r="L28" s="311">
        <f ca="1">R27+1</f>
        <v>43697</v>
      </c>
      <c r="M28" s="311">
        <f ca="1">L28+1</f>
        <v>43698</v>
      </c>
      <c r="N28" s="311">
        <f t="shared" ca="1" si="24"/>
        <v>43699</v>
      </c>
      <c r="O28" s="311">
        <f t="shared" ca="1" si="24"/>
        <v>43700</v>
      </c>
      <c r="P28" s="311">
        <f t="shared" ca="1" si="24"/>
        <v>43701</v>
      </c>
      <c r="Q28" s="311">
        <f t="shared" ca="1" si="24"/>
        <v>43702</v>
      </c>
      <c r="R28" s="311">
        <f t="shared" ca="1" si="24"/>
        <v>43703</v>
      </c>
      <c r="T28" s="310">
        <f t="shared" ca="1" si="25"/>
        <v>38</v>
      </c>
      <c r="U28" s="311">
        <f ca="1">AA27+1</f>
        <v>43725</v>
      </c>
      <c r="V28" s="311">
        <f ca="1">U28+1</f>
        <v>43726</v>
      </c>
      <c r="W28" s="311">
        <f t="shared" ca="1" si="26"/>
        <v>43727</v>
      </c>
      <c r="X28" s="311">
        <f t="shared" ca="1" si="26"/>
        <v>43728</v>
      </c>
      <c r="Y28" s="311">
        <f t="shared" ca="1" si="26"/>
        <v>43729</v>
      </c>
      <c r="Z28" s="311">
        <f t="shared" ca="1" si="26"/>
        <v>43730</v>
      </c>
      <c r="AA28" s="311">
        <f t="shared" ca="1" si="26"/>
        <v>43731</v>
      </c>
      <c r="AE28" s="308" t="s">
        <v>439</v>
      </c>
      <c r="AF28" s="302" t="str">
        <f ca="1">CHOOSE(WEEKDAY(AF29), "Sun","Mon","Tue","Wed","Thu","Fri","Sat")</f>
        <v>Sun</v>
      </c>
      <c r="AG28" s="298" t="s">
        <v>440</v>
      </c>
    </row>
    <row r="29" spans="2:35" outlineLevel="1" x14ac:dyDescent="0.15">
      <c r="B29" s="310">
        <f t="shared" ca="1" si="21"/>
        <v>30</v>
      </c>
      <c r="C29" s="311">
        <f ca="1">I28+1</f>
        <v>43669</v>
      </c>
      <c r="D29" s="311">
        <f ca="1">C29+1</f>
        <v>43670</v>
      </c>
      <c r="E29" s="311">
        <f t="shared" ca="1" si="22"/>
        <v>43671</v>
      </c>
      <c r="F29" s="311">
        <f t="shared" ca="1" si="22"/>
        <v>43672</v>
      </c>
      <c r="G29" s="311">
        <f t="shared" ca="1" si="22"/>
        <v>43673</v>
      </c>
      <c r="H29" s="311">
        <f t="shared" ca="1" si="22"/>
        <v>43674</v>
      </c>
      <c r="I29" s="311">
        <f t="shared" ca="1" si="22"/>
        <v>43675</v>
      </c>
      <c r="J29" s="297"/>
      <c r="K29" s="310">
        <f t="shared" ca="1" si="23"/>
        <v>35</v>
      </c>
      <c r="L29" s="311">
        <f ca="1">R28+1</f>
        <v>43704</v>
      </c>
      <c r="M29" s="311">
        <f ca="1">L29+1</f>
        <v>43705</v>
      </c>
      <c r="N29" s="311">
        <f t="shared" ca="1" si="24"/>
        <v>43706</v>
      </c>
      <c r="O29" s="311">
        <f t="shared" ca="1" si="24"/>
        <v>43707</v>
      </c>
      <c r="P29" s="311">
        <f t="shared" ca="1" si="24"/>
        <v>43708</v>
      </c>
      <c r="Q29" s="311">
        <f t="shared" ca="1" si="24"/>
        <v>43709</v>
      </c>
      <c r="R29" s="311">
        <f t="shared" ca="1" si="24"/>
        <v>43710</v>
      </c>
      <c r="T29" s="310">
        <f t="shared" ca="1" si="25"/>
        <v>39</v>
      </c>
      <c r="U29" s="311">
        <f ca="1">AA28+1</f>
        <v>43732</v>
      </c>
      <c r="V29" s="311">
        <f ca="1">U29+1</f>
        <v>43733</v>
      </c>
      <c r="W29" s="311">
        <f t="shared" ca="1" si="26"/>
        <v>43734</v>
      </c>
      <c r="X29" s="311">
        <f t="shared" ca="1" si="26"/>
        <v>43735</v>
      </c>
      <c r="Y29" s="311">
        <f t="shared" ca="1" si="26"/>
        <v>43736</v>
      </c>
      <c r="Z29" s="311">
        <f t="shared" ca="1" si="26"/>
        <v>43737</v>
      </c>
      <c r="AA29" s="311">
        <f t="shared" ca="1" si="26"/>
        <v>43738</v>
      </c>
      <c r="AE29" s="315" t="s">
        <v>441</v>
      </c>
      <c r="AF29" s="316">
        <f ca="1">IF(AF6&lt;&gt;0,AF6,(IF(AF10&lt;&gt;0,AF10,TODAY())))</f>
        <v>43465</v>
      </c>
      <c r="AG29" s="298" t="s">
        <v>442</v>
      </c>
    </row>
    <row r="30" spans="2:35" outlineLevel="1" x14ac:dyDescent="0.15">
      <c r="B30" s="310">
        <f t="shared" ca="1" si="21"/>
        <v>31</v>
      </c>
      <c r="C30" s="311">
        <f ca="1">I29+1</f>
        <v>43676</v>
      </c>
      <c r="D30" s="311">
        <f ca="1">C30+1</f>
        <v>43677</v>
      </c>
      <c r="E30" s="311">
        <f t="shared" ca="1" si="22"/>
        <v>43678</v>
      </c>
      <c r="F30" s="311">
        <f t="shared" ca="1" si="22"/>
        <v>43679</v>
      </c>
      <c r="G30" s="311">
        <f t="shared" ca="1" si="22"/>
        <v>43680</v>
      </c>
      <c r="H30" s="311">
        <f t="shared" ca="1" si="22"/>
        <v>43681</v>
      </c>
      <c r="I30" s="311">
        <f t="shared" ca="1" si="22"/>
        <v>43682</v>
      </c>
      <c r="J30" s="314"/>
      <c r="K30" s="310">
        <f t="shared" ca="1" si="23"/>
        <v>36</v>
      </c>
      <c r="L30" s="311">
        <f ca="1">R29+1</f>
        <v>43711</v>
      </c>
      <c r="M30" s="311">
        <f ca="1">L30+1</f>
        <v>43712</v>
      </c>
      <c r="N30" s="311">
        <f t="shared" ca="1" si="24"/>
        <v>43713</v>
      </c>
      <c r="O30" s="311">
        <f t="shared" ca="1" si="24"/>
        <v>43714</v>
      </c>
      <c r="P30" s="311">
        <f t="shared" ca="1" si="24"/>
        <v>43715</v>
      </c>
      <c r="Q30" s="311">
        <f t="shared" ca="1" si="24"/>
        <v>43716</v>
      </c>
      <c r="R30" s="311">
        <f t="shared" ca="1" si="24"/>
        <v>43717</v>
      </c>
      <c r="T30" s="310">
        <f t="shared" ca="1" si="25"/>
        <v>40</v>
      </c>
      <c r="U30" s="311">
        <f ca="1">AA29+1</f>
        <v>43739</v>
      </c>
      <c r="V30" s="311">
        <f ca="1">U30+1</f>
        <v>43740</v>
      </c>
      <c r="W30" s="311">
        <f t="shared" ca="1" si="26"/>
        <v>43741</v>
      </c>
      <c r="X30" s="311">
        <f t="shared" ca="1" si="26"/>
        <v>43742</v>
      </c>
      <c r="Y30" s="311">
        <f t="shared" ca="1" si="26"/>
        <v>43743</v>
      </c>
      <c r="Z30" s="311">
        <f t="shared" ca="1" si="26"/>
        <v>43744</v>
      </c>
      <c r="AA30" s="311">
        <f t="shared" ca="1" si="26"/>
        <v>43745</v>
      </c>
      <c r="AE30" s="315" t="s">
        <v>443</v>
      </c>
      <c r="AF30" s="316">
        <f ca="1">AF29-WEEKDAY(AF29,AF23+AF26)</f>
        <v>43459</v>
      </c>
      <c r="AG30" s="298" t="s">
        <v>444</v>
      </c>
    </row>
    <row r="31" spans="2:35" x14ac:dyDescent="0.15">
      <c r="B31" s="314"/>
      <c r="C31" s="314"/>
      <c r="D31" s="314"/>
      <c r="E31" s="314"/>
      <c r="F31" s="314"/>
      <c r="G31" s="314"/>
      <c r="H31" s="314"/>
      <c r="I31" s="314"/>
      <c r="J31" s="314"/>
      <c r="K31" s="314"/>
    </row>
    <row r="32" spans="2:35" outlineLevel="1" x14ac:dyDescent="0.15">
      <c r="B32" s="299">
        <v>9</v>
      </c>
      <c r="C32" s="296"/>
      <c r="D32" s="296"/>
      <c r="E32" s="296"/>
      <c r="F32" s="296"/>
      <c r="G32" s="296"/>
      <c r="H32" s="296"/>
      <c r="I32" s="296"/>
      <c r="J32" s="297"/>
      <c r="K32" s="299">
        <v>10</v>
      </c>
      <c r="L32" s="296"/>
      <c r="M32" s="296"/>
      <c r="T32" s="299">
        <v>11</v>
      </c>
    </row>
    <row r="33" spans="2:34" outlineLevel="1" x14ac:dyDescent="0.15">
      <c r="B33" s="845" t="str">
        <f>B3</f>
        <v>KW</v>
      </c>
      <c r="C33" s="847">
        <f ca="1">DATE(YEAR($AF$29),MONTH($AF$29)+B32,1)</f>
        <v>43738</v>
      </c>
      <c r="D33" s="848"/>
      <c r="E33" s="848"/>
      <c r="F33" s="848"/>
      <c r="G33" s="848"/>
      <c r="H33" s="848"/>
      <c r="I33" s="849"/>
      <c r="J33" s="297"/>
      <c r="K33" s="845" t="str">
        <f>B3</f>
        <v>KW</v>
      </c>
      <c r="L33" s="847">
        <f ca="1">DATE(YEAR($AF$29),MONTH($AF$29)+K32,1)</f>
        <v>43769</v>
      </c>
      <c r="M33" s="848"/>
      <c r="N33" s="848"/>
      <c r="O33" s="848"/>
      <c r="P33" s="848"/>
      <c r="Q33" s="848"/>
      <c r="R33" s="849"/>
      <c r="T33" s="845" t="str">
        <f>B3</f>
        <v>KW</v>
      </c>
      <c r="U33" s="847">
        <f ca="1">DATE(YEAR($AF$29),MONTH($AF$29)+T32,1)</f>
        <v>43799</v>
      </c>
      <c r="V33" s="848"/>
      <c r="W33" s="848"/>
      <c r="X33" s="848"/>
      <c r="Y33" s="848"/>
      <c r="Z33" s="848"/>
      <c r="AA33" s="849"/>
      <c r="AE33" s="315"/>
      <c r="AF33" s="663" t="s">
        <v>425</v>
      </c>
      <c r="AG33" s="302"/>
    </row>
    <row r="34" spans="2:34" outlineLevel="1" x14ac:dyDescent="0.15">
      <c r="B34" s="846"/>
      <c r="C34" s="303">
        <f ca="1">C35</f>
        <v>43732</v>
      </c>
      <c r="D34" s="304">
        <f t="shared" ref="D34:I34" ca="1" si="27">D35</f>
        <v>43733</v>
      </c>
      <c r="E34" s="304">
        <f t="shared" ca="1" si="27"/>
        <v>43734</v>
      </c>
      <c r="F34" s="304">
        <f t="shared" ca="1" si="27"/>
        <v>43735</v>
      </c>
      <c r="G34" s="304">
        <f t="shared" ca="1" si="27"/>
        <v>43736</v>
      </c>
      <c r="H34" s="304">
        <f t="shared" ca="1" si="27"/>
        <v>43737</v>
      </c>
      <c r="I34" s="305">
        <f t="shared" ca="1" si="27"/>
        <v>43738</v>
      </c>
      <c r="J34" s="297"/>
      <c r="K34" s="846"/>
      <c r="L34" s="303">
        <f ca="1">L35</f>
        <v>43767</v>
      </c>
      <c r="M34" s="304">
        <f t="shared" ref="M34:R34" ca="1" si="28">M35</f>
        <v>43768</v>
      </c>
      <c r="N34" s="304">
        <f t="shared" ca="1" si="28"/>
        <v>43769</v>
      </c>
      <c r="O34" s="304">
        <f t="shared" ca="1" si="28"/>
        <v>43770</v>
      </c>
      <c r="P34" s="304">
        <f t="shared" ca="1" si="28"/>
        <v>43771</v>
      </c>
      <c r="Q34" s="304">
        <f t="shared" ca="1" si="28"/>
        <v>43772</v>
      </c>
      <c r="R34" s="305">
        <f t="shared" ca="1" si="28"/>
        <v>43773</v>
      </c>
      <c r="T34" s="846"/>
      <c r="U34" s="303">
        <f ca="1">U35</f>
        <v>43795</v>
      </c>
      <c r="V34" s="304">
        <f t="shared" ref="V34:AA34" ca="1" si="29">V35</f>
        <v>43796</v>
      </c>
      <c r="W34" s="304">
        <f t="shared" ca="1" si="29"/>
        <v>43797</v>
      </c>
      <c r="X34" s="304">
        <f t="shared" ca="1" si="29"/>
        <v>43798</v>
      </c>
      <c r="Y34" s="304">
        <f t="shared" ca="1" si="29"/>
        <v>43799</v>
      </c>
      <c r="Z34" s="304">
        <f t="shared" ca="1" si="29"/>
        <v>43800</v>
      </c>
      <c r="AA34" s="305">
        <f t="shared" ca="1" si="29"/>
        <v>43801</v>
      </c>
      <c r="AE34" s="308" t="s">
        <v>207</v>
      </c>
      <c r="AF34" s="714" t="s">
        <v>731</v>
      </c>
      <c r="AG34" s="302"/>
    </row>
    <row r="35" spans="2:34" outlineLevel="1" x14ac:dyDescent="0.15">
      <c r="B35" s="310">
        <f t="shared" ref="B35:B40" ca="1" si="30">IF($AF$3="ISO",_xlfn.ISOWEEKNUM(C35),IF($AF$3="Excel",WEEKNUM(C35,$AF$23),"Error"))</f>
        <v>39</v>
      </c>
      <c r="C35" s="311">
        <f ca="1">DATE(YEAR($AF$29),MONTH($AF$29)+B32,1)-(WEEKDAY(DATE(YEAR($AF$29),MONTH($AF$29)+B32,1),1)-($AF$23-1))-IF((WEEKDAY(DATE(YEAR($AF$29),MONTH($AF$29)+B32,1),1)-($AF$23-1))&lt;=0,7,0)+1</f>
        <v>43732</v>
      </c>
      <c r="D35" s="311">
        <f t="shared" ref="D35:I40" ca="1" si="31">C35+1</f>
        <v>43733</v>
      </c>
      <c r="E35" s="311">
        <f t="shared" ca="1" si="31"/>
        <v>43734</v>
      </c>
      <c r="F35" s="311">
        <f t="shared" ca="1" si="31"/>
        <v>43735</v>
      </c>
      <c r="G35" s="311">
        <f t="shared" ca="1" si="31"/>
        <v>43736</v>
      </c>
      <c r="H35" s="311">
        <f t="shared" ca="1" si="31"/>
        <v>43737</v>
      </c>
      <c r="I35" s="311">
        <f t="shared" ca="1" si="31"/>
        <v>43738</v>
      </c>
      <c r="J35" s="297"/>
      <c r="K35" s="310">
        <f t="shared" ref="K35:K40" ca="1" si="32">IF($AF$3="ISO",_xlfn.ISOWEEKNUM(L35),IF($AF$3="Excel",WEEKNUM(L35,$AF$23),"Error"))</f>
        <v>44</v>
      </c>
      <c r="L35" s="311">
        <f ca="1">DATE(YEAR($AF$29),MONTH($AF$29)+K32,1)-(WEEKDAY(DATE(YEAR($AF$29),MONTH($AF$29)+K32,1),1)-($AF$23-1))-IF((WEEKDAY(DATE(YEAR($AF$29),MONTH($AF$29)+K32,1),1)-($AF$23-1))&lt;=0,7,0)+1</f>
        <v>43767</v>
      </c>
      <c r="M35" s="311">
        <f t="shared" ref="M35:R40" ca="1" si="33">L35+1</f>
        <v>43768</v>
      </c>
      <c r="N35" s="311">
        <f t="shared" ca="1" si="33"/>
        <v>43769</v>
      </c>
      <c r="O35" s="311">
        <f t="shared" ca="1" si="33"/>
        <v>43770</v>
      </c>
      <c r="P35" s="311">
        <f t="shared" ca="1" si="33"/>
        <v>43771</v>
      </c>
      <c r="Q35" s="311">
        <f t="shared" ca="1" si="33"/>
        <v>43772</v>
      </c>
      <c r="R35" s="311">
        <f t="shared" ca="1" si="33"/>
        <v>43773</v>
      </c>
      <c r="T35" s="310">
        <f t="shared" ref="T35:T40" ca="1" si="34">IF($AF$3="ISO",_xlfn.ISOWEEKNUM(U35),IF($AF$3="Excel",WEEKNUM(U35,$AF$23),"Error"))</f>
        <v>48</v>
      </c>
      <c r="U35" s="311">
        <f ca="1">DATE(YEAR($AF$29),MONTH($AF$29)+T32,1)-(WEEKDAY(DATE(YEAR($AF$29),MONTH($AF$29)+T32,1),1)-($AF$23-1))-IF((WEEKDAY(DATE(YEAR($AF$29),MONTH($AF$29)+T32,1),1)-($AF$23-1))&lt;=0,7,0)+1</f>
        <v>43795</v>
      </c>
      <c r="V35" s="311">
        <f t="shared" ref="V35:AA40" ca="1" si="35">U35+1</f>
        <v>43796</v>
      </c>
      <c r="W35" s="311">
        <f t="shared" ca="1" si="35"/>
        <v>43797</v>
      </c>
      <c r="X35" s="311">
        <f t="shared" ca="1" si="35"/>
        <v>43798</v>
      </c>
      <c r="Y35" s="311">
        <f t="shared" ca="1" si="35"/>
        <v>43799</v>
      </c>
      <c r="Z35" s="311">
        <f t="shared" ca="1" si="35"/>
        <v>43800</v>
      </c>
      <c r="AA35" s="311">
        <f t="shared" ca="1" si="35"/>
        <v>43801</v>
      </c>
      <c r="AE35" s="315" t="s">
        <v>446</v>
      </c>
      <c r="AF35" s="715" t="s">
        <v>426</v>
      </c>
      <c r="AG35" s="302"/>
    </row>
    <row r="36" spans="2:34" outlineLevel="1" x14ac:dyDescent="0.15">
      <c r="B36" s="310">
        <f t="shared" ca="1" si="30"/>
        <v>40</v>
      </c>
      <c r="C36" s="311">
        <f ca="1">I35+1</f>
        <v>43739</v>
      </c>
      <c r="D36" s="311">
        <f ca="1">C36+1</f>
        <v>43740</v>
      </c>
      <c r="E36" s="311">
        <f t="shared" ca="1" si="31"/>
        <v>43741</v>
      </c>
      <c r="F36" s="311">
        <f t="shared" ca="1" si="31"/>
        <v>43742</v>
      </c>
      <c r="G36" s="311">
        <f t="shared" ca="1" si="31"/>
        <v>43743</v>
      </c>
      <c r="H36" s="311">
        <f t="shared" ca="1" si="31"/>
        <v>43744</v>
      </c>
      <c r="I36" s="311">
        <f t="shared" ca="1" si="31"/>
        <v>43745</v>
      </c>
      <c r="J36" s="297"/>
      <c r="K36" s="310">
        <f t="shared" ca="1" si="32"/>
        <v>45</v>
      </c>
      <c r="L36" s="311">
        <f ca="1">R35+1</f>
        <v>43774</v>
      </c>
      <c r="M36" s="311">
        <f ca="1">L36+1</f>
        <v>43775</v>
      </c>
      <c r="N36" s="311">
        <f t="shared" ca="1" si="33"/>
        <v>43776</v>
      </c>
      <c r="O36" s="311">
        <f t="shared" ca="1" si="33"/>
        <v>43777</v>
      </c>
      <c r="P36" s="311">
        <f t="shared" ca="1" si="33"/>
        <v>43778</v>
      </c>
      <c r="Q36" s="311">
        <f t="shared" ca="1" si="33"/>
        <v>43779</v>
      </c>
      <c r="R36" s="311">
        <f t="shared" ca="1" si="33"/>
        <v>43780</v>
      </c>
      <c r="T36" s="310">
        <f t="shared" ca="1" si="34"/>
        <v>49</v>
      </c>
      <c r="U36" s="311">
        <f ca="1">AA35+1</f>
        <v>43802</v>
      </c>
      <c r="V36" s="311">
        <f ca="1">U36+1</f>
        <v>43803</v>
      </c>
      <c r="W36" s="311">
        <f t="shared" ca="1" si="35"/>
        <v>43804</v>
      </c>
      <c r="X36" s="311">
        <f t="shared" ca="1" si="35"/>
        <v>43805</v>
      </c>
      <c r="Y36" s="311">
        <f t="shared" ca="1" si="35"/>
        <v>43806</v>
      </c>
      <c r="Z36" s="311">
        <f t="shared" ca="1" si="35"/>
        <v>43807</v>
      </c>
      <c r="AA36" s="311">
        <f t="shared" ca="1" si="35"/>
        <v>43808</v>
      </c>
      <c r="AE36" s="315" t="s">
        <v>447</v>
      </c>
      <c r="AF36" s="715" t="s">
        <v>422</v>
      </c>
      <c r="AG36" s="302"/>
    </row>
    <row r="37" spans="2:34" outlineLevel="1" x14ac:dyDescent="0.15">
      <c r="B37" s="310">
        <f t="shared" ca="1" si="30"/>
        <v>41</v>
      </c>
      <c r="C37" s="311">
        <f ca="1">I36+1</f>
        <v>43746</v>
      </c>
      <c r="D37" s="311">
        <f ca="1">C37+1</f>
        <v>43747</v>
      </c>
      <c r="E37" s="311">
        <f t="shared" ca="1" si="31"/>
        <v>43748</v>
      </c>
      <c r="F37" s="311">
        <f t="shared" ca="1" si="31"/>
        <v>43749</v>
      </c>
      <c r="G37" s="311">
        <f t="shared" ca="1" si="31"/>
        <v>43750</v>
      </c>
      <c r="H37" s="311">
        <f t="shared" ca="1" si="31"/>
        <v>43751</v>
      </c>
      <c r="I37" s="311">
        <f t="shared" ca="1" si="31"/>
        <v>43752</v>
      </c>
      <c r="J37" s="297"/>
      <c r="K37" s="310">
        <f t="shared" ca="1" si="32"/>
        <v>46</v>
      </c>
      <c r="L37" s="311">
        <f ca="1">R36+1</f>
        <v>43781</v>
      </c>
      <c r="M37" s="311">
        <f ca="1">L37+1</f>
        <v>43782</v>
      </c>
      <c r="N37" s="311">
        <f t="shared" ca="1" si="33"/>
        <v>43783</v>
      </c>
      <c r="O37" s="311">
        <f t="shared" ca="1" si="33"/>
        <v>43784</v>
      </c>
      <c r="P37" s="311">
        <f t="shared" ca="1" si="33"/>
        <v>43785</v>
      </c>
      <c r="Q37" s="311">
        <f t="shared" ca="1" si="33"/>
        <v>43786</v>
      </c>
      <c r="R37" s="311">
        <f t="shared" ca="1" si="33"/>
        <v>43787</v>
      </c>
      <c r="T37" s="310">
        <f t="shared" ca="1" si="34"/>
        <v>50</v>
      </c>
      <c r="U37" s="311">
        <f ca="1">AA36+1</f>
        <v>43809</v>
      </c>
      <c r="V37" s="311">
        <f ca="1">U37+1</f>
        <v>43810</v>
      </c>
      <c r="W37" s="311">
        <f t="shared" ca="1" si="35"/>
        <v>43811</v>
      </c>
      <c r="X37" s="311">
        <f t="shared" ca="1" si="35"/>
        <v>43812</v>
      </c>
      <c r="Y37" s="311">
        <f t="shared" ca="1" si="35"/>
        <v>43813</v>
      </c>
      <c r="Z37" s="311">
        <f t="shared" ca="1" si="35"/>
        <v>43814</v>
      </c>
      <c r="AA37" s="311">
        <f t="shared" ca="1" si="35"/>
        <v>43815</v>
      </c>
      <c r="AE37" s="302"/>
      <c r="AF37" s="302"/>
      <c r="AG37" s="302"/>
    </row>
    <row r="38" spans="2:34" outlineLevel="1" x14ac:dyDescent="0.15">
      <c r="B38" s="310">
        <f t="shared" ca="1" si="30"/>
        <v>42</v>
      </c>
      <c r="C38" s="311">
        <f ca="1">I37+1</f>
        <v>43753</v>
      </c>
      <c r="D38" s="311">
        <f ca="1">C38+1</f>
        <v>43754</v>
      </c>
      <c r="E38" s="311">
        <f t="shared" ca="1" si="31"/>
        <v>43755</v>
      </c>
      <c r="F38" s="311">
        <f t="shared" ca="1" si="31"/>
        <v>43756</v>
      </c>
      <c r="G38" s="311">
        <f t="shared" ca="1" si="31"/>
        <v>43757</v>
      </c>
      <c r="H38" s="311">
        <f t="shared" ca="1" si="31"/>
        <v>43758</v>
      </c>
      <c r="I38" s="311">
        <f t="shared" ca="1" si="31"/>
        <v>43759</v>
      </c>
      <c r="J38" s="297"/>
      <c r="K38" s="310">
        <f t="shared" ca="1" si="32"/>
        <v>47</v>
      </c>
      <c r="L38" s="311">
        <f ca="1">R37+1</f>
        <v>43788</v>
      </c>
      <c r="M38" s="311">
        <f ca="1">L38+1</f>
        <v>43789</v>
      </c>
      <c r="N38" s="311">
        <f t="shared" ca="1" si="33"/>
        <v>43790</v>
      </c>
      <c r="O38" s="311">
        <f t="shared" ca="1" si="33"/>
        <v>43791</v>
      </c>
      <c r="P38" s="311">
        <f t="shared" ca="1" si="33"/>
        <v>43792</v>
      </c>
      <c r="Q38" s="311">
        <f t="shared" ca="1" si="33"/>
        <v>43793</v>
      </c>
      <c r="R38" s="311">
        <f t="shared" ca="1" si="33"/>
        <v>43794</v>
      </c>
      <c r="T38" s="310">
        <f t="shared" ca="1" si="34"/>
        <v>51</v>
      </c>
      <c r="U38" s="311">
        <f ca="1">AA37+1</f>
        <v>43816</v>
      </c>
      <c r="V38" s="311">
        <f ca="1">U38+1</f>
        <v>43817</v>
      </c>
      <c r="W38" s="311">
        <f t="shared" ca="1" si="35"/>
        <v>43818</v>
      </c>
      <c r="X38" s="311">
        <f t="shared" ca="1" si="35"/>
        <v>43819</v>
      </c>
      <c r="Y38" s="311">
        <f t="shared" ca="1" si="35"/>
        <v>43820</v>
      </c>
      <c r="Z38" s="311">
        <f t="shared" ca="1" si="35"/>
        <v>43821</v>
      </c>
      <c r="AA38" s="311">
        <f t="shared" ca="1" si="35"/>
        <v>43822</v>
      </c>
      <c r="AE38" s="298" t="s">
        <v>646</v>
      </c>
      <c r="AF38" s="298" t="b">
        <f ca="1">INDEX('2020'!$I$6:$AD$412,MATCH(AG38,'2020'!$I$6:$I$412),18)=1</f>
        <v>0</v>
      </c>
      <c r="AG38" s="392">
        <f ca="1">C29</f>
        <v>43669</v>
      </c>
      <c r="AH38" s="327" t="s">
        <v>647</v>
      </c>
    </row>
    <row r="39" spans="2:34" outlineLevel="1" x14ac:dyDescent="0.15">
      <c r="B39" s="310">
        <f t="shared" ca="1" si="30"/>
        <v>43</v>
      </c>
      <c r="C39" s="311">
        <f ca="1">I38+1</f>
        <v>43760</v>
      </c>
      <c r="D39" s="311">
        <f ca="1">C39+1</f>
        <v>43761</v>
      </c>
      <c r="E39" s="311">
        <f t="shared" ca="1" si="31"/>
        <v>43762</v>
      </c>
      <c r="F39" s="311">
        <f t="shared" ca="1" si="31"/>
        <v>43763</v>
      </c>
      <c r="G39" s="311">
        <f t="shared" ca="1" si="31"/>
        <v>43764</v>
      </c>
      <c r="H39" s="311">
        <f t="shared" ca="1" si="31"/>
        <v>43765</v>
      </c>
      <c r="I39" s="311">
        <f t="shared" ca="1" si="31"/>
        <v>43766</v>
      </c>
      <c r="J39" s="297"/>
      <c r="K39" s="310">
        <f t="shared" ca="1" si="32"/>
        <v>48</v>
      </c>
      <c r="L39" s="311">
        <f ca="1">R38+1</f>
        <v>43795</v>
      </c>
      <c r="M39" s="311">
        <f ca="1">L39+1</f>
        <v>43796</v>
      </c>
      <c r="N39" s="311">
        <f t="shared" ca="1" si="33"/>
        <v>43797</v>
      </c>
      <c r="O39" s="311">
        <f t="shared" ca="1" si="33"/>
        <v>43798</v>
      </c>
      <c r="P39" s="311">
        <f t="shared" ca="1" si="33"/>
        <v>43799</v>
      </c>
      <c r="Q39" s="311">
        <f t="shared" ca="1" si="33"/>
        <v>43800</v>
      </c>
      <c r="R39" s="311">
        <f t="shared" ca="1" si="33"/>
        <v>43801</v>
      </c>
      <c r="T39" s="310">
        <f t="shared" ca="1" si="34"/>
        <v>52</v>
      </c>
      <c r="U39" s="311">
        <f ca="1">AA38+1</f>
        <v>43823</v>
      </c>
      <c r="V39" s="311">
        <f ca="1">U39+1</f>
        <v>43824</v>
      </c>
      <c r="W39" s="311">
        <f t="shared" ca="1" si="35"/>
        <v>43825</v>
      </c>
      <c r="X39" s="311">
        <f t="shared" ca="1" si="35"/>
        <v>43826</v>
      </c>
      <c r="Y39" s="311">
        <f t="shared" ca="1" si="35"/>
        <v>43827</v>
      </c>
      <c r="Z39" s="311">
        <f t="shared" ca="1" si="35"/>
        <v>43828</v>
      </c>
      <c r="AA39" s="311">
        <f t="shared" ca="1" si="35"/>
        <v>43829</v>
      </c>
    </row>
    <row r="40" spans="2:34" outlineLevel="1" x14ac:dyDescent="0.15">
      <c r="B40" s="310">
        <f t="shared" ca="1" si="30"/>
        <v>44</v>
      </c>
      <c r="C40" s="311">
        <f ca="1">I39+1</f>
        <v>43767</v>
      </c>
      <c r="D40" s="311">
        <f ca="1">C40+1</f>
        <v>43768</v>
      </c>
      <c r="E40" s="311">
        <f t="shared" ca="1" si="31"/>
        <v>43769</v>
      </c>
      <c r="F40" s="311">
        <f t="shared" ca="1" si="31"/>
        <v>43770</v>
      </c>
      <c r="G40" s="311">
        <f t="shared" ca="1" si="31"/>
        <v>43771</v>
      </c>
      <c r="H40" s="311">
        <f t="shared" ca="1" si="31"/>
        <v>43772</v>
      </c>
      <c r="I40" s="311">
        <f t="shared" ca="1" si="31"/>
        <v>43773</v>
      </c>
      <c r="J40" s="314"/>
      <c r="K40" s="310">
        <f t="shared" ca="1" si="32"/>
        <v>49</v>
      </c>
      <c r="L40" s="311">
        <f ca="1">R39+1</f>
        <v>43802</v>
      </c>
      <c r="M40" s="311">
        <f ca="1">L40+1</f>
        <v>43803</v>
      </c>
      <c r="N40" s="311">
        <f t="shared" ca="1" si="33"/>
        <v>43804</v>
      </c>
      <c r="O40" s="311">
        <f t="shared" ca="1" si="33"/>
        <v>43805</v>
      </c>
      <c r="P40" s="311">
        <f t="shared" ca="1" si="33"/>
        <v>43806</v>
      </c>
      <c r="Q40" s="311">
        <f t="shared" ca="1" si="33"/>
        <v>43807</v>
      </c>
      <c r="R40" s="311">
        <f t="shared" ca="1" si="33"/>
        <v>43808</v>
      </c>
      <c r="T40" s="310">
        <f t="shared" ca="1" si="34"/>
        <v>1</v>
      </c>
      <c r="U40" s="311">
        <f ca="1">AA39+1</f>
        <v>43830</v>
      </c>
      <c r="V40" s="311">
        <f ca="1">U40+1</f>
        <v>43831</v>
      </c>
      <c r="W40" s="311">
        <f t="shared" ca="1" si="35"/>
        <v>43832</v>
      </c>
      <c r="X40" s="311">
        <f t="shared" ca="1" si="35"/>
        <v>43833</v>
      </c>
      <c r="Y40" s="311">
        <f t="shared" ca="1" si="35"/>
        <v>43834</v>
      </c>
      <c r="Z40" s="311">
        <f t="shared" ca="1" si="35"/>
        <v>43835</v>
      </c>
      <c r="AA40" s="311">
        <f t="shared" ca="1" si="35"/>
        <v>43836</v>
      </c>
    </row>
  </sheetData>
  <mergeCells count="24">
    <mergeCell ref="U33:AA33"/>
    <mergeCell ref="B23:B24"/>
    <mergeCell ref="C23:I23"/>
    <mergeCell ref="K23:K24"/>
    <mergeCell ref="L23:R23"/>
    <mergeCell ref="T23:T24"/>
    <mergeCell ref="U23:AA23"/>
    <mergeCell ref="B33:B34"/>
    <mergeCell ref="C33:I33"/>
    <mergeCell ref="K33:K34"/>
    <mergeCell ref="L33:R33"/>
    <mergeCell ref="T33:T34"/>
    <mergeCell ref="U13:AA13"/>
    <mergeCell ref="B3:B4"/>
    <mergeCell ref="C3:I3"/>
    <mergeCell ref="K3:K4"/>
    <mergeCell ref="L3:R3"/>
    <mergeCell ref="T3:T4"/>
    <mergeCell ref="U3:AA3"/>
    <mergeCell ref="B13:B14"/>
    <mergeCell ref="C13:I13"/>
    <mergeCell ref="K13:K14"/>
    <mergeCell ref="L13:R13"/>
    <mergeCell ref="T13:T14"/>
  </mergeCells>
  <conditionalFormatting sqref="C5:I10 L5:R10 U5:AA10 C15:I20 L15:R20 U15:AA20 C25:I30 L25:R30 U25:AA30 C35:I40 L35:R40 U35:AA40">
    <cfRule type="expression" dxfId="51" priority="19">
      <formula>CHOOSE(WEEKDAY(C5), "Sun","Mon","Tue","Wed","Thu","Fri","Sat")="Sat"</formula>
    </cfRule>
    <cfRule type="expression" dxfId="50" priority="20">
      <formula>CHOOSE(WEEKDAY(C5), "Sun","Mon","Tue","Wed","Thu","Fri","Sat")="Sun"</formula>
    </cfRule>
  </conditionalFormatting>
  <conditionalFormatting sqref="C5:I10">
    <cfRule type="expression" dxfId="46" priority="1">
      <formula>MONTH(C5)&lt;&gt;MONTH($C$3)</formula>
    </cfRule>
  </conditionalFormatting>
  <conditionalFormatting sqref="C15:I20">
    <cfRule type="expression" dxfId="45" priority="4">
      <formula>MONTH(C15)&lt;&gt;MONTH($C$13)</formula>
    </cfRule>
  </conditionalFormatting>
  <conditionalFormatting sqref="C25:I30">
    <cfRule type="expression" dxfId="44" priority="7">
      <formula>MONTH(C25)&lt;&gt;MONTH($C$23)</formula>
    </cfRule>
  </conditionalFormatting>
  <conditionalFormatting sqref="C35:I40">
    <cfRule type="expression" dxfId="43" priority="10">
      <formula>MONTH(C35)&lt;&gt;MONTH($C$33)</formula>
    </cfRule>
  </conditionalFormatting>
  <conditionalFormatting sqref="L5:R10">
    <cfRule type="expression" dxfId="42" priority="2">
      <formula>MONTH(L5)&lt;&gt;MONTH($L$3)</formula>
    </cfRule>
  </conditionalFormatting>
  <conditionalFormatting sqref="L15:R20">
    <cfRule type="expression" dxfId="41" priority="5">
      <formula>MONTH(L15)&lt;&gt;MONTH($L$13)</formula>
    </cfRule>
  </conditionalFormatting>
  <conditionalFormatting sqref="L25:R30">
    <cfRule type="expression" dxfId="40" priority="8">
      <formula>MONTH(L25)&lt;&gt;MONTH($L$23)</formula>
    </cfRule>
  </conditionalFormatting>
  <conditionalFormatting sqref="L35:R40">
    <cfRule type="expression" dxfId="39" priority="11">
      <formula>MONTH(L35)&lt;&gt;MONTH($L$33)</formula>
    </cfRule>
  </conditionalFormatting>
  <conditionalFormatting sqref="U5:AA10">
    <cfRule type="expression" dxfId="38" priority="3">
      <formula>MONTH(U5)&lt;&gt;MONTH($U$3)</formula>
    </cfRule>
  </conditionalFormatting>
  <conditionalFormatting sqref="U15:AA20">
    <cfRule type="expression" dxfId="37" priority="6">
      <formula>MONTH(U15)&lt;&gt;MONTH($U$13)</formula>
    </cfRule>
  </conditionalFormatting>
  <conditionalFormatting sqref="U25:AA30">
    <cfRule type="expression" dxfId="36" priority="9">
      <formula>MONTH(U25)&lt;&gt;MONTH($U$23)</formula>
    </cfRule>
  </conditionalFormatting>
  <conditionalFormatting sqref="U35:AA40 L35:R40 C35:I40 U25:AA30 L25:R30 C25:I30 U15:AA20 L15:R20 C15:I20 U5:AA10 L5:R10 C5:I10">
    <cfRule type="cellIs" dxfId="35" priority="18" operator="equal">
      <formula>$AF$25</formula>
    </cfRule>
  </conditionalFormatting>
  <conditionalFormatting sqref="U35:AA40">
    <cfRule type="expression" dxfId="34" priority="12">
      <formula>MONTH(U35)&lt;&gt;MONTH($U$33)</formula>
    </cfRule>
  </conditionalFormatting>
  <conditionalFormatting sqref="AF27">
    <cfRule type="expression" dxfId="33" priority="13">
      <formula>AF27="Jan"</formula>
    </cfRule>
  </conditionalFormatting>
  <conditionalFormatting sqref="AF28">
    <cfRule type="expression" dxfId="32" priority="14">
      <formula>AF28="Sat"</formula>
    </cfRule>
  </conditionalFormatting>
  <dataValidations count="20">
    <dataValidation allowBlank="1" showInputMessage="1" showErrorMessage="1" promptTitle="W" prompt=" _x000a_KW - Kalendar Woche_x000a__x000a_(CW - calendar week)" sqref="AE20" xr:uid="{CCF89B97-B661-4C5E-888C-54A48D937D52}"/>
    <dataValidation allowBlank="1" showInputMessage="1" showErrorMessage="1" promptTitle="Legend" prompt=" _x000a_color codes and days meaning as marked on calendar" sqref="AF13" xr:uid="{2BF17589-ED35-4934-BB47-7B87CD25DDFB}"/>
    <dataValidation allowBlank="1" showInputMessage="1" showErrorMessage="1" promptTitle="VbK" prompt=" _x000a_Verblieben Kompensation_x000a__x000a_(remained Compensation)" sqref="AT3" xr:uid="{D0047037-6DE3-4EA8-8826-96D470A3DFD9}"/>
    <dataValidation allowBlank="1" showInputMessage="1" showErrorMessage="1" promptTitle="VbF" prompt=" _x000a_Verblieben Ferien_x000a__x000a_(remained Leave)" sqref="AS3" xr:uid="{CF3D8732-684A-4843-B197-636B7314634C}"/>
    <dataValidation allowBlank="1" showInputMessage="1" showErrorMessage="1" promptTitle="GK" prompt=" _x000a_Gebraucht Kompensation_x000a__x000a_(used Compensation)" sqref="AR3" xr:uid="{27329647-FB0C-4775-978E-A740BEB1E93B}"/>
    <dataValidation allowBlank="1" showInputMessage="1" showErrorMessage="1" promptTitle="GF" prompt=" _x000a_Gebraucht Ferien_x000a__x000a_(used Leave)" sqref="AQ3" xr:uid="{7BD2B3AD-04B1-481D-BD2F-CE7AF86FA2C4}"/>
    <dataValidation allowBlank="1" showInputMessage="1" showErrorMessage="1" promptTitle="VKT" prompt=" _x000a_Verfügbar Kompensation Tagen" sqref="AP3" xr:uid="{E2C8EC8C-1778-4004-B830-F334A09AE28C}"/>
    <dataValidation allowBlank="1" showInputMessage="1" showErrorMessage="1" promptTitle="KST" prompt=" _x000a_Kompensation Stunden pro Tag" sqref="AO3" xr:uid="{1BD3D0C1-0366-42F0-8839-E7BDCEB2FD0D}"/>
    <dataValidation allowBlank="1" showInputMessage="1" showErrorMessage="1" promptTitle="VKS" prompt=" _x000a_Verfügbar Kompensation Stunden" sqref="AN3" xr:uid="{F7820F6D-D105-4F80-9057-C3B3FC25B123}"/>
    <dataValidation allowBlank="1" showInputMessage="1" showErrorMessage="1" promptTitle="VF" prompt=" _x000a_Verfügbar Ferien Total_x000a__x000a_(dieses Jahr und _x000a_letztes Jahr)" sqref="AM3" xr:uid="{ACD81964-C40D-48E9-ACDE-F4D1AF1A3F72}"/>
    <dataValidation allowBlank="1" showInputMessage="1" showErrorMessage="1" promptTitle="VF" prompt=" _x000a_Verfügbar Ferien_x000a__x000a_(dieses Jahr)" sqref="AL3" xr:uid="{BD5345D1-069D-4792-8AC5-3F4830EC8A10}"/>
    <dataValidation allowBlank="1" showInputMessage="1" showErrorMessage="1" promptTitle="CDF" prompt=" _x000a_Current Day Format_x000a__x000a_YY.MM.DD" sqref="AE10" xr:uid="{17684364-FA25-42DB-97C8-A38F81F2961D}"/>
    <dataValidation allowBlank="1" showInputMessage="1" showErrorMessage="1" promptTitle="CSD" prompt=" _x000a_Calendar Start Day_x000a__x000a_M - Monday_x000a_S-Sunday" sqref="AE4" xr:uid="{E14AAB1D-DE5E-4DEF-88D0-B97FF2BB0FDA}"/>
    <dataValidation allowBlank="1" showInputMessage="1" showErrorMessage="1" promptTitle="C" prompt=" _x000a_Calendar ISO_x000a_Calendar Excel" sqref="AE3" xr:uid="{C368A539-B09E-4690-87B1-3DEDEA7BAED8}"/>
    <dataValidation allowBlank="1" showInputMessage="1" showErrorMessage="1" promptTitle="CD" prompt=" _x000a_Current Day" sqref="AE9" xr:uid="{0DF6049D-963C-446C-A681-021CAD99B5E5}"/>
    <dataValidation allowBlank="1" showInputMessage="1" showErrorMessage="1" promptTitle="CM" prompt=" _x000a_Current Month" sqref="AE8" xr:uid="{C0767CF9-F349-4983-B7B6-8471EA9C95FA}"/>
    <dataValidation allowBlank="1" showInputMessage="1" showErrorMessage="1" promptTitle="CY" prompt=" _x000a_Current Year" sqref="AE7" xr:uid="{75ED480E-A854-40D1-914F-A586FFA2A1E2}"/>
    <dataValidation allowBlank="1" showInputMessage="1" showErrorMessage="1" promptTitle="CB" prompt=" _x000a_Calendar Begin" sqref="AE6" xr:uid="{19F488FD-198C-4502-B5A0-6C134D89BAEF}"/>
    <dataValidation type="list" allowBlank="1" showInputMessage="1" showErrorMessage="1" sqref="AF4" xr:uid="{33C15B25-8D8B-4C78-BBF9-897ED3F4068E}">
      <formula1>$AF$34:$AF$36</formula1>
    </dataValidation>
    <dataValidation type="list" allowBlank="1" showInputMessage="1" showErrorMessage="1" sqref="AF3" xr:uid="{809757AA-0E2D-4AD2-8D8E-798C68DCB4A8}">
      <formula1>"ISO,Excel"</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5552" id="{DDB6F571-4575-4973-877F-FCECB66F8027}">
            <xm:f>C5=INDEX(CFT!$I$3:$I$1000,MATCH(C5,CFT!$I$3:$I$1000),1)</xm:f>
            <x14:dxf>
              <font>
                <color rgb="FFC00000"/>
              </font>
              <fill>
                <patternFill>
                  <bgColor theme="5" tint="0.79998168889431442"/>
                </patternFill>
              </fill>
            </x14:dxf>
          </x14:cfRule>
          <x14:cfRule type="expression" priority="5553" id="{08BFA263-8FF5-4D0A-A75F-86D03F89B11C}">
            <xm:f>C5=INDEX(CFK!$L$4:$L$1012,MATCH(C5,CFK!$L$4:$L$1012),1)</xm:f>
            <x14:dxf>
              <font>
                <color theme="8"/>
              </font>
              <fill>
                <patternFill>
                  <bgColor theme="7" tint="0.79998168889431442"/>
                </patternFill>
              </fill>
            </x14:dxf>
          </x14:cfRule>
          <x14:cfRule type="expression" priority="5554" id="{29178BA7-1430-475B-96AE-B7FA2CC29EB7}">
            <xm:f>C5=INDEX(CFK!$M$4:$M$1012,MATCH(C5,CFK!$M$4:$M$1012),1)</xm:f>
            <x14:dxf>
              <font>
                <color rgb="FF7030A0"/>
              </font>
              <fill>
                <patternFill>
                  <bgColor theme="7" tint="0.39994506668294322"/>
                </patternFill>
              </fill>
            </x14:dxf>
          </x14:cfRule>
          <xm:sqref>C5:I10 L5:R10 U5:AA10 C15:I20 L15:R20 U15:AA20 C25:I30 L25:R30 U25:AA30 C35:I40 L35:R40 U35:AA40</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4B70-B9AA-4498-A890-71C7A202A2BA}">
  <sheetPr codeName="Tabelle13"/>
  <dimension ref="B2:AX40"/>
  <sheetViews>
    <sheetView zoomScaleNormal="100" workbookViewId="0"/>
  </sheetViews>
  <sheetFormatPr baseColWidth="10" defaultColWidth="9.1640625" defaultRowHeight="11" outlineLevelRow="1" outlineLevelCol="1" x14ac:dyDescent="0.15"/>
  <cols>
    <col min="1" max="1" width="3.6640625" style="298" customWidth="1"/>
    <col min="2" max="9" width="3.6640625" style="298" customWidth="1" outlineLevel="1"/>
    <col min="10" max="10" width="3.6640625" style="298" customWidth="1"/>
    <col min="11" max="18" width="3.6640625" style="298" customWidth="1" outlineLevel="1"/>
    <col min="19" max="19" width="3.6640625" style="298" customWidth="1"/>
    <col min="20" max="27" width="3.6640625" style="298" customWidth="1" outlineLevel="1"/>
    <col min="28" max="28" width="3.6640625" style="298" customWidth="1"/>
    <col min="29" max="30" width="3.6640625" style="298" customWidth="1" outlineLevel="1"/>
    <col min="31" max="32" width="8.6640625" style="298" customWidth="1" outlineLevel="1"/>
    <col min="33" max="33" width="3.6640625" style="298" customWidth="1" outlineLevel="1"/>
    <col min="34" max="35" width="3.6640625" style="302" customWidth="1" outlineLevel="1"/>
    <col min="36" max="36" width="3.6640625" style="302" customWidth="1"/>
    <col min="37" max="37" width="5.6640625" style="302" customWidth="1" outlineLevel="1"/>
    <col min="38" max="44" width="3.6640625" style="302" customWidth="1" outlineLevel="1"/>
    <col min="45" max="46" width="3.6640625" style="298" customWidth="1" outlineLevel="1"/>
    <col min="47" max="47" width="3.6640625" style="298" customWidth="1"/>
    <col min="48" max="50" width="3.6640625" style="302" customWidth="1"/>
    <col min="51" max="53" width="3.6640625" style="298" customWidth="1"/>
    <col min="54" max="16384" width="9.1640625" style="298"/>
  </cols>
  <sheetData>
    <row r="2" spans="2:46" outlineLevel="1" x14ac:dyDescent="0.15">
      <c r="B2" s="299">
        <v>0</v>
      </c>
      <c r="C2" s="296"/>
      <c r="D2" s="296"/>
      <c r="E2" s="296"/>
      <c r="F2" s="296"/>
      <c r="G2" s="296"/>
      <c r="H2" s="296"/>
      <c r="I2" s="296"/>
      <c r="J2" s="297"/>
      <c r="K2" s="299">
        <v>1</v>
      </c>
      <c r="L2" s="296"/>
      <c r="M2" s="296"/>
      <c r="T2" s="299">
        <v>2</v>
      </c>
    </row>
    <row r="3" spans="2:46" outlineLevel="1" x14ac:dyDescent="0.15">
      <c r="B3" s="845" t="str">
        <f>AF20</f>
        <v>KW</v>
      </c>
      <c r="C3" s="847">
        <f ca="1">IF(AF6&lt;&gt;0,AF6,IF(AF10&lt;&gt;0,AF10,DATE(YEAR(TODAY()),MONTH(TODAY()),1)))</f>
        <v>43100</v>
      </c>
      <c r="D3" s="848"/>
      <c r="E3" s="848"/>
      <c r="F3" s="848"/>
      <c r="G3" s="848"/>
      <c r="H3" s="848"/>
      <c r="I3" s="849"/>
      <c r="J3" s="297"/>
      <c r="K3" s="845" t="str">
        <f>B3</f>
        <v>KW</v>
      </c>
      <c r="L3" s="847">
        <f ca="1">DATE(YEAR($AF$29),MONTH($AF$29)+K2,1)</f>
        <v>43131</v>
      </c>
      <c r="M3" s="848"/>
      <c r="N3" s="848"/>
      <c r="O3" s="848"/>
      <c r="P3" s="848"/>
      <c r="Q3" s="848"/>
      <c r="R3" s="849"/>
      <c r="T3" s="845" t="str">
        <f>B3</f>
        <v>KW</v>
      </c>
      <c r="U3" s="847">
        <f ca="1">DATE(YEAR($AF$29),MONTH($AF$29)+T2,1)</f>
        <v>43159</v>
      </c>
      <c r="V3" s="848"/>
      <c r="W3" s="848"/>
      <c r="X3" s="848"/>
      <c r="Y3" s="848"/>
      <c r="Z3" s="848"/>
      <c r="AA3" s="849"/>
      <c r="AE3" s="713" t="s">
        <v>756</v>
      </c>
      <c r="AF3" s="661" t="s">
        <v>1671</v>
      </c>
      <c r="AK3" s="717" t="s">
        <v>39</v>
      </c>
      <c r="AL3" s="713" t="s">
        <v>1629</v>
      </c>
      <c r="AM3" s="713" t="s">
        <v>1696</v>
      </c>
      <c r="AN3" s="713" t="s">
        <v>1697</v>
      </c>
      <c r="AO3" s="713" t="s">
        <v>1697</v>
      </c>
      <c r="AP3" s="713" t="s">
        <v>1698</v>
      </c>
      <c r="AQ3" s="713" t="s">
        <v>1674</v>
      </c>
      <c r="AR3" s="713" t="s">
        <v>1675</v>
      </c>
      <c r="AS3" s="713" t="s">
        <v>1676</v>
      </c>
      <c r="AT3" s="713" t="s">
        <v>1677</v>
      </c>
    </row>
    <row r="4" spans="2:46" outlineLevel="1" x14ac:dyDescent="0.15">
      <c r="B4" s="846"/>
      <c r="C4" s="303">
        <f ca="1">C5</f>
        <v>43095</v>
      </c>
      <c r="D4" s="304">
        <f t="shared" ref="D4:I4" ca="1" si="0">D5</f>
        <v>43096</v>
      </c>
      <c r="E4" s="304">
        <f t="shared" ca="1" si="0"/>
        <v>43097</v>
      </c>
      <c r="F4" s="304">
        <f t="shared" ca="1" si="0"/>
        <v>43098</v>
      </c>
      <c r="G4" s="304">
        <f t="shared" ca="1" si="0"/>
        <v>43099</v>
      </c>
      <c r="H4" s="304">
        <f t="shared" ca="1" si="0"/>
        <v>43100</v>
      </c>
      <c r="I4" s="305">
        <f t="shared" ca="1" si="0"/>
        <v>43101</v>
      </c>
      <c r="J4" s="297"/>
      <c r="K4" s="846"/>
      <c r="L4" s="303">
        <f ca="1">L5</f>
        <v>43130</v>
      </c>
      <c r="M4" s="304">
        <f t="shared" ref="M4:R4" ca="1" si="1">M5</f>
        <v>43131</v>
      </c>
      <c r="N4" s="304">
        <f t="shared" ca="1" si="1"/>
        <v>43132</v>
      </c>
      <c r="O4" s="304">
        <f t="shared" ca="1" si="1"/>
        <v>43133</v>
      </c>
      <c r="P4" s="304">
        <f t="shared" ca="1" si="1"/>
        <v>43134</v>
      </c>
      <c r="Q4" s="304">
        <f t="shared" ca="1" si="1"/>
        <v>43135</v>
      </c>
      <c r="R4" s="305">
        <f t="shared" ca="1" si="1"/>
        <v>43136</v>
      </c>
      <c r="T4" s="846"/>
      <c r="U4" s="303">
        <f ca="1">U5</f>
        <v>43158</v>
      </c>
      <c r="V4" s="304">
        <f t="shared" ref="V4:AA4" ca="1" si="2">V5</f>
        <v>43159</v>
      </c>
      <c r="W4" s="304">
        <f t="shared" ca="1" si="2"/>
        <v>43160</v>
      </c>
      <c r="X4" s="304">
        <f t="shared" ca="1" si="2"/>
        <v>43161</v>
      </c>
      <c r="Y4" s="304">
        <f t="shared" ca="1" si="2"/>
        <v>43162</v>
      </c>
      <c r="Z4" s="304">
        <f t="shared" ca="1" si="2"/>
        <v>43163</v>
      </c>
      <c r="AA4" s="305">
        <f t="shared" ca="1" si="2"/>
        <v>43164</v>
      </c>
      <c r="AE4" s="713" t="s">
        <v>1692</v>
      </c>
      <c r="AF4" s="662" t="s">
        <v>422</v>
      </c>
    </row>
    <row r="5" spans="2:46" outlineLevel="1" x14ac:dyDescent="0.15">
      <c r="B5" s="310">
        <f t="shared" ref="B5:B10" ca="1" si="3">IF($AF$3="ISO",_xlfn.ISOWEEKNUM(C5),IF($AF$3="Excel",WEEKNUM(C5,$AF$23),"Error"))</f>
        <v>52</v>
      </c>
      <c r="C5" s="311">
        <f ca="1">DATE(YEAR($AF$29),MONTH($AF$29)+B2,1)-(WEEKDAY(DATE(YEAR($AF$29),MONTH($AF$29)+B2,1),1)-($AF$23-1))-IF((WEEKDAY(DATE(YEAR($AF$29),MONTH($AF$29)+B2,1),1)-($AF$23-1))&lt;=0,7,0)+1</f>
        <v>43095</v>
      </c>
      <c r="D5" s="311">
        <f t="shared" ref="D5:I10" ca="1" si="4">C5+1</f>
        <v>43096</v>
      </c>
      <c r="E5" s="311">
        <f t="shared" ca="1" si="4"/>
        <v>43097</v>
      </c>
      <c r="F5" s="311">
        <f t="shared" ca="1" si="4"/>
        <v>43098</v>
      </c>
      <c r="G5" s="311">
        <f t="shared" ca="1" si="4"/>
        <v>43099</v>
      </c>
      <c r="H5" s="311">
        <f t="shared" ca="1" si="4"/>
        <v>43100</v>
      </c>
      <c r="I5" s="311">
        <f t="shared" ca="1" si="4"/>
        <v>43101</v>
      </c>
      <c r="J5" s="297"/>
      <c r="K5" s="310">
        <f t="shared" ref="K5:K10" ca="1" si="5">IF($AF$3="ISO",_xlfn.ISOWEEKNUM(L5),IF($AF$3="Excel",WEEKNUM(L5,$AF$23),"Error"))</f>
        <v>5</v>
      </c>
      <c r="L5" s="311">
        <f ca="1">DATE(YEAR($AF$29),MONTH($AF$29)+K2,1)-(WEEKDAY(DATE(YEAR($AF$29),MONTH($AF$29)+K2,1),1)-($AF$23-1))-IF((WEEKDAY(DATE(YEAR($AF$29),MONTH($AF$29)+K2,1),1)-($AF$23-1))&lt;=0,7,0)+1</f>
        <v>43130</v>
      </c>
      <c r="M5" s="311">
        <f t="shared" ref="M5:R10" ca="1" si="6">L5+1</f>
        <v>43131</v>
      </c>
      <c r="N5" s="311">
        <f t="shared" ca="1" si="6"/>
        <v>43132</v>
      </c>
      <c r="O5" s="311">
        <f t="shared" ca="1" si="6"/>
        <v>43133</v>
      </c>
      <c r="P5" s="311">
        <f t="shared" ca="1" si="6"/>
        <v>43134</v>
      </c>
      <c r="Q5" s="311">
        <f t="shared" ca="1" si="6"/>
        <v>43135</v>
      </c>
      <c r="R5" s="311">
        <f t="shared" ca="1" si="6"/>
        <v>43136</v>
      </c>
      <c r="T5" s="310">
        <f t="shared" ref="T5:T10" ca="1" si="7">IF($AF$3="ISO",_xlfn.ISOWEEKNUM(U5),IF($AF$3="Excel",WEEKNUM(U5,$AF$23),"Error"))</f>
        <v>9</v>
      </c>
      <c r="U5" s="311">
        <f ca="1">DATE(YEAR($AF$29),MONTH($AF$29)+T2,1)-(WEEKDAY(DATE(YEAR($AF$29),MONTH($AF$29)+T2,1),1)-($AF$23-1))-IF((WEEKDAY(DATE(YEAR($AF$29),MONTH($AF$29)+T2,1),1)-($AF$23-1))&lt;=0,7,0)+1</f>
        <v>43158</v>
      </c>
      <c r="V5" s="311">
        <f t="shared" ref="V5:AA10" ca="1" si="8">U5+1</f>
        <v>43159</v>
      </c>
      <c r="W5" s="311">
        <f t="shared" ca="1" si="8"/>
        <v>43160</v>
      </c>
      <c r="X5" s="311">
        <f t="shared" ca="1" si="8"/>
        <v>43161</v>
      </c>
      <c r="Y5" s="311">
        <f t="shared" ca="1" si="8"/>
        <v>43162</v>
      </c>
      <c r="Z5" s="311">
        <f t="shared" ca="1" si="8"/>
        <v>43163</v>
      </c>
      <c r="AA5" s="311">
        <f t="shared" ca="1" si="8"/>
        <v>43164</v>
      </c>
      <c r="AK5" s="717">
        <v>2022</v>
      </c>
      <c r="AL5" s="302">
        <v>17</v>
      </c>
      <c r="AM5" s="302">
        <f>AL5+AM6</f>
        <v>19.5</v>
      </c>
      <c r="AN5" s="302">
        <v>94</v>
      </c>
      <c r="AO5" s="302">
        <v>8.5</v>
      </c>
      <c r="AP5" s="664">
        <f>AN5/AO5</f>
        <v>11.058823529411764</v>
      </c>
      <c r="AQ5" s="665">
        <f>(CFK!J38)</f>
        <v>19</v>
      </c>
      <c r="AR5" s="665">
        <f>(CFK!K38)</f>
        <v>2</v>
      </c>
      <c r="AS5" s="654">
        <f>AM5-AQ5</f>
        <v>0.5</v>
      </c>
      <c r="AT5" s="654">
        <f>AP5-AR5</f>
        <v>9.0588235294117645</v>
      </c>
    </row>
    <row r="6" spans="2:46" outlineLevel="1" x14ac:dyDescent="0.15">
      <c r="B6" s="310">
        <f t="shared" ca="1" si="3"/>
        <v>1</v>
      </c>
      <c r="C6" s="311">
        <f ca="1">I5+1</f>
        <v>43102</v>
      </c>
      <c r="D6" s="311">
        <f ca="1">C6+1</f>
        <v>43103</v>
      </c>
      <c r="E6" s="311">
        <f t="shared" ca="1" si="4"/>
        <v>43104</v>
      </c>
      <c r="F6" s="311">
        <f t="shared" ca="1" si="4"/>
        <v>43105</v>
      </c>
      <c r="G6" s="311">
        <f t="shared" ca="1" si="4"/>
        <v>43106</v>
      </c>
      <c r="H6" s="311">
        <f t="shared" ca="1" si="4"/>
        <v>43107</v>
      </c>
      <c r="I6" s="311">
        <f t="shared" ca="1" si="4"/>
        <v>43108</v>
      </c>
      <c r="J6" s="297"/>
      <c r="K6" s="310">
        <f t="shared" ca="1" si="5"/>
        <v>6</v>
      </c>
      <c r="L6" s="311">
        <f ca="1">R5+1</f>
        <v>43137</v>
      </c>
      <c r="M6" s="311">
        <f ca="1">L6+1</f>
        <v>43138</v>
      </c>
      <c r="N6" s="311">
        <f t="shared" ca="1" si="6"/>
        <v>43139</v>
      </c>
      <c r="O6" s="311">
        <f t="shared" ca="1" si="6"/>
        <v>43140</v>
      </c>
      <c r="P6" s="311">
        <f t="shared" ca="1" si="6"/>
        <v>43141</v>
      </c>
      <c r="Q6" s="311">
        <f t="shared" ca="1" si="6"/>
        <v>43142</v>
      </c>
      <c r="R6" s="311">
        <f t="shared" ca="1" si="6"/>
        <v>43143</v>
      </c>
      <c r="T6" s="310">
        <f t="shared" ca="1" si="7"/>
        <v>10</v>
      </c>
      <c r="U6" s="311">
        <f ca="1">AA5+1</f>
        <v>43165</v>
      </c>
      <c r="V6" s="311">
        <f ca="1">U6+1</f>
        <v>43166</v>
      </c>
      <c r="W6" s="311">
        <f t="shared" ca="1" si="8"/>
        <v>43167</v>
      </c>
      <c r="X6" s="311">
        <f t="shared" ca="1" si="8"/>
        <v>43168</v>
      </c>
      <c r="Y6" s="311">
        <f t="shared" ca="1" si="8"/>
        <v>43169</v>
      </c>
      <c r="Z6" s="311">
        <f t="shared" ca="1" si="8"/>
        <v>43170</v>
      </c>
      <c r="AA6" s="311">
        <f t="shared" ca="1" si="8"/>
        <v>43171</v>
      </c>
      <c r="AE6" s="713" t="s">
        <v>430</v>
      </c>
      <c r="AF6" s="301">
        <v>0</v>
      </c>
      <c r="AK6" s="717">
        <v>2021</v>
      </c>
      <c r="AL6" s="302">
        <v>36</v>
      </c>
      <c r="AM6" s="302">
        <v>2.5</v>
      </c>
      <c r="AN6" s="302">
        <v>0</v>
      </c>
      <c r="AO6" s="302">
        <v>8.5</v>
      </c>
      <c r="AP6" s="664">
        <f>AN6/AO6</f>
        <v>0</v>
      </c>
      <c r="AQ6" s="665">
        <f>(CFK!N40)</f>
        <v>17</v>
      </c>
      <c r="AR6" s="665">
        <f>(CFK!O40)</f>
        <v>0</v>
      </c>
      <c r="AS6" s="302">
        <f>AM6-AQ6</f>
        <v>-14.5</v>
      </c>
      <c r="AT6" s="302">
        <f>AP6-AR6</f>
        <v>0</v>
      </c>
    </row>
    <row r="7" spans="2:46" outlineLevel="1" x14ac:dyDescent="0.15">
      <c r="B7" s="310">
        <f t="shared" ca="1" si="3"/>
        <v>2</v>
      </c>
      <c r="C7" s="311">
        <f ca="1">I6+1</f>
        <v>43109</v>
      </c>
      <c r="D7" s="311">
        <f ca="1">C7+1</f>
        <v>43110</v>
      </c>
      <c r="E7" s="311">
        <f t="shared" ca="1" si="4"/>
        <v>43111</v>
      </c>
      <c r="F7" s="311">
        <f t="shared" ca="1" si="4"/>
        <v>43112</v>
      </c>
      <c r="G7" s="311">
        <f t="shared" ca="1" si="4"/>
        <v>43113</v>
      </c>
      <c r="H7" s="311">
        <f t="shared" ca="1" si="4"/>
        <v>43114</v>
      </c>
      <c r="I7" s="311">
        <f t="shared" ca="1" si="4"/>
        <v>43115</v>
      </c>
      <c r="J7" s="297"/>
      <c r="K7" s="310">
        <f t="shared" ca="1" si="5"/>
        <v>7</v>
      </c>
      <c r="L7" s="311">
        <f ca="1">R6+1</f>
        <v>43144</v>
      </c>
      <c r="M7" s="311">
        <f ca="1">L7+1</f>
        <v>43145</v>
      </c>
      <c r="N7" s="311">
        <f t="shared" ca="1" si="6"/>
        <v>43146</v>
      </c>
      <c r="O7" s="311">
        <f t="shared" ca="1" si="6"/>
        <v>43147</v>
      </c>
      <c r="P7" s="311">
        <f t="shared" ca="1" si="6"/>
        <v>43148</v>
      </c>
      <c r="Q7" s="311">
        <f t="shared" ca="1" si="6"/>
        <v>43149</v>
      </c>
      <c r="R7" s="311">
        <f t="shared" ca="1" si="6"/>
        <v>43150</v>
      </c>
      <c r="T7" s="310">
        <f t="shared" ca="1" si="7"/>
        <v>11</v>
      </c>
      <c r="U7" s="311">
        <f ca="1">AA6+1</f>
        <v>43172</v>
      </c>
      <c r="V7" s="311">
        <f ca="1">U7+1</f>
        <v>43173</v>
      </c>
      <c r="W7" s="311">
        <f t="shared" ca="1" si="8"/>
        <v>43174</v>
      </c>
      <c r="X7" s="311">
        <f t="shared" ca="1" si="8"/>
        <v>43175</v>
      </c>
      <c r="Y7" s="311">
        <f t="shared" ca="1" si="8"/>
        <v>43176</v>
      </c>
      <c r="Z7" s="311">
        <f t="shared" ca="1" si="8"/>
        <v>43177</v>
      </c>
      <c r="AA7" s="311">
        <f t="shared" ca="1" si="8"/>
        <v>43178</v>
      </c>
      <c r="AE7" s="713" t="s">
        <v>432</v>
      </c>
      <c r="AF7" s="666">
        <v>2022</v>
      </c>
      <c r="AK7" s="717">
        <v>2020</v>
      </c>
      <c r="AL7" s="302">
        <v>36</v>
      </c>
      <c r="AM7" s="302">
        <v>32</v>
      </c>
      <c r="AN7" s="302">
        <v>250</v>
      </c>
      <c r="AO7" s="302">
        <v>8.5</v>
      </c>
      <c r="AP7" s="664">
        <f>AN7/AO7</f>
        <v>29.411764705882351</v>
      </c>
      <c r="AQ7" s="665">
        <f>(CFK!N42)</f>
        <v>20</v>
      </c>
      <c r="AR7" s="665">
        <f>(CFK!O42)</f>
        <v>0</v>
      </c>
      <c r="AS7" s="302">
        <f>AM7-AQ7</f>
        <v>12</v>
      </c>
      <c r="AT7" s="302">
        <f>AP7-AR7</f>
        <v>29.411764705882351</v>
      </c>
    </row>
    <row r="8" spans="2:46" outlineLevel="1" x14ac:dyDescent="0.15">
      <c r="B8" s="310">
        <f t="shared" ca="1" si="3"/>
        <v>3</v>
      </c>
      <c r="C8" s="311">
        <f ca="1">I7+1</f>
        <v>43116</v>
      </c>
      <c r="D8" s="311">
        <f ca="1">C8+1</f>
        <v>43117</v>
      </c>
      <c r="E8" s="311">
        <f t="shared" ca="1" si="4"/>
        <v>43118</v>
      </c>
      <c r="F8" s="311">
        <f t="shared" ca="1" si="4"/>
        <v>43119</v>
      </c>
      <c r="G8" s="311">
        <f t="shared" ca="1" si="4"/>
        <v>43120</v>
      </c>
      <c r="H8" s="311">
        <f t="shared" ca="1" si="4"/>
        <v>43121</v>
      </c>
      <c r="I8" s="311">
        <f t="shared" ca="1" si="4"/>
        <v>43122</v>
      </c>
      <c r="J8" s="297"/>
      <c r="K8" s="310">
        <f t="shared" ca="1" si="5"/>
        <v>8</v>
      </c>
      <c r="L8" s="311">
        <f ca="1">R7+1</f>
        <v>43151</v>
      </c>
      <c r="M8" s="311">
        <f ca="1">L8+1</f>
        <v>43152</v>
      </c>
      <c r="N8" s="311">
        <f t="shared" ca="1" si="6"/>
        <v>43153</v>
      </c>
      <c r="O8" s="311">
        <f t="shared" ca="1" si="6"/>
        <v>43154</v>
      </c>
      <c r="P8" s="311">
        <f t="shared" ca="1" si="6"/>
        <v>43155</v>
      </c>
      <c r="Q8" s="311">
        <f t="shared" ca="1" si="6"/>
        <v>43156</v>
      </c>
      <c r="R8" s="311">
        <f t="shared" ca="1" si="6"/>
        <v>43157</v>
      </c>
      <c r="T8" s="310">
        <f t="shared" ca="1" si="7"/>
        <v>12</v>
      </c>
      <c r="U8" s="311">
        <f ca="1">AA7+1</f>
        <v>43179</v>
      </c>
      <c r="V8" s="311">
        <f ca="1">U8+1</f>
        <v>43180</v>
      </c>
      <c r="W8" s="311">
        <f t="shared" ca="1" si="8"/>
        <v>43181</v>
      </c>
      <c r="X8" s="311">
        <f t="shared" ca="1" si="8"/>
        <v>43182</v>
      </c>
      <c r="Y8" s="311">
        <f t="shared" ca="1" si="8"/>
        <v>43183</v>
      </c>
      <c r="Z8" s="311">
        <f t="shared" ca="1" si="8"/>
        <v>43184</v>
      </c>
      <c r="AA8" s="311">
        <f t="shared" ca="1" si="8"/>
        <v>43185</v>
      </c>
      <c r="AE8" s="713" t="s">
        <v>434</v>
      </c>
      <c r="AF8" s="666">
        <v>1</v>
      </c>
    </row>
    <row r="9" spans="2:46" outlineLevel="1" x14ac:dyDescent="0.15">
      <c r="B9" s="310">
        <f t="shared" ca="1" si="3"/>
        <v>4</v>
      </c>
      <c r="C9" s="311">
        <f ca="1">I8+1</f>
        <v>43123</v>
      </c>
      <c r="D9" s="311">
        <f ca="1">C9+1</f>
        <v>43124</v>
      </c>
      <c r="E9" s="311">
        <f t="shared" ca="1" si="4"/>
        <v>43125</v>
      </c>
      <c r="F9" s="311">
        <f t="shared" ca="1" si="4"/>
        <v>43126</v>
      </c>
      <c r="G9" s="311">
        <f t="shared" ca="1" si="4"/>
        <v>43127</v>
      </c>
      <c r="H9" s="311">
        <f t="shared" ca="1" si="4"/>
        <v>43128</v>
      </c>
      <c r="I9" s="311">
        <f t="shared" ca="1" si="4"/>
        <v>43129</v>
      </c>
      <c r="J9" s="297"/>
      <c r="K9" s="310">
        <f t="shared" ca="1" si="5"/>
        <v>9</v>
      </c>
      <c r="L9" s="311">
        <f ca="1">R8+1</f>
        <v>43158</v>
      </c>
      <c r="M9" s="311">
        <f ca="1">L9+1</f>
        <v>43159</v>
      </c>
      <c r="N9" s="311">
        <f t="shared" ca="1" si="6"/>
        <v>43160</v>
      </c>
      <c r="O9" s="311">
        <f t="shared" ca="1" si="6"/>
        <v>43161</v>
      </c>
      <c r="P9" s="311">
        <f t="shared" ca="1" si="6"/>
        <v>43162</v>
      </c>
      <c r="Q9" s="311">
        <f t="shared" ca="1" si="6"/>
        <v>43163</v>
      </c>
      <c r="R9" s="311">
        <f t="shared" ca="1" si="6"/>
        <v>43164</v>
      </c>
      <c r="T9" s="310">
        <f t="shared" ca="1" si="7"/>
        <v>13</v>
      </c>
      <c r="U9" s="311">
        <f ca="1">AA8+1</f>
        <v>43186</v>
      </c>
      <c r="V9" s="311">
        <f ca="1">U9+1</f>
        <v>43187</v>
      </c>
      <c r="W9" s="311">
        <f t="shared" ca="1" si="8"/>
        <v>43188</v>
      </c>
      <c r="X9" s="311">
        <f t="shared" ca="1" si="8"/>
        <v>43189</v>
      </c>
      <c r="Y9" s="311">
        <f t="shared" ca="1" si="8"/>
        <v>43190</v>
      </c>
      <c r="Z9" s="311">
        <f t="shared" ca="1" si="8"/>
        <v>43191</v>
      </c>
      <c r="AA9" s="311">
        <f t="shared" ca="1" si="8"/>
        <v>43192</v>
      </c>
      <c r="AE9" s="713" t="s">
        <v>436</v>
      </c>
      <c r="AF9" s="666">
        <v>1</v>
      </c>
      <c r="AK9" s="716" t="s">
        <v>1694</v>
      </c>
    </row>
    <row r="10" spans="2:46" outlineLevel="1" x14ac:dyDescent="0.15">
      <c r="B10" s="310">
        <f t="shared" ca="1" si="3"/>
        <v>5</v>
      </c>
      <c r="C10" s="311">
        <f ca="1">I9+1</f>
        <v>43130</v>
      </c>
      <c r="D10" s="311">
        <f ca="1">C10+1</f>
        <v>43131</v>
      </c>
      <c r="E10" s="311">
        <f t="shared" ca="1" si="4"/>
        <v>43132</v>
      </c>
      <c r="F10" s="311">
        <f t="shared" ca="1" si="4"/>
        <v>43133</v>
      </c>
      <c r="G10" s="311">
        <f t="shared" ca="1" si="4"/>
        <v>43134</v>
      </c>
      <c r="H10" s="311">
        <f t="shared" ca="1" si="4"/>
        <v>43135</v>
      </c>
      <c r="I10" s="311">
        <f t="shared" ca="1" si="4"/>
        <v>43136</v>
      </c>
      <c r="J10" s="314"/>
      <c r="K10" s="310">
        <f t="shared" ca="1" si="5"/>
        <v>10</v>
      </c>
      <c r="L10" s="311">
        <f ca="1">R9+1</f>
        <v>43165</v>
      </c>
      <c r="M10" s="311">
        <f ca="1">L10+1</f>
        <v>43166</v>
      </c>
      <c r="N10" s="311">
        <f t="shared" ca="1" si="6"/>
        <v>43167</v>
      </c>
      <c r="O10" s="311">
        <f t="shared" ca="1" si="6"/>
        <v>43168</v>
      </c>
      <c r="P10" s="311">
        <f t="shared" ca="1" si="6"/>
        <v>43169</v>
      </c>
      <c r="Q10" s="311">
        <f t="shared" ca="1" si="6"/>
        <v>43170</v>
      </c>
      <c r="R10" s="311">
        <f t="shared" ca="1" si="6"/>
        <v>43171</v>
      </c>
      <c r="T10" s="310">
        <f t="shared" ca="1" si="7"/>
        <v>14</v>
      </c>
      <c r="U10" s="311">
        <f ca="1">AA9+1</f>
        <v>43193</v>
      </c>
      <c r="V10" s="311">
        <f ca="1">U10+1</f>
        <v>43194</v>
      </c>
      <c r="W10" s="311">
        <f t="shared" ca="1" si="8"/>
        <v>43195</v>
      </c>
      <c r="X10" s="311">
        <f t="shared" ca="1" si="8"/>
        <v>43196</v>
      </c>
      <c r="Y10" s="311">
        <f t="shared" ca="1" si="8"/>
        <v>43197</v>
      </c>
      <c r="Z10" s="311">
        <f t="shared" ca="1" si="8"/>
        <v>43198</v>
      </c>
      <c r="AA10" s="311">
        <f t="shared" ca="1" si="8"/>
        <v>43199</v>
      </c>
      <c r="AE10" s="713" t="s">
        <v>1699</v>
      </c>
      <c r="AF10" s="312">
        <f>IF(AND(AF7=0,AF8=0),0,DATE(AF7,AF8,AF9))</f>
        <v>43100</v>
      </c>
      <c r="AK10" s="298" t="s">
        <v>1695</v>
      </c>
    </row>
    <row r="11" spans="2:46" x14ac:dyDescent="0.15">
      <c r="B11" s="317"/>
      <c r="C11" s="314"/>
      <c r="D11" s="314"/>
      <c r="E11" s="314"/>
      <c r="F11" s="314"/>
      <c r="G11" s="314"/>
      <c r="H11" s="314"/>
      <c r="I11" s="314"/>
      <c r="J11" s="314"/>
      <c r="K11" s="314"/>
      <c r="T11" s="318"/>
    </row>
    <row r="12" spans="2:46" outlineLevel="1" x14ac:dyDescent="0.15">
      <c r="B12" s="299">
        <v>3</v>
      </c>
      <c r="C12" s="296"/>
      <c r="D12" s="296"/>
      <c r="E12" s="296"/>
      <c r="F12" s="296"/>
      <c r="G12" s="296"/>
      <c r="H12" s="296"/>
      <c r="I12" s="296"/>
      <c r="J12" s="297"/>
      <c r="K12" s="299">
        <v>4</v>
      </c>
      <c r="L12" s="296"/>
      <c r="M12" s="296"/>
      <c r="T12" s="299">
        <v>5</v>
      </c>
    </row>
    <row r="13" spans="2:46" outlineLevel="1" x14ac:dyDescent="0.15">
      <c r="B13" s="845" t="str">
        <f>B3</f>
        <v>KW</v>
      </c>
      <c r="C13" s="847">
        <f ca="1">DATE(YEAR($AF$29),MONTH($AF$29)+B12,1)</f>
        <v>43190</v>
      </c>
      <c r="D13" s="848"/>
      <c r="E13" s="848"/>
      <c r="F13" s="848"/>
      <c r="G13" s="848"/>
      <c r="H13" s="848"/>
      <c r="I13" s="849"/>
      <c r="J13" s="297"/>
      <c r="K13" s="845" t="str">
        <f>B3</f>
        <v>KW</v>
      </c>
      <c r="L13" s="847">
        <f ca="1">DATE(YEAR($AF$29),MONTH($AF$29)+K12,1)</f>
        <v>43220</v>
      </c>
      <c r="M13" s="848"/>
      <c r="N13" s="848"/>
      <c r="O13" s="848"/>
      <c r="P13" s="848"/>
      <c r="Q13" s="848"/>
      <c r="R13" s="849"/>
      <c r="T13" s="845" t="str">
        <f>B3</f>
        <v>KW</v>
      </c>
      <c r="U13" s="847">
        <f ca="1">DATE(YEAR($AF$29),MONTH($AF$29)+T12,1)</f>
        <v>43251</v>
      </c>
      <c r="V13" s="848"/>
      <c r="W13" s="848"/>
      <c r="X13" s="848"/>
      <c r="Y13" s="848"/>
      <c r="Z13" s="848"/>
      <c r="AA13" s="849"/>
      <c r="AF13" s="719" t="s">
        <v>1693</v>
      </c>
    </row>
    <row r="14" spans="2:46" outlineLevel="1" x14ac:dyDescent="0.15">
      <c r="B14" s="846"/>
      <c r="C14" s="303">
        <f ca="1">C15</f>
        <v>43186</v>
      </c>
      <c r="D14" s="304">
        <f t="shared" ref="D14:I14" ca="1" si="9">D15</f>
        <v>43187</v>
      </c>
      <c r="E14" s="304">
        <f t="shared" ca="1" si="9"/>
        <v>43188</v>
      </c>
      <c r="F14" s="304">
        <f t="shared" ca="1" si="9"/>
        <v>43189</v>
      </c>
      <c r="G14" s="304">
        <f t="shared" ca="1" si="9"/>
        <v>43190</v>
      </c>
      <c r="H14" s="304">
        <f t="shared" ca="1" si="9"/>
        <v>43191</v>
      </c>
      <c r="I14" s="305">
        <f t="shared" ca="1" si="9"/>
        <v>43192</v>
      </c>
      <c r="J14" s="297"/>
      <c r="K14" s="846"/>
      <c r="L14" s="303">
        <f ca="1">L15</f>
        <v>43214</v>
      </c>
      <c r="M14" s="304">
        <f t="shared" ref="M14:R14" ca="1" si="10">M15</f>
        <v>43215</v>
      </c>
      <c r="N14" s="304">
        <f t="shared" ca="1" si="10"/>
        <v>43216</v>
      </c>
      <c r="O14" s="304">
        <f t="shared" ca="1" si="10"/>
        <v>43217</v>
      </c>
      <c r="P14" s="304">
        <f t="shared" ca="1" si="10"/>
        <v>43218</v>
      </c>
      <c r="Q14" s="304">
        <f t="shared" ca="1" si="10"/>
        <v>43219</v>
      </c>
      <c r="R14" s="305">
        <f t="shared" ca="1" si="10"/>
        <v>43220</v>
      </c>
      <c r="T14" s="846"/>
      <c r="U14" s="303">
        <f ca="1">U15</f>
        <v>43249</v>
      </c>
      <c r="V14" s="304">
        <f t="shared" ref="V14:AA14" ca="1" si="11">V15</f>
        <v>43250</v>
      </c>
      <c r="W14" s="304">
        <f t="shared" ca="1" si="11"/>
        <v>43251</v>
      </c>
      <c r="X14" s="304">
        <f t="shared" ca="1" si="11"/>
        <v>43252</v>
      </c>
      <c r="Y14" s="304">
        <f t="shared" ca="1" si="11"/>
        <v>43253</v>
      </c>
      <c r="Z14" s="304">
        <f t="shared" ca="1" si="11"/>
        <v>43254</v>
      </c>
      <c r="AA14" s="305">
        <f t="shared" ca="1" si="11"/>
        <v>43255</v>
      </c>
      <c r="AE14" s="652" t="s">
        <v>1667</v>
      </c>
      <c r="AF14" s="647">
        <v>1</v>
      </c>
    </row>
    <row r="15" spans="2:46" outlineLevel="1" x14ac:dyDescent="0.15">
      <c r="B15" s="310">
        <f t="shared" ref="B15:B20" ca="1" si="12">IF($AF$3="ISO",_xlfn.ISOWEEKNUM(C15),IF($AF$3="Excel",WEEKNUM(C15,$AF$23),"Error"))</f>
        <v>13</v>
      </c>
      <c r="C15" s="311">
        <f ca="1">DATE(YEAR($AF$29),MONTH($AF$29)+B12,1)-(WEEKDAY(DATE(YEAR($AF$29),MONTH($AF$29)+B12,1),1)-($AF$23-1))-IF((WEEKDAY(DATE(YEAR($AF$29),MONTH($AF$29)+B12,1),1)-($AF$23-1))&lt;=0,7,0)+1</f>
        <v>43186</v>
      </c>
      <c r="D15" s="311">
        <f t="shared" ref="D15:I20" ca="1" si="13">C15+1</f>
        <v>43187</v>
      </c>
      <c r="E15" s="311">
        <f t="shared" ca="1" si="13"/>
        <v>43188</v>
      </c>
      <c r="F15" s="311">
        <f t="shared" ca="1" si="13"/>
        <v>43189</v>
      </c>
      <c r="G15" s="311">
        <f t="shared" ca="1" si="13"/>
        <v>43190</v>
      </c>
      <c r="H15" s="311">
        <f t="shared" ca="1" si="13"/>
        <v>43191</v>
      </c>
      <c r="I15" s="311">
        <f t="shared" ca="1" si="13"/>
        <v>43192</v>
      </c>
      <c r="J15" s="297"/>
      <c r="K15" s="310">
        <f t="shared" ref="K15:K20" ca="1" si="14">IF($AF$3="ISO",_xlfn.ISOWEEKNUM(L15),IF($AF$3="Excel",WEEKNUM(L15,$AF$23),"Error"))</f>
        <v>17</v>
      </c>
      <c r="L15" s="311">
        <f ca="1">DATE(YEAR($AF$29),MONTH($AF$29)+K12,1)-(WEEKDAY(DATE(YEAR($AF$29),MONTH($AF$29)+K12,1),1)-($AF$23-1))-IF((WEEKDAY(DATE(YEAR($AF$29),MONTH($AF$29)+K12,1),1)-($AF$23-1))&lt;=0,7,0)+1</f>
        <v>43214</v>
      </c>
      <c r="M15" s="311">
        <f t="shared" ref="M15:R20" ca="1" si="15">L15+1</f>
        <v>43215</v>
      </c>
      <c r="N15" s="311">
        <f t="shared" ca="1" si="15"/>
        <v>43216</v>
      </c>
      <c r="O15" s="311">
        <f t="shared" ca="1" si="15"/>
        <v>43217</v>
      </c>
      <c r="P15" s="311">
        <f t="shared" ca="1" si="15"/>
        <v>43218</v>
      </c>
      <c r="Q15" s="311">
        <f t="shared" ca="1" si="15"/>
        <v>43219</v>
      </c>
      <c r="R15" s="311">
        <f t="shared" ca="1" si="15"/>
        <v>43220</v>
      </c>
      <c r="T15" s="310">
        <f t="shared" ref="T15:T20" ca="1" si="16">IF($AF$3="ISO",_xlfn.ISOWEEKNUM(U15),IF($AF$3="Excel",WEEKNUM(U15,$AF$23),"Error"))</f>
        <v>22</v>
      </c>
      <c r="U15" s="311">
        <f ca="1">DATE(YEAR($AF$29),MONTH($AF$29)+T12,1)-(WEEKDAY(DATE(YEAR($AF$29),MONTH($AF$29)+T12,1),1)-($AF$23-1))-IF((WEEKDAY(DATE(YEAR($AF$29),MONTH($AF$29)+T12,1),1)-($AF$23-1))&lt;=0,7,0)+1</f>
        <v>43249</v>
      </c>
      <c r="V15" s="311">
        <f t="shared" ref="V15:AA20" ca="1" si="17">U15+1</f>
        <v>43250</v>
      </c>
      <c r="W15" s="311">
        <f t="shared" ca="1" si="17"/>
        <v>43251</v>
      </c>
      <c r="X15" s="311">
        <f t="shared" ca="1" si="17"/>
        <v>43252</v>
      </c>
      <c r="Y15" s="311">
        <f t="shared" ca="1" si="17"/>
        <v>43253</v>
      </c>
      <c r="Z15" s="311">
        <f t="shared" ca="1" si="17"/>
        <v>43254</v>
      </c>
      <c r="AA15" s="311">
        <f t="shared" ca="1" si="17"/>
        <v>43255</v>
      </c>
      <c r="AD15" s="298" t="s">
        <v>781</v>
      </c>
      <c r="AE15" s="652" t="s">
        <v>1668</v>
      </c>
      <c r="AF15" s="387">
        <v>1</v>
      </c>
    </row>
    <row r="16" spans="2:46" outlineLevel="1" x14ac:dyDescent="0.15">
      <c r="B16" s="310">
        <f t="shared" ca="1" si="12"/>
        <v>14</v>
      </c>
      <c r="C16" s="311">
        <f ca="1">I15+1</f>
        <v>43193</v>
      </c>
      <c r="D16" s="311">
        <f ca="1">C16+1</f>
        <v>43194</v>
      </c>
      <c r="E16" s="311">
        <f t="shared" ca="1" si="13"/>
        <v>43195</v>
      </c>
      <c r="F16" s="311">
        <f t="shared" ca="1" si="13"/>
        <v>43196</v>
      </c>
      <c r="G16" s="311">
        <f t="shared" ca="1" si="13"/>
        <v>43197</v>
      </c>
      <c r="H16" s="311">
        <f t="shared" ca="1" si="13"/>
        <v>43198</v>
      </c>
      <c r="I16" s="311">
        <f t="shared" ca="1" si="13"/>
        <v>43199</v>
      </c>
      <c r="J16" s="297"/>
      <c r="K16" s="310">
        <f t="shared" ca="1" si="14"/>
        <v>18</v>
      </c>
      <c r="L16" s="311">
        <f ca="1">R15+1</f>
        <v>43221</v>
      </c>
      <c r="M16" s="311">
        <f ca="1">L16+1</f>
        <v>43222</v>
      </c>
      <c r="N16" s="311">
        <f t="shared" ca="1" si="15"/>
        <v>43223</v>
      </c>
      <c r="O16" s="311">
        <f t="shared" ca="1" si="15"/>
        <v>43224</v>
      </c>
      <c r="P16" s="311">
        <f t="shared" ca="1" si="15"/>
        <v>43225</v>
      </c>
      <c r="Q16" s="311">
        <f t="shared" ca="1" si="15"/>
        <v>43226</v>
      </c>
      <c r="R16" s="311">
        <f t="shared" ca="1" si="15"/>
        <v>43227</v>
      </c>
      <c r="T16" s="310">
        <f t="shared" ca="1" si="16"/>
        <v>23</v>
      </c>
      <c r="U16" s="311">
        <f ca="1">AA15+1</f>
        <v>43256</v>
      </c>
      <c r="V16" s="311">
        <f ca="1">U16+1</f>
        <v>43257</v>
      </c>
      <c r="W16" s="311">
        <f t="shared" ca="1" si="17"/>
        <v>43258</v>
      </c>
      <c r="X16" s="311">
        <f t="shared" ca="1" si="17"/>
        <v>43259</v>
      </c>
      <c r="Y16" s="311">
        <f t="shared" ca="1" si="17"/>
        <v>43260</v>
      </c>
      <c r="Z16" s="311">
        <f t="shared" ca="1" si="17"/>
        <v>43261</v>
      </c>
      <c r="AA16" s="311">
        <f t="shared" ca="1" si="17"/>
        <v>43262</v>
      </c>
      <c r="AD16" s="298" t="s">
        <v>781</v>
      </c>
      <c r="AE16" s="652" t="s">
        <v>648</v>
      </c>
      <c r="AF16" s="388">
        <v>1</v>
      </c>
    </row>
    <row r="17" spans="2:35" outlineLevel="1" x14ac:dyDescent="0.15">
      <c r="B17" s="310">
        <f t="shared" ca="1" si="12"/>
        <v>15</v>
      </c>
      <c r="C17" s="311">
        <f ca="1">I16+1</f>
        <v>43200</v>
      </c>
      <c r="D17" s="311">
        <f ca="1">C17+1</f>
        <v>43201</v>
      </c>
      <c r="E17" s="311">
        <f t="shared" ca="1" si="13"/>
        <v>43202</v>
      </c>
      <c r="F17" s="311">
        <f t="shared" ca="1" si="13"/>
        <v>43203</v>
      </c>
      <c r="G17" s="311">
        <f t="shared" ca="1" si="13"/>
        <v>43204</v>
      </c>
      <c r="H17" s="311">
        <f t="shared" ca="1" si="13"/>
        <v>43205</v>
      </c>
      <c r="I17" s="311">
        <f t="shared" ca="1" si="13"/>
        <v>43206</v>
      </c>
      <c r="J17" s="297"/>
      <c r="K17" s="310">
        <f t="shared" ca="1" si="14"/>
        <v>19</v>
      </c>
      <c r="L17" s="311">
        <f ca="1">R16+1</f>
        <v>43228</v>
      </c>
      <c r="M17" s="311">
        <f ca="1">L17+1</f>
        <v>43229</v>
      </c>
      <c r="N17" s="311">
        <f t="shared" ca="1" si="15"/>
        <v>43230</v>
      </c>
      <c r="O17" s="311">
        <f t="shared" ca="1" si="15"/>
        <v>43231</v>
      </c>
      <c r="P17" s="311">
        <f t="shared" ca="1" si="15"/>
        <v>43232</v>
      </c>
      <c r="Q17" s="311">
        <f t="shared" ca="1" si="15"/>
        <v>43233</v>
      </c>
      <c r="R17" s="311">
        <f t="shared" ca="1" si="15"/>
        <v>43234</v>
      </c>
      <c r="T17" s="310">
        <f t="shared" ca="1" si="16"/>
        <v>24</v>
      </c>
      <c r="U17" s="311">
        <f ca="1">AA16+1</f>
        <v>43263</v>
      </c>
      <c r="V17" s="311">
        <f ca="1">U17+1</f>
        <v>43264</v>
      </c>
      <c r="W17" s="311">
        <f t="shared" ca="1" si="17"/>
        <v>43265</v>
      </c>
      <c r="X17" s="311">
        <f t="shared" ca="1" si="17"/>
        <v>43266</v>
      </c>
      <c r="Y17" s="311">
        <f t="shared" ca="1" si="17"/>
        <v>43267</v>
      </c>
      <c r="Z17" s="311">
        <f t="shared" ca="1" si="17"/>
        <v>43268</v>
      </c>
      <c r="AA17" s="311">
        <f t="shared" ca="1" si="17"/>
        <v>43269</v>
      </c>
      <c r="AD17" s="298" t="s">
        <v>781</v>
      </c>
      <c r="AE17" s="652" t="s">
        <v>649</v>
      </c>
      <c r="AF17" s="389">
        <v>1</v>
      </c>
    </row>
    <row r="18" spans="2:35" outlineLevel="1" x14ac:dyDescent="0.15">
      <c r="B18" s="310">
        <f t="shared" ca="1" si="12"/>
        <v>16</v>
      </c>
      <c r="C18" s="311">
        <f ca="1">I17+1</f>
        <v>43207</v>
      </c>
      <c r="D18" s="311">
        <f ca="1">C18+1</f>
        <v>43208</v>
      </c>
      <c r="E18" s="311">
        <f t="shared" ca="1" si="13"/>
        <v>43209</v>
      </c>
      <c r="F18" s="311">
        <f t="shared" ca="1" si="13"/>
        <v>43210</v>
      </c>
      <c r="G18" s="311">
        <f t="shared" ca="1" si="13"/>
        <v>43211</v>
      </c>
      <c r="H18" s="311">
        <f t="shared" ca="1" si="13"/>
        <v>43212</v>
      </c>
      <c r="I18" s="311">
        <f t="shared" ca="1" si="13"/>
        <v>43213</v>
      </c>
      <c r="J18" s="297"/>
      <c r="K18" s="310">
        <f t="shared" ca="1" si="14"/>
        <v>20</v>
      </c>
      <c r="L18" s="311">
        <f ca="1">R17+1</f>
        <v>43235</v>
      </c>
      <c r="M18" s="311">
        <f ca="1">L18+1</f>
        <v>43236</v>
      </c>
      <c r="N18" s="311">
        <f t="shared" ca="1" si="15"/>
        <v>43237</v>
      </c>
      <c r="O18" s="311">
        <f t="shared" ca="1" si="15"/>
        <v>43238</v>
      </c>
      <c r="P18" s="311">
        <f t="shared" ca="1" si="15"/>
        <v>43239</v>
      </c>
      <c r="Q18" s="311">
        <f t="shared" ca="1" si="15"/>
        <v>43240</v>
      </c>
      <c r="R18" s="311">
        <f t="shared" ca="1" si="15"/>
        <v>43241</v>
      </c>
      <c r="T18" s="310">
        <f t="shared" ca="1" si="16"/>
        <v>25</v>
      </c>
      <c r="U18" s="311">
        <f ca="1">AA17+1</f>
        <v>43270</v>
      </c>
      <c r="V18" s="311">
        <f ca="1">U18+1</f>
        <v>43271</v>
      </c>
      <c r="W18" s="311">
        <f t="shared" ca="1" si="17"/>
        <v>43272</v>
      </c>
      <c r="X18" s="311">
        <f t="shared" ca="1" si="17"/>
        <v>43273</v>
      </c>
      <c r="Y18" s="311">
        <f t="shared" ca="1" si="17"/>
        <v>43274</v>
      </c>
      <c r="Z18" s="311">
        <f t="shared" ca="1" si="17"/>
        <v>43275</v>
      </c>
      <c r="AA18" s="311">
        <f t="shared" ca="1" si="17"/>
        <v>43276</v>
      </c>
      <c r="AE18" s="652" t="s">
        <v>650</v>
      </c>
      <c r="AF18" s="390">
        <v>1</v>
      </c>
    </row>
    <row r="19" spans="2:35" outlineLevel="1" x14ac:dyDescent="0.15">
      <c r="B19" s="310">
        <f t="shared" ca="1" si="12"/>
        <v>17</v>
      </c>
      <c r="C19" s="311">
        <f ca="1">I18+1</f>
        <v>43214</v>
      </c>
      <c r="D19" s="311">
        <f ca="1">C19+1</f>
        <v>43215</v>
      </c>
      <c r="E19" s="311">
        <f t="shared" ca="1" si="13"/>
        <v>43216</v>
      </c>
      <c r="F19" s="311">
        <f t="shared" ca="1" si="13"/>
        <v>43217</v>
      </c>
      <c r="G19" s="311">
        <f t="shared" ca="1" si="13"/>
        <v>43218</v>
      </c>
      <c r="H19" s="311">
        <f t="shared" ca="1" si="13"/>
        <v>43219</v>
      </c>
      <c r="I19" s="311">
        <f t="shared" ca="1" si="13"/>
        <v>43220</v>
      </c>
      <c r="J19" s="297"/>
      <c r="K19" s="310">
        <f t="shared" ca="1" si="14"/>
        <v>21</v>
      </c>
      <c r="L19" s="311">
        <f ca="1">R18+1</f>
        <v>43242</v>
      </c>
      <c r="M19" s="311">
        <f ca="1">L19+1</f>
        <v>43243</v>
      </c>
      <c r="N19" s="311">
        <f t="shared" ca="1" si="15"/>
        <v>43244</v>
      </c>
      <c r="O19" s="311">
        <f t="shared" ca="1" si="15"/>
        <v>43245</v>
      </c>
      <c r="P19" s="311">
        <f t="shared" ca="1" si="15"/>
        <v>43246</v>
      </c>
      <c r="Q19" s="311">
        <f t="shared" ca="1" si="15"/>
        <v>43247</v>
      </c>
      <c r="R19" s="311">
        <f t="shared" ca="1" si="15"/>
        <v>43248</v>
      </c>
      <c r="T19" s="310">
        <f t="shared" ca="1" si="16"/>
        <v>26</v>
      </c>
      <c r="U19" s="311">
        <f ca="1">AA18+1</f>
        <v>43277</v>
      </c>
      <c r="V19" s="311">
        <f ca="1">U19+1</f>
        <v>43278</v>
      </c>
      <c r="W19" s="311">
        <f t="shared" ca="1" si="17"/>
        <v>43279</v>
      </c>
      <c r="X19" s="311">
        <f t="shared" ca="1" si="17"/>
        <v>43280</v>
      </c>
      <c r="Y19" s="311">
        <f t="shared" ca="1" si="17"/>
        <v>43281</v>
      </c>
      <c r="Z19" s="311">
        <f t="shared" ca="1" si="17"/>
        <v>43282</v>
      </c>
      <c r="AA19" s="311">
        <f t="shared" ca="1" si="17"/>
        <v>43283</v>
      </c>
      <c r="AE19" s="652" t="s">
        <v>652</v>
      </c>
      <c r="AF19" s="660">
        <v>1</v>
      </c>
    </row>
    <row r="20" spans="2:35" outlineLevel="1" x14ac:dyDescent="0.15">
      <c r="B20" s="310">
        <f t="shared" ca="1" si="12"/>
        <v>18</v>
      </c>
      <c r="C20" s="311">
        <f ca="1">I19+1</f>
        <v>43221</v>
      </c>
      <c r="D20" s="311">
        <f ca="1">C20+1</f>
        <v>43222</v>
      </c>
      <c r="E20" s="311">
        <f t="shared" ca="1" si="13"/>
        <v>43223</v>
      </c>
      <c r="F20" s="311">
        <f t="shared" ca="1" si="13"/>
        <v>43224</v>
      </c>
      <c r="G20" s="311">
        <f t="shared" ca="1" si="13"/>
        <v>43225</v>
      </c>
      <c r="H20" s="311">
        <f t="shared" ca="1" si="13"/>
        <v>43226</v>
      </c>
      <c r="I20" s="311">
        <f t="shared" ca="1" si="13"/>
        <v>43227</v>
      </c>
      <c r="J20" s="314"/>
      <c r="K20" s="310">
        <f t="shared" ca="1" si="14"/>
        <v>22</v>
      </c>
      <c r="L20" s="311">
        <f ca="1">R19+1</f>
        <v>43249</v>
      </c>
      <c r="M20" s="311">
        <f ca="1">L20+1</f>
        <v>43250</v>
      </c>
      <c r="N20" s="311">
        <f t="shared" ca="1" si="15"/>
        <v>43251</v>
      </c>
      <c r="O20" s="311">
        <f t="shared" ca="1" si="15"/>
        <v>43252</v>
      </c>
      <c r="P20" s="311">
        <f t="shared" ca="1" si="15"/>
        <v>43253</v>
      </c>
      <c r="Q20" s="311">
        <f t="shared" ca="1" si="15"/>
        <v>43254</v>
      </c>
      <c r="R20" s="311">
        <f t="shared" ca="1" si="15"/>
        <v>43255</v>
      </c>
      <c r="T20" s="310">
        <f t="shared" ca="1" si="16"/>
        <v>27</v>
      </c>
      <c r="U20" s="311">
        <f ca="1">AA19+1</f>
        <v>43284</v>
      </c>
      <c r="V20" s="311">
        <f ca="1">U20+1</f>
        <v>43285</v>
      </c>
      <c r="W20" s="311">
        <f t="shared" ca="1" si="17"/>
        <v>43286</v>
      </c>
      <c r="X20" s="311">
        <f t="shared" ca="1" si="17"/>
        <v>43287</v>
      </c>
      <c r="Y20" s="311">
        <f t="shared" ca="1" si="17"/>
        <v>43288</v>
      </c>
      <c r="Z20" s="311">
        <f t="shared" ca="1" si="17"/>
        <v>43289</v>
      </c>
      <c r="AA20" s="311">
        <f t="shared" ca="1" si="17"/>
        <v>43290</v>
      </c>
      <c r="AE20" s="713" t="s">
        <v>1700</v>
      </c>
      <c r="AF20" s="718" t="s">
        <v>0</v>
      </c>
    </row>
    <row r="21" spans="2:35" x14ac:dyDescent="0.15">
      <c r="AI21" s="298"/>
    </row>
    <row r="22" spans="2:35" outlineLevel="1" x14ac:dyDescent="0.15">
      <c r="B22" s="299">
        <v>6</v>
      </c>
      <c r="C22" s="296"/>
      <c r="D22" s="296"/>
      <c r="E22" s="296"/>
      <c r="F22" s="296"/>
      <c r="G22" s="296"/>
      <c r="H22" s="296"/>
      <c r="I22" s="296"/>
      <c r="J22" s="297"/>
      <c r="K22" s="299">
        <v>7</v>
      </c>
      <c r="L22" s="296"/>
      <c r="M22" s="296"/>
      <c r="T22" s="299">
        <v>8</v>
      </c>
      <c r="AG22" s="652"/>
    </row>
    <row r="23" spans="2:35" outlineLevel="1" x14ac:dyDescent="0.15">
      <c r="B23" s="845" t="str">
        <f>B3</f>
        <v>KW</v>
      </c>
      <c r="C23" s="847">
        <f ca="1">DATE(YEAR($AF$29),MONTH($AF$29)+B22,1)</f>
        <v>43281</v>
      </c>
      <c r="D23" s="848"/>
      <c r="E23" s="848"/>
      <c r="F23" s="848"/>
      <c r="G23" s="848"/>
      <c r="H23" s="848"/>
      <c r="I23" s="849"/>
      <c r="J23" s="297"/>
      <c r="K23" s="845" t="str">
        <f>B3</f>
        <v>KW</v>
      </c>
      <c r="L23" s="847">
        <f ca="1">DATE(YEAR($AF$29),MONTH($AF$29)+K22,1)</f>
        <v>43312</v>
      </c>
      <c r="M23" s="848"/>
      <c r="N23" s="848"/>
      <c r="O23" s="848"/>
      <c r="P23" s="848"/>
      <c r="Q23" s="848"/>
      <c r="R23" s="849"/>
      <c r="T23" s="845" t="str">
        <f>B3</f>
        <v>KW</v>
      </c>
      <c r="U23" s="847">
        <f ca="1">DATE(YEAR($AF$29),MONTH($AF$29)+T22,1)</f>
        <v>43343</v>
      </c>
      <c r="V23" s="848"/>
      <c r="W23" s="848"/>
      <c r="X23" s="848"/>
      <c r="Y23" s="848"/>
      <c r="Z23" s="848"/>
      <c r="AA23" s="849"/>
      <c r="AE23" s="315" t="s">
        <v>423</v>
      </c>
      <c r="AF23" s="314">
        <f>IF(AF4="S",1,IF(AF4="M",2,IF(AF4="-",AG23,"Error")))</f>
        <v>2</v>
      </c>
      <c r="AG23" s="654">
        <v>11</v>
      </c>
      <c r="AH23" s="302" t="s">
        <v>1671</v>
      </c>
      <c r="AI23" s="302" t="s">
        <v>1672</v>
      </c>
    </row>
    <row r="24" spans="2:35" outlineLevel="1" x14ac:dyDescent="0.15">
      <c r="B24" s="846"/>
      <c r="C24" s="303">
        <f ca="1">C25</f>
        <v>43277</v>
      </c>
      <c r="D24" s="304">
        <f t="shared" ref="D24:I24" ca="1" si="18">D25</f>
        <v>43278</v>
      </c>
      <c r="E24" s="304">
        <f t="shared" ca="1" si="18"/>
        <v>43279</v>
      </c>
      <c r="F24" s="304">
        <f t="shared" ca="1" si="18"/>
        <v>43280</v>
      </c>
      <c r="G24" s="304">
        <f t="shared" ca="1" si="18"/>
        <v>43281</v>
      </c>
      <c r="H24" s="304">
        <f t="shared" ca="1" si="18"/>
        <v>43282</v>
      </c>
      <c r="I24" s="305">
        <f t="shared" ca="1" si="18"/>
        <v>43283</v>
      </c>
      <c r="J24" s="297"/>
      <c r="K24" s="846"/>
      <c r="L24" s="303">
        <f ca="1">L25</f>
        <v>43312</v>
      </c>
      <c r="M24" s="304">
        <f t="shared" ref="M24:R24" ca="1" si="19">M25</f>
        <v>43313</v>
      </c>
      <c r="N24" s="304">
        <f t="shared" ca="1" si="19"/>
        <v>43314</v>
      </c>
      <c r="O24" s="304">
        <f t="shared" ca="1" si="19"/>
        <v>43315</v>
      </c>
      <c r="P24" s="304">
        <f t="shared" ca="1" si="19"/>
        <v>43316</v>
      </c>
      <c r="Q24" s="304">
        <f t="shared" ca="1" si="19"/>
        <v>43317</v>
      </c>
      <c r="R24" s="305">
        <f t="shared" ca="1" si="19"/>
        <v>43318</v>
      </c>
      <c r="T24" s="846"/>
      <c r="U24" s="303">
        <f ca="1">U25</f>
        <v>43340</v>
      </c>
      <c r="V24" s="304">
        <f t="shared" ref="V24:AA24" ca="1" si="20">V25</f>
        <v>43341</v>
      </c>
      <c r="W24" s="304">
        <f t="shared" ca="1" si="20"/>
        <v>43342</v>
      </c>
      <c r="X24" s="304">
        <f t="shared" ca="1" si="20"/>
        <v>43343</v>
      </c>
      <c r="Y24" s="304">
        <f t="shared" ca="1" si="20"/>
        <v>43344</v>
      </c>
      <c r="Z24" s="304">
        <f t="shared" ca="1" si="20"/>
        <v>43345</v>
      </c>
      <c r="AA24" s="305">
        <f t="shared" ca="1" si="20"/>
        <v>43346</v>
      </c>
      <c r="AE24" s="306" t="s">
        <v>445</v>
      </c>
      <c r="AF24" s="301">
        <v>0</v>
      </c>
      <c r="AH24" s="302" t="s">
        <v>0</v>
      </c>
      <c r="AI24" s="302" t="s">
        <v>0</v>
      </c>
    </row>
    <row r="25" spans="2:35" outlineLevel="1" x14ac:dyDescent="0.15">
      <c r="B25" s="310">
        <f t="shared" ref="B25:B30" ca="1" si="21">IF($AF$3="ISO",_xlfn.ISOWEEKNUM(C25),IF($AF$3="Excel",WEEKNUM(C25,$AF$23),"Error"))</f>
        <v>26</v>
      </c>
      <c r="C25" s="311">
        <f ca="1">DATE(YEAR($AF$29),MONTH($AF$29)+B22,1)-(WEEKDAY(DATE(YEAR($AF$29),MONTH($AF$29)+B22,1),1)-($AF$23-1))-IF((WEEKDAY(DATE(YEAR($AF$29),MONTH($AF$29)+B22,1),1)-($AF$23-1))&lt;=0,7,0)+1</f>
        <v>43277</v>
      </c>
      <c r="D25" s="311">
        <f t="shared" ref="D25:I30" ca="1" si="22">C25+1</f>
        <v>43278</v>
      </c>
      <c r="E25" s="311">
        <f t="shared" ca="1" si="22"/>
        <v>43279</v>
      </c>
      <c r="F25" s="311">
        <f t="shared" ca="1" si="22"/>
        <v>43280</v>
      </c>
      <c r="G25" s="311">
        <f t="shared" ca="1" si="22"/>
        <v>43281</v>
      </c>
      <c r="H25" s="311">
        <f t="shared" ca="1" si="22"/>
        <v>43282</v>
      </c>
      <c r="I25" s="311">
        <f t="shared" ca="1" si="22"/>
        <v>43283</v>
      </c>
      <c r="J25" s="297"/>
      <c r="K25" s="310">
        <f t="shared" ref="K25:K30" ca="1" si="23">IF($AF$3="ISO",_xlfn.ISOWEEKNUM(L25),IF($AF$3="Excel",WEEKNUM(L25,$AF$23),"Error"))</f>
        <v>31</v>
      </c>
      <c r="L25" s="311">
        <f ca="1">DATE(YEAR($AF$29),MONTH($AF$29)+K22,1)-(WEEKDAY(DATE(YEAR($AF$29),MONTH($AF$29)+K22,1),1)-($AF$23-1))-IF((WEEKDAY(DATE(YEAR($AF$29),MONTH($AF$29)+K22,1),1)-($AF$23-1))&lt;=0,7,0)+1</f>
        <v>43312</v>
      </c>
      <c r="M25" s="311">
        <f t="shared" ref="M25:R30" ca="1" si="24">L25+1</f>
        <v>43313</v>
      </c>
      <c r="N25" s="311">
        <f t="shared" ca="1" si="24"/>
        <v>43314</v>
      </c>
      <c r="O25" s="311">
        <f t="shared" ca="1" si="24"/>
        <v>43315</v>
      </c>
      <c r="P25" s="311">
        <f t="shared" ca="1" si="24"/>
        <v>43316</v>
      </c>
      <c r="Q25" s="311">
        <f t="shared" ca="1" si="24"/>
        <v>43317</v>
      </c>
      <c r="R25" s="311">
        <f t="shared" ca="1" si="24"/>
        <v>43318</v>
      </c>
      <c r="T25" s="310">
        <f t="shared" ref="T25:T30" ca="1" si="25">IF($AF$3="ISO",_xlfn.ISOWEEKNUM(U25),IF($AF$3="Excel",WEEKNUM(U25,$AF$23),"Error"))</f>
        <v>35</v>
      </c>
      <c r="U25" s="311">
        <f ca="1">DATE(YEAR($AF$29),MONTH($AF$29)+T22,1)-(WEEKDAY(DATE(YEAR($AF$29),MONTH($AF$29)+T22,1),1)-($AF$23-1))-IF((WEEKDAY(DATE(YEAR($AF$29),MONTH($AF$29)+T22,1),1)-($AF$23-1))&lt;=0,7,0)+1</f>
        <v>43340</v>
      </c>
      <c r="V25" s="311">
        <f t="shared" ref="V25:AA30" ca="1" si="26">U25+1</f>
        <v>43341</v>
      </c>
      <c r="W25" s="311">
        <f t="shared" ca="1" si="26"/>
        <v>43342</v>
      </c>
      <c r="X25" s="311">
        <f t="shared" ca="1" si="26"/>
        <v>43343</v>
      </c>
      <c r="Y25" s="311">
        <f t="shared" ca="1" si="26"/>
        <v>43344</v>
      </c>
      <c r="Z25" s="311">
        <f t="shared" ca="1" si="26"/>
        <v>43345</v>
      </c>
      <c r="AA25" s="311">
        <f t="shared" ca="1" si="26"/>
        <v>43346</v>
      </c>
      <c r="AE25" s="306" t="s">
        <v>424</v>
      </c>
      <c r="AF25" s="655">
        <f ca="1">IF(AF24=0,TODAY(),AF24)</f>
        <v>44776</v>
      </c>
      <c r="AH25" s="302">
        <f ca="1">_xlfn.ISOWEEKNUM(AF25)</f>
        <v>32</v>
      </c>
      <c r="AI25" s="302">
        <f ca="1">WEEKNUM(AF25)</f>
        <v>32</v>
      </c>
    </row>
    <row r="26" spans="2:35" outlineLevel="1" x14ac:dyDescent="0.15">
      <c r="B26" s="310">
        <f t="shared" ca="1" si="21"/>
        <v>27</v>
      </c>
      <c r="C26" s="311">
        <f ca="1">I25+1</f>
        <v>43284</v>
      </c>
      <c r="D26" s="311">
        <f ca="1">C26+1</f>
        <v>43285</v>
      </c>
      <c r="E26" s="311">
        <f t="shared" ca="1" si="22"/>
        <v>43286</v>
      </c>
      <c r="F26" s="311">
        <f t="shared" ca="1" si="22"/>
        <v>43287</v>
      </c>
      <c r="G26" s="311">
        <f t="shared" ca="1" si="22"/>
        <v>43288</v>
      </c>
      <c r="H26" s="311">
        <f t="shared" ca="1" si="22"/>
        <v>43289</v>
      </c>
      <c r="I26" s="311">
        <f t="shared" ca="1" si="22"/>
        <v>43290</v>
      </c>
      <c r="J26" s="297"/>
      <c r="K26" s="310">
        <f t="shared" ca="1" si="23"/>
        <v>32</v>
      </c>
      <c r="L26" s="311">
        <f ca="1">R25+1</f>
        <v>43319</v>
      </c>
      <c r="M26" s="311">
        <f ca="1">L26+1</f>
        <v>43320</v>
      </c>
      <c r="N26" s="311">
        <f t="shared" ca="1" si="24"/>
        <v>43321</v>
      </c>
      <c r="O26" s="311">
        <f t="shared" ca="1" si="24"/>
        <v>43322</v>
      </c>
      <c r="P26" s="311">
        <f t="shared" ca="1" si="24"/>
        <v>43323</v>
      </c>
      <c r="Q26" s="311">
        <f t="shared" ca="1" si="24"/>
        <v>43324</v>
      </c>
      <c r="R26" s="311">
        <f t="shared" ca="1" si="24"/>
        <v>43325</v>
      </c>
      <c r="T26" s="310">
        <f t="shared" ca="1" si="25"/>
        <v>36</v>
      </c>
      <c r="U26" s="311">
        <f ca="1">AA25+1</f>
        <v>43347</v>
      </c>
      <c r="V26" s="311">
        <f ca="1">U26+1</f>
        <v>43348</v>
      </c>
      <c r="W26" s="311">
        <f t="shared" ca="1" si="26"/>
        <v>43349</v>
      </c>
      <c r="X26" s="311">
        <f t="shared" ca="1" si="26"/>
        <v>43350</v>
      </c>
      <c r="Y26" s="311">
        <f t="shared" ca="1" si="26"/>
        <v>43351</v>
      </c>
      <c r="Z26" s="311">
        <f t="shared" ca="1" si="26"/>
        <v>43352</v>
      </c>
      <c r="AA26" s="311">
        <f t="shared" ca="1" si="26"/>
        <v>43353</v>
      </c>
      <c r="AE26" s="315" t="s">
        <v>427</v>
      </c>
      <c r="AF26" s="321">
        <v>1</v>
      </c>
      <c r="AG26" s="298" t="s">
        <v>423</v>
      </c>
    </row>
    <row r="27" spans="2:35" outlineLevel="1" x14ac:dyDescent="0.15">
      <c r="B27" s="310">
        <f t="shared" ca="1" si="21"/>
        <v>28</v>
      </c>
      <c r="C27" s="311">
        <f ca="1">I26+1</f>
        <v>43291</v>
      </c>
      <c r="D27" s="311">
        <f ca="1">C27+1</f>
        <v>43292</v>
      </c>
      <c r="E27" s="311">
        <f t="shared" ca="1" si="22"/>
        <v>43293</v>
      </c>
      <c r="F27" s="311">
        <f t="shared" ca="1" si="22"/>
        <v>43294</v>
      </c>
      <c r="G27" s="311">
        <f t="shared" ca="1" si="22"/>
        <v>43295</v>
      </c>
      <c r="H27" s="311">
        <f t="shared" ca="1" si="22"/>
        <v>43296</v>
      </c>
      <c r="I27" s="311">
        <f t="shared" ca="1" si="22"/>
        <v>43297</v>
      </c>
      <c r="J27" s="297"/>
      <c r="K27" s="310">
        <f t="shared" ca="1" si="23"/>
        <v>33</v>
      </c>
      <c r="L27" s="311">
        <f ca="1">R26+1</f>
        <v>43326</v>
      </c>
      <c r="M27" s="311">
        <f ca="1">L27+1</f>
        <v>43327</v>
      </c>
      <c r="N27" s="311">
        <f t="shared" ca="1" si="24"/>
        <v>43328</v>
      </c>
      <c r="O27" s="311">
        <f t="shared" ca="1" si="24"/>
        <v>43329</v>
      </c>
      <c r="P27" s="311">
        <f t="shared" ca="1" si="24"/>
        <v>43330</v>
      </c>
      <c r="Q27" s="311">
        <f t="shared" ca="1" si="24"/>
        <v>43331</v>
      </c>
      <c r="R27" s="311">
        <f t="shared" ca="1" si="24"/>
        <v>43332</v>
      </c>
      <c r="T27" s="310">
        <f t="shared" ca="1" si="25"/>
        <v>37</v>
      </c>
      <c r="U27" s="311">
        <f ca="1">AA26+1</f>
        <v>43354</v>
      </c>
      <c r="V27" s="311">
        <f ca="1">U27+1</f>
        <v>43355</v>
      </c>
      <c r="W27" s="311">
        <f t="shared" ca="1" si="26"/>
        <v>43356</v>
      </c>
      <c r="X27" s="311">
        <f t="shared" ca="1" si="26"/>
        <v>43357</v>
      </c>
      <c r="Y27" s="311">
        <f t="shared" ca="1" si="26"/>
        <v>43358</v>
      </c>
      <c r="Z27" s="311">
        <f t="shared" ca="1" si="26"/>
        <v>43359</v>
      </c>
      <c r="AA27" s="311">
        <f t="shared" ca="1" si="26"/>
        <v>43360</v>
      </c>
      <c r="AE27" s="313" t="s">
        <v>437</v>
      </c>
      <c r="AF27" s="302" t="str">
        <f ca="1">CHOOSE(MONTH(AF29), "Jan","Feb","Mar","Apr","May","Jun","Jul","Aug","Sep","Oct","Nov","Dec")</f>
        <v>Jan</v>
      </c>
      <c r="AG27" s="298" t="s">
        <v>438</v>
      </c>
    </row>
    <row r="28" spans="2:35" outlineLevel="1" x14ac:dyDescent="0.15">
      <c r="B28" s="310">
        <f t="shared" ca="1" si="21"/>
        <v>29</v>
      </c>
      <c r="C28" s="311">
        <f ca="1">I27+1</f>
        <v>43298</v>
      </c>
      <c r="D28" s="311">
        <f ca="1">C28+1</f>
        <v>43299</v>
      </c>
      <c r="E28" s="311">
        <f t="shared" ca="1" si="22"/>
        <v>43300</v>
      </c>
      <c r="F28" s="311">
        <f t="shared" ca="1" si="22"/>
        <v>43301</v>
      </c>
      <c r="G28" s="311">
        <f t="shared" ca="1" si="22"/>
        <v>43302</v>
      </c>
      <c r="H28" s="311">
        <f t="shared" ca="1" si="22"/>
        <v>43303</v>
      </c>
      <c r="I28" s="311">
        <f t="shared" ca="1" si="22"/>
        <v>43304</v>
      </c>
      <c r="J28" s="297"/>
      <c r="K28" s="310">
        <f t="shared" ca="1" si="23"/>
        <v>34</v>
      </c>
      <c r="L28" s="311">
        <f ca="1">R27+1</f>
        <v>43333</v>
      </c>
      <c r="M28" s="311">
        <f ca="1">L28+1</f>
        <v>43334</v>
      </c>
      <c r="N28" s="311">
        <f t="shared" ca="1" si="24"/>
        <v>43335</v>
      </c>
      <c r="O28" s="311">
        <f t="shared" ca="1" si="24"/>
        <v>43336</v>
      </c>
      <c r="P28" s="311">
        <f t="shared" ca="1" si="24"/>
        <v>43337</v>
      </c>
      <c r="Q28" s="311">
        <f t="shared" ca="1" si="24"/>
        <v>43338</v>
      </c>
      <c r="R28" s="311">
        <f t="shared" ca="1" si="24"/>
        <v>43339</v>
      </c>
      <c r="T28" s="310">
        <f t="shared" ca="1" si="25"/>
        <v>38</v>
      </c>
      <c r="U28" s="311">
        <f ca="1">AA27+1</f>
        <v>43361</v>
      </c>
      <c r="V28" s="311">
        <f ca="1">U28+1</f>
        <v>43362</v>
      </c>
      <c r="W28" s="311">
        <f t="shared" ca="1" si="26"/>
        <v>43363</v>
      </c>
      <c r="X28" s="311">
        <f t="shared" ca="1" si="26"/>
        <v>43364</v>
      </c>
      <c r="Y28" s="311">
        <f t="shared" ca="1" si="26"/>
        <v>43365</v>
      </c>
      <c r="Z28" s="311">
        <f t="shared" ca="1" si="26"/>
        <v>43366</v>
      </c>
      <c r="AA28" s="311">
        <f t="shared" ca="1" si="26"/>
        <v>43367</v>
      </c>
      <c r="AE28" s="308" t="s">
        <v>439</v>
      </c>
      <c r="AF28" s="302" t="str">
        <f ca="1">CHOOSE(WEEKDAY(AF29), "Sun","Mon","Tue","Wed","Thu","Fri","Sat")</f>
        <v>Sat</v>
      </c>
      <c r="AG28" s="298" t="s">
        <v>440</v>
      </c>
    </row>
    <row r="29" spans="2:35" outlineLevel="1" x14ac:dyDescent="0.15">
      <c r="B29" s="310">
        <f t="shared" ca="1" si="21"/>
        <v>30</v>
      </c>
      <c r="C29" s="311">
        <f ca="1">I28+1</f>
        <v>43305</v>
      </c>
      <c r="D29" s="311">
        <f ca="1">C29+1</f>
        <v>43306</v>
      </c>
      <c r="E29" s="311">
        <f t="shared" ca="1" si="22"/>
        <v>43307</v>
      </c>
      <c r="F29" s="311">
        <f t="shared" ca="1" si="22"/>
        <v>43308</v>
      </c>
      <c r="G29" s="311">
        <f t="shared" ca="1" si="22"/>
        <v>43309</v>
      </c>
      <c r="H29" s="311">
        <f t="shared" ca="1" si="22"/>
        <v>43310</v>
      </c>
      <c r="I29" s="311">
        <f t="shared" ca="1" si="22"/>
        <v>43311</v>
      </c>
      <c r="J29" s="297"/>
      <c r="K29" s="310">
        <f t="shared" ca="1" si="23"/>
        <v>35</v>
      </c>
      <c r="L29" s="311">
        <f ca="1">R28+1</f>
        <v>43340</v>
      </c>
      <c r="M29" s="311">
        <f ca="1">L29+1</f>
        <v>43341</v>
      </c>
      <c r="N29" s="311">
        <f t="shared" ca="1" si="24"/>
        <v>43342</v>
      </c>
      <c r="O29" s="311">
        <f t="shared" ca="1" si="24"/>
        <v>43343</v>
      </c>
      <c r="P29" s="311">
        <f t="shared" ca="1" si="24"/>
        <v>43344</v>
      </c>
      <c r="Q29" s="311">
        <f t="shared" ca="1" si="24"/>
        <v>43345</v>
      </c>
      <c r="R29" s="311">
        <f t="shared" ca="1" si="24"/>
        <v>43346</v>
      </c>
      <c r="T29" s="310">
        <f t="shared" ca="1" si="25"/>
        <v>39</v>
      </c>
      <c r="U29" s="311">
        <f ca="1">AA28+1</f>
        <v>43368</v>
      </c>
      <c r="V29" s="311">
        <f ca="1">U29+1</f>
        <v>43369</v>
      </c>
      <c r="W29" s="311">
        <f t="shared" ca="1" si="26"/>
        <v>43370</v>
      </c>
      <c r="X29" s="311">
        <f t="shared" ca="1" si="26"/>
        <v>43371</v>
      </c>
      <c r="Y29" s="311">
        <f t="shared" ca="1" si="26"/>
        <v>43372</v>
      </c>
      <c r="Z29" s="311">
        <f t="shared" ca="1" si="26"/>
        <v>43373</v>
      </c>
      <c r="AA29" s="311">
        <f t="shared" ca="1" si="26"/>
        <v>43374</v>
      </c>
      <c r="AE29" s="315" t="s">
        <v>441</v>
      </c>
      <c r="AF29" s="316">
        <f ca="1">IF(AF6&lt;&gt;0,AF6,(IF(AF10&lt;&gt;0,AF10,TODAY())))</f>
        <v>43100</v>
      </c>
      <c r="AG29" s="298" t="s">
        <v>442</v>
      </c>
    </row>
    <row r="30" spans="2:35" outlineLevel="1" x14ac:dyDescent="0.15">
      <c r="B30" s="310">
        <f t="shared" ca="1" si="21"/>
        <v>31</v>
      </c>
      <c r="C30" s="311">
        <f ca="1">I29+1</f>
        <v>43312</v>
      </c>
      <c r="D30" s="311">
        <f ca="1">C30+1</f>
        <v>43313</v>
      </c>
      <c r="E30" s="311">
        <f t="shared" ca="1" si="22"/>
        <v>43314</v>
      </c>
      <c r="F30" s="311">
        <f t="shared" ca="1" si="22"/>
        <v>43315</v>
      </c>
      <c r="G30" s="311">
        <f t="shared" ca="1" si="22"/>
        <v>43316</v>
      </c>
      <c r="H30" s="311">
        <f t="shared" ca="1" si="22"/>
        <v>43317</v>
      </c>
      <c r="I30" s="311">
        <f t="shared" ca="1" si="22"/>
        <v>43318</v>
      </c>
      <c r="J30" s="314"/>
      <c r="K30" s="310">
        <f t="shared" ca="1" si="23"/>
        <v>36</v>
      </c>
      <c r="L30" s="311">
        <f ca="1">R29+1</f>
        <v>43347</v>
      </c>
      <c r="M30" s="311">
        <f ca="1">L30+1</f>
        <v>43348</v>
      </c>
      <c r="N30" s="311">
        <f t="shared" ca="1" si="24"/>
        <v>43349</v>
      </c>
      <c r="O30" s="311">
        <f t="shared" ca="1" si="24"/>
        <v>43350</v>
      </c>
      <c r="P30" s="311">
        <f t="shared" ca="1" si="24"/>
        <v>43351</v>
      </c>
      <c r="Q30" s="311">
        <f t="shared" ca="1" si="24"/>
        <v>43352</v>
      </c>
      <c r="R30" s="311">
        <f t="shared" ca="1" si="24"/>
        <v>43353</v>
      </c>
      <c r="T30" s="310">
        <f t="shared" ca="1" si="25"/>
        <v>40</v>
      </c>
      <c r="U30" s="311">
        <f ca="1">AA29+1</f>
        <v>43375</v>
      </c>
      <c r="V30" s="311">
        <f ca="1">U30+1</f>
        <v>43376</v>
      </c>
      <c r="W30" s="311">
        <f t="shared" ca="1" si="26"/>
        <v>43377</v>
      </c>
      <c r="X30" s="311">
        <f t="shared" ca="1" si="26"/>
        <v>43378</v>
      </c>
      <c r="Y30" s="311">
        <f t="shared" ca="1" si="26"/>
        <v>43379</v>
      </c>
      <c r="Z30" s="311">
        <f t="shared" ca="1" si="26"/>
        <v>43380</v>
      </c>
      <c r="AA30" s="311">
        <f t="shared" ca="1" si="26"/>
        <v>43381</v>
      </c>
      <c r="AE30" s="315" t="s">
        <v>443</v>
      </c>
      <c r="AF30" s="316">
        <f ca="1">AF29-WEEKDAY(AF29,AF23+AF26)</f>
        <v>43095</v>
      </c>
      <c r="AG30" s="298" t="s">
        <v>444</v>
      </c>
    </row>
    <row r="31" spans="2:35" x14ac:dyDescent="0.15">
      <c r="B31" s="314"/>
      <c r="C31" s="314"/>
      <c r="D31" s="314"/>
      <c r="E31" s="314"/>
      <c r="F31" s="314"/>
      <c r="G31" s="314"/>
      <c r="H31" s="314"/>
      <c r="I31" s="314"/>
      <c r="J31" s="314"/>
      <c r="K31" s="314"/>
    </row>
    <row r="32" spans="2:35" outlineLevel="1" x14ac:dyDescent="0.15">
      <c r="B32" s="299">
        <v>9</v>
      </c>
      <c r="C32" s="296"/>
      <c r="D32" s="296"/>
      <c r="E32" s="296"/>
      <c r="F32" s="296"/>
      <c r="G32" s="296"/>
      <c r="H32" s="296"/>
      <c r="I32" s="296"/>
      <c r="J32" s="297"/>
      <c r="K32" s="299">
        <v>10</v>
      </c>
      <c r="L32" s="296"/>
      <c r="M32" s="296"/>
      <c r="T32" s="299">
        <v>11</v>
      </c>
    </row>
    <row r="33" spans="2:34" outlineLevel="1" x14ac:dyDescent="0.15">
      <c r="B33" s="845" t="str">
        <f>B3</f>
        <v>KW</v>
      </c>
      <c r="C33" s="847">
        <f ca="1">DATE(YEAR($AF$29),MONTH($AF$29)+B32,1)</f>
        <v>43373</v>
      </c>
      <c r="D33" s="848"/>
      <c r="E33" s="848"/>
      <c r="F33" s="848"/>
      <c r="G33" s="848"/>
      <c r="H33" s="848"/>
      <c r="I33" s="849"/>
      <c r="J33" s="297"/>
      <c r="K33" s="845" t="str">
        <f>B3</f>
        <v>KW</v>
      </c>
      <c r="L33" s="847">
        <f ca="1">DATE(YEAR($AF$29),MONTH($AF$29)+K32,1)</f>
        <v>43404</v>
      </c>
      <c r="M33" s="848"/>
      <c r="N33" s="848"/>
      <c r="O33" s="848"/>
      <c r="P33" s="848"/>
      <c r="Q33" s="848"/>
      <c r="R33" s="849"/>
      <c r="T33" s="845" t="str">
        <f>B3</f>
        <v>KW</v>
      </c>
      <c r="U33" s="847">
        <f ca="1">DATE(YEAR($AF$29),MONTH($AF$29)+T32,1)</f>
        <v>43434</v>
      </c>
      <c r="V33" s="848"/>
      <c r="W33" s="848"/>
      <c r="X33" s="848"/>
      <c r="Y33" s="848"/>
      <c r="Z33" s="848"/>
      <c r="AA33" s="849"/>
      <c r="AE33" s="315"/>
      <c r="AF33" s="663" t="s">
        <v>425</v>
      </c>
      <c r="AG33" s="302"/>
    </row>
    <row r="34" spans="2:34" outlineLevel="1" x14ac:dyDescent="0.15">
      <c r="B34" s="846"/>
      <c r="C34" s="303">
        <f ca="1">C35</f>
        <v>43368</v>
      </c>
      <c r="D34" s="304">
        <f t="shared" ref="D34:I34" ca="1" si="27">D35</f>
        <v>43369</v>
      </c>
      <c r="E34" s="304">
        <f t="shared" ca="1" si="27"/>
        <v>43370</v>
      </c>
      <c r="F34" s="304">
        <f t="shared" ca="1" si="27"/>
        <v>43371</v>
      </c>
      <c r="G34" s="304">
        <f t="shared" ca="1" si="27"/>
        <v>43372</v>
      </c>
      <c r="H34" s="304">
        <f t="shared" ca="1" si="27"/>
        <v>43373</v>
      </c>
      <c r="I34" s="305">
        <f t="shared" ca="1" si="27"/>
        <v>43374</v>
      </c>
      <c r="J34" s="297"/>
      <c r="K34" s="846"/>
      <c r="L34" s="303">
        <f ca="1">L35</f>
        <v>43403</v>
      </c>
      <c r="M34" s="304">
        <f t="shared" ref="M34:R34" ca="1" si="28">M35</f>
        <v>43404</v>
      </c>
      <c r="N34" s="304">
        <f t="shared" ca="1" si="28"/>
        <v>43405</v>
      </c>
      <c r="O34" s="304">
        <f t="shared" ca="1" si="28"/>
        <v>43406</v>
      </c>
      <c r="P34" s="304">
        <f t="shared" ca="1" si="28"/>
        <v>43407</v>
      </c>
      <c r="Q34" s="304">
        <f t="shared" ca="1" si="28"/>
        <v>43408</v>
      </c>
      <c r="R34" s="305">
        <f t="shared" ca="1" si="28"/>
        <v>43409</v>
      </c>
      <c r="T34" s="846"/>
      <c r="U34" s="303">
        <f ca="1">U35</f>
        <v>43431</v>
      </c>
      <c r="V34" s="304">
        <f t="shared" ref="V34:AA34" ca="1" si="29">V35</f>
        <v>43432</v>
      </c>
      <c r="W34" s="304">
        <f t="shared" ca="1" si="29"/>
        <v>43433</v>
      </c>
      <c r="X34" s="304">
        <f t="shared" ca="1" si="29"/>
        <v>43434</v>
      </c>
      <c r="Y34" s="304">
        <f t="shared" ca="1" si="29"/>
        <v>43435</v>
      </c>
      <c r="Z34" s="304">
        <f t="shared" ca="1" si="29"/>
        <v>43436</v>
      </c>
      <c r="AA34" s="305">
        <f t="shared" ca="1" si="29"/>
        <v>43437</v>
      </c>
      <c r="AE34" s="308" t="s">
        <v>207</v>
      </c>
      <c r="AF34" s="714" t="s">
        <v>731</v>
      </c>
      <c r="AG34" s="302"/>
    </row>
    <row r="35" spans="2:34" outlineLevel="1" x14ac:dyDescent="0.15">
      <c r="B35" s="310">
        <f t="shared" ref="B35:B40" ca="1" si="30">IF($AF$3="ISO",_xlfn.ISOWEEKNUM(C35),IF($AF$3="Excel",WEEKNUM(C35,$AF$23),"Error"))</f>
        <v>39</v>
      </c>
      <c r="C35" s="311">
        <f ca="1">DATE(YEAR($AF$29),MONTH($AF$29)+B32,1)-(WEEKDAY(DATE(YEAR($AF$29),MONTH($AF$29)+B32,1),1)-($AF$23-1))-IF((WEEKDAY(DATE(YEAR($AF$29),MONTH($AF$29)+B32,1),1)-($AF$23-1))&lt;=0,7,0)+1</f>
        <v>43368</v>
      </c>
      <c r="D35" s="311">
        <f t="shared" ref="D35:I40" ca="1" si="31">C35+1</f>
        <v>43369</v>
      </c>
      <c r="E35" s="311">
        <f t="shared" ca="1" si="31"/>
        <v>43370</v>
      </c>
      <c r="F35" s="311">
        <f t="shared" ca="1" si="31"/>
        <v>43371</v>
      </c>
      <c r="G35" s="311">
        <f t="shared" ca="1" si="31"/>
        <v>43372</v>
      </c>
      <c r="H35" s="311">
        <f t="shared" ca="1" si="31"/>
        <v>43373</v>
      </c>
      <c r="I35" s="311">
        <f t="shared" ca="1" si="31"/>
        <v>43374</v>
      </c>
      <c r="J35" s="297"/>
      <c r="K35" s="310">
        <f t="shared" ref="K35:K40" ca="1" si="32">IF($AF$3="ISO",_xlfn.ISOWEEKNUM(L35),IF($AF$3="Excel",WEEKNUM(L35,$AF$23),"Error"))</f>
        <v>44</v>
      </c>
      <c r="L35" s="311">
        <f ca="1">DATE(YEAR($AF$29),MONTH($AF$29)+K32,1)-(WEEKDAY(DATE(YEAR($AF$29),MONTH($AF$29)+K32,1),1)-($AF$23-1))-IF((WEEKDAY(DATE(YEAR($AF$29),MONTH($AF$29)+K32,1),1)-($AF$23-1))&lt;=0,7,0)+1</f>
        <v>43403</v>
      </c>
      <c r="M35" s="311">
        <f t="shared" ref="M35:R40" ca="1" si="33">L35+1</f>
        <v>43404</v>
      </c>
      <c r="N35" s="311">
        <f t="shared" ca="1" si="33"/>
        <v>43405</v>
      </c>
      <c r="O35" s="311">
        <f t="shared" ca="1" si="33"/>
        <v>43406</v>
      </c>
      <c r="P35" s="311">
        <f t="shared" ca="1" si="33"/>
        <v>43407</v>
      </c>
      <c r="Q35" s="311">
        <f t="shared" ca="1" si="33"/>
        <v>43408</v>
      </c>
      <c r="R35" s="311">
        <f t="shared" ca="1" si="33"/>
        <v>43409</v>
      </c>
      <c r="T35" s="310">
        <f t="shared" ref="T35:T40" ca="1" si="34">IF($AF$3="ISO",_xlfn.ISOWEEKNUM(U35),IF($AF$3="Excel",WEEKNUM(U35,$AF$23),"Error"))</f>
        <v>48</v>
      </c>
      <c r="U35" s="311">
        <f ca="1">DATE(YEAR($AF$29),MONTH($AF$29)+T32,1)-(WEEKDAY(DATE(YEAR($AF$29),MONTH($AF$29)+T32,1),1)-($AF$23-1))-IF((WEEKDAY(DATE(YEAR($AF$29),MONTH($AF$29)+T32,1),1)-($AF$23-1))&lt;=0,7,0)+1</f>
        <v>43431</v>
      </c>
      <c r="V35" s="311">
        <f t="shared" ref="V35:AA40" ca="1" si="35">U35+1</f>
        <v>43432</v>
      </c>
      <c r="W35" s="311">
        <f t="shared" ca="1" si="35"/>
        <v>43433</v>
      </c>
      <c r="X35" s="311">
        <f t="shared" ca="1" si="35"/>
        <v>43434</v>
      </c>
      <c r="Y35" s="311">
        <f t="shared" ca="1" si="35"/>
        <v>43435</v>
      </c>
      <c r="Z35" s="311">
        <f t="shared" ca="1" si="35"/>
        <v>43436</v>
      </c>
      <c r="AA35" s="311">
        <f t="shared" ca="1" si="35"/>
        <v>43437</v>
      </c>
      <c r="AE35" s="315" t="s">
        <v>446</v>
      </c>
      <c r="AF35" s="715" t="s">
        <v>426</v>
      </c>
      <c r="AG35" s="302"/>
    </row>
    <row r="36" spans="2:34" outlineLevel="1" x14ac:dyDescent="0.15">
      <c r="B36" s="310">
        <f t="shared" ca="1" si="30"/>
        <v>40</v>
      </c>
      <c r="C36" s="311">
        <f ca="1">I35+1</f>
        <v>43375</v>
      </c>
      <c r="D36" s="311">
        <f ca="1">C36+1</f>
        <v>43376</v>
      </c>
      <c r="E36" s="311">
        <f t="shared" ca="1" si="31"/>
        <v>43377</v>
      </c>
      <c r="F36" s="311">
        <f t="shared" ca="1" si="31"/>
        <v>43378</v>
      </c>
      <c r="G36" s="311">
        <f t="shared" ca="1" si="31"/>
        <v>43379</v>
      </c>
      <c r="H36" s="311">
        <f t="shared" ca="1" si="31"/>
        <v>43380</v>
      </c>
      <c r="I36" s="311">
        <f t="shared" ca="1" si="31"/>
        <v>43381</v>
      </c>
      <c r="J36" s="297"/>
      <c r="K36" s="310">
        <f t="shared" ca="1" si="32"/>
        <v>45</v>
      </c>
      <c r="L36" s="311">
        <f ca="1">R35+1</f>
        <v>43410</v>
      </c>
      <c r="M36" s="311">
        <f ca="1">L36+1</f>
        <v>43411</v>
      </c>
      <c r="N36" s="311">
        <f t="shared" ca="1" si="33"/>
        <v>43412</v>
      </c>
      <c r="O36" s="311">
        <f t="shared" ca="1" si="33"/>
        <v>43413</v>
      </c>
      <c r="P36" s="311">
        <f t="shared" ca="1" si="33"/>
        <v>43414</v>
      </c>
      <c r="Q36" s="311">
        <f t="shared" ca="1" si="33"/>
        <v>43415</v>
      </c>
      <c r="R36" s="311">
        <f t="shared" ca="1" si="33"/>
        <v>43416</v>
      </c>
      <c r="T36" s="310">
        <f t="shared" ca="1" si="34"/>
        <v>49</v>
      </c>
      <c r="U36" s="311">
        <f ca="1">AA35+1</f>
        <v>43438</v>
      </c>
      <c r="V36" s="311">
        <f ca="1">U36+1</f>
        <v>43439</v>
      </c>
      <c r="W36" s="311">
        <f t="shared" ca="1" si="35"/>
        <v>43440</v>
      </c>
      <c r="X36" s="311">
        <f t="shared" ca="1" si="35"/>
        <v>43441</v>
      </c>
      <c r="Y36" s="311">
        <f t="shared" ca="1" si="35"/>
        <v>43442</v>
      </c>
      <c r="Z36" s="311">
        <f t="shared" ca="1" si="35"/>
        <v>43443</v>
      </c>
      <c r="AA36" s="311">
        <f t="shared" ca="1" si="35"/>
        <v>43444</v>
      </c>
      <c r="AE36" s="315" t="s">
        <v>447</v>
      </c>
      <c r="AF36" s="715" t="s">
        <v>422</v>
      </c>
      <c r="AG36" s="302"/>
    </row>
    <row r="37" spans="2:34" outlineLevel="1" x14ac:dyDescent="0.15">
      <c r="B37" s="310">
        <f t="shared" ca="1" si="30"/>
        <v>41</v>
      </c>
      <c r="C37" s="311">
        <f ca="1">I36+1</f>
        <v>43382</v>
      </c>
      <c r="D37" s="311">
        <f ca="1">C37+1</f>
        <v>43383</v>
      </c>
      <c r="E37" s="311">
        <f t="shared" ca="1" si="31"/>
        <v>43384</v>
      </c>
      <c r="F37" s="311">
        <f t="shared" ca="1" si="31"/>
        <v>43385</v>
      </c>
      <c r="G37" s="311">
        <f t="shared" ca="1" si="31"/>
        <v>43386</v>
      </c>
      <c r="H37" s="311">
        <f t="shared" ca="1" si="31"/>
        <v>43387</v>
      </c>
      <c r="I37" s="311">
        <f t="shared" ca="1" si="31"/>
        <v>43388</v>
      </c>
      <c r="J37" s="297"/>
      <c r="K37" s="310">
        <f t="shared" ca="1" si="32"/>
        <v>46</v>
      </c>
      <c r="L37" s="311">
        <f ca="1">R36+1</f>
        <v>43417</v>
      </c>
      <c r="M37" s="311">
        <f ca="1">L37+1</f>
        <v>43418</v>
      </c>
      <c r="N37" s="311">
        <f t="shared" ca="1" si="33"/>
        <v>43419</v>
      </c>
      <c r="O37" s="311">
        <f t="shared" ca="1" si="33"/>
        <v>43420</v>
      </c>
      <c r="P37" s="311">
        <f t="shared" ca="1" si="33"/>
        <v>43421</v>
      </c>
      <c r="Q37" s="311">
        <f t="shared" ca="1" si="33"/>
        <v>43422</v>
      </c>
      <c r="R37" s="311">
        <f t="shared" ca="1" si="33"/>
        <v>43423</v>
      </c>
      <c r="T37" s="310">
        <f t="shared" ca="1" si="34"/>
        <v>50</v>
      </c>
      <c r="U37" s="311">
        <f ca="1">AA36+1</f>
        <v>43445</v>
      </c>
      <c r="V37" s="311">
        <f ca="1">U37+1</f>
        <v>43446</v>
      </c>
      <c r="W37" s="311">
        <f t="shared" ca="1" si="35"/>
        <v>43447</v>
      </c>
      <c r="X37" s="311">
        <f t="shared" ca="1" si="35"/>
        <v>43448</v>
      </c>
      <c r="Y37" s="311">
        <f t="shared" ca="1" si="35"/>
        <v>43449</v>
      </c>
      <c r="Z37" s="311">
        <f t="shared" ca="1" si="35"/>
        <v>43450</v>
      </c>
      <c r="AA37" s="311">
        <f t="shared" ca="1" si="35"/>
        <v>43451</v>
      </c>
      <c r="AE37" s="302"/>
      <c r="AF37" s="302"/>
      <c r="AG37" s="302"/>
    </row>
    <row r="38" spans="2:34" outlineLevel="1" x14ac:dyDescent="0.15">
      <c r="B38" s="310">
        <f t="shared" ca="1" si="30"/>
        <v>42</v>
      </c>
      <c r="C38" s="311">
        <f ca="1">I37+1</f>
        <v>43389</v>
      </c>
      <c r="D38" s="311">
        <f ca="1">C38+1</f>
        <v>43390</v>
      </c>
      <c r="E38" s="311">
        <f t="shared" ca="1" si="31"/>
        <v>43391</v>
      </c>
      <c r="F38" s="311">
        <f t="shared" ca="1" si="31"/>
        <v>43392</v>
      </c>
      <c r="G38" s="311">
        <f t="shared" ca="1" si="31"/>
        <v>43393</v>
      </c>
      <c r="H38" s="311">
        <f t="shared" ca="1" si="31"/>
        <v>43394</v>
      </c>
      <c r="I38" s="311">
        <f t="shared" ca="1" si="31"/>
        <v>43395</v>
      </c>
      <c r="J38" s="297"/>
      <c r="K38" s="310">
        <f t="shared" ca="1" si="32"/>
        <v>47</v>
      </c>
      <c r="L38" s="311">
        <f ca="1">R37+1</f>
        <v>43424</v>
      </c>
      <c r="M38" s="311">
        <f ca="1">L38+1</f>
        <v>43425</v>
      </c>
      <c r="N38" s="311">
        <f t="shared" ca="1" si="33"/>
        <v>43426</v>
      </c>
      <c r="O38" s="311">
        <f t="shared" ca="1" si="33"/>
        <v>43427</v>
      </c>
      <c r="P38" s="311">
        <f t="shared" ca="1" si="33"/>
        <v>43428</v>
      </c>
      <c r="Q38" s="311">
        <f t="shared" ca="1" si="33"/>
        <v>43429</v>
      </c>
      <c r="R38" s="311">
        <f t="shared" ca="1" si="33"/>
        <v>43430</v>
      </c>
      <c r="T38" s="310">
        <f t="shared" ca="1" si="34"/>
        <v>51</v>
      </c>
      <c r="U38" s="311">
        <f ca="1">AA37+1</f>
        <v>43452</v>
      </c>
      <c r="V38" s="311">
        <f ca="1">U38+1</f>
        <v>43453</v>
      </c>
      <c r="W38" s="311">
        <f t="shared" ca="1" si="35"/>
        <v>43454</v>
      </c>
      <c r="X38" s="311">
        <f t="shared" ca="1" si="35"/>
        <v>43455</v>
      </c>
      <c r="Y38" s="311">
        <f t="shared" ca="1" si="35"/>
        <v>43456</v>
      </c>
      <c r="Z38" s="311">
        <f t="shared" ca="1" si="35"/>
        <v>43457</v>
      </c>
      <c r="AA38" s="311">
        <f t="shared" ca="1" si="35"/>
        <v>43458</v>
      </c>
      <c r="AE38" s="298" t="s">
        <v>646</v>
      </c>
      <c r="AF38" s="298" t="b">
        <f ca="1">INDEX('2020'!$I$6:$AD$412,MATCH(AG38,'2020'!$I$6:$I$412),18)=1</f>
        <v>0</v>
      </c>
      <c r="AG38" s="392">
        <f ca="1">C29</f>
        <v>43305</v>
      </c>
      <c r="AH38" s="327" t="s">
        <v>647</v>
      </c>
    </row>
    <row r="39" spans="2:34" outlineLevel="1" x14ac:dyDescent="0.15">
      <c r="B39" s="310">
        <f t="shared" ca="1" si="30"/>
        <v>43</v>
      </c>
      <c r="C39" s="311">
        <f ca="1">I38+1</f>
        <v>43396</v>
      </c>
      <c r="D39" s="311">
        <f ca="1">C39+1</f>
        <v>43397</v>
      </c>
      <c r="E39" s="311">
        <f t="shared" ca="1" si="31"/>
        <v>43398</v>
      </c>
      <c r="F39" s="311">
        <f t="shared" ca="1" si="31"/>
        <v>43399</v>
      </c>
      <c r="G39" s="311">
        <f t="shared" ca="1" si="31"/>
        <v>43400</v>
      </c>
      <c r="H39" s="311">
        <f t="shared" ca="1" si="31"/>
        <v>43401</v>
      </c>
      <c r="I39" s="311">
        <f t="shared" ca="1" si="31"/>
        <v>43402</v>
      </c>
      <c r="J39" s="297"/>
      <c r="K39" s="310">
        <f t="shared" ca="1" si="32"/>
        <v>48</v>
      </c>
      <c r="L39" s="311">
        <f ca="1">R38+1</f>
        <v>43431</v>
      </c>
      <c r="M39" s="311">
        <f ca="1">L39+1</f>
        <v>43432</v>
      </c>
      <c r="N39" s="311">
        <f t="shared" ca="1" si="33"/>
        <v>43433</v>
      </c>
      <c r="O39" s="311">
        <f t="shared" ca="1" si="33"/>
        <v>43434</v>
      </c>
      <c r="P39" s="311">
        <f t="shared" ca="1" si="33"/>
        <v>43435</v>
      </c>
      <c r="Q39" s="311">
        <f t="shared" ca="1" si="33"/>
        <v>43436</v>
      </c>
      <c r="R39" s="311">
        <f t="shared" ca="1" si="33"/>
        <v>43437</v>
      </c>
      <c r="T39" s="310">
        <f t="shared" ca="1" si="34"/>
        <v>52</v>
      </c>
      <c r="U39" s="311">
        <f ca="1">AA38+1</f>
        <v>43459</v>
      </c>
      <c r="V39" s="311">
        <f ca="1">U39+1</f>
        <v>43460</v>
      </c>
      <c r="W39" s="311">
        <f t="shared" ca="1" si="35"/>
        <v>43461</v>
      </c>
      <c r="X39" s="311">
        <f t="shared" ca="1" si="35"/>
        <v>43462</v>
      </c>
      <c r="Y39" s="311">
        <f t="shared" ca="1" si="35"/>
        <v>43463</v>
      </c>
      <c r="Z39" s="311">
        <f t="shared" ca="1" si="35"/>
        <v>43464</v>
      </c>
      <c r="AA39" s="311">
        <f t="shared" ca="1" si="35"/>
        <v>43465</v>
      </c>
    </row>
    <row r="40" spans="2:34" outlineLevel="1" x14ac:dyDescent="0.15">
      <c r="B40" s="310">
        <f t="shared" ca="1" si="30"/>
        <v>44</v>
      </c>
      <c r="C40" s="311">
        <f ca="1">I39+1</f>
        <v>43403</v>
      </c>
      <c r="D40" s="311">
        <f ca="1">C40+1</f>
        <v>43404</v>
      </c>
      <c r="E40" s="311">
        <f t="shared" ca="1" si="31"/>
        <v>43405</v>
      </c>
      <c r="F40" s="311">
        <f t="shared" ca="1" si="31"/>
        <v>43406</v>
      </c>
      <c r="G40" s="311">
        <f t="shared" ca="1" si="31"/>
        <v>43407</v>
      </c>
      <c r="H40" s="311">
        <f t="shared" ca="1" si="31"/>
        <v>43408</v>
      </c>
      <c r="I40" s="311">
        <f t="shared" ca="1" si="31"/>
        <v>43409</v>
      </c>
      <c r="J40" s="314"/>
      <c r="K40" s="310">
        <f t="shared" ca="1" si="32"/>
        <v>49</v>
      </c>
      <c r="L40" s="311">
        <f ca="1">R39+1</f>
        <v>43438</v>
      </c>
      <c r="M40" s="311">
        <f ca="1">L40+1</f>
        <v>43439</v>
      </c>
      <c r="N40" s="311">
        <f t="shared" ca="1" si="33"/>
        <v>43440</v>
      </c>
      <c r="O40" s="311">
        <f t="shared" ca="1" si="33"/>
        <v>43441</v>
      </c>
      <c r="P40" s="311">
        <f t="shared" ca="1" si="33"/>
        <v>43442</v>
      </c>
      <c r="Q40" s="311">
        <f t="shared" ca="1" si="33"/>
        <v>43443</v>
      </c>
      <c r="R40" s="311">
        <f t="shared" ca="1" si="33"/>
        <v>43444</v>
      </c>
      <c r="T40" s="310">
        <f t="shared" ca="1" si="34"/>
        <v>1</v>
      </c>
      <c r="U40" s="311">
        <f ca="1">AA39+1</f>
        <v>43466</v>
      </c>
      <c r="V40" s="311">
        <f ca="1">U40+1</f>
        <v>43467</v>
      </c>
      <c r="W40" s="311">
        <f t="shared" ca="1" si="35"/>
        <v>43468</v>
      </c>
      <c r="X40" s="311">
        <f t="shared" ca="1" si="35"/>
        <v>43469</v>
      </c>
      <c r="Y40" s="311">
        <f t="shared" ca="1" si="35"/>
        <v>43470</v>
      </c>
      <c r="Z40" s="311">
        <f t="shared" ca="1" si="35"/>
        <v>43471</v>
      </c>
      <c r="AA40" s="311">
        <f t="shared" ca="1" si="35"/>
        <v>43472</v>
      </c>
    </row>
  </sheetData>
  <mergeCells count="24">
    <mergeCell ref="U13:AA13"/>
    <mergeCell ref="B3:B4"/>
    <mergeCell ref="C3:I3"/>
    <mergeCell ref="K3:K4"/>
    <mergeCell ref="L3:R3"/>
    <mergeCell ref="T3:T4"/>
    <mergeCell ref="U3:AA3"/>
    <mergeCell ref="B13:B14"/>
    <mergeCell ref="C13:I13"/>
    <mergeCell ref="K13:K14"/>
    <mergeCell ref="L13:R13"/>
    <mergeCell ref="T13:T14"/>
    <mergeCell ref="U33:AA33"/>
    <mergeCell ref="B23:B24"/>
    <mergeCell ref="C23:I23"/>
    <mergeCell ref="K23:K24"/>
    <mergeCell ref="L23:R23"/>
    <mergeCell ref="T23:T24"/>
    <mergeCell ref="U23:AA23"/>
    <mergeCell ref="B33:B34"/>
    <mergeCell ref="C33:I33"/>
    <mergeCell ref="K33:K34"/>
    <mergeCell ref="L33:R33"/>
    <mergeCell ref="T33:T34"/>
  </mergeCells>
  <conditionalFormatting sqref="C5:I10 L5:R10 U5:AA10 C15:I20 L15:R20 U15:AA20 C25:I30 L25:R30 U25:AA30 C35:I40 L35:R40 U35:AA40">
    <cfRule type="expression" dxfId="31" priority="347">
      <formula>CHOOSE(WEEKDAY(C5), "Sun","Mon","Tue","Wed","Thu","Fri","Sat")="Sat"</formula>
    </cfRule>
    <cfRule type="expression" dxfId="30" priority="348">
      <formula>CHOOSE(WEEKDAY(C5), "Sun","Mon","Tue","Wed","Thu","Fri","Sat")="Sun"</formula>
    </cfRule>
  </conditionalFormatting>
  <conditionalFormatting sqref="C5:I10">
    <cfRule type="expression" dxfId="26" priority="1">
      <formula>MONTH(C5)&lt;&gt;MONTH($C$3)</formula>
    </cfRule>
  </conditionalFormatting>
  <conditionalFormatting sqref="C15:I20">
    <cfRule type="expression" dxfId="25" priority="12">
      <formula>MONTH(C15)&lt;&gt;MONTH($C$13)</formula>
    </cfRule>
  </conditionalFormatting>
  <conditionalFormatting sqref="C25:I30">
    <cfRule type="expression" dxfId="24" priority="17">
      <formula>MONTH(C25)&lt;&gt;MONTH($C$23)</formula>
    </cfRule>
  </conditionalFormatting>
  <conditionalFormatting sqref="C35:I40">
    <cfRule type="expression" dxfId="23" priority="20">
      <formula>MONTH(C35)&lt;&gt;MONTH($C$33)</formula>
    </cfRule>
  </conditionalFormatting>
  <conditionalFormatting sqref="L5:R10">
    <cfRule type="expression" dxfId="22" priority="10">
      <formula>MONTH(L5)&lt;&gt;MONTH($L$3)</formula>
    </cfRule>
  </conditionalFormatting>
  <conditionalFormatting sqref="L15:R20">
    <cfRule type="expression" dxfId="21" priority="9">
      <formula>MONTH(L15)&lt;&gt;MONTH($L$13)</formula>
    </cfRule>
  </conditionalFormatting>
  <conditionalFormatting sqref="L25:R30">
    <cfRule type="expression" dxfId="20" priority="18">
      <formula>MONTH(L25)&lt;&gt;MONTH($L$23)</formula>
    </cfRule>
  </conditionalFormatting>
  <conditionalFormatting sqref="L35:R40">
    <cfRule type="expression" dxfId="19" priority="21">
      <formula>MONTH(L35)&lt;&gt;MONTH($L$33)</formula>
    </cfRule>
  </conditionalFormatting>
  <conditionalFormatting sqref="U5:AA10">
    <cfRule type="expression" dxfId="18" priority="11">
      <formula>MONTH(U5)&lt;&gt;MONTH($U$3)</formula>
    </cfRule>
  </conditionalFormatting>
  <conditionalFormatting sqref="U15:AA20">
    <cfRule type="expression" dxfId="17" priority="14">
      <formula>MONTH(U15)&lt;&gt;MONTH($U$13)</formula>
    </cfRule>
  </conditionalFormatting>
  <conditionalFormatting sqref="U25:AA30">
    <cfRule type="expression" dxfId="16" priority="19">
      <formula>MONTH(U25)&lt;&gt;MONTH($U$23)</formula>
    </cfRule>
  </conditionalFormatting>
  <conditionalFormatting sqref="U35:AA40 L35:R40 C35:I40 U25:AA30 L25:R30 C25:I30 U15:AA20 C15:I20 U5:AA10 L5:R10 L15:R20 C5:I10">
    <cfRule type="cellIs" dxfId="15" priority="346" operator="equal">
      <formula>$AF$25</formula>
    </cfRule>
  </conditionalFormatting>
  <conditionalFormatting sqref="U35:AA40">
    <cfRule type="expression" dxfId="14" priority="22">
      <formula>MONTH(U35)&lt;&gt;MONTH($U$33)</formula>
    </cfRule>
  </conditionalFormatting>
  <conditionalFormatting sqref="AF27">
    <cfRule type="expression" dxfId="13" priority="15">
      <formula>AF27="Jan"</formula>
    </cfRule>
  </conditionalFormatting>
  <conditionalFormatting sqref="AF28">
    <cfRule type="expression" dxfId="12" priority="16">
      <formula>AF28="Sat"</formula>
    </cfRule>
  </conditionalFormatting>
  <dataValidations count="20">
    <dataValidation type="list" allowBlank="1" showInputMessage="1" showErrorMessage="1" sqref="AF3" xr:uid="{0718BEAC-1CDE-4B8C-8542-8FFDB34D254D}">
      <formula1>"ISO,Excel"</formula1>
    </dataValidation>
    <dataValidation type="list" allowBlank="1" showInputMessage="1" showErrorMessage="1" sqref="AF4" xr:uid="{29343F44-E154-4C77-B6D7-02CEC30CF353}">
      <formula1>$AF$34:$AF$36</formula1>
    </dataValidation>
    <dataValidation allowBlank="1" showInputMessage="1" showErrorMessage="1" promptTitle="CB" prompt=" _x000a_Calendar Begin" sqref="AE6" xr:uid="{8B94C242-F879-4EDB-B39C-283C1D438354}"/>
    <dataValidation allowBlank="1" showInputMessage="1" showErrorMessage="1" promptTitle="CY" prompt=" _x000a_Current Year" sqref="AE7" xr:uid="{D8F1401C-0AEC-432F-BF74-469958F740CC}"/>
    <dataValidation allowBlank="1" showInputMessage="1" showErrorMessage="1" promptTitle="CM" prompt=" _x000a_Current Month" sqref="AE8" xr:uid="{96EDFBB7-60E1-4ECC-AEB9-FFF5EF4BB4FC}"/>
    <dataValidation allowBlank="1" showInputMessage="1" showErrorMessage="1" promptTitle="CD" prompt=" _x000a_Current Day" sqref="AE9" xr:uid="{DF6AE284-55B3-4291-A979-FFDD8A200DD1}"/>
    <dataValidation allowBlank="1" showInputMessage="1" showErrorMessage="1" promptTitle="C" prompt=" _x000a_Calendar ISO_x000a_Calendar Excel" sqref="AE3" xr:uid="{B852CFA4-43D5-445F-9548-F1B1369F0713}"/>
    <dataValidation allowBlank="1" showInputMessage="1" showErrorMessage="1" promptTitle="CSD" prompt=" _x000a_Calendar Start Day_x000a__x000a_M - Monday_x000a_S-Sunday" sqref="AE4" xr:uid="{E560DC7D-CD40-424E-A0B4-F780CB086A20}"/>
    <dataValidation allowBlank="1" showInputMessage="1" showErrorMessage="1" promptTitle="CDF" prompt=" _x000a_Current Day Format_x000a__x000a_YY.MM.DD" sqref="AE10" xr:uid="{40513F6D-C558-413C-8B1F-64D7916D8B9C}"/>
    <dataValidation allowBlank="1" showInputMessage="1" showErrorMessage="1" promptTitle="VF" prompt=" _x000a_Verfügbar Ferien_x000a__x000a_(dieses Jahr)" sqref="AL3" xr:uid="{1D6F8670-862B-4C9F-9BED-D927F338C700}"/>
    <dataValidation allowBlank="1" showInputMessage="1" showErrorMessage="1" promptTitle="VF" prompt=" _x000a_Verfügbar Ferien Total_x000a__x000a_(dieses Jahr und _x000a_letztes Jahr)" sqref="AM3" xr:uid="{C31ECB85-62DF-4DA5-AF62-E0FCA433082B}"/>
    <dataValidation allowBlank="1" showInputMessage="1" showErrorMessage="1" promptTitle="VKS" prompt=" _x000a_Verfügbar Kompensation Stunden" sqref="AN3" xr:uid="{BAF9E00B-3D79-4020-914C-44D78EC7A2A5}"/>
    <dataValidation allowBlank="1" showInputMessage="1" showErrorMessage="1" promptTitle="KST" prompt=" _x000a_Kompensation Stunden pro Tag" sqref="AO3" xr:uid="{BD80D8EE-66CF-4F1F-8F34-E5860B973A52}"/>
    <dataValidation allowBlank="1" showInputMessage="1" showErrorMessage="1" promptTitle="VKT" prompt=" _x000a_Verfügbar Kompensation Tagen" sqref="AP3" xr:uid="{75C49CE7-72EF-4C90-B511-37714DF50F80}"/>
    <dataValidation allowBlank="1" showInputMessage="1" showErrorMessage="1" promptTitle="GF" prompt=" _x000a_Gebraucht Ferien_x000a__x000a_(used Leave)" sqref="AQ3" xr:uid="{D2D9960C-21E5-4A3A-B6A8-CE7D17E90345}"/>
    <dataValidation allowBlank="1" showInputMessage="1" showErrorMessage="1" promptTitle="GK" prompt=" _x000a_Gebraucht Kompensation_x000a__x000a_(used Compensation)" sqref="AR3" xr:uid="{7A75D122-D822-4B10-A4D2-C66B6DAE822A}"/>
    <dataValidation allowBlank="1" showInputMessage="1" showErrorMessage="1" promptTitle="VbF" prompt=" _x000a_Verblieben Ferien_x000a__x000a_(remained Leave)" sqref="AS3" xr:uid="{8F71A0BC-6B05-462D-9ACF-BD48F9FE03EE}"/>
    <dataValidation allowBlank="1" showInputMessage="1" showErrorMessage="1" promptTitle="VbK" prompt=" _x000a_Verblieben Kompensation_x000a__x000a_(remained Compensation)" sqref="AT3" xr:uid="{B739CE23-7868-4D48-B30E-587D34421998}"/>
    <dataValidation allowBlank="1" showInputMessage="1" showErrorMessage="1" promptTitle="Legend" prompt=" _x000a_color codes and days meaning as marked on calendar" sqref="AF13" xr:uid="{6B06E4A1-CB4E-4E8C-AB7F-A89B3C3D385E}"/>
    <dataValidation allowBlank="1" showInputMessage="1" showErrorMessage="1" promptTitle="W" prompt=" _x000a_KW - Kalendar Woche_x000a__x000a_(CW - calendar week)" sqref="AE20" xr:uid="{53677CC7-5B7D-40E7-ADE4-15138948A8AD}"/>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5588" id="{9A594BD6-E6E8-4FAD-A710-469B75D35A5B}">
            <xm:f>C5=INDEX(CFT!$I$3:$I$1000,MATCH(C5,CFT!$I$3:$I$1000),1)</xm:f>
            <x14:dxf>
              <font>
                <color rgb="FFC00000"/>
              </font>
              <fill>
                <patternFill>
                  <bgColor theme="5" tint="0.79998168889431442"/>
                </patternFill>
              </fill>
            </x14:dxf>
          </x14:cfRule>
          <x14:cfRule type="expression" priority="5589" id="{13395F67-B0EF-486B-BDE1-D1AE3E918F39}">
            <xm:f>C5=INDEX(CFK!$L$4:$L$1012,MATCH(C5,CFK!$L$4:$L$1012),1)</xm:f>
            <x14:dxf>
              <font>
                <color theme="8"/>
              </font>
              <fill>
                <patternFill>
                  <bgColor theme="7" tint="0.79998168889431442"/>
                </patternFill>
              </fill>
            </x14:dxf>
          </x14:cfRule>
          <x14:cfRule type="expression" priority="5590" id="{80CF87B5-3A70-49DA-9DB5-40A9438AB6E2}">
            <xm:f>C5=INDEX(CFK!$M$4:$M$1012,MATCH(C5,CFK!$M$4:$M$1012),1)</xm:f>
            <x14:dxf>
              <font>
                <color rgb="FF7030A0"/>
              </font>
              <fill>
                <patternFill>
                  <bgColor theme="7" tint="0.39994506668294322"/>
                </patternFill>
              </fill>
            </x14:dxf>
          </x14:cfRule>
          <xm:sqref>C5:I10 L5:R10 U5:AA10 C15:I20 L15:R20 U15:AA20 C25:I30 L25:R30 U25:AA30 C35:I40 L35:R40 U35:AA40</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4A8D8-D456-42C7-B6F7-E3172E7A3610}">
  <sheetPr codeName="Tabelle21"/>
  <dimension ref="B1:M155"/>
  <sheetViews>
    <sheetView zoomScale="80" zoomScaleNormal="80" workbookViewId="0"/>
  </sheetViews>
  <sheetFormatPr baseColWidth="10" defaultColWidth="9.1640625" defaultRowHeight="15" outlineLevelRow="1" x14ac:dyDescent="0.2"/>
  <cols>
    <col min="1" max="1" width="3.6640625" customWidth="1"/>
    <col min="2" max="2" width="11.6640625" style="636" customWidth="1"/>
    <col min="3" max="3" width="28.1640625" style="491" bestFit="1" customWidth="1"/>
    <col min="4" max="6" width="5.6640625" style="295" customWidth="1"/>
    <col min="7" max="7" width="11" style="248" bestFit="1" customWidth="1"/>
    <col min="8" max="8" width="15.1640625" style="248" bestFit="1" customWidth="1"/>
    <col min="9" max="9" width="11.6640625" style="326" customWidth="1"/>
    <col min="10" max="10" width="13.6640625" style="494" customWidth="1"/>
    <col min="11" max="11" width="2.6640625" customWidth="1"/>
    <col min="12" max="15" width="10.6640625" customWidth="1"/>
    <col min="17" max="17" width="10.83203125" bestFit="1" customWidth="1"/>
    <col min="22" max="22" width="10.83203125" bestFit="1" customWidth="1"/>
  </cols>
  <sheetData>
    <row r="1" spans="2:10" ht="15" customHeight="1" x14ac:dyDescent="0.2">
      <c r="B1" s="651">
        <v>1</v>
      </c>
      <c r="C1" s="651">
        <v>2</v>
      </c>
      <c r="D1" s="651">
        <v>3</v>
      </c>
      <c r="E1" s="651">
        <v>4</v>
      </c>
      <c r="F1" s="651">
        <v>5</v>
      </c>
      <c r="G1" s="651">
        <v>6</v>
      </c>
      <c r="H1" s="651">
        <v>7</v>
      </c>
      <c r="I1" s="651">
        <v>8</v>
      </c>
      <c r="J1" s="651">
        <v>9</v>
      </c>
    </row>
    <row r="2" spans="2:10" x14ac:dyDescent="0.2">
      <c r="B2" s="493" t="s">
        <v>448</v>
      </c>
      <c r="C2" s="492" t="s">
        <v>449</v>
      </c>
      <c r="D2" s="635"/>
      <c r="E2" s="635"/>
      <c r="F2" s="635"/>
      <c r="G2" s="385" t="s">
        <v>450</v>
      </c>
      <c r="H2" s="385" t="s">
        <v>1631</v>
      </c>
      <c r="I2" s="324" t="s">
        <v>318</v>
      </c>
      <c r="J2" s="325" t="s">
        <v>452</v>
      </c>
    </row>
    <row r="3" spans="2:10" x14ac:dyDescent="0.2">
      <c r="B3" s="636" t="s">
        <v>453</v>
      </c>
      <c r="C3" s="491" t="s">
        <v>454</v>
      </c>
      <c r="G3" s="248" t="str">
        <f>CHOOSE(WEEKDAY(I3), "Sun","Mon","Tue","Wed","Thu","Fri","Sat")</f>
        <v>Tue</v>
      </c>
      <c r="H3" s="248">
        <f>WEEKNUM(I3,2)</f>
        <v>1</v>
      </c>
      <c r="I3" s="326">
        <f>DATE(RIGHT(B3,4),MID(B3,4,2),LEFT(B3,2))</f>
        <v>42004</v>
      </c>
      <c r="J3" s="495">
        <f>I3</f>
        <v>42004</v>
      </c>
    </row>
    <row r="4" spans="2:10" hidden="1" outlineLevel="1" x14ac:dyDescent="0.2">
      <c r="B4" s="636" t="s">
        <v>455</v>
      </c>
      <c r="C4" s="491" t="s">
        <v>456</v>
      </c>
      <c r="G4" s="248" t="str">
        <f t="shared" ref="G4:G67" si="0">CHOOSE(WEEKDAY(I4), "Sun","Mon","Tue","Wed","Thu","Fri","Sat")</f>
        <v>Wed</v>
      </c>
      <c r="H4" s="248">
        <f t="shared" ref="H4:H67" si="1">WEEKNUM(I4,2)</f>
        <v>1</v>
      </c>
      <c r="I4" s="326">
        <f t="shared" ref="I4:I67" si="2">DATE(RIGHT(B4,4),MID(B4,4,2),LEFT(B4,2))</f>
        <v>42005</v>
      </c>
      <c r="J4" s="495">
        <f t="shared" ref="J4:J67" si="3">I4</f>
        <v>42005</v>
      </c>
    </row>
    <row r="5" spans="2:10" hidden="1" outlineLevel="1" x14ac:dyDescent="0.2">
      <c r="B5" s="636" t="s">
        <v>457</v>
      </c>
      <c r="C5" s="491" t="s">
        <v>458</v>
      </c>
      <c r="G5" s="248" t="str">
        <f t="shared" si="0"/>
        <v>Thu</v>
      </c>
      <c r="H5" s="248">
        <f t="shared" si="1"/>
        <v>7</v>
      </c>
      <c r="I5" s="326">
        <f t="shared" si="2"/>
        <v>42048</v>
      </c>
      <c r="J5" s="495">
        <f t="shared" si="3"/>
        <v>42048</v>
      </c>
    </row>
    <row r="6" spans="2:10" hidden="1" outlineLevel="1" x14ac:dyDescent="0.2">
      <c r="B6" s="636" t="s">
        <v>459</v>
      </c>
      <c r="C6" s="491" t="s">
        <v>460</v>
      </c>
      <c r="G6" s="248" t="str">
        <f t="shared" si="0"/>
        <v>Sun</v>
      </c>
      <c r="H6" s="248">
        <f t="shared" si="1"/>
        <v>13</v>
      </c>
      <c r="I6" s="326">
        <f t="shared" si="2"/>
        <v>42093</v>
      </c>
      <c r="J6" s="495">
        <f t="shared" si="3"/>
        <v>42093</v>
      </c>
    </row>
    <row r="7" spans="2:10" hidden="1" outlineLevel="1" x14ac:dyDescent="0.2">
      <c r="B7" s="636" t="s">
        <v>461</v>
      </c>
      <c r="C7" s="491" t="s">
        <v>462</v>
      </c>
      <c r="G7" s="248" t="str">
        <f t="shared" si="0"/>
        <v>Mon</v>
      </c>
      <c r="H7" s="248">
        <f t="shared" si="1"/>
        <v>15</v>
      </c>
      <c r="I7" s="326">
        <f t="shared" si="2"/>
        <v>42101</v>
      </c>
      <c r="J7" s="495">
        <f t="shared" si="3"/>
        <v>42101</v>
      </c>
    </row>
    <row r="8" spans="2:10" hidden="1" outlineLevel="1" x14ac:dyDescent="0.2">
      <c r="B8" s="636" t="s">
        <v>463</v>
      </c>
      <c r="C8" s="491" t="s">
        <v>464</v>
      </c>
      <c r="G8" s="248" t="str">
        <f t="shared" si="0"/>
        <v>Sun</v>
      </c>
      <c r="H8" s="248">
        <f t="shared" si="1"/>
        <v>15</v>
      </c>
      <c r="I8" s="326">
        <f t="shared" si="2"/>
        <v>42107</v>
      </c>
      <c r="J8" s="495">
        <f t="shared" si="3"/>
        <v>42107</v>
      </c>
    </row>
    <row r="9" spans="2:10" hidden="1" outlineLevel="1" x14ac:dyDescent="0.2">
      <c r="B9" s="636" t="s">
        <v>465</v>
      </c>
      <c r="C9" s="491" t="s">
        <v>466</v>
      </c>
      <c r="G9" s="248" t="str">
        <f t="shared" si="0"/>
        <v>Fri</v>
      </c>
      <c r="H9" s="248">
        <f t="shared" si="1"/>
        <v>16</v>
      </c>
      <c r="I9" s="326">
        <f t="shared" si="2"/>
        <v>42112</v>
      </c>
      <c r="J9" s="495">
        <f t="shared" si="3"/>
        <v>42112</v>
      </c>
    </row>
    <row r="10" spans="2:10" hidden="1" outlineLevel="1" x14ac:dyDescent="0.2">
      <c r="B10" s="636" t="s">
        <v>467</v>
      </c>
      <c r="C10" s="491" t="s">
        <v>468</v>
      </c>
      <c r="G10" s="248" t="str">
        <f t="shared" si="0"/>
        <v>Sun</v>
      </c>
      <c r="H10" s="248">
        <f t="shared" si="1"/>
        <v>16</v>
      </c>
      <c r="I10" s="326">
        <f t="shared" si="2"/>
        <v>42114</v>
      </c>
      <c r="J10" s="495">
        <f t="shared" si="3"/>
        <v>42114</v>
      </c>
    </row>
    <row r="11" spans="2:10" hidden="1" outlineLevel="1" x14ac:dyDescent="0.2">
      <c r="B11" s="636" t="s">
        <v>469</v>
      </c>
      <c r="C11" s="491" t="s">
        <v>75</v>
      </c>
      <c r="G11" s="248" t="str">
        <f t="shared" si="0"/>
        <v>Mon</v>
      </c>
      <c r="H11" s="248">
        <f t="shared" si="1"/>
        <v>17</v>
      </c>
      <c r="I11" s="326">
        <f t="shared" si="2"/>
        <v>42115</v>
      </c>
      <c r="J11" s="495">
        <f t="shared" si="3"/>
        <v>42115</v>
      </c>
    </row>
    <row r="12" spans="2:10" hidden="1" outlineLevel="1" x14ac:dyDescent="0.2">
      <c r="B12" s="636" t="s">
        <v>470</v>
      </c>
      <c r="C12" s="491" t="s">
        <v>95</v>
      </c>
      <c r="G12" s="248" t="str">
        <f t="shared" si="0"/>
        <v>Wed</v>
      </c>
      <c r="H12" s="248">
        <f t="shared" si="1"/>
        <v>18</v>
      </c>
      <c r="I12" s="326">
        <f t="shared" si="2"/>
        <v>42124</v>
      </c>
      <c r="J12" s="495">
        <f t="shared" si="3"/>
        <v>42124</v>
      </c>
    </row>
    <row r="13" spans="2:10" hidden="1" outlineLevel="1" x14ac:dyDescent="0.2">
      <c r="B13" s="636" t="s">
        <v>471</v>
      </c>
      <c r="C13" s="491" t="s">
        <v>472</v>
      </c>
      <c r="G13" s="248" t="str">
        <f t="shared" si="0"/>
        <v>Sun</v>
      </c>
      <c r="H13" s="248">
        <f t="shared" si="1"/>
        <v>19</v>
      </c>
      <c r="I13" s="326">
        <f t="shared" si="2"/>
        <v>42135</v>
      </c>
      <c r="J13" s="495">
        <f t="shared" si="3"/>
        <v>42135</v>
      </c>
    </row>
    <row r="14" spans="2:10" hidden="1" outlineLevel="1" x14ac:dyDescent="0.2">
      <c r="B14" s="636" t="s">
        <v>473</v>
      </c>
      <c r="C14" s="491" t="s">
        <v>474</v>
      </c>
      <c r="G14" s="248" t="str">
        <f t="shared" si="0"/>
        <v>Thu</v>
      </c>
      <c r="H14" s="248">
        <f t="shared" si="1"/>
        <v>22</v>
      </c>
      <c r="I14" s="326">
        <f t="shared" si="2"/>
        <v>42153</v>
      </c>
      <c r="J14" s="495">
        <f t="shared" si="3"/>
        <v>42153</v>
      </c>
    </row>
    <row r="15" spans="2:10" hidden="1" outlineLevel="1" x14ac:dyDescent="0.2">
      <c r="B15" s="636" t="s">
        <v>475</v>
      </c>
      <c r="C15" s="491" t="s">
        <v>476</v>
      </c>
      <c r="G15" s="248" t="str">
        <f t="shared" si="0"/>
        <v>Sun</v>
      </c>
      <c r="H15" s="248">
        <f t="shared" si="1"/>
        <v>22</v>
      </c>
      <c r="I15" s="326">
        <f t="shared" si="2"/>
        <v>42156</v>
      </c>
      <c r="J15" s="495">
        <f t="shared" si="3"/>
        <v>42156</v>
      </c>
    </row>
    <row r="16" spans="2:10" hidden="1" outlineLevel="1" x14ac:dyDescent="0.2">
      <c r="B16" s="636" t="s">
        <v>477</v>
      </c>
      <c r="C16" s="491" t="s">
        <v>478</v>
      </c>
      <c r="G16" s="248" t="str">
        <f t="shared" si="0"/>
        <v>Sun</v>
      </c>
      <c r="H16" s="248">
        <f t="shared" si="1"/>
        <v>23</v>
      </c>
      <c r="I16" s="326">
        <f t="shared" si="2"/>
        <v>42163</v>
      </c>
      <c r="J16" s="495">
        <f t="shared" si="3"/>
        <v>42163</v>
      </c>
    </row>
    <row r="17" spans="2:10" hidden="1" outlineLevel="1" x14ac:dyDescent="0.2">
      <c r="B17" s="636" t="s">
        <v>479</v>
      </c>
      <c r="C17" s="491" t="s">
        <v>399</v>
      </c>
      <c r="G17" s="248" t="str">
        <f t="shared" si="0"/>
        <v>Mon</v>
      </c>
      <c r="H17" s="248">
        <f t="shared" si="1"/>
        <v>24</v>
      </c>
      <c r="I17" s="326">
        <f t="shared" si="2"/>
        <v>42164</v>
      </c>
      <c r="J17" s="495">
        <f t="shared" si="3"/>
        <v>42164</v>
      </c>
    </row>
    <row r="18" spans="2:10" hidden="1" outlineLevel="1" x14ac:dyDescent="0.2">
      <c r="B18" s="636" t="s">
        <v>480</v>
      </c>
      <c r="C18" s="491" t="s">
        <v>481</v>
      </c>
      <c r="G18" s="248" t="str">
        <f t="shared" si="0"/>
        <v>Thu</v>
      </c>
      <c r="H18" s="248">
        <f t="shared" si="1"/>
        <v>25</v>
      </c>
      <c r="I18" s="326">
        <f t="shared" si="2"/>
        <v>42174</v>
      </c>
      <c r="J18" s="495">
        <f t="shared" si="3"/>
        <v>42174</v>
      </c>
    </row>
    <row r="19" spans="2:10" hidden="1" outlineLevel="1" x14ac:dyDescent="0.2">
      <c r="B19" s="636" t="s">
        <v>482</v>
      </c>
      <c r="C19" s="491" t="s">
        <v>483</v>
      </c>
      <c r="G19" s="248" t="str">
        <f t="shared" si="0"/>
        <v>Thu</v>
      </c>
      <c r="H19" s="248">
        <f t="shared" si="1"/>
        <v>31</v>
      </c>
      <c r="I19" s="326">
        <f t="shared" si="2"/>
        <v>42216</v>
      </c>
      <c r="J19" s="495">
        <f t="shared" si="3"/>
        <v>42216</v>
      </c>
    </row>
    <row r="20" spans="2:10" hidden="1" outlineLevel="1" x14ac:dyDescent="0.2">
      <c r="B20" s="636" t="s">
        <v>484</v>
      </c>
      <c r="C20" s="491" t="s">
        <v>485</v>
      </c>
      <c r="G20" s="248" t="str">
        <f t="shared" si="0"/>
        <v>Mon</v>
      </c>
      <c r="H20" s="248">
        <f t="shared" si="1"/>
        <v>37</v>
      </c>
      <c r="I20" s="326">
        <f t="shared" si="2"/>
        <v>42255</v>
      </c>
      <c r="J20" s="495">
        <f t="shared" si="3"/>
        <v>42255</v>
      </c>
    </row>
    <row r="21" spans="2:10" hidden="1" outlineLevel="1" x14ac:dyDescent="0.2">
      <c r="B21" s="636" t="s">
        <v>486</v>
      </c>
      <c r="C21" s="491" t="s">
        <v>487</v>
      </c>
      <c r="G21" s="248" t="str">
        <f t="shared" si="0"/>
        <v>Sun</v>
      </c>
      <c r="H21" s="248">
        <f t="shared" si="1"/>
        <v>37</v>
      </c>
      <c r="I21" s="326">
        <f t="shared" si="2"/>
        <v>42261</v>
      </c>
      <c r="J21" s="495">
        <f t="shared" si="3"/>
        <v>42261</v>
      </c>
    </row>
    <row r="22" spans="2:10" hidden="1" outlineLevel="1" x14ac:dyDescent="0.2">
      <c r="B22" s="636" t="s">
        <v>488</v>
      </c>
      <c r="C22" s="491" t="s">
        <v>489</v>
      </c>
      <c r="G22" s="248" t="str">
        <f t="shared" si="0"/>
        <v>Sun</v>
      </c>
      <c r="H22" s="248">
        <f t="shared" si="1"/>
        <v>43</v>
      </c>
      <c r="I22" s="326">
        <f t="shared" si="2"/>
        <v>42303</v>
      </c>
      <c r="J22" s="495">
        <f t="shared" si="3"/>
        <v>42303</v>
      </c>
    </row>
    <row r="23" spans="2:10" hidden="1" outlineLevel="1" x14ac:dyDescent="0.2">
      <c r="B23" s="636" t="s">
        <v>490</v>
      </c>
      <c r="C23" s="491" t="s">
        <v>491</v>
      </c>
      <c r="G23" s="248" t="str">
        <f t="shared" si="0"/>
        <v>Thu</v>
      </c>
      <c r="H23" s="248">
        <f t="shared" si="1"/>
        <v>44</v>
      </c>
      <c r="I23" s="326">
        <f t="shared" si="2"/>
        <v>42307</v>
      </c>
      <c r="J23" s="495">
        <f t="shared" si="3"/>
        <v>42307</v>
      </c>
    </row>
    <row r="24" spans="2:10" hidden="1" outlineLevel="1" x14ac:dyDescent="0.2">
      <c r="B24" s="636" t="s">
        <v>490</v>
      </c>
      <c r="C24" s="491" t="s">
        <v>492</v>
      </c>
      <c r="G24" s="248" t="str">
        <f t="shared" si="0"/>
        <v>Thu</v>
      </c>
      <c r="H24" s="248">
        <f t="shared" si="1"/>
        <v>44</v>
      </c>
      <c r="I24" s="326">
        <f t="shared" si="2"/>
        <v>42307</v>
      </c>
      <c r="J24" s="495">
        <f t="shared" si="3"/>
        <v>42307</v>
      </c>
    </row>
    <row r="25" spans="2:10" hidden="1" outlineLevel="1" x14ac:dyDescent="0.2">
      <c r="B25" s="636" t="s">
        <v>493</v>
      </c>
      <c r="C25" s="491" t="s">
        <v>494</v>
      </c>
      <c r="G25" s="248" t="str">
        <f t="shared" si="0"/>
        <v>Fri</v>
      </c>
      <c r="H25" s="248">
        <f t="shared" si="1"/>
        <v>44</v>
      </c>
      <c r="I25" s="326">
        <f t="shared" si="2"/>
        <v>42308</v>
      </c>
      <c r="J25" s="495">
        <f t="shared" si="3"/>
        <v>42308</v>
      </c>
    </row>
    <row r="26" spans="2:10" hidden="1" outlineLevel="1" x14ac:dyDescent="0.2">
      <c r="B26" s="636" t="s">
        <v>495</v>
      </c>
      <c r="C26" s="491" t="s">
        <v>496</v>
      </c>
      <c r="G26" s="248" t="str">
        <f t="shared" si="0"/>
        <v>Sat</v>
      </c>
      <c r="H26" s="248">
        <f t="shared" si="1"/>
        <v>44</v>
      </c>
      <c r="I26" s="326">
        <f t="shared" si="2"/>
        <v>42309</v>
      </c>
      <c r="J26" s="495">
        <f t="shared" si="3"/>
        <v>42309</v>
      </c>
    </row>
    <row r="27" spans="2:10" hidden="1" outlineLevel="1" x14ac:dyDescent="0.2">
      <c r="B27" s="636" t="s">
        <v>497</v>
      </c>
      <c r="C27" s="491" t="s">
        <v>498</v>
      </c>
      <c r="G27" s="248" t="str">
        <f t="shared" si="0"/>
        <v>Sun</v>
      </c>
      <c r="H27" s="248">
        <f t="shared" si="1"/>
        <v>44</v>
      </c>
      <c r="I27" s="326">
        <f t="shared" si="2"/>
        <v>42310</v>
      </c>
      <c r="J27" s="495">
        <f t="shared" si="3"/>
        <v>42310</v>
      </c>
    </row>
    <row r="28" spans="2:10" hidden="1" outlineLevel="1" x14ac:dyDescent="0.2">
      <c r="B28" s="636" t="s">
        <v>499</v>
      </c>
      <c r="C28" s="491" t="s">
        <v>500</v>
      </c>
      <c r="G28" s="248" t="str">
        <f t="shared" si="0"/>
        <v>Sun</v>
      </c>
      <c r="H28" s="248">
        <f t="shared" si="1"/>
        <v>47</v>
      </c>
      <c r="I28" s="326">
        <f t="shared" si="2"/>
        <v>42331</v>
      </c>
      <c r="J28" s="495">
        <f t="shared" si="3"/>
        <v>42331</v>
      </c>
    </row>
    <row r="29" spans="2:10" hidden="1" outlineLevel="1" x14ac:dyDescent="0.2">
      <c r="B29" s="636" t="s">
        <v>501</v>
      </c>
      <c r="C29" s="491" t="s">
        <v>502</v>
      </c>
      <c r="G29" s="248" t="str">
        <f t="shared" si="0"/>
        <v>Sun</v>
      </c>
      <c r="H29" s="248">
        <f t="shared" si="1"/>
        <v>48</v>
      </c>
      <c r="I29" s="326">
        <f t="shared" si="2"/>
        <v>42338</v>
      </c>
      <c r="J29" s="495">
        <f t="shared" si="3"/>
        <v>42338</v>
      </c>
    </row>
    <row r="30" spans="2:10" hidden="1" outlineLevel="1" x14ac:dyDescent="0.2">
      <c r="B30" s="636" t="s">
        <v>503</v>
      </c>
      <c r="C30" s="491" t="s">
        <v>504</v>
      </c>
      <c r="G30" s="248" t="str">
        <f t="shared" si="0"/>
        <v>Fri</v>
      </c>
      <c r="H30" s="248">
        <f t="shared" si="1"/>
        <v>49</v>
      </c>
      <c r="I30" s="326">
        <f t="shared" si="2"/>
        <v>42343</v>
      </c>
      <c r="J30" s="495">
        <f t="shared" si="3"/>
        <v>42343</v>
      </c>
    </row>
    <row r="31" spans="2:10" hidden="1" outlineLevel="1" x14ac:dyDescent="0.2">
      <c r="B31" s="636" t="s">
        <v>505</v>
      </c>
      <c r="C31" s="491" t="s">
        <v>506</v>
      </c>
      <c r="G31" s="248" t="str">
        <f t="shared" si="0"/>
        <v>Sun</v>
      </c>
      <c r="H31" s="248">
        <f t="shared" si="1"/>
        <v>49</v>
      </c>
      <c r="I31" s="326">
        <f t="shared" si="2"/>
        <v>42345</v>
      </c>
      <c r="J31" s="495">
        <f t="shared" si="3"/>
        <v>42345</v>
      </c>
    </row>
    <row r="32" spans="2:10" hidden="1" outlineLevel="1" x14ac:dyDescent="0.2">
      <c r="B32" s="636" t="s">
        <v>507</v>
      </c>
      <c r="C32" s="491" t="s">
        <v>508</v>
      </c>
      <c r="G32" s="248" t="str">
        <f t="shared" si="0"/>
        <v>Sun</v>
      </c>
      <c r="H32" s="248">
        <f t="shared" si="1"/>
        <v>50</v>
      </c>
      <c r="I32" s="326">
        <f t="shared" si="2"/>
        <v>42352</v>
      </c>
      <c r="J32" s="495">
        <f t="shared" si="3"/>
        <v>42352</v>
      </c>
    </row>
    <row r="33" spans="2:13" hidden="1" outlineLevel="1" x14ac:dyDescent="0.2">
      <c r="B33" s="636" t="s">
        <v>509</v>
      </c>
      <c r="C33" s="491" t="s">
        <v>510</v>
      </c>
      <c r="G33" s="248" t="str">
        <f t="shared" si="0"/>
        <v>Sun</v>
      </c>
      <c r="H33" s="248">
        <f t="shared" si="1"/>
        <v>51</v>
      </c>
      <c r="I33" s="326">
        <f t="shared" si="2"/>
        <v>42359</v>
      </c>
      <c r="J33" s="495">
        <f t="shared" si="3"/>
        <v>42359</v>
      </c>
      <c r="K33" s="323"/>
    </row>
    <row r="34" spans="2:13" hidden="1" outlineLevel="1" x14ac:dyDescent="0.2">
      <c r="B34" s="636" t="s">
        <v>511</v>
      </c>
      <c r="C34" s="491" t="s">
        <v>512</v>
      </c>
      <c r="G34" s="248" t="str">
        <f t="shared" si="0"/>
        <v>Tue</v>
      </c>
      <c r="H34" s="248">
        <f t="shared" si="1"/>
        <v>52</v>
      </c>
      <c r="I34" s="326">
        <f t="shared" si="2"/>
        <v>42361</v>
      </c>
      <c r="J34" s="495">
        <f t="shared" si="3"/>
        <v>42361</v>
      </c>
      <c r="K34" s="323"/>
    </row>
    <row r="35" spans="2:13" hidden="1" outlineLevel="1" x14ac:dyDescent="0.2">
      <c r="B35" s="636" t="s">
        <v>513</v>
      </c>
      <c r="C35" s="491" t="s">
        <v>514</v>
      </c>
      <c r="G35" s="248" t="str">
        <f t="shared" si="0"/>
        <v>Wed</v>
      </c>
      <c r="H35" s="248">
        <f t="shared" si="1"/>
        <v>52</v>
      </c>
      <c r="I35" s="326">
        <f t="shared" si="2"/>
        <v>42362</v>
      </c>
      <c r="J35" s="495">
        <f t="shared" si="3"/>
        <v>42362</v>
      </c>
      <c r="K35" s="323"/>
    </row>
    <row r="36" spans="2:13" hidden="1" outlineLevel="1" x14ac:dyDescent="0.2">
      <c r="B36" s="636" t="s">
        <v>515</v>
      </c>
      <c r="C36" s="491" t="s">
        <v>516</v>
      </c>
      <c r="G36" s="248" t="str">
        <f t="shared" si="0"/>
        <v>Thu</v>
      </c>
      <c r="H36" s="248">
        <f t="shared" si="1"/>
        <v>52</v>
      </c>
      <c r="I36" s="326">
        <f t="shared" si="2"/>
        <v>42363</v>
      </c>
      <c r="J36" s="495">
        <f t="shared" si="3"/>
        <v>42363</v>
      </c>
      <c r="K36" s="323"/>
    </row>
    <row r="37" spans="2:13" collapsed="1" x14ac:dyDescent="0.2">
      <c r="B37" s="636" t="s">
        <v>517</v>
      </c>
      <c r="C37" s="491" t="s">
        <v>518</v>
      </c>
      <c r="G37" s="248" t="str">
        <f t="shared" si="0"/>
        <v>Tue</v>
      </c>
      <c r="H37" s="248">
        <f t="shared" si="1"/>
        <v>53</v>
      </c>
      <c r="I37" s="326">
        <f t="shared" si="2"/>
        <v>42368</v>
      </c>
      <c r="J37" s="495">
        <f t="shared" si="3"/>
        <v>42368</v>
      </c>
      <c r="K37" s="323"/>
      <c r="L37" s="326">
        <v>43830</v>
      </c>
      <c r="M37" s="490" t="s">
        <v>518</v>
      </c>
    </row>
    <row r="38" spans="2:13" x14ac:dyDescent="0.2">
      <c r="B38" s="636" t="s">
        <v>519</v>
      </c>
      <c r="C38" s="491" t="s">
        <v>454</v>
      </c>
      <c r="G38" s="248" t="str">
        <f t="shared" si="0"/>
        <v>Wed</v>
      </c>
      <c r="H38" s="248">
        <f t="shared" si="1"/>
        <v>1</v>
      </c>
      <c r="I38" s="326">
        <f t="shared" si="2"/>
        <v>42369</v>
      </c>
      <c r="J38" s="495">
        <f t="shared" si="3"/>
        <v>42369</v>
      </c>
      <c r="K38" s="323"/>
      <c r="L38" s="326">
        <v>43831</v>
      </c>
      <c r="M38" s="490" t="s">
        <v>520</v>
      </c>
    </row>
    <row r="39" spans="2:13" hidden="1" outlineLevel="1" x14ac:dyDescent="0.2">
      <c r="B39" s="636" t="s">
        <v>521</v>
      </c>
      <c r="C39" s="491" t="s">
        <v>456</v>
      </c>
      <c r="G39" s="248" t="str">
        <f t="shared" si="0"/>
        <v>Thu</v>
      </c>
      <c r="H39" s="248">
        <f t="shared" si="1"/>
        <v>1</v>
      </c>
      <c r="I39" s="326">
        <f t="shared" si="2"/>
        <v>42370</v>
      </c>
      <c r="J39" s="495">
        <f t="shared" si="3"/>
        <v>42370</v>
      </c>
      <c r="K39" s="323"/>
      <c r="L39" s="326">
        <v>43832</v>
      </c>
      <c r="M39" s="490" t="s">
        <v>456</v>
      </c>
    </row>
    <row r="40" spans="2:13" hidden="1" outlineLevel="1" x14ac:dyDescent="0.2">
      <c r="B40" s="636" t="s">
        <v>522</v>
      </c>
      <c r="C40" s="491" t="s">
        <v>458</v>
      </c>
      <c r="G40" s="248" t="str">
        <f t="shared" si="0"/>
        <v>Fri</v>
      </c>
      <c r="H40" s="248">
        <f t="shared" si="1"/>
        <v>7</v>
      </c>
      <c r="I40" s="326">
        <f t="shared" si="2"/>
        <v>42413</v>
      </c>
      <c r="J40" s="495">
        <f t="shared" si="3"/>
        <v>42413</v>
      </c>
      <c r="K40" s="323"/>
      <c r="L40" s="326">
        <v>43836</v>
      </c>
      <c r="M40" s="490" t="s">
        <v>523</v>
      </c>
    </row>
    <row r="41" spans="2:13" hidden="1" outlineLevel="1" x14ac:dyDescent="0.2">
      <c r="B41" s="636" t="s">
        <v>524</v>
      </c>
      <c r="C41" s="491" t="s">
        <v>460</v>
      </c>
      <c r="G41" s="248" t="str">
        <f t="shared" si="0"/>
        <v>Sun</v>
      </c>
      <c r="H41" s="248">
        <f t="shared" si="1"/>
        <v>13</v>
      </c>
      <c r="I41" s="326">
        <f t="shared" si="2"/>
        <v>42457</v>
      </c>
      <c r="J41" s="495">
        <f t="shared" si="3"/>
        <v>42457</v>
      </c>
      <c r="K41" s="323"/>
      <c r="L41" s="326">
        <v>43909</v>
      </c>
      <c r="M41" s="490" t="s">
        <v>525</v>
      </c>
    </row>
    <row r="42" spans="2:13" hidden="1" outlineLevel="1" x14ac:dyDescent="0.2">
      <c r="B42" s="636" t="s">
        <v>526</v>
      </c>
      <c r="C42" s="491" t="s">
        <v>464</v>
      </c>
      <c r="G42" s="248" t="str">
        <f t="shared" si="0"/>
        <v>Sun</v>
      </c>
      <c r="H42" s="248">
        <f t="shared" si="1"/>
        <v>14</v>
      </c>
      <c r="I42" s="326">
        <f t="shared" si="2"/>
        <v>42464</v>
      </c>
      <c r="J42" s="495">
        <f t="shared" si="3"/>
        <v>42464</v>
      </c>
      <c r="K42" s="323"/>
      <c r="L42" s="326">
        <v>43931</v>
      </c>
      <c r="M42" s="490" t="s">
        <v>466</v>
      </c>
    </row>
    <row r="43" spans="2:13" hidden="1" outlineLevel="1" x14ac:dyDescent="0.2">
      <c r="B43" s="636" t="s">
        <v>527</v>
      </c>
      <c r="C43" s="491" t="s">
        <v>466</v>
      </c>
      <c r="G43" s="248" t="str">
        <f t="shared" si="0"/>
        <v>Fri</v>
      </c>
      <c r="H43" s="248">
        <f t="shared" si="1"/>
        <v>15</v>
      </c>
      <c r="I43" s="326">
        <f t="shared" si="2"/>
        <v>42469</v>
      </c>
      <c r="J43" s="495">
        <f t="shared" si="3"/>
        <v>42469</v>
      </c>
      <c r="K43" s="323"/>
      <c r="L43" s="326">
        <v>43933</v>
      </c>
      <c r="M43" s="490" t="s">
        <v>528</v>
      </c>
    </row>
    <row r="44" spans="2:13" hidden="1" outlineLevel="1" x14ac:dyDescent="0.2">
      <c r="B44" s="636" t="s">
        <v>529</v>
      </c>
      <c r="C44" s="491" t="s">
        <v>468</v>
      </c>
      <c r="G44" s="248" t="str">
        <f t="shared" si="0"/>
        <v>Sun</v>
      </c>
      <c r="H44" s="248">
        <f t="shared" si="1"/>
        <v>15</v>
      </c>
      <c r="I44" s="326">
        <f t="shared" si="2"/>
        <v>42471</v>
      </c>
      <c r="J44" s="495">
        <f t="shared" si="3"/>
        <v>42471</v>
      </c>
      <c r="K44" s="323"/>
      <c r="L44" s="326">
        <v>43934</v>
      </c>
      <c r="M44" s="490" t="s">
        <v>75</v>
      </c>
    </row>
    <row r="45" spans="2:13" hidden="1" outlineLevel="1" x14ac:dyDescent="0.2">
      <c r="B45" s="636" t="s">
        <v>530</v>
      </c>
      <c r="C45" s="491" t="s">
        <v>75</v>
      </c>
      <c r="G45" s="248" t="str">
        <f t="shared" si="0"/>
        <v>Mon</v>
      </c>
      <c r="H45" s="248">
        <f t="shared" si="1"/>
        <v>16</v>
      </c>
      <c r="I45" s="326">
        <f t="shared" si="2"/>
        <v>42472</v>
      </c>
      <c r="J45" s="495">
        <f t="shared" si="3"/>
        <v>42472</v>
      </c>
      <c r="K45" s="323"/>
      <c r="L45" s="326">
        <v>43952</v>
      </c>
      <c r="M45" s="490" t="s">
        <v>95</v>
      </c>
    </row>
    <row r="46" spans="2:13" hidden="1" outlineLevel="1" x14ac:dyDescent="0.2">
      <c r="B46" s="636" t="s">
        <v>531</v>
      </c>
      <c r="C46" s="491" t="s">
        <v>462</v>
      </c>
      <c r="G46" s="248" t="str">
        <f t="shared" si="0"/>
        <v>Mon</v>
      </c>
      <c r="H46" s="248">
        <f t="shared" si="1"/>
        <v>17</v>
      </c>
      <c r="I46" s="326">
        <f t="shared" si="2"/>
        <v>42479</v>
      </c>
      <c r="J46" s="495">
        <f t="shared" si="3"/>
        <v>42479</v>
      </c>
      <c r="K46" s="323"/>
      <c r="L46" s="326">
        <v>43972</v>
      </c>
      <c r="M46" s="490" t="s">
        <v>474</v>
      </c>
    </row>
    <row r="47" spans="2:13" hidden="1" outlineLevel="1" x14ac:dyDescent="0.2">
      <c r="B47" s="636" t="s">
        <v>532</v>
      </c>
      <c r="C47" s="491" t="s">
        <v>95</v>
      </c>
      <c r="G47" s="248" t="str">
        <f t="shared" si="0"/>
        <v>Fri</v>
      </c>
      <c r="H47" s="248">
        <f t="shared" si="1"/>
        <v>18</v>
      </c>
      <c r="I47" s="326">
        <f t="shared" si="2"/>
        <v>42490</v>
      </c>
      <c r="J47" s="495">
        <f t="shared" si="3"/>
        <v>42490</v>
      </c>
      <c r="K47" s="323"/>
      <c r="L47" s="326">
        <v>43982</v>
      </c>
      <c r="M47" s="490" t="s">
        <v>533</v>
      </c>
    </row>
    <row r="48" spans="2:13" hidden="1" outlineLevel="1" x14ac:dyDescent="0.2">
      <c r="B48" s="636" t="s">
        <v>534</v>
      </c>
      <c r="C48" s="491" t="s">
        <v>472</v>
      </c>
      <c r="G48" s="248" t="str">
        <f t="shared" si="0"/>
        <v>Sun</v>
      </c>
      <c r="H48" s="248">
        <f t="shared" si="1"/>
        <v>19</v>
      </c>
      <c r="I48" s="326">
        <f t="shared" si="2"/>
        <v>42499</v>
      </c>
      <c r="J48" s="495">
        <f t="shared" si="3"/>
        <v>42499</v>
      </c>
      <c r="K48" s="323"/>
      <c r="L48" s="326">
        <v>43983</v>
      </c>
      <c r="M48" s="490" t="s">
        <v>399</v>
      </c>
    </row>
    <row r="49" spans="2:13" hidden="1" outlineLevel="1" x14ac:dyDescent="0.2">
      <c r="B49" s="636" t="s">
        <v>535</v>
      </c>
      <c r="C49" s="491" t="s">
        <v>474</v>
      </c>
      <c r="G49" s="248" t="str">
        <f t="shared" si="0"/>
        <v>Thu</v>
      </c>
      <c r="H49" s="248">
        <f t="shared" si="1"/>
        <v>21</v>
      </c>
      <c r="I49" s="326">
        <f t="shared" si="2"/>
        <v>42510</v>
      </c>
      <c r="J49" s="495">
        <f t="shared" si="3"/>
        <v>42510</v>
      </c>
      <c r="K49" s="323"/>
      <c r="L49" s="326">
        <v>43993</v>
      </c>
      <c r="M49" s="490" t="s">
        <v>481</v>
      </c>
    </row>
    <row r="50" spans="2:13" hidden="1" outlineLevel="1" x14ac:dyDescent="0.2">
      <c r="B50" s="636" t="s">
        <v>536</v>
      </c>
      <c r="C50" s="491" t="s">
        <v>478</v>
      </c>
      <c r="G50" s="248" t="str">
        <f t="shared" si="0"/>
        <v>Sun</v>
      </c>
      <c r="H50" s="248">
        <f t="shared" si="1"/>
        <v>22</v>
      </c>
      <c r="I50" s="326">
        <f t="shared" si="2"/>
        <v>42520</v>
      </c>
      <c r="J50" s="495">
        <f t="shared" si="3"/>
        <v>42520</v>
      </c>
      <c r="K50" s="323"/>
      <c r="L50" s="326">
        <v>44011</v>
      </c>
      <c r="M50" s="490" t="s">
        <v>537</v>
      </c>
    </row>
    <row r="51" spans="2:13" hidden="1" outlineLevel="1" x14ac:dyDescent="0.2">
      <c r="B51" s="636" t="s">
        <v>538</v>
      </c>
      <c r="C51" s="491" t="s">
        <v>399</v>
      </c>
      <c r="G51" s="248" t="str">
        <f t="shared" si="0"/>
        <v>Mon</v>
      </c>
      <c r="H51" s="248">
        <f t="shared" si="1"/>
        <v>23</v>
      </c>
      <c r="I51" s="326">
        <f t="shared" si="2"/>
        <v>42521</v>
      </c>
      <c r="J51" s="495">
        <f t="shared" si="3"/>
        <v>42521</v>
      </c>
      <c r="K51" s="323"/>
      <c r="L51" s="326">
        <v>44044</v>
      </c>
      <c r="M51" s="490" t="s">
        <v>539</v>
      </c>
    </row>
    <row r="52" spans="2:13" hidden="1" outlineLevel="1" x14ac:dyDescent="0.2">
      <c r="B52" s="636" t="s">
        <v>540</v>
      </c>
      <c r="C52" s="491" t="s">
        <v>476</v>
      </c>
      <c r="G52" s="248" t="str">
        <f t="shared" si="0"/>
        <v>Sun</v>
      </c>
      <c r="H52" s="248">
        <f t="shared" si="1"/>
        <v>23</v>
      </c>
      <c r="I52" s="326">
        <f t="shared" si="2"/>
        <v>42527</v>
      </c>
      <c r="J52" s="495">
        <f t="shared" si="3"/>
        <v>42527</v>
      </c>
      <c r="K52" s="323"/>
      <c r="L52" s="326">
        <v>44058</v>
      </c>
      <c r="M52" s="490" t="s">
        <v>541</v>
      </c>
    </row>
    <row r="53" spans="2:13" hidden="1" outlineLevel="1" x14ac:dyDescent="0.2">
      <c r="B53" s="636" t="s">
        <v>542</v>
      </c>
      <c r="C53" s="491" t="s">
        <v>481</v>
      </c>
      <c r="G53" s="248" t="str">
        <f t="shared" si="0"/>
        <v>Thu</v>
      </c>
      <c r="H53" s="248">
        <f t="shared" si="1"/>
        <v>24</v>
      </c>
      <c r="I53" s="326">
        <f t="shared" si="2"/>
        <v>42531</v>
      </c>
      <c r="J53" s="495">
        <f t="shared" si="3"/>
        <v>42531</v>
      </c>
      <c r="K53" s="323"/>
      <c r="L53" s="326">
        <v>44094</v>
      </c>
      <c r="M53" s="490" t="s">
        <v>543</v>
      </c>
    </row>
    <row r="54" spans="2:13" hidden="1" outlineLevel="1" x14ac:dyDescent="0.2">
      <c r="B54" s="636" t="s">
        <v>544</v>
      </c>
      <c r="C54" s="491" t="s">
        <v>483</v>
      </c>
      <c r="G54" s="248" t="str">
        <f t="shared" si="0"/>
        <v>Sat</v>
      </c>
      <c r="H54" s="248">
        <f t="shared" si="1"/>
        <v>31</v>
      </c>
      <c r="I54" s="326">
        <f t="shared" si="2"/>
        <v>42582</v>
      </c>
      <c r="J54" s="495">
        <f t="shared" si="3"/>
        <v>42582</v>
      </c>
      <c r="K54" s="323"/>
      <c r="L54" s="326">
        <v>44136</v>
      </c>
      <c r="M54" s="490" t="s">
        <v>494</v>
      </c>
    </row>
    <row r="55" spans="2:13" hidden="1" outlineLevel="1" x14ac:dyDescent="0.2">
      <c r="B55" s="636" t="s">
        <v>545</v>
      </c>
      <c r="C55" s="491" t="s">
        <v>485</v>
      </c>
      <c r="G55" s="248" t="str">
        <f t="shared" si="0"/>
        <v>Mon</v>
      </c>
      <c r="H55" s="248">
        <f t="shared" si="1"/>
        <v>38</v>
      </c>
      <c r="I55" s="326">
        <f t="shared" si="2"/>
        <v>42626</v>
      </c>
      <c r="J55" s="495">
        <f t="shared" si="3"/>
        <v>42626</v>
      </c>
      <c r="K55" s="323"/>
      <c r="L55" s="326">
        <v>44173</v>
      </c>
      <c r="M55" s="490" t="s">
        <v>546</v>
      </c>
    </row>
    <row r="56" spans="2:13" hidden="1" outlineLevel="1" x14ac:dyDescent="0.2">
      <c r="B56" s="636" t="s">
        <v>547</v>
      </c>
      <c r="C56" s="491" t="s">
        <v>487</v>
      </c>
      <c r="G56" s="248" t="str">
        <f t="shared" si="0"/>
        <v>Sun</v>
      </c>
      <c r="H56" s="248">
        <f t="shared" si="1"/>
        <v>38</v>
      </c>
      <c r="I56" s="326">
        <f t="shared" si="2"/>
        <v>42632</v>
      </c>
      <c r="J56" s="495">
        <f t="shared" si="3"/>
        <v>42632</v>
      </c>
      <c r="K56" s="323"/>
      <c r="L56" s="326">
        <v>44190</v>
      </c>
      <c r="M56" s="490" t="s">
        <v>548</v>
      </c>
    </row>
    <row r="57" spans="2:13" hidden="1" outlineLevel="1" x14ac:dyDescent="0.2">
      <c r="B57" s="636" t="s">
        <v>549</v>
      </c>
      <c r="C57" s="491" t="s">
        <v>489</v>
      </c>
      <c r="G57" s="248" t="str">
        <f t="shared" si="0"/>
        <v>Sun</v>
      </c>
      <c r="H57" s="248">
        <f t="shared" si="1"/>
        <v>43</v>
      </c>
      <c r="I57" s="326">
        <f t="shared" si="2"/>
        <v>42667</v>
      </c>
      <c r="J57" s="495">
        <f t="shared" si="3"/>
        <v>42667</v>
      </c>
      <c r="K57" s="323"/>
      <c r="L57" s="326">
        <v>44191</v>
      </c>
      <c r="M57" s="490" t="s">
        <v>550</v>
      </c>
    </row>
    <row r="58" spans="2:13" hidden="1" outlineLevel="1" x14ac:dyDescent="0.2">
      <c r="B58" s="636" t="s">
        <v>551</v>
      </c>
      <c r="C58" s="491" t="s">
        <v>491</v>
      </c>
      <c r="G58" s="248" t="str">
        <f t="shared" si="0"/>
        <v>Sat</v>
      </c>
      <c r="H58" s="248">
        <f t="shared" si="1"/>
        <v>44</v>
      </c>
      <c r="I58" s="326">
        <f t="shared" si="2"/>
        <v>42673</v>
      </c>
      <c r="J58" s="495">
        <f t="shared" si="3"/>
        <v>42673</v>
      </c>
      <c r="K58" s="323"/>
      <c r="L58" s="326">
        <v>44196</v>
      </c>
      <c r="M58" s="490" t="s">
        <v>518</v>
      </c>
    </row>
    <row r="59" spans="2:13" hidden="1" outlineLevel="1" x14ac:dyDescent="0.2">
      <c r="B59" s="636" t="s">
        <v>551</v>
      </c>
      <c r="C59" s="491" t="s">
        <v>492</v>
      </c>
      <c r="G59" s="248" t="str">
        <f t="shared" si="0"/>
        <v>Sat</v>
      </c>
      <c r="H59" s="248">
        <f t="shared" si="1"/>
        <v>44</v>
      </c>
      <c r="I59" s="326">
        <f t="shared" si="2"/>
        <v>42673</v>
      </c>
      <c r="J59" s="495">
        <f t="shared" si="3"/>
        <v>42673</v>
      </c>
      <c r="K59" s="323"/>
      <c r="L59" s="326">
        <v>44197</v>
      </c>
      <c r="M59" s="490" t="s">
        <v>552</v>
      </c>
    </row>
    <row r="60" spans="2:13" hidden="1" outlineLevel="1" x14ac:dyDescent="0.2">
      <c r="B60" s="636" t="s">
        <v>553</v>
      </c>
      <c r="C60" s="491" t="s">
        <v>494</v>
      </c>
      <c r="G60" s="248" t="str">
        <f t="shared" si="0"/>
        <v>Sun</v>
      </c>
      <c r="H60" s="248">
        <f t="shared" si="1"/>
        <v>44</v>
      </c>
      <c r="I60" s="326">
        <f t="shared" si="2"/>
        <v>42674</v>
      </c>
      <c r="J60" s="495">
        <f t="shared" si="3"/>
        <v>42674</v>
      </c>
      <c r="K60" s="323"/>
      <c r="L60" s="326">
        <v>44198</v>
      </c>
      <c r="M60" s="490" t="s">
        <v>456</v>
      </c>
    </row>
    <row r="61" spans="2:13" hidden="1" outlineLevel="1" x14ac:dyDescent="0.2">
      <c r="B61" s="636" t="s">
        <v>553</v>
      </c>
      <c r="C61" s="491" t="s">
        <v>498</v>
      </c>
      <c r="G61" s="248" t="str">
        <f t="shared" si="0"/>
        <v>Sun</v>
      </c>
      <c r="H61" s="248">
        <f t="shared" si="1"/>
        <v>44</v>
      </c>
      <c r="I61" s="326">
        <f t="shared" si="2"/>
        <v>42674</v>
      </c>
      <c r="J61" s="495">
        <f t="shared" si="3"/>
        <v>42674</v>
      </c>
      <c r="K61" s="323"/>
    </row>
    <row r="62" spans="2:13" hidden="1" outlineLevel="1" x14ac:dyDescent="0.2">
      <c r="B62" s="636" t="s">
        <v>554</v>
      </c>
      <c r="C62" s="491" t="s">
        <v>496</v>
      </c>
      <c r="G62" s="248" t="str">
        <f t="shared" si="0"/>
        <v>Mon</v>
      </c>
      <c r="H62" s="248">
        <f t="shared" si="1"/>
        <v>45</v>
      </c>
      <c r="I62" s="326">
        <f t="shared" si="2"/>
        <v>42675</v>
      </c>
      <c r="J62" s="495">
        <f t="shared" si="3"/>
        <v>42675</v>
      </c>
      <c r="K62" s="323"/>
    </row>
    <row r="63" spans="2:13" hidden="1" outlineLevel="1" x14ac:dyDescent="0.2">
      <c r="B63" s="636" t="s">
        <v>555</v>
      </c>
      <c r="C63" s="491" t="s">
        <v>500</v>
      </c>
      <c r="G63" s="248" t="str">
        <f t="shared" si="0"/>
        <v>Sun</v>
      </c>
      <c r="H63" s="248">
        <f t="shared" si="1"/>
        <v>47</v>
      </c>
      <c r="I63" s="326">
        <f t="shared" si="2"/>
        <v>42695</v>
      </c>
      <c r="J63" s="495">
        <f t="shared" si="3"/>
        <v>42695</v>
      </c>
      <c r="K63" s="323"/>
    </row>
    <row r="64" spans="2:13" hidden="1" outlineLevel="1" x14ac:dyDescent="0.2">
      <c r="B64" s="636" t="s">
        <v>556</v>
      </c>
      <c r="C64" s="491" t="s">
        <v>502</v>
      </c>
      <c r="G64" s="248" t="str">
        <f t="shared" si="0"/>
        <v>Sun</v>
      </c>
      <c r="H64" s="248">
        <f t="shared" si="1"/>
        <v>48</v>
      </c>
      <c r="I64" s="326">
        <f t="shared" si="2"/>
        <v>42702</v>
      </c>
      <c r="J64" s="495">
        <f t="shared" si="3"/>
        <v>42702</v>
      </c>
      <c r="K64" s="323"/>
    </row>
    <row r="65" spans="2:10" hidden="1" outlineLevel="1" x14ac:dyDescent="0.2">
      <c r="B65" s="636" t="s">
        <v>557</v>
      </c>
      <c r="C65" s="491" t="s">
        <v>506</v>
      </c>
      <c r="G65" s="248" t="str">
        <f t="shared" si="0"/>
        <v>Sun</v>
      </c>
      <c r="H65" s="248">
        <f t="shared" si="1"/>
        <v>49</v>
      </c>
      <c r="I65" s="326">
        <f t="shared" si="2"/>
        <v>42709</v>
      </c>
      <c r="J65" s="495">
        <f t="shared" si="3"/>
        <v>42709</v>
      </c>
    </row>
    <row r="66" spans="2:10" hidden="1" outlineLevel="1" x14ac:dyDescent="0.2">
      <c r="B66" s="636" t="s">
        <v>557</v>
      </c>
      <c r="C66" s="491" t="s">
        <v>504</v>
      </c>
      <c r="G66" s="248" t="str">
        <f t="shared" si="0"/>
        <v>Sun</v>
      </c>
      <c r="H66" s="248">
        <f t="shared" si="1"/>
        <v>49</v>
      </c>
      <c r="I66" s="326">
        <f t="shared" si="2"/>
        <v>42709</v>
      </c>
      <c r="J66" s="495">
        <f t="shared" si="3"/>
        <v>42709</v>
      </c>
    </row>
    <row r="67" spans="2:10" hidden="1" outlineLevel="1" x14ac:dyDescent="0.2">
      <c r="B67" s="636" t="s">
        <v>558</v>
      </c>
      <c r="C67" s="491" t="s">
        <v>508</v>
      </c>
      <c r="G67" s="248" t="str">
        <f t="shared" si="0"/>
        <v>Sun</v>
      </c>
      <c r="H67" s="248">
        <f t="shared" si="1"/>
        <v>50</v>
      </c>
      <c r="I67" s="326">
        <f t="shared" si="2"/>
        <v>42716</v>
      </c>
      <c r="J67" s="495">
        <f t="shared" si="3"/>
        <v>42716</v>
      </c>
    </row>
    <row r="68" spans="2:10" hidden="1" outlineLevel="1" x14ac:dyDescent="0.2">
      <c r="B68" s="636" t="s">
        <v>559</v>
      </c>
      <c r="C68" s="491" t="s">
        <v>510</v>
      </c>
      <c r="G68" s="248" t="str">
        <f t="shared" ref="G68:G107" si="4">CHOOSE(WEEKDAY(I68), "Sun","Mon","Tue","Wed","Thu","Fri","Sat")</f>
        <v>Sun</v>
      </c>
      <c r="H68" s="248">
        <f t="shared" ref="H68:H107" si="5">WEEKNUM(I68,2)</f>
        <v>51</v>
      </c>
      <c r="I68" s="326">
        <f t="shared" ref="I68:I107" si="6">DATE(RIGHT(B68,4),MID(B68,4,2),LEFT(B68,2))</f>
        <v>42723</v>
      </c>
      <c r="J68" s="495">
        <f t="shared" ref="J68:J107" si="7">I68</f>
        <v>42723</v>
      </c>
    </row>
    <row r="69" spans="2:10" hidden="1" outlineLevel="1" x14ac:dyDescent="0.2">
      <c r="B69" s="636" t="s">
        <v>560</v>
      </c>
      <c r="C69" s="491" t="s">
        <v>512</v>
      </c>
      <c r="G69" s="248" t="str">
        <f t="shared" si="4"/>
        <v>Thu</v>
      </c>
      <c r="H69" s="248">
        <f t="shared" si="5"/>
        <v>52</v>
      </c>
      <c r="I69" s="326">
        <f t="shared" si="6"/>
        <v>42727</v>
      </c>
      <c r="J69" s="495">
        <f t="shared" si="7"/>
        <v>42727</v>
      </c>
    </row>
    <row r="70" spans="2:10" hidden="1" outlineLevel="1" x14ac:dyDescent="0.2">
      <c r="B70" s="636" t="s">
        <v>561</v>
      </c>
      <c r="C70" s="491" t="s">
        <v>514</v>
      </c>
      <c r="G70" s="248" t="str">
        <f t="shared" si="4"/>
        <v>Fri</v>
      </c>
      <c r="H70" s="248">
        <f t="shared" si="5"/>
        <v>52</v>
      </c>
      <c r="I70" s="326">
        <f t="shared" si="6"/>
        <v>42728</v>
      </c>
      <c r="J70" s="495">
        <f t="shared" si="7"/>
        <v>42728</v>
      </c>
    </row>
    <row r="71" spans="2:10" hidden="1" outlineLevel="1" x14ac:dyDescent="0.2">
      <c r="B71" s="636" t="s">
        <v>562</v>
      </c>
      <c r="C71" s="491" t="s">
        <v>516</v>
      </c>
      <c r="G71" s="248" t="str">
        <f t="shared" si="4"/>
        <v>Sat</v>
      </c>
      <c r="H71" s="248">
        <f t="shared" si="5"/>
        <v>52</v>
      </c>
      <c r="I71" s="326">
        <f t="shared" si="6"/>
        <v>42729</v>
      </c>
      <c r="J71" s="495">
        <f t="shared" si="7"/>
        <v>42729</v>
      </c>
    </row>
    <row r="72" spans="2:10" collapsed="1" x14ac:dyDescent="0.2">
      <c r="B72" s="636" t="s">
        <v>563</v>
      </c>
      <c r="C72" s="491" t="s">
        <v>518</v>
      </c>
      <c r="G72" s="248" t="str">
        <f t="shared" si="4"/>
        <v>Thu</v>
      </c>
      <c r="H72" s="248">
        <f t="shared" si="5"/>
        <v>53</v>
      </c>
      <c r="I72" s="326">
        <f t="shared" si="6"/>
        <v>42734</v>
      </c>
      <c r="J72" s="495">
        <f t="shared" si="7"/>
        <v>42734</v>
      </c>
    </row>
    <row r="73" spans="2:10" x14ac:dyDescent="0.2">
      <c r="B73" s="636" t="s">
        <v>564</v>
      </c>
      <c r="C73" s="491" t="s">
        <v>454</v>
      </c>
      <c r="G73" s="248" t="str">
        <f t="shared" si="4"/>
        <v>Fri</v>
      </c>
      <c r="H73" s="248">
        <f t="shared" si="5"/>
        <v>1</v>
      </c>
      <c r="I73" s="326">
        <f>DATE(RIGHT(B73,4),MID(B73,4,2),LEFT(B73,2))</f>
        <v>42735</v>
      </c>
      <c r="J73" s="495">
        <f t="shared" si="7"/>
        <v>42735</v>
      </c>
    </row>
    <row r="74" spans="2:10" hidden="1" outlineLevel="1" x14ac:dyDescent="0.2">
      <c r="B74" s="636" t="s">
        <v>565</v>
      </c>
      <c r="C74" s="491" t="s">
        <v>456</v>
      </c>
      <c r="G74" s="248" t="str">
        <f t="shared" si="4"/>
        <v>Sat</v>
      </c>
      <c r="H74" s="248">
        <f t="shared" si="5"/>
        <v>1</v>
      </c>
      <c r="I74" s="326">
        <f t="shared" si="6"/>
        <v>42736</v>
      </c>
      <c r="J74" s="495">
        <f t="shared" si="7"/>
        <v>42736</v>
      </c>
    </row>
    <row r="75" spans="2:10" hidden="1" outlineLevel="1" x14ac:dyDescent="0.2">
      <c r="B75" s="636" t="s">
        <v>566</v>
      </c>
      <c r="C75" s="491" t="s">
        <v>458</v>
      </c>
      <c r="G75" s="248" t="str">
        <f t="shared" si="4"/>
        <v>Sun</v>
      </c>
      <c r="H75" s="248">
        <f t="shared" si="5"/>
        <v>7</v>
      </c>
      <c r="I75" s="326">
        <f t="shared" si="6"/>
        <v>42779</v>
      </c>
      <c r="J75" s="495">
        <f t="shared" si="7"/>
        <v>42779</v>
      </c>
    </row>
    <row r="76" spans="2:10" hidden="1" outlineLevel="1" x14ac:dyDescent="0.2">
      <c r="B76" s="636" t="s">
        <v>567</v>
      </c>
      <c r="C76" s="491" t="s">
        <v>464</v>
      </c>
      <c r="G76" s="248" t="str">
        <f t="shared" si="4"/>
        <v>Sun</v>
      </c>
      <c r="H76" s="248">
        <f t="shared" si="5"/>
        <v>13</v>
      </c>
      <c r="I76" s="326">
        <f t="shared" si="6"/>
        <v>42821</v>
      </c>
      <c r="J76" s="495">
        <f t="shared" si="7"/>
        <v>42821</v>
      </c>
    </row>
    <row r="77" spans="2:10" hidden="1" outlineLevel="1" x14ac:dyDescent="0.2">
      <c r="B77" s="636" t="s">
        <v>567</v>
      </c>
      <c r="C77" s="491" t="s">
        <v>460</v>
      </c>
      <c r="G77" s="248" t="str">
        <f t="shared" si="4"/>
        <v>Sun</v>
      </c>
      <c r="H77" s="248">
        <f t="shared" si="5"/>
        <v>13</v>
      </c>
      <c r="I77" s="326">
        <f t="shared" si="6"/>
        <v>42821</v>
      </c>
      <c r="J77" s="495">
        <f t="shared" si="7"/>
        <v>42821</v>
      </c>
    </row>
    <row r="78" spans="2:10" hidden="1" outlineLevel="1" x14ac:dyDescent="0.2">
      <c r="B78" s="636" t="s">
        <v>568</v>
      </c>
      <c r="C78" s="491" t="s">
        <v>466</v>
      </c>
      <c r="G78" s="248" t="str">
        <f t="shared" si="4"/>
        <v>Fri</v>
      </c>
      <c r="H78" s="248">
        <f t="shared" si="5"/>
        <v>14</v>
      </c>
      <c r="I78" s="326">
        <f t="shared" si="6"/>
        <v>42826</v>
      </c>
      <c r="J78" s="495">
        <f t="shared" si="7"/>
        <v>42826</v>
      </c>
    </row>
    <row r="79" spans="2:10" hidden="1" outlineLevel="1" x14ac:dyDescent="0.2">
      <c r="B79" s="636" t="s">
        <v>569</v>
      </c>
      <c r="C79" s="491" t="s">
        <v>468</v>
      </c>
      <c r="G79" s="248" t="str">
        <f t="shared" si="4"/>
        <v>Sun</v>
      </c>
      <c r="H79" s="248">
        <f t="shared" si="5"/>
        <v>14</v>
      </c>
      <c r="I79" s="326">
        <f t="shared" si="6"/>
        <v>42828</v>
      </c>
      <c r="J79" s="495">
        <f t="shared" si="7"/>
        <v>42828</v>
      </c>
    </row>
    <row r="80" spans="2:10" hidden="1" outlineLevel="1" x14ac:dyDescent="0.2">
      <c r="B80" s="636" t="s">
        <v>570</v>
      </c>
      <c r="C80" s="491" t="s">
        <v>75</v>
      </c>
      <c r="G80" s="248" t="str">
        <f t="shared" si="4"/>
        <v>Mon</v>
      </c>
      <c r="H80" s="248">
        <f t="shared" si="5"/>
        <v>15</v>
      </c>
      <c r="I80" s="326">
        <f t="shared" si="6"/>
        <v>42829</v>
      </c>
      <c r="J80" s="495">
        <f t="shared" si="7"/>
        <v>42829</v>
      </c>
    </row>
    <row r="81" spans="2:10" hidden="1" outlineLevel="1" x14ac:dyDescent="0.2">
      <c r="B81" s="636" t="s">
        <v>571</v>
      </c>
      <c r="C81" s="491" t="s">
        <v>462</v>
      </c>
      <c r="G81" s="248" t="str">
        <f t="shared" si="4"/>
        <v>Mon</v>
      </c>
      <c r="H81" s="248">
        <f t="shared" si="5"/>
        <v>17</v>
      </c>
      <c r="I81" s="326">
        <f t="shared" si="6"/>
        <v>42843</v>
      </c>
      <c r="J81" s="495">
        <f t="shared" si="7"/>
        <v>42843</v>
      </c>
    </row>
    <row r="82" spans="2:10" hidden="1" outlineLevel="1" x14ac:dyDescent="0.2">
      <c r="B82" s="636" t="s">
        <v>572</v>
      </c>
      <c r="C82" s="491" t="s">
        <v>95</v>
      </c>
      <c r="G82" s="248" t="str">
        <f t="shared" si="4"/>
        <v>Sat</v>
      </c>
      <c r="H82" s="248">
        <f t="shared" si="5"/>
        <v>18</v>
      </c>
      <c r="I82" s="326">
        <f t="shared" si="6"/>
        <v>42855</v>
      </c>
      <c r="J82" s="495">
        <f t="shared" si="7"/>
        <v>42855</v>
      </c>
    </row>
    <row r="83" spans="2:10" hidden="1" outlineLevel="1" x14ac:dyDescent="0.2">
      <c r="B83" s="636" t="s">
        <v>573</v>
      </c>
      <c r="C83" s="491" t="s">
        <v>472</v>
      </c>
      <c r="G83" s="248" t="str">
        <f t="shared" si="4"/>
        <v>Sun</v>
      </c>
      <c r="H83" s="248">
        <f t="shared" si="5"/>
        <v>19</v>
      </c>
      <c r="I83" s="326">
        <f t="shared" si="6"/>
        <v>42863</v>
      </c>
      <c r="J83" s="495">
        <f t="shared" si="7"/>
        <v>42863</v>
      </c>
    </row>
    <row r="84" spans="2:10" hidden="1" outlineLevel="1" x14ac:dyDescent="0.2">
      <c r="B84" s="636" t="s">
        <v>574</v>
      </c>
      <c r="C84" s="491" t="s">
        <v>474</v>
      </c>
      <c r="G84" s="248" t="str">
        <f t="shared" si="4"/>
        <v>Thu</v>
      </c>
      <c r="H84" s="248">
        <f t="shared" si="5"/>
        <v>20</v>
      </c>
      <c r="I84" s="326">
        <f t="shared" si="6"/>
        <v>42867</v>
      </c>
      <c r="J84" s="495">
        <f t="shared" si="7"/>
        <v>42867</v>
      </c>
    </row>
    <row r="85" spans="2:10" hidden="1" outlineLevel="1" x14ac:dyDescent="0.2">
      <c r="B85" s="636" t="s">
        <v>575</v>
      </c>
      <c r="C85" s="491" t="s">
        <v>478</v>
      </c>
      <c r="G85" s="248" t="str">
        <f t="shared" si="4"/>
        <v>Sun</v>
      </c>
      <c r="H85" s="248">
        <f t="shared" si="5"/>
        <v>21</v>
      </c>
      <c r="I85" s="326">
        <f t="shared" si="6"/>
        <v>42877</v>
      </c>
      <c r="J85" s="495">
        <f t="shared" si="7"/>
        <v>42877</v>
      </c>
    </row>
    <row r="86" spans="2:10" hidden="1" outlineLevel="1" x14ac:dyDescent="0.2">
      <c r="B86" s="636" t="s">
        <v>576</v>
      </c>
      <c r="C86" s="491" t="s">
        <v>399</v>
      </c>
      <c r="G86" s="248" t="str">
        <f t="shared" si="4"/>
        <v>Mon</v>
      </c>
      <c r="H86" s="248">
        <f t="shared" si="5"/>
        <v>22</v>
      </c>
      <c r="I86" s="326">
        <f t="shared" si="6"/>
        <v>42878</v>
      </c>
      <c r="J86" s="495">
        <f t="shared" si="7"/>
        <v>42878</v>
      </c>
    </row>
    <row r="87" spans="2:10" hidden="1" outlineLevel="1" x14ac:dyDescent="0.2">
      <c r="B87" s="636" t="s">
        <v>577</v>
      </c>
      <c r="C87" s="491" t="s">
        <v>481</v>
      </c>
      <c r="G87" s="248" t="str">
        <f t="shared" si="4"/>
        <v>Thu</v>
      </c>
      <c r="H87" s="248">
        <f t="shared" si="5"/>
        <v>23</v>
      </c>
      <c r="I87" s="326">
        <f t="shared" si="6"/>
        <v>42888</v>
      </c>
      <c r="J87" s="495">
        <f t="shared" si="7"/>
        <v>42888</v>
      </c>
    </row>
    <row r="88" spans="2:10" hidden="1" outlineLevel="1" x14ac:dyDescent="0.2">
      <c r="B88" s="636" t="s">
        <v>578</v>
      </c>
      <c r="C88" s="491" t="s">
        <v>476</v>
      </c>
      <c r="G88" s="248" t="str">
        <f t="shared" si="4"/>
        <v>Sun</v>
      </c>
      <c r="H88" s="248">
        <f t="shared" si="5"/>
        <v>23</v>
      </c>
      <c r="I88" s="326">
        <f t="shared" si="6"/>
        <v>42891</v>
      </c>
      <c r="J88" s="495">
        <f t="shared" si="7"/>
        <v>42891</v>
      </c>
    </row>
    <row r="89" spans="2:10" hidden="1" outlineLevel="1" x14ac:dyDescent="0.2">
      <c r="B89" s="636" t="s">
        <v>579</v>
      </c>
      <c r="C89" s="491" t="s">
        <v>483</v>
      </c>
      <c r="G89" s="248" t="str">
        <f t="shared" si="4"/>
        <v>Sun</v>
      </c>
      <c r="H89" s="248">
        <f t="shared" si="5"/>
        <v>31</v>
      </c>
      <c r="I89" s="326">
        <f t="shared" si="6"/>
        <v>42947</v>
      </c>
      <c r="J89" s="495">
        <f t="shared" si="7"/>
        <v>42947</v>
      </c>
    </row>
    <row r="90" spans="2:10" hidden="1" outlineLevel="1" x14ac:dyDescent="0.2">
      <c r="B90" s="636" t="s">
        <v>580</v>
      </c>
      <c r="C90" s="491" t="s">
        <v>485</v>
      </c>
      <c r="G90" s="248" t="str">
        <f t="shared" si="4"/>
        <v>Mon</v>
      </c>
      <c r="H90" s="248">
        <f t="shared" si="5"/>
        <v>38</v>
      </c>
      <c r="I90" s="326">
        <f t="shared" si="6"/>
        <v>42990</v>
      </c>
      <c r="J90" s="495">
        <f t="shared" si="7"/>
        <v>42990</v>
      </c>
    </row>
    <row r="91" spans="2:10" hidden="1" outlineLevel="1" x14ac:dyDescent="0.2">
      <c r="B91" s="636" t="s">
        <v>581</v>
      </c>
      <c r="C91" s="491" t="s">
        <v>487</v>
      </c>
      <c r="G91" s="248" t="str">
        <f t="shared" si="4"/>
        <v>Sun</v>
      </c>
      <c r="H91" s="248">
        <f t="shared" si="5"/>
        <v>38</v>
      </c>
      <c r="I91" s="326">
        <f t="shared" si="6"/>
        <v>42996</v>
      </c>
      <c r="J91" s="495">
        <f t="shared" si="7"/>
        <v>42996</v>
      </c>
    </row>
    <row r="92" spans="2:10" hidden="1" outlineLevel="1" x14ac:dyDescent="0.2">
      <c r="B92" s="636" t="s">
        <v>582</v>
      </c>
      <c r="C92" s="491" t="s">
        <v>491</v>
      </c>
      <c r="G92" s="248" t="str">
        <f t="shared" si="4"/>
        <v>Sun</v>
      </c>
      <c r="H92" s="248">
        <f t="shared" si="5"/>
        <v>44</v>
      </c>
      <c r="I92" s="326">
        <f t="shared" si="6"/>
        <v>43038</v>
      </c>
      <c r="J92" s="495">
        <f t="shared" si="7"/>
        <v>43038</v>
      </c>
    </row>
    <row r="93" spans="2:10" hidden="1" outlineLevel="1" x14ac:dyDescent="0.2">
      <c r="B93" s="636" t="s">
        <v>582</v>
      </c>
      <c r="C93" s="491" t="s">
        <v>489</v>
      </c>
      <c r="G93" s="248" t="str">
        <f t="shared" si="4"/>
        <v>Sun</v>
      </c>
      <c r="H93" s="248">
        <f t="shared" si="5"/>
        <v>44</v>
      </c>
      <c r="I93" s="326">
        <f t="shared" si="6"/>
        <v>43038</v>
      </c>
      <c r="J93" s="495">
        <f t="shared" si="7"/>
        <v>43038</v>
      </c>
    </row>
    <row r="94" spans="2:10" hidden="1" outlineLevel="1" x14ac:dyDescent="0.2">
      <c r="B94" s="636" t="s">
        <v>582</v>
      </c>
      <c r="C94" s="491" t="s">
        <v>492</v>
      </c>
      <c r="G94" s="248" t="str">
        <f t="shared" si="4"/>
        <v>Sun</v>
      </c>
      <c r="H94" s="248">
        <f t="shared" si="5"/>
        <v>44</v>
      </c>
      <c r="I94" s="326">
        <f t="shared" si="6"/>
        <v>43038</v>
      </c>
      <c r="J94" s="495">
        <f t="shared" si="7"/>
        <v>43038</v>
      </c>
    </row>
    <row r="95" spans="2:10" hidden="1" outlineLevel="1" x14ac:dyDescent="0.2">
      <c r="B95" s="636" t="s">
        <v>583</v>
      </c>
      <c r="C95" s="491" t="s">
        <v>494</v>
      </c>
      <c r="G95" s="248" t="str">
        <f t="shared" si="4"/>
        <v>Mon</v>
      </c>
      <c r="H95" s="248">
        <f t="shared" si="5"/>
        <v>45</v>
      </c>
      <c r="I95" s="326">
        <f t="shared" si="6"/>
        <v>43039</v>
      </c>
      <c r="J95" s="495">
        <f t="shared" si="7"/>
        <v>43039</v>
      </c>
    </row>
    <row r="96" spans="2:10" hidden="1" outlineLevel="1" x14ac:dyDescent="0.2">
      <c r="B96" s="636" t="s">
        <v>584</v>
      </c>
      <c r="C96" s="491" t="s">
        <v>496</v>
      </c>
      <c r="G96" s="248" t="str">
        <f t="shared" si="4"/>
        <v>Tue</v>
      </c>
      <c r="H96" s="248">
        <f t="shared" si="5"/>
        <v>45</v>
      </c>
      <c r="I96" s="326">
        <f t="shared" si="6"/>
        <v>43040</v>
      </c>
      <c r="J96" s="495">
        <f t="shared" si="7"/>
        <v>43040</v>
      </c>
    </row>
    <row r="97" spans="2:10" hidden="1" outlineLevel="1" x14ac:dyDescent="0.2">
      <c r="B97" s="636" t="s">
        <v>585</v>
      </c>
      <c r="C97" s="491" t="s">
        <v>498</v>
      </c>
      <c r="G97" s="248" t="str">
        <f t="shared" si="4"/>
        <v>Sun</v>
      </c>
      <c r="H97" s="248">
        <f t="shared" si="5"/>
        <v>45</v>
      </c>
      <c r="I97" s="326">
        <f t="shared" si="6"/>
        <v>43045</v>
      </c>
      <c r="J97" s="495">
        <f t="shared" si="7"/>
        <v>43045</v>
      </c>
    </row>
    <row r="98" spans="2:10" hidden="1" outlineLevel="1" x14ac:dyDescent="0.2">
      <c r="B98" s="636" t="s">
        <v>586</v>
      </c>
      <c r="C98" s="491" t="s">
        <v>500</v>
      </c>
      <c r="G98" s="248" t="str">
        <f t="shared" si="4"/>
        <v>Sun</v>
      </c>
      <c r="H98" s="248">
        <f t="shared" si="5"/>
        <v>47</v>
      </c>
      <c r="I98" s="326">
        <f t="shared" si="6"/>
        <v>43059</v>
      </c>
      <c r="J98" s="495">
        <f t="shared" si="7"/>
        <v>43059</v>
      </c>
    </row>
    <row r="99" spans="2:10" hidden="1" outlineLevel="1" x14ac:dyDescent="0.2">
      <c r="B99" s="636" t="s">
        <v>587</v>
      </c>
      <c r="C99" s="491" t="s">
        <v>502</v>
      </c>
      <c r="G99" s="248" t="str">
        <f t="shared" si="4"/>
        <v>Sun</v>
      </c>
      <c r="H99" s="248">
        <f t="shared" si="5"/>
        <v>48</v>
      </c>
      <c r="I99" s="326">
        <f t="shared" si="6"/>
        <v>43066</v>
      </c>
      <c r="J99" s="495">
        <f t="shared" si="7"/>
        <v>43066</v>
      </c>
    </row>
    <row r="100" spans="2:10" hidden="1" outlineLevel="1" x14ac:dyDescent="0.2">
      <c r="B100" s="636" t="s">
        <v>588</v>
      </c>
      <c r="C100" s="491" t="s">
        <v>506</v>
      </c>
      <c r="G100" s="248" t="str">
        <f t="shared" si="4"/>
        <v>Sun</v>
      </c>
      <c r="H100" s="248">
        <f t="shared" si="5"/>
        <v>49</v>
      </c>
      <c r="I100" s="326">
        <f t="shared" si="6"/>
        <v>43073</v>
      </c>
      <c r="J100" s="495">
        <f t="shared" si="7"/>
        <v>43073</v>
      </c>
    </row>
    <row r="101" spans="2:10" hidden="1" outlineLevel="1" x14ac:dyDescent="0.2">
      <c r="B101" s="636" t="s">
        <v>589</v>
      </c>
      <c r="C101" s="491" t="s">
        <v>504</v>
      </c>
      <c r="G101" s="248" t="str">
        <f t="shared" si="4"/>
        <v>Mon</v>
      </c>
      <c r="H101" s="248">
        <f t="shared" si="5"/>
        <v>50</v>
      </c>
      <c r="I101" s="326">
        <f t="shared" si="6"/>
        <v>43074</v>
      </c>
      <c r="J101" s="495">
        <f t="shared" si="7"/>
        <v>43074</v>
      </c>
    </row>
    <row r="102" spans="2:10" hidden="1" outlineLevel="1" x14ac:dyDescent="0.2">
      <c r="B102" s="636" t="s">
        <v>590</v>
      </c>
      <c r="C102" s="491" t="s">
        <v>508</v>
      </c>
      <c r="G102" s="248" t="str">
        <f t="shared" si="4"/>
        <v>Sun</v>
      </c>
      <c r="H102" s="248">
        <f t="shared" si="5"/>
        <v>50</v>
      </c>
      <c r="I102" s="326">
        <f t="shared" si="6"/>
        <v>43080</v>
      </c>
      <c r="J102" s="495">
        <f t="shared" si="7"/>
        <v>43080</v>
      </c>
    </row>
    <row r="103" spans="2:10" hidden="1" outlineLevel="1" x14ac:dyDescent="0.2">
      <c r="B103" s="636" t="s">
        <v>591</v>
      </c>
      <c r="C103" s="491" t="s">
        <v>510</v>
      </c>
      <c r="G103" s="248" t="str">
        <f t="shared" si="4"/>
        <v>Sun</v>
      </c>
      <c r="H103" s="248">
        <f t="shared" si="5"/>
        <v>51</v>
      </c>
      <c r="I103" s="326">
        <f t="shared" si="6"/>
        <v>43087</v>
      </c>
      <c r="J103" s="495">
        <f t="shared" si="7"/>
        <v>43087</v>
      </c>
    </row>
    <row r="104" spans="2:10" hidden="1" outlineLevel="1" x14ac:dyDescent="0.2">
      <c r="B104" s="636" t="s">
        <v>592</v>
      </c>
      <c r="C104" s="491" t="s">
        <v>512</v>
      </c>
      <c r="G104" s="248" t="str">
        <f t="shared" si="4"/>
        <v>Fri</v>
      </c>
      <c r="H104" s="248">
        <f t="shared" si="5"/>
        <v>52</v>
      </c>
      <c r="I104" s="326">
        <f t="shared" si="6"/>
        <v>43092</v>
      </c>
      <c r="J104" s="495">
        <f t="shared" si="7"/>
        <v>43092</v>
      </c>
    </row>
    <row r="105" spans="2:10" hidden="1" outlineLevel="1" x14ac:dyDescent="0.2">
      <c r="B105" s="636" t="s">
        <v>593</v>
      </c>
      <c r="C105" s="491" t="s">
        <v>514</v>
      </c>
      <c r="G105" s="248" t="str">
        <f t="shared" si="4"/>
        <v>Sat</v>
      </c>
      <c r="H105" s="248">
        <f t="shared" si="5"/>
        <v>52</v>
      </c>
      <c r="I105" s="326">
        <f t="shared" si="6"/>
        <v>43093</v>
      </c>
      <c r="J105" s="495">
        <f t="shared" si="7"/>
        <v>43093</v>
      </c>
    </row>
    <row r="106" spans="2:10" hidden="1" outlineLevel="1" x14ac:dyDescent="0.2">
      <c r="B106" s="636" t="s">
        <v>594</v>
      </c>
      <c r="C106" s="491" t="s">
        <v>516</v>
      </c>
      <c r="G106" s="248" t="str">
        <f t="shared" si="4"/>
        <v>Sun</v>
      </c>
      <c r="H106" s="248">
        <f t="shared" si="5"/>
        <v>52</v>
      </c>
      <c r="I106" s="326">
        <f t="shared" si="6"/>
        <v>43094</v>
      </c>
      <c r="J106" s="495">
        <f t="shared" si="7"/>
        <v>43094</v>
      </c>
    </row>
    <row r="107" spans="2:10" collapsed="1" x14ac:dyDescent="0.2">
      <c r="B107" s="636" t="s">
        <v>595</v>
      </c>
      <c r="C107" s="491" t="s">
        <v>518</v>
      </c>
      <c r="G107" s="248" t="str">
        <f t="shared" si="4"/>
        <v>Fri</v>
      </c>
      <c r="H107" s="248">
        <f t="shared" si="5"/>
        <v>53</v>
      </c>
      <c r="I107" s="326">
        <f t="shared" si="6"/>
        <v>43099</v>
      </c>
      <c r="J107" s="495">
        <f t="shared" si="7"/>
        <v>43099</v>
      </c>
    </row>
    <row r="108" spans="2:10" x14ac:dyDescent="0.2">
      <c r="B108" s="636">
        <v>43101</v>
      </c>
      <c r="C108" s="491" t="s">
        <v>454</v>
      </c>
      <c r="D108" s="248">
        <f t="shared" ref="D108:D115" si="8">DAY(B108)</f>
        <v>2</v>
      </c>
      <c r="E108" s="248">
        <f t="shared" ref="E108:E115" si="9">MONTH(B108)</f>
        <v>1</v>
      </c>
      <c r="F108">
        <f t="shared" ref="F108:F115" si="10">YEAR(B108)</f>
        <v>2022</v>
      </c>
      <c r="G108" s="248" t="str">
        <f t="shared" ref="G108:G115" si="11">CHOOSE(WEEKDAY(I108), "Sun","Mon","Tue","Wed","Thu","Fri","Sat")</f>
        <v>Sun</v>
      </c>
      <c r="H108" s="248">
        <f t="shared" ref="H108:H115" si="12">WEEKNUM(I108,2)</f>
        <v>1</v>
      </c>
      <c r="I108" s="323">
        <f t="shared" ref="I108:I115" si="13">DATE(F108,E108,D108)</f>
        <v>43101</v>
      </c>
      <c r="J108" s="495">
        <f t="shared" ref="J108:J115" si="14">I108</f>
        <v>43101</v>
      </c>
    </row>
    <row r="109" spans="2:10" hidden="1" outlineLevel="1" x14ac:dyDescent="0.2">
      <c r="B109" s="636">
        <v>43102</v>
      </c>
      <c r="C109" s="491" t="s">
        <v>1661</v>
      </c>
      <c r="D109" s="248">
        <f t="shared" si="8"/>
        <v>3</v>
      </c>
      <c r="E109" s="248">
        <f t="shared" si="9"/>
        <v>1</v>
      </c>
      <c r="F109">
        <f t="shared" si="10"/>
        <v>2022</v>
      </c>
      <c r="G109" s="248" t="str">
        <f t="shared" si="11"/>
        <v>Mon</v>
      </c>
      <c r="H109" s="248">
        <f t="shared" si="12"/>
        <v>2</v>
      </c>
      <c r="I109" s="323">
        <f t="shared" si="13"/>
        <v>43102</v>
      </c>
      <c r="J109" s="495">
        <f t="shared" si="14"/>
        <v>43102</v>
      </c>
    </row>
    <row r="110" spans="2:10" hidden="1" outlineLevel="1" x14ac:dyDescent="0.2">
      <c r="B110" s="636">
        <v>43106</v>
      </c>
      <c r="C110" s="491" t="s">
        <v>1633</v>
      </c>
      <c r="D110" s="248">
        <f t="shared" si="8"/>
        <v>7</v>
      </c>
      <c r="E110" s="248">
        <f t="shared" si="9"/>
        <v>1</v>
      </c>
      <c r="F110">
        <f t="shared" si="10"/>
        <v>2022</v>
      </c>
      <c r="G110" s="248" t="str">
        <f t="shared" si="11"/>
        <v>Fri</v>
      </c>
      <c r="H110" s="248">
        <f t="shared" si="12"/>
        <v>2</v>
      </c>
      <c r="I110" s="323">
        <f t="shared" si="13"/>
        <v>43106</v>
      </c>
      <c r="J110" s="495">
        <f t="shared" si="14"/>
        <v>43106</v>
      </c>
    </row>
    <row r="111" spans="2:10" hidden="1" outlineLevel="1" x14ac:dyDescent="0.2">
      <c r="B111" s="636">
        <v>43178</v>
      </c>
      <c r="C111" s="491" t="s">
        <v>525</v>
      </c>
      <c r="D111" s="248">
        <f t="shared" si="8"/>
        <v>20</v>
      </c>
      <c r="E111" s="248">
        <f t="shared" si="9"/>
        <v>3</v>
      </c>
      <c r="F111">
        <f t="shared" si="10"/>
        <v>2022</v>
      </c>
      <c r="G111" s="248" t="str">
        <f t="shared" si="11"/>
        <v>Sun</v>
      </c>
      <c r="H111" s="248">
        <f t="shared" si="12"/>
        <v>12</v>
      </c>
      <c r="I111" s="323">
        <f t="shared" si="13"/>
        <v>43178</v>
      </c>
      <c r="J111" s="495">
        <f t="shared" si="14"/>
        <v>43178</v>
      </c>
    </row>
    <row r="112" spans="2:10" hidden="1" outlineLevel="1" x14ac:dyDescent="0.2">
      <c r="B112" s="636">
        <v>43205</v>
      </c>
      <c r="C112" s="491" t="s">
        <v>466</v>
      </c>
      <c r="D112" s="248">
        <f t="shared" si="8"/>
        <v>16</v>
      </c>
      <c r="E112" s="248">
        <f t="shared" si="9"/>
        <v>4</v>
      </c>
      <c r="F112">
        <f t="shared" si="10"/>
        <v>2022</v>
      </c>
      <c r="G112" s="248" t="str">
        <f t="shared" si="11"/>
        <v>Sat</v>
      </c>
      <c r="H112" s="248">
        <f t="shared" si="12"/>
        <v>16</v>
      </c>
      <c r="I112" s="323">
        <f t="shared" si="13"/>
        <v>43205</v>
      </c>
      <c r="J112" s="495">
        <f t="shared" si="14"/>
        <v>43205</v>
      </c>
    </row>
    <row r="113" spans="2:12" hidden="1" outlineLevel="1" x14ac:dyDescent="0.2">
      <c r="B113" s="636">
        <v>43208</v>
      </c>
      <c r="C113" s="491" t="s">
        <v>75</v>
      </c>
      <c r="D113" s="248">
        <f t="shared" si="8"/>
        <v>19</v>
      </c>
      <c r="E113" s="248">
        <f t="shared" si="9"/>
        <v>4</v>
      </c>
      <c r="F113">
        <f t="shared" si="10"/>
        <v>2022</v>
      </c>
      <c r="G113" s="248" t="str">
        <f t="shared" si="11"/>
        <v>Tue</v>
      </c>
      <c r="H113" s="248">
        <f t="shared" si="12"/>
        <v>17</v>
      </c>
      <c r="I113" s="323">
        <f t="shared" si="13"/>
        <v>43208</v>
      </c>
      <c r="J113" s="495">
        <f t="shared" si="14"/>
        <v>43208</v>
      </c>
    </row>
    <row r="114" spans="2:12" hidden="1" outlineLevel="1" x14ac:dyDescent="0.2">
      <c r="B114" s="636">
        <v>43221</v>
      </c>
      <c r="C114" s="491" t="s">
        <v>95</v>
      </c>
      <c r="D114" s="248">
        <f t="shared" si="8"/>
        <v>2</v>
      </c>
      <c r="E114" s="248">
        <f t="shared" si="9"/>
        <v>5</v>
      </c>
      <c r="F114">
        <f t="shared" si="10"/>
        <v>2022</v>
      </c>
      <c r="G114" s="248" t="str">
        <f t="shared" si="11"/>
        <v>Mon</v>
      </c>
      <c r="H114" s="248">
        <f t="shared" si="12"/>
        <v>19</v>
      </c>
      <c r="I114" s="323">
        <f t="shared" si="13"/>
        <v>43221</v>
      </c>
      <c r="J114" s="495">
        <f t="shared" si="14"/>
        <v>43221</v>
      </c>
    </row>
    <row r="115" spans="2:12" hidden="1" outlineLevel="1" x14ac:dyDescent="0.2">
      <c r="B115" s="636">
        <v>43246</v>
      </c>
      <c r="C115" s="491" t="s">
        <v>474</v>
      </c>
      <c r="D115" s="248">
        <f t="shared" si="8"/>
        <v>27</v>
      </c>
      <c r="E115" s="248">
        <f t="shared" si="9"/>
        <v>5</v>
      </c>
      <c r="F115">
        <f t="shared" si="10"/>
        <v>2022</v>
      </c>
      <c r="G115" s="248" t="str">
        <f t="shared" si="11"/>
        <v>Fri</v>
      </c>
      <c r="H115" s="248">
        <f t="shared" si="12"/>
        <v>22</v>
      </c>
      <c r="I115" s="323">
        <f t="shared" si="13"/>
        <v>43246</v>
      </c>
      <c r="J115" s="495">
        <f t="shared" si="14"/>
        <v>43246</v>
      </c>
    </row>
    <row r="116" spans="2:12" hidden="1" outlineLevel="1" x14ac:dyDescent="0.2">
      <c r="B116" s="636">
        <v>43257</v>
      </c>
      <c r="C116" s="491" t="s">
        <v>1662</v>
      </c>
      <c r="D116" s="248">
        <f t="shared" ref="D116:D124" si="15">DAY(B116)</f>
        <v>7</v>
      </c>
      <c r="E116" s="248">
        <f t="shared" ref="E116:E124" si="16">MONTH(B116)</f>
        <v>6</v>
      </c>
      <c r="F116">
        <f t="shared" ref="F116:F124" si="17">YEAR(B116)</f>
        <v>2022</v>
      </c>
      <c r="G116" s="248" t="str">
        <f t="shared" ref="G116:G124" si="18">CHOOSE(WEEKDAY(I116), "Sun","Mon","Tue","Wed","Thu","Fri","Sat")</f>
        <v>Tue</v>
      </c>
      <c r="H116" s="248">
        <f t="shared" ref="H116:H124" si="19">WEEKNUM(I116,2)</f>
        <v>24</v>
      </c>
      <c r="I116" s="323">
        <f t="shared" ref="I116:I123" si="20">DATE(F116,E116,D116)</f>
        <v>43257</v>
      </c>
      <c r="J116" s="495">
        <f t="shared" ref="J116:J124" si="21">I116</f>
        <v>43257</v>
      </c>
    </row>
    <row r="117" spans="2:12" hidden="1" outlineLevel="1" x14ac:dyDescent="0.2">
      <c r="B117" s="636">
        <v>43267</v>
      </c>
      <c r="C117" s="491" t="s">
        <v>481</v>
      </c>
      <c r="D117" s="248">
        <f t="shared" si="15"/>
        <v>17</v>
      </c>
      <c r="E117" s="248">
        <f t="shared" si="16"/>
        <v>6</v>
      </c>
      <c r="F117">
        <f t="shared" si="17"/>
        <v>2022</v>
      </c>
      <c r="G117" s="248" t="str">
        <f t="shared" si="18"/>
        <v>Fri</v>
      </c>
      <c r="H117" s="248">
        <f t="shared" si="19"/>
        <v>25</v>
      </c>
      <c r="I117" s="323">
        <f t="shared" si="20"/>
        <v>43267</v>
      </c>
      <c r="J117" s="495">
        <f t="shared" si="21"/>
        <v>43267</v>
      </c>
    </row>
    <row r="118" spans="2:12" hidden="1" outlineLevel="1" x14ac:dyDescent="0.2">
      <c r="B118" s="636">
        <v>43313</v>
      </c>
      <c r="C118" s="491" t="s">
        <v>1663</v>
      </c>
      <c r="D118" s="248">
        <f t="shared" si="15"/>
        <v>2</v>
      </c>
      <c r="E118" s="248">
        <f t="shared" si="16"/>
        <v>8</v>
      </c>
      <c r="F118">
        <f t="shared" si="17"/>
        <v>2022</v>
      </c>
      <c r="G118" s="248" t="str">
        <f t="shared" si="18"/>
        <v>Tue</v>
      </c>
      <c r="H118" s="248">
        <f t="shared" si="19"/>
        <v>32</v>
      </c>
      <c r="I118" s="323">
        <f t="shared" si="20"/>
        <v>43313</v>
      </c>
      <c r="J118" s="495">
        <f t="shared" si="21"/>
        <v>43313</v>
      </c>
    </row>
    <row r="119" spans="2:12" hidden="1" outlineLevel="1" x14ac:dyDescent="0.2">
      <c r="B119" s="636">
        <v>43327</v>
      </c>
      <c r="C119" s="491" t="s">
        <v>541</v>
      </c>
      <c r="D119" s="248">
        <f t="shared" si="15"/>
        <v>16</v>
      </c>
      <c r="E119" s="248">
        <f t="shared" si="16"/>
        <v>8</v>
      </c>
      <c r="F119">
        <f t="shared" si="17"/>
        <v>2022</v>
      </c>
      <c r="G119" s="248" t="str">
        <f t="shared" si="18"/>
        <v>Tue</v>
      </c>
      <c r="H119" s="248">
        <f t="shared" si="19"/>
        <v>34</v>
      </c>
      <c r="I119" s="323">
        <f t="shared" si="20"/>
        <v>43327</v>
      </c>
      <c r="J119" s="495">
        <f t="shared" si="21"/>
        <v>43327</v>
      </c>
    </row>
    <row r="120" spans="2:12" hidden="1" outlineLevel="1" x14ac:dyDescent="0.2">
      <c r="B120" s="636">
        <v>43405</v>
      </c>
      <c r="C120" s="491" t="s">
        <v>494</v>
      </c>
      <c r="D120" s="248">
        <f t="shared" si="15"/>
        <v>2</v>
      </c>
      <c r="E120" s="248">
        <f t="shared" si="16"/>
        <v>11</v>
      </c>
      <c r="F120">
        <f t="shared" si="17"/>
        <v>2022</v>
      </c>
      <c r="G120" s="248" t="str">
        <f t="shared" si="18"/>
        <v>Wed</v>
      </c>
      <c r="H120" s="248">
        <f t="shared" si="19"/>
        <v>45</v>
      </c>
      <c r="I120" s="323">
        <f t="shared" si="20"/>
        <v>43405</v>
      </c>
      <c r="J120" s="495">
        <f t="shared" si="21"/>
        <v>43405</v>
      </c>
    </row>
    <row r="121" spans="2:12" hidden="1" outlineLevel="1" x14ac:dyDescent="0.2">
      <c r="B121" s="636">
        <v>43442</v>
      </c>
      <c r="C121" s="491" t="s">
        <v>546</v>
      </c>
      <c r="D121" s="248">
        <f t="shared" si="15"/>
        <v>9</v>
      </c>
      <c r="E121" s="248">
        <f t="shared" si="16"/>
        <v>12</v>
      </c>
      <c r="F121">
        <f t="shared" si="17"/>
        <v>2022</v>
      </c>
      <c r="G121" s="248" t="str">
        <f t="shared" si="18"/>
        <v>Fri</v>
      </c>
      <c r="H121" s="248">
        <f t="shared" si="19"/>
        <v>50</v>
      </c>
      <c r="I121" s="323">
        <f t="shared" si="20"/>
        <v>43442</v>
      </c>
      <c r="J121" s="495">
        <f t="shared" si="21"/>
        <v>43442</v>
      </c>
    </row>
    <row r="122" spans="2:12" hidden="1" outlineLevel="1" x14ac:dyDescent="0.2">
      <c r="B122" s="636">
        <v>43459</v>
      </c>
      <c r="C122" s="491" t="s">
        <v>1664</v>
      </c>
      <c r="D122" s="248">
        <f t="shared" si="15"/>
        <v>26</v>
      </c>
      <c r="E122" s="248">
        <f t="shared" si="16"/>
        <v>12</v>
      </c>
      <c r="F122">
        <f t="shared" si="17"/>
        <v>2022</v>
      </c>
      <c r="G122" s="248" t="str">
        <f t="shared" si="18"/>
        <v>Mon</v>
      </c>
      <c r="H122" s="248">
        <f t="shared" si="19"/>
        <v>53</v>
      </c>
      <c r="I122" s="323">
        <f t="shared" si="20"/>
        <v>43459</v>
      </c>
      <c r="J122" s="495">
        <f t="shared" si="21"/>
        <v>43459</v>
      </c>
    </row>
    <row r="123" spans="2:12" hidden="1" outlineLevel="1" x14ac:dyDescent="0.2">
      <c r="B123" s="636">
        <v>43460</v>
      </c>
      <c r="C123" s="491" t="s">
        <v>516</v>
      </c>
      <c r="D123" s="248">
        <f t="shared" si="15"/>
        <v>27</v>
      </c>
      <c r="E123" s="248">
        <f t="shared" si="16"/>
        <v>12</v>
      </c>
      <c r="F123">
        <f t="shared" si="17"/>
        <v>2022</v>
      </c>
      <c r="G123" s="248" t="str">
        <f t="shared" si="18"/>
        <v>Tue</v>
      </c>
      <c r="H123" s="248">
        <f t="shared" si="19"/>
        <v>53</v>
      </c>
      <c r="I123" s="323">
        <f t="shared" si="20"/>
        <v>43460</v>
      </c>
      <c r="J123" s="495">
        <f t="shared" si="21"/>
        <v>43460</v>
      </c>
    </row>
    <row r="124" spans="2:12" collapsed="1" x14ac:dyDescent="0.2">
      <c r="B124" s="636">
        <v>43100</v>
      </c>
      <c r="C124" s="491" t="s">
        <v>518</v>
      </c>
      <c r="D124" s="248">
        <f t="shared" si="15"/>
        <v>1</v>
      </c>
      <c r="E124" s="248">
        <f t="shared" si="16"/>
        <v>1</v>
      </c>
      <c r="F124">
        <f t="shared" si="17"/>
        <v>2022</v>
      </c>
      <c r="G124" s="248" t="str">
        <f t="shared" si="18"/>
        <v>Sat</v>
      </c>
      <c r="H124" s="248">
        <f t="shared" si="19"/>
        <v>1</v>
      </c>
      <c r="I124" s="323">
        <f>DATE(F124,E124,D124)</f>
        <v>43100</v>
      </c>
      <c r="J124" s="495">
        <f t="shared" si="21"/>
        <v>43100</v>
      </c>
    </row>
    <row r="125" spans="2:12" x14ac:dyDescent="0.2">
      <c r="B125" s="837">
        <f>DATE(F125,E125,D125)</f>
        <v>43465</v>
      </c>
      <c r="C125" s="751" t="s">
        <v>1717</v>
      </c>
      <c r="D125" s="295">
        <v>1</v>
      </c>
      <c r="E125" s="248">
        <v>1</v>
      </c>
      <c r="F125">
        <v>2023</v>
      </c>
      <c r="G125" s="248" t="str">
        <f t="shared" ref="G125:G148" si="22">CHOOSE(WEEKDAY(I125), "Sun","Mon","Tue","Wed","Thu","Fri","Sat")</f>
        <v>Sun</v>
      </c>
      <c r="H125" s="248">
        <f t="shared" ref="H125:H148" si="23">WEEKNUM(I125,2)</f>
        <v>1</v>
      </c>
      <c r="I125" s="323">
        <f t="shared" ref="I125:I148" si="24">DATE(F125,E125,D125)</f>
        <v>43465</v>
      </c>
      <c r="J125" s="495">
        <f t="shared" ref="J125:J148" si="25">I125</f>
        <v>43465</v>
      </c>
      <c r="L125" s="750" t="s">
        <v>1718</v>
      </c>
    </row>
    <row r="126" spans="2:12" outlineLevel="1" x14ac:dyDescent="0.2">
      <c r="B126" s="837">
        <f t="shared" ref="B126:B148" si="26">DATE(F126,E126,D126)</f>
        <v>43466</v>
      </c>
      <c r="C126" s="751" t="s">
        <v>1719</v>
      </c>
      <c r="D126" s="295">
        <v>2</v>
      </c>
      <c r="E126" s="248">
        <v>1</v>
      </c>
      <c r="F126">
        <v>2023</v>
      </c>
      <c r="G126" s="248" t="str">
        <f t="shared" si="22"/>
        <v>Mon</v>
      </c>
      <c r="H126" s="248">
        <f t="shared" si="23"/>
        <v>2</v>
      </c>
      <c r="I126" s="323">
        <f t="shared" si="24"/>
        <v>43466</v>
      </c>
      <c r="J126" s="495">
        <f t="shared" si="25"/>
        <v>43466</v>
      </c>
      <c r="L126" s="750" t="s">
        <v>1720</v>
      </c>
    </row>
    <row r="127" spans="2:12" outlineLevel="1" x14ac:dyDescent="0.2">
      <c r="B127" s="837">
        <f t="shared" si="26"/>
        <v>43470</v>
      </c>
      <c r="C127" s="751" t="s">
        <v>1721</v>
      </c>
      <c r="D127" s="295">
        <v>6</v>
      </c>
      <c r="E127" s="248">
        <v>1</v>
      </c>
      <c r="F127">
        <v>2023</v>
      </c>
      <c r="G127" s="248" t="str">
        <f t="shared" si="22"/>
        <v>Fri</v>
      </c>
      <c r="H127" s="248">
        <f t="shared" si="23"/>
        <v>2</v>
      </c>
      <c r="I127" s="323">
        <f t="shared" si="24"/>
        <v>43470</v>
      </c>
      <c r="J127" s="495">
        <f t="shared" si="25"/>
        <v>43470</v>
      </c>
      <c r="L127" s="750" t="s">
        <v>1722</v>
      </c>
    </row>
    <row r="128" spans="2:12" outlineLevel="1" x14ac:dyDescent="0.2">
      <c r="B128" s="837">
        <f t="shared" si="26"/>
        <v>43509</v>
      </c>
      <c r="C128" s="752" t="s">
        <v>1747</v>
      </c>
      <c r="D128" s="295">
        <v>14</v>
      </c>
      <c r="E128" s="295">
        <v>2</v>
      </c>
      <c r="F128">
        <v>2023</v>
      </c>
      <c r="G128" s="248" t="str">
        <f t="shared" si="22"/>
        <v>Tue</v>
      </c>
      <c r="H128" s="248">
        <f t="shared" si="23"/>
        <v>8</v>
      </c>
      <c r="I128" s="323">
        <f t="shared" si="24"/>
        <v>43509</v>
      </c>
      <c r="J128" s="495">
        <f t="shared" si="25"/>
        <v>43509</v>
      </c>
      <c r="L128" s="750" t="s">
        <v>1748</v>
      </c>
    </row>
    <row r="129" spans="2:12" outlineLevel="1" x14ac:dyDescent="0.2">
      <c r="B129" s="837">
        <f t="shared" si="26"/>
        <v>43561</v>
      </c>
      <c r="C129" s="751" t="s">
        <v>1723</v>
      </c>
      <c r="D129" s="295">
        <v>7</v>
      </c>
      <c r="E129" s="248">
        <v>4</v>
      </c>
      <c r="F129">
        <v>2023</v>
      </c>
      <c r="G129" s="248" t="str">
        <f t="shared" si="22"/>
        <v>Fri</v>
      </c>
      <c r="H129" s="248">
        <f t="shared" si="23"/>
        <v>15</v>
      </c>
      <c r="I129" s="323">
        <f t="shared" si="24"/>
        <v>43561</v>
      </c>
      <c r="J129" s="495">
        <f t="shared" si="25"/>
        <v>43561</v>
      </c>
      <c r="L129" s="750" t="s">
        <v>1724</v>
      </c>
    </row>
    <row r="130" spans="2:12" outlineLevel="1" x14ac:dyDescent="0.2">
      <c r="B130" s="837">
        <f t="shared" si="26"/>
        <v>43563</v>
      </c>
      <c r="C130" s="752" t="s">
        <v>1749</v>
      </c>
      <c r="D130" s="295">
        <v>9</v>
      </c>
      <c r="E130" s="295">
        <v>4</v>
      </c>
      <c r="F130">
        <v>2023</v>
      </c>
      <c r="G130" s="248" t="str">
        <f t="shared" si="22"/>
        <v>Sun</v>
      </c>
      <c r="H130" s="248">
        <f t="shared" si="23"/>
        <v>15</v>
      </c>
      <c r="I130" s="323">
        <f t="shared" si="24"/>
        <v>43563</v>
      </c>
      <c r="J130" s="495">
        <f t="shared" si="25"/>
        <v>43563</v>
      </c>
      <c r="L130" s="750" t="s">
        <v>1750</v>
      </c>
    </row>
    <row r="131" spans="2:12" outlineLevel="1" x14ac:dyDescent="0.2">
      <c r="B131" s="837">
        <f t="shared" si="26"/>
        <v>43564</v>
      </c>
      <c r="C131" s="751" t="s">
        <v>1725</v>
      </c>
      <c r="D131" s="295">
        <v>10</v>
      </c>
      <c r="E131" s="248">
        <v>4</v>
      </c>
      <c r="F131">
        <v>2023</v>
      </c>
      <c r="G131" s="248" t="str">
        <f t="shared" si="22"/>
        <v>Mon</v>
      </c>
      <c r="H131" s="248">
        <f t="shared" si="23"/>
        <v>16</v>
      </c>
      <c r="I131" s="323">
        <f t="shared" si="24"/>
        <v>43564</v>
      </c>
      <c r="J131" s="495">
        <f t="shared" si="25"/>
        <v>43564</v>
      </c>
      <c r="L131" s="750" t="s">
        <v>1726</v>
      </c>
    </row>
    <row r="132" spans="2:12" outlineLevel="1" x14ac:dyDescent="0.2">
      <c r="B132" s="837">
        <f t="shared" si="26"/>
        <v>43585</v>
      </c>
      <c r="C132" s="751" t="s">
        <v>1727</v>
      </c>
      <c r="D132" s="295">
        <v>1</v>
      </c>
      <c r="E132" s="248">
        <v>5</v>
      </c>
      <c r="F132">
        <v>2023</v>
      </c>
      <c r="G132" s="248" t="str">
        <f t="shared" si="22"/>
        <v>Mon</v>
      </c>
      <c r="H132" s="248">
        <f t="shared" si="23"/>
        <v>19</v>
      </c>
      <c r="I132" s="323">
        <f t="shared" si="24"/>
        <v>43585</v>
      </c>
      <c r="J132" s="495">
        <f t="shared" si="25"/>
        <v>43585</v>
      </c>
      <c r="L132" s="750" t="s">
        <v>1728</v>
      </c>
    </row>
    <row r="133" spans="2:12" outlineLevel="1" x14ac:dyDescent="0.2">
      <c r="B133" s="837">
        <f t="shared" si="26"/>
        <v>43598</v>
      </c>
      <c r="C133" s="752" t="s">
        <v>1751</v>
      </c>
      <c r="D133" s="295">
        <v>14</v>
      </c>
      <c r="E133" s="295">
        <v>5</v>
      </c>
      <c r="F133">
        <v>2023</v>
      </c>
      <c r="G133" s="248" t="str">
        <f t="shared" si="22"/>
        <v>Sun</v>
      </c>
      <c r="H133" s="248">
        <f t="shared" si="23"/>
        <v>20</v>
      </c>
      <c r="I133" s="323">
        <f t="shared" si="24"/>
        <v>43598</v>
      </c>
      <c r="J133" s="495">
        <f t="shared" si="25"/>
        <v>43598</v>
      </c>
      <c r="L133" s="750" t="s">
        <v>1752</v>
      </c>
    </row>
    <row r="134" spans="2:12" outlineLevel="1" x14ac:dyDescent="0.2">
      <c r="B134" s="837">
        <f t="shared" si="26"/>
        <v>43602</v>
      </c>
      <c r="C134" s="751" t="s">
        <v>1729</v>
      </c>
      <c r="D134" s="295">
        <v>18</v>
      </c>
      <c r="E134" s="248">
        <v>5</v>
      </c>
      <c r="F134">
        <v>2023</v>
      </c>
      <c r="G134" s="248" t="str">
        <f t="shared" si="22"/>
        <v>Thu</v>
      </c>
      <c r="H134" s="248">
        <f t="shared" si="23"/>
        <v>21</v>
      </c>
      <c r="I134" s="323">
        <f t="shared" si="24"/>
        <v>43602</v>
      </c>
      <c r="J134" s="495">
        <f t="shared" si="25"/>
        <v>43602</v>
      </c>
      <c r="L134" s="750" t="s">
        <v>1730</v>
      </c>
    </row>
    <row r="135" spans="2:12" outlineLevel="1" x14ac:dyDescent="0.2">
      <c r="B135" s="837">
        <f t="shared" si="26"/>
        <v>43612</v>
      </c>
      <c r="C135" s="752" t="s">
        <v>1753</v>
      </c>
      <c r="D135" s="295">
        <v>28</v>
      </c>
      <c r="E135" s="295">
        <v>5</v>
      </c>
      <c r="F135">
        <v>2023</v>
      </c>
      <c r="G135" s="248" t="str">
        <f t="shared" si="22"/>
        <v>Sun</v>
      </c>
      <c r="H135" s="248">
        <f t="shared" si="23"/>
        <v>22</v>
      </c>
      <c r="I135" s="323">
        <f t="shared" si="24"/>
        <v>43612</v>
      </c>
      <c r="J135" s="495">
        <f t="shared" si="25"/>
        <v>43612</v>
      </c>
      <c r="L135" s="750" t="s">
        <v>1754</v>
      </c>
    </row>
    <row r="136" spans="2:12" outlineLevel="1" x14ac:dyDescent="0.2">
      <c r="B136" s="837">
        <f t="shared" si="26"/>
        <v>43613</v>
      </c>
      <c r="C136" s="751" t="s">
        <v>1731</v>
      </c>
      <c r="D136" s="295">
        <v>29</v>
      </c>
      <c r="E136" s="248">
        <v>5</v>
      </c>
      <c r="F136">
        <v>2023</v>
      </c>
      <c r="G136" s="248" t="str">
        <f t="shared" si="22"/>
        <v>Mon</v>
      </c>
      <c r="H136" s="248">
        <f t="shared" si="23"/>
        <v>23</v>
      </c>
      <c r="I136" s="323">
        <f t="shared" si="24"/>
        <v>43613</v>
      </c>
      <c r="J136" s="495">
        <f t="shared" si="25"/>
        <v>43613</v>
      </c>
      <c r="L136" s="750" t="s">
        <v>1732</v>
      </c>
    </row>
    <row r="137" spans="2:12" outlineLevel="1" x14ac:dyDescent="0.2">
      <c r="B137" s="837">
        <f t="shared" si="26"/>
        <v>43615</v>
      </c>
      <c r="C137" s="751" t="s">
        <v>1733</v>
      </c>
      <c r="D137" s="295">
        <v>0</v>
      </c>
      <c r="E137" s="248">
        <v>6</v>
      </c>
      <c r="F137">
        <v>2023</v>
      </c>
      <c r="G137" s="248" t="str">
        <f t="shared" si="22"/>
        <v>Wed</v>
      </c>
      <c r="H137" s="248">
        <f t="shared" si="23"/>
        <v>23</v>
      </c>
      <c r="I137" s="323">
        <f t="shared" si="24"/>
        <v>43615</v>
      </c>
      <c r="J137" s="495">
        <f t="shared" si="25"/>
        <v>43615</v>
      </c>
      <c r="L137" s="750" t="s">
        <v>1734</v>
      </c>
    </row>
    <row r="138" spans="2:12" outlineLevel="1" x14ac:dyDescent="0.2">
      <c r="B138" s="837">
        <f t="shared" si="26"/>
        <v>43619</v>
      </c>
      <c r="C138" s="752" t="s">
        <v>1755</v>
      </c>
      <c r="D138" s="295">
        <v>4</v>
      </c>
      <c r="E138" s="295">
        <v>6</v>
      </c>
      <c r="F138">
        <v>2023</v>
      </c>
      <c r="G138" s="248" t="str">
        <f t="shared" si="22"/>
        <v>Sun</v>
      </c>
      <c r="H138" s="248">
        <f t="shared" si="23"/>
        <v>23</v>
      </c>
      <c r="I138" s="323">
        <f t="shared" si="24"/>
        <v>43619</v>
      </c>
      <c r="J138" s="495">
        <f t="shared" si="25"/>
        <v>43619</v>
      </c>
      <c r="L138" s="750" t="s">
        <v>1756</v>
      </c>
    </row>
    <row r="139" spans="2:12" outlineLevel="1" x14ac:dyDescent="0.2">
      <c r="B139" s="837">
        <f t="shared" si="26"/>
        <v>43677</v>
      </c>
      <c r="C139" s="751" t="s">
        <v>1735</v>
      </c>
      <c r="D139" s="295">
        <v>1</v>
      </c>
      <c r="E139" s="248">
        <v>8</v>
      </c>
      <c r="F139">
        <v>2023</v>
      </c>
      <c r="G139" s="248" t="str">
        <f t="shared" si="22"/>
        <v>Tue</v>
      </c>
      <c r="H139" s="248">
        <f t="shared" si="23"/>
        <v>32</v>
      </c>
      <c r="I139" s="323">
        <f t="shared" si="24"/>
        <v>43677</v>
      </c>
      <c r="J139" s="495">
        <f t="shared" si="25"/>
        <v>43677</v>
      </c>
      <c r="L139" s="750" t="s">
        <v>1736</v>
      </c>
    </row>
    <row r="140" spans="2:12" outlineLevel="1" x14ac:dyDescent="0.2">
      <c r="B140" s="837">
        <f t="shared" si="26"/>
        <v>43691</v>
      </c>
      <c r="C140" s="751" t="s">
        <v>1737</v>
      </c>
      <c r="D140" s="295">
        <v>15</v>
      </c>
      <c r="E140" s="248">
        <v>8</v>
      </c>
      <c r="F140">
        <v>2023</v>
      </c>
      <c r="G140" s="248" t="str">
        <f t="shared" si="22"/>
        <v>Tue</v>
      </c>
      <c r="H140" s="248">
        <f t="shared" si="23"/>
        <v>34</v>
      </c>
      <c r="I140" s="323">
        <f t="shared" si="24"/>
        <v>43691</v>
      </c>
      <c r="J140" s="495">
        <f t="shared" si="25"/>
        <v>43691</v>
      </c>
      <c r="L140" s="750" t="s">
        <v>1738</v>
      </c>
    </row>
    <row r="141" spans="2:12" outlineLevel="1" x14ac:dyDescent="0.2">
      <c r="B141" s="837">
        <f t="shared" si="26"/>
        <v>43741</v>
      </c>
      <c r="C141" s="752" t="s">
        <v>1757</v>
      </c>
      <c r="D141" s="295">
        <v>4</v>
      </c>
      <c r="E141" s="295">
        <v>10</v>
      </c>
      <c r="F141">
        <v>2023</v>
      </c>
      <c r="G141" s="248" t="str">
        <f t="shared" si="22"/>
        <v>Wed</v>
      </c>
      <c r="H141" s="248">
        <f t="shared" si="23"/>
        <v>41</v>
      </c>
      <c r="I141" s="323">
        <f t="shared" si="24"/>
        <v>43741</v>
      </c>
      <c r="J141" s="495">
        <f t="shared" si="25"/>
        <v>43741</v>
      </c>
      <c r="L141" s="750" t="s">
        <v>1758</v>
      </c>
    </row>
    <row r="142" spans="2:12" outlineLevel="1" x14ac:dyDescent="0.2">
      <c r="B142" s="837">
        <f t="shared" si="26"/>
        <v>43768</v>
      </c>
      <c r="C142" s="752" t="s">
        <v>1759</v>
      </c>
      <c r="D142" s="295">
        <v>31</v>
      </c>
      <c r="E142" s="295">
        <v>10</v>
      </c>
      <c r="F142">
        <v>2023</v>
      </c>
      <c r="G142" s="248" t="str">
        <f t="shared" si="22"/>
        <v>Tue</v>
      </c>
      <c r="H142" s="248">
        <f t="shared" si="23"/>
        <v>45</v>
      </c>
      <c r="I142" s="323">
        <f t="shared" si="24"/>
        <v>43768</v>
      </c>
      <c r="J142" s="495">
        <f t="shared" si="25"/>
        <v>43768</v>
      </c>
      <c r="L142" s="750" t="s">
        <v>1760</v>
      </c>
    </row>
    <row r="143" spans="2:12" outlineLevel="1" x14ac:dyDescent="0.2">
      <c r="B143" s="837">
        <f t="shared" si="26"/>
        <v>43769</v>
      </c>
      <c r="C143" s="751" t="s">
        <v>1739</v>
      </c>
      <c r="D143" s="295">
        <v>1</v>
      </c>
      <c r="E143" s="248">
        <v>11</v>
      </c>
      <c r="F143">
        <v>2023</v>
      </c>
      <c r="G143" s="248" t="str">
        <f t="shared" si="22"/>
        <v>Wed</v>
      </c>
      <c r="H143" s="248">
        <f t="shared" si="23"/>
        <v>45</v>
      </c>
      <c r="I143" s="323">
        <f t="shared" si="24"/>
        <v>43769</v>
      </c>
      <c r="J143" s="495">
        <f t="shared" si="25"/>
        <v>43769</v>
      </c>
      <c r="L143" s="750" t="s">
        <v>1740</v>
      </c>
    </row>
    <row r="144" spans="2:12" outlineLevel="1" x14ac:dyDescent="0.2">
      <c r="B144" s="837">
        <f t="shared" si="26"/>
        <v>43792</v>
      </c>
      <c r="C144" s="752" t="s">
        <v>1761</v>
      </c>
      <c r="D144" s="295">
        <v>24</v>
      </c>
      <c r="E144" s="295">
        <v>11</v>
      </c>
      <c r="F144">
        <v>2023</v>
      </c>
      <c r="G144" s="248" t="str">
        <f t="shared" si="22"/>
        <v>Fri</v>
      </c>
      <c r="H144" s="248">
        <f t="shared" si="23"/>
        <v>48</v>
      </c>
      <c r="I144" s="323">
        <f t="shared" si="24"/>
        <v>43792</v>
      </c>
      <c r="J144" s="495">
        <f t="shared" si="25"/>
        <v>43792</v>
      </c>
      <c r="L144" s="750" t="s">
        <v>1762</v>
      </c>
    </row>
    <row r="145" spans="2:12" outlineLevel="1" x14ac:dyDescent="0.2">
      <c r="B145" s="837">
        <f t="shared" si="26"/>
        <v>43806</v>
      </c>
      <c r="C145" s="751" t="s">
        <v>1741</v>
      </c>
      <c r="D145" s="295">
        <v>8</v>
      </c>
      <c r="E145" s="248">
        <v>12</v>
      </c>
      <c r="F145">
        <v>2023</v>
      </c>
      <c r="G145" s="248" t="str">
        <f t="shared" si="22"/>
        <v>Fri</v>
      </c>
      <c r="H145" s="248">
        <f t="shared" si="23"/>
        <v>50</v>
      </c>
      <c r="I145" s="323">
        <f t="shared" si="24"/>
        <v>43806</v>
      </c>
      <c r="J145" s="495">
        <f t="shared" si="25"/>
        <v>43806</v>
      </c>
      <c r="L145" s="750" t="s">
        <v>1742</v>
      </c>
    </row>
    <row r="146" spans="2:12" outlineLevel="1" x14ac:dyDescent="0.2">
      <c r="B146" s="837">
        <f t="shared" si="26"/>
        <v>43823</v>
      </c>
      <c r="C146" s="751" t="s">
        <v>1743</v>
      </c>
      <c r="D146" s="295">
        <v>25</v>
      </c>
      <c r="E146" s="248">
        <v>12</v>
      </c>
      <c r="F146">
        <v>2023</v>
      </c>
      <c r="G146" s="248" t="str">
        <f t="shared" si="22"/>
        <v>Mon</v>
      </c>
      <c r="H146" s="248">
        <f t="shared" si="23"/>
        <v>53</v>
      </c>
      <c r="I146" s="323">
        <f t="shared" si="24"/>
        <v>43823</v>
      </c>
      <c r="J146" s="495">
        <f t="shared" si="25"/>
        <v>43823</v>
      </c>
      <c r="L146" s="750" t="s">
        <v>1744</v>
      </c>
    </row>
    <row r="147" spans="2:12" outlineLevel="1" x14ac:dyDescent="0.2">
      <c r="B147" s="837">
        <f t="shared" si="26"/>
        <v>43824</v>
      </c>
      <c r="C147" s="751" t="s">
        <v>1745</v>
      </c>
      <c r="D147" s="295">
        <v>26</v>
      </c>
      <c r="E147" s="248">
        <v>12</v>
      </c>
      <c r="F147">
        <v>2023</v>
      </c>
      <c r="G147" s="248" t="str">
        <f t="shared" si="22"/>
        <v>Tue</v>
      </c>
      <c r="H147" s="248">
        <f t="shared" si="23"/>
        <v>53</v>
      </c>
      <c r="I147" s="323">
        <f t="shared" si="24"/>
        <v>43824</v>
      </c>
      <c r="J147" s="495">
        <f t="shared" si="25"/>
        <v>43824</v>
      </c>
      <c r="L147" s="750" t="s">
        <v>1746</v>
      </c>
    </row>
    <row r="148" spans="2:12" outlineLevel="1" x14ac:dyDescent="0.2">
      <c r="B148" s="837">
        <f t="shared" si="26"/>
        <v>43829</v>
      </c>
      <c r="C148" s="752" t="s">
        <v>1763</v>
      </c>
      <c r="D148" s="295">
        <v>31</v>
      </c>
      <c r="E148" s="295">
        <v>12</v>
      </c>
      <c r="F148">
        <v>2023</v>
      </c>
      <c r="G148" s="248" t="str">
        <f t="shared" si="22"/>
        <v>Sun</v>
      </c>
      <c r="H148" s="248">
        <f t="shared" si="23"/>
        <v>53</v>
      </c>
      <c r="I148" s="323">
        <f t="shared" si="24"/>
        <v>43829</v>
      </c>
      <c r="J148" s="495">
        <f t="shared" si="25"/>
        <v>43829</v>
      </c>
      <c r="L148" s="750" t="s">
        <v>1764</v>
      </c>
    </row>
    <row r="149" spans="2:12" x14ac:dyDescent="0.2">
      <c r="B149" s="838">
        <f>DATE(F149,E149,D149)</f>
        <v>43830</v>
      </c>
      <c r="C149" s="751" t="s">
        <v>454</v>
      </c>
      <c r="D149" s="295">
        <v>1</v>
      </c>
      <c r="E149" s="248">
        <v>1</v>
      </c>
      <c r="F149">
        <v>2024</v>
      </c>
      <c r="G149" s="248" t="str">
        <f t="shared" ref="G149:G150" si="27">CHOOSE(WEEKDAY(I149), "Sun","Mon","Tue","Wed","Thu","Fri","Sat")</f>
        <v>Mon</v>
      </c>
      <c r="H149" s="248">
        <f t="shared" ref="H149:H150" si="28">WEEKNUM(I149,2)</f>
        <v>1</v>
      </c>
      <c r="I149" s="323">
        <f t="shared" ref="I149:I150" si="29">DATE(F149,E149,D149)</f>
        <v>43830</v>
      </c>
      <c r="J149" s="495">
        <f t="shared" ref="J149:J150" si="30">I149</f>
        <v>43830</v>
      </c>
      <c r="L149" s="750"/>
    </row>
    <row r="150" spans="2:12" outlineLevel="1" x14ac:dyDescent="0.2">
      <c r="B150" s="838">
        <f t="shared" ref="B150" si="31">DATE(F150,E150,D150)</f>
        <v>43959</v>
      </c>
      <c r="C150" s="751" t="s">
        <v>474</v>
      </c>
      <c r="D150" s="295">
        <v>9</v>
      </c>
      <c r="E150" s="248">
        <v>5</v>
      </c>
      <c r="F150">
        <v>2024</v>
      </c>
      <c r="G150" s="248" t="str">
        <f t="shared" si="27"/>
        <v>Thu</v>
      </c>
      <c r="H150" s="248">
        <f t="shared" si="28"/>
        <v>19</v>
      </c>
      <c r="I150" s="323">
        <f t="shared" si="29"/>
        <v>43959</v>
      </c>
      <c r="J150" s="495">
        <f t="shared" si="30"/>
        <v>43959</v>
      </c>
      <c r="L150" s="750"/>
    </row>
    <row r="151" spans="2:12" outlineLevel="1" x14ac:dyDescent="0.2">
      <c r="B151" s="838">
        <f t="shared" ref="B151" si="32">DATE(F151,E151,D151)</f>
        <v>43970</v>
      </c>
      <c r="C151" s="751" t="s">
        <v>399</v>
      </c>
      <c r="D151" s="295">
        <v>20</v>
      </c>
      <c r="E151" s="248">
        <v>5</v>
      </c>
      <c r="F151">
        <v>2024</v>
      </c>
      <c r="G151" s="248" t="str">
        <f t="shared" ref="G151" si="33">CHOOSE(WEEKDAY(I151), "Sun","Mon","Tue","Wed","Thu","Fri","Sat")</f>
        <v>Mon</v>
      </c>
      <c r="H151" s="248">
        <f t="shared" ref="H151" si="34">WEEKNUM(I151,2)</f>
        <v>21</v>
      </c>
      <c r="I151" s="323">
        <f t="shared" ref="I151" si="35">DATE(F151,E151,D151)</f>
        <v>43970</v>
      </c>
      <c r="J151" s="495">
        <f t="shared" ref="J151" si="36">I151</f>
        <v>43970</v>
      </c>
      <c r="L151" s="750"/>
    </row>
    <row r="152" spans="2:12" outlineLevel="1" x14ac:dyDescent="0.2">
      <c r="B152" s="838">
        <f t="shared" ref="B152" si="37">DATE(F152,E152,D152)</f>
        <v>44043</v>
      </c>
      <c r="C152" s="751" t="s">
        <v>483</v>
      </c>
      <c r="D152" s="295">
        <v>1</v>
      </c>
      <c r="E152" s="248">
        <v>8</v>
      </c>
      <c r="F152">
        <v>2024</v>
      </c>
      <c r="G152" s="248" t="str">
        <f t="shared" ref="G152" si="38">CHOOSE(WEEKDAY(I152), "Sun","Mon","Tue","Wed","Thu","Fri","Sat")</f>
        <v>Thu</v>
      </c>
      <c r="H152" s="248">
        <f t="shared" ref="H152" si="39">WEEKNUM(I152,2)</f>
        <v>31</v>
      </c>
      <c r="I152" s="323">
        <f t="shared" ref="I152" si="40">DATE(F152,E152,D152)</f>
        <v>44043</v>
      </c>
      <c r="J152" s="495">
        <f t="shared" ref="J152" si="41">I152</f>
        <v>44043</v>
      </c>
      <c r="L152" s="750"/>
    </row>
    <row r="153" spans="2:12" outlineLevel="1" x14ac:dyDescent="0.2">
      <c r="B153" s="838">
        <f t="shared" ref="B153" si="42">DATE(F153,E153,D153)</f>
        <v>44135</v>
      </c>
      <c r="C153" s="751" t="s">
        <v>494</v>
      </c>
      <c r="D153" s="295">
        <v>1</v>
      </c>
      <c r="E153" s="248">
        <v>11</v>
      </c>
      <c r="F153">
        <v>2024</v>
      </c>
      <c r="G153" s="248" t="str">
        <f t="shared" ref="G153" si="43">CHOOSE(WEEKDAY(I153), "Sun","Mon","Tue","Wed","Thu","Fri","Sat")</f>
        <v>Fri</v>
      </c>
      <c r="H153" s="248">
        <f t="shared" ref="H153" si="44">WEEKNUM(I153,2)</f>
        <v>44</v>
      </c>
      <c r="I153" s="323">
        <f t="shared" ref="I153" si="45">DATE(F153,E153,D153)</f>
        <v>44135</v>
      </c>
      <c r="J153" s="495">
        <f t="shared" ref="J153" si="46">I153</f>
        <v>44135</v>
      </c>
    </row>
    <row r="154" spans="2:12" outlineLevel="1" x14ac:dyDescent="0.2">
      <c r="B154" s="838">
        <f t="shared" ref="B154:B155" si="47">DATE(F154,E154,D154)</f>
        <v>44189</v>
      </c>
      <c r="C154" s="751" t="s">
        <v>548</v>
      </c>
      <c r="D154" s="295">
        <v>25</v>
      </c>
      <c r="E154" s="248">
        <v>12</v>
      </c>
      <c r="F154">
        <v>2024</v>
      </c>
      <c r="G154" s="248" t="str">
        <f t="shared" ref="G154:G155" si="48">CHOOSE(WEEKDAY(I154), "Sun","Mon","Tue","Wed","Thu","Fri","Sat")</f>
        <v>Wed</v>
      </c>
      <c r="H154" s="248">
        <f t="shared" ref="H154:H155" si="49">WEEKNUM(I154,2)</f>
        <v>52</v>
      </c>
      <c r="I154" s="323">
        <f t="shared" ref="I154:I155" si="50">DATE(F154,E154,D154)</f>
        <v>44189</v>
      </c>
      <c r="J154" s="495">
        <f t="shared" ref="J154:J155" si="51">I154</f>
        <v>44189</v>
      </c>
    </row>
    <row r="155" spans="2:12" outlineLevel="1" x14ac:dyDescent="0.2">
      <c r="B155" s="838">
        <f t="shared" si="47"/>
        <v>44190</v>
      </c>
      <c r="C155" s="751" t="s">
        <v>516</v>
      </c>
      <c r="D155" s="295">
        <v>26</v>
      </c>
      <c r="E155" s="248">
        <v>12</v>
      </c>
      <c r="F155">
        <v>2024</v>
      </c>
      <c r="G155" s="248" t="str">
        <f t="shared" si="48"/>
        <v>Thu</v>
      </c>
      <c r="H155" s="248">
        <f t="shared" si="49"/>
        <v>52</v>
      </c>
      <c r="I155" s="323">
        <f t="shared" si="50"/>
        <v>44190</v>
      </c>
      <c r="J155" s="495">
        <f t="shared" si="51"/>
        <v>44190</v>
      </c>
    </row>
  </sheetData>
  <sortState xmlns:xlrd2="http://schemas.microsoft.com/office/spreadsheetml/2017/richdata2" ref="C125:L148">
    <sortCondition ref="F125:F148"/>
    <sortCondition ref="E125:E148"/>
    <sortCondition ref="D125:D148"/>
  </sortState>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C05B-8118-4966-B2BD-40EE056FDF43}">
  <sheetPr codeName="Tabelle22"/>
  <dimension ref="B1:R145"/>
  <sheetViews>
    <sheetView zoomScale="80" zoomScaleNormal="80" workbookViewId="0"/>
  </sheetViews>
  <sheetFormatPr baseColWidth="10" defaultColWidth="9.1640625" defaultRowHeight="15" outlineLevelRow="1" x14ac:dyDescent="0.2"/>
  <cols>
    <col min="1" max="1" width="3.6640625" customWidth="1"/>
    <col min="2" max="4" width="5.6640625" style="248" customWidth="1"/>
    <col min="5" max="5" width="15.6640625" style="248" customWidth="1"/>
    <col min="6" max="6" width="11" style="248" bestFit="1" customWidth="1"/>
    <col min="7" max="7" width="15" style="248" bestFit="1" customWidth="1"/>
    <col min="8" max="8" width="11.6640625" style="323" customWidth="1"/>
    <col min="9" max="9" width="13.6640625" style="637" customWidth="1"/>
    <col min="10" max="11" width="5.6640625" style="248" customWidth="1"/>
    <col min="12" max="13" width="13.6640625" style="248" customWidth="1"/>
    <col min="14" max="14" width="9.1640625" style="248"/>
    <col min="15" max="15" width="10.83203125" style="248" bestFit="1" customWidth="1"/>
  </cols>
  <sheetData>
    <row r="1" spans="2:18" ht="15" customHeight="1" x14ac:dyDescent="0.2">
      <c r="B1" s="650">
        <v>1</v>
      </c>
      <c r="C1" s="650">
        <v>2</v>
      </c>
      <c r="D1" s="650">
        <v>3</v>
      </c>
      <c r="E1" s="650">
        <v>4</v>
      </c>
      <c r="F1" s="650">
        <v>5</v>
      </c>
      <c r="G1" s="650">
        <v>6</v>
      </c>
      <c r="H1" s="650">
        <v>7</v>
      </c>
      <c r="I1" s="650">
        <v>8</v>
      </c>
      <c r="J1" s="650">
        <v>9</v>
      </c>
      <c r="K1" s="650">
        <v>10</v>
      </c>
      <c r="L1" s="650">
        <v>11</v>
      </c>
      <c r="M1" s="650">
        <v>12</v>
      </c>
      <c r="N1" s="650">
        <v>13</v>
      </c>
      <c r="O1" s="650">
        <v>14</v>
      </c>
    </row>
    <row r="2" spans="2:18" x14ac:dyDescent="0.2">
      <c r="C2" s="324" t="s">
        <v>448</v>
      </c>
      <c r="E2" s="385" t="s">
        <v>449</v>
      </c>
      <c r="F2" s="385" t="s">
        <v>450</v>
      </c>
      <c r="G2" s="385" t="s">
        <v>451</v>
      </c>
      <c r="H2" s="324" t="s">
        <v>318</v>
      </c>
      <c r="I2" s="638" t="s">
        <v>452</v>
      </c>
      <c r="J2" s="649" t="s">
        <v>1669</v>
      </c>
      <c r="K2" s="648" t="s">
        <v>89</v>
      </c>
      <c r="L2" s="649" t="s">
        <v>158</v>
      </c>
      <c r="M2" s="648" t="s">
        <v>17</v>
      </c>
      <c r="N2" s="248" t="s">
        <v>1673</v>
      </c>
      <c r="R2" t="s">
        <v>1665</v>
      </c>
    </row>
    <row r="3" spans="2:18" x14ac:dyDescent="0.2">
      <c r="B3" s="640">
        <v>2020</v>
      </c>
      <c r="C3" s="641"/>
      <c r="D3" s="640"/>
      <c r="E3" s="642"/>
      <c r="F3" s="642"/>
      <c r="G3" s="642"/>
      <c r="H3" s="641"/>
      <c r="I3" s="643"/>
      <c r="J3" s="659">
        <f>SUM(J4:J36)</f>
        <v>15</v>
      </c>
      <c r="K3" s="658">
        <f>SUM(K4:K36)</f>
        <v>10</v>
      </c>
      <c r="L3" s="646"/>
      <c r="M3" s="646"/>
      <c r="N3" s="640"/>
      <c r="O3" s="640"/>
      <c r="R3" s="395" t="s">
        <v>1666</v>
      </c>
    </row>
    <row r="4" spans="2:18" hidden="1" outlineLevel="1" x14ac:dyDescent="0.2">
      <c r="B4" s="248">
        <v>2020</v>
      </c>
      <c r="C4" s="248">
        <v>1</v>
      </c>
      <c r="D4" s="248">
        <v>23</v>
      </c>
      <c r="E4" s="648" t="s">
        <v>17</v>
      </c>
      <c r="F4" s="248" t="str">
        <f t="shared" ref="F4:F24" si="0">CHOOSE(WEEKDAY(H4), "Sun","Mon","Tue","Wed","Thu","Fri","Sat")</f>
        <v>Thu</v>
      </c>
      <c r="G4" s="248">
        <f>WEEKNUM(H4,2)</f>
        <v>4</v>
      </c>
      <c r="H4" s="326">
        <f t="shared" ref="H4:H15" si="1">DATE(B4,C4,D4)</f>
        <v>42391</v>
      </c>
      <c r="I4" s="639">
        <f>H4</f>
        <v>42391</v>
      </c>
      <c r="J4" s="248">
        <f>IF(E4="Ferien",1,0)</f>
        <v>0</v>
      </c>
      <c r="K4" s="248">
        <f>IF(E4="Kompensation",1,0)</f>
        <v>1</v>
      </c>
      <c r="L4" s="326" t="str">
        <f>IF(J4=1,H4,"")</f>
        <v/>
      </c>
      <c r="M4" s="326">
        <f>IF(K4=1,H4,"")</f>
        <v>42391</v>
      </c>
      <c r="N4" s="248">
        <f>_xlfn.ISOWEEKNUM(H4)</f>
        <v>4</v>
      </c>
    </row>
    <row r="5" spans="2:18" hidden="1" outlineLevel="1" x14ac:dyDescent="0.2">
      <c r="B5" s="248">
        <v>2020</v>
      </c>
      <c r="C5" s="248">
        <v>1</v>
      </c>
      <c r="D5" s="248">
        <v>24</v>
      </c>
      <c r="E5" s="648" t="s">
        <v>17</v>
      </c>
      <c r="F5" s="248" t="str">
        <f t="shared" si="0"/>
        <v>Fri</v>
      </c>
      <c r="G5" s="248">
        <f t="shared" ref="G5:G15" si="2">WEEKNUM(H5,2)</f>
        <v>4</v>
      </c>
      <c r="H5" s="326">
        <f t="shared" si="1"/>
        <v>42392</v>
      </c>
      <c r="I5" s="639">
        <f t="shared" ref="I5:I15" si="3">H5</f>
        <v>42392</v>
      </c>
      <c r="J5" s="248">
        <f t="shared" ref="J5:J36" si="4">IF(E5="Ferien",1,0)</f>
        <v>0</v>
      </c>
      <c r="K5" s="248">
        <f t="shared" ref="K5:K36" si="5">IF(E5="Kompensation",1,0)</f>
        <v>1</v>
      </c>
      <c r="L5" s="326" t="str">
        <f>IF(J5=1,H5,"")</f>
        <v/>
      </c>
      <c r="M5" s="326">
        <f>IF(K5=1,H5,"")</f>
        <v>42392</v>
      </c>
      <c r="N5" s="248">
        <f>_xlfn.ISOWEEKNUM(H5)</f>
        <v>4</v>
      </c>
    </row>
    <row r="6" spans="2:18" hidden="1" outlineLevel="1" x14ac:dyDescent="0.2">
      <c r="E6" s="649"/>
      <c r="H6" s="326"/>
      <c r="I6" s="639"/>
      <c r="L6" s="326"/>
      <c r="M6" s="326"/>
    </row>
    <row r="7" spans="2:18" hidden="1" outlineLevel="1" x14ac:dyDescent="0.2">
      <c r="B7" s="248">
        <v>2020</v>
      </c>
      <c r="C7" s="248">
        <v>1</v>
      </c>
      <c r="D7" s="248">
        <v>30</v>
      </c>
      <c r="E7" s="648" t="s">
        <v>17</v>
      </c>
      <c r="F7" s="248" t="str">
        <f t="shared" si="0"/>
        <v>Thu</v>
      </c>
      <c r="G7" s="248">
        <f t="shared" si="2"/>
        <v>5</v>
      </c>
      <c r="H7" s="326">
        <f t="shared" si="1"/>
        <v>42398</v>
      </c>
      <c r="I7" s="639">
        <f t="shared" si="3"/>
        <v>42398</v>
      </c>
      <c r="J7" s="248">
        <f t="shared" si="4"/>
        <v>0</v>
      </c>
      <c r="K7" s="248">
        <f t="shared" si="5"/>
        <v>1</v>
      </c>
      <c r="L7" s="326" t="str">
        <f t="shared" ref="L7:L36" si="6">IF(J7=1,H7,"")</f>
        <v/>
      </c>
      <c r="M7" s="326">
        <f t="shared" ref="M7:M36" si="7">IF(K7=1,H7,"")</f>
        <v>42398</v>
      </c>
      <c r="N7" s="248">
        <f t="shared" ref="N7:N36" si="8">_xlfn.ISOWEEKNUM(H7)</f>
        <v>5</v>
      </c>
    </row>
    <row r="8" spans="2:18" hidden="1" outlineLevel="1" x14ac:dyDescent="0.2">
      <c r="B8" s="248">
        <v>2020</v>
      </c>
      <c r="C8" s="248">
        <v>1</v>
      </c>
      <c r="D8" s="248">
        <v>31</v>
      </c>
      <c r="E8" s="648" t="s">
        <v>17</v>
      </c>
      <c r="F8" s="248" t="str">
        <f t="shared" si="0"/>
        <v>Fri</v>
      </c>
      <c r="G8" s="248">
        <f t="shared" si="2"/>
        <v>5</v>
      </c>
      <c r="H8" s="326">
        <f t="shared" si="1"/>
        <v>42399</v>
      </c>
      <c r="I8" s="639">
        <f t="shared" si="3"/>
        <v>42399</v>
      </c>
      <c r="J8" s="248">
        <f t="shared" si="4"/>
        <v>0</v>
      </c>
      <c r="K8" s="248">
        <f t="shared" si="5"/>
        <v>1</v>
      </c>
      <c r="L8" s="326" t="str">
        <f t="shared" si="6"/>
        <v/>
      </c>
      <c r="M8" s="326">
        <f t="shared" si="7"/>
        <v>42399</v>
      </c>
      <c r="N8" s="248">
        <f t="shared" si="8"/>
        <v>5</v>
      </c>
    </row>
    <row r="9" spans="2:18" hidden="1" outlineLevel="1" x14ac:dyDescent="0.2">
      <c r="E9" s="649"/>
      <c r="H9" s="326"/>
      <c r="I9" s="639"/>
      <c r="L9" s="326"/>
      <c r="M9" s="326"/>
    </row>
    <row r="10" spans="2:18" hidden="1" outlineLevel="1" x14ac:dyDescent="0.2">
      <c r="B10" s="248">
        <v>2020</v>
      </c>
      <c r="C10" s="248">
        <v>4</v>
      </c>
      <c r="D10" s="248">
        <v>14</v>
      </c>
      <c r="E10" s="648" t="s">
        <v>17</v>
      </c>
      <c r="F10" s="248" t="str">
        <f t="shared" si="0"/>
        <v>Tue</v>
      </c>
      <c r="G10" s="248">
        <f t="shared" si="2"/>
        <v>16</v>
      </c>
      <c r="H10" s="326">
        <f t="shared" si="1"/>
        <v>42473</v>
      </c>
      <c r="I10" s="639">
        <f t="shared" si="3"/>
        <v>42473</v>
      </c>
      <c r="J10" s="248">
        <f t="shared" si="4"/>
        <v>0</v>
      </c>
      <c r="K10" s="248">
        <f t="shared" si="5"/>
        <v>1</v>
      </c>
      <c r="L10" s="326" t="str">
        <f t="shared" si="6"/>
        <v/>
      </c>
      <c r="M10" s="326">
        <f t="shared" si="7"/>
        <v>42473</v>
      </c>
      <c r="N10" s="248">
        <f t="shared" si="8"/>
        <v>16</v>
      </c>
    </row>
    <row r="11" spans="2:18" hidden="1" outlineLevel="1" x14ac:dyDescent="0.2">
      <c r="B11" s="248">
        <v>2020</v>
      </c>
      <c r="C11" s="248">
        <v>4</v>
      </c>
      <c r="D11" s="248">
        <v>15</v>
      </c>
      <c r="E11" s="648" t="s">
        <v>17</v>
      </c>
      <c r="F11" s="248" t="str">
        <f t="shared" si="0"/>
        <v>Wed</v>
      </c>
      <c r="G11" s="248">
        <f t="shared" si="2"/>
        <v>16</v>
      </c>
      <c r="H11" s="326">
        <f t="shared" si="1"/>
        <v>42474</v>
      </c>
      <c r="I11" s="639">
        <f t="shared" si="3"/>
        <v>42474</v>
      </c>
      <c r="J11" s="248">
        <f t="shared" si="4"/>
        <v>0</v>
      </c>
      <c r="K11" s="248">
        <f t="shared" si="5"/>
        <v>1</v>
      </c>
      <c r="L11" s="326" t="str">
        <f t="shared" si="6"/>
        <v/>
      </c>
      <c r="M11" s="326">
        <f t="shared" si="7"/>
        <v>42474</v>
      </c>
      <c r="N11" s="248">
        <f t="shared" si="8"/>
        <v>16</v>
      </c>
    </row>
    <row r="12" spans="2:18" hidden="1" outlineLevel="1" x14ac:dyDescent="0.2">
      <c r="B12" s="248">
        <v>2020</v>
      </c>
      <c r="C12" s="248">
        <v>4</v>
      </c>
      <c r="D12" s="248">
        <v>16</v>
      </c>
      <c r="E12" s="648" t="s">
        <v>17</v>
      </c>
      <c r="F12" s="248" t="str">
        <f t="shared" si="0"/>
        <v>Thu</v>
      </c>
      <c r="G12" s="248">
        <f t="shared" si="2"/>
        <v>16</v>
      </c>
      <c r="H12" s="326">
        <f t="shared" si="1"/>
        <v>42475</v>
      </c>
      <c r="I12" s="639">
        <f t="shared" si="3"/>
        <v>42475</v>
      </c>
      <c r="J12" s="248">
        <f t="shared" si="4"/>
        <v>0</v>
      </c>
      <c r="K12" s="248">
        <f t="shared" si="5"/>
        <v>1</v>
      </c>
      <c r="L12" s="326" t="str">
        <f t="shared" si="6"/>
        <v/>
      </c>
      <c r="M12" s="326">
        <f t="shared" si="7"/>
        <v>42475</v>
      </c>
      <c r="N12" s="248">
        <f t="shared" si="8"/>
        <v>16</v>
      </c>
    </row>
    <row r="13" spans="2:18" hidden="1" outlineLevel="1" x14ac:dyDescent="0.2">
      <c r="B13" s="248">
        <v>2020</v>
      </c>
      <c r="C13" s="248">
        <v>4</v>
      </c>
      <c r="D13" s="248">
        <v>17</v>
      </c>
      <c r="E13" s="649" t="s">
        <v>158</v>
      </c>
      <c r="F13" s="248" t="str">
        <f t="shared" si="0"/>
        <v>Fri</v>
      </c>
      <c r="G13" s="248">
        <f t="shared" si="2"/>
        <v>16</v>
      </c>
      <c r="H13" s="326">
        <f t="shared" si="1"/>
        <v>42476</v>
      </c>
      <c r="I13" s="639">
        <f t="shared" si="3"/>
        <v>42476</v>
      </c>
      <c r="J13" s="248">
        <f t="shared" si="4"/>
        <v>1</v>
      </c>
      <c r="K13" s="248">
        <f t="shared" si="5"/>
        <v>0</v>
      </c>
      <c r="L13" s="326">
        <f t="shared" si="6"/>
        <v>42476</v>
      </c>
      <c r="M13" s="326" t="str">
        <f t="shared" si="7"/>
        <v/>
      </c>
      <c r="N13" s="248">
        <f t="shared" si="8"/>
        <v>16</v>
      </c>
    </row>
    <row r="14" spans="2:18" hidden="1" outlineLevel="1" x14ac:dyDescent="0.2">
      <c r="E14" s="649"/>
      <c r="H14" s="326"/>
      <c r="I14" s="639"/>
      <c r="L14" s="326"/>
      <c r="M14" s="326"/>
    </row>
    <row r="15" spans="2:18" hidden="1" outlineLevel="1" x14ac:dyDescent="0.2">
      <c r="B15" s="248">
        <v>2020</v>
      </c>
      <c r="C15" s="248">
        <v>5</v>
      </c>
      <c r="D15" s="248">
        <v>22</v>
      </c>
      <c r="E15" s="648" t="s">
        <v>17</v>
      </c>
      <c r="F15" s="248" t="str">
        <f t="shared" si="0"/>
        <v>Fri</v>
      </c>
      <c r="G15" s="248">
        <f t="shared" si="2"/>
        <v>21</v>
      </c>
      <c r="H15" s="326">
        <f t="shared" si="1"/>
        <v>42511</v>
      </c>
      <c r="I15" s="639">
        <f t="shared" si="3"/>
        <v>42511</v>
      </c>
      <c r="J15" s="248">
        <f t="shared" si="4"/>
        <v>0</v>
      </c>
      <c r="K15" s="248">
        <f t="shared" si="5"/>
        <v>1</v>
      </c>
      <c r="L15" s="326" t="str">
        <f t="shared" si="6"/>
        <v/>
      </c>
      <c r="M15" s="326">
        <f t="shared" si="7"/>
        <v>42511</v>
      </c>
      <c r="N15" s="248">
        <f t="shared" si="8"/>
        <v>21</v>
      </c>
    </row>
    <row r="16" spans="2:18" hidden="1" outlineLevel="1" x14ac:dyDescent="0.2">
      <c r="E16" s="649"/>
      <c r="H16" s="326"/>
      <c r="I16" s="639"/>
      <c r="L16" s="326" t="str">
        <f t="shared" si="6"/>
        <v/>
      </c>
      <c r="M16" s="326" t="str">
        <f t="shared" si="7"/>
        <v/>
      </c>
      <c r="N16" s="248">
        <f t="shared" si="8"/>
        <v>53</v>
      </c>
    </row>
    <row r="17" spans="2:14" hidden="1" outlineLevel="1" x14ac:dyDescent="0.2">
      <c r="B17" s="248">
        <v>2020</v>
      </c>
      <c r="C17" s="248">
        <v>7</v>
      </c>
      <c r="D17" s="248">
        <v>18</v>
      </c>
      <c r="E17" s="649" t="s">
        <v>158</v>
      </c>
      <c r="F17" s="248" t="str">
        <f t="shared" si="0"/>
        <v>Sat</v>
      </c>
      <c r="G17" s="248">
        <f>WEEKNUM(H17,2)</f>
        <v>29</v>
      </c>
      <c r="H17" s="326">
        <f t="shared" ref="H17:H33" si="9">DATE(B17,C17,D17)</f>
        <v>42568</v>
      </c>
      <c r="I17" s="639">
        <f>H17</f>
        <v>42568</v>
      </c>
      <c r="J17" s="248">
        <f t="shared" si="4"/>
        <v>1</v>
      </c>
      <c r="K17" s="248">
        <f t="shared" si="5"/>
        <v>0</v>
      </c>
      <c r="L17" s="326">
        <f t="shared" si="6"/>
        <v>42568</v>
      </c>
      <c r="M17" s="326" t="str">
        <f t="shared" si="7"/>
        <v/>
      </c>
      <c r="N17" s="248">
        <f t="shared" si="8"/>
        <v>29</v>
      </c>
    </row>
    <row r="18" spans="2:14" hidden="1" outlineLevel="1" x14ac:dyDescent="0.2">
      <c r="B18" s="248">
        <v>2020</v>
      </c>
      <c r="C18" s="248">
        <v>7</v>
      </c>
      <c r="D18" s="248">
        <v>19</v>
      </c>
      <c r="E18" s="649" t="s">
        <v>158</v>
      </c>
      <c r="F18" s="248" t="str">
        <f t="shared" si="0"/>
        <v>Sun</v>
      </c>
      <c r="G18" s="248">
        <f>WEEKNUM(H18,2)</f>
        <v>29</v>
      </c>
      <c r="H18" s="326">
        <f t="shared" si="9"/>
        <v>42569</v>
      </c>
      <c r="I18" s="639">
        <f>H18</f>
        <v>42569</v>
      </c>
      <c r="J18" s="248">
        <f t="shared" si="4"/>
        <v>1</v>
      </c>
      <c r="K18" s="248">
        <f t="shared" si="5"/>
        <v>0</v>
      </c>
      <c r="L18" s="326">
        <f t="shared" si="6"/>
        <v>42569</v>
      </c>
      <c r="M18" s="326" t="str">
        <f t="shared" si="7"/>
        <v/>
      </c>
      <c r="N18" s="248">
        <f t="shared" si="8"/>
        <v>29</v>
      </c>
    </row>
    <row r="19" spans="2:14" hidden="1" outlineLevel="1" x14ac:dyDescent="0.2">
      <c r="E19" s="649"/>
      <c r="H19" s="326"/>
      <c r="I19" s="639"/>
      <c r="L19" s="326"/>
      <c r="M19" s="326"/>
    </row>
    <row r="20" spans="2:14" hidden="1" outlineLevel="1" x14ac:dyDescent="0.2">
      <c r="B20" s="248">
        <v>2020</v>
      </c>
      <c r="C20" s="248">
        <v>7</v>
      </c>
      <c r="D20" s="248">
        <v>20</v>
      </c>
      <c r="E20" s="649" t="s">
        <v>158</v>
      </c>
      <c r="F20" s="248" t="str">
        <f t="shared" si="0"/>
        <v>Mon</v>
      </c>
      <c r="G20" s="248">
        <f t="shared" ref="G20:G33" si="10">WEEKNUM(H20,2)</f>
        <v>30</v>
      </c>
      <c r="H20" s="326">
        <f t="shared" si="9"/>
        <v>42570</v>
      </c>
      <c r="I20" s="639">
        <f t="shared" ref="I20:I33" si="11">H20</f>
        <v>42570</v>
      </c>
      <c r="J20" s="248">
        <f t="shared" si="4"/>
        <v>1</v>
      </c>
      <c r="K20" s="248">
        <f t="shared" si="5"/>
        <v>0</v>
      </c>
      <c r="L20" s="326">
        <f t="shared" si="6"/>
        <v>42570</v>
      </c>
      <c r="M20" s="326" t="str">
        <f t="shared" si="7"/>
        <v/>
      </c>
      <c r="N20" s="248">
        <f t="shared" si="8"/>
        <v>30</v>
      </c>
    </row>
    <row r="21" spans="2:14" hidden="1" outlineLevel="1" x14ac:dyDescent="0.2">
      <c r="B21" s="248">
        <v>2020</v>
      </c>
      <c r="C21" s="248">
        <v>7</v>
      </c>
      <c r="D21" s="248">
        <v>21</v>
      </c>
      <c r="E21" s="649" t="s">
        <v>158</v>
      </c>
      <c r="F21" s="248" t="str">
        <f t="shared" si="0"/>
        <v>Tue</v>
      </c>
      <c r="G21" s="248">
        <f t="shared" si="10"/>
        <v>30</v>
      </c>
      <c r="H21" s="326">
        <f t="shared" si="9"/>
        <v>42571</v>
      </c>
      <c r="I21" s="639">
        <f t="shared" si="11"/>
        <v>42571</v>
      </c>
      <c r="J21" s="248">
        <f t="shared" si="4"/>
        <v>1</v>
      </c>
      <c r="K21" s="248">
        <f t="shared" si="5"/>
        <v>0</v>
      </c>
      <c r="L21" s="326">
        <f t="shared" si="6"/>
        <v>42571</v>
      </c>
      <c r="M21" s="326" t="str">
        <f t="shared" si="7"/>
        <v/>
      </c>
      <c r="N21" s="248">
        <f t="shared" si="8"/>
        <v>30</v>
      </c>
    </row>
    <row r="22" spans="2:14" hidden="1" outlineLevel="1" x14ac:dyDescent="0.2">
      <c r="B22" s="248">
        <v>2020</v>
      </c>
      <c r="C22" s="248">
        <v>7</v>
      </c>
      <c r="D22" s="248">
        <v>22</v>
      </c>
      <c r="E22" s="649" t="s">
        <v>158</v>
      </c>
      <c r="F22" s="248" t="str">
        <f t="shared" si="0"/>
        <v>Wed</v>
      </c>
      <c r="G22" s="248">
        <f t="shared" si="10"/>
        <v>30</v>
      </c>
      <c r="H22" s="326">
        <f t="shared" si="9"/>
        <v>42572</v>
      </c>
      <c r="I22" s="639">
        <f t="shared" si="11"/>
        <v>42572</v>
      </c>
      <c r="J22" s="248">
        <f t="shared" si="4"/>
        <v>1</v>
      </c>
      <c r="K22" s="248">
        <f t="shared" si="5"/>
        <v>0</v>
      </c>
      <c r="L22" s="326">
        <f t="shared" si="6"/>
        <v>42572</v>
      </c>
      <c r="M22" s="326" t="str">
        <f t="shared" si="7"/>
        <v/>
      </c>
      <c r="N22" s="248">
        <f t="shared" si="8"/>
        <v>30</v>
      </c>
    </row>
    <row r="23" spans="2:14" hidden="1" outlineLevel="1" x14ac:dyDescent="0.2">
      <c r="B23" s="248">
        <v>2020</v>
      </c>
      <c r="C23" s="248">
        <v>7</v>
      </c>
      <c r="D23" s="248">
        <v>23</v>
      </c>
      <c r="E23" s="649" t="s">
        <v>158</v>
      </c>
      <c r="F23" s="248" t="str">
        <f t="shared" si="0"/>
        <v>Thu</v>
      </c>
      <c r="G23" s="248">
        <f t="shared" si="10"/>
        <v>30</v>
      </c>
      <c r="H23" s="326">
        <f t="shared" si="9"/>
        <v>42573</v>
      </c>
      <c r="I23" s="639">
        <f t="shared" si="11"/>
        <v>42573</v>
      </c>
      <c r="J23" s="248">
        <f t="shared" si="4"/>
        <v>1</v>
      </c>
      <c r="K23" s="248">
        <f t="shared" si="5"/>
        <v>0</v>
      </c>
      <c r="L23" s="326">
        <f t="shared" si="6"/>
        <v>42573</v>
      </c>
      <c r="M23" s="326" t="str">
        <f t="shared" si="7"/>
        <v/>
      </c>
      <c r="N23" s="248">
        <f t="shared" si="8"/>
        <v>30</v>
      </c>
    </row>
    <row r="24" spans="2:14" hidden="1" outlineLevel="1" x14ac:dyDescent="0.2">
      <c r="B24" s="248">
        <v>2020</v>
      </c>
      <c r="C24" s="248">
        <v>7</v>
      </c>
      <c r="D24" s="248">
        <v>24</v>
      </c>
      <c r="E24" s="649" t="s">
        <v>158</v>
      </c>
      <c r="F24" s="248" t="str">
        <f t="shared" si="0"/>
        <v>Fri</v>
      </c>
      <c r="G24" s="248">
        <f t="shared" si="10"/>
        <v>30</v>
      </c>
      <c r="H24" s="326">
        <f t="shared" si="9"/>
        <v>42574</v>
      </c>
      <c r="I24" s="639">
        <f t="shared" si="11"/>
        <v>42574</v>
      </c>
      <c r="J24" s="248">
        <f t="shared" si="4"/>
        <v>1</v>
      </c>
      <c r="K24" s="248">
        <f t="shared" si="5"/>
        <v>0</v>
      </c>
      <c r="L24" s="326">
        <f t="shared" si="6"/>
        <v>42574</v>
      </c>
      <c r="M24" s="326" t="str">
        <f t="shared" si="7"/>
        <v/>
      </c>
      <c r="N24" s="248">
        <f t="shared" si="8"/>
        <v>30</v>
      </c>
    </row>
    <row r="25" spans="2:14" hidden="1" outlineLevel="1" x14ac:dyDescent="0.2">
      <c r="E25" s="649"/>
      <c r="H25" s="326"/>
      <c r="I25" s="639"/>
      <c r="L25" s="326"/>
      <c r="M25" s="326"/>
    </row>
    <row r="26" spans="2:14" hidden="1" outlineLevel="1" x14ac:dyDescent="0.2">
      <c r="B26" s="248">
        <v>2020</v>
      </c>
      <c r="C26" s="248">
        <v>7</v>
      </c>
      <c r="D26" s="248">
        <v>27</v>
      </c>
      <c r="E26" s="649" t="s">
        <v>158</v>
      </c>
      <c r="F26" s="248" t="str">
        <f t="shared" ref="F26:F33" si="12">CHOOSE(WEEKDAY(H26), "Sun","Mon","Tue","Wed","Thu","Fri","Sat")</f>
        <v>Mon</v>
      </c>
      <c r="G26" s="248">
        <f t="shared" si="10"/>
        <v>31</v>
      </c>
      <c r="H26" s="326">
        <f t="shared" si="9"/>
        <v>42577</v>
      </c>
      <c r="I26" s="639">
        <f t="shared" si="11"/>
        <v>42577</v>
      </c>
      <c r="J26" s="248">
        <f t="shared" si="4"/>
        <v>1</v>
      </c>
      <c r="K26" s="248">
        <f t="shared" si="5"/>
        <v>0</v>
      </c>
      <c r="L26" s="326">
        <f t="shared" si="6"/>
        <v>42577</v>
      </c>
      <c r="M26" s="326" t="str">
        <f t="shared" si="7"/>
        <v/>
      </c>
      <c r="N26" s="248">
        <f t="shared" si="8"/>
        <v>31</v>
      </c>
    </row>
    <row r="27" spans="2:14" hidden="1" outlineLevel="1" x14ac:dyDescent="0.2">
      <c r="B27" s="248">
        <v>2020</v>
      </c>
      <c r="C27" s="248">
        <v>7</v>
      </c>
      <c r="D27" s="248">
        <v>28</v>
      </c>
      <c r="E27" s="649" t="s">
        <v>158</v>
      </c>
      <c r="F27" s="248" t="str">
        <f t="shared" si="12"/>
        <v>Tue</v>
      </c>
      <c r="G27" s="248">
        <f t="shared" si="10"/>
        <v>31</v>
      </c>
      <c r="H27" s="326">
        <f t="shared" si="9"/>
        <v>42578</v>
      </c>
      <c r="I27" s="639">
        <f t="shared" si="11"/>
        <v>42578</v>
      </c>
      <c r="J27" s="248">
        <f t="shared" si="4"/>
        <v>1</v>
      </c>
      <c r="K27" s="248">
        <f t="shared" si="5"/>
        <v>0</v>
      </c>
      <c r="L27" s="326">
        <f t="shared" si="6"/>
        <v>42578</v>
      </c>
      <c r="M27" s="326" t="str">
        <f t="shared" si="7"/>
        <v/>
      </c>
      <c r="N27" s="248">
        <f t="shared" si="8"/>
        <v>31</v>
      </c>
    </row>
    <row r="28" spans="2:14" hidden="1" outlineLevel="1" x14ac:dyDescent="0.2">
      <c r="B28" s="248">
        <v>2020</v>
      </c>
      <c r="C28" s="248">
        <v>7</v>
      </c>
      <c r="D28" s="248">
        <v>29</v>
      </c>
      <c r="E28" s="649" t="s">
        <v>158</v>
      </c>
      <c r="F28" s="248" t="str">
        <f t="shared" si="12"/>
        <v>Wed</v>
      </c>
      <c r="G28" s="248">
        <f t="shared" si="10"/>
        <v>31</v>
      </c>
      <c r="H28" s="326">
        <f t="shared" si="9"/>
        <v>42579</v>
      </c>
      <c r="I28" s="639">
        <f t="shared" si="11"/>
        <v>42579</v>
      </c>
      <c r="J28" s="248">
        <f t="shared" si="4"/>
        <v>1</v>
      </c>
      <c r="K28" s="248">
        <f t="shared" si="5"/>
        <v>0</v>
      </c>
      <c r="L28" s="326">
        <f t="shared" si="6"/>
        <v>42579</v>
      </c>
      <c r="M28" s="326" t="str">
        <f t="shared" si="7"/>
        <v/>
      </c>
      <c r="N28" s="248">
        <f t="shared" si="8"/>
        <v>31</v>
      </c>
    </row>
    <row r="29" spans="2:14" hidden="1" outlineLevel="1" x14ac:dyDescent="0.2">
      <c r="B29" s="248">
        <v>2020</v>
      </c>
      <c r="C29" s="248">
        <v>7</v>
      </c>
      <c r="D29" s="248">
        <v>30</v>
      </c>
      <c r="E29" s="649" t="s">
        <v>158</v>
      </c>
      <c r="F29" s="248" t="str">
        <f t="shared" si="12"/>
        <v>Thu</v>
      </c>
      <c r="G29" s="248">
        <f t="shared" si="10"/>
        <v>31</v>
      </c>
      <c r="H29" s="326">
        <f t="shared" si="9"/>
        <v>42580</v>
      </c>
      <c r="I29" s="639">
        <f t="shared" si="11"/>
        <v>42580</v>
      </c>
      <c r="J29" s="248">
        <f t="shared" si="4"/>
        <v>1</v>
      </c>
      <c r="K29" s="248">
        <f t="shared" si="5"/>
        <v>0</v>
      </c>
      <c r="L29" s="326">
        <f t="shared" si="6"/>
        <v>42580</v>
      </c>
      <c r="M29" s="326" t="str">
        <f t="shared" si="7"/>
        <v/>
      </c>
      <c r="N29" s="248">
        <f t="shared" si="8"/>
        <v>31</v>
      </c>
    </row>
    <row r="30" spans="2:14" hidden="1" outlineLevel="1" x14ac:dyDescent="0.2">
      <c r="B30" s="248">
        <v>2020</v>
      </c>
      <c r="C30" s="248">
        <v>7</v>
      </c>
      <c r="D30" s="248">
        <v>31</v>
      </c>
      <c r="E30" s="649" t="s">
        <v>158</v>
      </c>
      <c r="F30" s="248" t="str">
        <f t="shared" si="12"/>
        <v>Fri</v>
      </c>
      <c r="G30" s="248">
        <f t="shared" si="10"/>
        <v>31</v>
      </c>
      <c r="H30" s="326">
        <f t="shared" si="9"/>
        <v>42581</v>
      </c>
      <c r="I30" s="639">
        <f t="shared" si="11"/>
        <v>42581</v>
      </c>
      <c r="J30" s="248">
        <f t="shared" si="4"/>
        <v>1</v>
      </c>
      <c r="K30" s="248">
        <f t="shared" si="5"/>
        <v>0</v>
      </c>
      <c r="L30" s="326">
        <f t="shared" si="6"/>
        <v>42581</v>
      </c>
      <c r="M30" s="326" t="str">
        <f t="shared" si="7"/>
        <v/>
      </c>
      <c r="N30" s="248">
        <f t="shared" si="8"/>
        <v>31</v>
      </c>
    </row>
    <row r="31" spans="2:14" hidden="1" outlineLevel="1" x14ac:dyDescent="0.2">
      <c r="E31" s="649"/>
      <c r="H31" s="326"/>
      <c r="I31" s="639"/>
      <c r="L31" s="326"/>
      <c r="M31" s="326"/>
    </row>
    <row r="32" spans="2:14" hidden="1" outlineLevel="1" x14ac:dyDescent="0.2">
      <c r="B32" s="248">
        <v>2020</v>
      </c>
      <c r="C32" s="248">
        <v>8</v>
      </c>
      <c r="D32" s="248">
        <v>20</v>
      </c>
      <c r="E32" s="649" t="s">
        <v>158</v>
      </c>
      <c r="F32" s="248" t="str">
        <f>CHOOSE(WEEKDAY(H32), "Sun","Mon","Tue","Wed","Thu","Fri","Sat")</f>
        <v>Thu</v>
      </c>
      <c r="G32" s="248">
        <f>WEEKNUM(H32,2)</f>
        <v>34</v>
      </c>
      <c r="H32" s="326">
        <f>DATE(B32,C32,D32)</f>
        <v>42601</v>
      </c>
      <c r="I32" s="639">
        <f>H32</f>
        <v>42601</v>
      </c>
      <c r="J32" s="248">
        <f t="shared" si="4"/>
        <v>1</v>
      </c>
      <c r="K32" s="248">
        <f t="shared" si="5"/>
        <v>0</v>
      </c>
      <c r="L32" s="326">
        <f t="shared" si="6"/>
        <v>42601</v>
      </c>
      <c r="M32" s="326" t="str">
        <f t="shared" si="7"/>
        <v/>
      </c>
      <c r="N32" s="248">
        <f t="shared" si="8"/>
        <v>34</v>
      </c>
    </row>
    <row r="33" spans="2:18" hidden="1" outlineLevel="1" x14ac:dyDescent="0.2">
      <c r="B33" s="248">
        <v>2020</v>
      </c>
      <c r="C33" s="248">
        <v>8</v>
      </c>
      <c r="D33" s="248">
        <v>21</v>
      </c>
      <c r="E33" s="649" t="s">
        <v>158</v>
      </c>
      <c r="F33" s="248" t="str">
        <f t="shared" si="12"/>
        <v>Fri</v>
      </c>
      <c r="G33" s="248">
        <f t="shared" si="10"/>
        <v>34</v>
      </c>
      <c r="H33" s="326">
        <f t="shared" si="9"/>
        <v>42602</v>
      </c>
      <c r="I33" s="639">
        <f t="shared" si="11"/>
        <v>42602</v>
      </c>
      <c r="J33" s="248">
        <f t="shared" si="4"/>
        <v>1</v>
      </c>
      <c r="K33" s="248">
        <f t="shared" si="5"/>
        <v>0</v>
      </c>
      <c r="L33" s="326">
        <f t="shared" si="6"/>
        <v>42602</v>
      </c>
      <c r="M33" s="326" t="str">
        <f t="shared" si="7"/>
        <v/>
      </c>
      <c r="N33" s="248">
        <f t="shared" si="8"/>
        <v>34</v>
      </c>
    </row>
    <row r="34" spans="2:18" hidden="1" outlineLevel="1" x14ac:dyDescent="0.2">
      <c r="E34" s="649"/>
      <c r="H34" s="326"/>
      <c r="I34" s="639"/>
      <c r="L34" s="326"/>
      <c r="M34" s="326"/>
    </row>
    <row r="35" spans="2:18" hidden="1" outlineLevel="1" x14ac:dyDescent="0.2">
      <c r="B35" s="248">
        <v>2020</v>
      </c>
      <c r="C35" s="248">
        <v>9</v>
      </c>
      <c r="D35" s="248">
        <v>3</v>
      </c>
      <c r="E35" s="648" t="s">
        <v>17</v>
      </c>
      <c r="F35" s="248" t="str">
        <f>CHOOSE(WEEKDAY(H35), "Sun","Mon","Tue","Wed","Thu","Fri","Sat")</f>
        <v>Thu</v>
      </c>
      <c r="G35" s="248">
        <f>WEEKNUM(H35,2)</f>
        <v>36</v>
      </c>
      <c r="H35" s="326">
        <f>DATE(B35,C35,D35)</f>
        <v>42615</v>
      </c>
      <c r="I35" s="639">
        <f>H35</f>
        <v>42615</v>
      </c>
      <c r="J35" s="248">
        <f t="shared" si="4"/>
        <v>0</v>
      </c>
      <c r="K35" s="248">
        <f t="shared" si="5"/>
        <v>1</v>
      </c>
      <c r="L35" s="326" t="str">
        <f t="shared" si="6"/>
        <v/>
      </c>
      <c r="M35" s="326">
        <f t="shared" si="7"/>
        <v>42615</v>
      </c>
      <c r="N35" s="248">
        <f t="shared" si="8"/>
        <v>36</v>
      </c>
    </row>
    <row r="36" spans="2:18" hidden="1" outlineLevel="1" x14ac:dyDescent="0.2">
      <c r="B36" s="248">
        <v>2020</v>
      </c>
      <c r="C36" s="248">
        <v>9</v>
      </c>
      <c r="D36" s="248">
        <v>4</v>
      </c>
      <c r="E36" s="648" t="s">
        <v>17</v>
      </c>
      <c r="F36" s="248" t="str">
        <f>CHOOSE(WEEKDAY(H36), "Sun","Mon","Tue","Wed","Thu","Fri","Sat")</f>
        <v>Fri</v>
      </c>
      <c r="G36" s="248">
        <f>WEEKNUM(H36,2)</f>
        <v>36</v>
      </c>
      <c r="H36" s="326">
        <f>DATE(B36,C36,D36)</f>
        <v>42616</v>
      </c>
      <c r="I36" s="639">
        <f>H36</f>
        <v>42616</v>
      </c>
      <c r="J36" s="248">
        <f t="shared" si="4"/>
        <v>0</v>
      </c>
      <c r="K36" s="248">
        <f t="shared" si="5"/>
        <v>1</v>
      </c>
      <c r="L36" s="326" t="str">
        <f t="shared" si="6"/>
        <v/>
      </c>
      <c r="M36" s="326">
        <f t="shared" si="7"/>
        <v>42616</v>
      </c>
      <c r="N36" s="248">
        <f t="shared" si="8"/>
        <v>36</v>
      </c>
    </row>
    <row r="37" spans="2:18" hidden="1" outlineLevel="1" x14ac:dyDescent="0.2">
      <c r="E37" s="649"/>
      <c r="H37" s="326"/>
      <c r="I37" s="639"/>
      <c r="L37" s="326"/>
      <c r="M37" s="326"/>
    </row>
    <row r="38" spans="2:18" collapsed="1" x14ac:dyDescent="0.2">
      <c r="B38" s="640">
        <v>2022</v>
      </c>
      <c r="C38" s="640"/>
      <c r="D38" s="640"/>
      <c r="E38" s="640"/>
      <c r="F38" s="640"/>
      <c r="G38" s="640"/>
      <c r="H38" s="644"/>
      <c r="I38" s="645"/>
      <c r="J38" s="659">
        <f>SUM(J39:J80)</f>
        <v>19</v>
      </c>
      <c r="K38" s="658">
        <f>SUM(K39:K80)</f>
        <v>2</v>
      </c>
      <c r="L38" s="656"/>
      <c r="M38" s="657"/>
      <c r="N38" s="640"/>
      <c r="O38" s="640"/>
    </row>
    <row r="39" spans="2:18" hidden="1" outlineLevel="1" x14ac:dyDescent="0.2">
      <c r="B39" s="248">
        <v>2022</v>
      </c>
      <c r="C39" s="248">
        <v>4</v>
      </c>
      <c r="D39" s="248">
        <v>28</v>
      </c>
      <c r="E39" s="649" t="s">
        <v>158</v>
      </c>
      <c r="F39" s="248" t="str">
        <f t="shared" ref="F39:F50" si="13">CHOOSE(WEEKDAY(H39), "Sun","Mon","Tue","Wed","Thu","Fri","Sat")</f>
        <v>Thu</v>
      </c>
      <c r="G39" s="248">
        <f t="shared" ref="G39:G50" si="14">WEEKNUM(H39,2)</f>
        <v>18</v>
      </c>
      <c r="H39" s="326">
        <f t="shared" ref="H39:H50" si="15">DATE(B39,C39,D39)</f>
        <v>43217</v>
      </c>
      <c r="I39" s="639">
        <f t="shared" ref="I39:I50" si="16">H39</f>
        <v>43217</v>
      </c>
      <c r="J39" s="248">
        <f>IF(E39="Ferien",1,0)</f>
        <v>1</v>
      </c>
      <c r="K39" s="248">
        <f>IF(E39="Kompensation",1,0)</f>
        <v>0</v>
      </c>
      <c r="L39" s="326">
        <f>IF(J39=1,H39,"")</f>
        <v>43217</v>
      </c>
      <c r="M39" s="326" t="str">
        <f>IF(K39=1,H39,"")</f>
        <v/>
      </c>
      <c r="N39" s="248">
        <f>_xlfn.ISOWEEKNUM(H39)</f>
        <v>17</v>
      </c>
      <c r="R39" s="395" t="s">
        <v>1670</v>
      </c>
    </row>
    <row r="40" spans="2:18" hidden="1" outlineLevel="1" x14ac:dyDescent="0.2">
      <c r="B40" s="248">
        <v>2022</v>
      </c>
      <c r="C40" s="248">
        <v>4</v>
      </c>
      <c r="D40" s="248">
        <v>29</v>
      </c>
      <c r="E40" s="649" t="s">
        <v>158</v>
      </c>
      <c r="F40" s="248" t="str">
        <f>CHOOSE(WEEKDAY(H40), "Sun","Mon","Tue","Wed","Thu","Fri","Sat")</f>
        <v>Fri</v>
      </c>
      <c r="G40" s="248">
        <f>WEEKNUM(H40,2)</f>
        <v>18</v>
      </c>
      <c r="H40" s="326">
        <f>DATE(B40,C40,D40)</f>
        <v>43218</v>
      </c>
      <c r="I40" s="639">
        <f>H40</f>
        <v>43218</v>
      </c>
      <c r="J40" s="248">
        <f t="shared" ref="J40:J78" si="17">IF(E40="Ferien",1,0)</f>
        <v>1</v>
      </c>
      <c r="K40" s="248">
        <f t="shared" ref="K40:K78" si="18">IF(E40="Kompensation",1,0)</f>
        <v>0</v>
      </c>
      <c r="L40" s="326">
        <f t="shared" ref="L40:L78" si="19">IF(J40=1,H40,"")</f>
        <v>43218</v>
      </c>
      <c r="M40" s="326" t="str">
        <f t="shared" ref="M40:M78" si="20">IF(K40=1,H40,"")</f>
        <v/>
      </c>
      <c r="N40" s="248">
        <f>_xlfn.ISOWEEKNUM(H40)</f>
        <v>17</v>
      </c>
    </row>
    <row r="41" spans="2:18" hidden="1" outlineLevel="1" x14ac:dyDescent="0.2">
      <c r="E41" s="649"/>
      <c r="H41" s="326"/>
      <c r="I41" s="639"/>
      <c r="L41" s="326" t="str">
        <f t="shared" si="19"/>
        <v/>
      </c>
      <c r="M41" s="326" t="str">
        <f t="shared" si="20"/>
        <v/>
      </c>
    </row>
    <row r="42" spans="2:18" hidden="1" outlineLevel="1" x14ac:dyDescent="0.2">
      <c r="B42" s="248">
        <v>2022</v>
      </c>
      <c r="C42" s="248">
        <v>5</v>
      </c>
      <c r="D42" s="248">
        <v>16</v>
      </c>
      <c r="E42" s="649" t="s">
        <v>158</v>
      </c>
      <c r="F42" s="248" t="str">
        <f>CHOOSE(WEEKDAY(H42), "Sun","Mon","Tue","Wed","Thu","Fri","Sat")</f>
        <v>Mon</v>
      </c>
      <c r="G42" s="248">
        <f>WEEKNUM(H42,2)</f>
        <v>21</v>
      </c>
      <c r="H42" s="326">
        <f>DATE(B42,C42,D42)</f>
        <v>43235</v>
      </c>
      <c r="I42" s="639">
        <f>H42</f>
        <v>43235</v>
      </c>
      <c r="J42" s="248">
        <f t="shared" si="17"/>
        <v>1</v>
      </c>
      <c r="K42" s="248">
        <f t="shared" si="18"/>
        <v>0</v>
      </c>
      <c r="L42" s="326">
        <f t="shared" si="19"/>
        <v>43235</v>
      </c>
      <c r="M42" s="326" t="str">
        <f t="shared" si="20"/>
        <v/>
      </c>
      <c r="N42" s="248">
        <f t="shared" ref="N42:N78" si="21">_xlfn.ISOWEEKNUM(H42)</f>
        <v>20</v>
      </c>
    </row>
    <row r="43" spans="2:18" hidden="1" outlineLevel="1" x14ac:dyDescent="0.2">
      <c r="B43" s="248">
        <v>2022</v>
      </c>
      <c r="C43" s="248">
        <v>5</v>
      </c>
      <c r="D43" s="248">
        <v>17</v>
      </c>
      <c r="E43" s="649" t="s">
        <v>158</v>
      </c>
      <c r="F43" s="248" t="str">
        <f t="shared" si="13"/>
        <v>Tue</v>
      </c>
      <c r="G43" s="248">
        <f t="shared" si="14"/>
        <v>21</v>
      </c>
      <c r="H43" s="326">
        <f t="shared" si="15"/>
        <v>43236</v>
      </c>
      <c r="I43" s="639">
        <f t="shared" si="16"/>
        <v>43236</v>
      </c>
      <c r="J43" s="248">
        <f t="shared" si="17"/>
        <v>1</v>
      </c>
      <c r="K43" s="248">
        <f t="shared" si="18"/>
        <v>0</v>
      </c>
      <c r="L43" s="326">
        <f t="shared" si="19"/>
        <v>43236</v>
      </c>
      <c r="M43" s="326" t="str">
        <f t="shared" si="20"/>
        <v/>
      </c>
      <c r="N43" s="248">
        <f t="shared" si="21"/>
        <v>20</v>
      </c>
    </row>
    <row r="44" spans="2:18" hidden="1" outlineLevel="1" x14ac:dyDescent="0.2">
      <c r="B44" s="248">
        <v>2022</v>
      </c>
      <c r="C44" s="248">
        <v>5</v>
      </c>
      <c r="D44" s="248">
        <v>18</v>
      </c>
      <c r="E44" s="649" t="s">
        <v>158</v>
      </c>
      <c r="F44" s="248" t="str">
        <f t="shared" si="13"/>
        <v>Wed</v>
      </c>
      <c r="G44" s="248">
        <f t="shared" si="14"/>
        <v>21</v>
      </c>
      <c r="H44" s="326">
        <f t="shared" si="15"/>
        <v>43237</v>
      </c>
      <c r="I44" s="639">
        <f t="shared" si="16"/>
        <v>43237</v>
      </c>
      <c r="J44" s="248">
        <f t="shared" si="17"/>
        <v>1</v>
      </c>
      <c r="K44" s="248">
        <f t="shared" si="18"/>
        <v>0</v>
      </c>
      <c r="L44" s="326">
        <f t="shared" si="19"/>
        <v>43237</v>
      </c>
      <c r="M44" s="326" t="str">
        <f t="shared" si="20"/>
        <v/>
      </c>
      <c r="N44" s="248">
        <f t="shared" si="21"/>
        <v>20</v>
      </c>
    </row>
    <row r="45" spans="2:18" hidden="1" outlineLevel="1" x14ac:dyDescent="0.2">
      <c r="B45" s="248">
        <v>2022</v>
      </c>
      <c r="C45" s="248">
        <v>5</v>
      </c>
      <c r="D45" s="248">
        <v>19</v>
      </c>
      <c r="E45" s="649" t="s">
        <v>158</v>
      </c>
      <c r="F45" s="248" t="str">
        <f t="shared" si="13"/>
        <v>Thu</v>
      </c>
      <c r="G45" s="248">
        <f t="shared" si="14"/>
        <v>21</v>
      </c>
      <c r="H45" s="326">
        <f t="shared" si="15"/>
        <v>43238</v>
      </c>
      <c r="I45" s="639">
        <f t="shared" si="16"/>
        <v>43238</v>
      </c>
      <c r="J45" s="248">
        <f t="shared" si="17"/>
        <v>1</v>
      </c>
      <c r="K45" s="248">
        <f t="shared" si="18"/>
        <v>0</v>
      </c>
      <c r="L45" s="326">
        <f t="shared" si="19"/>
        <v>43238</v>
      </c>
      <c r="M45" s="326" t="str">
        <f t="shared" si="20"/>
        <v/>
      </c>
      <c r="N45" s="248">
        <f t="shared" si="21"/>
        <v>20</v>
      </c>
    </row>
    <row r="46" spans="2:18" hidden="1" outlineLevel="1" x14ac:dyDescent="0.2">
      <c r="B46" s="248">
        <v>2022</v>
      </c>
      <c r="C46" s="248">
        <v>5</v>
      </c>
      <c r="D46" s="248">
        <v>20</v>
      </c>
      <c r="E46" s="649" t="s">
        <v>158</v>
      </c>
      <c r="F46" s="248" t="str">
        <f t="shared" si="13"/>
        <v>Fri</v>
      </c>
      <c r="G46" s="248">
        <f t="shared" si="14"/>
        <v>21</v>
      </c>
      <c r="H46" s="326">
        <f t="shared" si="15"/>
        <v>43239</v>
      </c>
      <c r="I46" s="639">
        <f t="shared" si="16"/>
        <v>43239</v>
      </c>
      <c r="J46" s="248">
        <f t="shared" si="17"/>
        <v>1</v>
      </c>
      <c r="K46" s="248">
        <f t="shared" si="18"/>
        <v>0</v>
      </c>
      <c r="L46" s="326">
        <f t="shared" si="19"/>
        <v>43239</v>
      </c>
      <c r="M46" s="326" t="str">
        <f t="shared" si="20"/>
        <v/>
      </c>
      <c r="N46" s="248">
        <f t="shared" si="21"/>
        <v>20</v>
      </c>
    </row>
    <row r="47" spans="2:18" hidden="1" outlineLevel="1" x14ac:dyDescent="0.2">
      <c r="E47" s="649"/>
      <c r="H47" s="326"/>
      <c r="I47" s="639"/>
      <c r="L47" s="326" t="str">
        <f t="shared" si="19"/>
        <v/>
      </c>
      <c r="M47" s="326" t="str">
        <f t="shared" si="20"/>
        <v/>
      </c>
    </row>
    <row r="48" spans="2:18" hidden="1" outlineLevel="1" x14ac:dyDescent="0.2">
      <c r="B48" s="248">
        <v>2022</v>
      </c>
      <c r="C48" s="248">
        <v>5</v>
      </c>
      <c r="D48" s="248">
        <v>23</v>
      </c>
      <c r="E48" s="649" t="s">
        <v>158</v>
      </c>
      <c r="F48" s="248" t="str">
        <f t="shared" si="13"/>
        <v>Mon</v>
      </c>
      <c r="G48" s="248">
        <f t="shared" si="14"/>
        <v>22</v>
      </c>
      <c r="H48" s="326">
        <f t="shared" si="15"/>
        <v>43242</v>
      </c>
      <c r="I48" s="639">
        <f t="shared" si="16"/>
        <v>43242</v>
      </c>
      <c r="J48" s="248">
        <f t="shared" si="17"/>
        <v>1</v>
      </c>
      <c r="K48" s="248">
        <f t="shared" si="18"/>
        <v>0</v>
      </c>
      <c r="L48" s="326">
        <f t="shared" si="19"/>
        <v>43242</v>
      </c>
      <c r="M48" s="326" t="str">
        <f t="shared" si="20"/>
        <v/>
      </c>
      <c r="N48" s="248">
        <f t="shared" si="21"/>
        <v>21</v>
      </c>
    </row>
    <row r="49" spans="2:14" hidden="1" outlineLevel="1" x14ac:dyDescent="0.2">
      <c r="B49" s="248">
        <v>2022</v>
      </c>
      <c r="C49" s="248">
        <v>5</v>
      </c>
      <c r="D49" s="248">
        <v>24</v>
      </c>
      <c r="E49" s="649" t="s">
        <v>158</v>
      </c>
      <c r="F49" s="248" t="str">
        <f t="shared" si="13"/>
        <v>Tue</v>
      </c>
      <c r="G49" s="248">
        <f t="shared" si="14"/>
        <v>22</v>
      </c>
      <c r="H49" s="326">
        <f t="shared" si="15"/>
        <v>43243</v>
      </c>
      <c r="I49" s="639">
        <f t="shared" si="16"/>
        <v>43243</v>
      </c>
      <c r="J49" s="248">
        <f t="shared" si="17"/>
        <v>1</v>
      </c>
      <c r="K49" s="248">
        <f t="shared" si="18"/>
        <v>0</v>
      </c>
      <c r="L49" s="326">
        <f t="shared" si="19"/>
        <v>43243</v>
      </c>
      <c r="M49" s="326" t="str">
        <f t="shared" si="20"/>
        <v/>
      </c>
      <c r="N49" s="248">
        <f t="shared" si="21"/>
        <v>21</v>
      </c>
    </row>
    <row r="50" spans="2:14" hidden="1" outlineLevel="1" x14ac:dyDescent="0.2">
      <c r="B50" s="248">
        <v>2022</v>
      </c>
      <c r="C50" s="248">
        <v>5</v>
      </c>
      <c r="D50" s="248">
        <v>25</v>
      </c>
      <c r="E50" s="649" t="s">
        <v>158</v>
      </c>
      <c r="F50" s="248" t="str">
        <f t="shared" si="13"/>
        <v>Wed</v>
      </c>
      <c r="G50" s="248">
        <f t="shared" si="14"/>
        <v>22</v>
      </c>
      <c r="H50" s="326">
        <f t="shared" si="15"/>
        <v>43244</v>
      </c>
      <c r="I50" s="639">
        <f t="shared" si="16"/>
        <v>43244</v>
      </c>
      <c r="J50" s="248">
        <f t="shared" si="17"/>
        <v>1</v>
      </c>
      <c r="K50" s="248">
        <f t="shared" si="18"/>
        <v>0</v>
      </c>
      <c r="L50" s="326">
        <f t="shared" si="19"/>
        <v>43244</v>
      </c>
      <c r="M50" s="326" t="str">
        <f t="shared" si="20"/>
        <v/>
      </c>
      <c r="N50" s="248">
        <f t="shared" si="21"/>
        <v>21</v>
      </c>
    </row>
    <row r="51" spans="2:14" hidden="1" outlineLevel="1" x14ac:dyDescent="0.2">
      <c r="B51" s="248">
        <v>2022</v>
      </c>
      <c r="C51" s="248">
        <v>5</v>
      </c>
      <c r="D51" s="248">
        <v>27</v>
      </c>
      <c r="E51" s="649" t="s">
        <v>158</v>
      </c>
      <c r="F51" s="248" t="str">
        <f t="shared" ref="F51:F61" si="22">CHOOSE(WEEKDAY(H51), "Sun","Mon","Tue","Wed","Thu","Fri","Sat")</f>
        <v>Fri</v>
      </c>
      <c r="G51" s="248">
        <f t="shared" ref="G51:G61" si="23">WEEKNUM(H51,2)</f>
        <v>22</v>
      </c>
      <c r="H51" s="326">
        <f t="shared" ref="H51" si="24">DATE(B51,C51,D51)</f>
        <v>43246</v>
      </c>
      <c r="I51" s="639">
        <f t="shared" ref="I51:I61" si="25">H51</f>
        <v>43246</v>
      </c>
      <c r="J51" s="248">
        <f t="shared" si="17"/>
        <v>1</v>
      </c>
      <c r="K51" s="248">
        <f t="shared" si="18"/>
        <v>0</v>
      </c>
      <c r="L51" s="326">
        <f t="shared" si="19"/>
        <v>43246</v>
      </c>
      <c r="M51" s="326" t="str">
        <f t="shared" si="20"/>
        <v/>
      </c>
      <c r="N51" s="248">
        <f t="shared" si="21"/>
        <v>21</v>
      </c>
    </row>
    <row r="52" spans="2:14" hidden="1" outlineLevel="1" x14ac:dyDescent="0.2">
      <c r="E52" s="649"/>
      <c r="H52" s="326"/>
      <c r="I52" s="639"/>
      <c r="L52" s="326" t="str">
        <f t="shared" si="19"/>
        <v/>
      </c>
      <c r="M52" s="326" t="str">
        <f t="shared" si="20"/>
        <v/>
      </c>
    </row>
    <row r="53" spans="2:14" hidden="1" outlineLevel="1" x14ac:dyDescent="0.2">
      <c r="B53" s="248">
        <v>2022</v>
      </c>
      <c r="C53" s="248">
        <v>5</v>
      </c>
      <c r="D53" s="248">
        <v>30</v>
      </c>
      <c r="E53" s="649"/>
      <c r="F53" s="248" t="str">
        <f>CHOOSE(WEEKDAY(H53), "Sun","Mon","Tue","Wed","Thu","Fri","Sat")</f>
        <v>Mon</v>
      </c>
      <c r="G53" s="248">
        <f>WEEKNUM(H53,2)</f>
        <v>23</v>
      </c>
      <c r="H53" s="326">
        <f t="shared" ref="H53:H78" si="26">DATE(B53,C53,D53)</f>
        <v>43249</v>
      </c>
      <c r="I53" s="639">
        <f>H53</f>
        <v>43249</v>
      </c>
      <c r="J53" s="248">
        <f t="shared" si="17"/>
        <v>0</v>
      </c>
      <c r="K53" s="248">
        <f t="shared" si="18"/>
        <v>0</v>
      </c>
      <c r="L53" s="326" t="str">
        <f t="shared" si="19"/>
        <v/>
      </c>
      <c r="M53" s="326" t="str">
        <f t="shared" si="20"/>
        <v/>
      </c>
      <c r="N53" s="248">
        <f t="shared" si="21"/>
        <v>22</v>
      </c>
    </row>
    <row r="54" spans="2:14" hidden="1" outlineLevel="1" x14ac:dyDescent="0.2">
      <c r="B54" s="248">
        <v>2022</v>
      </c>
      <c r="C54" s="248">
        <v>5</v>
      </c>
      <c r="D54" s="248">
        <v>31</v>
      </c>
      <c r="E54" s="649"/>
      <c r="F54" s="248" t="str">
        <f>CHOOSE(WEEKDAY(H54), "Sun","Mon","Tue","Wed","Thu","Fri","Sat")</f>
        <v>Tue</v>
      </c>
      <c r="G54" s="248">
        <f>WEEKNUM(H54,2)</f>
        <v>23</v>
      </c>
      <c r="H54" s="326">
        <f t="shared" si="26"/>
        <v>43250</v>
      </c>
      <c r="I54" s="639">
        <f>H54</f>
        <v>43250</v>
      </c>
      <c r="J54" s="248">
        <f t="shared" si="17"/>
        <v>0</v>
      </c>
      <c r="K54" s="248">
        <f t="shared" si="18"/>
        <v>0</v>
      </c>
      <c r="L54" s="326" t="str">
        <f t="shared" si="19"/>
        <v/>
      </c>
      <c r="M54" s="326" t="str">
        <f t="shared" si="20"/>
        <v/>
      </c>
      <c r="N54" s="248">
        <f t="shared" si="21"/>
        <v>22</v>
      </c>
    </row>
    <row r="55" spans="2:14" hidden="1" outlineLevel="1" x14ac:dyDescent="0.2">
      <c r="B55" s="248">
        <v>2022</v>
      </c>
      <c r="C55" s="248">
        <v>6</v>
      </c>
      <c r="D55" s="248">
        <v>1</v>
      </c>
      <c r="E55" s="648"/>
      <c r="F55" s="248" t="str">
        <f>CHOOSE(WEEKDAY(H55), "Sun","Mon","Tue","Wed","Thu","Fri","Sat")</f>
        <v>Wed</v>
      </c>
      <c r="G55" s="248">
        <f>WEEKNUM(H55,2)</f>
        <v>23</v>
      </c>
      <c r="H55" s="326">
        <f t="shared" si="26"/>
        <v>43251</v>
      </c>
      <c r="I55" s="639">
        <f>H55</f>
        <v>43251</v>
      </c>
      <c r="J55" s="248">
        <f t="shared" si="17"/>
        <v>0</v>
      </c>
      <c r="K55" s="248">
        <f t="shared" si="18"/>
        <v>0</v>
      </c>
      <c r="L55" s="326" t="str">
        <f t="shared" si="19"/>
        <v/>
      </c>
      <c r="M55" s="326" t="str">
        <f t="shared" si="20"/>
        <v/>
      </c>
      <c r="N55" s="248">
        <f t="shared" si="21"/>
        <v>22</v>
      </c>
    </row>
    <row r="56" spans="2:14" hidden="1" outlineLevel="1" x14ac:dyDescent="0.2">
      <c r="B56" s="248">
        <v>2022</v>
      </c>
      <c r="C56" s="248">
        <v>6</v>
      </c>
      <c r="D56" s="248">
        <v>2</v>
      </c>
      <c r="E56" s="648"/>
      <c r="F56" s="248" t="str">
        <f t="shared" si="22"/>
        <v>Thu</v>
      </c>
      <c r="G56" s="248">
        <f t="shared" si="23"/>
        <v>23</v>
      </c>
      <c r="H56" s="326">
        <f t="shared" si="26"/>
        <v>43252</v>
      </c>
      <c r="I56" s="639">
        <f t="shared" si="25"/>
        <v>43252</v>
      </c>
      <c r="J56" s="248">
        <f t="shared" si="17"/>
        <v>0</v>
      </c>
      <c r="K56" s="248">
        <f t="shared" si="18"/>
        <v>0</v>
      </c>
      <c r="L56" s="326" t="str">
        <f t="shared" si="19"/>
        <v/>
      </c>
      <c r="M56" s="326" t="str">
        <f t="shared" si="20"/>
        <v/>
      </c>
      <c r="N56" s="248">
        <f t="shared" si="21"/>
        <v>22</v>
      </c>
    </row>
    <row r="57" spans="2:14" hidden="1" outlineLevel="1" x14ac:dyDescent="0.2">
      <c r="B57" s="248">
        <v>2022</v>
      </c>
      <c r="C57" s="248">
        <v>6</v>
      </c>
      <c r="D57" s="248">
        <v>3</v>
      </c>
      <c r="E57" s="648"/>
      <c r="F57" s="248" t="str">
        <f t="shared" si="22"/>
        <v>Fri</v>
      </c>
      <c r="G57" s="248">
        <f t="shared" si="23"/>
        <v>23</v>
      </c>
      <c r="H57" s="326">
        <f t="shared" si="26"/>
        <v>43253</v>
      </c>
      <c r="I57" s="639">
        <f t="shared" si="25"/>
        <v>43253</v>
      </c>
      <c r="J57" s="248">
        <f t="shared" si="17"/>
        <v>0</v>
      </c>
      <c r="K57" s="248">
        <f t="shared" si="18"/>
        <v>0</v>
      </c>
      <c r="L57" s="326" t="str">
        <f t="shared" si="19"/>
        <v/>
      </c>
      <c r="M57" s="326" t="str">
        <f t="shared" si="20"/>
        <v/>
      </c>
      <c r="N57" s="248">
        <f t="shared" si="21"/>
        <v>22</v>
      </c>
    </row>
    <row r="58" spans="2:14" hidden="1" outlineLevel="1" x14ac:dyDescent="0.2">
      <c r="E58" s="648"/>
      <c r="H58" s="326"/>
      <c r="I58" s="639"/>
      <c r="L58" s="326" t="str">
        <f t="shared" si="19"/>
        <v/>
      </c>
      <c r="M58" s="326" t="str">
        <f t="shared" si="20"/>
        <v/>
      </c>
    </row>
    <row r="59" spans="2:14" hidden="1" outlineLevel="1" x14ac:dyDescent="0.2">
      <c r="B59" s="248">
        <v>2022</v>
      </c>
      <c r="C59" s="248">
        <v>6</v>
      </c>
      <c r="D59" s="248">
        <v>7</v>
      </c>
      <c r="E59" s="648"/>
      <c r="F59" s="248" t="str">
        <f t="shared" si="22"/>
        <v>Tue</v>
      </c>
      <c r="G59" s="248">
        <f t="shared" si="23"/>
        <v>24</v>
      </c>
      <c r="H59" s="326">
        <f t="shared" si="26"/>
        <v>43257</v>
      </c>
      <c r="I59" s="639">
        <f t="shared" si="25"/>
        <v>43257</v>
      </c>
      <c r="J59" s="248">
        <f t="shared" si="17"/>
        <v>0</v>
      </c>
      <c r="K59" s="248">
        <f t="shared" si="18"/>
        <v>0</v>
      </c>
      <c r="L59" s="326" t="str">
        <f t="shared" si="19"/>
        <v/>
      </c>
      <c r="M59" s="326" t="str">
        <f t="shared" si="20"/>
        <v/>
      </c>
      <c r="N59" s="248">
        <f t="shared" si="21"/>
        <v>23</v>
      </c>
    </row>
    <row r="60" spans="2:14" hidden="1" outlineLevel="1" x14ac:dyDescent="0.2">
      <c r="B60" s="248">
        <v>2022</v>
      </c>
      <c r="C60" s="248">
        <v>6</v>
      </c>
      <c r="D60" s="248">
        <v>8</v>
      </c>
      <c r="E60" s="648"/>
      <c r="F60" s="248" t="str">
        <f t="shared" si="22"/>
        <v>Wed</v>
      </c>
      <c r="G60" s="248">
        <f t="shared" si="23"/>
        <v>24</v>
      </c>
      <c r="H60" s="326">
        <f t="shared" si="26"/>
        <v>43258</v>
      </c>
      <c r="I60" s="639">
        <f t="shared" si="25"/>
        <v>43258</v>
      </c>
      <c r="J60" s="248">
        <f t="shared" si="17"/>
        <v>0</v>
      </c>
      <c r="K60" s="248">
        <f t="shared" si="18"/>
        <v>0</v>
      </c>
      <c r="L60" s="326" t="str">
        <f t="shared" si="19"/>
        <v/>
      </c>
      <c r="M60" s="326" t="str">
        <f t="shared" si="20"/>
        <v/>
      </c>
      <c r="N60" s="248">
        <f t="shared" si="21"/>
        <v>23</v>
      </c>
    </row>
    <row r="61" spans="2:14" hidden="1" outlineLevel="1" x14ac:dyDescent="0.2">
      <c r="B61" s="248">
        <v>2022</v>
      </c>
      <c r="C61" s="248">
        <v>6</v>
      </c>
      <c r="D61" s="248">
        <v>9</v>
      </c>
      <c r="E61" s="648"/>
      <c r="F61" s="248" t="str">
        <f t="shared" si="22"/>
        <v>Thu</v>
      </c>
      <c r="G61" s="248">
        <f t="shared" si="23"/>
        <v>24</v>
      </c>
      <c r="H61" s="326">
        <f t="shared" si="26"/>
        <v>43259</v>
      </c>
      <c r="I61" s="639">
        <f t="shared" si="25"/>
        <v>43259</v>
      </c>
      <c r="J61" s="248">
        <f t="shared" si="17"/>
        <v>0</v>
      </c>
      <c r="K61" s="248">
        <f t="shared" si="18"/>
        <v>0</v>
      </c>
      <c r="L61" s="326" t="str">
        <f t="shared" si="19"/>
        <v/>
      </c>
      <c r="M61" s="326" t="str">
        <f t="shared" si="20"/>
        <v/>
      </c>
      <c r="N61" s="248">
        <f t="shared" si="21"/>
        <v>23</v>
      </c>
    </row>
    <row r="62" spans="2:14" hidden="1" outlineLevel="1" x14ac:dyDescent="0.2">
      <c r="B62" s="248">
        <v>2022</v>
      </c>
      <c r="C62" s="248">
        <v>6</v>
      </c>
      <c r="D62" s="248">
        <v>10</v>
      </c>
      <c r="E62" s="648"/>
      <c r="F62" s="248" t="str">
        <f>CHOOSE(WEEKDAY(H62), "Sun","Mon","Tue","Wed","Thu","Fri","Sat")</f>
        <v>Fri</v>
      </c>
      <c r="G62" s="248">
        <f>WEEKNUM(H62,2)</f>
        <v>24</v>
      </c>
      <c r="H62" s="326">
        <f t="shared" si="26"/>
        <v>43260</v>
      </c>
      <c r="I62" s="639">
        <f>H62</f>
        <v>43260</v>
      </c>
      <c r="J62" s="248">
        <f t="shared" si="17"/>
        <v>0</v>
      </c>
      <c r="K62" s="248">
        <f t="shared" si="18"/>
        <v>0</v>
      </c>
      <c r="L62" s="326" t="str">
        <f t="shared" si="19"/>
        <v/>
      </c>
      <c r="M62" s="326" t="str">
        <f t="shared" si="20"/>
        <v/>
      </c>
      <c r="N62" s="248">
        <f t="shared" si="21"/>
        <v>23</v>
      </c>
    </row>
    <row r="63" spans="2:14" hidden="1" outlineLevel="1" x14ac:dyDescent="0.2">
      <c r="E63" s="648"/>
      <c r="H63" s="326"/>
      <c r="I63" s="639"/>
      <c r="L63" s="326" t="str">
        <f t="shared" si="19"/>
        <v/>
      </c>
      <c r="M63" s="326" t="str">
        <f t="shared" si="20"/>
        <v/>
      </c>
    </row>
    <row r="64" spans="2:14" hidden="1" outlineLevel="1" x14ac:dyDescent="0.2">
      <c r="B64" s="248">
        <v>2022</v>
      </c>
      <c r="C64" s="248">
        <v>6</v>
      </c>
      <c r="D64" s="248">
        <v>13</v>
      </c>
      <c r="E64" s="648"/>
      <c r="F64" s="248" t="str">
        <f>CHOOSE(WEEKDAY(H64), "Sun","Mon","Tue","Wed","Thu","Fri","Sat")</f>
        <v>Mon</v>
      </c>
      <c r="G64" s="248">
        <f>WEEKNUM(H64,2)</f>
        <v>25</v>
      </c>
      <c r="H64" s="326">
        <f t="shared" si="26"/>
        <v>43263</v>
      </c>
      <c r="I64" s="639">
        <f>H64</f>
        <v>43263</v>
      </c>
      <c r="J64" s="248">
        <f t="shared" si="17"/>
        <v>0</v>
      </c>
      <c r="K64" s="248">
        <f t="shared" si="18"/>
        <v>0</v>
      </c>
      <c r="L64" s="326" t="str">
        <f t="shared" si="19"/>
        <v/>
      </c>
      <c r="M64" s="326" t="str">
        <f t="shared" si="20"/>
        <v/>
      </c>
      <c r="N64" s="248">
        <f t="shared" si="21"/>
        <v>24</v>
      </c>
    </row>
    <row r="65" spans="2:14" hidden="1" outlineLevel="1" x14ac:dyDescent="0.2">
      <c r="B65" s="248">
        <v>2022</v>
      </c>
      <c r="C65" s="248">
        <v>6</v>
      </c>
      <c r="D65" s="248">
        <v>14</v>
      </c>
      <c r="E65" s="648"/>
      <c r="F65" s="248" t="str">
        <f>CHOOSE(WEEKDAY(H65), "Sun","Mon","Tue","Wed","Thu","Fri","Sat")</f>
        <v>Tue</v>
      </c>
      <c r="G65" s="248">
        <f>WEEKNUM(H65,2)</f>
        <v>25</v>
      </c>
      <c r="H65" s="326">
        <f t="shared" si="26"/>
        <v>43264</v>
      </c>
      <c r="I65" s="639">
        <f>H65</f>
        <v>43264</v>
      </c>
      <c r="J65" s="248">
        <f t="shared" si="17"/>
        <v>0</v>
      </c>
      <c r="K65" s="248">
        <f t="shared" si="18"/>
        <v>0</v>
      </c>
      <c r="L65" s="326" t="str">
        <f t="shared" si="19"/>
        <v/>
      </c>
      <c r="M65" s="326" t="str">
        <f t="shared" si="20"/>
        <v/>
      </c>
      <c r="N65" s="248">
        <f t="shared" si="21"/>
        <v>24</v>
      </c>
    </row>
    <row r="66" spans="2:14" hidden="1" outlineLevel="1" x14ac:dyDescent="0.2">
      <c r="B66" s="248">
        <v>2022</v>
      </c>
      <c r="C66" s="248">
        <v>6</v>
      </c>
      <c r="D66" s="248">
        <v>15</v>
      </c>
      <c r="E66" s="648"/>
      <c r="F66" s="248" t="str">
        <f>CHOOSE(WEEKDAY(H66), "Sun","Mon","Tue","Wed","Thu","Fri","Sat")</f>
        <v>Wed</v>
      </c>
      <c r="G66" s="248">
        <f>WEEKNUM(H66,2)</f>
        <v>25</v>
      </c>
      <c r="H66" s="326">
        <f t="shared" si="26"/>
        <v>43265</v>
      </c>
      <c r="I66" s="639">
        <f>H66</f>
        <v>43265</v>
      </c>
      <c r="J66" s="248">
        <f t="shared" si="17"/>
        <v>0</v>
      </c>
      <c r="K66" s="248">
        <f t="shared" si="18"/>
        <v>0</v>
      </c>
      <c r="L66" s="326" t="str">
        <f t="shared" si="19"/>
        <v/>
      </c>
      <c r="M66" s="326" t="str">
        <f t="shared" si="20"/>
        <v/>
      </c>
      <c r="N66" s="248">
        <f t="shared" si="21"/>
        <v>24</v>
      </c>
    </row>
    <row r="67" spans="2:14" hidden="1" outlineLevel="1" x14ac:dyDescent="0.2">
      <c r="B67" s="248">
        <v>2022</v>
      </c>
      <c r="C67" s="248">
        <v>6</v>
      </c>
      <c r="D67" s="248">
        <v>17</v>
      </c>
      <c r="E67" s="648" t="s">
        <v>17</v>
      </c>
      <c r="F67" s="248" t="str">
        <f t="shared" ref="F67:F78" si="27">CHOOSE(WEEKDAY(H67), "Sun","Mon","Tue","Wed","Thu","Fri","Sat")</f>
        <v>Fri</v>
      </c>
      <c r="G67" s="248">
        <f t="shared" ref="G67:G78" si="28">WEEKNUM(H67,2)</f>
        <v>25</v>
      </c>
      <c r="H67" s="326">
        <f t="shared" si="26"/>
        <v>43267</v>
      </c>
      <c r="I67" s="639">
        <f t="shared" ref="I67:I78" si="29">H67</f>
        <v>43267</v>
      </c>
      <c r="J67" s="248">
        <f t="shared" si="17"/>
        <v>0</v>
      </c>
      <c r="K67" s="248">
        <f t="shared" si="18"/>
        <v>1</v>
      </c>
      <c r="L67" s="326" t="str">
        <f t="shared" si="19"/>
        <v/>
      </c>
      <c r="M67" s="326">
        <f t="shared" si="20"/>
        <v>43267</v>
      </c>
      <c r="N67" s="248">
        <f t="shared" si="21"/>
        <v>24</v>
      </c>
    </row>
    <row r="68" spans="2:14" hidden="1" outlineLevel="1" x14ac:dyDescent="0.2">
      <c r="E68" s="649"/>
      <c r="H68" s="326"/>
      <c r="I68" s="639"/>
      <c r="L68" s="326" t="str">
        <f t="shared" si="19"/>
        <v/>
      </c>
      <c r="M68" s="326" t="str">
        <f t="shared" si="20"/>
        <v/>
      </c>
    </row>
    <row r="69" spans="2:14" hidden="1" outlineLevel="1" x14ac:dyDescent="0.2">
      <c r="B69" s="248">
        <v>2022</v>
      </c>
      <c r="C69" s="248">
        <v>6</v>
      </c>
      <c r="D69" s="248">
        <v>20</v>
      </c>
      <c r="E69" s="648" t="s">
        <v>17</v>
      </c>
      <c r="F69" s="248" t="str">
        <f t="shared" si="27"/>
        <v>Mon</v>
      </c>
      <c r="G69" s="248">
        <f t="shared" si="28"/>
        <v>26</v>
      </c>
      <c r="H69" s="326">
        <f t="shared" si="26"/>
        <v>43270</v>
      </c>
      <c r="I69" s="639">
        <f t="shared" si="29"/>
        <v>43270</v>
      </c>
      <c r="J69" s="248">
        <f t="shared" si="17"/>
        <v>0</v>
      </c>
      <c r="K69" s="248">
        <f t="shared" si="18"/>
        <v>1</v>
      </c>
      <c r="L69" s="326" t="str">
        <f t="shared" si="19"/>
        <v/>
      </c>
      <c r="M69" s="326">
        <f t="shared" si="20"/>
        <v>43270</v>
      </c>
      <c r="N69" s="248">
        <f t="shared" si="21"/>
        <v>25</v>
      </c>
    </row>
    <row r="70" spans="2:14" hidden="1" outlineLevel="1" x14ac:dyDescent="0.2">
      <c r="B70" s="248">
        <v>2022</v>
      </c>
      <c r="C70" s="248">
        <v>6</v>
      </c>
      <c r="D70" s="248">
        <v>21</v>
      </c>
      <c r="E70" s="649" t="s">
        <v>158</v>
      </c>
      <c r="F70" s="248" t="str">
        <f t="shared" si="27"/>
        <v>Tue</v>
      </c>
      <c r="G70" s="248">
        <f t="shared" si="28"/>
        <v>26</v>
      </c>
      <c r="H70" s="326">
        <f t="shared" si="26"/>
        <v>43271</v>
      </c>
      <c r="I70" s="639">
        <f t="shared" si="29"/>
        <v>43271</v>
      </c>
      <c r="J70" s="248">
        <f t="shared" si="17"/>
        <v>1</v>
      </c>
      <c r="K70" s="248">
        <f t="shared" si="18"/>
        <v>0</v>
      </c>
      <c r="L70" s="326">
        <f t="shared" si="19"/>
        <v>43271</v>
      </c>
      <c r="M70" s="326" t="str">
        <f t="shared" si="20"/>
        <v/>
      </c>
      <c r="N70" s="248">
        <f t="shared" si="21"/>
        <v>25</v>
      </c>
    </row>
    <row r="71" spans="2:14" hidden="1" outlineLevel="1" x14ac:dyDescent="0.2">
      <c r="B71" s="248">
        <v>2022</v>
      </c>
      <c r="C71" s="248">
        <v>6</v>
      </c>
      <c r="D71" s="248">
        <v>22</v>
      </c>
      <c r="E71" s="649" t="s">
        <v>158</v>
      </c>
      <c r="F71" s="248" t="str">
        <f t="shared" si="27"/>
        <v>Wed</v>
      </c>
      <c r="G71" s="248">
        <f t="shared" si="28"/>
        <v>26</v>
      </c>
      <c r="H71" s="326">
        <f t="shared" si="26"/>
        <v>43272</v>
      </c>
      <c r="I71" s="639">
        <f t="shared" si="29"/>
        <v>43272</v>
      </c>
      <c r="J71" s="248">
        <f t="shared" si="17"/>
        <v>1</v>
      </c>
      <c r="K71" s="248">
        <f t="shared" si="18"/>
        <v>0</v>
      </c>
      <c r="L71" s="326">
        <f t="shared" si="19"/>
        <v>43272</v>
      </c>
      <c r="M71" s="326" t="str">
        <f t="shared" si="20"/>
        <v/>
      </c>
      <c r="N71" s="248">
        <f t="shared" si="21"/>
        <v>25</v>
      </c>
    </row>
    <row r="72" spans="2:14" hidden="1" outlineLevel="1" x14ac:dyDescent="0.2">
      <c r="B72" s="248">
        <v>2022</v>
      </c>
      <c r="C72" s="248">
        <v>6</v>
      </c>
      <c r="D72" s="248">
        <v>23</v>
      </c>
      <c r="E72" s="649" t="s">
        <v>158</v>
      </c>
      <c r="F72" s="248" t="str">
        <f t="shared" si="27"/>
        <v>Thu</v>
      </c>
      <c r="G72" s="248">
        <f t="shared" si="28"/>
        <v>26</v>
      </c>
      <c r="H72" s="326">
        <f t="shared" si="26"/>
        <v>43273</v>
      </c>
      <c r="I72" s="639">
        <f t="shared" si="29"/>
        <v>43273</v>
      </c>
      <c r="J72" s="248">
        <f t="shared" si="17"/>
        <v>1</v>
      </c>
      <c r="K72" s="248">
        <f t="shared" si="18"/>
        <v>0</v>
      </c>
      <c r="L72" s="326">
        <f t="shared" si="19"/>
        <v>43273</v>
      </c>
      <c r="M72" s="326" t="str">
        <f t="shared" si="20"/>
        <v/>
      </c>
      <c r="N72" s="248">
        <f t="shared" si="21"/>
        <v>25</v>
      </c>
    </row>
    <row r="73" spans="2:14" hidden="1" outlineLevel="1" x14ac:dyDescent="0.2">
      <c r="B73" s="248">
        <v>2022</v>
      </c>
      <c r="C73" s="248">
        <v>6</v>
      </c>
      <c r="D73" s="248">
        <v>24</v>
      </c>
      <c r="E73" s="649" t="s">
        <v>158</v>
      </c>
      <c r="F73" s="248" t="str">
        <f t="shared" si="27"/>
        <v>Fri</v>
      </c>
      <c r="G73" s="248">
        <f t="shared" si="28"/>
        <v>26</v>
      </c>
      <c r="H73" s="326">
        <f t="shared" si="26"/>
        <v>43274</v>
      </c>
      <c r="I73" s="639">
        <f t="shared" si="29"/>
        <v>43274</v>
      </c>
      <c r="J73" s="248">
        <f t="shared" si="17"/>
        <v>1</v>
      </c>
      <c r="K73" s="248">
        <f t="shared" si="18"/>
        <v>0</v>
      </c>
      <c r="L73" s="326">
        <f t="shared" si="19"/>
        <v>43274</v>
      </c>
      <c r="M73" s="326" t="str">
        <f t="shared" si="20"/>
        <v/>
      </c>
      <c r="N73" s="248">
        <f t="shared" si="21"/>
        <v>25</v>
      </c>
    </row>
    <row r="74" spans="2:14" hidden="1" outlineLevel="1" x14ac:dyDescent="0.2">
      <c r="E74" s="649"/>
      <c r="H74" s="326"/>
      <c r="I74" s="639"/>
      <c r="L74" s="326" t="str">
        <f t="shared" si="19"/>
        <v/>
      </c>
      <c r="M74" s="326" t="str">
        <f t="shared" si="20"/>
        <v/>
      </c>
    </row>
    <row r="75" spans="2:14" hidden="1" outlineLevel="1" x14ac:dyDescent="0.2">
      <c r="B75" s="248">
        <v>2022</v>
      </c>
      <c r="C75" s="248">
        <v>6</v>
      </c>
      <c r="D75" s="248">
        <v>27</v>
      </c>
      <c r="E75" s="649" t="s">
        <v>158</v>
      </c>
      <c r="F75" s="248" t="str">
        <f t="shared" si="27"/>
        <v>Mon</v>
      </c>
      <c r="G75" s="248">
        <f t="shared" si="28"/>
        <v>27</v>
      </c>
      <c r="H75" s="326">
        <f t="shared" si="26"/>
        <v>43277</v>
      </c>
      <c r="I75" s="639">
        <f t="shared" si="29"/>
        <v>43277</v>
      </c>
      <c r="J75" s="248">
        <f t="shared" si="17"/>
        <v>1</v>
      </c>
      <c r="K75" s="248">
        <f t="shared" si="18"/>
        <v>0</v>
      </c>
      <c r="L75" s="326">
        <f t="shared" si="19"/>
        <v>43277</v>
      </c>
      <c r="M75" s="326" t="str">
        <f t="shared" si="20"/>
        <v/>
      </c>
      <c r="N75" s="248">
        <f t="shared" si="21"/>
        <v>26</v>
      </c>
    </row>
    <row r="76" spans="2:14" hidden="1" outlineLevel="1" x14ac:dyDescent="0.2">
      <c r="B76" s="248">
        <v>2022</v>
      </c>
      <c r="C76" s="248">
        <v>6</v>
      </c>
      <c r="D76" s="248">
        <v>28</v>
      </c>
      <c r="E76" s="649" t="s">
        <v>158</v>
      </c>
      <c r="F76" s="248" t="str">
        <f t="shared" si="27"/>
        <v>Tue</v>
      </c>
      <c r="G76" s="248">
        <f t="shared" si="28"/>
        <v>27</v>
      </c>
      <c r="H76" s="326">
        <f t="shared" si="26"/>
        <v>43278</v>
      </c>
      <c r="I76" s="639">
        <f t="shared" si="29"/>
        <v>43278</v>
      </c>
      <c r="J76" s="248">
        <f t="shared" si="17"/>
        <v>1</v>
      </c>
      <c r="K76" s="248">
        <f t="shared" si="18"/>
        <v>0</v>
      </c>
      <c r="L76" s="326">
        <f t="shared" si="19"/>
        <v>43278</v>
      </c>
      <c r="M76" s="326" t="str">
        <f t="shared" si="20"/>
        <v/>
      </c>
      <c r="N76" s="248">
        <f t="shared" si="21"/>
        <v>26</v>
      </c>
    </row>
    <row r="77" spans="2:14" hidden="1" outlineLevel="1" x14ac:dyDescent="0.2">
      <c r="B77" s="248">
        <v>2022</v>
      </c>
      <c r="C77" s="248">
        <v>6</v>
      </c>
      <c r="D77" s="248">
        <v>29</v>
      </c>
      <c r="E77" s="649" t="s">
        <v>158</v>
      </c>
      <c r="F77" s="248" t="str">
        <f t="shared" si="27"/>
        <v>Wed</v>
      </c>
      <c r="G77" s="248">
        <f t="shared" si="28"/>
        <v>27</v>
      </c>
      <c r="H77" s="326">
        <f t="shared" si="26"/>
        <v>43279</v>
      </c>
      <c r="I77" s="639">
        <f t="shared" si="29"/>
        <v>43279</v>
      </c>
      <c r="J77" s="248">
        <f t="shared" si="17"/>
        <v>1</v>
      </c>
      <c r="K77" s="248">
        <f t="shared" si="18"/>
        <v>0</v>
      </c>
      <c r="L77" s="326">
        <f t="shared" si="19"/>
        <v>43279</v>
      </c>
      <c r="M77" s="326" t="str">
        <f t="shared" si="20"/>
        <v/>
      </c>
      <c r="N77" s="248">
        <f t="shared" si="21"/>
        <v>26</v>
      </c>
    </row>
    <row r="78" spans="2:14" hidden="1" outlineLevel="1" x14ac:dyDescent="0.2">
      <c r="B78" s="248">
        <v>2022</v>
      </c>
      <c r="C78" s="248">
        <v>6</v>
      </c>
      <c r="D78" s="248">
        <v>30</v>
      </c>
      <c r="E78" s="649" t="s">
        <v>158</v>
      </c>
      <c r="F78" s="248" t="str">
        <f t="shared" si="27"/>
        <v>Thu</v>
      </c>
      <c r="G78" s="248">
        <f t="shared" si="28"/>
        <v>27</v>
      </c>
      <c r="H78" s="326">
        <f t="shared" si="26"/>
        <v>43280</v>
      </c>
      <c r="I78" s="639">
        <f t="shared" si="29"/>
        <v>43280</v>
      </c>
      <c r="J78" s="248">
        <f t="shared" si="17"/>
        <v>1</v>
      </c>
      <c r="K78" s="248">
        <f t="shared" si="18"/>
        <v>0</v>
      </c>
      <c r="L78" s="326">
        <f t="shared" si="19"/>
        <v>43280</v>
      </c>
      <c r="M78" s="326" t="str">
        <f t="shared" si="20"/>
        <v/>
      </c>
      <c r="N78" s="248">
        <f t="shared" si="21"/>
        <v>26</v>
      </c>
    </row>
    <row r="79" spans="2:14" hidden="1" outlineLevel="1" x14ac:dyDescent="0.2"/>
    <row r="80" spans="2:14" hidden="1" outlineLevel="1" x14ac:dyDescent="0.2"/>
    <row r="81" spans="2:11" collapsed="1" x14ac:dyDescent="0.2">
      <c r="B81" s="640">
        <v>2023</v>
      </c>
      <c r="C81" s="640"/>
      <c r="D81" s="640"/>
      <c r="E81" s="640"/>
      <c r="F81" s="640"/>
      <c r="G81" s="640"/>
      <c r="H81" s="644"/>
      <c r="I81" s="645"/>
      <c r="J81" s="659">
        <f>SUM(J82:J123)</f>
        <v>0</v>
      </c>
      <c r="K81" s="658">
        <f>SUM(K82:K123)</f>
        <v>0</v>
      </c>
    </row>
    <row r="82" spans="2:11" hidden="1" outlineLevel="1" x14ac:dyDescent="0.2"/>
    <row r="83" spans="2:11" hidden="1" outlineLevel="1" x14ac:dyDescent="0.2"/>
    <row r="84" spans="2:11" hidden="1" outlineLevel="1" x14ac:dyDescent="0.2"/>
    <row r="85" spans="2:11" hidden="1" outlineLevel="1" x14ac:dyDescent="0.2"/>
    <row r="86" spans="2:11" hidden="1" outlineLevel="1" x14ac:dyDescent="0.2"/>
    <row r="87" spans="2:11" hidden="1" outlineLevel="1" x14ac:dyDescent="0.2"/>
    <row r="88" spans="2:11" hidden="1" outlineLevel="1" x14ac:dyDescent="0.2"/>
    <row r="89" spans="2:11" hidden="1" outlineLevel="1" x14ac:dyDescent="0.2"/>
    <row r="90" spans="2:11" hidden="1" outlineLevel="1" x14ac:dyDescent="0.2"/>
    <row r="91" spans="2:11" hidden="1" outlineLevel="1" x14ac:dyDescent="0.2"/>
    <row r="92" spans="2:11" hidden="1" outlineLevel="1" x14ac:dyDescent="0.2"/>
    <row r="93" spans="2:11" hidden="1" outlineLevel="1" x14ac:dyDescent="0.2"/>
    <row r="94" spans="2:11" hidden="1" outlineLevel="1" x14ac:dyDescent="0.2"/>
    <row r="95" spans="2:11" hidden="1" outlineLevel="1" x14ac:dyDescent="0.2"/>
    <row r="96" spans="2:11" hidden="1" outlineLevel="1" x14ac:dyDescent="0.2"/>
    <row r="97" hidden="1" outlineLevel="1" x14ac:dyDescent="0.2"/>
    <row r="98" hidden="1" outlineLevel="1" x14ac:dyDescent="0.2"/>
    <row r="99" hidden="1" outlineLevel="1" x14ac:dyDescent="0.2"/>
    <row r="100" hidden="1" outlineLevel="1" x14ac:dyDescent="0.2"/>
    <row r="101" hidden="1" outlineLevel="1" x14ac:dyDescent="0.2"/>
    <row r="102" hidden="1" outlineLevel="1" x14ac:dyDescent="0.2"/>
    <row r="103" hidden="1" outlineLevel="1" x14ac:dyDescent="0.2"/>
    <row r="104" hidden="1" outlineLevel="1" x14ac:dyDescent="0.2"/>
    <row r="105" hidden="1" outlineLevel="1" x14ac:dyDescent="0.2"/>
    <row r="106" hidden="1" outlineLevel="1" x14ac:dyDescent="0.2"/>
    <row r="107" hidden="1" outlineLevel="1" x14ac:dyDescent="0.2"/>
    <row r="108" hidden="1" outlineLevel="1" x14ac:dyDescent="0.2"/>
    <row r="109" hidden="1" outlineLevel="1" x14ac:dyDescent="0.2"/>
    <row r="110" hidden="1" outlineLevel="1" x14ac:dyDescent="0.2"/>
    <row r="111" hidden="1" outlineLevel="1" x14ac:dyDescent="0.2"/>
    <row r="112" hidden="1" outlineLevel="1" x14ac:dyDescent="0.2"/>
    <row r="113" spans="2:14" hidden="1" outlineLevel="1" x14ac:dyDescent="0.2"/>
    <row r="114" spans="2:14" hidden="1" outlineLevel="1" x14ac:dyDescent="0.2"/>
    <row r="115" spans="2:14" hidden="1" outlineLevel="1" x14ac:dyDescent="0.2"/>
    <row r="116" spans="2:14" hidden="1" outlineLevel="1" x14ac:dyDescent="0.2"/>
    <row r="117" spans="2:14" hidden="1" outlineLevel="1" x14ac:dyDescent="0.2"/>
    <row r="118" spans="2:14" hidden="1" outlineLevel="1" x14ac:dyDescent="0.2"/>
    <row r="119" spans="2:14" hidden="1" outlineLevel="1" x14ac:dyDescent="0.2"/>
    <row r="120" spans="2:14" hidden="1" outlineLevel="1" x14ac:dyDescent="0.2"/>
    <row r="121" spans="2:14" hidden="1" outlineLevel="1" x14ac:dyDescent="0.2"/>
    <row r="122" spans="2:14" hidden="1" outlineLevel="1" x14ac:dyDescent="0.2"/>
    <row r="123" spans="2:14" hidden="1" outlineLevel="1" x14ac:dyDescent="0.2">
      <c r="J123" s="248" t="s">
        <v>731</v>
      </c>
      <c r="K123" s="248" t="s">
        <v>731</v>
      </c>
    </row>
    <row r="124" spans="2:14" collapsed="1" x14ac:dyDescent="0.2">
      <c r="B124" s="640">
        <v>2024</v>
      </c>
      <c r="C124" s="640"/>
      <c r="D124" s="640"/>
      <c r="E124" s="640"/>
      <c r="F124" s="640"/>
      <c r="G124" s="640"/>
      <c r="H124" s="644"/>
      <c r="I124" s="645"/>
      <c r="J124" s="659">
        <f>SUM(J125:J166)</f>
        <v>12</v>
      </c>
      <c r="K124" s="658">
        <f>SUM(K125:K166)</f>
        <v>3</v>
      </c>
      <c r="L124" s="640"/>
      <c r="M124" s="640"/>
      <c r="N124" s="640"/>
    </row>
    <row r="125" spans="2:14" x14ac:dyDescent="0.2">
      <c r="B125" s="248">
        <f>B$124</f>
        <v>2024</v>
      </c>
      <c r="C125" s="248">
        <v>1</v>
      </c>
      <c r="D125" s="248">
        <v>2</v>
      </c>
      <c r="E125" s="648" t="s">
        <v>17</v>
      </c>
      <c r="F125" s="248" t="str">
        <f t="shared" ref="F125" si="30">CHOOSE(WEEKDAY(H125), "Sun","Mon","Tue","Wed","Thu","Fri","Sat")</f>
        <v>Tue</v>
      </c>
      <c r="G125" s="248">
        <f t="shared" ref="G125" si="31">WEEKNUM(H125,2)</f>
        <v>1</v>
      </c>
      <c r="H125" s="326">
        <f t="shared" ref="H125" si="32">DATE(B125,C125,D125)</f>
        <v>43831</v>
      </c>
      <c r="I125" s="639">
        <f t="shared" ref="I125" si="33">H125</f>
        <v>43831</v>
      </c>
      <c r="J125" s="248">
        <f>IF(E125="Ferien",1,0)</f>
        <v>0</v>
      </c>
      <c r="K125" s="248">
        <f>IF(E125="Kompensation",1,0)</f>
        <v>1</v>
      </c>
      <c r="L125" s="326" t="str">
        <f>IF(J125=1,H125,"")</f>
        <v/>
      </c>
      <c r="M125" s="326">
        <f>IF(K125=1,H125,"")</f>
        <v>43831</v>
      </c>
      <c r="N125" s="248">
        <f>_xlfn.ISOWEEKNUM(H125)</f>
        <v>1</v>
      </c>
    </row>
    <row r="126" spans="2:14" x14ac:dyDescent="0.2">
      <c r="E126" s="649"/>
      <c r="H126" s="326"/>
      <c r="I126" s="639"/>
      <c r="L126" s="326"/>
      <c r="M126" s="326"/>
    </row>
    <row r="127" spans="2:14" x14ac:dyDescent="0.2">
      <c r="B127" s="248">
        <f>B$124</f>
        <v>2024</v>
      </c>
      <c r="C127" s="248">
        <v>4</v>
      </c>
      <c r="D127" s="248">
        <v>8</v>
      </c>
      <c r="E127" s="649" t="s">
        <v>158</v>
      </c>
      <c r="F127" s="248" t="str">
        <f t="shared" ref="F127" si="34">CHOOSE(WEEKDAY(H127), "Sun","Mon","Tue","Wed","Thu","Fri","Sat")</f>
        <v>Mon</v>
      </c>
      <c r="G127" s="248">
        <f t="shared" ref="G127" si="35">WEEKNUM(H127,2)</f>
        <v>15</v>
      </c>
      <c r="H127" s="326">
        <f t="shared" ref="H127" si="36">DATE(B127,C127,D127)</f>
        <v>43928</v>
      </c>
      <c r="I127" s="639">
        <f t="shared" ref="I127" si="37">H127</f>
        <v>43928</v>
      </c>
      <c r="J127" s="248">
        <f>IF(E127="Ferien",1,0)</f>
        <v>1</v>
      </c>
      <c r="K127" s="248">
        <f>IF(E127="Kompensation",1,0)</f>
        <v>0</v>
      </c>
      <c r="L127" s="326">
        <f>IF(J127=1,H127,"")</f>
        <v>43928</v>
      </c>
      <c r="M127" s="326" t="str">
        <f>IF(K127=1,H127,"")</f>
        <v/>
      </c>
      <c r="N127" s="248">
        <f>_xlfn.ISOWEEKNUM(H127)</f>
        <v>15</v>
      </c>
    </row>
    <row r="129" spans="2:14" x14ac:dyDescent="0.2">
      <c r="B129" s="248">
        <f>B$124</f>
        <v>2024</v>
      </c>
      <c r="C129" s="248">
        <v>5</v>
      </c>
      <c r="D129" s="248">
        <v>1</v>
      </c>
      <c r="E129" s="648" t="s">
        <v>17</v>
      </c>
      <c r="F129" s="248" t="str">
        <f t="shared" ref="F129" si="38">CHOOSE(WEEKDAY(H129), "Sun","Mon","Tue","Wed","Thu","Fri","Sat")</f>
        <v>Wed</v>
      </c>
      <c r="G129" s="248">
        <f t="shared" ref="G129" si="39">WEEKNUM(H129,2)</f>
        <v>18</v>
      </c>
      <c r="H129" s="326">
        <f t="shared" ref="H129" si="40">DATE(B129,C129,D129)</f>
        <v>43951</v>
      </c>
      <c r="I129" s="639">
        <f t="shared" ref="I129" si="41">H129</f>
        <v>43951</v>
      </c>
      <c r="J129" s="248">
        <f>IF(E129="Ferien",1,0)</f>
        <v>0</v>
      </c>
      <c r="K129" s="248">
        <f>IF(E129="Kompensation",1,0)</f>
        <v>1</v>
      </c>
      <c r="L129" s="326" t="str">
        <f>IF(J129=1,H129,"")</f>
        <v/>
      </c>
      <c r="M129" s="326">
        <f>IF(K129=1,H129,"")</f>
        <v>43951</v>
      </c>
      <c r="N129" s="248">
        <f>_xlfn.ISOWEEKNUM(H129)</f>
        <v>18</v>
      </c>
    </row>
    <row r="130" spans="2:14" x14ac:dyDescent="0.2">
      <c r="B130" s="248">
        <f>B$124</f>
        <v>2024</v>
      </c>
      <c r="C130" s="248">
        <v>5</v>
      </c>
      <c r="D130" s="248">
        <v>2</v>
      </c>
      <c r="E130" s="649" t="s">
        <v>158</v>
      </c>
      <c r="F130" s="248" t="str">
        <f t="shared" ref="F130:F131" si="42">CHOOSE(WEEKDAY(H130), "Sun","Mon","Tue","Wed","Thu","Fri","Sat")</f>
        <v>Thu</v>
      </c>
      <c r="G130" s="248">
        <f t="shared" ref="G130:G131" si="43">WEEKNUM(H130,2)</f>
        <v>18</v>
      </c>
      <c r="H130" s="326">
        <f t="shared" ref="H130:H131" si="44">DATE(B130,C130,D130)</f>
        <v>43952</v>
      </c>
      <c r="I130" s="639">
        <f t="shared" ref="I130:I131" si="45">H130</f>
        <v>43952</v>
      </c>
      <c r="J130" s="248">
        <f>IF(E130="Ferien",1,0)</f>
        <v>1</v>
      </c>
      <c r="K130" s="248">
        <f>IF(E130="Kompensation",1,0)</f>
        <v>0</v>
      </c>
      <c r="L130" s="326">
        <f>IF(J130=1,H130,"")</f>
        <v>43952</v>
      </c>
      <c r="M130" s="326" t="str">
        <f>IF(K130=1,H130,"")</f>
        <v/>
      </c>
      <c r="N130" s="248">
        <f>_xlfn.ISOWEEKNUM(H130)</f>
        <v>18</v>
      </c>
    </row>
    <row r="131" spans="2:14" x14ac:dyDescent="0.2">
      <c r="B131" s="248">
        <f>B$124</f>
        <v>2024</v>
      </c>
      <c r="C131" s="248">
        <v>5</v>
      </c>
      <c r="D131" s="248">
        <v>3</v>
      </c>
      <c r="E131" s="649" t="s">
        <v>158</v>
      </c>
      <c r="F131" s="248" t="str">
        <f t="shared" si="42"/>
        <v>Fri</v>
      </c>
      <c r="G131" s="248">
        <f t="shared" si="43"/>
        <v>18</v>
      </c>
      <c r="H131" s="326">
        <f t="shared" si="44"/>
        <v>43953</v>
      </c>
      <c r="I131" s="639">
        <f t="shared" si="45"/>
        <v>43953</v>
      </c>
      <c r="J131" s="248">
        <f>IF(E131="Ferien",1,0)</f>
        <v>1</v>
      </c>
      <c r="K131" s="248">
        <f>IF(E131="Kompensation",1,0)</f>
        <v>0</v>
      </c>
      <c r="L131" s="326">
        <f>IF(J131=1,H131,"")</f>
        <v>43953</v>
      </c>
      <c r="M131" s="326" t="str">
        <f>IF(K131=1,H131,"")</f>
        <v/>
      </c>
      <c r="N131" s="248">
        <f>_xlfn.ISOWEEKNUM(H131)</f>
        <v>18</v>
      </c>
    </row>
    <row r="132" spans="2:14" x14ac:dyDescent="0.2">
      <c r="E132" s="649"/>
      <c r="H132" s="326"/>
      <c r="I132" s="639"/>
      <c r="L132" s="326"/>
      <c r="M132" s="326"/>
    </row>
    <row r="133" spans="2:14" x14ac:dyDescent="0.2">
      <c r="B133" s="248">
        <f>B$124</f>
        <v>2024</v>
      </c>
      <c r="C133" s="248">
        <v>5</v>
      </c>
      <c r="D133" s="248">
        <v>10</v>
      </c>
      <c r="E133" s="648" t="s">
        <v>17</v>
      </c>
      <c r="F133" s="248" t="str">
        <f t="shared" ref="F133" si="46">CHOOSE(WEEKDAY(H133), "Sun","Mon","Tue","Wed","Thu","Fri","Sat")</f>
        <v>Fri</v>
      </c>
      <c r="G133" s="248">
        <f t="shared" ref="G133" si="47">WEEKNUM(H133,2)</f>
        <v>19</v>
      </c>
      <c r="H133" s="326">
        <f t="shared" ref="H133" si="48">DATE(B133,C133,D133)</f>
        <v>43960</v>
      </c>
      <c r="I133" s="639">
        <f t="shared" ref="I133" si="49">H133</f>
        <v>43960</v>
      </c>
      <c r="J133" s="248">
        <f>IF(E133="Ferien",1,0)</f>
        <v>0</v>
      </c>
      <c r="K133" s="248">
        <f>IF(E133="Kompensation",1,0)</f>
        <v>1</v>
      </c>
      <c r="L133" s="326" t="str">
        <f>IF(J133=1,H133,"")</f>
        <v/>
      </c>
      <c r="M133" s="326">
        <f>IF(K133=1,H133,"")</f>
        <v>43960</v>
      </c>
      <c r="N133" s="248">
        <f>_xlfn.ISOWEEKNUM(H133)</f>
        <v>19</v>
      </c>
    </row>
    <row r="134" spans="2:14" x14ac:dyDescent="0.2">
      <c r="H134" s="326"/>
      <c r="I134" s="639"/>
      <c r="J134" s="326"/>
    </row>
    <row r="135" spans="2:14" x14ac:dyDescent="0.2">
      <c r="B135" s="248">
        <f>B$124</f>
        <v>2024</v>
      </c>
      <c r="C135" s="248">
        <v>7</v>
      </c>
      <c r="D135" s="248">
        <v>29</v>
      </c>
      <c r="E135" s="649" t="s">
        <v>158</v>
      </c>
      <c r="F135" s="248" t="str">
        <f t="shared" ref="F135:F137" si="50">CHOOSE(WEEKDAY(H135), "Sun","Mon","Tue","Wed","Thu","Fri","Sat")</f>
        <v>Mon</v>
      </c>
      <c r="G135" s="248">
        <f t="shared" ref="G135:G137" si="51">WEEKNUM(H135,2)</f>
        <v>31</v>
      </c>
      <c r="H135" s="326">
        <f t="shared" ref="H135:H137" si="52">DATE(B135,C135,D135)</f>
        <v>44040</v>
      </c>
      <c r="I135" s="639">
        <f t="shared" ref="I135:I137" si="53">H135</f>
        <v>44040</v>
      </c>
      <c r="J135" s="248">
        <f>IF(E135="Ferien",1,0)</f>
        <v>1</v>
      </c>
      <c r="K135" s="248">
        <f>IF(E135="Kompensation",1,0)</f>
        <v>0</v>
      </c>
      <c r="L135" s="326">
        <f>IF(J135=1,H135,"")</f>
        <v>44040</v>
      </c>
      <c r="M135" s="326" t="str">
        <f>IF(K135=1,H135,"")</f>
        <v/>
      </c>
      <c r="N135" s="248">
        <f>_xlfn.ISOWEEKNUM(H135)</f>
        <v>31</v>
      </c>
    </row>
    <row r="136" spans="2:14" x14ac:dyDescent="0.2">
      <c r="B136" s="248">
        <f>B$124</f>
        <v>2024</v>
      </c>
      <c r="C136" s="248">
        <v>7</v>
      </c>
      <c r="D136" s="248">
        <v>30</v>
      </c>
      <c r="E136" s="649" t="s">
        <v>158</v>
      </c>
      <c r="F136" s="248" t="str">
        <f t="shared" si="50"/>
        <v>Tue</v>
      </c>
      <c r="G136" s="248">
        <f t="shared" si="51"/>
        <v>31</v>
      </c>
      <c r="H136" s="326">
        <f t="shared" si="52"/>
        <v>44041</v>
      </c>
      <c r="I136" s="639">
        <f t="shared" si="53"/>
        <v>44041</v>
      </c>
      <c r="J136" s="248">
        <f>IF(E136="Ferien",1,0)</f>
        <v>1</v>
      </c>
      <c r="K136" s="248">
        <f>IF(E136="Kompensation",1,0)</f>
        <v>0</v>
      </c>
      <c r="L136" s="326">
        <f>IF(J136=1,H136,"")</f>
        <v>44041</v>
      </c>
      <c r="M136" s="326" t="str">
        <f>IF(K136=1,H136,"")</f>
        <v/>
      </c>
      <c r="N136" s="248">
        <f>_xlfn.ISOWEEKNUM(H136)</f>
        <v>31</v>
      </c>
    </row>
    <row r="137" spans="2:14" x14ac:dyDescent="0.2">
      <c r="B137" s="248">
        <f>B$124</f>
        <v>2024</v>
      </c>
      <c r="C137" s="248">
        <v>7</v>
      </c>
      <c r="D137" s="248">
        <v>31</v>
      </c>
      <c r="E137" s="649" t="s">
        <v>158</v>
      </c>
      <c r="F137" s="248" t="str">
        <f t="shared" si="50"/>
        <v>Wed</v>
      </c>
      <c r="G137" s="248">
        <f t="shared" si="51"/>
        <v>31</v>
      </c>
      <c r="H137" s="326">
        <f t="shared" si="52"/>
        <v>44042</v>
      </c>
      <c r="I137" s="639">
        <f t="shared" si="53"/>
        <v>44042</v>
      </c>
      <c r="J137" s="248">
        <f>IF(E137="Ferien",1,0)</f>
        <v>1</v>
      </c>
      <c r="K137" s="248">
        <f>IF(E137="Kompensation",1,0)</f>
        <v>0</v>
      </c>
      <c r="L137" s="326">
        <f>IF(J137=1,H137,"")</f>
        <v>44042</v>
      </c>
      <c r="M137" s="326" t="str">
        <f>IF(K137=1,H137,"")</f>
        <v/>
      </c>
      <c r="N137" s="248">
        <f>_xlfn.ISOWEEKNUM(H137)</f>
        <v>31</v>
      </c>
    </row>
    <row r="138" spans="2:14" x14ac:dyDescent="0.2">
      <c r="E138" s="649"/>
      <c r="H138" s="326"/>
      <c r="I138" s="639"/>
      <c r="L138" s="326"/>
      <c r="M138" s="326"/>
    </row>
    <row r="139" spans="2:14" x14ac:dyDescent="0.2">
      <c r="B139" s="248">
        <f>B$124</f>
        <v>2024</v>
      </c>
      <c r="C139" s="248">
        <v>8</v>
      </c>
      <c r="D139" s="248">
        <v>2</v>
      </c>
      <c r="E139" s="649" t="s">
        <v>158</v>
      </c>
      <c r="F139" s="248" t="str">
        <f t="shared" ref="F139" si="54">CHOOSE(WEEKDAY(H139), "Sun","Mon","Tue","Wed","Thu","Fri","Sat")</f>
        <v>Fri</v>
      </c>
      <c r="G139" s="248">
        <f t="shared" ref="G139" si="55">WEEKNUM(H139,2)</f>
        <v>31</v>
      </c>
      <c r="H139" s="326">
        <f t="shared" ref="H139" si="56">DATE(B139,C139,D139)</f>
        <v>44044</v>
      </c>
      <c r="I139" s="639">
        <f t="shared" ref="I139" si="57">H139</f>
        <v>44044</v>
      </c>
      <c r="J139" s="248">
        <f>IF(E139="Ferien",1,0)</f>
        <v>1</v>
      </c>
      <c r="K139" s="248">
        <f>IF(E139="Kompensation",1,0)</f>
        <v>0</v>
      </c>
      <c r="L139" s="326">
        <f>IF(J139=1,H139,"")</f>
        <v>44044</v>
      </c>
      <c r="M139" s="326" t="str">
        <f>IF(K139=1,H139,"")</f>
        <v/>
      </c>
      <c r="N139" s="248">
        <f>_xlfn.ISOWEEKNUM(H139)</f>
        <v>31</v>
      </c>
    </row>
    <row r="141" spans="2:14" x14ac:dyDescent="0.2">
      <c r="B141" s="248">
        <f>B$124</f>
        <v>2024</v>
      </c>
      <c r="C141" s="248">
        <v>8</v>
      </c>
      <c r="D141" s="248">
        <v>6</v>
      </c>
      <c r="E141" s="649" t="s">
        <v>158</v>
      </c>
      <c r="F141" s="248" t="str">
        <f t="shared" ref="F141:F145" si="58">CHOOSE(WEEKDAY(H141), "Sun","Mon","Tue","Wed","Thu","Fri","Sat")</f>
        <v>Tue</v>
      </c>
      <c r="G141" s="248">
        <f t="shared" ref="G141:G145" si="59">WEEKNUM(H141,2)</f>
        <v>32</v>
      </c>
      <c r="H141" s="326">
        <f t="shared" ref="H141:H145" si="60">DATE(B141,C141,D141)</f>
        <v>44048</v>
      </c>
      <c r="I141" s="639">
        <f t="shared" ref="I141:I145" si="61">H141</f>
        <v>44048</v>
      </c>
      <c r="J141" s="248">
        <f>IF(E141="Ferien",1,0)</f>
        <v>1</v>
      </c>
      <c r="K141" s="248">
        <f>IF(E141="Kompensation",1,0)</f>
        <v>0</v>
      </c>
      <c r="L141" s="326">
        <f>IF(J141=1,H141,"")</f>
        <v>44048</v>
      </c>
      <c r="M141" s="326" t="str">
        <f>IF(K141=1,H141,"")</f>
        <v/>
      </c>
      <c r="N141" s="248">
        <f>_xlfn.ISOWEEKNUM(H141)</f>
        <v>32</v>
      </c>
    </row>
    <row r="142" spans="2:14" x14ac:dyDescent="0.2">
      <c r="B142" s="248">
        <f>B$124</f>
        <v>2024</v>
      </c>
      <c r="C142" s="248">
        <v>8</v>
      </c>
      <c r="D142" s="248">
        <v>7</v>
      </c>
      <c r="E142" s="649" t="s">
        <v>158</v>
      </c>
      <c r="F142" s="248" t="str">
        <f t="shared" si="58"/>
        <v>Wed</v>
      </c>
      <c r="G142" s="248">
        <f t="shared" si="59"/>
        <v>32</v>
      </c>
      <c r="H142" s="326">
        <f t="shared" si="60"/>
        <v>44049</v>
      </c>
      <c r="I142" s="639">
        <f t="shared" si="61"/>
        <v>44049</v>
      </c>
      <c r="J142" s="248">
        <f>IF(E142="Ferien",1,0)</f>
        <v>1</v>
      </c>
      <c r="K142" s="248">
        <f>IF(E142="Kompensation",1,0)</f>
        <v>0</v>
      </c>
      <c r="L142" s="326">
        <f>IF(J142=1,H142,"")</f>
        <v>44049</v>
      </c>
      <c r="M142" s="326" t="str">
        <f>IF(K142=1,H142,"")</f>
        <v/>
      </c>
      <c r="N142" s="248">
        <f>_xlfn.ISOWEEKNUM(H142)</f>
        <v>32</v>
      </c>
    </row>
    <row r="143" spans="2:14" x14ac:dyDescent="0.2">
      <c r="B143" s="248">
        <f>B$124</f>
        <v>2024</v>
      </c>
      <c r="C143" s="248">
        <v>8</v>
      </c>
      <c r="D143" s="248">
        <v>8</v>
      </c>
      <c r="E143" s="649" t="s">
        <v>158</v>
      </c>
      <c r="F143" s="248" t="str">
        <f t="shared" si="58"/>
        <v>Thu</v>
      </c>
      <c r="G143" s="248">
        <f t="shared" si="59"/>
        <v>32</v>
      </c>
      <c r="H143" s="326">
        <f t="shared" si="60"/>
        <v>44050</v>
      </c>
      <c r="I143" s="639">
        <f t="shared" si="61"/>
        <v>44050</v>
      </c>
      <c r="J143" s="248">
        <f>IF(E143="Ferien",1,0)</f>
        <v>1</v>
      </c>
      <c r="K143" s="248">
        <f>IF(E143="Kompensation",1,0)</f>
        <v>0</v>
      </c>
      <c r="L143" s="326">
        <f>IF(J143=1,H143,"")</f>
        <v>44050</v>
      </c>
      <c r="M143" s="326" t="str">
        <f>IF(K143=1,H143,"")</f>
        <v/>
      </c>
      <c r="N143" s="248">
        <f>_xlfn.ISOWEEKNUM(H143)</f>
        <v>32</v>
      </c>
    </row>
    <row r="144" spans="2:14" x14ac:dyDescent="0.2">
      <c r="B144" s="248">
        <f>B$124</f>
        <v>2024</v>
      </c>
      <c r="C144" s="248">
        <v>8</v>
      </c>
      <c r="D144" s="248">
        <v>9</v>
      </c>
      <c r="E144" s="649" t="s">
        <v>158</v>
      </c>
      <c r="F144" s="248" t="str">
        <f t="shared" si="58"/>
        <v>Fri</v>
      </c>
      <c r="G144" s="248">
        <f t="shared" si="59"/>
        <v>32</v>
      </c>
      <c r="H144" s="326">
        <f t="shared" si="60"/>
        <v>44051</v>
      </c>
      <c r="I144" s="639">
        <f t="shared" si="61"/>
        <v>44051</v>
      </c>
      <c r="J144" s="248">
        <f>IF(E144="Ferien",1,0)</f>
        <v>1</v>
      </c>
      <c r="K144" s="248">
        <f>IF(E144="Kompensation",1,0)</f>
        <v>0</v>
      </c>
      <c r="L144" s="326">
        <f>IF(J144=1,H144,"")</f>
        <v>44051</v>
      </c>
      <c r="M144" s="326" t="str">
        <f>IF(K144=1,H144,"")</f>
        <v/>
      </c>
      <c r="N144" s="248">
        <f>_xlfn.ISOWEEKNUM(H144)</f>
        <v>32</v>
      </c>
    </row>
    <row r="145" spans="2:14" x14ac:dyDescent="0.2">
      <c r="B145" s="248">
        <f>B$124</f>
        <v>2024</v>
      </c>
      <c r="C145" s="248">
        <v>8</v>
      </c>
      <c r="D145" s="248">
        <v>10</v>
      </c>
      <c r="E145" s="649" t="s">
        <v>158</v>
      </c>
      <c r="F145" s="248" t="str">
        <f t="shared" si="58"/>
        <v>Sat</v>
      </c>
      <c r="G145" s="248">
        <f t="shared" si="59"/>
        <v>32</v>
      </c>
      <c r="H145" s="326">
        <f t="shared" si="60"/>
        <v>44052</v>
      </c>
      <c r="I145" s="639">
        <f t="shared" si="61"/>
        <v>44052</v>
      </c>
      <c r="J145" s="248">
        <f>IF(E145="Ferien",1,0)</f>
        <v>1</v>
      </c>
      <c r="K145" s="248">
        <f>IF(E145="Kompensation",1,0)</f>
        <v>0</v>
      </c>
      <c r="L145" s="326">
        <f>IF(J145=1,H145,"")</f>
        <v>44052</v>
      </c>
      <c r="M145" s="326" t="str">
        <f>IF(K145=1,H145,"")</f>
        <v/>
      </c>
      <c r="N145" s="248">
        <f>_xlfn.ISOWEEKNUM(H145)</f>
        <v>32</v>
      </c>
    </row>
  </sheetData>
  <phoneticPr fontId="24"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925A1-6528-49F4-B2F1-0307D927285C}">
  <sheetPr codeName="Tabelle25"/>
  <dimension ref="B2:AK36"/>
  <sheetViews>
    <sheetView workbookViewId="0"/>
  </sheetViews>
  <sheetFormatPr baseColWidth="10" defaultColWidth="3.6640625" defaultRowHeight="15" customHeight="1" x14ac:dyDescent="0.2"/>
  <cols>
    <col min="1" max="1" width="3.6640625" style="673"/>
    <col min="2" max="2" width="8.6640625" style="673" customWidth="1"/>
    <col min="3" max="7" width="3.6640625" style="673"/>
    <col min="8" max="8" width="5.6640625" style="673" customWidth="1"/>
    <col min="9" max="10" width="3.6640625" style="673"/>
    <col min="12" max="13" width="4.6640625" customWidth="1"/>
    <col min="14" max="19" width="4.6640625" style="673" customWidth="1"/>
    <col min="20" max="20" width="3.6640625" style="673"/>
    <col min="21" max="28" width="4.6640625" style="673" customWidth="1"/>
    <col min="29" max="29" width="3.6640625" style="673"/>
    <col min="30" max="37" width="4.6640625" style="673" customWidth="1"/>
    <col min="38" max="16384" width="3.6640625" style="673"/>
  </cols>
  <sheetData>
    <row r="2" spans="2:37" ht="15" customHeight="1" x14ac:dyDescent="0.15">
      <c r="B2" s="722" t="s">
        <v>369</v>
      </c>
      <c r="C2" s="722"/>
      <c r="D2" s="722"/>
      <c r="E2" s="722"/>
      <c r="F2" s="723" t="s">
        <v>0</v>
      </c>
      <c r="G2" s="724" t="s">
        <v>24</v>
      </c>
      <c r="H2" s="724" t="s">
        <v>762</v>
      </c>
      <c r="I2" s="724" t="s">
        <v>422</v>
      </c>
      <c r="J2" s="725" t="s">
        <v>851</v>
      </c>
      <c r="K2" s="726"/>
      <c r="L2" s="970" t="s">
        <v>1705</v>
      </c>
      <c r="M2" s="971"/>
      <c r="N2" s="971"/>
      <c r="O2" s="971"/>
      <c r="P2" s="971"/>
      <c r="Q2" s="971"/>
      <c r="R2" s="971"/>
      <c r="S2" s="972"/>
      <c r="T2" s="726"/>
      <c r="U2" s="970" t="s">
        <v>1706</v>
      </c>
      <c r="V2" s="971"/>
      <c r="W2" s="971"/>
      <c r="X2" s="971"/>
      <c r="Y2" s="971"/>
      <c r="Z2" s="971"/>
      <c r="AA2" s="971"/>
      <c r="AB2" s="972"/>
      <c r="AC2" s="727"/>
      <c r="AD2" s="970"/>
      <c r="AE2" s="971"/>
      <c r="AF2" s="971"/>
      <c r="AG2" s="971"/>
      <c r="AH2" s="971"/>
      <c r="AI2" s="971"/>
      <c r="AJ2" s="971"/>
      <c r="AK2" s="973"/>
    </row>
    <row r="3" spans="2:37" ht="15" customHeight="1" x14ac:dyDescent="0.15">
      <c r="B3" s="722" t="s">
        <v>1678</v>
      </c>
      <c r="C3" s="722"/>
      <c r="D3" s="722"/>
      <c r="E3" s="722"/>
      <c r="F3" s="728"/>
      <c r="G3" s="729"/>
      <c r="H3" s="730">
        <v>2023</v>
      </c>
      <c r="I3" s="730">
        <v>1</v>
      </c>
      <c r="J3" s="731">
        <v>21</v>
      </c>
      <c r="K3" s="732"/>
      <c r="L3" s="962" t="s">
        <v>1707</v>
      </c>
      <c r="M3" s="963"/>
      <c r="N3" s="963" t="s">
        <v>1708</v>
      </c>
      <c r="O3" s="963"/>
      <c r="P3" s="963" t="s">
        <v>1709</v>
      </c>
      <c r="Q3" s="963"/>
      <c r="R3" s="963" t="s">
        <v>1710</v>
      </c>
      <c r="S3" s="964"/>
      <c r="T3" s="732"/>
      <c r="U3" s="962" t="s">
        <v>1707</v>
      </c>
      <c r="V3" s="963"/>
      <c r="W3" s="963" t="s">
        <v>1708</v>
      </c>
      <c r="X3" s="963"/>
      <c r="Y3" s="963" t="s">
        <v>1709</v>
      </c>
      <c r="Z3" s="963"/>
      <c r="AA3" s="963" t="s">
        <v>1710</v>
      </c>
      <c r="AB3" s="964"/>
      <c r="AC3" s="734"/>
      <c r="AD3" s="962" t="s">
        <v>1707</v>
      </c>
      <c r="AE3" s="963"/>
      <c r="AF3" s="963" t="s">
        <v>1708</v>
      </c>
      <c r="AG3" s="963"/>
      <c r="AH3" s="963" t="s">
        <v>1709</v>
      </c>
      <c r="AI3" s="963"/>
      <c r="AJ3" s="963" t="s">
        <v>1710</v>
      </c>
      <c r="AK3" s="967"/>
    </row>
    <row r="4" spans="2:37" ht="15" customHeight="1" x14ac:dyDescent="0.15">
      <c r="B4" s="722" t="s">
        <v>26</v>
      </c>
      <c r="C4" s="722"/>
      <c r="D4" s="722"/>
      <c r="E4" s="722"/>
      <c r="F4" s="728" t="s">
        <v>26</v>
      </c>
      <c r="G4" s="729" t="s">
        <v>26</v>
      </c>
      <c r="H4" s="729" t="s">
        <v>26</v>
      </c>
      <c r="I4" s="729" t="s">
        <v>26</v>
      </c>
      <c r="J4" s="733" t="s">
        <v>26</v>
      </c>
      <c r="K4" s="732"/>
      <c r="L4" s="962" t="s">
        <v>1711</v>
      </c>
      <c r="M4" s="963"/>
      <c r="N4" s="963" t="s">
        <v>1712</v>
      </c>
      <c r="O4" s="963"/>
      <c r="P4" s="963" t="s">
        <v>1712</v>
      </c>
      <c r="Q4" s="963"/>
      <c r="R4" s="963" t="s">
        <v>1713</v>
      </c>
      <c r="S4" s="964"/>
      <c r="T4" s="732"/>
      <c r="U4" s="962" t="s">
        <v>1711</v>
      </c>
      <c r="V4" s="963"/>
      <c r="W4" s="963" t="s">
        <v>1712</v>
      </c>
      <c r="X4" s="963"/>
      <c r="Y4" s="963" t="s">
        <v>1712</v>
      </c>
      <c r="Z4" s="963"/>
      <c r="AA4" s="963" t="s">
        <v>1713</v>
      </c>
      <c r="AB4" s="964"/>
      <c r="AC4" s="734"/>
      <c r="AD4" s="962" t="s">
        <v>1711</v>
      </c>
      <c r="AE4" s="963"/>
      <c r="AF4" s="963" t="s">
        <v>1712</v>
      </c>
      <c r="AG4" s="963"/>
      <c r="AH4" s="963" t="s">
        <v>1712</v>
      </c>
      <c r="AI4" s="963"/>
      <c r="AJ4" s="963" t="s">
        <v>1713</v>
      </c>
      <c r="AK4" s="967"/>
    </row>
    <row r="5" spans="2:37" ht="15" customHeight="1" x14ac:dyDescent="0.15">
      <c r="B5" s="302"/>
      <c r="C5" s="302"/>
      <c r="D5" s="302"/>
      <c r="E5" s="302"/>
      <c r="F5" s="735"/>
      <c r="G5" s="736"/>
      <c r="H5" s="736"/>
      <c r="I5" s="737"/>
      <c r="J5" s="738"/>
      <c r="K5" s="732"/>
      <c r="L5" s="739"/>
      <c r="M5" s="740"/>
      <c r="N5" s="740"/>
      <c r="O5" s="740"/>
      <c r="P5" s="740"/>
      <c r="Q5" s="740"/>
      <c r="R5" s="740"/>
      <c r="S5" s="741"/>
      <c r="T5" s="732"/>
      <c r="U5" s="739"/>
      <c r="V5" s="740"/>
      <c r="W5" s="740"/>
      <c r="X5" s="740"/>
      <c r="Y5" s="740"/>
      <c r="Z5" s="740"/>
      <c r="AA5" s="740"/>
      <c r="AB5" s="741"/>
      <c r="AC5" s="732"/>
      <c r="AD5" s="739"/>
      <c r="AE5" s="740"/>
      <c r="AF5" s="740"/>
      <c r="AG5" s="740"/>
      <c r="AH5" s="740"/>
      <c r="AI5" s="740"/>
      <c r="AJ5" s="740"/>
      <c r="AK5" s="742"/>
    </row>
    <row r="6" spans="2:37" ht="15" customHeight="1" x14ac:dyDescent="0.15">
      <c r="B6" s="743">
        <f t="shared" ref="B6:B36" si="0">DATE(H6,I6,J6)</f>
        <v>43485</v>
      </c>
      <c r="C6" s="302">
        <f>I3</f>
        <v>1</v>
      </c>
      <c r="D6" s="302">
        <f>J3</f>
        <v>21</v>
      </c>
      <c r="E6" s="302"/>
      <c r="F6" s="735" t="str">
        <f t="shared" ref="F6:F36" si="1">IF(G6="Mo",WEEKNUM(B6),"")</f>
        <v/>
      </c>
      <c r="G6" s="737" t="str">
        <f t="shared" ref="G6:G36" si="2">TEXT(B6,"TTT")</f>
        <v>Sa</v>
      </c>
      <c r="H6" s="737">
        <f>$H$3</f>
        <v>2023</v>
      </c>
      <c r="I6" s="737">
        <f>C6</f>
        <v>1</v>
      </c>
      <c r="J6" s="738">
        <f>D6</f>
        <v>21</v>
      </c>
      <c r="K6" s="732"/>
      <c r="L6" s="962"/>
      <c r="M6" s="963"/>
      <c r="N6" s="963"/>
      <c r="O6" s="963"/>
      <c r="P6" s="963"/>
      <c r="Q6" s="963"/>
      <c r="R6" s="963"/>
      <c r="S6" s="964"/>
      <c r="T6" s="732"/>
      <c r="U6" s="962"/>
      <c r="V6" s="963"/>
      <c r="W6" s="963"/>
      <c r="X6" s="963"/>
      <c r="Y6" s="963"/>
      <c r="Z6" s="963"/>
      <c r="AA6" s="963"/>
      <c r="AB6" s="964"/>
      <c r="AC6" s="734"/>
      <c r="AD6" s="962"/>
      <c r="AE6" s="963"/>
      <c r="AF6" s="963"/>
      <c r="AG6" s="963"/>
      <c r="AH6" s="963"/>
      <c r="AI6" s="963"/>
      <c r="AJ6" s="963"/>
      <c r="AK6" s="967"/>
    </row>
    <row r="7" spans="2:37" ht="15" customHeight="1" x14ac:dyDescent="0.15">
      <c r="B7" s="743">
        <f t="shared" si="0"/>
        <v>43486</v>
      </c>
      <c r="C7" s="302">
        <f>C6</f>
        <v>1</v>
      </c>
      <c r="D7" s="302">
        <f>D6+1</f>
        <v>22</v>
      </c>
      <c r="E7" s="302"/>
      <c r="F7" s="735" t="str">
        <f t="shared" si="1"/>
        <v/>
      </c>
      <c r="G7" s="737" t="str">
        <f t="shared" si="2"/>
        <v>So</v>
      </c>
      <c r="H7" s="737">
        <f t="shared" ref="H7:H36" si="3">$H$3</f>
        <v>2023</v>
      </c>
      <c r="I7" s="737">
        <f t="shared" ref="I7:J36" si="4">C7</f>
        <v>1</v>
      </c>
      <c r="J7" s="738">
        <f t="shared" si="4"/>
        <v>22</v>
      </c>
      <c r="K7" s="732"/>
      <c r="L7" s="962"/>
      <c r="M7" s="963"/>
      <c r="N7" s="963"/>
      <c r="O7" s="963"/>
      <c r="P7" s="963"/>
      <c r="Q7" s="963"/>
      <c r="R7" s="963"/>
      <c r="S7" s="964"/>
      <c r="T7" s="732"/>
      <c r="U7" s="962"/>
      <c r="V7" s="963"/>
      <c r="W7" s="963"/>
      <c r="X7" s="963"/>
      <c r="Y7" s="963"/>
      <c r="Z7" s="963"/>
      <c r="AA7" s="963"/>
      <c r="AB7" s="964"/>
      <c r="AC7" s="734"/>
      <c r="AD7" s="962"/>
      <c r="AE7" s="963"/>
      <c r="AF7" s="963"/>
      <c r="AG7" s="963"/>
      <c r="AH7" s="963"/>
      <c r="AI7" s="963"/>
      <c r="AJ7" s="963"/>
      <c r="AK7" s="967"/>
    </row>
    <row r="8" spans="2:37" ht="15" customHeight="1" x14ac:dyDescent="0.15">
      <c r="B8" s="743">
        <f t="shared" si="0"/>
        <v>43487</v>
      </c>
      <c r="C8" s="302">
        <f t="shared" ref="C8:C36" si="5">C7</f>
        <v>1</v>
      </c>
      <c r="D8" s="302">
        <f t="shared" ref="D8:D36" si="6">D7+1</f>
        <v>23</v>
      </c>
      <c r="E8" s="302"/>
      <c r="F8" s="735">
        <f t="shared" si="1"/>
        <v>4</v>
      </c>
      <c r="G8" s="737" t="str">
        <f t="shared" si="2"/>
        <v>Mo</v>
      </c>
      <c r="H8" s="737">
        <f t="shared" si="3"/>
        <v>2023</v>
      </c>
      <c r="I8" s="737">
        <f t="shared" si="4"/>
        <v>1</v>
      </c>
      <c r="J8" s="738">
        <f t="shared" si="4"/>
        <v>23</v>
      </c>
      <c r="K8" s="732"/>
      <c r="L8" s="962"/>
      <c r="M8" s="963"/>
      <c r="N8" s="963"/>
      <c r="O8" s="963"/>
      <c r="P8" s="963"/>
      <c r="Q8" s="963"/>
      <c r="R8" s="963"/>
      <c r="S8" s="964"/>
      <c r="T8" s="732"/>
      <c r="U8" s="962"/>
      <c r="V8" s="963"/>
      <c r="W8" s="963"/>
      <c r="X8" s="963"/>
      <c r="Y8" s="963"/>
      <c r="Z8" s="963"/>
      <c r="AA8" s="963"/>
      <c r="AB8" s="964"/>
      <c r="AC8" s="734"/>
      <c r="AD8" s="962"/>
      <c r="AE8" s="963"/>
      <c r="AF8" s="963"/>
      <c r="AG8" s="963"/>
      <c r="AH8" s="963"/>
      <c r="AI8" s="963"/>
      <c r="AJ8" s="963"/>
      <c r="AK8" s="967"/>
    </row>
    <row r="9" spans="2:37" ht="15" customHeight="1" x14ac:dyDescent="0.15">
      <c r="B9" s="743">
        <f t="shared" si="0"/>
        <v>43488</v>
      </c>
      <c r="C9" s="302">
        <f t="shared" si="5"/>
        <v>1</v>
      </c>
      <c r="D9" s="302">
        <f t="shared" si="6"/>
        <v>24</v>
      </c>
      <c r="E9" s="302"/>
      <c r="F9" s="735" t="str">
        <f t="shared" si="1"/>
        <v/>
      </c>
      <c r="G9" s="737" t="str">
        <f t="shared" si="2"/>
        <v>Di</v>
      </c>
      <c r="H9" s="737">
        <f t="shared" si="3"/>
        <v>2023</v>
      </c>
      <c r="I9" s="737">
        <f t="shared" si="4"/>
        <v>1</v>
      </c>
      <c r="J9" s="738">
        <f t="shared" si="4"/>
        <v>24</v>
      </c>
      <c r="K9" s="732"/>
      <c r="L9" s="962"/>
      <c r="M9" s="963"/>
      <c r="N9" s="963"/>
      <c r="O9" s="963"/>
      <c r="P9" s="963"/>
      <c r="Q9" s="963"/>
      <c r="R9" s="963"/>
      <c r="S9" s="964"/>
      <c r="T9" s="732"/>
      <c r="U9" s="962"/>
      <c r="V9" s="963"/>
      <c r="W9" s="963"/>
      <c r="X9" s="963"/>
      <c r="Y9" s="963"/>
      <c r="Z9" s="963"/>
      <c r="AA9" s="963"/>
      <c r="AB9" s="964"/>
      <c r="AC9" s="734"/>
      <c r="AD9" s="962"/>
      <c r="AE9" s="963"/>
      <c r="AF9" s="963"/>
      <c r="AG9" s="963"/>
      <c r="AH9" s="963"/>
      <c r="AI9" s="963"/>
      <c r="AJ9" s="963"/>
      <c r="AK9" s="967"/>
    </row>
    <row r="10" spans="2:37" ht="15" customHeight="1" x14ac:dyDescent="0.15">
      <c r="B10" s="743">
        <f t="shared" si="0"/>
        <v>43489</v>
      </c>
      <c r="C10" s="302">
        <f t="shared" si="5"/>
        <v>1</v>
      </c>
      <c r="D10" s="302">
        <f t="shared" si="6"/>
        <v>25</v>
      </c>
      <c r="E10" s="302"/>
      <c r="F10" s="735" t="str">
        <f t="shared" si="1"/>
        <v/>
      </c>
      <c r="G10" s="737" t="str">
        <f t="shared" si="2"/>
        <v>Mi</v>
      </c>
      <c r="H10" s="737">
        <f t="shared" si="3"/>
        <v>2023</v>
      </c>
      <c r="I10" s="737">
        <f t="shared" si="4"/>
        <v>1</v>
      </c>
      <c r="J10" s="738">
        <f t="shared" si="4"/>
        <v>25</v>
      </c>
      <c r="K10" s="732"/>
      <c r="L10" s="962"/>
      <c r="M10" s="963"/>
      <c r="N10" s="963"/>
      <c r="O10" s="963"/>
      <c r="P10" s="963"/>
      <c r="Q10" s="963"/>
      <c r="R10" s="963"/>
      <c r="S10" s="964"/>
      <c r="T10" s="732"/>
      <c r="U10" s="962"/>
      <c r="V10" s="963"/>
      <c r="W10" s="963"/>
      <c r="X10" s="963"/>
      <c r="Y10" s="963"/>
      <c r="Z10" s="963"/>
      <c r="AA10" s="963"/>
      <c r="AB10" s="964"/>
      <c r="AC10" s="734"/>
      <c r="AD10" s="962"/>
      <c r="AE10" s="963"/>
      <c r="AF10" s="963"/>
      <c r="AG10" s="963"/>
      <c r="AH10" s="963"/>
      <c r="AI10" s="963"/>
      <c r="AJ10" s="963"/>
      <c r="AK10" s="967"/>
    </row>
    <row r="11" spans="2:37" ht="15" customHeight="1" x14ac:dyDescent="0.15">
      <c r="B11" s="743">
        <f t="shared" si="0"/>
        <v>43490</v>
      </c>
      <c r="C11" s="302">
        <f t="shared" si="5"/>
        <v>1</v>
      </c>
      <c r="D11" s="302">
        <f t="shared" si="6"/>
        <v>26</v>
      </c>
      <c r="E11" s="302"/>
      <c r="F11" s="735" t="str">
        <f t="shared" si="1"/>
        <v/>
      </c>
      <c r="G11" s="737" t="str">
        <f t="shared" si="2"/>
        <v>Do</v>
      </c>
      <c r="H11" s="737">
        <f t="shared" si="3"/>
        <v>2023</v>
      </c>
      <c r="I11" s="737">
        <f t="shared" si="4"/>
        <v>1</v>
      </c>
      <c r="J11" s="738">
        <f t="shared" si="4"/>
        <v>26</v>
      </c>
      <c r="K11" s="732"/>
      <c r="L11" s="962"/>
      <c r="M11" s="963"/>
      <c r="N11" s="963"/>
      <c r="O11" s="963"/>
      <c r="P11" s="963"/>
      <c r="Q11" s="963"/>
      <c r="R11" s="963"/>
      <c r="S11" s="964"/>
      <c r="T11" s="732"/>
      <c r="U11" s="962"/>
      <c r="V11" s="963"/>
      <c r="W11" s="963"/>
      <c r="X11" s="963"/>
      <c r="Y11" s="963"/>
      <c r="Z11" s="963"/>
      <c r="AA11" s="963"/>
      <c r="AB11" s="964"/>
      <c r="AC11" s="734"/>
      <c r="AD11" s="962"/>
      <c r="AE11" s="963"/>
      <c r="AF11" s="963"/>
      <c r="AG11" s="963"/>
      <c r="AH11" s="963"/>
      <c r="AI11" s="963"/>
      <c r="AJ11" s="963"/>
      <c r="AK11" s="967"/>
    </row>
    <row r="12" spans="2:37" ht="15" customHeight="1" x14ac:dyDescent="0.15">
      <c r="B12" s="743">
        <f t="shared" si="0"/>
        <v>43491</v>
      </c>
      <c r="C12" s="302">
        <f t="shared" si="5"/>
        <v>1</v>
      </c>
      <c r="D12" s="302">
        <f t="shared" si="6"/>
        <v>27</v>
      </c>
      <c r="E12" s="302"/>
      <c r="F12" s="735" t="str">
        <f t="shared" si="1"/>
        <v/>
      </c>
      <c r="G12" s="737" t="str">
        <f t="shared" si="2"/>
        <v>Fr</v>
      </c>
      <c r="H12" s="737">
        <f t="shared" si="3"/>
        <v>2023</v>
      </c>
      <c r="I12" s="737">
        <f t="shared" si="4"/>
        <v>1</v>
      </c>
      <c r="J12" s="738">
        <f t="shared" si="4"/>
        <v>27</v>
      </c>
      <c r="K12" s="732"/>
      <c r="L12" s="962"/>
      <c r="M12" s="963"/>
      <c r="N12" s="963"/>
      <c r="O12" s="963"/>
      <c r="P12" s="963"/>
      <c r="Q12" s="963"/>
      <c r="R12" s="963"/>
      <c r="S12" s="964"/>
      <c r="T12" s="732"/>
      <c r="U12" s="962"/>
      <c r="V12" s="963"/>
      <c r="W12" s="963"/>
      <c r="X12" s="963"/>
      <c r="Y12" s="963"/>
      <c r="Z12" s="963"/>
      <c r="AA12" s="963"/>
      <c r="AB12" s="964"/>
      <c r="AC12" s="734"/>
      <c r="AD12" s="962"/>
      <c r="AE12" s="963"/>
      <c r="AF12" s="963"/>
      <c r="AG12" s="963"/>
      <c r="AH12" s="963"/>
      <c r="AI12" s="963"/>
      <c r="AJ12" s="963"/>
      <c r="AK12" s="967"/>
    </row>
    <row r="13" spans="2:37" ht="15" customHeight="1" x14ac:dyDescent="0.15">
      <c r="B13" s="743">
        <f t="shared" si="0"/>
        <v>43492</v>
      </c>
      <c r="C13" s="302">
        <f t="shared" si="5"/>
        <v>1</v>
      </c>
      <c r="D13" s="302">
        <f t="shared" si="6"/>
        <v>28</v>
      </c>
      <c r="E13" s="302"/>
      <c r="F13" s="735" t="str">
        <f t="shared" si="1"/>
        <v/>
      </c>
      <c r="G13" s="737" t="str">
        <f t="shared" si="2"/>
        <v>Sa</v>
      </c>
      <c r="H13" s="737">
        <f t="shared" si="3"/>
        <v>2023</v>
      </c>
      <c r="I13" s="737">
        <f t="shared" si="4"/>
        <v>1</v>
      </c>
      <c r="J13" s="738">
        <f t="shared" si="4"/>
        <v>28</v>
      </c>
      <c r="K13" s="732"/>
      <c r="L13" s="962"/>
      <c r="M13" s="963"/>
      <c r="N13" s="963"/>
      <c r="O13" s="963"/>
      <c r="P13" s="963"/>
      <c r="Q13" s="963"/>
      <c r="R13" s="963"/>
      <c r="S13" s="964"/>
      <c r="T13" s="732"/>
      <c r="U13" s="962"/>
      <c r="V13" s="963"/>
      <c r="W13" s="963"/>
      <c r="X13" s="963"/>
      <c r="Y13" s="963"/>
      <c r="Z13" s="963"/>
      <c r="AA13" s="963"/>
      <c r="AB13" s="964"/>
      <c r="AC13" s="734"/>
      <c r="AD13" s="962"/>
      <c r="AE13" s="963"/>
      <c r="AF13" s="963"/>
      <c r="AG13" s="963"/>
      <c r="AH13" s="963"/>
      <c r="AI13" s="963"/>
      <c r="AJ13" s="963"/>
      <c r="AK13" s="967"/>
    </row>
    <row r="14" spans="2:37" ht="15" customHeight="1" x14ac:dyDescent="0.15">
      <c r="B14" s="743">
        <f t="shared" si="0"/>
        <v>43493</v>
      </c>
      <c r="C14" s="302">
        <f t="shared" si="5"/>
        <v>1</v>
      </c>
      <c r="D14" s="302">
        <f t="shared" si="6"/>
        <v>29</v>
      </c>
      <c r="E14" s="302"/>
      <c r="F14" s="735" t="str">
        <f t="shared" si="1"/>
        <v/>
      </c>
      <c r="G14" s="737" t="str">
        <f t="shared" si="2"/>
        <v>So</v>
      </c>
      <c r="H14" s="737">
        <f t="shared" si="3"/>
        <v>2023</v>
      </c>
      <c r="I14" s="737">
        <f t="shared" si="4"/>
        <v>1</v>
      </c>
      <c r="J14" s="738">
        <f t="shared" si="4"/>
        <v>29</v>
      </c>
      <c r="K14" s="732"/>
      <c r="L14" s="962"/>
      <c r="M14" s="963"/>
      <c r="N14" s="963"/>
      <c r="O14" s="963"/>
      <c r="P14" s="963"/>
      <c r="Q14" s="963"/>
      <c r="R14" s="963"/>
      <c r="S14" s="964"/>
      <c r="T14" s="732"/>
      <c r="U14" s="962"/>
      <c r="V14" s="963"/>
      <c r="W14" s="963"/>
      <c r="X14" s="963"/>
      <c r="Y14" s="963"/>
      <c r="Z14" s="963"/>
      <c r="AA14" s="963"/>
      <c r="AB14" s="964"/>
      <c r="AC14" s="734"/>
      <c r="AD14" s="962"/>
      <c r="AE14" s="963"/>
      <c r="AF14" s="963"/>
      <c r="AG14" s="963"/>
      <c r="AH14" s="963"/>
      <c r="AI14" s="963"/>
      <c r="AJ14" s="963"/>
      <c r="AK14" s="967"/>
    </row>
    <row r="15" spans="2:37" ht="15" customHeight="1" x14ac:dyDescent="0.15">
      <c r="B15" s="743">
        <f t="shared" si="0"/>
        <v>43494</v>
      </c>
      <c r="C15" s="302">
        <f t="shared" si="5"/>
        <v>1</v>
      </c>
      <c r="D15" s="302">
        <f t="shared" si="6"/>
        <v>30</v>
      </c>
      <c r="E15" s="302"/>
      <c r="F15" s="735">
        <f t="shared" si="1"/>
        <v>5</v>
      </c>
      <c r="G15" s="737" t="str">
        <f t="shared" si="2"/>
        <v>Mo</v>
      </c>
      <c r="H15" s="737">
        <f t="shared" si="3"/>
        <v>2023</v>
      </c>
      <c r="I15" s="737">
        <f t="shared" si="4"/>
        <v>1</v>
      </c>
      <c r="J15" s="738">
        <f t="shared" si="4"/>
        <v>30</v>
      </c>
      <c r="K15" s="732"/>
      <c r="L15" s="962"/>
      <c r="M15" s="963"/>
      <c r="N15" s="963"/>
      <c r="O15" s="963"/>
      <c r="P15" s="963"/>
      <c r="Q15" s="963"/>
      <c r="R15" s="963"/>
      <c r="S15" s="964"/>
      <c r="T15" s="732"/>
      <c r="U15" s="962"/>
      <c r="V15" s="963"/>
      <c r="W15" s="963"/>
      <c r="X15" s="963"/>
      <c r="Y15" s="963"/>
      <c r="Z15" s="963"/>
      <c r="AA15" s="963"/>
      <c r="AB15" s="964"/>
      <c r="AC15" s="734"/>
      <c r="AD15" s="962"/>
      <c r="AE15" s="963"/>
      <c r="AF15" s="963"/>
      <c r="AG15" s="963"/>
      <c r="AH15" s="963"/>
      <c r="AI15" s="963"/>
      <c r="AJ15" s="963"/>
      <c r="AK15" s="967"/>
    </row>
    <row r="16" spans="2:37" ht="15" customHeight="1" x14ac:dyDescent="0.15">
      <c r="B16" s="743">
        <f t="shared" si="0"/>
        <v>43495</v>
      </c>
      <c r="C16" s="302">
        <f t="shared" si="5"/>
        <v>1</v>
      </c>
      <c r="D16" s="302">
        <f t="shared" si="6"/>
        <v>31</v>
      </c>
      <c r="E16" s="302"/>
      <c r="F16" s="735" t="str">
        <f t="shared" si="1"/>
        <v/>
      </c>
      <c r="G16" s="737" t="str">
        <f t="shared" si="2"/>
        <v>Di</v>
      </c>
      <c r="H16" s="737">
        <f t="shared" si="3"/>
        <v>2023</v>
      </c>
      <c r="I16" s="737">
        <f t="shared" si="4"/>
        <v>1</v>
      </c>
      <c r="J16" s="738">
        <f t="shared" si="4"/>
        <v>31</v>
      </c>
      <c r="K16" s="732"/>
      <c r="L16" s="962"/>
      <c r="M16" s="963"/>
      <c r="N16" s="963"/>
      <c r="O16" s="963"/>
      <c r="P16" s="963"/>
      <c r="Q16" s="963"/>
      <c r="R16" s="963"/>
      <c r="S16" s="964"/>
      <c r="T16" s="732"/>
      <c r="U16" s="962"/>
      <c r="V16" s="963"/>
      <c r="W16" s="963"/>
      <c r="X16" s="963"/>
      <c r="Y16" s="963"/>
      <c r="Z16" s="963"/>
      <c r="AA16" s="963"/>
      <c r="AB16" s="964"/>
      <c r="AC16" s="734"/>
      <c r="AD16" s="962"/>
      <c r="AE16" s="963"/>
      <c r="AF16" s="963"/>
      <c r="AG16" s="963"/>
      <c r="AH16" s="963"/>
      <c r="AI16" s="963"/>
      <c r="AJ16" s="963"/>
      <c r="AK16" s="967"/>
    </row>
    <row r="17" spans="2:37" ht="15" customHeight="1" x14ac:dyDescent="0.15">
      <c r="B17" s="743">
        <f t="shared" si="0"/>
        <v>43496</v>
      </c>
      <c r="C17" s="302">
        <v>2</v>
      </c>
      <c r="D17" s="302">
        <v>1</v>
      </c>
      <c r="E17" s="302"/>
      <c r="F17" s="735" t="str">
        <f t="shared" si="1"/>
        <v/>
      </c>
      <c r="G17" s="737" t="str">
        <f t="shared" si="2"/>
        <v>Mi</v>
      </c>
      <c r="H17" s="737">
        <f t="shared" si="3"/>
        <v>2023</v>
      </c>
      <c r="I17" s="737">
        <f t="shared" si="4"/>
        <v>2</v>
      </c>
      <c r="J17" s="738">
        <f t="shared" si="4"/>
        <v>1</v>
      </c>
      <c r="K17" s="732"/>
      <c r="L17" s="962"/>
      <c r="M17" s="963"/>
      <c r="N17" s="963"/>
      <c r="O17" s="963"/>
      <c r="P17" s="963"/>
      <c r="Q17" s="963"/>
      <c r="R17" s="963"/>
      <c r="S17" s="964"/>
      <c r="T17" s="732"/>
      <c r="U17" s="962"/>
      <c r="V17" s="963"/>
      <c r="W17" s="963"/>
      <c r="X17" s="963"/>
      <c r="Y17" s="963"/>
      <c r="Z17" s="963"/>
      <c r="AA17" s="963"/>
      <c r="AB17" s="964"/>
      <c r="AC17" s="734"/>
      <c r="AD17" s="962"/>
      <c r="AE17" s="963"/>
      <c r="AF17" s="963"/>
      <c r="AG17" s="963"/>
      <c r="AH17" s="963"/>
      <c r="AI17" s="963"/>
      <c r="AJ17" s="963"/>
      <c r="AK17" s="967"/>
    </row>
    <row r="18" spans="2:37" ht="15" customHeight="1" x14ac:dyDescent="0.15">
      <c r="B18" s="743">
        <f t="shared" si="0"/>
        <v>43497</v>
      </c>
      <c r="C18" s="302">
        <f t="shared" si="5"/>
        <v>2</v>
      </c>
      <c r="D18" s="302">
        <f t="shared" si="6"/>
        <v>2</v>
      </c>
      <c r="E18" s="302"/>
      <c r="F18" s="735" t="str">
        <f t="shared" si="1"/>
        <v/>
      </c>
      <c r="G18" s="737" t="str">
        <f t="shared" si="2"/>
        <v>Do</v>
      </c>
      <c r="H18" s="737">
        <f t="shared" si="3"/>
        <v>2023</v>
      </c>
      <c r="I18" s="737">
        <f t="shared" si="4"/>
        <v>2</v>
      </c>
      <c r="J18" s="738">
        <f t="shared" si="4"/>
        <v>2</v>
      </c>
      <c r="K18" s="732"/>
      <c r="L18" s="962"/>
      <c r="M18" s="963"/>
      <c r="N18" s="963"/>
      <c r="O18" s="963"/>
      <c r="P18" s="963"/>
      <c r="Q18" s="963"/>
      <c r="R18" s="963"/>
      <c r="S18" s="964"/>
      <c r="T18" s="732"/>
      <c r="U18" s="962"/>
      <c r="V18" s="963"/>
      <c r="W18" s="963"/>
      <c r="X18" s="963"/>
      <c r="Y18" s="963"/>
      <c r="Z18" s="963"/>
      <c r="AA18" s="963"/>
      <c r="AB18" s="964"/>
      <c r="AC18" s="734"/>
      <c r="AD18" s="962"/>
      <c r="AE18" s="963"/>
      <c r="AF18" s="963"/>
      <c r="AG18" s="963"/>
      <c r="AH18" s="963"/>
      <c r="AI18" s="963"/>
      <c r="AJ18" s="963"/>
      <c r="AK18" s="967"/>
    </row>
    <row r="19" spans="2:37" ht="15" customHeight="1" x14ac:dyDescent="0.15">
      <c r="B19" s="743">
        <f t="shared" si="0"/>
        <v>43498</v>
      </c>
      <c r="C19" s="302">
        <f t="shared" si="5"/>
        <v>2</v>
      </c>
      <c r="D19" s="302">
        <f t="shared" si="6"/>
        <v>3</v>
      </c>
      <c r="E19" s="302"/>
      <c r="F19" s="735" t="str">
        <f t="shared" si="1"/>
        <v/>
      </c>
      <c r="G19" s="737" t="str">
        <f t="shared" si="2"/>
        <v>Fr</v>
      </c>
      <c r="H19" s="737">
        <f t="shared" si="3"/>
        <v>2023</v>
      </c>
      <c r="I19" s="737">
        <f t="shared" si="4"/>
        <v>2</v>
      </c>
      <c r="J19" s="738">
        <f t="shared" si="4"/>
        <v>3</v>
      </c>
      <c r="K19" s="732"/>
      <c r="L19" s="962"/>
      <c r="M19" s="963"/>
      <c r="N19" s="963"/>
      <c r="O19" s="963"/>
      <c r="P19" s="963"/>
      <c r="Q19" s="963"/>
      <c r="R19" s="963"/>
      <c r="S19" s="964"/>
      <c r="T19" s="732"/>
      <c r="U19" s="962"/>
      <c r="V19" s="963"/>
      <c r="W19" s="963"/>
      <c r="X19" s="963"/>
      <c r="Y19" s="963"/>
      <c r="Z19" s="963"/>
      <c r="AA19" s="963"/>
      <c r="AB19" s="964"/>
      <c r="AC19" s="734"/>
      <c r="AD19" s="962"/>
      <c r="AE19" s="963"/>
      <c r="AF19" s="963"/>
      <c r="AG19" s="963"/>
      <c r="AH19" s="963"/>
      <c r="AI19" s="963"/>
      <c r="AJ19" s="963"/>
      <c r="AK19" s="967"/>
    </row>
    <row r="20" spans="2:37" ht="15" customHeight="1" x14ac:dyDescent="0.15">
      <c r="B20" s="743">
        <f t="shared" si="0"/>
        <v>43499</v>
      </c>
      <c r="C20" s="302">
        <f t="shared" si="5"/>
        <v>2</v>
      </c>
      <c r="D20" s="302">
        <f t="shared" si="6"/>
        <v>4</v>
      </c>
      <c r="E20" s="302"/>
      <c r="F20" s="735" t="str">
        <f t="shared" si="1"/>
        <v/>
      </c>
      <c r="G20" s="737" t="str">
        <f t="shared" si="2"/>
        <v>Sa</v>
      </c>
      <c r="H20" s="737">
        <f t="shared" si="3"/>
        <v>2023</v>
      </c>
      <c r="I20" s="737">
        <f t="shared" si="4"/>
        <v>2</v>
      </c>
      <c r="J20" s="738">
        <f t="shared" si="4"/>
        <v>4</v>
      </c>
      <c r="K20" s="732"/>
      <c r="L20" s="962"/>
      <c r="M20" s="963"/>
      <c r="N20" s="963"/>
      <c r="O20" s="963"/>
      <c r="P20" s="963"/>
      <c r="Q20" s="963"/>
      <c r="R20" s="963"/>
      <c r="S20" s="964"/>
      <c r="T20" s="732"/>
      <c r="U20" s="962"/>
      <c r="V20" s="963"/>
      <c r="W20" s="963"/>
      <c r="X20" s="963"/>
      <c r="Y20" s="963"/>
      <c r="Z20" s="963"/>
      <c r="AA20" s="963"/>
      <c r="AB20" s="964"/>
      <c r="AC20" s="734"/>
      <c r="AD20" s="962"/>
      <c r="AE20" s="963"/>
      <c r="AF20" s="963"/>
      <c r="AG20" s="963"/>
      <c r="AH20" s="963"/>
      <c r="AI20" s="963"/>
      <c r="AJ20" s="963"/>
      <c r="AK20" s="967"/>
    </row>
    <row r="21" spans="2:37" ht="15" customHeight="1" x14ac:dyDescent="0.15">
      <c r="B21" s="743">
        <f t="shared" si="0"/>
        <v>43500</v>
      </c>
      <c r="C21" s="302">
        <f t="shared" si="5"/>
        <v>2</v>
      </c>
      <c r="D21" s="302">
        <f t="shared" si="6"/>
        <v>5</v>
      </c>
      <c r="E21" s="302"/>
      <c r="F21" s="735" t="str">
        <f t="shared" si="1"/>
        <v/>
      </c>
      <c r="G21" s="737" t="str">
        <f t="shared" si="2"/>
        <v>So</v>
      </c>
      <c r="H21" s="737">
        <f t="shared" si="3"/>
        <v>2023</v>
      </c>
      <c r="I21" s="737">
        <f t="shared" si="4"/>
        <v>2</v>
      </c>
      <c r="J21" s="738">
        <f t="shared" si="4"/>
        <v>5</v>
      </c>
      <c r="K21" s="732"/>
      <c r="L21" s="962"/>
      <c r="M21" s="963"/>
      <c r="N21" s="963"/>
      <c r="O21" s="963"/>
      <c r="P21" s="963"/>
      <c r="Q21" s="963"/>
      <c r="R21" s="963"/>
      <c r="S21" s="964"/>
      <c r="T21" s="732"/>
      <c r="U21" s="962"/>
      <c r="V21" s="963"/>
      <c r="W21" s="963"/>
      <c r="X21" s="963"/>
      <c r="Y21" s="963"/>
      <c r="Z21" s="963"/>
      <c r="AA21" s="963"/>
      <c r="AB21" s="964"/>
      <c r="AC21" s="734"/>
      <c r="AD21" s="962"/>
      <c r="AE21" s="963"/>
      <c r="AF21" s="963"/>
      <c r="AG21" s="963"/>
      <c r="AH21" s="963"/>
      <c r="AI21" s="963"/>
      <c r="AJ21" s="963"/>
      <c r="AK21" s="967"/>
    </row>
    <row r="22" spans="2:37" ht="15" customHeight="1" x14ac:dyDescent="0.15">
      <c r="B22" s="743">
        <f t="shared" si="0"/>
        <v>43501</v>
      </c>
      <c r="C22" s="302">
        <f t="shared" si="5"/>
        <v>2</v>
      </c>
      <c r="D22" s="302">
        <f t="shared" si="6"/>
        <v>6</v>
      </c>
      <c r="E22" s="302"/>
      <c r="F22" s="735">
        <f t="shared" si="1"/>
        <v>6</v>
      </c>
      <c r="G22" s="737" t="str">
        <f t="shared" si="2"/>
        <v>Mo</v>
      </c>
      <c r="H22" s="737">
        <f t="shared" si="3"/>
        <v>2023</v>
      </c>
      <c r="I22" s="737">
        <f t="shared" si="4"/>
        <v>2</v>
      </c>
      <c r="J22" s="738">
        <f t="shared" si="4"/>
        <v>6</v>
      </c>
      <c r="K22" s="732"/>
      <c r="L22" s="962"/>
      <c r="M22" s="963"/>
      <c r="N22" s="963"/>
      <c r="O22" s="963"/>
      <c r="P22" s="963"/>
      <c r="Q22" s="963"/>
      <c r="R22" s="963"/>
      <c r="S22" s="964"/>
      <c r="T22" s="732"/>
      <c r="U22" s="962"/>
      <c r="V22" s="963"/>
      <c r="W22" s="963"/>
      <c r="X22" s="963"/>
      <c r="Y22" s="963"/>
      <c r="Z22" s="963"/>
      <c r="AA22" s="963"/>
      <c r="AB22" s="964"/>
      <c r="AC22" s="734"/>
      <c r="AD22" s="962"/>
      <c r="AE22" s="963"/>
      <c r="AF22" s="963"/>
      <c r="AG22" s="963"/>
      <c r="AH22" s="963"/>
      <c r="AI22" s="963"/>
      <c r="AJ22" s="963"/>
      <c r="AK22" s="967"/>
    </row>
    <row r="23" spans="2:37" ht="15" customHeight="1" x14ac:dyDescent="0.15">
      <c r="B23" s="743">
        <f t="shared" si="0"/>
        <v>43502</v>
      </c>
      <c r="C23" s="302">
        <f t="shared" si="5"/>
        <v>2</v>
      </c>
      <c r="D23" s="302">
        <f t="shared" si="6"/>
        <v>7</v>
      </c>
      <c r="E23" s="302"/>
      <c r="F23" s="735" t="str">
        <f t="shared" si="1"/>
        <v/>
      </c>
      <c r="G23" s="737" t="str">
        <f t="shared" si="2"/>
        <v>Di</v>
      </c>
      <c r="H23" s="737">
        <f t="shared" si="3"/>
        <v>2023</v>
      </c>
      <c r="I23" s="737">
        <f t="shared" si="4"/>
        <v>2</v>
      </c>
      <c r="J23" s="738">
        <f t="shared" si="4"/>
        <v>7</v>
      </c>
      <c r="K23" s="732"/>
      <c r="L23" s="962"/>
      <c r="M23" s="963"/>
      <c r="N23" s="963"/>
      <c r="O23" s="963"/>
      <c r="P23" s="963"/>
      <c r="Q23" s="963"/>
      <c r="R23" s="963"/>
      <c r="S23" s="964"/>
      <c r="T23" s="732"/>
      <c r="U23" s="962"/>
      <c r="V23" s="963"/>
      <c r="W23" s="963"/>
      <c r="X23" s="963"/>
      <c r="Y23" s="963"/>
      <c r="Z23" s="963"/>
      <c r="AA23" s="963"/>
      <c r="AB23" s="964"/>
      <c r="AC23" s="734"/>
      <c r="AD23" s="962"/>
      <c r="AE23" s="963"/>
      <c r="AF23" s="963"/>
      <c r="AG23" s="963"/>
      <c r="AH23" s="963"/>
      <c r="AI23" s="963"/>
      <c r="AJ23" s="963"/>
      <c r="AK23" s="967"/>
    </row>
    <row r="24" spans="2:37" ht="15" customHeight="1" x14ac:dyDescent="0.15">
      <c r="B24" s="743">
        <f t="shared" si="0"/>
        <v>43503</v>
      </c>
      <c r="C24" s="302">
        <f t="shared" si="5"/>
        <v>2</v>
      </c>
      <c r="D24" s="302">
        <f t="shared" si="6"/>
        <v>8</v>
      </c>
      <c r="E24" s="302"/>
      <c r="F24" s="735" t="str">
        <f t="shared" si="1"/>
        <v/>
      </c>
      <c r="G24" s="737" t="str">
        <f t="shared" si="2"/>
        <v>Mi</v>
      </c>
      <c r="H24" s="737">
        <f t="shared" si="3"/>
        <v>2023</v>
      </c>
      <c r="I24" s="737">
        <f t="shared" si="4"/>
        <v>2</v>
      </c>
      <c r="J24" s="738">
        <f t="shared" si="4"/>
        <v>8</v>
      </c>
      <c r="K24" s="732"/>
      <c r="L24" s="962"/>
      <c r="M24" s="963"/>
      <c r="N24" s="963"/>
      <c r="O24" s="963"/>
      <c r="P24" s="963"/>
      <c r="Q24" s="963"/>
      <c r="R24" s="963"/>
      <c r="S24" s="964"/>
      <c r="T24" s="732"/>
      <c r="U24" s="962"/>
      <c r="V24" s="963"/>
      <c r="W24" s="963"/>
      <c r="X24" s="963"/>
      <c r="Y24" s="963"/>
      <c r="Z24" s="963"/>
      <c r="AA24" s="963"/>
      <c r="AB24" s="964"/>
      <c r="AC24" s="734"/>
      <c r="AD24" s="962"/>
      <c r="AE24" s="963"/>
      <c r="AF24" s="963"/>
      <c r="AG24" s="963"/>
      <c r="AH24" s="963"/>
      <c r="AI24" s="963"/>
      <c r="AJ24" s="963"/>
      <c r="AK24" s="967"/>
    </row>
    <row r="25" spans="2:37" ht="15" customHeight="1" x14ac:dyDescent="0.15">
      <c r="B25" s="743">
        <f t="shared" si="0"/>
        <v>43504</v>
      </c>
      <c r="C25" s="302">
        <f t="shared" si="5"/>
        <v>2</v>
      </c>
      <c r="D25" s="302">
        <f t="shared" si="6"/>
        <v>9</v>
      </c>
      <c r="E25" s="302"/>
      <c r="F25" s="735" t="str">
        <f t="shared" si="1"/>
        <v/>
      </c>
      <c r="G25" s="737" t="str">
        <f t="shared" si="2"/>
        <v>Do</v>
      </c>
      <c r="H25" s="737">
        <f t="shared" si="3"/>
        <v>2023</v>
      </c>
      <c r="I25" s="737">
        <f t="shared" si="4"/>
        <v>2</v>
      </c>
      <c r="J25" s="738">
        <f t="shared" si="4"/>
        <v>9</v>
      </c>
      <c r="K25" s="732"/>
      <c r="L25" s="962"/>
      <c r="M25" s="963"/>
      <c r="N25" s="963"/>
      <c r="O25" s="963"/>
      <c r="P25" s="963"/>
      <c r="Q25" s="963"/>
      <c r="R25" s="963"/>
      <c r="S25" s="964"/>
      <c r="T25" s="732"/>
      <c r="U25" s="962"/>
      <c r="V25" s="963"/>
      <c r="W25" s="963"/>
      <c r="X25" s="963"/>
      <c r="Y25" s="963"/>
      <c r="Z25" s="963"/>
      <c r="AA25" s="963"/>
      <c r="AB25" s="964"/>
      <c r="AC25" s="734"/>
      <c r="AD25" s="962"/>
      <c r="AE25" s="963"/>
      <c r="AF25" s="963"/>
      <c r="AG25" s="963"/>
      <c r="AH25" s="963"/>
      <c r="AI25" s="963"/>
      <c r="AJ25" s="963"/>
      <c r="AK25" s="967"/>
    </row>
    <row r="26" spans="2:37" ht="15" customHeight="1" x14ac:dyDescent="0.15">
      <c r="B26" s="743">
        <f t="shared" si="0"/>
        <v>43505</v>
      </c>
      <c r="C26" s="302">
        <f t="shared" si="5"/>
        <v>2</v>
      </c>
      <c r="D26" s="302">
        <f t="shared" si="6"/>
        <v>10</v>
      </c>
      <c r="E26" s="302"/>
      <c r="F26" s="735" t="str">
        <f t="shared" si="1"/>
        <v/>
      </c>
      <c r="G26" s="737" t="str">
        <f t="shared" si="2"/>
        <v>Fr</v>
      </c>
      <c r="H26" s="737">
        <f t="shared" si="3"/>
        <v>2023</v>
      </c>
      <c r="I26" s="737">
        <f t="shared" si="4"/>
        <v>2</v>
      </c>
      <c r="J26" s="738">
        <f t="shared" si="4"/>
        <v>10</v>
      </c>
      <c r="K26" s="732"/>
      <c r="L26" s="962"/>
      <c r="M26" s="963"/>
      <c r="N26" s="963"/>
      <c r="O26" s="963"/>
      <c r="P26" s="963"/>
      <c r="Q26" s="963"/>
      <c r="R26" s="963"/>
      <c r="S26" s="964"/>
      <c r="T26" s="732"/>
      <c r="U26" s="962"/>
      <c r="V26" s="963"/>
      <c r="W26" s="963"/>
      <c r="X26" s="963"/>
      <c r="Y26" s="963"/>
      <c r="Z26" s="963"/>
      <c r="AA26" s="963"/>
      <c r="AB26" s="964"/>
      <c r="AC26" s="734"/>
      <c r="AD26" s="962"/>
      <c r="AE26" s="963"/>
      <c r="AF26" s="963"/>
      <c r="AG26" s="963"/>
      <c r="AH26" s="963"/>
      <c r="AI26" s="963"/>
      <c r="AJ26" s="963"/>
      <c r="AK26" s="967"/>
    </row>
    <row r="27" spans="2:37" ht="15" customHeight="1" x14ac:dyDescent="0.15">
      <c r="B27" s="743">
        <f t="shared" si="0"/>
        <v>43506</v>
      </c>
      <c r="C27" s="302">
        <f t="shared" si="5"/>
        <v>2</v>
      </c>
      <c r="D27" s="302">
        <f t="shared" si="6"/>
        <v>11</v>
      </c>
      <c r="E27" s="302"/>
      <c r="F27" s="735" t="str">
        <f t="shared" si="1"/>
        <v/>
      </c>
      <c r="G27" s="737" t="str">
        <f t="shared" si="2"/>
        <v>Sa</v>
      </c>
      <c r="H27" s="737">
        <f t="shared" si="3"/>
        <v>2023</v>
      </c>
      <c r="I27" s="737">
        <f t="shared" si="4"/>
        <v>2</v>
      </c>
      <c r="J27" s="738">
        <f t="shared" si="4"/>
        <v>11</v>
      </c>
      <c r="K27" s="732"/>
      <c r="L27" s="962"/>
      <c r="M27" s="963"/>
      <c r="N27" s="963"/>
      <c r="O27" s="963"/>
      <c r="P27" s="963"/>
      <c r="Q27" s="963"/>
      <c r="R27" s="963"/>
      <c r="S27" s="964"/>
      <c r="T27" s="732"/>
      <c r="U27" s="962"/>
      <c r="V27" s="963"/>
      <c r="W27" s="963"/>
      <c r="X27" s="963"/>
      <c r="Y27" s="963"/>
      <c r="Z27" s="963"/>
      <c r="AA27" s="963"/>
      <c r="AB27" s="964"/>
      <c r="AC27" s="734"/>
      <c r="AD27" s="962"/>
      <c r="AE27" s="963"/>
      <c r="AF27" s="963"/>
      <c r="AG27" s="963"/>
      <c r="AH27" s="963"/>
      <c r="AI27" s="963"/>
      <c r="AJ27" s="963"/>
      <c r="AK27" s="967"/>
    </row>
    <row r="28" spans="2:37" ht="15" customHeight="1" x14ac:dyDescent="0.15">
      <c r="B28" s="743">
        <f t="shared" si="0"/>
        <v>43507</v>
      </c>
      <c r="C28" s="302">
        <f t="shared" si="5"/>
        <v>2</v>
      </c>
      <c r="D28" s="302">
        <f t="shared" si="6"/>
        <v>12</v>
      </c>
      <c r="E28" s="302"/>
      <c r="F28" s="735" t="str">
        <f t="shared" si="1"/>
        <v/>
      </c>
      <c r="G28" s="737" t="str">
        <f t="shared" si="2"/>
        <v>So</v>
      </c>
      <c r="H28" s="737">
        <f t="shared" si="3"/>
        <v>2023</v>
      </c>
      <c r="I28" s="737">
        <f t="shared" si="4"/>
        <v>2</v>
      </c>
      <c r="J28" s="738">
        <f t="shared" si="4"/>
        <v>12</v>
      </c>
      <c r="K28" s="732"/>
      <c r="L28" s="962"/>
      <c r="M28" s="963"/>
      <c r="N28" s="963"/>
      <c r="O28" s="963"/>
      <c r="P28" s="963"/>
      <c r="Q28" s="963"/>
      <c r="R28" s="963"/>
      <c r="S28" s="964"/>
      <c r="T28" s="732"/>
      <c r="U28" s="962"/>
      <c r="V28" s="963"/>
      <c r="W28" s="963"/>
      <c r="X28" s="963"/>
      <c r="Y28" s="963"/>
      <c r="Z28" s="963"/>
      <c r="AA28" s="963"/>
      <c r="AB28" s="964"/>
      <c r="AC28" s="734"/>
      <c r="AD28" s="962"/>
      <c r="AE28" s="963"/>
      <c r="AF28" s="963"/>
      <c r="AG28" s="963"/>
      <c r="AH28" s="963"/>
      <c r="AI28" s="963"/>
      <c r="AJ28" s="963"/>
      <c r="AK28" s="967"/>
    </row>
    <row r="29" spans="2:37" ht="15" customHeight="1" x14ac:dyDescent="0.15">
      <c r="B29" s="743">
        <f t="shared" si="0"/>
        <v>43508</v>
      </c>
      <c r="C29" s="302">
        <f t="shared" si="5"/>
        <v>2</v>
      </c>
      <c r="D29" s="302">
        <f t="shared" si="6"/>
        <v>13</v>
      </c>
      <c r="E29" s="302"/>
      <c r="F29" s="735">
        <f t="shared" si="1"/>
        <v>7</v>
      </c>
      <c r="G29" s="737" t="str">
        <f t="shared" si="2"/>
        <v>Mo</v>
      </c>
      <c r="H29" s="737">
        <f t="shared" si="3"/>
        <v>2023</v>
      </c>
      <c r="I29" s="737">
        <f t="shared" si="4"/>
        <v>2</v>
      </c>
      <c r="J29" s="738">
        <f t="shared" si="4"/>
        <v>13</v>
      </c>
      <c r="K29" s="732"/>
      <c r="L29" s="962"/>
      <c r="M29" s="963"/>
      <c r="N29" s="963"/>
      <c r="O29" s="963"/>
      <c r="P29" s="963"/>
      <c r="Q29" s="963"/>
      <c r="R29" s="963"/>
      <c r="S29" s="964"/>
      <c r="T29" s="732"/>
      <c r="U29" s="962"/>
      <c r="V29" s="963"/>
      <c r="W29" s="963"/>
      <c r="X29" s="963"/>
      <c r="Y29" s="963"/>
      <c r="Z29" s="963"/>
      <c r="AA29" s="963"/>
      <c r="AB29" s="964"/>
      <c r="AC29" s="734"/>
      <c r="AD29" s="962"/>
      <c r="AE29" s="963"/>
      <c r="AF29" s="963"/>
      <c r="AG29" s="963"/>
      <c r="AH29" s="963"/>
      <c r="AI29" s="963"/>
      <c r="AJ29" s="963"/>
      <c r="AK29" s="967"/>
    </row>
    <row r="30" spans="2:37" ht="15" customHeight="1" x14ac:dyDescent="0.15">
      <c r="B30" s="743">
        <f t="shared" si="0"/>
        <v>43509</v>
      </c>
      <c r="C30" s="302">
        <f t="shared" si="5"/>
        <v>2</v>
      </c>
      <c r="D30" s="302">
        <f t="shared" si="6"/>
        <v>14</v>
      </c>
      <c r="E30" s="302"/>
      <c r="F30" s="735" t="str">
        <f t="shared" si="1"/>
        <v/>
      </c>
      <c r="G30" s="737" t="str">
        <f t="shared" si="2"/>
        <v>Di</v>
      </c>
      <c r="H30" s="737">
        <f t="shared" si="3"/>
        <v>2023</v>
      </c>
      <c r="I30" s="737">
        <f t="shared" si="4"/>
        <v>2</v>
      </c>
      <c r="J30" s="738">
        <f t="shared" si="4"/>
        <v>14</v>
      </c>
      <c r="K30" s="732"/>
      <c r="L30" s="962"/>
      <c r="M30" s="963"/>
      <c r="N30" s="963"/>
      <c r="O30" s="963"/>
      <c r="P30" s="963"/>
      <c r="Q30" s="963"/>
      <c r="R30" s="963"/>
      <c r="S30" s="964"/>
      <c r="T30" s="732"/>
      <c r="U30" s="962"/>
      <c r="V30" s="963"/>
      <c r="W30" s="963"/>
      <c r="X30" s="963"/>
      <c r="Y30" s="963"/>
      <c r="Z30" s="963"/>
      <c r="AA30" s="963"/>
      <c r="AB30" s="964"/>
      <c r="AC30" s="734"/>
      <c r="AD30" s="962"/>
      <c r="AE30" s="963"/>
      <c r="AF30" s="963"/>
      <c r="AG30" s="963"/>
      <c r="AH30" s="963"/>
      <c r="AI30" s="963"/>
      <c r="AJ30" s="963"/>
      <c r="AK30" s="967"/>
    </row>
    <row r="31" spans="2:37" ht="15" customHeight="1" x14ac:dyDescent="0.15">
      <c r="B31" s="743">
        <f t="shared" si="0"/>
        <v>43510</v>
      </c>
      <c r="C31" s="302">
        <f t="shared" si="5"/>
        <v>2</v>
      </c>
      <c r="D31" s="302">
        <f t="shared" si="6"/>
        <v>15</v>
      </c>
      <c r="E31" s="302"/>
      <c r="F31" s="735" t="str">
        <f t="shared" si="1"/>
        <v/>
      </c>
      <c r="G31" s="737" t="str">
        <f t="shared" si="2"/>
        <v>Mi</v>
      </c>
      <c r="H31" s="737">
        <f t="shared" si="3"/>
        <v>2023</v>
      </c>
      <c r="I31" s="737">
        <f t="shared" si="4"/>
        <v>2</v>
      </c>
      <c r="J31" s="738">
        <f t="shared" si="4"/>
        <v>15</v>
      </c>
      <c r="K31" s="732"/>
      <c r="L31" s="962"/>
      <c r="M31" s="963"/>
      <c r="N31" s="963"/>
      <c r="O31" s="963"/>
      <c r="P31" s="963"/>
      <c r="Q31" s="963"/>
      <c r="R31" s="963"/>
      <c r="S31" s="964"/>
      <c r="T31" s="732"/>
      <c r="U31" s="962"/>
      <c r="V31" s="963"/>
      <c r="W31" s="963"/>
      <c r="X31" s="963"/>
      <c r="Y31" s="963"/>
      <c r="Z31" s="963"/>
      <c r="AA31" s="963"/>
      <c r="AB31" s="964"/>
      <c r="AC31" s="734"/>
      <c r="AD31" s="962"/>
      <c r="AE31" s="963"/>
      <c r="AF31" s="963"/>
      <c r="AG31" s="963"/>
      <c r="AH31" s="963"/>
      <c r="AI31" s="963"/>
      <c r="AJ31" s="963"/>
      <c r="AK31" s="967"/>
    </row>
    <row r="32" spans="2:37" ht="15" customHeight="1" x14ac:dyDescent="0.15">
      <c r="B32" s="743">
        <f t="shared" si="0"/>
        <v>43511</v>
      </c>
      <c r="C32" s="302">
        <f t="shared" si="5"/>
        <v>2</v>
      </c>
      <c r="D32" s="302">
        <f t="shared" si="6"/>
        <v>16</v>
      </c>
      <c r="E32" s="302"/>
      <c r="F32" s="735" t="str">
        <f t="shared" si="1"/>
        <v/>
      </c>
      <c r="G32" s="737" t="str">
        <f t="shared" si="2"/>
        <v>Do</v>
      </c>
      <c r="H32" s="737">
        <f t="shared" si="3"/>
        <v>2023</v>
      </c>
      <c r="I32" s="737">
        <f t="shared" si="4"/>
        <v>2</v>
      </c>
      <c r="J32" s="738">
        <f t="shared" si="4"/>
        <v>16</v>
      </c>
      <c r="K32" s="732"/>
      <c r="L32" s="962"/>
      <c r="M32" s="963"/>
      <c r="N32" s="963"/>
      <c r="O32" s="963"/>
      <c r="P32" s="963"/>
      <c r="Q32" s="963"/>
      <c r="R32" s="963"/>
      <c r="S32" s="964"/>
      <c r="T32" s="732"/>
      <c r="U32" s="962"/>
      <c r="V32" s="963"/>
      <c r="W32" s="963"/>
      <c r="X32" s="963"/>
      <c r="Y32" s="963"/>
      <c r="Z32" s="963"/>
      <c r="AA32" s="963"/>
      <c r="AB32" s="964"/>
      <c r="AC32" s="734"/>
      <c r="AD32" s="962"/>
      <c r="AE32" s="963"/>
      <c r="AF32" s="963"/>
      <c r="AG32" s="963"/>
      <c r="AH32" s="963"/>
      <c r="AI32" s="963"/>
      <c r="AJ32" s="963"/>
      <c r="AK32" s="967"/>
    </row>
    <row r="33" spans="2:37" ht="15" customHeight="1" x14ac:dyDescent="0.15">
      <c r="B33" s="743">
        <f t="shared" si="0"/>
        <v>43512</v>
      </c>
      <c r="C33" s="302">
        <f t="shared" si="5"/>
        <v>2</v>
      </c>
      <c r="D33" s="302">
        <f t="shared" si="6"/>
        <v>17</v>
      </c>
      <c r="E33" s="302"/>
      <c r="F33" s="735" t="str">
        <f t="shared" si="1"/>
        <v/>
      </c>
      <c r="G33" s="737" t="str">
        <f t="shared" si="2"/>
        <v>Fr</v>
      </c>
      <c r="H33" s="737">
        <f t="shared" si="3"/>
        <v>2023</v>
      </c>
      <c r="I33" s="737">
        <f t="shared" si="4"/>
        <v>2</v>
      </c>
      <c r="J33" s="738">
        <f t="shared" si="4"/>
        <v>17</v>
      </c>
      <c r="K33" s="732"/>
      <c r="L33" s="962"/>
      <c r="M33" s="963"/>
      <c r="N33" s="963"/>
      <c r="O33" s="963"/>
      <c r="P33" s="963"/>
      <c r="Q33" s="963"/>
      <c r="R33" s="963"/>
      <c r="S33" s="964"/>
      <c r="T33" s="732"/>
      <c r="U33" s="962"/>
      <c r="V33" s="963"/>
      <c r="W33" s="963"/>
      <c r="X33" s="963"/>
      <c r="Y33" s="963"/>
      <c r="Z33" s="963"/>
      <c r="AA33" s="963"/>
      <c r="AB33" s="964"/>
      <c r="AC33" s="734"/>
      <c r="AD33" s="962"/>
      <c r="AE33" s="963"/>
      <c r="AF33" s="963"/>
      <c r="AG33" s="963"/>
      <c r="AH33" s="963"/>
      <c r="AI33" s="963"/>
      <c r="AJ33" s="963"/>
      <c r="AK33" s="967"/>
    </row>
    <row r="34" spans="2:37" ht="15" customHeight="1" x14ac:dyDescent="0.15">
      <c r="B34" s="743">
        <f t="shared" si="0"/>
        <v>43513</v>
      </c>
      <c r="C34" s="302">
        <f t="shared" si="5"/>
        <v>2</v>
      </c>
      <c r="D34" s="302">
        <f t="shared" si="6"/>
        <v>18</v>
      </c>
      <c r="E34" s="302"/>
      <c r="F34" s="735" t="str">
        <f t="shared" si="1"/>
        <v/>
      </c>
      <c r="G34" s="737" t="str">
        <f t="shared" si="2"/>
        <v>Sa</v>
      </c>
      <c r="H34" s="737">
        <f t="shared" si="3"/>
        <v>2023</v>
      </c>
      <c r="I34" s="737">
        <f t="shared" si="4"/>
        <v>2</v>
      </c>
      <c r="J34" s="738">
        <f t="shared" si="4"/>
        <v>18</v>
      </c>
      <c r="K34" s="732"/>
      <c r="L34" s="962"/>
      <c r="M34" s="963"/>
      <c r="N34" s="963"/>
      <c r="O34" s="963"/>
      <c r="P34" s="963"/>
      <c r="Q34" s="963"/>
      <c r="R34" s="963"/>
      <c r="S34" s="964"/>
      <c r="T34" s="732"/>
      <c r="U34" s="962"/>
      <c r="V34" s="963"/>
      <c r="W34" s="963"/>
      <c r="X34" s="963"/>
      <c r="Y34" s="963"/>
      <c r="Z34" s="963"/>
      <c r="AA34" s="963"/>
      <c r="AB34" s="964"/>
      <c r="AC34" s="734"/>
      <c r="AD34" s="962"/>
      <c r="AE34" s="963"/>
      <c r="AF34" s="963"/>
      <c r="AG34" s="963"/>
      <c r="AH34" s="963"/>
      <c r="AI34" s="963"/>
      <c r="AJ34" s="963"/>
      <c r="AK34" s="967"/>
    </row>
    <row r="35" spans="2:37" ht="15" customHeight="1" x14ac:dyDescent="0.15">
      <c r="B35" s="743">
        <f t="shared" si="0"/>
        <v>43514</v>
      </c>
      <c r="C35" s="302">
        <f t="shared" si="5"/>
        <v>2</v>
      </c>
      <c r="D35" s="302">
        <f t="shared" si="6"/>
        <v>19</v>
      </c>
      <c r="E35" s="302"/>
      <c r="F35" s="735" t="str">
        <f t="shared" si="1"/>
        <v/>
      </c>
      <c r="G35" s="737" t="str">
        <f t="shared" si="2"/>
        <v>So</v>
      </c>
      <c r="H35" s="737">
        <f t="shared" si="3"/>
        <v>2023</v>
      </c>
      <c r="I35" s="737">
        <f t="shared" si="4"/>
        <v>2</v>
      </c>
      <c r="J35" s="738">
        <f t="shared" si="4"/>
        <v>19</v>
      </c>
      <c r="K35" s="732"/>
      <c r="L35" s="962"/>
      <c r="M35" s="963"/>
      <c r="N35" s="963"/>
      <c r="O35" s="963"/>
      <c r="P35" s="963"/>
      <c r="Q35" s="963"/>
      <c r="R35" s="963"/>
      <c r="S35" s="964"/>
      <c r="T35" s="732"/>
      <c r="U35" s="962"/>
      <c r="V35" s="963"/>
      <c r="W35" s="963"/>
      <c r="X35" s="963"/>
      <c r="Y35" s="963"/>
      <c r="Z35" s="963"/>
      <c r="AA35" s="963"/>
      <c r="AB35" s="964"/>
      <c r="AC35" s="734"/>
      <c r="AD35" s="962"/>
      <c r="AE35" s="963"/>
      <c r="AF35" s="963"/>
      <c r="AG35" s="963"/>
      <c r="AH35" s="963"/>
      <c r="AI35" s="963"/>
      <c r="AJ35" s="963"/>
      <c r="AK35" s="967"/>
    </row>
    <row r="36" spans="2:37" ht="15" customHeight="1" thickBot="1" x14ac:dyDescent="0.2">
      <c r="B36" s="743">
        <f t="shared" si="0"/>
        <v>43515</v>
      </c>
      <c r="C36" s="302">
        <f t="shared" si="5"/>
        <v>2</v>
      </c>
      <c r="D36" s="302">
        <f t="shared" si="6"/>
        <v>20</v>
      </c>
      <c r="E36" s="302"/>
      <c r="F36" s="744">
        <f t="shared" si="1"/>
        <v>8</v>
      </c>
      <c r="G36" s="745" t="str">
        <f t="shared" si="2"/>
        <v>Mo</v>
      </c>
      <c r="H36" s="745">
        <f t="shared" si="3"/>
        <v>2023</v>
      </c>
      <c r="I36" s="745">
        <f t="shared" si="4"/>
        <v>2</v>
      </c>
      <c r="J36" s="746">
        <f t="shared" si="4"/>
        <v>20</v>
      </c>
      <c r="K36" s="747"/>
      <c r="L36" s="968"/>
      <c r="M36" s="965"/>
      <c r="N36" s="965"/>
      <c r="O36" s="965"/>
      <c r="P36" s="965"/>
      <c r="Q36" s="965"/>
      <c r="R36" s="965"/>
      <c r="S36" s="969"/>
      <c r="T36" s="747"/>
      <c r="U36" s="968"/>
      <c r="V36" s="965"/>
      <c r="W36" s="965"/>
      <c r="X36" s="965"/>
      <c r="Y36" s="965"/>
      <c r="Z36" s="965"/>
      <c r="AA36" s="965"/>
      <c r="AB36" s="969"/>
      <c r="AC36" s="748"/>
      <c r="AD36" s="968"/>
      <c r="AE36" s="965"/>
      <c r="AF36" s="965"/>
      <c r="AG36" s="965"/>
      <c r="AH36" s="965"/>
      <c r="AI36" s="965"/>
      <c r="AJ36" s="965"/>
      <c r="AK36" s="966"/>
    </row>
  </sheetData>
  <mergeCells count="399">
    <mergeCell ref="L2:S2"/>
    <mergeCell ref="U2:AB2"/>
    <mergeCell ref="AD2:AK2"/>
    <mergeCell ref="L3:M3"/>
    <mergeCell ref="N3:O3"/>
    <mergeCell ref="P3:Q3"/>
    <mergeCell ref="R3:S3"/>
    <mergeCell ref="U3:V3"/>
    <mergeCell ref="W3:X3"/>
    <mergeCell ref="Y3:Z3"/>
    <mergeCell ref="AA3:AB3"/>
    <mergeCell ref="AD3:AE3"/>
    <mergeCell ref="AF3:AG3"/>
    <mergeCell ref="AH3:AI3"/>
    <mergeCell ref="AJ3:AK3"/>
    <mergeCell ref="L4:M4"/>
    <mergeCell ref="N4:O4"/>
    <mergeCell ref="P4:Q4"/>
    <mergeCell ref="R4:S4"/>
    <mergeCell ref="U4:V4"/>
    <mergeCell ref="AJ4:AK4"/>
    <mergeCell ref="L6:M6"/>
    <mergeCell ref="N6:O6"/>
    <mergeCell ref="P6:Q6"/>
    <mergeCell ref="R6:S6"/>
    <mergeCell ref="U6:V6"/>
    <mergeCell ref="W6:X6"/>
    <mergeCell ref="Y6:Z6"/>
    <mergeCell ref="AA6:AB6"/>
    <mergeCell ref="AD6:AE6"/>
    <mergeCell ref="W4:X4"/>
    <mergeCell ref="Y4:Z4"/>
    <mergeCell ref="AA4:AB4"/>
    <mergeCell ref="AD4:AE4"/>
    <mergeCell ref="AF4:AG4"/>
    <mergeCell ref="AH4:AI4"/>
    <mergeCell ref="AF6:AG6"/>
    <mergeCell ref="AH6:AI6"/>
    <mergeCell ref="AJ6:AK6"/>
    <mergeCell ref="AF7:AG7"/>
    <mergeCell ref="AH7:AI7"/>
    <mergeCell ref="AJ7:AK7"/>
    <mergeCell ref="L8:M8"/>
    <mergeCell ref="N8:O8"/>
    <mergeCell ref="P8:Q8"/>
    <mergeCell ref="R8:S8"/>
    <mergeCell ref="U8:V8"/>
    <mergeCell ref="AJ8:AK8"/>
    <mergeCell ref="W8:X8"/>
    <mergeCell ref="Y8:Z8"/>
    <mergeCell ref="AA8:AB8"/>
    <mergeCell ref="AD8:AE8"/>
    <mergeCell ref="AF8:AG8"/>
    <mergeCell ref="AH8:AI8"/>
    <mergeCell ref="L7:M7"/>
    <mergeCell ref="N7:O7"/>
    <mergeCell ref="P7:Q7"/>
    <mergeCell ref="R7:S7"/>
    <mergeCell ref="U7:V7"/>
    <mergeCell ref="W7:X7"/>
    <mergeCell ref="Y7:Z7"/>
    <mergeCell ref="AA7:AB7"/>
    <mergeCell ref="AD7:AE7"/>
    <mergeCell ref="AF9:AG9"/>
    <mergeCell ref="AH9:AI9"/>
    <mergeCell ref="AJ9:AK9"/>
    <mergeCell ref="L10:M10"/>
    <mergeCell ref="N10:O10"/>
    <mergeCell ref="P10:Q10"/>
    <mergeCell ref="R10:S10"/>
    <mergeCell ref="U10:V10"/>
    <mergeCell ref="W10:X10"/>
    <mergeCell ref="Y10:Z10"/>
    <mergeCell ref="AA10:AB10"/>
    <mergeCell ref="AD10:AE10"/>
    <mergeCell ref="AF10:AG10"/>
    <mergeCell ref="AH10:AI10"/>
    <mergeCell ref="AJ10:AK10"/>
    <mergeCell ref="L9:M9"/>
    <mergeCell ref="N9:O9"/>
    <mergeCell ref="P9:Q9"/>
    <mergeCell ref="R9:S9"/>
    <mergeCell ref="U9:V9"/>
    <mergeCell ref="W9:X9"/>
    <mergeCell ref="Y9:Z9"/>
    <mergeCell ref="AA9:AB9"/>
    <mergeCell ref="AD9:AE9"/>
    <mergeCell ref="L11:M11"/>
    <mergeCell ref="N11:O11"/>
    <mergeCell ref="P11:Q11"/>
    <mergeCell ref="R11:S11"/>
    <mergeCell ref="U11:V11"/>
    <mergeCell ref="AJ11:AK11"/>
    <mergeCell ref="L12:M12"/>
    <mergeCell ref="N12:O12"/>
    <mergeCell ref="P12:Q12"/>
    <mergeCell ref="R12:S12"/>
    <mergeCell ref="U12:V12"/>
    <mergeCell ref="W12:X12"/>
    <mergeCell ref="Y12:Z12"/>
    <mergeCell ref="AA12:AB12"/>
    <mergeCell ref="AD12:AE12"/>
    <mergeCell ref="W11:X11"/>
    <mergeCell ref="Y11:Z11"/>
    <mergeCell ref="AA11:AB11"/>
    <mergeCell ref="AD11:AE11"/>
    <mergeCell ref="AF11:AG11"/>
    <mergeCell ref="AH11:AI11"/>
    <mergeCell ref="AF12:AG12"/>
    <mergeCell ref="AH12:AI12"/>
    <mergeCell ref="AJ12:AK12"/>
    <mergeCell ref="AF13:AG13"/>
    <mergeCell ref="AH13:AI13"/>
    <mergeCell ref="AJ13:AK13"/>
    <mergeCell ref="L14:M14"/>
    <mergeCell ref="N14:O14"/>
    <mergeCell ref="P14:Q14"/>
    <mergeCell ref="R14:S14"/>
    <mergeCell ref="U14:V14"/>
    <mergeCell ref="AJ14:AK14"/>
    <mergeCell ref="W14:X14"/>
    <mergeCell ref="Y14:Z14"/>
    <mergeCell ref="AA14:AB14"/>
    <mergeCell ref="AD14:AE14"/>
    <mergeCell ref="AF14:AG14"/>
    <mergeCell ref="AH14:AI14"/>
    <mergeCell ref="L13:M13"/>
    <mergeCell ref="N13:O13"/>
    <mergeCell ref="P13:Q13"/>
    <mergeCell ref="R13:S13"/>
    <mergeCell ref="U13:V13"/>
    <mergeCell ref="W13:X13"/>
    <mergeCell ref="Y13:Z13"/>
    <mergeCell ref="AA13:AB13"/>
    <mergeCell ref="AD13:AE13"/>
    <mergeCell ref="AF15:AG15"/>
    <mergeCell ref="AH15:AI15"/>
    <mergeCell ref="AJ15:AK15"/>
    <mergeCell ref="L16:M16"/>
    <mergeCell ref="N16:O16"/>
    <mergeCell ref="P16:Q16"/>
    <mergeCell ref="R16:S16"/>
    <mergeCell ref="U16:V16"/>
    <mergeCell ref="W16:X16"/>
    <mergeCell ref="Y16:Z16"/>
    <mergeCell ref="AA16:AB16"/>
    <mergeCell ref="AD16:AE16"/>
    <mergeCell ref="AF16:AG16"/>
    <mergeCell ref="AH16:AI16"/>
    <mergeCell ref="AJ16:AK16"/>
    <mergeCell ref="L15:M15"/>
    <mergeCell ref="N15:O15"/>
    <mergeCell ref="P15:Q15"/>
    <mergeCell ref="R15:S15"/>
    <mergeCell ref="U15:V15"/>
    <mergeCell ref="W15:X15"/>
    <mergeCell ref="Y15:Z15"/>
    <mergeCell ref="AA15:AB15"/>
    <mergeCell ref="AD15:AE15"/>
    <mergeCell ref="L17:M17"/>
    <mergeCell ref="N17:O17"/>
    <mergeCell ref="P17:Q17"/>
    <mergeCell ref="R17:S17"/>
    <mergeCell ref="U17:V17"/>
    <mergeCell ref="AJ17:AK17"/>
    <mergeCell ref="L18:M18"/>
    <mergeCell ref="N18:O18"/>
    <mergeCell ref="P18:Q18"/>
    <mergeCell ref="R18:S18"/>
    <mergeCell ref="U18:V18"/>
    <mergeCell ref="W18:X18"/>
    <mergeCell ref="Y18:Z18"/>
    <mergeCell ref="AA18:AB18"/>
    <mergeCell ref="AD18:AE18"/>
    <mergeCell ref="W17:X17"/>
    <mergeCell ref="Y17:Z17"/>
    <mergeCell ref="AA17:AB17"/>
    <mergeCell ref="AD17:AE17"/>
    <mergeCell ref="AF17:AG17"/>
    <mergeCell ref="AH17:AI17"/>
    <mergeCell ref="AF18:AG18"/>
    <mergeCell ref="AH18:AI18"/>
    <mergeCell ref="AJ18:AK18"/>
    <mergeCell ref="AF19:AG19"/>
    <mergeCell ref="AH19:AI19"/>
    <mergeCell ref="AJ19:AK19"/>
    <mergeCell ref="L20:M20"/>
    <mergeCell ref="N20:O20"/>
    <mergeCell ref="P20:Q20"/>
    <mergeCell ref="R20:S20"/>
    <mergeCell ref="U20:V20"/>
    <mergeCell ref="AJ20:AK20"/>
    <mergeCell ref="W20:X20"/>
    <mergeCell ref="Y20:Z20"/>
    <mergeCell ref="AA20:AB20"/>
    <mergeCell ref="AD20:AE20"/>
    <mergeCell ref="AF20:AG20"/>
    <mergeCell ref="AH20:AI20"/>
    <mergeCell ref="L19:M19"/>
    <mergeCell ref="N19:O19"/>
    <mergeCell ref="P19:Q19"/>
    <mergeCell ref="R19:S19"/>
    <mergeCell ref="U19:V19"/>
    <mergeCell ref="W19:X19"/>
    <mergeCell ref="Y19:Z19"/>
    <mergeCell ref="AA19:AB19"/>
    <mergeCell ref="AD19:AE19"/>
    <mergeCell ref="AF21:AG21"/>
    <mergeCell ref="AH21:AI21"/>
    <mergeCell ref="AJ21:AK21"/>
    <mergeCell ref="L22:M22"/>
    <mergeCell ref="N22:O22"/>
    <mergeCell ref="P22:Q22"/>
    <mergeCell ref="R22:S22"/>
    <mergeCell ref="U22:V22"/>
    <mergeCell ref="W22:X22"/>
    <mergeCell ref="Y22:Z22"/>
    <mergeCell ref="AA22:AB22"/>
    <mergeCell ref="AD22:AE22"/>
    <mergeCell ref="AF22:AG22"/>
    <mergeCell ref="AH22:AI22"/>
    <mergeCell ref="AJ22:AK22"/>
    <mergeCell ref="L21:M21"/>
    <mergeCell ref="N21:O21"/>
    <mergeCell ref="P21:Q21"/>
    <mergeCell ref="R21:S21"/>
    <mergeCell ref="U21:V21"/>
    <mergeCell ref="W21:X21"/>
    <mergeCell ref="Y21:Z21"/>
    <mergeCell ref="AA21:AB21"/>
    <mergeCell ref="AD21:AE21"/>
    <mergeCell ref="L23:M23"/>
    <mergeCell ref="N23:O23"/>
    <mergeCell ref="P23:Q23"/>
    <mergeCell ref="R23:S23"/>
    <mergeCell ref="U23:V23"/>
    <mergeCell ref="AJ23:AK23"/>
    <mergeCell ref="L24:M24"/>
    <mergeCell ref="N24:O24"/>
    <mergeCell ref="P24:Q24"/>
    <mergeCell ref="R24:S24"/>
    <mergeCell ref="U24:V24"/>
    <mergeCell ref="W24:X24"/>
    <mergeCell ref="Y24:Z24"/>
    <mergeCell ref="AA24:AB24"/>
    <mergeCell ref="AD24:AE24"/>
    <mergeCell ref="W23:X23"/>
    <mergeCell ref="Y23:Z23"/>
    <mergeCell ref="AA23:AB23"/>
    <mergeCell ref="AD23:AE23"/>
    <mergeCell ref="AF23:AG23"/>
    <mergeCell ref="AH23:AI23"/>
    <mergeCell ref="AF24:AG24"/>
    <mergeCell ref="AH24:AI24"/>
    <mergeCell ref="AJ24:AK24"/>
    <mergeCell ref="AF25:AG25"/>
    <mergeCell ref="AH25:AI25"/>
    <mergeCell ref="AJ25:AK25"/>
    <mergeCell ref="L26:M26"/>
    <mergeCell ref="N26:O26"/>
    <mergeCell ref="P26:Q26"/>
    <mergeCell ref="R26:S26"/>
    <mergeCell ref="U26:V26"/>
    <mergeCell ref="AJ26:AK26"/>
    <mergeCell ref="W26:X26"/>
    <mergeCell ref="Y26:Z26"/>
    <mergeCell ref="AA26:AB26"/>
    <mergeCell ref="AD26:AE26"/>
    <mergeCell ref="AF26:AG26"/>
    <mergeCell ref="AH26:AI26"/>
    <mergeCell ref="L25:M25"/>
    <mergeCell ref="N25:O25"/>
    <mergeCell ref="P25:Q25"/>
    <mergeCell ref="R25:S25"/>
    <mergeCell ref="U25:V25"/>
    <mergeCell ref="W25:X25"/>
    <mergeCell ref="Y25:Z25"/>
    <mergeCell ref="AA25:AB25"/>
    <mergeCell ref="AD25:AE25"/>
    <mergeCell ref="AF27:AG27"/>
    <mergeCell ref="AH27:AI27"/>
    <mergeCell ref="AJ27:AK27"/>
    <mergeCell ref="L28:M28"/>
    <mergeCell ref="N28:O28"/>
    <mergeCell ref="P28:Q28"/>
    <mergeCell ref="R28:S28"/>
    <mergeCell ref="U28:V28"/>
    <mergeCell ref="W28:X28"/>
    <mergeCell ref="Y28:Z28"/>
    <mergeCell ref="AA28:AB28"/>
    <mergeCell ref="AD28:AE28"/>
    <mergeCell ref="AF28:AG28"/>
    <mergeCell ref="AH28:AI28"/>
    <mergeCell ref="AJ28:AK28"/>
    <mergeCell ref="L27:M27"/>
    <mergeCell ref="N27:O27"/>
    <mergeCell ref="P27:Q27"/>
    <mergeCell ref="R27:S27"/>
    <mergeCell ref="U27:V27"/>
    <mergeCell ref="W27:X27"/>
    <mergeCell ref="Y27:Z27"/>
    <mergeCell ref="AA27:AB27"/>
    <mergeCell ref="AD27:AE27"/>
    <mergeCell ref="L29:M29"/>
    <mergeCell ref="N29:O29"/>
    <mergeCell ref="P29:Q29"/>
    <mergeCell ref="R29:S29"/>
    <mergeCell ref="U29:V29"/>
    <mergeCell ref="AJ29:AK29"/>
    <mergeCell ref="L30:M30"/>
    <mergeCell ref="N30:O30"/>
    <mergeCell ref="P30:Q30"/>
    <mergeCell ref="R30:S30"/>
    <mergeCell ref="U30:V30"/>
    <mergeCell ref="W30:X30"/>
    <mergeCell ref="Y30:Z30"/>
    <mergeCell ref="AA30:AB30"/>
    <mergeCell ref="AD30:AE30"/>
    <mergeCell ref="W29:X29"/>
    <mergeCell ref="Y29:Z29"/>
    <mergeCell ref="AA29:AB29"/>
    <mergeCell ref="AD29:AE29"/>
    <mergeCell ref="AF29:AG29"/>
    <mergeCell ref="AH29:AI29"/>
    <mergeCell ref="AF30:AG30"/>
    <mergeCell ref="AH30:AI30"/>
    <mergeCell ref="AJ30:AK30"/>
    <mergeCell ref="AF31:AG31"/>
    <mergeCell ref="AH31:AI31"/>
    <mergeCell ref="AJ31:AK31"/>
    <mergeCell ref="L32:M32"/>
    <mergeCell ref="N32:O32"/>
    <mergeCell ref="P32:Q32"/>
    <mergeCell ref="R32:S32"/>
    <mergeCell ref="U32:V32"/>
    <mergeCell ref="AJ32:AK32"/>
    <mergeCell ref="W32:X32"/>
    <mergeCell ref="Y32:Z32"/>
    <mergeCell ref="AA32:AB32"/>
    <mergeCell ref="AD32:AE32"/>
    <mergeCell ref="AF32:AG32"/>
    <mergeCell ref="AH32:AI32"/>
    <mergeCell ref="L31:M31"/>
    <mergeCell ref="N31:O31"/>
    <mergeCell ref="P31:Q31"/>
    <mergeCell ref="R31:S31"/>
    <mergeCell ref="U31:V31"/>
    <mergeCell ref="W31:X31"/>
    <mergeCell ref="Y31:Z31"/>
    <mergeCell ref="AA31:AB31"/>
    <mergeCell ref="AD31:AE31"/>
    <mergeCell ref="AF33:AG33"/>
    <mergeCell ref="AH33:AI33"/>
    <mergeCell ref="AJ33:AK33"/>
    <mergeCell ref="L34:M34"/>
    <mergeCell ref="N34:O34"/>
    <mergeCell ref="P34:Q34"/>
    <mergeCell ref="R34:S34"/>
    <mergeCell ref="U34:V34"/>
    <mergeCell ref="W34:X34"/>
    <mergeCell ref="Y34:Z34"/>
    <mergeCell ref="AA34:AB34"/>
    <mergeCell ref="AD34:AE34"/>
    <mergeCell ref="AF34:AG34"/>
    <mergeCell ref="AH34:AI34"/>
    <mergeCell ref="AJ34:AK34"/>
    <mergeCell ref="L33:M33"/>
    <mergeCell ref="N33:O33"/>
    <mergeCell ref="P33:Q33"/>
    <mergeCell ref="R33:S33"/>
    <mergeCell ref="U33:V33"/>
    <mergeCell ref="W33:X33"/>
    <mergeCell ref="Y33:Z33"/>
    <mergeCell ref="AA33:AB33"/>
    <mergeCell ref="AD33:AE33"/>
    <mergeCell ref="L35:M35"/>
    <mergeCell ref="N35:O35"/>
    <mergeCell ref="P35:Q35"/>
    <mergeCell ref="R35:S35"/>
    <mergeCell ref="U35:V35"/>
    <mergeCell ref="AF36:AG36"/>
    <mergeCell ref="AH36:AI36"/>
    <mergeCell ref="AJ36:AK36"/>
    <mergeCell ref="AJ35:AK35"/>
    <mergeCell ref="L36:M36"/>
    <mergeCell ref="N36:O36"/>
    <mergeCell ref="P36:Q36"/>
    <mergeCell ref="R36:S36"/>
    <mergeCell ref="U36:V36"/>
    <mergeCell ref="W36:X36"/>
    <mergeCell ref="Y36:Z36"/>
    <mergeCell ref="AA36:AB36"/>
    <mergeCell ref="AD36:AE36"/>
    <mergeCell ref="W35:X35"/>
    <mergeCell ref="Y35:Z35"/>
    <mergeCell ref="AA35:AB35"/>
    <mergeCell ref="AD35:AE35"/>
    <mergeCell ref="AF35:AG35"/>
    <mergeCell ref="AH35:AI35"/>
  </mergeCells>
  <conditionalFormatting sqref="G5:J38">
    <cfRule type="expression" dxfId="11" priority="1">
      <formula>$AS5=1</formula>
    </cfRule>
    <cfRule type="expression" dxfId="10" priority="2">
      <formula>OR($G5="Sa",$G5="So")</formula>
    </cfRule>
  </conditionalFormatting>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FD803-9677-44F1-82D1-B8D26769271F}">
  <sheetPr codeName="Tabelle5">
    <tabColor theme="9" tint="-0.249977111117893"/>
    <pageSetUpPr fitToPage="1"/>
  </sheetPr>
  <dimension ref="A2:AQ35"/>
  <sheetViews>
    <sheetView zoomScale="70" zoomScaleNormal="70" zoomScaleSheetLayoutView="70" zoomScalePageLayoutView="70" workbookViewId="0"/>
  </sheetViews>
  <sheetFormatPr baseColWidth="10" defaultColWidth="9.1640625" defaultRowHeight="18.75" customHeight="1" outlineLevelCol="1" x14ac:dyDescent="0.2"/>
  <cols>
    <col min="1" max="1" width="2.6640625" style="338" customWidth="1"/>
    <col min="2" max="2" width="2.6640625" style="816" customWidth="1"/>
    <col min="3" max="4" width="3.33203125" style="338" customWidth="1"/>
    <col min="5" max="5" width="32.83203125" style="338" customWidth="1"/>
    <col min="6" max="6" width="5.6640625" style="338" customWidth="1"/>
    <col min="7" max="7" width="2.6640625" style="338" customWidth="1"/>
    <col min="8" max="9" width="3.33203125" style="338" customWidth="1"/>
    <col min="10" max="10" width="32.83203125" style="338" customWidth="1"/>
    <col min="11" max="11" width="5.6640625" style="338" customWidth="1"/>
    <col min="12" max="12" width="2.6640625" style="338" customWidth="1"/>
    <col min="13" max="14" width="3.33203125" style="338" customWidth="1"/>
    <col min="15" max="15" width="32.83203125" style="338" customWidth="1"/>
    <col min="16" max="16" width="5.6640625" customWidth="1"/>
    <col min="17" max="17" width="2.6640625" customWidth="1"/>
    <col min="18" max="18" width="2.6640625" customWidth="1" outlineLevel="1"/>
    <col min="19" max="26" width="5.6640625" style="248" customWidth="1" outlineLevel="1"/>
    <col min="27" max="27" width="2.6640625" style="248" customWidth="1" outlineLevel="1"/>
    <col min="28" max="28" width="2.6640625" style="248" customWidth="1"/>
    <col min="29" max="29" width="2.6640625" style="248" customWidth="1" outlineLevel="1"/>
    <col min="30" max="30" width="5.6640625" style="778" customWidth="1" outlineLevel="1"/>
    <col min="31" max="31" width="11.6640625" style="778" customWidth="1" outlineLevel="1"/>
    <col min="32" max="32" width="2.6640625" style="248" customWidth="1" outlineLevel="1"/>
    <col min="33" max="33" width="2.6640625" style="248" customWidth="1"/>
    <col min="34" max="43" width="8.6640625" style="248" customWidth="1"/>
    <col min="44" max="45" width="8.6640625" customWidth="1"/>
    <col min="46" max="46" width="9.83203125" bestFit="1" customWidth="1"/>
    <col min="47" max="48" width="11" bestFit="1" customWidth="1"/>
  </cols>
  <sheetData>
    <row r="2" spans="2:31" ht="25" thickBot="1" x14ac:dyDescent="0.25">
      <c r="B2" s="815"/>
      <c r="C2" s="813" t="s">
        <v>412</v>
      </c>
      <c r="D2" s="814"/>
      <c r="E2" s="814"/>
      <c r="F2" s="814"/>
      <c r="G2" s="814"/>
      <c r="H2" s="814"/>
      <c r="I2" s="814"/>
      <c r="J2" s="814"/>
      <c r="K2" s="779"/>
      <c r="L2" s="779"/>
      <c r="M2" s="813" t="str">
        <f ca="1">CONCATENATE("Week"," ",WEEKNUM(AE9,AE12)," ",YEAR(AE9))</f>
        <v>Week 32 2026</v>
      </c>
      <c r="N2" s="814"/>
      <c r="O2" s="814"/>
      <c r="P2" s="328"/>
      <c r="Q2" s="328"/>
      <c r="R2" s="295"/>
    </row>
    <row r="3" spans="2:31" ht="15" x14ac:dyDescent="0.2">
      <c r="B3" s="815"/>
      <c r="C3" s="777"/>
      <c r="D3" s="777"/>
      <c r="E3" s="777"/>
      <c r="F3" s="777"/>
      <c r="G3" s="777"/>
      <c r="H3" s="777"/>
      <c r="I3" s="777"/>
      <c r="J3" s="777"/>
      <c r="K3" s="777"/>
      <c r="L3" s="777"/>
      <c r="M3" s="777"/>
      <c r="N3" s="777"/>
      <c r="O3" s="777"/>
      <c r="P3" s="777"/>
      <c r="Q3" s="777"/>
      <c r="S3" s="974" t="s">
        <v>413</v>
      </c>
      <c r="T3" s="976">
        <f ca="1">IF(AE3&lt;&gt;0,AE3,IF(AE7&lt;&gt;0,AE7,DATE(YEAR(TODAY()),MONTH(TODAY()),1)))</f>
        <v>44773</v>
      </c>
      <c r="U3" s="977"/>
      <c r="V3" s="977"/>
      <c r="W3" s="977"/>
      <c r="X3" s="977"/>
      <c r="Y3" s="977"/>
      <c r="Z3" s="978"/>
      <c r="AA3" s="3"/>
      <c r="AB3" s="3"/>
      <c r="AC3" s="3"/>
      <c r="AD3" s="780" t="s">
        <v>414</v>
      </c>
      <c r="AE3" s="781"/>
    </row>
    <row r="4" spans="2:31" ht="16" thickBot="1" x14ac:dyDescent="0.25">
      <c r="B4" s="815"/>
      <c r="C4" s="777"/>
      <c r="D4" s="777"/>
      <c r="E4" s="782" t="str">
        <f ca="1">CONCATENATE(UPPER(TEXT(T4,"JJ")),".",MONTH(INDEX(S5:Z10,MATCH(AE19,S5:S10),2)),".",TEXT(($AE$10),"TT")," ",TEXT(($AE$10),"TTT"))</f>
        <v>JJ.8.TT TTT</v>
      </c>
      <c r="F4" s="777"/>
      <c r="G4" s="777"/>
      <c r="H4" s="777"/>
      <c r="I4" s="777"/>
      <c r="J4" s="782" t="str">
        <f ca="1">CONCATENATE(UPPER(TEXT(W4,"JJ")),".",MONTH(INDEX(S5:Z10,MATCH(AE19,S5:S10),2)+3),".",TEXT(($AE$10+3),"TT")," ",TEXT(($AE$10+3),"TTT"))</f>
        <v>JJ.8.TT TTT</v>
      </c>
      <c r="K4" s="777"/>
      <c r="L4" s="777"/>
      <c r="M4" s="777"/>
      <c r="N4" s="777"/>
      <c r="O4" s="782" t="str">
        <f ca="1">CONCATENATE(UPPER(TEXT(Z4,"JJ")),".",MONTH(INDEX(S5:Z10,MATCH(AE19,S5:S10),2)+6),".",TEXT(($AE$10+6),"TT")," ",TEXT(($AE$10+6),"TTT"))</f>
        <v>JJ.8.TT TTT</v>
      </c>
      <c r="P4" s="782"/>
      <c r="Q4" s="782"/>
      <c r="R4" s="783"/>
      <c r="S4" s="975"/>
      <c r="T4" s="784">
        <f ca="1">T5</f>
        <v>44768</v>
      </c>
      <c r="U4" s="785">
        <f t="shared" ref="U4:Z4" ca="1" si="0">U5</f>
        <v>44769</v>
      </c>
      <c r="V4" s="785">
        <f t="shared" ca="1" si="0"/>
        <v>44770</v>
      </c>
      <c r="W4" s="785">
        <f t="shared" ca="1" si="0"/>
        <v>44771</v>
      </c>
      <c r="X4" s="785">
        <f t="shared" ca="1" si="0"/>
        <v>44772</v>
      </c>
      <c r="Y4" s="785">
        <f t="shared" ca="1" si="0"/>
        <v>44773</v>
      </c>
      <c r="Z4" s="786">
        <f t="shared" ca="1" si="0"/>
        <v>44774</v>
      </c>
      <c r="AA4" s="3"/>
      <c r="AB4" s="3"/>
      <c r="AC4" s="3"/>
      <c r="AD4" s="787" t="s">
        <v>415</v>
      </c>
      <c r="AE4" s="788"/>
    </row>
    <row r="5" spans="2:31" ht="16" thickBot="1" x14ac:dyDescent="0.25">
      <c r="B5" s="815">
        <v>1</v>
      </c>
      <c r="C5" s="384" t="str">
        <f>INDEX($AD$25:$AE$27,MATCH(B5,$AD$25:$AD$27,0),2)</f>
        <v>«</v>
      </c>
      <c r="D5" s="777"/>
      <c r="E5" s="789"/>
      <c r="F5" s="777"/>
      <c r="G5" s="815">
        <v>1</v>
      </c>
      <c r="H5" s="384" t="str">
        <f>INDEX($AD$25:$AE$27,MATCH(G5,$AD$25:$AD$27,0),2)</f>
        <v>«</v>
      </c>
      <c r="I5" s="777"/>
      <c r="J5" s="789"/>
      <c r="K5" s="777"/>
      <c r="L5" s="815">
        <v>1</v>
      </c>
      <c r="M5" s="384" t="str">
        <f>INDEX($AD$25:$AE$27,MATCH(L5,$AD$25:$AD$27,0),2)</f>
        <v>«</v>
      </c>
      <c r="N5" s="777"/>
      <c r="O5" s="789"/>
      <c r="P5" s="777"/>
      <c r="Q5" s="777"/>
      <c r="S5" s="790">
        <f t="shared" ref="S5:S10" ca="1" si="1">WEEKNUM(T5,$AE$12)</f>
        <v>31</v>
      </c>
      <c r="T5" s="791">
        <f ca="1">DATE(YEAR(AE9),MONTH(AE9),1)-(WEEKDAY(DATE(YEAR(AE9),MONTH(AE9),1),1)-(AE12-1))-IF((WEEKDAY(DATE(YEAR(AE9),MONTH(AE9),1),1)-(AE12-1))&lt;=0,7,0)+1</f>
        <v>44768</v>
      </c>
      <c r="U5" s="791">
        <f t="shared" ref="U5:Z10" ca="1" si="2">T5+1</f>
        <v>44769</v>
      </c>
      <c r="V5" s="791">
        <f t="shared" ca="1" si="2"/>
        <v>44770</v>
      </c>
      <c r="W5" s="791">
        <f t="shared" ca="1" si="2"/>
        <v>44771</v>
      </c>
      <c r="X5" s="791">
        <f t="shared" ca="1" si="2"/>
        <v>44772</v>
      </c>
      <c r="Y5" s="791">
        <f t="shared" ca="1" si="2"/>
        <v>44773</v>
      </c>
      <c r="Z5" s="791">
        <f t="shared" ca="1" si="2"/>
        <v>44774</v>
      </c>
      <c r="AA5" s="3"/>
      <c r="AB5" s="3"/>
      <c r="AC5" s="3"/>
      <c r="AD5" s="787" t="s">
        <v>417</v>
      </c>
      <c r="AE5" s="792"/>
    </row>
    <row r="6" spans="2:31" ht="16" thickBot="1" x14ac:dyDescent="0.25">
      <c r="B6" s="815"/>
      <c r="C6" s="777"/>
      <c r="D6" s="777"/>
      <c r="E6" s="777"/>
      <c r="F6" s="777"/>
      <c r="G6" s="815"/>
      <c r="H6" s="777"/>
      <c r="I6" s="777"/>
      <c r="J6" s="777"/>
      <c r="K6" s="777"/>
      <c r="L6" s="815"/>
      <c r="M6" s="777"/>
      <c r="N6" s="777"/>
      <c r="O6" s="777"/>
      <c r="P6" s="777"/>
      <c r="Q6" s="777"/>
      <c r="S6" s="790">
        <f t="shared" ca="1" si="1"/>
        <v>32</v>
      </c>
      <c r="T6" s="791">
        <f ca="1">Z5+1</f>
        <v>44775</v>
      </c>
      <c r="U6" s="791">
        <f ca="1">T6+1</f>
        <v>44776</v>
      </c>
      <c r="V6" s="791">
        <f t="shared" ca="1" si="2"/>
        <v>44777</v>
      </c>
      <c r="W6" s="791">
        <f t="shared" ca="1" si="2"/>
        <v>44778</v>
      </c>
      <c r="X6" s="791">
        <f t="shared" ca="1" si="2"/>
        <v>44779</v>
      </c>
      <c r="Y6" s="791">
        <f t="shared" ca="1" si="2"/>
        <v>44780</v>
      </c>
      <c r="Z6" s="791">
        <f t="shared" ca="1" si="2"/>
        <v>44781</v>
      </c>
      <c r="AA6" s="3"/>
      <c r="AB6" s="3"/>
      <c r="AC6" s="3"/>
      <c r="AD6" s="787" t="s">
        <v>418</v>
      </c>
      <c r="AE6" s="788"/>
    </row>
    <row r="7" spans="2:31" ht="16" thickBot="1" x14ac:dyDescent="0.25">
      <c r="B7" s="815">
        <v>1</v>
      </c>
      <c r="C7" s="384" t="str">
        <f>INDEX($AD$25:$AE$27,MATCH(B7,$AD$25:$AD$27,0),2)</f>
        <v>«</v>
      </c>
      <c r="D7" s="777"/>
      <c r="E7" s="789"/>
      <c r="F7" s="777"/>
      <c r="G7" s="815">
        <v>0</v>
      </c>
      <c r="H7" s="384" t="str">
        <f>INDEX($AD$25:$AE$27,MATCH(G7,$AD$25:$AD$27,0),2)</f>
        <v xml:space="preserve"> </v>
      </c>
      <c r="I7" s="777"/>
      <c r="J7" s="789"/>
      <c r="K7" s="777"/>
      <c r="L7" s="815">
        <v>0</v>
      </c>
      <c r="M7" s="384" t="str">
        <f>INDEX($AD$25:$AE$27,MATCH(L7,$AD$25:$AD$27,0),2)</f>
        <v xml:space="preserve"> </v>
      </c>
      <c r="N7" s="777"/>
      <c r="O7" s="789"/>
      <c r="P7" s="777"/>
      <c r="Q7" s="777"/>
      <c r="S7" s="790">
        <f t="shared" ca="1" si="1"/>
        <v>33</v>
      </c>
      <c r="T7" s="791">
        <f ca="1">Z6+1</f>
        <v>44782</v>
      </c>
      <c r="U7" s="791">
        <f ca="1">T7+1</f>
        <v>44783</v>
      </c>
      <c r="V7" s="791">
        <f t="shared" ca="1" si="2"/>
        <v>44784</v>
      </c>
      <c r="W7" s="791">
        <f t="shared" ca="1" si="2"/>
        <v>44785</v>
      </c>
      <c r="X7" s="791">
        <f t="shared" ca="1" si="2"/>
        <v>44786</v>
      </c>
      <c r="Y7" s="791">
        <f t="shared" ca="1" si="2"/>
        <v>44787</v>
      </c>
      <c r="Z7" s="791">
        <f t="shared" ca="1" si="2"/>
        <v>44788</v>
      </c>
      <c r="AA7" s="3"/>
      <c r="AB7" s="3"/>
      <c r="AC7" s="3"/>
      <c r="AD7" s="3"/>
      <c r="AE7" s="793">
        <f>IF(AND(AE4=0,AE5=0),0,DATE(AE4,AE5,AE6))</f>
        <v>0</v>
      </c>
    </row>
    <row r="8" spans="2:31" ht="16" thickBot="1" x14ac:dyDescent="0.25">
      <c r="B8" s="815"/>
      <c r="C8" s="777"/>
      <c r="D8" s="777"/>
      <c r="E8" s="777"/>
      <c r="F8" s="777"/>
      <c r="G8" s="815"/>
      <c r="H8" s="777"/>
      <c r="I8" s="777"/>
      <c r="J8" s="777"/>
      <c r="K8" s="777"/>
      <c r="L8" s="815"/>
      <c r="M8" s="777"/>
      <c r="N8" s="777"/>
      <c r="O8" s="777"/>
      <c r="P8" s="777"/>
      <c r="Q8" s="777"/>
      <c r="S8" s="790">
        <f t="shared" ca="1" si="1"/>
        <v>34</v>
      </c>
      <c r="T8" s="791">
        <f ca="1">Z7+1</f>
        <v>44789</v>
      </c>
      <c r="U8" s="791">
        <f ca="1">T8+1</f>
        <v>44790</v>
      </c>
      <c r="V8" s="791">
        <f t="shared" ca="1" si="2"/>
        <v>44791</v>
      </c>
      <c r="W8" s="791">
        <f t="shared" ca="1" si="2"/>
        <v>44792</v>
      </c>
      <c r="X8" s="791">
        <f t="shared" ca="1" si="2"/>
        <v>44793</v>
      </c>
      <c r="Y8" s="791">
        <f t="shared" ca="1" si="2"/>
        <v>44794</v>
      </c>
      <c r="Z8" s="791">
        <f t="shared" ca="1" si="2"/>
        <v>44795</v>
      </c>
      <c r="AA8" s="3"/>
      <c r="AB8" s="3"/>
      <c r="AC8" s="3"/>
      <c r="AD8" s="3"/>
      <c r="AE8" s="3"/>
    </row>
    <row r="9" spans="2:31" ht="16" thickBot="1" x14ac:dyDescent="0.25">
      <c r="B9" s="815">
        <v>1</v>
      </c>
      <c r="C9" s="384" t="str">
        <f>INDEX($AD$25:$AE$27,MATCH(B9,$AD$25:$AD$27,0),2)</f>
        <v>«</v>
      </c>
      <c r="D9" s="777"/>
      <c r="E9" s="789"/>
      <c r="F9" s="777"/>
      <c r="G9" s="815">
        <v>0</v>
      </c>
      <c r="H9" s="384" t="str">
        <f>INDEX($AD$25:$AE$27,MATCH(G9,$AD$25:$AD$27,0),2)</f>
        <v xml:space="preserve"> </v>
      </c>
      <c r="I9" s="777"/>
      <c r="J9" s="789"/>
      <c r="K9" s="777"/>
      <c r="L9" s="815">
        <v>0</v>
      </c>
      <c r="M9" s="384" t="str">
        <f>INDEX($AD$25:$AE$27,MATCH(L9,$AD$25:$AD$27,0),2)</f>
        <v xml:space="preserve"> </v>
      </c>
      <c r="N9" s="777"/>
      <c r="O9" s="789"/>
      <c r="P9" s="777"/>
      <c r="Q9" s="777"/>
      <c r="S9" s="790">
        <f t="shared" ca="1" si="1"/>
        <v>35</v>
      </c>
      <c r="T9" s="791">
        <f ca="1">Z8+1</f>
        <v>44796</v>
      </c>
      <c r="U9" s="791">
        <f ca="1">T9+1</f>
        <v>44797</v>
      </c>
      <c r="V9" s="791">
        <f t="shared" ca="1" si="2"/>
        <v>44798</v>
      </c>
      <c r="W9" s="791">
        <f t="shared" ca="1" si="2"/>
        <v>44799</v>
      </c>
      <c r="X9" s="791">
        <f t="shared" ca="1" si="2"/>
        <v>44800</v>
      </c>
      <c r="Y9" s="791">
        <f t="shared" ca="1" si="2"/>
        <v>44801</v>
      </c>
      <c r="Z9" s="791">
        <f t="shared" ca="1" si="2"/>
        <v>44802</v>
      </c>
      <c r="AA9" s="3"/>
      <c r="AB9" s="3"/>
      <c r="AC9" s="3"/>
      <c r="AD9" s="778" t="s">
        <v>419</v>
      </c>
      <c r="AE9" s="795">
        <f ca="1">IF(AE3&lt;&gt;0,AE3,(IF(AE7&lt;&gt;0,AE7,TODAY())))</f>
        <v>44776</v>
      </c>
    </row>
    <row r="10" spans="2:31" ht="16" thickBot="1" x14ac:dyDescent="0.25">
      <c r="B10" s="815"/>
      <c r="C10" s="777"/>
      <c r="D10" s="777"/>
      <c r="E10" s="777"/>
      <c r="F10" s="777"/>
      <c r="G10" s="815"/>
      <c r="H10" s="777"/>
      <c r="I10" s="777"/>
      <c r="J10" s="777"/>
      <c r="K10" s="777"/>
      <c r="L10" s="815"/>
      <c r="M10" s="777"/>
      <c r="N10" s="777"/>
      <c r="O10" s="777"/>
      <c r="P10" s="777"/>
      <c r="Q10" s="777"/>
      <c r="S10" s="790">
        <f t="shared" ca="1" si="1"/>
        <v>36</v>
      </c>
      <c r="T10" s="791">
        <f ca="1">Z9+1</f>
        <v>44803</v>
      </c>
      <c r="U10" s="791">
        <f ca="1">T10+1</f>
        <v>44804</v>
      </c>
      <c r="V10" s="791">
        <f t="shared" ca="1" si="2"/>
        <v>44805</v>
      </c>
      <c r="W10" s="791">
        <f t="shared" ca="1" si="2"/>
        <v>44806</v>
      </c>
      <c r="X10" s="791">
        <f t="shared" ca="1" si="2"/>
        <v>44807</v>
      </c>
      <c r="Y10" s="791">
        <f t="shared" ca="1" si="2"/>
        <v>44808</v>
      </c>
      <c r="Z10" s="791">
        <f t="shared" ca="1" si="2"/>
        <v>44809</v>
      </c>
      <c r="AA10" s="778"/>
      <c r="AB10" s="778"/>
      <c r="AC10" s="778"/>
      <c r="AD10" s="778" t="s">
        <v>420</v>
      </c>
      <c r="AE10" s="795">
        <f ca="1">AE9-WEEKDAY(AE9,AE12+AE18)</f>
        <v>44775</v>
      </c>
    </row>
    <row r="11" spans="2:31" ht="16" thickBot="1" x14ac:dyDescent="0.25">
      <c r="B11" s="815">
        <v>1</v>
      </c>
      <c r="C11" s="384" t="str">
        <f>INDEX($AD$25:$AE$27,MATCH(B11,$AD$25:$AD$27,0),2)</f>
        <v>«</v>
      </c>
      <c r="D11" s="777"/>
      <c r="E11" s="789"/>
      <c r="F11" s="777"/>
      <c r="G11" s="815">
        <v>0</v>
      </c>
      <c r="H11" s="384" t="str">
        <f>INDEX($AD$25:$AE$27,MATCH(G11,$AD$25:$AD$27,0),2)</f>
        <v xml:space="preserve"> </v>
      </c>
      <c r="I11" s="777"/>
      <c r="J11" s="789"/>
      <c r="K11" s="777"/>
      <c r="L11" s="815">
        <v>0</v>
      </c>
      <c r="M11" s="384" t="str">
        <f>INDEX($AD$25:$AE$27,MATCH(L11,$AD$25:$AD$27,0),2)</f>
        <v xml:space="preserve"> </v>
      </c>
      <c r="N11" s="777"/>
      <c r="O11" s="789"/>
      <c r="P11" s="777"/>
      <c r="Q11" s="777"/>
      <c r="S11" s="778"/>
      <c r="T11" s="778"/>
      <c r="U11" s="778"/>
      <c r="V11" s="778"/>
      <c r="W11" s="778"/>
      <c r="X11" s="778"/>
      <c r="Y11" s="778"/>
      <c r="Z11" s="778"/>
      <c r="AA11" s="778"/>
      <c r="AB11" s="778"/>
      <c r="AC11" s="778"/>
      <c r="AD11" s="787" t="s">
        <v>421</v>
      </c>
      <c r="AE11" s="796" t="s">
        <v>422</v>
      </c>
    </row>
    <row r="12" spans="2:31" ht="16" thickBot="1" x14ac:dyDescent="0.25">
      <c r="B12" s="815"/>
      <c r="C12" s="777"/>
      <c r="D12" s="777"/>
      <c r="E12" s="777"/>
      <c r="F12" s="777"/>
      <c r="G12" s="815"/>
      <c r="H12" s="777"/>
      <c r="I12" s="777"/>
      <c r="J12" s="777"/>
      <c r="K12" s="777"/>
      <c r="L12" s="815"/>
      <c r="M12" s="777"/>
      <c r="N12" s="777"/>
      <c r="O12" s="777"/>
      <c r="P12" s="777"/>
      <c r="Q12" s="777"/>
      <c r="S12" s="778"/>
      <c r="T12" s="778"/>
      <c r="U12" s="778"/>
      <c r="V12" s="778"/>
      <c r="W12" s="778"/>
      <c r="X12" s="778"/>
      <c r="Y12" s="778"/>
      <c r="Z12" s="778"/>
      <c r="AA12" s="778"/>
      <c r="AB12" s="778"/>
      <c r="AC12" s="778"/>
      <c r="AD12" s="797" t="s">
        <v>423</v>
      </c>
      <c r="AE12" s="778">
        <f>IF(AE11="S",1,IF(AE11="M",2,0))</f>
        <v>2</v>
      </c>
    </row>
    <row r="13" spans="2:31" ht="16" thickBot="1" x14ac:dyDescent="0.25">
      <c r="B13" s="815">
        <v>1</v>
      </c>
      <c r="C13" s="384" t="str">
        <f>INDEX($AD$25:$AE$27,MATCH(B13,$AD$25:$AD$27,0),2)</f>
        <v>«</v>
      </c>
      <c r="D13" s="777"/>
      <c r="E13" s="789"/>
      <c r="F13" s="777"/>
      <c r="G13" s="815">
        <v>0</v>
      </c>
      <c r="H13" s="384" t="str">
        <f>INDEX($AD$25:$AE$27,MATCH(G13,$AD$25:$AD$27,0),2)</f>
        <v xml:space="preserve"> </v>
      </c>
      <c r="I13" s="777"/>
      <c r="J13" s="789"/>
      <c r="K13" s="777"/>
      <c r="L13" s="815">
        <v>0</v>
      </c>
      <c r="M13" s="384" t="str">
        <f>INDEX($AD$25:$AE$27,MATCH(L13,$AD$25:$AD$27,0),2)</f>
        <v xml:space="preserve"> </v>
      </c>
      <c r="N13" s="777"/>
      <c r="O13" s="789"/>
      <c r="P13" s="777"/>
      <c r="Q13" s="777"/>
      <c r="S13" s="778"/>
      <c r="T13" s="778"/>
      <c r="U13" s="778"/>
      <c r="V13" s="778"/>
      <c r="W13" s="778"/>
      <c r="X13" s="778"/>
      <c r="Y13" s="778"/>
      <c r="Z13" s="778"/>
      <c r="AA13" s="778"/>
      <c r="AB13" s="778"/>
      <c r="AC13" s="778"/>
      <c r="AD13" s="787" t="s">
        <v>424</v>
      </c>
      <c r="AE13" s="798">
        <f ca="1">TODAY()</f>
        <v>44776</v>
      </c>
    </row>
    <row r="14" spans="2:31" ht="16" thickBot="1" x14ac:dyDescent="0.25">
      <c r="B14" s="815"/>
      <c r="C14" s="777"/>
      <c r="D14" s="777"/>
      <c r="E14" s="777"/>
      <c r="F14" s="777"/>
      <c r="G14" s="777"/>
      <c r="H14" s="777"/>
      <c r="I14" s="777"/>
      <c r="J14" s="777"/>
      <c r="K14" s="777"/>
      <c r="L14" s="777"/>
      <c r="M14" s="777"/>
      <c r="N14" s="777"/>
      <c r="O14" s="777"/>
      <c r="P14" s="777"/>
      <c r="Q14" s="777"/>
      <c r="S14" s="799"/>
      <c r="T14" s="799"/>
      <c r="U14" s="799"/>
      <c r="V14" s="799"/>
      <c r="W14" s="799"/>
      <c r="X14" s="799"/>
      <c r="Y14" s="799"/>
      <c r="Z14" s="799"/>
      <c r="AA14" s="799"/>
      <c r="AB14" s="799"/>
      <c r="AC14" s="799"/>
      <c r="AD14"/>
      <c r="AE14"/>
    </row>
    <row r="15" spans="2:31" ht="16" thickBot="1" x14ac:dyDescent="0.25">
      <c r="B15" s="815"/>
      <c r="C15" s="777"/>
      <c r="D15" s="777"/>
      <c r="E15" s="782" t="str">
        <f ca="1">CONCATENATE(UPPER(TEXT(U4,"JJ")),".",MONTH(INDEX(S5:Z10,MATCH(AE19,S5:S10),2)+1),".",TEXT(($AE$10+1),"TT")," ",TEXT(($AE$10+1),"TTT"))</f>
        <v>JJ.8.TT TTT</v>
      </c>
      <c r="F15" s="777"/>
      <c r="G15" s="777"/>
      <c r="H15" s="777"/>
      <c r="I15" s="777"/>
      <c r="J15" s="782" t="str">
        <f ca="1">CONCATENATE(UPPER(TEXT(X4,"JJ")),".",MONTH(INDEX(S5:Z10,MATCH(AE19,S5:S10),2)+4),".",TEXT(($AE$10+4),"TT")," ",TEXT(($AE$10+4),"TTT"))</f>
        <v>JJ.8.TT TTT</v>
      </c>
      <c r="K15" s="777"/>
      <c r="L15" s="815">
        <v>0</v>
      </c>
      <c r="M15" s="384" t="str">
        <f>INDEX($AD$25:$AE$27,MATCH(L15,$AD$25:$AD$27,0),2)</f>
        <v xml:space="preserve"> </v>
      </c>
      <c r="N15" s="777"/>
      <c r="O15" s="789"/>
      <c r="P15" s="777"/>
      <c r="Q15" s="777"/>
      <c r="S15" s="799"/>
      <c r="T15" s="799"/>
      <c r="U15" s="799"/>
      <c r="V15" s="799"/>
      <c r="W15" s="799"/>
      <c r="X15" s="799"/>
      <c r="Y15" s="799"/>
      <c r="Z15" s="799"/>
      <c r="AA15" s="799"/>
      <c r="AB15" s="799"/>
      <c r="AC15" s="799"/>
      <c r="AD15" s="799"/>
      <c r="AE15" s="778" t="s">
        <v>1785</v>
      </c>
    </row>
    <row r="16" spans="2:31" ht="16" thickBot="1" x14ac:dyDescent="0.25">
      <c r="B16" s="815">
        <v>1</v>
      </c>
      <c r="C16" s="384" t="str">
        <f>INDEX($AD$25:$AE$27,MATCH(B16,$AD$25:$AD$27,0),2)</f>
        <v>«</v>
      </c>
      <c r="D16" s="777"/>
      <c r="E16" s="789"/>
      <c r="F16" s="777"/>
      <c r="G16" s="815">
        <v>1</v>
      </c>
      <c r="H16" s="384" t="str">
        <f>INDEX($AD$25:$AE$27,MATCH(G16,$AD$25:$AD$27,0),2)</f>
        <v>«</v>
      </c>
      <c r="I16" s="777"/>
      <c r="J16" s="789"/>
      <c r="K16" s="777"/>
      <c r="L16" s="815"/>
      <c r="M16" s="777"/>
      <c r="N16" s="777"/>
      <c r="O16" s="777"/>
      <c r="P16" s="777"/>
      <c r="Q16" s="777"/>
      <c r="S16" s="799"/>
      <c r="T16" s="799"/>
      <c r="U16" s="799"/>
      <c r="V16" s="799"/>
      <c r="W16" s="799"/>
      <c r="X16" s="799"/>
      <c r="Y16" s="799"/>
      <c r="Z16" s="799"/>
      <c r="AA16" s="799"/>
      <c r="AB16" s="799"/>
      <c r="AC16" s="799"/>
      <c r="AD16" s="799"/>
      <c r="AE16" s="778" t="s">
        <v>426</v>
      </c>
    </row>
    <row r="17" spans="2:31" ht="16" thickBot="1" x14ac:dyDescent="0.25">
      <c r="B17" s="815"/>
      <c r="C17" s="777"/>
      <c r="D17" s="777"/>
      <c r="E17" s="777"/>
      <c r="F17" s="777"/>
      <c r="G17" s="815"/>
      <c r="H17" s="777"/>
      <c r="I17" s="777"/>
      <c r="J17" s="777"/>
      <c r="K17" s="777"/>
      <c r="L17" s="815">
        <v>0</v>
      </c>
      <c r="M17" s="384" t="str">
        <f>INDEX($AD$25:$AE$27,MATCH(L17,$AD$25:$AD$27,0),2)</f>
        <v xml:space="preserve"> </v>
      </c>
      <c r="N17" s="777"/>
      <c r="O17" s="789"/>
      <c r="P17" s="777"/>
      <c r="Q17" s="777"/>
      <c r="S17" s="799"/>
      <c r="T17" s="799"/>
      <c r="U17" s="799"/>
      <c r="V17" s="799"/>
      <c r="W17" s="799"/>
      <c r="X17" s="799"/>
      <c r="Y17" s="799"/>
      <c r="Z17" s="799"/>
      <c r="AA17" s="799"/>
      <c r="AB17" s="799"/>
      <c r="AC17" s="799"/>
      <c r="AD17" s="799"/>
      <c r="AE17" s="778" t="s">
        <v>422</v>
      </c>
    </row>
    <row r="18" spans="2:31" ht="16" thickBot="1" x14ac:dyDescent="0.25">
      <c r="B18" s="815">
        <v>0</v>
      </c>
      <c r="C18" s="384" t="str">
        <f>INDEX($AD$25:$AE$27,MATCH(B18,$AD$25:$AD$27,0),2)</f>
        <v xml:space="preserve"> </v>
      </c>
      <c r="D18" s="777"/>
      <c r="E18" s="789"/>
      <c r="F18" s="777"/>
      <c r="G18" s="815">
        <v>0</v>
      </c>
      <c r="H18" s="384" t="str">
        <f>INDEX($AD$25:$AE$27,MATCH(G18,$AD$25:$AD$27,0),2)</f>
        <v xml:space="preserve"> </v>
      </c>
      <c r="I18" s="777"/>
      <c r="J18" s="789"/>
      <c r="K18" s="777"/>
      <c r="L18" s="777"/>
      <c r="M18" s="777"/>
      <c r="N18" s="777"/>
      <c r="O18" s="777"/>
      <c r="P18" s="777"/>
      <c r="Q18" s="777"/>
      <c r="AD18" s="797" t="s">
        <v>427</v>
      </c>
      <c r="AE18" s="800">
        <v>1</v>
      </c>
    </row>
    <row r="19" spans="2:31" ht="16" thickBot="1" x14ac:dyDescent="0.25">
      <c r="B19" s="815"/>
      <c r="C19" s="777"/>
      <c r="D19" s="777"/>
      <c r="E19" s="777"/>
      <c r="F19" s="777"/>
      <c r="G19" s="815"/>
      <c r="H19" s="777"/>
      <c r="I19" s="777"/>
      <c r="J19" s="777"/>
      <c r="K19" s="777"/>
      <c r="L19" s="777"/>
      <c r="M19" s="777"/>
      <c r="N19" s="777"/>
      <c r="O19" s="777"/>
      <c r="P19" s="777"/>
      <c r="Q19" s="777"/>
      <c r="AD19" s="797" t="s">
        <v>620</v>
      </c>
      <c r="AE19" s="778">
        <f ca="1">WEEKNUM(AE10,$AE$12)</f>
        <v>32</v>
      </c>
    </row>
    <row r="20" spans="2:31" ht="16" thickBot="1" x14ac:dyDescent="0.25">
      <c r="B20" s="815">
        <v>0</v>
      </c>
      <c r="C20" s="384" t="str">
        <f>INDEX($AD$25:$AE$27,MATCH(B20,$AD$25:$AD$27,0),2)</f>
        <v xml:space="preserve"> </v>
      </c>
      <c r="D20" s="777"/>
      <c r="E20" s="789"/>
      <c r="F20" s="777"/>
      <c r="G20" s="815">
        <v>0</v>
      </c>
      <c r="H20" s="384" t="str">
        <f>INDEX($AD$25:$AE$27,MATCH(G20,$AD$25:$AD$27,0),2)</f>
        <v xml:space="preserve"> </v>
      </c>
      <c r="I20" s="777"/>
      <c r="J20" s="789"/>
      <c r="K20" s="777"/>
      <c r="L20" s="777"/>
      <c r="M20" s="801" t="s">
        <v>428</v>
      </c>
      <c r="N20" s="802"/>
      <c r="O20" s="803"/>
      <c r="P20" s="777"/>
      <c r="Q20" s="777"/>
    </row>
    <row r="21" spans="2:31" ht="16" thickBot="1" x14ac:dyDescent="0.25">
      <c r="B21" s="815"/>
      <c r="C21" s="777"/>
      <c r="D21" s="777"/>
      <c r="E21" s="777"/>
      <c r="F21" s="777"/>
      <c r="G21" s="815"/>
      <c r="H21" s="777"/>
      <c r="I21" s="777"/>
      <c r="J21" s="777"/>
      <c r="K21" s="777"/>
      <c r="L21" s="777"/>
      <c r="M21" s="804"/>
      <c r="N21" s="805"/>
      <c r="O21" s="806"/>
      <c r="P21" s="777"/>
      <c r="Q21" s="777"/>
      <c r="AD21" s="778" t="s">
        <v>452</v>
      </c>
      <c r="AE21" s="778">
        <f ca="1">IF(MONTH($T$5)&lt;MONTH($AE$9),MONTH($T$5),MONTH($AE$9))</f>
        <v>7</v>
      </c>
    </row>
    <row r="22" spans="2:31" ht="16" thickBot="1" x14ac:dyDescent="0.25">
      <c r="B22" s="815">
        <v>0</v>
      </c>
      <c r="C22" s="384" t="str">
        <f>INDEX($AD$25:$AE$27,MATCH(B22,$AD$25:$AD$27,0),2)</f>
        <v xml:space="preserve"> </v>
      </c>
      <c r="D22" s="777"/>
      <c r="E22" s="789"/>
      <c r="F22" s="777"/>
      <c r="G22" s="815">
        <v>0</v>
      </c>
      <c r="H22" s="384" t="str">
        <f>INDEX($AD$25:$AE$27,MATCH(G22,$AD$25:$AD$27,0),2)</f>
        <v xml:space="preserve"> </v>
      </c>
      <c r="I22" s="777"/>
      <c r="J22" s="789"/>
      <c r="K22" s="777"/>
      <c r="L22" s="777"/>
      <c r="M22" s="807"/>
      <c r="N22" s="808"/>
      <c r="O22" s="809"/>
      <c r="P22" s="777"/>
      <c r="Q22" s="777"/>
      <c r="AD22" s="778" t="s">
        <v>452</v>
      </c>
      <c r="AE22" s="778">
        <f ca="1">MONTH(INDEX(S5:Z10,MATCH(AE19,S5:S10),2))</f>
        <v>8</v>
      </c>
    </row>
    <row r="23" spans="2:31" ht="16" thickBot="1" x14ac:dyDescent="0.25">
      <c r="B23" s="815"/>
      <c r="C23" s="777"/>
      <c r="D23" s="777"/>
      <c r="E23" s="777"/>
      <c r="F23" s="777"/>
      <c r="G23" s="815"/>
      <c r="H23" s="777"/>
      <c r="I23" s="777"/>
      <c r="J23" s="777"/>
      <c r="K23" s="777"/>
      <c r="L23" s="777"/>
      <c r="M23" s="807"/>
      <c r="N23" s="808"/>
      <c r="O23" s="809"/>
      <c r="P23" s="777"/>
      <c r="Q23" s="777"/>
    </row>
    <row r="24" spans="2:31" ht="16" thickBot="1" x14ac:dyDescent="0.25">
      <c r="B24" s="815">
        <v>0</v>
      </c>
      <c r="C24" s="384" t="str">
        <f>INDEX($AD$25:$AE$27,MATCH(B24,$AD$25:$AD$27,0),2)</f>
        <v xml:space="preserve"> </v>
      </c>
      <c r="D24" s="777"/>
      <c r="E24" s="789"/>
      <c r="F24" s="777"/>
      <c r="G24" s="815">
        <v>0</v>
      </c>
      <c r="H24" s="384" t="str">
        <f>INDEX($AD$25:$AE$27,MATCH(G24,$AD$25:$AD$27,0),2)</f>
        <v xml:space="preserve"> </v>
      </c>
      <c r="I24" s="777"/>
      <c r="J24" s="789"/>
      <c r="K24" s="777"/>
      <c r="L24" s="777"/>
      <c r="M24" s="807"/>
      <c r="N24" s="808"/>
      <c r="O24" s="809"/>
      <c r="P24" s="777"/>
      <c r="Q24" s="777"/>
      <c r="AD24"/>
      <c r="AE24" s="778" t="s">
        <v>1784</v>
      </c>
    </row>
    <row r="25" spans="2:31" ht="15" x14ac:dyDescent="0.2">
      <c r="B25" s="815"/>
      <c r="C25" s="777"/>
      <c r="D25" s="777"/>
      <c r="E25" s="777"/>
      <c r="F25" s="777"/>
      <c r="G25" s="777"/>
      <c r="H25" s="777"/>
      <c r="I25" s="777"/>
      <c r="J25" s="777"/>
      <c r="K25" s="777"/>
      <c r="L25" s="777"/>
      <c r="M25" s="807"/>
      <c r="N25" s="808"/>
      <c r="O25" s="809"/>
      <c r="P25" s="777"/>
      <c r="Q25" s="777"/>
      <c r="AD25" s="817">
        <v>1</v>
      </c>
      <c r="AE25" s="817" t="s">
        <v>416</v>
      </c>
    </row>
    <row r="26" spans="2:31" ht="16" thickBot="1" x14ac:dyDescent="0.25">
      <c r="B26" s="815"/>
      <c r="C26" s="777"/>
      <c r="D26" s="777"/>
      <c r="E26" s="782" t="str">
        <f ca="1">CONCATENATE(UPPER(TEXT(V4,"JJ")),".",MONTH(INDEX(S5:Z10,MATCH(AE19,S5:S10),2)+2),".",TEXT(($AE$10+2),"TT")," ",TEXT(($AE$10+2),"TTT"))</f>
        <v>JJ.8.TT TTT</v>
      </c>
      <c r="F26" s="777"/>
      <c r="G26" s="777"/>
      <c r="H26" s="777"/>
      <c r="I26" s="777"/>
      <c r="J26" s="782" t="str">
        <f ca="1">CONCATENATE(UPPER(TEXT(Y4,"JJ")),"  ",MONTH(INDEX(S5:Z10,MATCH(AE19,S5:S10),2)+5),".",TEXT(($AE$10+5),"TT")," ",TEXT(($AE$10+5),"TTT"))</f>
        <v>JJ  8.TT TTT</v>
      </c>
      <c r="K26" s="777"/>
      <c r="L26" s="777"/>
      <c r="M26" s="807"/>
      <c r="N26" s="808"/>
      <c r="O26" s="809"/>
      <c r="P26" s="777"/>
      <c r="Q26" s="777"/>
      <c r="AD26" s="817">
        <v>0</v>
      </c>
      <c r="AE26" s="817" t="s">
        <v>781</v>
      </c>
    </row>
    <row r="27" spans="2:31" ht="16" thickBot="1" x14ac:dyDescent="0.25">
      <c r="B27" s="815">
        <v>1</v>
      </c>
      <c r="C27" s="384" t="str">
        <f>INDEX($AD$25:$AE$27,MATCH(B27,$AD$25:$AD$27,0),2)</f>
        <v>«</v>
      </c>
      <c r="D27" s="777"/>
      <c r="E27" s="789"/>
      <c r="F27" s="777"/>
      <c r="G27" s="815">
        <v>1</v>
      </c>
      <c r="H27" s="384" t="str">
        <f>INDEX($AD$25:$AE$27,MATCH(G27,$AD$25:$AD$27,0),2)</f>
        <v>«</v>
      </c>
      <c r="I27" s="777"/>
      <c r="J27" s="789"/>
      <c r="K27" s="777"/>
      <c r="L27" s="777"/>
      <c r="M27" s="807"/>
      <c r="N27" s="808"/>
      <c r="O27" s="809"/>
      <c r="P27" s="777"/>
      <c r="Q27" s="777"/>
      <c r="AD27" s="817" t="s">
        <v>781</v>
      </c>
      <c r="AE27" s="817" t="s">
        <v>781</v>
      </c>
    </row>
    <row r="28" spans="2:31" ht="16" thickBot="1" x14ac:dyDescent="0.25">
      <c r="B28" s="815"/>
      <c r="C28" s="777"/>
      <c r="D28" s="777"/>
      <c r="E28" s="777"/>
      <c r="F28" s="777"/>
      <c r="G28" s="815"/>
      <c r="H28" s="777"/>
      <c r="I28" s="777"/>
      <c r="J28" s="777"/>
      <c r="K28" s="777"/>
      <c r="L28" s="777"/>
      <c r="M28" s="807"/>
      <c r="N28" s="808"/>
      <c r="O28" s="809"/>
      <c r="P28" s="777"/>
      <c r="Q28" s="777"/>
    </row>
    <row r="29" spans="2:31" ht="16" thickBot="1" x14ac:dyDescent="0.25">
      <c r="B29" s="815">
        <v>0</v>
      </c>
      <c r="C29" s="384" t="str">
        <f>INDEX($AD$25:$AE$27,MATCH(B29,$AD$25:$AD$27,0),2)</f>
        <v xml:space="preserve"> </v>
      </c>
      <c r="D29" s="777"/>
      <c r="E29" s="789"/>
      <c r="F29" s="777"/>
      <c r="G29" s="815">
        <v>0</v>
      </c>
      <c r="H29" s="384" t="str">
        <f>INDEX($AD$25:$AE$27,MATCH(G29,$AD$25:$AD$27,0),2)</f>
        <v xml:space="preserve"> </v>
      </c>
      <c r="I29" s="777"/>
      <c r="J29" s="789"/>
      <c r="K29" s="777"/>
      <c r="L29" s="777"/>
      <c r="M29" s="807"/>
      <c r="N29" s="808"/>
      <c r="O29" s="809"/>
      <c r="P29" s="777"/>
      <c r="Q29" s="777"/>
    </row>
    <row r="30" spans="2:31" ht="16" thickBot="1" x14ac:dyDescent="0.25">
      <c r="B30" s="815"/>
      <c r="C30" s="777"/>
      <c r="D30" s="777"/>
      <c r="E30" s="777"/>
      <c r="F30" s="777"/>
      <c r="G30" s="815"/>
      <c r="H30" s="777"/>
      <c r="I30" s="777"/>
      <c r="J30" s="777"/>
      <c r="K30" s="777"/>
      <c r="L30" s="777"/>
      <c r="M30" s="807"/>
      <c r="N30" s="808"/>
      <c r="O30" s="809"/>
      <c r="P30" s="777"/>
      <c r="Q30" s="777"/>
    </row>
    <row r="31" spans="2:31" ht="16" thickBot="1" x14ac:dyDescent="0.25">
      <c r="B31" s="815">
        <v>0</v>
      </c>
      <c r="C31" s="384" t="str">
        <f>INDEX($AD$25:$AE$27,MATCH(B31,$AD$25:$AD$27,0),2)</f>
        <v xml:space="preserve"> </v>
      </c>
      <c r="D31" s="777"/>
      <c r="E31" s="789"/>
      <c r="F31" s="777"/>
      <c r="G31" s="815">
        <v>0</v>
      </c>
      <c r="H31" s="384" t="str">
        <f>INDEX($AD$25:$AE$27,MATCH(G31,$AD$25:$AD$27,0),2)</f>
        <v xml:space="preserve"> </v>
      </c>
      <c r="I31" s="777"/>
      <c r="J31" s="789"/>
      <c r="K31" s="777"/>
      <c r="L31" s="777"/>
      <c r="M31" s="807"/>
      <c r="N31" s="808"/>
      <c r="O31" s="809"/>
      <c r="P31" s="777"/>
      <c r="Q31" s="777"/>
    </row>
    <row r="32" spans="2:31" ht="16" thickBot="1" x14ac:dyDescent="0.25">
      <c r="B32" s="815"/>
      <c r="C32" s="777"/>
      <c r="D32" s="777"/>
      <c r="E32" s="777"/>
      <c r="F32" s="777"/>
      <c r="G32" s="815"/>
      <c r="H32" s="777"/>
      <c r="I32" s="777"/>
      <c r="J32" s="777"/>
      <c r="K32" s="777"/>
      <c r="L32" s="777"/>
      <c r="M32" s="807"/>
      <c r="N32" s="808"/>
      <c r="O32" s="809"/>
      <c r="P32" s="777"/>
      <c r="Q32" s="777"/>
    </row>
    <row r="33" spans="2:15" ht="16" thickBot="1" x14ac:dyDescent="0.25">
      <c r="B33" s="815">
        <v>0</v>
      </c>
      <c r="C33" s="384" t="str">
        <f>INDEX($AD$25:$AE$27,MATCH(B33,$AD$25:$AD$27,0),2)</f>
        <v xml:space="preserve"> </v>
      </c>
      <c r="D33" s="777"/>
      <c r="E33" s="789"/>
      <c r="F33" s="777"/>
      <c r="G33" s="815">
        <v>0</v>
      </c>
      <c r="H33" s="384" t="str">
        <f>INDEX($AD$25:$AE$27,MATCH(G33,$AD$25:$AD$27,0),2)</f>
        <v xml:space="preserve"> </v>
      </c>
      <c r="I33" s="777"/>
      <c r="J33" s="789"/>
      <c r="K33" s="777"/>
      <c r="L33" s="777"/>
      <c r="M33" s="807"/>
      <c r="N33" s="808"/>
      <c r="O33" s="809"/>
    </row>
    <row r="34" spans="2:15" ht="16" thickBot="1" x14ac:dyDescent="0.25">
      <c r="B34" s="815"/>
      <c r="C34" s="777"/>
      <c r="D34" s="777"/>
      <c r="E34" s="777"/>
      <c r="F34" s="777"/>
      <c r="G34" s="815"/>
      <c r="H34" s="777"/>
      <c r="I34" s="777"/>
      <c r="J34" s="777"/>
      <c r="K34" s="777"/>
      <c r="L34" s="777"/>
      <c r="M34" s="807"/>
      <c r="N34" s="808"/>
      <c r="O34" s="809"/>
    </row>
    <row r="35" spans="2:15" ht="16" thickBot="1" x14ac:dyDescent="0.25">
      <c r="B35" s="815">
        <v>0</v>
      </c>
      <c r="C35" s="384" t="str">
        <f>INDEX($AD$25:$AE$27,MATCH(B35,$AD$25:$AD$27,0),2)</f>
        <v xml:space="preserve"> </v>
      </c>
      <c r="D35" s="777"/>
      <c r="E35" s="789"/>
      <c r="F35" s="777"/>
      <c r="G35" s="815">
        <v>0</v>
      </c>
      <c r="H35" s="384" t="str">
        <f>INDEX($AD$25:$AE$27,MATCH(G35,$AD$25:$AD$27,0),2)</f>
        <v xml:space="preserve"> </v>
      </c>
      <c r="I35" s="777"/>
      <c r="J35" s="789"/>
      <c r="K35" s="777"/>
      <c r="L35" s="777"/>
      <c r="M35" s="810"/>
      <c r="N35" s="811"/>
      <c r="O35" s="812"/>
    </row>
  </sheetData>
  <mergeCells count="2">
    <mergeCell ref="S3:S4"/>
    <mergeCell ref="T3:Z3"/>
  </mergeCells>
  <conditionalFormatting sqref="M5:M17 C5:C35 H5:H35">
    <cfRule type="expression" dxfId="9" priority="5651">
      <formula>C5=$AE$25</formula>
    </cfRule>
    <cfRule type="expression" dxfId="8" priority="5652">
      <formula>C5=$AE$26</formula>
    </cfRule>
  </conditionalFormatting>
  <conditionalFormatting sqref="T5:Z10">
    <cfRule type="expression" dxfId="7" priority="3">
      <formula>MONTH(T5)&lt;&gt;MONTH($T$3)</formula>
    </cfRule>
    <cfRule type="cellIs" dxfId="6" priority="4" operator="equal">
      <formula>$AE$13</formula>
    </cfRule>
    <cfRule type="expression" dxfId="5" priority="5">
      <formula>CHOOSE(WEEKDAY(T5), "Sun","Mon","Tue","Wed","Thu","Fri","Sat")="Sat"</formula>
    </cfRule>
    <cfRule type="expression" dxfId="4" priority="6">
      <formula>CHOOSE(WEEKDAY(T5), "Sun","Mon","Tue","Wed","Thu","Fri","Sat")="Sun"</formula>
    </cfRule>
  </conditionalFormatting>
  <dataValidations count="1">
    <dataValidation type="list" allowBlank="1" showInputMessage="1" showErrorMessage="1" sqref="AE11" xr:uid="{4E53E178-4F72-4852-A6B3-AC74C8EE86AD}">
      <formula1>$AE$16:$AE$17</formula1>
    </dataValidation>
  </dataValidations>
  <pageMargins left="0.7" right="0.7" top="0.75" bottom="0.75" header="0.3" footer="0.3"/>
  <pageSetup paperSize="9" scale="9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E04A-BF7C-484E-A41C-79F52FC0305E}">
  <sheetPr codeName="Tabelle29"/>
  <dimension ref="B2:X9"/>
  <sheetViews>
    <sheetView workbookViewId="0">
      <selection activeCell="C3" sqref="C3"/>
    </sheetView>
  </sheetViews>
  <sheetFormatPr baseColWidth="10" defaultColWidth="5.6640625" defaultRowHeight="15" x14ac:dyDescent="0.2"/>
  <cols>
    <col min="2" max="2" width="5.6640625" customWidth="1"/>
    <col min="4" max="4" width="5.6640625" customWidth="1"/>
    <col min="8" max="23" width="5.6640625" customWidth="1"/>
  </cols>
  <sheetData>
    <row r="2" spans="2:24" x14ac:dyDescent="0.2">
      <c r="B2" s="298"/>
      <c r="C2" s="198" t="s">
        <v>1768</v>
      </c>
      <c r="D2" s="198" t="s">
        <v>1769</v>
      </c>
      <c r="E2" s="198" t="s">
        <v>1767</v>
      </c>
      <c r="F2" s="198" t="s">
        <v>1767</v>
      </c>
      <c r="H2" s="198" t="s">
        <v>1700</v>
      </c>
      <c r="I2" s="198" t="s">
        <v>949</v>
      </c>
      <c r="J2" s="198" t="s">
        <v>1790</v>
      </c>
      <c r="K2" s="198" t="s">
        <v>426</v>
      </c>
      <c r="L2" s="198" t="s">
        <v>89</v>
      </c>
      <c r="M2" s="198" t="s">
        <v>422</v>
      </c>
      <c r="N2" s="198" t="s">
        <v>1801</v>
      </c>
      <c r="O2" s="198" t="s">
        <v>1799</v>
      </c>
      <c r="P2" s="198" t="s">
        <v>1804</v>
      </c>
      <c r="Q2" s="198" t="s">
        <v>1669</v>
      </c>
      <c r="R2" s="198" t="s">
        <v>1700</v>
      </c>
      <c r="S2" s="198" t="s">
        <v>1807</v>
      </c>
      <c r="T2" s="198" t="s">
        <v>1808</v>
      </c>
      <c r="U2" s="198" t="s">
        <v>1810</v>
      </c>
      <c r="V2" s="198" t="s">
        <v>777</v>
      </c>
      <c r="W2" s="198" t="s">
        <v>1792</v>
      </c>
      <c r="X2" s="198" t="s">
        <v>1795</v>
      </c>
    </row>
    <row r="3" spans="2:24" x14ac:dyDescent="0.2">
      <c r="B3" s="298" t="s">
        <v>1777</v>
      </c>
      <c r="C3" s="766">
        <v>80.900000000000006</v>
      </c>
      <c r="D3" s="722" t="s">
        <v>1772</v>
      </c>
      <c r="E3" s="298">
        <v>15</v>
      </c>
      <c r="F3" s="298">
        <v>15</v>
      </c>
      <c r="H3" t="s">
        <v>1786</v>
      </c>
      <c r="I3" t="s">
        <v>1787</v>
      </c>
      <c r="J3" t="s">
        <v>1788</v>
      </c>
      <c r="K3" t="s">
        <v>1789</v>
      </c>
      <c r="V3" t="s">
        <v>1809</v>
      </c>
      <c r="W3" t="s">
        <v>1791</v>
      </c>
      <c r="X3" t="s">
        <v>1796</v>
      </c>
    </row>
    <row r="4" spans="2:24" x14ac:dyDescent="0.2">
      <c r="B4" s="298" t="s">
        <v>1778</v>
      </c>
      <c r="C4" s="767">
        <v>68.5</v>
      </c>
      <c r="D4" s="722" t="s">
        <v>1774</v>
      </c>
      <c r="E4" s="198"/>
      <c r="F4" s="198"/>
      <c r="H4" t="s">
        <v>1786</v>
      </c>
      <c r="I4" t="s">
        <v>1787</v>
      </c>
      <c r="L4" t="s">
        <v>1793</v>
      </c>
      <c r="M4" s="395"/>
      <c r="N4" s="395"/>
      <c r="Q4" s="395"/>
      <c r="R4" s="395" t="s">
        <v>1794</v>
      </c>
      <c r="S4" s="395"/>
      <c r="T4" s="395"/>
      <c r="U4" s="395"/>
      <c r="V4" t="s">
        <v>1809</v>
      </c>
      <c r="W4" t="s">
        <v>1791</v>
      </c>
    </row>
    <row r="5" spans="2:24" x14ac:dyDescent="0.2">
      <c r="B5" s="298" t="s">
        <v>1780</v>
      </c>
      <c r="C5" s="769">
        <v>67.8</v>
      </c>
      <c r="D5" s="722" t="s">
        <v>1776</v>
      </c>
      <c r="E5" s="298"/>
      <c r="F5" s="298"/>
      <c r="H5" t="s">
        <v>1786</v>
      </c>
      <c r="I5" t="s">
        <v>1787</v>
      </c>
      <c r="M5" t="s">
        <v>1797</v>
      </c>
      <c r="N5" t="s">
        <v>1800</v>
      </c>
      <c r="Q5" t="s">
        <v>1798</v>
      </c>
      <c r="V5" t="s">
        <v>1809</v>
      </c>
      <c r="W5" t="s">
        <v>1791</v>
      </c>
    </row>
    <row r="6" spans="2:24" x14ac:dyDescent="0.2">
      <c r="B6" s="298" t="s">
        <v>1779</v>
      </c>
      <c r="C6" s="768">
        <v>72.2</v>
      </c>
      <c r="D6" s="722" t="s">
        <v>1775</v>
      </c>
      <c r="E6" s="198"/>
      <c r="F6" s="198"/>
      <c r="M6" t="s">
        <v>1797</v>
      </c>
      <c r="Q6" s="395"/>
      <c r="R6" s="395" t="s">
        <v>1794</v>
      </c>
      <c r="S6" s="395"/>
      <c r="T6" s="395"/>
      <c r="U6" s="395"/>
      <c r="V6" t="s">
        <v>1809</v>
      </c>
      <c r="W6" t="s">
        <v>1791</v>
      </c>
    </row>
    <row r="7" spans="2:24" x14ac:dyDescent="0.2">
      <c r="B7" s="298" t="s">
        <v>1771</v>
      </c>
      <c r="C7" s="772">
        <v>67.3</v>
      </c>
      <c r="D7" s="722" t="s">
        <v>1773</v>
      </c>
      <c r="E7" s="198"/>
      <c r="F7" s="198"/>
      <c r="O7" t="s">
        <v>1802</v>
      </c>
      <c r="P7" t="s">
        <v>1803</v>
      </c>
      <c r="S7" t="s">
        <v>1805</v>
      </c>
      <c r="T7" t="s">
        <v>1806</v>
      </c>
      <c r="V7" t="s">
        <v>1809</v>
      </c>
      <c r="W7" t="s">
        <v>1791</v>
      </c>
    </row>
    <row r="8" spans="2:24" x14ac:dyDescent="0.2">
      <c r="B8" s="298" t="s">
        <v>1781</v>
      </c>
      <c r="C8" s="770">
        <v>72.3</v>
      </c>
      <c r="D8" s="722" t="s">
        <v>1782</v>
      </c>
      <c r="E8" s="198"/>
      <c r="F8" s="198"/>
      <c r="O8" t="s">
        <v>1802</v>
      </c>
      <c r="P8" t="s">
        <v>1803</v>
      </c>
      <c r="Q8" t="s">
        <v>1798</v>
      </c>
      <c r="U8" t="s">
        <v>1811</v>
      </c>
      <c r="V8" t="s">
        <v>1809</v>
      </c>
      <c r="W8" t="s">
        <v>1791</v>
      </c>
    </row>
    <row r="9" spans="2:24" x14ac:dyDescent="0.2">
      <c r="B9" s="298" t="s">
        <v>1770</v>
      </c>
      <c r="C9" s="771">
        <v>77.400000000000006</v>
      </c>
      <c r="D9" s="722" t="s">
        <v>1776</v>
      </c>
      <c r="E9" s="198"/>
      <c r="F9" s="198"/>
      <c r="O9" t="s">
        <v>1802</v>
      </c>
      <c r="P9" t="s">
        <v>1803</v>
      </c>
      <c r="R9" s="395" t="s">
        <v>1794</v>
      </c>
      <c r="V9" t="s">
        <v>1809</v>
      </c>
      <c r="W9" t="s">
        <v>1791</v>
      </c>
    </row>
  </sheetData>
  <dataValidations count="9">
    <dataValidation allowBlank="1" showInputMessage="1" showErrorMessage="1" promptTitle="WLSFT" prompt="Wald - Laupen - SanktGallenKappel - Flawil  - Gossau - Tübach _x000a_(Tankstelle) _x000a_67.3 km" sqref="C8" xr:uid="{1544B86A-94AD-4EBD-A2E0-053BBBB429FE}"/>
    <dataValidation allowBlank="1" showInputMessage="1" showErrorMessage="1" promptTitle="WGKWT" prompt="Wald - Gibswil - Kirchberg - Wil - Tübach _x000a_(Tankstelle) _x000a_68.5 km" sqref="C4" xr:uid="{3FA9449D-9FFC-4BAC-8477-590498D7765F}"/>
    <dataValidation allowBlank="1" showInputMessage="1" showErrorMessage="1" promptTitle="WGTST" prompt="Wald - Gibswil - Turbenthal - Sirnach - Tübach (Tankstelle)_x000a_80.9 km" sqref="C3" xr:uid="{5038CA0F-302C-4295-A886-D3335413F470}"/>
    <dataValidation allowBlank="1" showInputMessage="1" showErrorMessage="1" promptTitle="WLSWT" prompt="Wald - Laupen - SanktGallenKappel - Lichtensteig - Waldstatt  - SG - Tübach _x000a_(Tankstelle) _x000a_67.3 km" sqref="C7" xr:uid="{5AEF8DB4-EF82-4468-AD8B-5A1C7ADA0367}"/>
    <dataValidation allowBlank="1" showInputMessage="1" showErrorMessage="1" promptTitle="WLSWT" prompt="Wald - Laupen - SanktGallenKappel - Wil - Tübach _x000a_(Tankstelle) _x000a_77.4 km" sqref="C9" xr:uid="{EEFEAD44-D542-4F71-BF47-A4A5E3E75E04}"/>
    <dataValidation allowBlank="1" showInputMessage="1" showErrorMessage="1" promptTitle="WAH" prompt="Weg Arbeit - Haus" sqref="D2" xr:uid="{70E4B83B-8335-4189-B450-AA0733FF1047}"/>
    <dataValidation allowBlank="1" showInputMessage="1" showErrorMessage="1" promptTitle="WHA" prompt="Weg Haus - Arbeit" sqref="C2" xr:uid="{9117665B-A208-41AE-A7B2-D67006885EDB}"/>
    <dataValidation allowBlank="1" showInputMessage="1" showErrorMessage="1" promptTitle="WMLGT" prompt="Wald - Mosnang - Lutisburg - Flawil - Tübach _x000a_(Tankstelle) _x000a_67.8 km" sqref="C5" xr:uid="{505A14EF-B7C9-4417-A6E9-B866EC404CC8}"/>
    <dataValidation allowBlank="1" showInputMessage="1" showErrorMessage="1" promptTitle="WGMWT" prompt="Wald - Gibswil - Mosnang - Wil - Tübach _x000a_(Tankstelle) _x000a_72.2 km" sqref="C6" xr:uid="{63EF631C-7BE5-488C-9732-E3D5D154ADBB}"/>
  </dataValidations>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C6B9-A1AF-4DCF-A851-49F890A4E98B}">
  <sheetPr codeName="Tabelle30">
    <tabColor theme="9" tint="-0.249977111117893"/>
    <pageSetUpPr fitToPage="1"/>
  </sheetPr>
  <dimension ref="A2:AM35"/>
  <sheetViews>
    <sheetView zoomScale="70" zoomScaleNormal="70" zoomScaleSheetLayoutView="70" zoomScalePageLayoutView="70" workbookViewId="0"/>
  </sheetViews>
  <sheetFormatPr baseColWidth="10" defaultColWidth="9.1640625" defaultRowHeight="18.75" customHeight="1" outlineLevelCol="1" x14ac:dyDescent="0.2"/>
  <cols>
    <col min="1" max="1" width="2.6640625" style="338" customWidth="1"/>
    <col min="2" max="3" width="3.33203125" style="338" customWidth="1"/>
    <col min="4" max="4" width="32.83203125" style="338" customWidth="1"/>
    <col min="5" max="5" width="8.6640625" style="338" customWidth="1"/>
    <col min="6" max="7" width="3.33203125" style="338" customWidth="1"/>
    <col min="8" max="8" width="32.83203125" style="338" customWidth="1"/>
    <col min="9" max="9" width="8.6640625" style="338" customWidth="1"/>
    <col min="10" max="11" width="3.33203125" style="338" customWidth="1"/>
    <col min="12" max="12" width="32.83203125" style="338" customWidth="1"/>
    <col min="13" max="13" width="2.6640625" customWidth="1"/>
    <col min="14" max="14" width="2.6640625" customWidth="1" outlineLevel="1"/>
    <col min="15" max="22" width="5.6640625" style="248" customWidth="1" outlineLevel="1"/>
    <col min="23" max="23" width="2.6640625" style="248" customWidth="1" outlineLevel="1"/>
    <col min="24" max="24" width="2.6640625" style="248" customWidth="1"/>
    <col min="25" max="25" width="2.6640625" style="248" customWidth="1" outlineLevel="1"/>
    <col min="26" max="26" width="5.6640625" style="778" customWidth="1" outlineLevel="1"/>
    <col min="27" max="27" width="9.6640625" style="778" customWidth="1" outlineLevel="1"/>
    <col min="28" max="28" width="2.6640625" style="248" customWidth="1" outlineLevel="1"/>
    <col min="29" max="29" width="2.6640625" style="248" customWidth="1"/>
    <col min="30" max="39" width="8.6640625" style="248" customWidth="1"/>
    <col min="40" max="41" width="8.6640625" customWidth="1"/>
    <col min="42" max="42" width="9.83203125" bestFit="1" customWidth="1"/>
    <col min="43" max="44" width="11" bestFit="1" customWidth="1"/>
  </cols>
  <sheetData>
    <row r="2" spans="2:27" ht="25" thickBot="1" x14ac:dyDescent="0.25">
      <c r="B2" s="979" t="s">
        <v>412</v>
      </c>
      <c r="C2" s="980"/>
      <c r="D2" s="980"/>
      <c r="E2" s="980"/>
      <c r="F2" s="980"/>
      <c r="G2" s="980"/>
      <c r="H2" s="980"/>
      <c r="I2" s="779"/>
      <c r="J2" s="979" t="str">
        <f ca="1">CONCATENATE("Week"," ",WEEKNUM(AA9,AA12)," ",YEAR(AA9))</f>
        <v>Week 32 2026</v>
      </c>
      <c r="K2" s="980"/>
      <c r="L2" s="980"/>
      <c r="M2" s="328"/>
      <c r="N2" s="295"/>
    </row>
    <row r="3" spans="2:27" ht="15" x14ac:dyDescent="0.2">
      <c r="B3" s="777"/>
      <c r="C3" s="777"/>
      <c r="D3" s="777"/>
      <c r="E3" s="777"/>
      <c r="F3" s="777"/>
      <c r="G3" s="777"/>
      <c r="H3" s="777"/>
      <c r="I3" s="777"/>
      <c r="J3" s="777"/>
      <c r="K3" s="777"/>
      <c r="L3" s="777"/>
      <c r="M3" s="777"/>
      <c r="O3" s="974" t="s">
        <v>413</v>
      </c>
      <c r="P3" s="976">
        <f ca="1">IF(AA3&lt;&gt;0,AA3,IF(AA7&lt;&gt;0,AA7,DATE(YEAR(TODAY()),MONTH(TODAY()),1)))</f>
        <v>44773</v>
      </c>
      <c r="Q3" s="977"/>
      <c r="R3" s="977"/>
      <c r="S3" s="977"/>
      <c r="T3" s="977"/>
      <c r="U3" s="977"/>
      <c r="V3" s="978"/>
      <c r="W3" s="3"/>
      <c r="X3" s="3"/>
      <c r="Y3" s="3"/>
      <c r="Z3" s="780" t="s">
        <v>414</v>
      </c>
      <c r="AA3" s="781"/>
    </row>
    <row r="4" spans="2:27" ht="16" thickBot="1" x14ac:dyDescent="0.25">
      <c r="B4" s="777"/>
      <c r="C4" s="777"/>
      <c r="D4" s="782" t="str">
        <f ca="1">CONCATENATE(UPPER(TEXT(P4,"JJ")),".",MONTH(INDEX(O5:V10,MATCH(AA18,O5:O10),2)),".",TEXT(($AA$10),"TT")," ",TEXT(($AA$10),"TTT"))</f>
        <v>JJ.8.TT TTT</v>
      </c>
      <c r="E4" s="777"/>
      <c r="F4" s="777"/>
      <c r="G4" s="777"/>
      <c r="H4" s="782" t="str">
        <f ca="1">CONCATENATE(UPPER(TEXT(S4,"JJ")),".",MONTH(INDEX(O5:V10,MATCH(AA18,O5:O10),2)+3),".",TEXT(($AA$10+3),"TT")," ",TEXT(($AA$10+3),"TTT"))</f>
        <v>JJ.8.TT TTT</v>
      </c>
      <c r="I4" s="777"/>
      <c r="J4" s="777"/>
      <c r="K4" s="777"/>
      <c r="L4" s="782" t="str">
        <f ca="1">CONCATENATE(UPPER(TEXT(V4,"JJ")),".",MONTH(INDEX(O5:V10,MATCH(AA18,O5:O10),2)+6),".",TEXT(($AA$10+6),"TT")," ",TEXT(($AA$10+6),"TTT"))</f>
        <v>JJ.8.TT TTT</v>
      </c>
      <c r="M4" s="782"/>
      <c r="N4" s="783"/>
      <c r="O4" s="975"/>
      <c r="P4" s="784">
        <f ca="1">P5</f>
        <v>44768</v>
      </c>
      <c r="Q4" s="785">
        <f t="shared" ref="Q4:V4" ca="1" si="0">Q5</f>
        <v>44769</v>
      </c>
      <c r="R4" s="785">
        <f t="shared" ca="1" si="0"/>
        <v>44770</v>
      </c>
      <c r="S4" s="785">
        <f t="shared" ca="1" si="0"/>
        <v>44771</v>
      </c>
      <c r="T4" s="785">
        <f t="shared" ca="1" si="0"/>
        <v>44772</v>
      </c>
      <c r="U4" s="785">
        <f t="shared" ca="1" si="0"/>
        <v>44773</v>
      </c>
      <c r="V4" s="786">
        <f t="shared" ca="1" si="0"/>
        <v>44774</v>
      </c>
      <c r="W4" s="3"/>
      <c r="X4" s="3"/>
      <c r="Y4" s="3"/>
      <c r="Z4" s="787" t="s">
        <v>415</v>
      </c>
      <c r="AA4" s="788"/>
    </row>
    <row r="5" spans="2:27" ht="16" thickBot="1" x14ac:dyDescent="0.25">
      <c r="B5" s="384" t="s">
        <v>416</v>
      </c>
      <c r="C5" s="777"/>
      <c r="D5" s="789"/>
      <c r="E5" s="777"/>
      <c r="F5" s="776" t="s">
        <v>416</v>
      </c>
      <c r="G5" s="777"/>
      <c r="H5" s="789"/>
      <c r="I5" s="777"/>
      <c r="J5" s="776" t="s">
        <v>416</v>
      </c>
      <c r="K5" s="777"/>
      <c r="L5" s="789"/>
      <c r="M5" s="777"/>
      <c r="O5" s="790">
        <f t="shared" ref="O5:O10" ca="1" si="1">WEEKNUM(P5,$AA$12)</f>
        <v>31</v>
      </c>
      <c r="P5" s="791">
        <f ca="1">DATE(YEAR(AA9),MONTH(AA9),1)-(WEEKDAY(DATE(YEAR(AA9),MONTH(AA9),1),1)-(AA12-1))-IF((WEEKDAY(DATE(YEAR(AA9),MONTH(AA9),1),1)-(AA12-1))&lt;=0,7,0)+1</f>
        <v>44768</v>
      </c>
      <c r="Q5" s="791">
        <f t="shared" ref="Q5:V10" ca="1" si="2">P5+1</f>
        <v>44769</v>
      </c>
      <c r="R5" s="791">
        <f t="shared" ca="1" si="2"/>
        <v>44770</v>
      </c>
      <c r="S5" s="791">
        <f t="shared" ca="1" si="2"/>
        <v>44771</v>
      </c>
      <c r="T5" s="791">
        <f t="shared" ca="1" si="2"/>
        <v>44772</v>
      </c>
      <c r="U5" s="791">
        <f t="shared" ca="1" si="2"/>
        <v>44773</v>
      </c>
      <c r="V5" s="791">
        <f t="shared" ca="1" si="2"/>
        <v>44774</v>
      </c>
      <c r="W5" s="3"/>
      <c r="X5" s="3"/>
      <c r="Y5" s="3"/>
      <c r="Z5" s="787" t="s">
        <v>417</v>
      </c>
      <c r="AA5" s="792"/>
    </row>
    <row r="6" spans="2:27" ht="16" thickBot="1" x14ac:dyDescent="0.25">
      <c r="B6" s="777"/>
      <c r="C6" s="777"/>
      <c r="D6" s="777"/>
      <c r="E6" s="777"/>
      <c r="F6" s="777"/>
      <c r="G6" s="777"/>
      <c r="H6" s="777"/>
      <c r="I6" s="777"/>
      <c r="J6" s="777"/>
      <c r="K6" s="777"/>
      <c r="L6" s="777"/>
      <c r="M6" s="777"/>
      <c r="O6" s="790">
        <f t="shared" ca="1" si="1"/>
        <v>32</v>
      </c>
      <c r="P6" s="791">
        <f ca="1">V5+1</f>
        <v>44775</v>
      </c>
      <c r="Q6" s="791">
        <f ca="1">P6+1</f>
        <v>44776</v>
      </c>
      <c r="R6" s="791">
        <f t="shared" ca="1" si="2"/>
        <v>44777</v>
      </c>
      <c r="S6" s="791">
        <f t="shared" ca="1" si="2"/>
        <v>44778</v>
      </c>
      <c r="T6" s="791">
        <f t="shared" ca="1" si="2"/>
        <v>44779</v>
      </c>
      <c r="U6" s="791">
        <f t="shared" ca="1" si="2"/>
        <v>44780</v>
      </c>
      <c r="V6" s="791">
        <f t="shared" ca="1" si="2"/>
        <v>44781</v>
      </c>
      <c r="W6" s="3"/>
      <c r="X6" s="3"/>
      <c r="Y6" s="3"/>
      <c r="Z6" s="787" t="s">
        <v>418</v>
      </c>
      <c r="AA6" s="788"/>
    </row>
    <row r="7" spans="2:27" ht="16" thickBot="1" x14ac:dyDescent="0.25">
      <c r="B7" s="384" t="s">
        <v>416</v>
      </c>
      <c r="C7" s="777"/>
      <c r="D7" s="789"/>
      <c r="E7" s="777"/>
      <c r="F7" s="776" t="s">
        <v>416</v>
      </c>
      <c r="G7" s="777"/>
      <c r="H7" s="789"/>
      <c r="I7" s="777"/>
      <c r="J7" s="776" t="s">
        <v>416</v>
      </c>
      <c r="K7" s="777"/>
      <c r="L7" s="789"/>
      <c r="M7" s="777"/>
      <c r="O7" s="790">
        <f t="shared" ca="1" si="1"/>
        <v>33</v>
      </c>
      <c r="P7" s="791">
        <f ca="1">V6+1</f>
        <v>44782</v>
      </c>
      <c r="Q7" s="791">
        <f ca="1">P7+1</f>
        <v>44783</v>
      </c>
      <c r="R7" s="791">
        <f t="shared" ca="1" si="2"/>
        <v>44784</v>
      </c>
      <c r="S7" s="791">
        <f t="shared" ca="1" si="2"/>
        <v>44785</v>
      </c>
      <c r="T7" s="791">
        <f t="shared" ca="1" si="2"/>
        <v>44786</v>
      </c>
      <c r="U7" s="791">
        <f t="shared" ca="1" si="2"/>
        <v>44787</v>
      </c>
      <c r="V7" s="791">
        <f t="shared" ca="1" si="2"/>
        <v>44788</v>
      </c>
      <c r="W7" s="3"/>
      <c r="X7" s="3"/>
      <c r="Y7" s="3"/>
      <c r="Z7" s="3"/>
      <c r="AA7" s="793">
        <f>IF(AND(AA4=0,AA5=0),0,DATE(AA4,AA5,AA6))</f>
        <v>0</v>
      </c>
    </row>
    <row r="8" spans="2:27" ht="16" thickBot="1" x14ac:dyDescent="0.25">
      <c r="B8" s="777"/>
      <c r="C8" s="777"/>
      <c r="D8" s="777"/>
      <c r="E8" s="777"/>
      <c r="F8" s="777"/>
      <c r="G8" s="777"/>
      <c r="H8" s="777"/>
      <c r="I8" s="777"/>
      <c r="J8" s="777"/>
      <c r="K8" s="777"/>
      <c r="L8" s="777"/>
      <c r="M8" s="777"/>
      <c r="O8" s="790">
        <f t="shared" ca="1" si="1"/>
        <v>34</v>
      </c>
      <c r="P8" s="791">
        <f ca="1">V7+1</f>
        <v>44789</v>
      </c>
      <c r="Q8" s="791">
        <f ca="1">P8+1</f>
        <v>44790</v>
      </c>
      <c r="R8" s="791">
        <f t="shared" ca="1" si="2"/>
        <v>44791</v>
      </c>
      <c r="S8" s="791">
        <f t="shared" ca="1" si="2"/>
        <v>44792</v>
      </c>
      <c r="T8" s="791">
        <f t="shared" ca="1" si="2"/>
        <v>44793</v>
      </c>
      <c r="U8" s="791">
        <f t="shared" ca="1" si="2"/>
        <v>44794</v>
      </c>
      <c r="V8" s="791">
        <f t="shared" ca="1" si="2"/>
        <v>44795</v>
      </c>
      <c r="W8" s="3"/>
      <c r="X8" s="3"/>
      <c r="Y8" s="3"/>
      <c r="Z8" s="3"/>
      <c r="AA8" s="3"/>
    </row>
    <row r="9" spans="2:27" ht="16" thickBot="1" x14ac:dyDescent="0.25">
      <c r="B9" s="794"/>
      <c r="C9" s="777"/>
      <c r="D9" s="789"/>
      <c r="E9" s="777"/>
      <c r="F9" s="794"/>
      <c r="G9" s="777"/>
      <c r="H9" s="789"/>
      <c r="I9" s="777"/>
      <c r="J9" s="794"/>
      <c r="K9" s="777"/>
      <c r="L9" s="789"/>
      <c r="M9" s="777"/>
      <c r="O9" s="790">
        <f t="shared" ca="1" si="1"/>
        <v>35</v>
      </c>
      <c r="P9" s="791">
        <f ca="1">V8+1</f>
        <v>44796</v>
      </c>
      <c r="Q9" s="791">
        <f ca="1">P9+1</f>
        <v>44797</v>
      </c>
      <c r="R9" s="791">
        <f t="shared" ca="1" si="2"/>
        <v>44798</v>
      </c>
      <c r="S9" s="791">
        <f t="shared" ca="1" si="2"/>
        <v>44799</v>
      </c>
      <c r="T9" s="791">
        <f t="shared" ca="1" si="2"/>
        <v>44800</v>
      </c>
      <c r="U9" s="791">
        <f t="shared" ca="1" si="2"/>
        <v>44801</v>
      </c>
      <c r="V9" s="791">
        <f t="shared" ca="1" si="2"/>
        <v>44802</v>
      </c>
      <c r="W9" s="3"/>
      <c r="X9" s="3"/>
      <c r="Y9" s="3"/>
      <c r="Z9" s="778" t="s">
        <v>419</v>
      </c>
      <c r="AA9" s="795">
        <f ca="1">IF(AA3&lt;&gt;0,AA3,(IF(AA7&lt;&gt;0,AA7,TODAY())))</f>
        <v>44776</v>
      </c>
    </row>
    <row r="10" spans="2:27" ht="16" thickBot="1" x14ac:dyDescent="0.25">
      <c r="B10" s="777"/>
      <c r="C10" s="777"/>
      <c r="D10" s="777"/>
      <c r="E10" s="777"/>
      <c r="F10" s="777"/>
      <c r="G10" s="777"/>
      <c r="H10" s="777"/>
      <c r="I10" s="777"/>
      <c r="J10" s="777"/>
      <c r="K10" s="777"/>
      <c r="L10" s="777"/>
      <c r="M10" s="777"/>
      <c r="O10" s="790">
        <f t="shared" ca="1" si="1"/>
        <v>36</v>
      </c>
      <c r="P10" s="791">
        <f ca="1">V9+1</f>
        <v>44803</v>
      </c>
      <c r="Q10" s="791">
        <f ca="1">P10+1</f>
        <v>44804</v>
      </c>
      <c r="R10" s="791">
        <f t="shared" ca="1" si="2"/>
        <v>44805</v>
      </c>
      <c r="S10" s="791">
        <f t="shared" ca="1" si="2"/>
        <v>44806</v>
      </c>
      <c r="T10" s="791">
        <f t="shared" ca="1" si="2"/>
        <v>44807</v>
      </c>
      <c r="U10" s="791">
        <f t="shared" ca="1" si="2"/>
        <v>44808</v>
      </c>
      <c r="V10" s="791">
        <f t="shared" ca="1" si="2"/>
        <v>44809</v>
      </c>
      <c r="W10" s="778"/>
      <c r="X10" s="778"/>
      <c r="Y10" s="778"/>
      <c r="Z10" s="778" t="s">
        <v>420</v>
      </c>
      <c r="AA10" s="795">
        <f ca="1">AA9-WEEKDAY(AA9,AA12+AA17)</f>
        <v>44775</v>
      </c>
    </row>
    <row r="11" spans="2:27" ht="16" thickBot="1" x14ac:dyDescent="0.25">
      <c r="B11" s="794"/>
      <c r="C11" s="777"/>
      <c r="D11" s="789"/>
      <c r="E11" s="777"/>
      <c r="F11" s="794"/>
      <c r="G11" s="777"/>
      <c r="H11" s="789"/>
      <c r="I11" s="777"/>
      <c r="J11" s="794"/>
      <c r="K11" s="777"/>
      <c r="L11" s="789"/>
      <c r="M11" s="777"/>
      <c r="O11" s="778"/>
      <c r="P11" s="778"/>
      <c r="Q11" s="778"/>
      <c r="R11" s="778"/>
      <c r="S11" s="778"/>
      <c r="T11" s="778"/>
      <c r="U11" s="778"/>
      <c r="V11" s="778"/>
      <c r="W11" s="778"/>
      <c r="X11" s="778"/>
      <c r="Y11" s="778"/>
      <c r="Z11" s="787" t="s">
        <v>421</v>
      </c>
      <c r="AA11" s="796" t="s">
        <v>422</v>
      </c>
    </row>
    <row r="12" spans="2:27" ht="16" thickBot="1" x14ac:dyDescent="0.25">
      <c r="B12" s="777"/>
      <c r="C12" s="777"/>
      <c r="D12" s="777"/>
      <c r="E12" s="777"/>
      <c r="F12" s="777"/>
      <c r="G12" s="777"/>
      <c r="H12" s="777"/>
      <c r="I12" s="777"/>
      <c r="J12" s="777"/>
      <c r="K12" s="777"/>
      <c r="L12" s="777"/>
      <c r="M12" s="777"/>
      <c r="O12" s="778"/>
      <c r="P12" s="778"/>
      <c r="Q12" s="778"/>
      <c r="R12" s="778"/>
      <c r="S12" s="778"/>
      <c r="T12" s="778"/>
      <c r="U12" s="778"/>
      <c r="V12" s="778"/>
      <c r="W12" s="778"/>
      <c r="X12" s="778"/>
      <c r="Y12" s="778"/>
      <c r="Z12" s="797" t="s">
        <v>423</v>
      </c>
      <c r="AA12" s="778">
        <f>IF(AA11="S",1,IF(AA11="M",2,0))</f>
        <v>2</v>
      </c>
    </row>
    <row r="13" spans="2:27" ht="16" thickBot="1" x14ac:dyDescent="0.25">
      <c r="B13" s="794"/>
      <c r="C13" s="777"/>
      <c r="D13" s="789"/>
      <c r="E13" s="777"/>
      <c r="F13" s="794"/>
      <c r="G13" s="777"/>
      <c r="H13" s="789"/>
      <c r="I13" s="777"/>
      <c r="J13" s="794"/>
      <c r="K13" s="777"/>
      <c r="L13" s="789"/>
      <c r="M13" s="777"/>
      <c r="O13" s="778"/>
      <c r="P13" s="778"/>
      <c r="Q13" s="778"/>
      <c r="R13" s="778"/>
      <c r="S13" s="778"/>
      <c r="T13" s="778"/>
      <c r="U13" s="778"/>
      <c r="V13" s="778"/>
      <c r="W13" s="778"/>
      <c r="X13" s="778"/>
      <c r="Y13" s="778"/>
      <c r="Z13" s="787" t="s">
        <v>424</v>
      </c>
      <c r="AA13" s="798">
        <f ca="1">TODAY()</f>
        <v>44776</v>
      </c>
    </row>
    <row r="14" spans="2:27" ht="16" thickBot="1" x14ac:dyDescent="0.25">
      <c r="B14" s="777"/>
      <c r="C14" s="777"/>
      <c r="D14" s="777"/>
      <c r="E14" s="777"/>
      <c r="F14" s="777"/>
      <c r="G14" s="777"/>
      <c r="H14" s="777"/>
      <c r="I14" s="777"/>
      <c r="J14" s="777"/>
      <c r="K14" s="777"/>
      <c r="L14" s="777"/>
      <c r="M14" s="777"/>
      <c r="O14" s="799"/>
      <c r="P14" s="799"/>
      <c r="Q14" s="799"/>
      <c r="R14" s="799"/>
      <c r="S14" s="799"/>
      <c r="T14" s="799"/>
      <c r="U14" s="799"/>
      <c r="V14" s="799"/>
      <c r="W14" s="799"/>
      <c r="X14" s="799"/>
      <c r="Y14" s="799"/>
      <c r="Z14" s="799"/>
      <c r="AA14" s="778" t="s">
        <v>425</v>
      </c>
    </row>
    <row r="15" spans="2:27" ht="16" thickBot="1" x14ac:dyDescent="0.25">
      <c r="B15" s="777"/>
      <c r="C15" s="777"/>
      <c r="D15" s="782" t="str">
        <f ca="1">CONCATENATE(UPPER(TEXT(Q4,"JJ")),".",MONTH(INDEX(O5:V10,MATCH(AA18,O5:O10),2)+1),".",TEXT(($AA$10+1),"TT")," ",TEXT(($AA$10+1),"TTT"))</f>
        <v>JJ.8.TT TTT</v>
      </c>
      <c r="E15" s="777"/>
      <c r="F15" s="777"/>
      <c r="G15" s="777"/>
      <c r="H15" s="782" t="str">
        <f ca="1">CONCATENATE(UPPER(TEXT(T4,"JJ")),".",MONTH(INDEX(O5:V10,MATCH(AA18,O5:O10),2)+4),".",TEXT(($AA$10+4),"TT")," ",TEXT(($AA$10+4),"TTT"))</f>
        <v>JJ.8.TT TTT</v>
      </c>
      <c r="I15" s="777"/>
      <c r="J15" s="794"/>
      <c r="K15" s="777"/>
      <c r="L15" s="789"/>
      <c r="M15" s="777"/>
      <c r="O15" s="799"/>
      <c r="P15" s="799"/>
      <c r="Q15" s="799"/>
      <c r="R15" s="799"/>
      <c r="S15" s="799"/>
      <c r="T15" s="799"/>
      <c r="U15" s="799"/>
      <c r="V15" s="799"/>
      <c r="W15" s="799"/>
      <c r="X15" s="799"/>
      <c r="Y15" s="799"/>
      <c r="Z15" s="799"/>
      <c r="AA15" s="778" t="s">
        <v>426</v>
      </c>
    </row>
    <row r="16" spans="2:27" ht="16" thickBot="1" x14ac:dyDescent="0.25">
      <c r="B16" s="776" t="s">
        <v>416</v>
      </c>
      <c r="C16" s="777"/>
      <c r="D16" s="789"/>
      <c r="E16" s="777"/>
      <c r="F16" s="776" t="s">
        <v>416</v>
      </c>
      <c r="G16" s="777"/>
      <c r="H16" s="789"/>
      <c r="I16" s="777"/>
      <c r="J16" s="777"/>
      <c r="K16" s="777"/>
      <c r="L16" s="777"/>
      <c r="M16" s="777"/>
      <c r="O16" s="799"/>
      <c r="P16" s="799"/>
      <c r="Q16" s="799"/>
      <c r="R16" s="799"/>
      <c r="S16" s="799"/>
      <c r="T16" s="799"/>
      <c r="U16" s="799"/>
      <c r="V16" s="799"/>
      <c r="W16" s="799"/>
      <c r="X16" s="799"/>
      <c r="Y16" s="799"/>
      <c r="Z16" s="799"/>
      <c r="AA16" s="778" t="s">
        <v>422</v>
      </c>
    </row>
    <row r="17" spans="2:27" ht="16" thickBot="1" x14ac:dyDescent="0.25">
      <c r="B17" s="777"/>
      <c r="C17" s="777"/>
      <c r="D17" s="777"/>
      <c r="E17" s="777"/>
      <c r="F17" s="777"/>
      <c r="G17" s="777"/>
      <c r="H17" s="777"/>
      <c r="I17" s="777"/>
      <c r="J17" s="794"/>
      <c r="K17" s="777"/>
      <c r="L17" s="789"/>
      <c r="M17" s="777"/>
      <c r="O17" s="799"/>
      <c r="P17" s="799"/>
      <c r="Q17" s="799"/>
      <c r="R17" s="799"/>
      <c r="S17" s="799"/>
      <c r="T17" s="799"/>
      <c r="U17" s="799"/>
      <c r="V17" s="799"/>
      <c r="W17" s="799"/>
      <c r="X17" s="799"/>
      <c r="Y17" s="799"/>
      <c r="Z17" s="797" t="s">
        <v>427</v>
      </c>
      <c r="AA17" s="800">
        <v>1</v>
      </c>
    </row>
    <row r="18" spans="2:27" ht="16" thickBot="1" x14ac:dyDescent="0.25">
      <c r="B18" s="776" t="s">
        <v>416</v>
      </c>
      <c r="C18" s="777"/>
      <c r="D18" s="789"/>
      <c r="E18" s="777"/>
      <c r="F18" s="776" t="s">
        <v>416</v>
      </c>
      <c r="G18" s="777"/>
      <c r="H18" s="789"/>
      <c r="I18" s="777"/>
      <c r="J18" s="777"/>
      <c r="K18" s="777"/>
      <c r="L18" s="777"/>
      <c r="M18" s="777"/>
      <c r="Z18" s="797" t="s">
        <v>620</v>
      </c>
      <c r="AA18" s="778">
        <f ca="1">WEEKNUM(AA10,$AA$12)</f>
        <v>32</v>
      </c>
    </row>
    <row r="19" spans="2:27" ht="16" thickBot="1" x14ac:dyDescent="0.25">
      <c r="B19" s="777"/>
      <c r="C19" s="777"/>
      <c r="D19" s="777"/>
      <c r="E19" s="777"/>
      <c r="F19" s="777"/>
      <c r="G19" s="777"/>
      <c r="H19" s="777"/>
      <c r="I19" s="777"/>
      <c r="J19" s="777"/>
      <c r="K19" s="777"/>
      <c r="L19" s="777"/>
      <c r="M19" s="777"/>
    </row>
    <row r="20" spans="2:27" ht="16" thickBot="1" x14ac:dyDescent="0.25">
      <c r="B20" s="794"/>
      <c r="C20" s="777"/>
      <c r="D20" s="789"/>
      <c r="E20" s="777"/>
      <c r="F20" s="794"/>
      <c r="G20" s="777"/>
      <c r="H20" s="789"/>
      <c r="I20" s="777"/>
      <c r="J20" s="801" t="s">
        <v>428</v>
      </c>
      <c r="K20" s="802"/>
      <c r="L20" s="803"/>
      <c r="M20" s="777"/>
      <c r="Z20" s="778" t="s">
        <v>452</v>
      </c>
      <c r="AA20" s="778">
        <f ca="1">IF(MONTH($P$5)&lt;MONTH($AA$9),MONTH($P$5),MONTH($AA$9))</f>
        <v>7</v>
      </c>
    </row>
    <row r="21" spans="2:27" ht="16" thickBot="1" x14ac:dyDescent="0.25">
      <c r="B21" s="777"/>
      <c r="C21" s="777"/>
      <c r="D21" s="777"/>
      <c r="E21" s="777"/>
      <c r="F21" s="777"/>
      <c r="G21" s="777"/>
      <c r="H21" s="777"/>
      <c r="I21" s="777"/>
      <c r="J21" s="804"/>
      <c r="K21" s="805"/>
      <c r="L21" s="806"/>
      <c r="M21" s="777"/>
      <c r="Z21" s="778" t="s">
        <v>452</v>
      </c>
      <c r="AA21" s="778">
        <f ca="1">MONTH(INDEX(O5:V10,MATCH(AA18,O5:O10),2))</f>
        <v>8</v>
      </c>
    </row>
    <row r="22" spans="2:27" ht="16" thickBot="1" x14ac:dyDescent="0.25">
      <c r="B22" s="794"/>
      <c r="C22" s="777"/>
      <c r="D22" s="789"/>
      <c r="E22" s="777"/>
      <c r="F22" s="794"/>
      <c r="G22" s="777"/>
      <c r="H22" s="789"/>
      <c r="I22" s="777"/>
      <c r="J22" s="807"/>
      <c r="K22" s="808"/>
      <c r="L22" s="809"/>
      <c r="M22" s="777"/>
    </row>
    <row r="23" spans="2:27" ht="16" thickBot="1" x14ac:dyDescent="0.25">
      <c r="B23" s="777"/>
      <c r="C23" s="777"/>
      <c r="D23" s="777"/>
      <c r="E23" s="777"/>
      <c r="F23" s="777"/>
      <c r="G23" s="777"/>
      <c r="H23" s="777"/>
      <c r="I23" s="777"/>
      <c r="J23" s="807"/>
      <c r="K23" s="808"/>
      <c r="L23" s="809"/>
      <c r="M23" s="777"/>
      <c r="Z23" s="778" t="s">
        <v>425</v>
      </c>
    </row>
    <row r="24" spans="2:27" ht="16" thickBot="1" x14ac:dyDescent="0.25">
      <c r="B24" s="794"/>
      <c r="C24" s="777"/>
      <c r="D24" s="789"/>
      <c r="E24" s="777"/>
      <c r="F24" s="794"/>
      <c r="G24" s="777"/>
      <c r="H24" s="789"/>
      <c r="I24" s="777"/>
      <c r="J24" s="807"/>
      <c r="K24" s="808"/>
      <c r="L24" s="809"/>
      <c r="M24" s="777"/>
      <c r="Z24" s="778">
        <v>1</v>
      </c>
      <c r="AA24" s="778" t="s">
        <v>416</v>
      </c>
    </row>
    <row r="25" spans="2:27" ht="15" x14ac:dyDescent="0.2">
      <c r="B25" s="777"/>
      <c r="C25" s="777"/>
      <c r="D25" s="777"/>
      <c r="E25" s="777"/>
      <c r="F25" s="777"/>
      <c r="G25" s="777"/>
      <c r="H25" s="777"/>
      <c r="I25" s="777"/>
      <c r="J25" s="807"/>
      <c r="K25" s="808"/>
      <c r="L25" s="809"/>
      <c r="M25" s="777"/>
      <c r="Z25" s="778">
        <v>0</v>
      </c>
      <c r="AA25" s="778" t="s">
        <v>781</v>
      </c>
    </row>
    <row r="26" spans="2:27" ht="16" thickBot="1" x14ac:dyDescent="0.25">
      <c r="B26" s="777"/>
      <c r="C26" s="777"/>
      <c r="D26" s="782" t="str">
        <f ca="1">CONCATENATE(UPPER(TEXT(R4,"JJ")),".",MONTH(INDEX(O5:V10,MATCH(AA18,O5:O10),2)+2),".",TEXT(($AA$10+2),"TT")," ",TEXT(($AA$10+2),"TTT"))</f>
        <v>JJ.8.TT TTT</v>
      </c>
      <c r="E26" s="777"/>
      <c r="F26" s="777"/>
      <c r="G26" s="777"/>
      <c r="H26" s="782" t="str">
        <f ca="1">CONCATENATE(UPPER(TEXT(U4,"JJ")),"  ",MONTH(INDEX(O5:V10,MATCH(AA18,O5:O10),2)+5),".",TEXT(($AA$10+5),"TT")," ",TEXT(($AA$10+5),"TTT"))</f>
        <v>JJ  8.TT TTT</v>
      </c>
      <c r="I26" s="777"/>
      <c r="J26" s="807"/>
      <c r="K26" s="808"/>
      <c r="L26" s="809"/>
      <c r="M26" s="777"/>
    </row>
    <row r="27" spans="2:27" ht="16" thickBot="1" x14ac:dyDescent="0.25">
      <c r="B27" s="776" t="s">
        <v>416</v>
      </c>
      <c r="C27" s="777"/>
      <c r="D27" s="789"/>
      <c r="E27" s="777"/>
      <c r="F27" s="776" t="s">
        <v>416</v>
      </c>
      <c r="G27" s="777"/>
      <c r="H27" s="789"/>
      <c r="I27" s="777"/>
      <c r="J27" s="807"/>
      <c r="K27" s="808"/>
      <c r="L27" s="809"/>
      <c r="M27" s="777"/>
    </row>
    <row r="28" spans="2:27" ht="16" thickBot="1" x14ac:dyDescent="0.25">
      <c r="B28" s="777"/>
      <c r="C28" s="777"/>
      <c r="D28" s="777"/>
      <c r="E28" s="777"/>
      <c r="F28" s="777"/>
      <c r="G28" s="777"/>
      <c r="H28" s="777"/>
      <c r="I28" s="777"/>
      <c r="J28" s="807"/>
      <c r="K28" s="808"/>
      <c r="L28" s="809"/>
      <c r="M28" s="777"/>
    </row>
    <row r="29" spans="2:27" ht="16" thickBot="1" x14ac:dyDescent="0.25">
      <c r="B29" s="776" t="s">
        <v>416</v>
      </c>
      <c r="C29" s="777"/>
      <c r="D29" s="789"/>
      <c r="E29" s="777"/>
      <c r="F29" s="776" t="s">
        <v>416</v>
      </c>
      <c r="G29" s="777"/>
      <c r="H29" s="789"/>
      <c r="I29" s="777"/>
      <c r="J29" s="807"/>
      <c r="K29" s="808"/>
      <c r="L29" s="809"/>
      <c r="M29" s="777"/>
    </row>
    <row r="30" spans="2:27" ht="16" thickBot="1" x14ac:dyDescent="0.25">
      <c r="B30" s="777"/>
      <c r="C30" s="777"/>
      <c r="D30" s="777"/>
      <c r="E30" s="777"/>
      <c r="F30" s="777"/>
      <c r="G30" s="777"/>
      <c r="H30" s="777"/>
      <c r="I30" s="777"/>
      <c r="J30" s="807"/>
      <c r="K30" s="808"/>
      <c r="L30" s="809"/>
      <c r="M30" s="777"/>
    </row>
    <row r="31" spans="2:27" ht="16" thickBot="1" x14ac:dyDescent="0.25">
      <c r="B31" s="794"/>
      <c r="C31" s="777"/>
      <c r="D31" s="789"/>
      <c r="E31" s="777"/>
      <c r="F31" s="794"/>
      <c r="G31" s="777"/>
      <c r="H31" s="789"/>
      <c r="I31" s="777"/>
      <c r="J31" s="807"/>
      <c r="K31" s="808"/>
      <c r="L31" s="809"/>
      <c r="M31" s="777"/>
    </row>
    <row r="32" spans="2:27" ht="16" thickBot="1" x14ac:dyDescent="0.25">
      <c r="B32" s="777"/>
      <c r="C32" s="777"/>
      <c r="D32" s="777"/>
      <c r="E32" s="777"/>
      <c r="F32" s="777"/>
      <c r="G32" s="777"/>
      <c r="H32" s="777"/>
      <c r="I32" s="777"/>
      <c r="J32" s="807"/>
      <c r="K32" s="808"/>
      <c r="L32" s="809"/>
      <c r="M32" s="777"/>
    </row>
    <row r="33" spans="2:12" ht="16" thickBot="1" x14ac:dyDescent="0.25">
      <c r="B33" s="794"/>
      <c r="C33" s="777"/>
      <c r="D33" s="789"/>
      <c r="E33" s="777"/>
      <c r="F33" s="794"/>
      <c r="G33" s="777"/>
      <c r="H33" s="789"/>
      <c r="I33" s="777"/>
      <c r="J33" s="807"/>
      <c r="K33" s="808"/>
      <c r="L33" s="809"/>
    </row>
    <row r="34" spans="2:12" ht="16" thickBot="1" x14ac:dyDescent="0.25">
      <c r="B34" s="777"/>
      <c r="C34" s="777"/>
      <c r="D34" s="777"/>
      <c r="E34" s="777"/>
      <c r="F34" s="777"/>
      <c r="G34" s="777"/>
      <c r="H34" s="777"/>
      <c r="I34" s="777"/>
      <c r="J34" s="807"/>
      <c r="K34" s="808"/>
      <c r="L34" s="809"/>
    </row>
    <row r="35" spans="2:12" ht="16" thickBot="1" x14ac:dyDescent="0.25">
      <c r="B35" s="794"/>
      <c r="C35" s="777"/>
      <c r="D35" s="789"/>
      <c r="E35" s="777"/>
      <c r="F35" s="794"/>
      <c r="G35" s="777"/>
      <c r="H35" s="789"/>
      <c r="I35" s="777"/>
      <c r="J35" s="810"/>
      <c r="K35" s="811"/>
      <c r="L35" s="812"/>
    </row>
  </sheetData>
  <mergeCells count="4">
    <mergeCell ref="B2:H2"/>
    <mergeCell ref="J2:L2"/>
    <mergeCell ref="O3:O4"/>
    <mergeCell ref="P3:V3"/>
  </mergeCells>
  <conditionalFormatting sqref="P5:V10">
    <cfRule type="expression" dxfId="3" priority="1">
      <formula>MONTH(P5)&lt;&gt;MONTH($P$3)</formula>
    </cfRule>
    <cfRule type="cellIs" dxfId="2" priority="2" operator="equal">
      <formula>$AA$13</formula>
    </cfRule>
    <cfRule type="expression" dxfId="1" priority="3">
      <formula>CHOOSE(WEEKDAY(P5), "Sun","Mon","Tue","Wed","Thu","Fri","Sat")="Sat"</formula>
    </cfRule>
    <cfRule type="expression" dxfId="0" priority="4">
      <formula>CHOOSE(WEEKDAY(P5), "Sun","Mon","Tue","Wed","Thu","Fri","Sat")="Sun"</formula>
    </cfRule>
  </conditionalFormatting>
  <dataValidations count="1">
    <dataValidation type="list" allowBlank="1" showInputMessage="1" showErrorMessage="1" sqref="AA11" xr:uid="{70285091-7CA0-4164-B8C6-6423927CE230}">
      <formula1>$AA$15:$AA$16</formula1>
    </dataValidation>
  </dataValidations>
  <pageMargins left="0.7" right="0.7" top="0.75" bottom="0.75" header="0.3" footer="0.3"/>
  <pageSetup paperSize="9" scale="95"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32</vt:i4>
      </vt:variant>
      <vt:variant>
        <vt:lpstr>Named Ranges</vt:lpstr>
      </vt:variant>
      <vt:variant>
        <vt:i4>7</vt:i4>
      </vt:variant>
    </vt:vector>
  </HeadingPairs>
  <TitlesOfParts>
    <vt:vector size="39" baseType="lpstr">
      <vt:lpstr>2024_old</vt:lpstr>
      <vt:lpstr>2025</vt:lpstr>
      <vt:lpstr>C2026</vt:lpstr>
      <vt:lpstr>C2025</vt:lpstr>
      <vt:lpstr>C2024</vt:lpstr>
      <vt:lpstr>2024</vt:lpstr>
      <vt:lpstr>2022</vt:lpstr>
      <vt:lpstr>2021</vt:lpstr>
      <vt:lpstr>2020</vt:lpstr>
      <vt:lpstr>COMM-S</vt:lpstr>
      <vt:lpstr>COMM-T</vt:lpstr>
      <vt:lpstr>COMM-I</vt:lpstr>
      <vt:lpstr>AT-TDLv2</vt:lpstr>
      <vt:lpstr>AT-Listv2</vt:lpstr>
      <vt:lpstr>AT-TDLv1</vt:lpstr>
      <vt:lpstr>AT-Listsv1</vt:lpstr>
      <vt:lpstr>example-TDL</vt:lpstr>
      <vt:lpstr>example-TD_DAILY_NOTES</vt:lpstr>
      <vt:lpstr>CYear-ISO</vt:lpstr>
      <vt:lpstr>2019</vt:lpstr>
      <vt:lpstr>2018</vt:lpstr>
      <vt:lpstr>2016</vt:lpstr>
      <vt:lpstr>2017</vt:lpstr>
      <vt:lpstr>2023</vt:lpstr>
      <vt:lpstr>C2023</vt:lpstr>
      <vt:lpstr>C2022</vt:lpstr>
      <vt:lpstr>CFT</vt:lpstr>
      <vt:lpstr>CFK</vt:lpstr>
      <vt:lpstr>..LK..</vt:lpstr>
      <vt:lpstr>TDLW</vt:lpstr>
      <vt:lpstr>CT</vt:lpstr>
      <vt:lpstr>TDLW_old</vt:lpstr>
      <vt:lpstr>ostatus</vt:lpstr>
      <vt:lpstr>pick</vt:lpstr>
      <vt:lpstr>pm</vt:lpstr>
      <vt:lpstr>TDLW!Print_Area</vt:lpstr>
      <vt:lpstr>TDLW_old!Print_Area</vt:lpstr>
      <vt:lpstr>priority</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2026-08-04T12:22:05Z</dcterms:modified>
</cp:coreProperties>
</file>